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Ex1.xml" ContentType="application/vnd.ms-office.chartex+xml"/>
  <Override PartName="/xl/charts/style147.xml" ContentType="application/vnd.ms-office.chartstyle+xml"/>
  <Override PartName="/xl/charts/colors147.xml" ContentType="application/vnd.ms-office.chartcolorstyle+xml"/>
  <Override PartName="/xl/charts/chart147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8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49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0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3.xml" ContentType="application/vnd.openxmlformats-officedocument.drawing+xml"/>
  <Override PartName="/xl/charts/chart151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2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3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4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5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6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7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8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59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0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1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2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3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4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5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6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5.xml" ContentType="application/vnd.openxmlformats-officedocument.drawingml.chartshapes+xml"/>
  <Override PartName="/xl/charts/chart183.xml" ContentType="application/vnd.openxmlformats-officedocument.drawingml.chart+xml"/>
  <Override PartName="/xl/drawings/drawing6.xml" ContentType="application/vnd.openxmlformats-officedocument.drawingml.chartshapes+xml"/>
  <Override PartName="/xl/charts/chart184.xml" ContentType="application/vnd.openxmlformats-officedocument.drawingml.chart+xml"/>
  <Override PartName="/xl/drawings/drawing7.xml" ContentType="application/vnd.openxmlformats-officedocument.drawingml.chartshapes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8.xml" ContentType="application/vnd.openxmlformats-officedocument.drawingml.chartshapes+xml"/>
  <Override PartName="/xl/charts/chart188.xml" ContentType="application/vnd.openxmlformats-officedocument.drawingml.chart+xml"/>
  <Override PartName="/xl/drawings/drawing9.xml" ContentType="application/vnd.openxmlformats-officedocument.drawingml.chartshapes+xml"/>
  <Override PartName="/xl/charts/chart189.xml" ContentType="application/vnd.openxmlformats-officedocument.drawingml.chart+xml"/>
  <Override PartName="/xl/drawings/drawing10.xml" ContentType="application/vnd.openxmlformats-officedocument.drawingml.chartshapes+xml"/>
  <Override PartName="/xl/charts/chart190.xml" ContentType="application/vnd.openxmlformats-officedocument.drawingml.chart+xml"/>
  <Override PartName="/xl/drawings/drawing11.xml" ContentType="application/vnd.openxmlformats-officedocument.drawingml.chartshapes+xml"/>
  <Override PartName="/xl/charts/chart191.xml" ContentType="application/vnd.openxmlformats-officedocument.drawingml.chart+xml"/>
  <Override PartName="/xl/drawings/drawing12.xml" ContentType="application/vnd.openxmlformats-officedocument.drawingml.chartshapes+xml"/>
  <Override PartName="/xl/charts/chart192.xml" ContentType="application/vnd.openxmlformats-officedocument.drawingml.chart+xml"/>
  <Override PartName="/xl/drawings/drawing13.xml" ContentType="application/vnd.openxmlformats-officedocument.drawingml.chartshapes+xml"/>
  <Override PartName="/xl/charts/chart193.xml" ContentType="application/vnd.openxmlformats-officedocument.drawingml.chart+xml"/>
  <Override PartName="/xl/drawings/drawing14.xml" ContentType="application/vnd.openxmlformats-officedocument.drawingml.chartshapes+xml"/>
  <Override PartName="/xl/charts/chart194.xml" ContentType="application/vnd.openxmlformats-officedocument.drawingml.chart+xml"/>
  <Override PartName="/xl/drawings/drawing15.xml" ContentType="application/vnd.openxmlformats-officedocument.drawingml.chartshapes+xml"/>
  <Override PartName="/xl/charts/chart195.xml" ContentType="application/vnd.openxmlformats-officedocument.drawingml.chart+xml"/>
  <Override PartName="/xl/drawings/drawing16.xml" ContentType="application/vnd.openxmlformats-officedocument.drawingml.chartshapes+xml"/>
  <Override PartName="/xl/charts/chart196.xml" ContentType="application/vnd.openxmlformats-officedocument.drawingml.chart+xml"/>
  <Override PartName="/xl/drawings/drawing17.xml" ContentType="application/vnd.openxmlformats-officedocument.drawingml.chartshapes+xml"/>
  <Override PartName="/xl/charts/chart197.xml" ContentType="application/vnd.openxmlformats-officedocument.drawingml.chart+xml"/>
  <Override PartName="/xl/drawings/drawing18.xml" ContentType="application/vnd.openxmlformats-officedocument.drawingml.chartshapes+xml"/>
  <Override PartName="/xl/charts/chart198.xml" ContentType="application/vnd.openxmlformats-officedocument.drawingml.chart+xml"/>
  <Override PartName="/xl/drawings/drawing19.xml" ContentType="application/vnd.openxmlformats-officedocument.drawingml.chartshapes+xml"/>
  <Override PartName="/xl/charts/chart199.xml" ContentType="application/vnd.openxmlformats-officedocument.drawingml.chart+xml"/>
  <Override PartName="/xl/drawings/drawing20.xml" ContentType="application/vnd.openxmlformats-officedocument.drawingml.chartshapes+xml"/>
  <Override PartName="/xl/charts/chart200.xml" ContentType="application/vnd.openxmlformats-officedocument.drawingml.chart+xml"/>
  <Override PartName="/xl/drawings/drawing21.xml" ContentType="application/vnd.openxmlformats-officedocument.drawingml.chartshapes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22.xml" ContentType="application/vnd.openxmlformats-officedocument.drawingml.chartshapes+xml"/>
  <Override PartName="/xl/charts/chart207.xml" ContentType="application/vnd.openxmlformats-officedocument.drawingml.chart+xml"/>
  <Override PartName="/xl/drawings/drawing23.xml" ContentType="application/vnd.openxmlformats-officedocument.drawingml.chartshapes+xml"/>
  <Override PartName="/xl/charts/chart20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omments4.xml" ContentType="application/vnd.openxmlformats-officedocument.spreadsheetml.comments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26.xml" ContentType="application/vnd.openxmlformats-officedocument.drawingml.chartshapes+xml"/>
  <Override PartName="/xl/charts/chart215.xml" ContentType="application/vnd.openxmlformats-officedocument.drawingml.chart+xml"/>
  <Override PartName="/xl/drawings/drawing27.xml" ContentType="application/vnd.openxmlformats-officedocument.drawingml.chartshapes+xml"/>
  <Override PartName="/xl/charts/chart216.xml" ContentType="application/vnd.openxmlformats-officedocument.drawingml.chart+xml"/>
  <Override PartName="/xl/drawings/drawing28.xml" ContentType="application/vnd.openxmlformats-officedocument.drawingml.chartshapes+xml"/>
  <Override PartName="/xl/charts/chart217.xml" ContentType="application/vnd.openxmlformats-officedocument.drawingml.chart+xml"/>
  <Override PartName="/xl/drawings/drawing29.xml" ContentType="application/vnd.openxmlformats-officedocument.drawingml.chartshapes+xml"/>
  <Override PartName="/xl/charts/chart218.xml" ContentType="application/vnd.openxmlformats-officedocument.drawingml.chart+xml"/>
  <Override PartName="/xl/drawings/drawing30.xml" ContentType="application/vnd.openxmlformats-officedocument.drawingml.chartshapes+xml"/>
  <Override PartName="/xl/charts/chart219.xml" ContentType="application/vnd.openxmlformats-officedocument.drawingml.chart+xml"/>
  <Override PartName="/xl/drawings/drawing31.xml" ContentType="application/vnd.openxmlformats-officedocument.drawingml.chartshapes+xml"/>
  <Override PartName="/xl/charts/chart220.xml" ContentType="application/vnd.openxmlformats-officedocument.drawingml.chart+xml"/>
  <Override PartName="/xl/drawings/drawing32.xml" ContentType="application/vnd.openxmlformats-officedocument.drawingml.chartshapes+xml"/>
  <Override PartName="/xl/charts/chart221.xml" ContentType="application/vnd.openxmlformats-officedocument.drawingml.chart+xml"/>
  <Override PartName="/xl/drawings/drawing33.xml" ContentType="application/vnd.openxmlformats-officedocument.drawingml.chartshapes+xml"/>
  <Override PartName="/xl/charts/chart222.xml" ContentType="application/vnd.openxmlformats-officedocument.drawingml.chart+xml"/>
  <Override PartName="/xl/drawings/drawing34.xml" ContentType="application/vnd.openxmlformats-officedocument.drawingml.chartshapes+xml"/>
  <Override PartName="/xl/charts/chart223.xml" ContentType="application/vnd.openxmlformats-officedocument.drawingml.chart+xml"/>
  <Override PartName="/xl/drawings/drawing35.xml" ContentType="application/vnd.openxmlformats-officedocument.drawingml.chartshapes+xml"/>
  <Override PartName="/xl/charts/chart224.xml" ContentType="application/vnd.openxmlformats-officedocument.drawingml.chart+xml"/>
  <Override PartName="/xl/drawings/drawing36.xml" ContentType="application/vnd.openxmlformats-officedocument.drawingml.chartshapes+xml"/>
  <Override PartName="/xl/charts/chart225.xml" ContentType="application/vnd.openxmlformats-officedocument.drawingml.chart+xml"/>
  <Override PartName="/xl/drawings/drawing37.xml" ContentType="application/vnd.openxmlformats-officedocument.drawingml.chartshapes+xml"/>
  <Override PartName="/xl/charts/chart226.xml" ContentType="application/vnd.openxmlformats-officedocument.drawingml.chart+xml"/>
  <Override PartName="/xl/drawings/drawing38.xml" ContentType="application/vnd.openxmlformats-officedocument.drawingml.chartshapes+xml"/>
  <Override PartName="/xl/charts/chart227.xml" ContentType="application/vnd.openxmlformats-officedocument.drawingml.chart+xml"/>
  <Override PartName="/xl/drawings/drawing39.xml" ContentType="application/vnd.openxmlformats-officedocument.drawingml.chartshapes+xml"/>
  <Override PartName="/xl/charts/chart228.xml" ContentType="application/vnd.openxmlformats-officedocument.drawingml.chart+xml"/>
  <Override PartName="/xl/drawings/drawing40.xml" ContentType="application/vnd.openxmlformats-officedocument.drawingml.chartshapes+xml"/>
  <Override PartName="/xl/charts/chart229.xml" ContentType="application/vnd.openxmlformats-officedocument.drawingml.chart+xml"/>
  <Override PartName="/xl/drawings/drawing41.xml" ContentType="application/vnd.openxmlformats-officedocument.drawingml.chartshapes+xml"/>
  <Override PartName="/xl/charts/chart230.xml" ContentType="application/vnd.openxmlformats-officedocument.drawingml.chart+xml"/>
  <Override PartName="/xl/drawings/drawing42.xml" ContentType="application/vnd.openxmlformats-officedocument.drawingml.chartshapes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43.xml" ContentType="application/vnd.openxmlformats-officedocument.drawingml.chartshapes+xml"/>
  <Override PartName="/xl/charts/chart234.xml" ContentType="application/vnd.openxmlformats-officedocument.drawingml.chart+xml"/>
  <Override PartName="/xl/drawings/drawing44.xml" ContentType="application/vnd.openxmlformats-officedocument.drawingml.chartshapes+xml"/>
  <Override PartName="/xl/charts/chart235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47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slvv95\ownCloud\JPI Humanor\Loïc\3 Samples &amp; Analyses\Lipids\"/>
    </mc:Choice>
  </mc:AlternateContent>
  <bookViews>
    <workbookView xWindow="0" yWindow="465" windowWidth="25605" windowHeight="15465" tabRatio="841" firstSheet="1" activeTab="1"/>
  </bookViews>
  <sheets>
    <sheet name="Spring 17" sheetId="14" r:id="rId1"/>
    <sheet name="Fall 16" sheetId="8" r:id="rId2"/>
    <sheet name="Fall 16 Fire features" sheetId="11" r:id="rId3"/>
    <sheet name="Samples Paris-Rennes 2017" sheetId="13" r:id="rId4"/>
    <sheet name="Samples Rennes 2016" sheetId="10" r:id="rId5"/>
    <sheet name="June 15" sheetId="1" r:id="rId6"/>
    <sheet name="Oct-Nov 15" sheetId="4" r:id="rId7"/>
    <sheet name="Dec 15" sheetId="5" r:id="rId8"/>
    <sheet name="Stanols with MEthod comp calib" sheetId="7" r:id="rId9"/>
    <sheet name="Test suolla soils" sheetId="9" r:id="rId10"/>
  </sheets>
  <definedNames>
    <definedName name="_xlchart.v1.0" hidden="1">'Fall 16'!$AI$577</definedName>
    <definedName name="_xlchart.v1.1" hidden="1">'Fall 16'!$AI$735:$AN$735</definedName>
    <definedName name="_xlchart.v1.10" hidden="1">'Fall 16'!$CK$735:$CO$735</definedName>
    <definedName name="_xlchart.v1.11" hidden="1">'Fall 16'!$CU$577</definedName>
    <definedName name="_xlchart.v1.12" hidden="1">'Fall 16'!$CU$735:$CX$735</definedName>
    <definedName name="_xlchart.v1.13" hidden="1">'Fall 16'!$DE$577</definedName>
    <definedName name="_xlchart.v1.14" hidden="1">'Fall 16'!$DE$735:$DL$735</definedName>
    <definedName name="_xlchart.v1.15" hidden="1">'Fall 16'!$DR$577</definedName>
    <definedName name="_xlchart.v1.16" hidden="1">'Fall 16'!$DR$735:$DX$735</definedName>
    <definedName name="_xlchart.v1.17" hidden="1">'Fall 16'!$ED$577</definedName>
    <definedName name="_xlchart.v1.18" hidden="1">'Fall 16'!$ED$735:$EL$735</definedName>
    <definedName name="_xlchart.v1.19" hidden="1">'Fall 16'!$S$577</definedName>
    <definedName name="_xlchart.v1.2" hidden="1">'Fall 16'!$AT$577</definedName>
    <definedName name="_xlchart.v1.3" hidden="1">'Fall 16'!$AT$735:$BB$735</definedName>
    <definedName name="_xlchart.v1.4" hidden="1">'Fall 16'!$BH$577</definedName>
    <definedName name="_xlchart.v1.5" hidden="1">'Fall 16'!$BH$735:$BS$735</definedName>
    <definedName name="_xlchart.v1.6" hidden="1">'Fall 16'!$BY$577</definedName>
    <definedName name="_xlchart.v1.7" hidden="1">'Fall 16'!$BY$735:$CE$735</definedName>
    <definedName name="_xlchart.v1.8" hidden="1">'Fall 16'!$C$735:$Y$735</definedName>
    <definedName name="_xlchart.v1.9" hidden="1">'Fall 16'!$CK$577</definedName>
  </definedNames>
  <calcPr calcId="162913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R446" i="8" l="1"/>
  <c r="FR509" i="8"/>
  <c r="FW95" i="8" l="1"/>
  <c r="GA95" i="8"/>
  <c r="GE95" i="8"/>
  <c r="GI95" i="8"/>
  <c r="FT93" i="8"/>
  <c r="FT95" i="8" s="1"/>
  <c r="FT97" i="8" s="1"/>
  <c r="FU93" i="8"/>
  <c r="FU95" i="8" s="1"/>
  <c r="FU97" i="8" s="1"/>
  <c r="FV93" i="8"/>
  <c r="FV95" i="8" s="1"/>
  <c r="FV97" i="8" s="1"/>
  <c r="FW93" i="8"/>
  <c r="FX93" i="8"/>
  <c r="FX95" i="8" s="1"/>
  <c r="FX97" i="8" s="1"/>
  <c r="FY93" i="8"/>
  <c r="FY95" i="8" s="1"/>
  <c r="FY97" i="8" s="1"/>
  <c r="FZ93" i="8"/>
  <c r="FZ95" i="8" s="1"/>
  <c r="FZ97" i="8" s="1"/>
  <c r="GA93" i="8"/>
  <c r="GB93" i="8"/>
  <c r="GB95" i="8" s="1"/>
  <c r="GB97" i="8" s="1"/>
  <c r="GC93" i="8"/>
  <c r="GC95" i="8" s="1"/>
  <c r="GC97" i="8" s="1"/>
  <c r="GD93" i="8"/>
  <c r="GD95" i="8" s="1"/>
  <c r="GD97" i="8" s="1"/>
  <c r="GE93" i="8"/>
  <c r="GF93" i="8"/>
  <c r="GF95" i="8" s="1"/>
  <c r="GF97" i="8" s="1"/>
  <c r="GG93" i="8"/>
  <c r="GG95" i="8" s="1"/>
  <c r="GG97" i="8" s="1"/>
  <c r="GH93" i="8"/>
  <c r="GH95" i="8" s="1"/>
  <c r="GH97" i="8" s="1"/>
  <c r="GI93" i="8"/>
  <c r="GJ93" i="8"/>
  <c r="GJ95" i="8" s="1"/>
  <c r="GJ97" i="8" s="1"/>
  <c r="GK93" i="8"/>
  <c r="GK95" i="8" s="1"/>
  <c r="GK97" i="8" s="1"/>
  <c r="GL93" i="8"/>
  <c r="GL95" i="8" s="1"/>
  <c r="GL97" i="8" s="1"/>
  <c r="FS93" i="8"/>
  <c r="FS95" i="8" s="1"/>
  <c r="FS97" i="8" s="1"/>
  <c r="FR93" i="8"/>
  <c r="FR95" i="8" s="1"/>
  <c r="FR97" i="8" s="1"/>
  <c r="GI97" i="8" l="1"/>
  <c r="GE97" i="8"/>
  <c r="GA97" i="8"/>
  <c r="FW97" i="8"/>
  <c r="FQ97" i="8" l="1"/>
  <c r="FP97" i="8"/>
  <c r="FQ523" i="8" l="1"/>
  <c r="FQ513" i="8"/>
  <c r="FQ512" i="8"/>
  <c r="FQ509" i="8"/>
  <c r="FQ508" i="8"/>
  <c r="FQ506" i="8"/>
  <c r="FQ498" i="8"/>
  <c r="FQ495" i="8"/>
  <c r="FQ494" i="8"/>
  <c r="FQ493" i="8"/>
  <c r="FQ492" i="8"/>
  <c r="FQ479" i="8"/>
  <c r="FQ461" i="8"/>
  <c r="FQ460" i="8"/>
  <c r="FQ457" i="8"/>
  <c r="FQ456" i="8"/>
  <c r="FQ454" i="8"/>
  <c r="FQ446" i="8"/>
  <c r="FQ443" i="8"/>
  <c r="FQ442" i="8"/>
  <c r="FQ441" i="8"/>
  <c r="FQ440" i="8"/>
  <c r="FQ427" i="8"/>
  <c r="FQ400" i="8"/>
  <c r="FQ504" i="8" s="1"/>
  <c r="FQ374" i="8"/>
  <c r="FQ478" i="8" s="1"/>
  <c r="FQ366" i="8"/>
  <c r="FQ470" i="8" s="1"/>
  <c r="FQ316" i="8"/>
  <c r="FQ414" i="8" s="1"/>
  <c r="FQ315" i="8"/>
  <c r="FQ413" i="8" s="1"/>
  <c r="FQ517" i="8" s="1"/>
  <c r="FQ314" i="8"/>
  <c r="FQ412" i="8" s="1"/>
  <c r="FQ313" i="8"/>
  <c r="FQ411" i="8" s="1"/>
  <c r="FQ312" i="8"/>
  <c r="FQ410" i="8" s="1"/>
  <c r="FQ311" i="8"/>
  <c r="FQ309" i="8"/>
  <c r="FQ407" i="8" s="1"/>
  <c r="FQ459" i="8" s="1"/>
  <c r="FQ308" i="8"/>
  <c r="FQ406" i="8" s="1"/>
  <c r="FQ306" i="8"/>
  <c r="FQ305" i="8"/>
  <c r="FQ403" i="8" s="1"/>
  <c r="FQ304" i="8"/>
  <c r="FQ303" i="8"/>
  <c r="FQ401" i="8" s="1"/>
  <c r="FQ302" i="8"/>
  <c r="FQ301" i="8"/>
  <c r="FQ399" i="8" s="1"/>
  <c r="FQ451" i="8" s="1"/>
  <c r="FQ300" i="8"/>
  <c r="FQ398" i="8" s="1"/>
  <c r="FQ299" i="8"/>
  <c r="FQ397" i="8" s="1"/>
  <c r="FQ298" i="8"/>
  <c r="FQ396" i="8" s="1"/>
  <c r="FQ448" i="8" s="1"/>
  <c r="FQ297" i="8"/>
  <c r="FQ395" i="8" s="1"/>
  <c r="FQ447" i="8" s="1"/>
  <c r="FQ295" i="8"/>
  <c r="FQ393" i="8" s="1"/>
  <c r="FQ294" i="8"/>
  <c r="FQ392" i="8" s="1"/>
  <c r="FQ293" i="8"/>
  <c r="FQ292" i="8"/>
  <c r="FQ291" i="8"/>
  <c r="FQ289" i="8"/>
  <c r="FQ387" i="8" s="1"/>
  <c r="FQ288" i="8"/>
  <c r="FQ386" i="8" s="1"/>
  <c r="FQ287" i="8"/>
  <c r="FQ385" i="8" s="1"/>
  <c r="FQ286" i="8"/>
  <c r="FQ384" i="8" s="1"/>
  <c r="FQ285" i="8"/>
  <c r="FQ383" i="8" s="1"/>
  <c r="FQ284" i="8"/>
  <c r="FQ382" i="8" s="1"/>
  <c r="FQ283" i="8"/>
  <c r="FQ381" i="8" s="1"/>
  <c r="FQ282" i="8"/>
  <c r="FQ380" i="8" s="1"/>
  <c r="FQ281" i="8"/>
  <c r="FQ379" i="8" s="1"/>
  <c r="FQ280" i="8"/>
  <c r="FQ378" i="8" s="1"/>
  <c r="FQ279" i="8"/>
  <c r="FQ377" i="8" s="1"/>
  <c r="FQ278" i="8"/>
  <c r="FQ376" i="8" s="1"/>
  <c r="FQ277" i="8"/>
  <c r="FQ276" i="8"/>
  <c r="FQ275" i="8"/>
  <c r="FQ373" i="8" s="1"/>
  <c r="FQ477" i="8" s="1"/>
  <c r="FQ274" i="8"/>
  <c r="FQ372" i="8" s="1"/>
  <c r="FQ273" i="8"/>
  <c r="FQ371" i="8" s="1"/>
  <c r="FQ272" i="8"/>
  <c r="FQ370" i="8" s="1"/>
  <c r="FQ474" i="8" s="1"/>
  <c r="FQ271" i="8"/>
  <c r="FQ369" i="8" s="1"/>
  <c r="FQ473" i="8" s="1"/>
  <c r="FQ270" i="8"/>
  <c r="FQ368" i="8" s="1"/>
  <c r="FQ269" i="8"/>
  <c r="FQ367" i="8" s="1"/>
  <c r="FQ471" i="8" s="1"/>
  <c r="FQ268" i="8"/>
  <c r="FP269" i="8"/>
  <c r="FP268" i="8"/>
  <c r="FP270" i="8"/>
  <c r="FP271" i="8"/>
  <c r="FP369" i="8" s="1"/>
  <c r="FP421" i="8" s="1"/>
  <c r="FP272" i="8"/>
  <c r="FP273" i="8"/>
  <c r="FP274" i="8"/>
  <c r="FP372" i="8" s="1"/>
  <c r="FP275" i="8"/>
  <c r="FP373" i="8" s="1"/>
  <c r="FP425" i="8" s="1"/>
  <c r="FP276" i="8"/>
  <c r="FP277" i="8"/>
  <c r="FP278" i="8"/>
  <c r="FP376" i="8" s="1"/>
  <c r="FP480" i="8" s="1"/>
  <c r="FP279" i="8"/>
  <c r="FP377" i="8" s="1"/>
  <c r="FP280" i="8"/>
  <c r="FP281" i="8"/>
  <c r="FP282" i="8"/>
  <c r="FP283" i="8"/>
  <c r="FP381" i="8" s="1"/>
  <c r="FP284" i="8"/>
  <c r="FP285" i="8"/>
  <c r="FP286" i="8"/>
  <c r="FP384" i="8" s="1"/>
  <c r="FP287" i="8"/>
  <c r="FP385" i="8" s="1"/>
  <c r="FP288" i="8"/>
  <c r="FP289" i="8"/>
  <c r="FP291" i="8"/>
  <c r="FP292" i="8"/>
  <c r="FP293" i="8"/>
  <c r="FP294" i="8"/>
  <c r="FP295" i="8"/>
  <c r="FP393" i="8" s="1"/>
  <c r="FP445" i="8" s="1"/>
  <c r="FP297" i="8"/>
  <c r="FP395" i="8" s="1"/>
  <c r="FP298" i="8"/>
  <c r="FP299" i="8"/>
  <c r="FP300" i="8"/>
  <c r="FP398" i="8" s="1"/>
  <c r="FP301" i="8"/>
  <c r="FP399" i="8" s="1"/>
  <c r="FP302" i="8"/>
  <c r="FP303" i="8"/>
  <c r="FP304" i="8"/>
  <c r="FP305" i="8"/>
  <c r="FP403" i="8" s="1"/>
  <c r="FP306" i="8"/>
  <c r="FP308" i="8"/>
  <c r="FP309" i="8"/>
  <c r="FP407" i="8" s="1"/>
  <c r="FP311" i="8"/>
  <c r="FP312" i="8"/>
  <c r="FP313" i="8"/>
  <c r="FP314" i="8"/>
  <c r="FP412" i="8" s="1"/>
  <c r="FP464" i="8" s="1"/>
  <c r="FP315" i="8"/>
  <c r="FP413" i="8" s="1"/>
  <c r="FP465" i="8" s="1"/>
  <c r="FP316" i="8"/>
  <c r="FP427" i="8"/>
  <c r="FP440" i="8"/>
  <c r="FP441" i="8"/>
  <c r="FP442" i="8"/>
  <c r="FP443" i="8"/>
  <c r="FP446" i="8"/>
  <c r="FP454" i="8"/>
  <c r="FP456" i="8"/>
  <c r="FP457" i="8"/>
  <c r="FP460" i="8"/>
  <c r="FP461" i="8"/>
  <c r="FP366" i="8"/>
  <c r="FP418" i="8" s="1"/>
  <c r="FP367" i="8"/>
  <c r="FP471" i="8" s="1"/>
  <c r="FP558" i="8" s="1"/>
  <c r="FP368" i="8"/>
  <c r="FP472" i="8" s="1"/>
  <c r="FP370" i="8"/>
  <c r="FP422" i="8" s="1"/>
  <c r="FP371" i="8"/>
  <c r="FP475" i="8" s="1"/>
  <c r="FP374" i="8"/>
  <c r="FP426" i="8" s="1"/>
  <c r="FP378" i="8"/>
  <c r="FP430" i="8" s="1"/>
  <c r="FP379" i="8"/>
  <c r="FP431" i="8" s="1"/>
  <c r="FP380" i="8"/>
  <c r="FP484" i="8" s="1"/>
  <c r="FP382" i="8"/>
  <c r="FP486" i="8" s="1"/>
  <c r="FP383" i="8"/>
  <c r="FP435" i="8" s="1"/>
  <c r="FP386" i="8"/>
  <c r="FP438" i="8" s="1"/>
  <c r="FP387" i="8"/>
  <c r="FP439" i="8" s="1"/>
  <c r="FP392" i="8"/>
  <c r="FP444" i="8" s="1"/>
  <c r="FP396" i="8"/>
  <c r="FP500" i="8" s="1"/>
  <c r="FP397" i="8"/>
  <c r="FP449" i="8" s="1"/>
  <c r="FP400" i="8"/>
  <c r="FP452" i="8" s="1"/>
  <c r="FP401" i="8"/>
  <c r="FP453" i="8" s="1"/>
  <c r="FP406" i="8"/>
  <c r="FP458" i="8" s="1"/>
  <c r="FP410" i="8"/>
  <c r="FP462" i="8" s="1"/>
  <c r="FP411" i="8"/>
  <c r="FP463" i="8" s="1"/>
  <c r="FP414" i="8"/>
  <c r="FP518" i="8" s="1"/>
  <c r="FP504" i="8"/>
  <c r="FP470" i="8"/>
  <c r="FP474" i="8"/>
  <c r="FP479" i="8"/>
  <c r="FP487" i="8"/>
  <c r="FP492" i="8"/>
  <c r="FP493" i="8"/>
  <c r="FP494" i="8"/>
  <c r="FP495" i="8"/>
  <c r="FP498" i="8"/>
  <c r="FP506" i="8"/>
  <c r="FP508" i="8"/>
  <c r="FP509" i="8"/>
  <c r="FP512" i="8"/>
  <c r="FP513" i="8"/>
  <c r="FP514" i="8"/>
  <c r="FP523" i="8"/>
  <c r="FP436" i="8" l="1"/>
  <c r="FP488" i="8"/>
  <c r="FP424" i="8"/>
  <c r="FP476" i="8"/>
  <c r="FP459" i="8"/>
  <c r="FP511" i="8"/>
  <c r="FP450" i="8"/>
  <c r="FP502" i="8"/>
  <c r="FQ516" i="8"/>
  <c r="FQ533" i="8" s="1"/>
  <c r="FQ464" i="8"/>
  <c r="FQ503" i="8"/>
  <c r="FQ499" i="8"/>
  <c r="FP491" i="8"/>
  <c r="FP478" i="8"/>
  <c r="FQ423" i="8"/>
  <c r="FQ475" i="8"/>
  <c r="FQ435" i="8"/>
  <c r="FQ487" i="8"/>
  <c r="FQ496" i="8"/>
  <c r="FQ444" i="8"/>
  <c r="FQ505" i="8"/>
  <c r="FQ453" i="8"/>
  <c r="FQ510" i="8"/>
  <c r="FQ458" i="8"/>
  <c r="FQ463" i="8"/>
  <c r="FQ515" i="8"/>
  <c r="FQ476" i="8"/>
  <c r="FQ424" i="8"/>
  <c r="FQ432" i="8"/>
  <c r="FQ484" i="8"/>
  <c r="FQ436" i="8"/>
  <c r="FQ488" i="8"/>
  <c r="FQ502" i="8"/>
  <c r="FQ450" i="8"/>
  <c r="FQ481" i="8"/>
  <c r="FQ429" i="8"/>
  <c r="FQ485" i="8"/>
  <c r="FQ433" i="8"/>
  <c r="FQ489" i="8"/>
  <c r="FQ437" i="8"/>
  <c r="FQ455" i="8"/>
  <c r="FQ507" i="8"/>
  <c r="FQ419" i="8"/>
  <c r="FQ431" i="8"/>
  <c r="FQ483" i="8"/>
  <c r="FQ439" i="8"/>
  <c r="FQ491" i="8"/>
  <c r="FQ501" i="8"/>
  <c r="FQ449" i="8"/>
  <c r="FQ420" i="8"/>
  <c r="FQ472" i="8"/>
  <c r="FQ428" i="8"/>
  <c r="FQ480" i="8"/>
  <c r="FQ497" i="8"/>
  <c r="FQ445" i="8"/>
  <c r="FQ482" i="8"/>
  <c r="FQ430" i="8"/>
  <c r="FQ486" i="8"/>
  <c r="FQ434" i="8"/>
  <c r="FQ490" i="8"/>
  <c r="FQ438" i="8"/>
  <c r="FQ514" i="8"/>
  <c r="FQ462" i="8"/>
  <c r="FQ518" i="8"/>
  <c r="FQ466" i="8"/>
  <c r="FQ452" i="8"/>
  <c r="FQ421" i="8"/>
  <c r="FQ425" i="8"/>
  <c r="FQ465" i="8"/>
  <c r="FQ500" i="8"/>
  <c r="FQ511" i="8"/>
  <c r="FQ418" i="8"/>
  <c r="FQ422" i="8"/>
  <c r="FQ426" i="8"/>
  <c r="FP497" i="8"/>
  <c r="FP483" i="8"/>
  <c r="FP448" i="8"/>
  <c r="FP420" i="8"/>
  <c r="FP515" i="8"/>
  <c r="FP505" i="8"/>
  <c r="FP507" i="8"/>
  <c r="FP455" i="8"/>
  <c r="FP503" i="8"/>
  <c r="FP451" i="8"/>
  <c r="FP499" i="8"/>
  <c r="FP447" i="8"/>
  <c r="FP437" i="8"/>
  <c r="FP489" i="8"/>
  <c r="FP433" i="8"/>
  <c r="FP485" i="8"/>
  <c r="FP429" i="8"/>
  <c r="FP481" i="8"/>
  <c r="FP496" i="8"/>
  <c r="FP423" i="8"/>
  <c r="FP419" i="8"/>
  <c r="FP428" i="8"/>
  <c r="FP501" i="8"/>
  <c r="FP466" i="8"/>
  <c r="FP434" i="8"/>
  <c r="FP432" i="8"/>
  <c r="FP510" i="8"/>
  <c r="FP516" i="8"/>
  <c r="FP533" i="8" s="1"/>
  <c r="FP490" i="8"/>
  <c r="FP482" i="8"/>
  <c r="FP517" i="8"/>
  <c r="FP477" i="8"/>
  <c r="FP473" i="8"/>
  <c r="B140" i="11" l="1"/>
  <c r="GL629" i="8" l="1"/>
  <c r="GK629" i="8"/>
  <c r="GJ629" i="8"/>
  <c r="GI629" i="8"/>
  <c r="HI629" i="8"/>
  <c r="GH629" i="8"/>
  <c r="GG629" i="8"/>
  <c r="GF629" i="8"/>
  <c r="GE629" i="8"/>
  <c r="GD629" i="8"/>
  <c r="GC629" i="8"/>
  <c r="GB629" i="8"/>
  <c r="GA629" i="8"/>
  <c r="FZ629" i="8"/>
  <c r="FY629" i="8"/>
  <c r="FX629" i="8"/>
  <c r="FW629" i="8"/>
  <c r="FU629" i="8"/>
  <c r="FT629" i="8"/>
  <c r="FS629" i="8"/>
  <c r="FR629" i="8"/>
  <c r="GL520" i="8"/>
  <c r="GK520" i="8"/>
  <c r="GJ520" i="8"/>
  <c r="GI520" i="8"/>
  <c r="HI520" i="8"/>
  <c r="GH520" i="8"/>
  <c r="GG520" i="8"/>
  <c r="GF520" i="8"/>
  <c r="GE520" i="8"/>
  <c r="GD520" i="8"/>
  <c r="GC520" i="8"/>
  <c r="GB520" i="8"/>
  <c r="GA520" i="8"/>
  <c r="FZ520" i="8"/>
  <c r="FY520" i="8"/>
  <c r="FX520" i="8"/>
  <c r="FW520" i="8"/>
  <c r="FV520" i="8"/>
  <c r="FU520" i="8"/>
  <c r="FT520" i="8"/>
  <c r="FS520" i="8"/>
  <c r="FR520" i="8"/>
  <c r="GL513" i="8"/>
  <c r="GL526" i="8" s="1"/>
  <c r="GK513" i="8"/>
  <c r="GK526" i="8" s="1"/>
  <c r="GJ513" i="8"/>
  <c r="GJ526" i="8" s="1"/>
  <c r="GI513" i="8"/>
  <c r="GI526" i="8" s="1"/>
  <c r="HI513" i="8"/>
  <c r="HI526" i="8" s="1"/>
  <c r="GH513" i="8"/>
  <c r="GH526" i="8" s="1"/>
  <c r="GG513" i="8"/>
  <c r="GG526" i="8" s="1"/>
  <c r="GF513" i="8"/>
  <c r="GF526" i="8" s="1"/>
  <c r="GE513" i="8"/>
  <c r="GE526" i="8" s="1"/>
  <c r="GD513" i="8"/>
  <c r="GD526" i="8" s="1"/>
  <c r="GC513" i="8"/>
  <c r="GC526" i="8" s="1"/>
  <c r="GB513" i="8"/>
  <c r="GB526" i="8" s="1"/>
  <c r="GA513" i="8"/>
  <c r="GA526" i="8" s="1"/>
  <c r="FZ513" i="8"/>
  <c r="FZ526" i="8" s="1"/>
  <c r="FY513" i="8"/>
  <c r="FY526" i="8" s="1"/>
  <c r="FX513" i="8"/>
  <c r="FX526" i="8" s="1"/>
  <c r="FW513" i="8"/>
  <c r="FW526" i="8" s="1"/>
  <c r="FV513" i="8"/>
  <c r="FV526" i="8" s="1"/>
  <c r="FU513" i="8"/>
  <c r="FU526" i="8" s="1"/>
  <c r="FT513" i="8"/>
  <c r="FT526" i="8" s="1"/>
  <c r="FS513" i="8"/>
  <c r="FS526" i="8" s="1"/>
  <c r="FR513" i="8"/>
  <c r="FR526" i="8" s="1"/>
  <c r="GL512" i="8"/>
  <c r="GK512" i="8"/>
  <c r="GJ512" i="8"/>
  <c r="GI512" i="8"/>
  <c r="HI512" i="8"/>
  <c r="GH512" i="8"/>
  <c r="GG512" i="8"/>
  <c r="GF512" i="8"/>
  <c r="GE512" i="8"/>
  <c r="GD512" i="8"/>
  <c r="GC512" i="8"/>
  <c r="GB512" i="8"/>
  <c r="GA512" i="8"/>
  <c r="FZ512" i="8"/>
  <c r="FY512" i="8"/>
  <c r="FX512" i="8"/>
  <c r="FW512" i="8"/>
  <c r="FV512" i="8"/>
  <c r="FU512" i="8"/>
  <c r="FT512" i="8"/>
  <c r="FS512" i="8"/>
  <c r="FR512" i="8"/>
  <c r="GL509" i="8"/>
  <c r="GK509" i="8"/>
  <c r="GJ509" i="8"/>
  <c r="GI509" i="8"/>
  <c r="HI509" i="8"/>
  <c r="GH509" i="8"/>
  <c r="GG509" i="8"/>
  <c r="GF509" i="8"/>
  <c r="GE509" i="8"/>
  <c r="GD509" i="8"/>
  <c r="GC509" i="8"/>
  <c r="GB509" i="8"/>
  <c r="GA509" i="8"/>
  <c r="FZ509" i="8"/>
  <c r="FY509" i="8"/>
  <c r="FX509" i="8"/>
  <c r="FW509" i="8"/>
  <c r="FV509" i="8"/>
  <c r="FU509" i="8"/>
  <c r="FT509" i="8"/>
  <c r="FS509" i="8"/>
  <c r="GL508" i="8"/>
  <c r="GK508" i="8"/>
  <c r="GJ508" i="8"/>
  <c r="GI508" i="8"/>
  <c r="HI508" i="8"/>
  <c r="GH508" i="8"/>
  <c r="GG508" i="8"/>
  <c r="GF508" i="8"/>
  <c r="GE508" i="8"/>
  <c r="GD508" i="8"/>
  <c r="GC508" i="8"/>
  <c r="GB508" i="8"/>
  <c r="GA508" i="8"/>
  <c r="FZ508" i="8"/>
  <c r="FY508" i="8"/>
  <c r="FX508" i="8"/>
  <c r="FW508" i="8"/>
  <c r="FV508" i="8"/>
  <c r="FU508" i="8"/>
  <c r="FT508" i="8"/>
  <c r="FS508" i="8"/>
  <c r="FR508" i="8"/>
  <c r="GL506" i="8"/>
  <c r="GK506" i="8"/>
  <c r="GJ506" i="8"/>
  <c r="GI506" i="8"/>
  <c r="HI506" i="8"/>
  <c r="GH506" i="8"/>
  <c r="GG506" i="8"/>
  <c r="GF506" i="8"/>
  <c r="GE506" i="8"/>
  <c r="GD506" i="8"/>
  <c r="GC506" i="8"/>
  <c r="GB506" i="8"/>
  <c r="GA506" i="8"/>
  <c r="FZ506" i="8"/>
  <c r="FY506" i="8"/>
  <c r="FX506" i="8"/>
  <c r="FW506" i="8"/>
  <c r="FV506" i="8"/>
  <c r="FU506" i="8"/>
  <c r="FT506" i="8"/>
  <c r="FS506" i="8"/>
  <c r="FR506" i="8"/>
  <c r="GL498" i="8"/>
  <c r="GK498" i="8"/>
  <c r="GJ498" i="8"/>
  <c r="GI498" i="8"/>
  <c r="HI498" i="8"/>
  <c r="GH498" i="8"/>
  <c r="GG498" i="8"/>
  <c r="GF498" i="8"/>
  <c r="GE498" i="8"/>
  <c r="GD498" i="8"/>
  <c r="GC498" i="8"/>
  <c r="GB498" i="8"/>
  <c r="GA498" i="8"/>
  <c r="FZ498" i="8"/>
  <c r="FY498" i="8"/>
  <c r="FX498" i="8"/>
  <c r="FW498" i="8"/>
  <c r="FV498" i="8"/>
  <c r="FU498" i="8"/>
  <c r="FT498" i="8"/>
  <c r="FS498" i="8"/>
  <c r="FR498" i="8"/>
  <c r="GL495" i="8"/>
  <c r="GK495" i="8"/>
  <c r="GJ495" i="8"/>
  <c r="GI495" i="8"/>
  <c r="HI495" i="8"/>
  <c r="GH495" i="8"/>
  <c r="GG495" i="8"/>
  <c r="GF495" i="8"/>
  <c r="GE495" i="8"/>
  <c r="GD495" i="8"/>
  <c r="GC495" i="8"/>
  <c r="GB495" i="8"/>
  <c r="GA495" i="8"/>
  <c r="FZ495" i="8"/>
  <c r="FY495" i="8"/>
  <c r="FX495" i="8"/>
  <c r="FW495" i="8"/>
  <c r="FV495" i="8"/>
  <c r="FU495" i="8"/>
  <c r="FT495" i="8"/>
  <c r="FS495" i="8"/>
  <c r="FR495" i="8"/>
  <c r="GL494" i="8"/>
  <c r="GK494" i="8"/>
  <c r="GJ494" i="8"/>
  <c r="GI494" i="8"/>
  <c r="HI494" i="8"/>
  <c r="GH494" i="8"/>
  <c r="GG494" i="8"/>
  <c r="GF494" i="8"/>
  <c r="GE494" i="8"/>
  <c r="GD494" i="8"/>
  <c r="GC494" i="8"/>
  <c r="GB494" i="8"/>
  <c r="GA494" i="8"/>
  <c r="FZ494" i="8"/>
  <c r="FY494" i="8"/>
  <c r="FX494" i="8"/>
  <c r="FW494" i="8"/>
  <c r="FV494" i="8"/>
  <c r="FU494" i="8"/>
  <c r="FT494" i="8"/>
  <c r="FS494" i="8"/>
  <c r="FR494" i="8"/>
  <c r="GL493" i="8"/>
  <c r="GK493" i="8"/>
  <c r="GJ493" i="8"/>
  <c r="GI493" i="8"/>
  <c r="HI493" i="8"/>
  <c r="GH493" i="8"/>
  <c r="GG493" i="8"/>
  <c r="GF493" i="8"/>
  <c r="GE493" i="8"/>
  <c r="GD493" i="8"/>
  <c r="GC493" i="8"/>
  <c r="GB493" i="8"/>
  <c r="GA493" i="8"/>
  <c r="FZ493" i="8"/>
  <c r="FY493" i="8"/>
  <c r="FX493" i="8"/>
  <c r="FW493" i="8"/>
  <c r="FV493" i="8"/>
  <c r="FU493" i="8"/>
  <c r="FT493" i="8"/>
  <c r="FS493" i="8"/>
  <c r="FR493" i="8"/>
  <c r="GL492" i="8"/>
  <c r="GK492" i="8"/>
  <c r="GJ492" i="8"/>
  <c r="GI492" i="8"/>
  <c r="HI492" i="8"/>
  <c r="GH492" i="8"/>
  <c r="GG492" i="8"/>
  <c r="GF492" i="8"/>
  <c r="GE492" i="8"/>
  <c r="GD492" i="8"/>
  <c r="GC492" i="8"/>
  <c r="GB492" i="8"/>
  <c r="GA492" i="8"/>
  <c r="FZ492" i="8"/>
  <c r="FY492" i="8"/>
  <c r="FX492" i="8"/>
  <c r="FW492" i="8"/>
  <c r="FV492" i="8"/>
  <c r="FU492" i="8"/>
  <c r="FT492" i="8"/>
  <c r="FS492" i="8"/>
  <c r="FR492" i="8"/>
  <c r="GL479" i="8"/>
  <c r="GL535" i="8" s="1"/>
  <c r="GK479" i="8"/>
  <c r="GK535" i="8" s="1"/>
  <c r="GJ479" i="8"/>
  <c r="GJ535" i="8" s="1"/>
  <c r="GI479" i="8"/>
  <c r="GI535" i="8" s="1"/>
  <c r="HI479" i="8"/>
  <c r="HI535" i="8" s="1"/>
  <c r="GH479" i="8"/>
  <c r="GH535" i="8" s="1"/>
  <c r="GG479" i="8"/>
  <c r="GG535" i="8" s="1"/>
  <c r="GF479" i="8"/>
  <c r="GF535" i="8" s="1"/>
  <c r="GE479" i="8"/>
  <c r="GE535" i="8" s="1"/>
  <c r="GD479" i="8"/>
  <c r="GD535" i="8" s="1"/>
  <c r="GC479" i="8"/>
  <c r="GC535" i="8" s="1"/>
  <c r="GB479" i="8"/>
  <c r="GB535" i="8" s="1"/>
  <c r="GA479" i="8"/>
  <c r="GA535" i="8" s="1"/>
  <c r="FZ479" i="8"/>
  <c r="FZ535" i="8" s="1"/>
  <c r="FY479" i="8"/>
  <c r="FY535" i="8" s="1"/>
  <c r="FX479" i="8"/>
  <c r="FX535" i="8" s="1"/>
  <c r="FW479" i="8"/>
  <c r="FW535" i="8" s="1"/>
  <c r="FV479" i="8"/>
  <c r="FV535" i="8" s="1"/>
  <c r="FU479" i="8"/>
  <c r="FU535" i="8" s="1"/>
  <c r="FT479" i="8"/>
  <c r="FT535" i="8" s="1"/>
  <c r="FS479" i="8"/>
  <c r="FS535" i="8" s="1"/>
  <c r="FR479" i="8"/>
  <c r="FR535" i="8" s="1"/>
  <c r="GL461" i="8"/>
  <c r="GK461" i="8"/>
  <c r="GJ461" i="8"/>
  <c r="GI461" i="8"/>
  <c r="HI461" i="8"/>
  <c r="GH461" i="8"/>
  <c r="GG461" i="8"/>
  <c r="GF461" i="8"/>
  <c r="GE461" i="8"/>
  <c r="GD461" i="8"/>
  <c r="GC461" i="8"/>
  <c r="GB461" i="8"/>
  <c r="GA461" i="8"/>
  <c r="FZ461" i="8"/>
  <c r="FY461" i="8"/>
  <c r="FX461" i="8"/>
  <c r="FW461" i="8"/>
  <c r="FV461" i="8"/>
  <c r="FU461" i="8"/>
  <c r="FT461" i="8"/>
  <c r="FS461" i="8"/>
  <c r="FR461" i="8"/>
  <c r="GL460" i="8"/>
  <c r="GK460" i="8"/>
  <c r="GJ460" i="8"/>
  <c r="GI460" i="8"/>
  <c r="HI460" i="8"/>
  <c r="GH460" i="8"/>
  <c r="GG460" i="8"/>
  <c r="GF460" i="8"/>
  <c r="GE460" i="8"/>
  <c r="GD460" i="8"/>
  <c r="GC460" i="8"/>
  <c r="GB460" i="8"/>
  <c r="GA460" i="8"/>
  <c r="FZ460" i="8"/>
  <c r="FY460" i="8"/>
  <c r="FX460" i="8"/>
  <c r="FW460" i="8"/>
  <c r="FV460" i="8"/>
  <c r="FU460" i="8"/>
  <c r="FT460" i="8"/>
  <c r="FS460" i="8"/>
  <c r="FR460" i="8"/>
  <c r="GL457" i="8"/>
  <c r="GK457" i="8"/>
  <c r="GJ457" i="8"/>
  <c r="GI457" i="8"/>
  <c r="HI457" i="8"/>
  <c r="GH457" i="8"/>
  <c r="GG457" i="8"/>
  <c r="GF457" i="8"/>
  <c r="GE457" i="8"/>
  <c r="GD457" i="8"/>
  <c r="GC457" i="8"/>
  <c r="GB457" i="8"/>
  <c r="GA457" i="8"/>
  <c r="FZ457" i="8"/>
  <c r="FY457" i="8"/>
  <c r="FX457" i="8"/>
  <c r="FW457" i="8"/>
  <c r="FV457" i="8"/>
  <c r="FU457" i="8"/>
  <c r="FT457" i="8"/>
  <c r="FS457" i="8"/>
  <c r="FR457" i="8"/>
  <c r="GL456" i="8"/>
  <c r="GK456" i="8"/>
  <c r="GJ456" i="8"/>
  <c r="GI456" i="8"/>
  <c r="HI456" i="8"/>
  <c r="GH456" i="8"/>
  <c r="GG456" i="8"/>
  <c r="GF456" i="8"/>
  <c r="GE456" i="8"/>
  <c r="GD456" i="8"/>
  <c r="GC456" i="8"/>
  <c r="GB456" i="8"/>
  <c r="GA456" i="8"/>
  <c r="FZ456" i="8"/>
  <c r="FY456" i="8"/>
  <c r="FX456" i="8"/>
  <c r="FW456" i="8"/>
  <c r="FV456" i="8"/>
  <c r="FU456" i="8"/>
  <c r="FT456" i="8"/>
  <c r="FS456" i="8"/>
  <c r="FR456" i="8"/>
  <c r="GL454" i="8"/>
  <c r="GK454" i="8"/>
  <c r="GJ454" i="8"/>
  <c r="GI454" i="8"/>
  <c r="HI454" i="8"/>
  <c r="GH454" i="8"/>
  <c r="GG454" i="8"/>
  <c r="GF454" i="8"/>
  <c r="GE454" i="8"/>
  <c r="GD454" i="8"/>
  <c r="GC454" i="8"/>
  <c r="GB454" i="8"/>
  <c r="GA454" i="8"/>
  <c r="FZ454" i="8"/>
  <c r="FY454" i="8"/>
  <c r="FX454" i="8"/>
  <c r="FW454" i="8"/>
  <c r="FV454" i="8"/>
  <c r="FU454" i="8"/>
  <c r="FT454" i="8"/>
  <c r="FS454" i="8"/>
  <c r="FR454" i="8"/>
  <c r="GL446" i="8"/>
  <c r="GK446" i="8"/>
  <c r="GJ446" i="8"/>
  <c r="GI446" i="8"/>
  <c r="HI446" i="8"/>
  <c r="GH446" i="8"/>
  <c r="GG446" i="8"/>
  <c r="GF446" i="8"/>
  <c r="GE446" i="8"/>
  <c r="GD446" i="8"/>
  <c r="GC446" i="8"/>
  <c r="GB446" i="8"/>
  <c r="GA446" i="8"/>
  <c r="FZ446" i="8"/>
  <c r="FY446" i="8"/>
  <c r="FX446" i="8"/>
  <c r="FW446" i="8"/>
  <c r="FV446" i="8"/>
  <c r="FU446" i="8"/>
  <c r="FT446" i="8"/>
  <c r="FS446" i="8"/>
  <c r="GL443" i="8"/>
  <c r="GK443" i="8"/>
  <c r="GJ443" i="8"/>
  <c r="GI443" i="8"/>
  <c r="HI443" i="8"/>
  <c r="GH443" i="8"/>
  <c r="GG443" i="8"/>
  <c r="GF443" i="8"/>
  <c r="GE443" i="8"/>
  <c r="GD443" i="8"/>
  <c r="GC443" i="8"/>
  <c r="GB443" i="8"/>
  <c r="GA443" i="8"/>
  <c r="FZ443" i="8"/>
  <c r="FY443" i="8"/>
  <c r="FX443" i="8"/>
  <c r="FW443" i="8"/>
  <c r="FV443" i="8"/>
  <c r="FU443" i="8"/>
  <c r="FT443" i="8"/>
  <c r="FS443" i="8"/>
  <c r="FR443" i="8"/>
  <c r="GL442" i="8"/>
  <c r="GK442" i="8"/>
  <c r="GJ442" i="8"/>
  <c r="GI442" i="8"/>
  <c r="HI442" i="8"/>
  <c r="GH442" i="8"/>
  <c r="GG442" i="8"/>
  <c r="GF442" i="8"/>
  <c r="GE442" i="8"/>
  <c r="GD442" i="8"/>
  <c r="GC442" i="8"/>
  <c r="GB442" i="8"/>
  <c r="GA442" i="8"/>
  <c r="FZ442" i="8"/>
  <c r="FY442" i="8"/>
  <c r="FX442" i="8"/>
  <c r="FW442" i="8"/>
  <c r="FV442" i="8"/>
  <c r="FU442" i="8"/>
  <c r="FT442" i="8"/>
  <c r="FS442" i="8"/>
  <c r="FR442" i="8"/>
  <c r="GL441" i="8"/>
  <c r="GK441" i="8"/>
  <c r="GJ441" i="8"/>
  <c r="GI441" i="8"/>
  <c r="HI441" i="8"/>
  <c r="GH441" i="8"/>
  <c r="GG441" i="8"/>
  <c r="GF441" i="8"/>
  <c r="GE441" i="8"/>
  <c r="GD441" i="8"/>
  <c r="GC441" i="8"/>
  <c r="GB441" i="8"/>
  <c r="GA441" i="8"/>
  <c r="FZ441" i="8"/>
  <c r="FY441" i="8"/>
  <c r="FX441" i="8"/>
  <c r="FW441" i="8"/>
  <c r="FV441" i="8"/>
  <c r="FU441" i="8"/>
  <c r="FT441" i="8"/>
  <c r="FS441" i="8"/>
  <c r="FR441" i="8"/>
  <c r="GL440" i="8"/>
  <c r="GK440" i="8"/>
  <c r="GJ440" i="8"/>
  <c r="GI440" i="8"/>
  <c r="HI440" i="8"/>
  <c r="GH440" i="8"/>
  <c r="GG440" i="8"/>
  <c r="GF440" i="8"/>
  <c r="GE440" i="8"/>
  <c r="GD440" i="8"/>
  <c r="GC440" i="8"/>
  <c r="GB440" i="8"/>
  <c r="GA440" i="8"/>
  <c r="FZ440" i="8"/>
  <c r="FY440" i="8"/>
  <c r="FX440" i="8"/>
  <c r="FW440" i="8"/>
  <c r="FV440" i="8"/>
  <c r="FU440" i="8"/>
  <c r="FT440" i="8"/>
  <c r="FS440" i="8"/>
  <c r="FR440" i="8"/>
  <c r="GL427" i="8"/>
  <c r="GK427" i="8"/>
  <c r="GJ427" i="8"/>
  <c r="GI427" i="8"/>
  <c r="HI427" i="8"/>
  <c r="GH427" i="8"/>
  <c r="GG427" i="8"/>
  <c r="GF427" i="8"/>
  <c r="GE427" i="8"/>
  <c r="GD427" i="8"/>
  <c r="GC427" i="8"/>
  <c r="GB427" i="8"/>
  <c r="GA427" i="8"/>
  <c r="FZ427" i="8"/>
  <c r="FY427" i="8"/>
  <c r="FX427" i="8"/>
  <c r="FW427" i="8"/>
  <c r="FV427" i="8"/>
  <c r="FU427" i="8"/>
  <c r="FT427" i="8"/>
  <c r="FS427" i="8"/>
  <c r="FR427" i="8"/>
  <c r="GL316" i="8"/>
  <c r="GL414" i="8" s="1"/>
  <c r="GK316" i="8"/>
  <c r="GK414" i="8" s="1"/>
  <c r="GJ316" i="8"/>
  <c r="GJ414" i="8" s="1"/>
  <c r="GJ466" i="8" s="1"/>
  <c r="GI316" i="8"/>
  <c r="GI414" i="8" s="1"/>
  <c r="HI316" i="8"/>
  <c r="HI414" i="8" s="1"/>
  <c r="GH316" i="8"/>
  <c r="GH414" i="8" s="1"/>
  <c r="GG316" i="8"/>
  <c r="GG414" i="8" s="1"/>
  <c r="GG518" i="8" s="1"/>
  <c r="GG553" i="8" s="1"/>
  <c r="GF316" i="8"/>
  <c r="GF414" i="8" s="1"/>
  <c r="GE316" i="8"/>
  <c r="GE414" i="8" s="1"/>
  <c r="GD316" i="8"/>
  <c r="GD414" i="8" s="1"/>
  <c r="GC316" i="8"/>
  <c r="GC414" i="8" s="1"/>
  <c r="GB316" i="8"/>
  <c r="GB414" i="8" s="1"/>
  <c r="GA316" i="8"/>
  <c r="GA414" i="8" s="1"/>
  <c r="FZ316" i="8"/>
  <c r="FZ414" i="8" s="1"/>
  <c r="FY316" i="8"/>
  <c r="FY414" i="8" s="1"/>
  <c r="FY518" i="8" s="1"/>
  <c r="FY553" i="8" s="1"/>
  <c r="FX316" i="8"/>
  <c r="FX414" i="8" s="1"/>
  <c r="FW316" i="8"/>
  <c r="FW414" i="8" s="1"/>
  <c r="FV316" i="8"/>
  <c r="FV414" i="8" s="1"/>
  <c r="FU316" i="8"/>
  <c r="FU414" i="8" s="1"/>
  <c r="FU518" i="8" s="1"/>
  <c r="FU553" i="8" s="1"/>
  <c r="FT316" i="8"/>
  <c r="FT414" i="8" s="1"/>
  <c r="FS316" i="8"/>
  <c r="FS414" i="8" s="1"/>
  <c r="GL315" i="8"/>
  <c r="GK315" i="8"/>
  <c r="GJ315" i="8"/>
  <c r="GI315" i="8"/>
  <c r="HI315" i="8"/>
  <c r="GH315" i="8"/>
  <c r="GG315" i="8"/>
  <c r="GF315" i="8"/>
  <c r="GE315" i="8"/>
  <c r="GD315" i="8"/>
  <c r="GC315" i="8"/>
  <c r="GB315" i="8"/>
  <c r="GA315" i="8"/>
  <c r="FZ315" i="8"/>
  <c r="FY315" i="8"/>
  <c r="FX315" i="8"/>
  <c r="FW315" i="8"/>
  <c r="FV315" i="8"/>
  <c r="FV413" i="8" s="1"/>
  <c r="FU315" i="8"/>
  <c r="FT315" i="8"/>
  <c r="FS315" i="8"/>
  <c r="GL314" i="8"/>
  <c r="GK314" i="8"/>
  <c r="GJ314" i="8"/>
  <c r="GI314" i="8"/>
  <c r="HI314" i="8"/>
  <c r="GH314" i="8"/>
  <c r="GG314" i="8"/>
  <c r="GF314" i="8"/>
  <c r="GE314" i="8"/>
  <c r="GD314" i="8"/>
  <c r="GC314" i="8"/>
  <c r="GB314" i="8"/>
  <c r="GA314" i="8"/>
  <c r="FZ314" i="8"/>
  <c r="FY314" i="8"/>
  <c r="FX314" i="8"/>
  <c r="FW314" i="8"/>
  <c r="FV314" i="8"/>
  <c r="FV412" i="8" s="1"/>
  <c r="FU314" i="8"/>
  <c r="FT314" i="8"/>
  <c r="FS314" i="8"/>
  <c r="GL313" i="8"/>
  <c r="GK313" i="8"/>
  <c r="GJ313" i="8"/>
  <c r="GI313" i="8"/>
  <c r="HI313" i="8"/>
  <c r="GH313" i="8"/>
  <c r="GG313" i="8"/>
  <c r="GF313" i="8"/>
  <c r="GE313" i="8"/>
  <c r="GD313" i="8"/>
  <c r="GC313" i="8"/>
  <c r="GB313" i="8"/>
  <c r="GA313" i="8"/>
  <c r="FZ313" i="8"/>
  <c r="FY313" i="8"/>
  <c r="FX313" i="8"/>
  <c r="FW313" i="8"/>
  <c r="FV313" i="8"/>
  <c r="FU313" i="8"/>
  <c r="FT313" i="8"/>
  <c r="FS313" i="8"/>
  <c r="GL312" i="8"/>
  <c r="GL410" i="8" s="1"/>
  <c r="GK312" i="8"/>
  <c r="GK410" i="8" s="1"/>
  <c r="GJ312" i="8"/>
  <c r="GJ410" i="8" s="1"/>
  <c r="GJ462" i="8" s="1"/>
  <c r="GI312" i="8"/>
  <c r="GI410" i="8" s="1"/>
  <c r="HI312" i="8"/>
  <c r="HI410" i="8" s="1"/>
  <c r="GH312" i="8"/>
  <c r="GH410" i="8" s="1"/>
  <c r="GG312" i="8"/>
  <c r="GG410" i="8" s="1"/>
  <c r="GG514" i="8" s="1"/>
  <c r="GF312" i="8"/>
  <c r="GF410" i="8" s="1"/>
  <c r="GE312" i="8"/>
  <c r="GE410" i="8" s="1"/>
  <c r="GD312" i="8"/>
  <c r="GD410" i="8" s="1"/>
  <c r="GC312" i="8"/>
  <c r="GC410" i="8" s="1"/>
  <c r="GC514" i="8" s="1"/>
  <c r="GB312" i="8"/>
  <c r="GB410" i="8" s="1"/>
  <c r="GA312" i="8"/>
  <c r="GA410" i="8" s="1"/>
  <c r="FZ312" i="8"/>
  <c r="FZ410" i="8" s="1"/>
  <c r="FY312" i="8"/>
  <c r="FY410" i="8" s="1"/>
  <c r="FX312" i="8"/>
  <c r="FX410" i="8" s="1"/>
  <c r="FW312" i="8"/>
  <c r="FW410" i="8" s="1"/>
  <c r="FV312" i="8"/>
  <c r="FV410" i="8" s="1"/>
  <c r="FU312" i="8"/>
  <c r="FU410" i="8" s="1"/>
  <c r="FT312" i="8"/>
  <c r="FT410" i="8" s="1"/>
  <c r="FS312" i="8"/>
  <c r="FS410" i="8" s="1"/>
  <c r="GL311" i="8"/>
  <c r="GK311" i="8"/>
  <c r="GJ311" i="8"/>
  <c r="GI311" i="8"/>
  <c r="HI311" i="8"/>
  <c r="GH311" i="8"/>
  <c r="GG311" i="8"/>
  <c r="GF311" i="8"/>
  <c r="GE311" i="8"/>
  <c r="GD311" i="8"/>
  <c r="GC311" i="8"/>
  <c r="GB311" i="8"/>
  <c r="GA311" i="8"/>
  <c r="FZ311" i="8"/>
  <c r="FY311" i="8"/>
  <c r="FX311" i="8"/>
  <c r="FW311" i="8"/>
  <c r="FV311" i="8"/>
  <c r="FU311" i="8"/>
  <c r="FT311" i="8"/>
  <c r="FS311" i="8"/>
  <c r="GL309" i="8"/>
  <c r="GK309" i="8"/>
  <c r="GJ309" i="8"/>
  <c r="GI309" i="8"/>
  <c r="HI309" i="8"/>
  <c r="GH309" i="8"/>
  <c r="GG309" i="8"/>
  <c r="GG407" i="8" s="1"/>
  <c r="GF309" i="8"/>
  <c r="GE309" i="8"/>
  <c r="GD309" i="8"/>
  <c r="GC309" i="8"/>
  <c r="GB309" i="8"/>
  <c r="GA309" i="8"/>
  <c r="FZ309" i="8"/>
  <c r="FY309" i="8"/>
  <c r="FX309" i="8"/>
  <c r="FW309" i="8"/>
  <c r="FV309" i="8"/>
  <c r="FV407" i="8" s="1"/>
  <c r="FU309" i="8"/>
  <c r="FT309" i="8"/>
  <c r="FS309" i="8"/>
  <c r="GL308" i="8"/>
  <c r="GK308" i="8"/>
  <c r="GJ308" i="8"/>
  <c r="GI308" i="8"/>
  <c r="HI308" i="8"/>
  <c r="GH308" i="8"/>
  <c r="GG308" i="8"/>
  <c r="GG406" i="8" s="1"/>
  <c r="GF308" i="8"/>
  <c r="GE308" i="8"/>
  <c r="GD308" i="8"/>
  <c r="GC308" i="8"/>
  <c r="GB308" i="8"/>
  <c r="GA308" i="8"/>
  <c r="FZ308" i="8"/>
  <c r="FY308" i="8"/>
  <c r="FX308" i="8"/>
  <c r="FW308" i="8"/>
  <c r="FV308" i="8"/>
  <c r="FV406" i="8" s="1"/>
  <c r="FU308" i="8"/>
  <c r="FT308" i="8"/>
  <c r="FS308" i="8"/>
  <c r="GL306" i="8"/>
  <c r="GK306" i="8"/>
  <c r="GJ306" i="8"/>
  <c r="GI306" i="8"/>
  <c r="HI306" i="8"/>
  <c r="GH306" i="8"/>
  <c r="GG306" i="8"/>
  <c r="GF306" i="8"/>
  <c r="GE306" i="8"/>
  <c r="GD306" i="8"/>
  <c r="GC306" i="8"/>
  <c r="GB306" i="8"/>
  <c r="GA306" i="8"/>
  <c r="FZ306" i="8"/>
  <c r="FY306" i="8"/>
  <c r="FX306" i="8"/>
  <c r="FW306" i="8"/>
  <c r="FV306" i="8"/>
  <c r="FU306" i="8"/>
  <c r="FT306" i="8"/>
  <c r="FS306" i="8"/>
  <c r="GL305" i="8"/>
  <c r="GL403" i="8" s="1"/>
  <c r="GL455" i="8" s="1"/>
  <c r="GK305" i="8"/>
  <c r="GK403" i="8" s="1"/>
  <c r="GJ305" i="8"/>
  <c r="GI305" i="8"/>
  <c r="HI305" i="8"/>
  <c r="HI403" i="8" s="1"/>
  <c r="HI507" i="8" s="1"/>
  <c r="HI544" i="8" s="1"/>
  <c r="GH305" i="8"/>
  <c r="GH403" i="8" s="1"/>
  <c r="GG305" i="8"/>
  <c r="GF305" i="8"/>
  <c r="GF403" i="8" s="1"/>
  <c r="GE305" i="8"/>
  <c r="GE403" i="8" s="1"/>
  <c r="GE507" i="8" s="1"/>
  <c r="GE544" i="8" s="1"/>
  <c r="GD305" i="8"/>
  <c r="GD403" i="8" s="1"/>
  <c r="GC305" i="8"/>
  <c r="GC403" i="8" s="1"/>
  <c r="GB305" i="8"/>
  <c r="GB403" i="8" s="1"/>
  <c r="GA305" i="8"/>
  <c r="GA403" i="8" s="1"/>
  <c r="FZ305" i="8"/>
  <c r="FZ403" i="8" s="1"/>
  <c r="FY305" i="8"/>
  <c r="FY403" i="8" s="1"/>
  <c r="FX305" i="8"/>
  <c r="FX403" i="8" s="1"/>
  <c r="FW305" i="8"/>
  <c r="FW403" i="8" s="1"/>
  <c r="FW455" i="8" s="1"/>
  <c r="FV305" i="8"/>
  <c r="FV403" i="8" s="1"/>
  <c r="FU305" i="8"/>
  <c r="FU403" i="8" s="1"/>
  <c r="FT305" i="8"/>
  <c r="FT403" i="8" s="1"/>
  <c r="FS305" i="8"/>
  <c r="GL304" i="8"/>
  <c r="GK304" i="8"/>
  <c r="GJ304" i="8"/>
  <c r="GI304" i="8"/>
  <c r="HI304" i="8"/>
  <c r="GH304" i="8"/>
  <c r="GG304" i="8"/>
  <c r="GF304" i="8"/>
  <c r="GE304" i="8"/>
  <c r="GD304" i="8"/>
  <c r="GC304" i="8"/>
  <c r="GB304" i="8"/>
  <c r="GA304" i="8"/>
  <c r="FZ304" i="8"/>
  <c r="FY304" i="8"/>
  <c r="FX304" i="8"/>
  <c r="FW304" i="8"/>
  <c r="FV304" i="8"/>
  <c r="FU304" i="8"/>
  <c r="FT304" i="8"/>
  <c r="FS304" i="8"/>
  <c r="GL303" i="8"/>
  <c r="GK303" i="8"/>
  <c r="GJ303" i="8"/>
  <c r="GI303" i="8"/>
  <c r="HI303" i="8"/>
  <c r="GH303" i="8"/>
  <c r="GG303" i="8"/>
  <c r="GF303" i="8"/>
  <c r="GE303" i="8"/>
  <c r="GD303" i="8"/>
  <c r="GC303" i="8"/>
  <c r="GB303" i="8"/>
  <c r="GA303" i="8"/>
  <c r="FZ303" i="8"/>
  <c r="FY303" i="8"/>
  <c r="FX303" i="8"/>
  <c r="FW303" i="8"/>
  <c r="FV303" i="8"/>
  <c r="FV401" i="8" s="1"/>
  <c r="FU303" i="8"/>
  <c r="FT303" i="8"/>
  <c r="FS303" i="8"/>
  <c r="GL302" i="8"/>
  <c r="GK302" i="8"/>
  <c r="GJ302" i="8"/>
  <c r="GI302" i="8"/>
  <c r="HI302" i="8"/>
  <c r="HI400" i="8" s="1"/>
  <c r="GH302" i="8"/>
  <c r="GH400" i="8" s="1"/>
  <c r="GG302" i="8"/>
  <c r="GF302" i="8"/>
  <c r="GF400" i="8" s="1"/>
  <c r="GE302" i="8"/>
  <c r="GD302" i="8"/>
  <c r="GC302" i="8"/>
  <c r="GB302" i="8"/>
  <c r="GA302" i="8"/>
  <c r="FZ302" i="8"/>
  <c r="FY302" i="8"/>
  <c r="FX302" i="8"/>
  <c r="FW302" i="8"/>
  <c r="FW400" i="8" s="1"/>
  <c r="FV302" i="8"/>
  <c r="FV400" i="8" s="1"/>
  <c r="FU302" i="8"/>
  <c r="FU400" i="8" s="1"/>
  <c r="FU504" i="8" s="1"/>
  <c r="FU548" i="8" s="1"/>
  <c r="FT302" i="8"/>
  <c r="FT400" i="8" s="1"/>
  <c r="FS302" i="8"/>
  <c r="GL301" i="8"/>
  <c r="GK301" i="8"/>
  <c r="GJ301" i="8"/>
  <c r="GI301" i="8"/>
  <c r="HI301" i="8"/>
  <c r="GH301" i="8"/>
  <c r="GG301" i="8"/>
  <c r="GF301" i="8"/>
  <c r="GE301" i="8"/>
  <c r="GD301" i="8"/>
  <c r="GC301" i="8"/>
  <c r="GB301" i="8"/>
  <c r="GA301" i="8"/>
  <c r="FZ301" i="8"/>
  <c r="FY301" i="8"/>
  <c r="FX301" i="8"/>
  <c r="FW301" i="8"/>
  <c r="FV301" i="8"/>
  <c r="FV399" i="8" s="1"/>
  <c r="FU301" i="8"/>
  <c r="FT301" i="8"/>
  <c r="FS301" i="8"/>
  <c r="GL300" i="8"/>
  <c r="GL398" i="8" s="1"/>
  <c r="GK300" i="8"/>
  <c r="GK398" i="8" s="1"/>
  <c r="GJ300" i="8"/>
  <c r="GJ398" i="8" s="1"/>
  <c r="GJ450" i="8" s="1"/>
  <c r="GI300" i="8"/>
  <c r="GI398" i="8" s="1"/>
  <c r="HI300" i="8"/>
  <c r="HI398" i="8" s="1"/>
  <c r="GH300" i="8"/>
  <c r="GH398" i="8" s="1"/>
  <c r="GG300" i="8"/>
  <c r="GG398" i="8" s="1"/>
  <c r="GG502" i="8" s="1"/>
  <c r="GG531" i="8" s="1"/>
  <c r="GF300" i="8"/>
  <c r="GF398" i="8" s="1"/>
  <c r="GE300" i="8"/>
  <c r="GE398" i="8" s="1"/>
  <c r="GD300" i="8"/>
  <c r="GD398" i="8" s="1"/>
  <c r="GC300" i="8"/>
  <c r="GC398" i="8" s="1"/>
  <c r="GB300" i="8"/>
  <c r="GB398" i="8" s="1"/>
  <c r="GA300" i="8"/>
  <c r="GA398" i="8" s="1"/>
  <c r="FZ300" i="8"/>
  <c r="FZ398" i="8" s="1"/>
  <c r="FY300" i="8"/>
  <c r="FY398" i="8" s="1"/>
  <c r="FY502" i="8" s="1"/>
  <c r="FY531" i="8" s="1"/>
  <c r="FX300" i="8"/>
  <c r="FX398" i="8" s="1"/>
  <c r="FW300" i="8"/>
  <c r="FW398" i="8" s="1"/>
  <c r="FV300" i="8"/>
  <c r="FV398" i="8" s="1"/>
  <c r="FU300" i="8"/>
  <c r="FU398" i="8" s="1"/>
  <c r="FU502" i="8" s="1"/>
  <c r="FU531" i="8" s="1"/>
  <c r="FT300" i="8"/>
  <c r="FT398" i="8" s="1"/>
  <c r="FS300" i="8"/>
  <c r="FS398" i="8" s="1"/>
  <c r="GL299" i="8"/>
  <c r="GK299" i="8"/>
  <c r="GJ299" i="8"/>
  <c r="GI299" i="8"/>
  <c r="HI299" i="8"/>
  <c r="GH299" i="8"/>
  <c r="GG299" i="8"/>
  <c r="GF299" i="8"/>
  <c r="GE299" i="8"/>
  <c r="GD299" i="8"/>
  <c r="GC299" i="8"/>
  <c r="GB299" i="8"/>
  <c r="GA299" i="8"/>
  <c r="FZ299" i="8"/>
  <c r="FY299" i="8"/>
  <c r="FX299" i="8"/>
  <c r="FW299" i="8"/>
  <c r="FV299" i="8"/>
  <c r="FV397" i="8" s="1"/>
  <c r="FU299" i="8"/>
  <c r="FT299" i="8"/>
  <c r="FT397" i="8" s="1"/>
  <c r="FS299" i="8"/>
  <c r="GL298" i="8"/>
  <c r="GK298" i="8"/>
  <c r="GJ298" i="8"/>
  <c r="GI298" i="8"/>
  <c r="HI298" i="8"/>
  <c r="GH298" i="8"/>
  <c r="GG298" i="8"/>
  <c r="GF298" i="8"/>
  <c r="GE298" i="8"/>
  <c r="GD298" i="8"/>
  <c r="GC298" i="8"/>
  <c r="GB298" i="8"/>
  <c r="GA298" i="8"/>
  <c r="FZ298" i="8"/>
  <c r="FY298" i="8"/>
  <c r="FX298" i="8"/>
  <c r="FW298" i="8"/>
  <c r="FV298" i="8"/>
  <c r="FV396" i="8" s="1"/>
  <c r="FU298" i="8"/>
  <c r="FT298" i="8"/>
  <c r="FS298" i="8"/>
  <c r="GL297" i="8"/>
  <c r="GK297" i="8"/>
  <c r="GJ297" i="8"/>
  <c r="GI297" i="8"/>
  <c r="HI297" i="8"/>
  <c r="GH297" i="8"/>
  <c r="GG297" i="8"/>
  <c r="GF297" i="8"/>
  <c r="GE297" i="8"/>
  <c r="GD297" i="8"/>
  <c r="GC297" i="8"/>
  <c r="GB297" i="8"/>
  <c r="GA297" i="8"/>
  <c r="FZ297" i="8"/>
  <c r="FY297" i="8"/>
  <c r="FX297" i="8"/>
  <c r="FW297" i="8"/>
  <c r="FV297" i="8"/>
  <c r="FV395" i="8" s="1"/>
  <c r="FU297" i="8"/>
  <c r="FT297" i="8"/>
  <c r="FT395" i="8" s="1"/>
  <c r="FS297" i="8"/>
  <c r="GL295" i="8"/>
  <c r="GK295" i="8"/>
  <c r="GJ295" i="8"/>
  <c r="GI295" i="8"/>
  <c r="HI295" i="8"/>
  <c r="GH295" i="8"/>
  <c r="GG295" i="8"/>
  <c r="GF295" i="8"/>
  <c r="GE295" i="8"/>
  <c r="GD295" i="8"/>
  <c r="GC295" i="8"/>
  <c r="GB295" i="8"/>
  <c r="GA295" i="8"/>
  <c r="FZ295" i="8"/>
  <c r="FY295" i="8"/>
  <c r="FX295" i="8"/>
  <c r="FW295" i="8"/>
  <c r="FV295" i="8"/>
  <c r="FU295" i="8"/>
  <c r="FT295" i="8"/>
  <c r="FS295" i="8"/>
  <c r="GL294" i="8"/>
  <c r="GK294" i="8"/>
  <c r="GJ294" i="8"/>
  <c r="GI294" i="8"/>
  <c r="HI294" i="8"/>
  <c r="GH294" i="8"/>
  <c r="GG294" i="8"/>
  <c r="GF294" i="8"/>
  <c r="GE294" i="8"/>
  <c r="GD294" i="8"/>
  <c r="GC294" i="8"/>
  <c r="GB294" i="8"/>
  <c r="GA294" i="8"/>
  <c r="FZ294" i="8"/>
  <c r="FY294" i="8"/>
  <c r="FX294" i="8"/>
  <c r="FW294" i="8"/>
  <c r="FV294" i="8"/>
  <c r="FU294" i="8"/>
  <c r="FT294" i="8"/>
  <c r="FS294" i="8"/>
  <c r="GL293" i="8"/>
  <c r="GK293" i="8"/>
  <c r="GJ293" i="8"/>
  <c r="GI293" i="8"/>
  <c r="HI293" i="8"/>
  <c r="GH293" i="8"/>
  <c r="GG293" i="8"/>
  <c r="GF293" i="8"/>
  <c r="GE293" i="8"/>
  <c r="GD293" i="8"/>
  <c r="GC293" i="8"/>
  <c r="GB293" i="8"/>
  <c r="GA293" i="8"/>
  <c r="FZ293" i="8"/>
  <c r="FY293" i="8"/>
  <c r="FX293" i="8"/>
  <c r="FW293" i="8"/>
  <c r="FV293" i="8"/>
  <c r="FU293" i="8"/>
  <c r="FT293" i="8"/>
  <c r="FS293" i="8"/>
  <c r="GL292" i="8"/>
  <c r="GK292" i="8"/>
  <c r="GJ292" i="8"/>
  <c r="GI292" i="8"/>
  <c r="HI292" i="8"/>
  <c r="GH292" i="8"/>
  <c r="GG292" i="8"/>
  <c r="GF292" i="8"/>
  <c r="GE292" i="8"/>
  <c r="GD292" i="8"/>
  <c r="GC292" i="8"/>
  <c r="GB292" i="8"/>
  <c r="GA292" i="8"/>
  <c r="FZ292" i="8"/>
  <c r="FY292" i="8"/>
  <c r="FX292" i="8"/>
  <c r="FW292" i="8"/>
  <c r="FV292" i="8"/>
  <c r="FU292" i="8"/>
  <c r="FT292" i="8"/>
  <c r="FS292" i="8"/>
  <c r="GL291" i="8"/>
  <c r="GK291" i="8"/>
  <c r="GJ291" i="8"/>
  <c r="GI291" i="8"/>
  <c r="HI291" i="8"/>
  <c r="GH291" i="8"/>
  <c r="GG291" i="8"/>
  <c r="GF291" i="8"/>
  <c r="GE291" i="8"/>
  <c r="GD291" i="8"/>
  <c r="GC291" i="8"/>
  <c r="GB291" i="8"/>
  <c r="GA291" i="8"/>
  <c r="FZ291" i="8"/>
  <c r="FY291" i="8"/>
  <c r="FX291" i="8"/>
  <c r="FW291" i="8"/>
  <c r="FV291" i="8"/>
  <c r="FU291" i="8"/>
  <c r="FT291" i="8"/>
  <c r="FS291" i="8"/>
  <c r="GL289" i="8"/>
  <c r="GK289" i="8"/>
  <c r="GJ289" i="8"/>
  <c r="GI289" i="8"/>
  <c r="HI289" i="8"/>
  <c r="GH289" i="8"/>
  <c r="GG289" i="8"/>
  <c r="GF289" i="8"/>
  <c r="GE289" i="8"/>
  <c r="GD289" i="8"/>
  <c r="GC289" i="8"/>
  <c r="GB289" i="8"/>
  <c r="GA289" i="8"/>
  <c r="FZ289" i="8"/>
  <c r="FY289" i="8"/>
  <c r="FX289" i="8"/>
  <c r="FW289" i="8"/>
  <c r="FV289" i="8"/>
  <c r="FV387" i="8" s="1"/>
  <c r="FU289" i="8"/>
  <c r="FT289" i="8"/>
  <c r="FS289" i="8"/>
  <c r="GL288" i="8"/>
  <c r="GK288" i="8"/>
  <c r="GJ288" i="8"/>
  <c r="GI288" i="8"/>
  <c r="HI288" i="8"/>
  <c r="GH288" i="8"/>
  <c r="GG288" i="8"/>
  <c r="GF288" i="8"/>
  <c r="GE288" i="8"/>
  <c r="GD288" i="8"/>
  <c r="GC288" i="8"/>
  <c r="GB288" i="8"/>
  <c r="GA288" i="8"/>
  <c r="FZ288" i="8"/>
  <c r="FY288" i="8"/>
  <c r="FX288" i="8"/>
  <c r="FW288" i="8"/>
  <c r="FV288" i="8"/>
  <c r="FV386" i="8" s="1"/>
  <c r="FU288" i="8"/>
  <c r="FT288" i="8"/>
  <c r="FS288" i="8"/>
  <c r="GL287" i="8"/>
  <c r="GK287" i="8"/>
  <c r="GJ287" i="8"/>
  <c r="GI287" i="8"/>
  <c r="HI287" i="8"/>
  <c r="GH287" i="8"/>
  <c r="GG287" i="8"/>
  <c r="GF287" i="8"/>
  <c r="GE287" i="8"/>
  <c r="GD287" i="8"/>
  <c r="GC287" i="8"/>
  <c r="GB287" i="8"/>
  <c r="GA287" i="8"/>
  <c r="FZ287" i="8"/>
  <c r="FY287" i="8"/>
  <c r="FX287" i="8"/>
  <c r="FW287" i="8"/>
  <c r="FV287" i="8"/>
  <c r="FV385" i="8" s="1"/>
  <c r="FV489" i="8" s="1"/>
  <c r="FV551" i="8" s="1"/>
  <c r="FU287" i="8"/>
  <c r="FT287" i="8"/>
  <c r="FS287" i="8"/>
  <c r="GL286" i="8"/>
  <c r="GK286" i="8"/>
  <c r="GJ286" i="8"/>
  <c r="GI286" i="8"/>
  <c r="HI286" i="8"/>
  <c r="GH286" i="8"/>
  <c r="GG286" i="8"/>
  <c r="GF286" i="8"/>
  <c r="GE286" i="8"/>
  <c r="GD286" i="8"/>
  <c r="GC286" i="8"/>
  <c r="GB286" i="8"/>
  <c r="GA286" i="8"/>
  <c r="FZ286" i="8"/>
  <c r="FY286" i="8"/>
  <c r="FX286" i="8"/>
  <c r="FW286" i="8"/>
  <c r="FV286" i="8"/>
  <c r="FV384" i="8" s="1"/>
  <c r="FU286" i="8"/>
  <c r="FT286" i="8"/>
  <c r="FS286" i="8"/>
  <c r="GL285" i="8"/>
  <c r="GK285" i="8"/>
  <c r="GJ285" i="8"/>
  <c r="GI285" i="8"/>
  <c r="HI285" i="8"/>
  <c r="GH285" i="8"/>
  <c r="GG285" i="8"/>
  <c r="GF285" i="8"/>
  <c r="GE285" i="8"/>
  <c r="GD285" i="8"/>
  <c r="GC285" i="8"/>
  <c r="GB285" i="8"/>
  <c r="GA285" i="8"/>
  <c r="FZ285" i="8"/>
  <c r="FY285" i="8"/>
  <c r="FX285" i="8"/>
  <c r="FW285" i="8"/>
  <c r="FV285" i="8"/>
  <c r="FV383" i="8" s="1"/>
  <c r="FV487" i="8" s="1"/>
  <c r="FV546" i="8" s="1"/>
  <c r="FU285" i="8"/>
  <c r="FT285" i="8"/>
  <c r="FS285" i="8"/>
  <c r="GL284" i="8"/>
  <c r="GK284" i="8"/>
  <c r="GJ284" i="8"/>
  <c r="GI284" i="8"/>
  <c r="HI284" i="8"/>
  <c r="GH284" i="8"/>
  <c r="GG284" i="8"/>
  <c r="GF284" i="8"/>
  <c r="GE284" i="8"/>
  <c r="GD284" i="8"/>
  <c r="GC284" i="8"/>
  <c r="GB284" i="8"/>
  <c r="GA284" i="8"/>
  <c r="FZ284" i="8"/>
  <c r="FY284" i="8"/>
  <c r="FX284" i="8"/>
  <c r="FW284" i="8"/>
  <c r="FV284" i="8"/>
  <c r="FU284" i="8"/>
  <c r="FT284" i="8"/>
  <c r="FS284" i="8"/>
  <c r="GL283" i="8"/>
  <c r="GK283" i="8"/>
  <c r="GJ283" i="8"/>
  <c r="GI283" i="8"/>
  <c r="HI283" i="8"/>
  <c r="GH283" i="8"/>
  <c r="GG283" i="8"/>
  <c r="GF283" i="8"/>
  <c r="GE283" i="8"/>
  <c r="GD283" i="8"/>
  <c r="GC283" i="8"/>
  <c r="GB283" i="8"/>
  <c r="GA283" i="8"/>
  <c r="FZ283" i="8"/>
  <c r="FY283" i="8"/>
  <c r="FX283" i="8"/>
  <c r="FW283" i="8"/>
  <c r="FV283" i="8"/>
  <c r="FU283" i="8"/>
  <c r="FT283" i="8"/>
  <c r="FS283" i="8"/>
  <c r="GL282" i="8"/>
  <c r="GK282" i="8"/>
  <c r="GJ282" i="8"/>
  <c r="GI282" i="8"/>
  <c r="HI282" i="8"/>
  <c r="GH282" i="8"/>
  <c r="GG282" i="8"/>
  <c r="GF282" i="8"/>
  <c r="GE282" i="8"/>
  <c r="GD282" i="8"/>
  <c r="GC282" i="8"/>
  <c r="GB282" i="8"/>
  <c r="GA282" i="8"/>
  <c r="FZ282" i="8"/>
  <c r="FY282" i="8"/>
  <c r="FX282" i="8"/>
  <c r="FW282" i="8"/>
  <c r="FV282" i="8"/>
  <c r="FU282" i="8"/>
  <c r="FT282" i="8"/>
  <c r="FS282" i="8"/>
  <c r="GL281" i="8"/>
  <c r="GK281" i="8"/>
  <c r="GJ281" i="8"/>
  <c r="GI281" i="8"/>
  <c r="HI281" i="8"/>
  <c r="GH281" i="8"/>
  <c r="GG281" i="8"/>
  <c r="GF281" i="8"/>
  <c r="GE281" i="8"/>
  <c r="GD281" i="8"/>
  <c r="GC281" i="8"/>
  <c r="GB281" i="8"/>
  <c r="GA281" i="8"/>
  <c r="FZ281" i="8"/>
  <c r="FY281" i="8"/>
  <c r="FX281" i="8"/>
  <c r="FW281" i="8"/>
  <c r="FV281" i="8"/>
  <c r="FU281" i="8"/>
  <c r="FT281" i="8"/>
  <c r="FS281" i="8"/>
  <c r="GL280" i="8"/>
  <c r="GK280" i="8"/>
  <c r="GJ280" i="8"/>
  <c r="GI280" i="8"/>
  <c r="HI280" i="8"/>
  <c r="GH280" i="8"/>
  <c r="GG280" i="8"/>
  <c r="GF280" i="8"/>
  <c r="GE280" i="8"/>
  <c r="GD280" i="8"/>
  <c r="GC280" i="8"/>
  <c r="GB280" i="8"/>
  <c r="GA280" i="8"/>
  <c r="FZ280" i="8"/>
  <c r="FY280" i="8"/>
  <c r="FX280" i="8"/>
  <c r="FW280" i="8"/>
  <c r="FV280" i="8"/>
  <c r="FU280" i="8"/>
  <c r="FT280" i="8"/>
  <c r="FS280" i="8"/>
  <c r="GL279" i="8"/>
  <c r="GK279" i="8"/>
  <c r="GJ279" i="8"/>
  <c r="GI279" i="8"/>
  <c r="HI279" i="8"/>
  <c r="GH279" i="8"/>
  <c r="GG279" i="8"/>
  <c r="GF279" i="8"/>
  <c r="GE279" i="8"/>
  <c r="GD279" i="8"/>
  <c r="GC279" i="8"/>
  <c r="GB279" i="8"/>
  <c r="GA279" i="8"/>
  <c r="FZ279" i="8"/>
  <c r="FY279" i="8"/>
  <c r="FX279" i="8"/>
  <c r="FW279" i="8"/>
  <c r="FV279" i="8"/>
  <c r="FV377" i="8" s="1"/>
  <c r="FV481" i="8" s="1"/>
  <c r="FU279" i="8"/>
  <c r="FT279" i="8"/>
  <c r="FS279" i="8"/>
  <c r="GL278" i="8"/>
  <c r="GK278" i="8"/>
  <c r="GJ278" i="8"/>
  <c r="GI278" i="8"/>
  <c r="HI278" i="8"/>
  <c r="GH278" i="8"/>
  <c r="GG278" i="8"/>
  <c r="GF278" i="8"/>
  <c r="GE278" i="8"/>
  <c r="GD278" i="8"/>
  <c r="GC278" i="8"/>
  <c r="GB278" i="8"/>
  <c r="GA278" i="8"/>
  <c r="FZ278" i="8"/>
  <c r="FY278" i="8"/>
  <c r="FX278" i="8"/>
  <c r="FW278" i="8"/>
  <c r="FV278" i="8"/>
  <c r="FV376" i="8" s="1"/>
  <c r="FU278" i="8"/>
  <c r="FT278" i="8"/>
  <c r="FS278" i="8"/>
  <c r="GL277" i="8"/>
  <c r="GK277" i="8"/>
  <c r="GJ277" i="8"/>
  <c r="GI277" i="8"/>
  <c r="HI277" i="8"/>
  <c r="GH277" i="8"/>
  <c r="GG277" i="8"/>
  <c r="GF277" i="8"/>
  <c r="GE277" i="8"/>
  <c r="GD277" i="8"/>
  <c r="GC277" i="8"/>
  <c r="GB277" i="8"/>
  <c r="GA277" i="8"/>
  <c r="FZ277" i="8"/>
  <c r="FY277" i="8"/>
  <c r="FX277" i="8"/>
  <c r="FW277" i="8"/>
  <c r="FV277" i="8"/>
  <c r="FU277" i="8"/>
  <c r="FT277" i="8"/>
  <c r="FS277" i="8"/>
  <c r="GL276" i="8"/>
  <c r="GK276" i="8"/>
  <c r="GJ276" i="8"/>
  <c r="GI276" i="8"/>
  <c r="H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V374" i="8" s="1"/>
  <c r="FU276" i="8"/>
  <c r="FT276" i="8"/>
  <c r="FS276" i="8"/>
  <c r="GL275" i="8"/>
  <c r="GL373" i="8" s="1"/>
  <c r="GK275" i="8"/>
  <c r="GK373" i="8" s="1"/>
  <c r="GK477" i="8" s="1"/>
  <c r="GJ275" i="8"/>
  <c r="GJ373" i="8" s="1"/>
  <c r="GJ425" i="8" s="1"/>
  <c r="GI275" i="8"/>
  <c r="GI373" i="8" s="1"/>
  <c r="HI275" i="8"/>
  <c r="HI373" i="8" s="1"/>
  <c r="HI477" i="8" s="1"/>
  <c r="GH275" i="8"/>
  <c r="GH373" i="8" s="1"/>
  <c r="GH477" i="8" s="1"/>
  <c r="GG275" i="8"/>
  <c r="GF275" i="8"/>
  <c r="GF373" i="8" s="1"/>
  <c r="GE275" i="8"/>
  <c r="GE373" i="8" s="1"/>
  <c r="GD275" i="8"/>
  <c r="GD373" i="8" s="1"/>
  <c r="GD477" i="8" s="1"/>
  <c r="GC275" i="8"/>
  <c r="GC373" i="8" s="1"/>
  <c r="GC425" i="8" s="1"/>
  <c r="GB275" i="8"/>
  <c r="GB373" i="8" s="1"/>
  <c r="GA275" i="8"/>
  <c r="GA373" i="8" s="1"/>
  <c r="GA477" i="8" s="1"/>
  <c r="FZ275" i="8"/>
  <c r="FZ373" i="8" s="1"/>
  <c r="FZ477" i="8" s="1"/>
  <c r="FY275" i="8"/>
  <c r="FY373" i="8" s="1"/>
  <c r="FY425" i="8" s="1"/>
  <c r="FX275" i="8"/>
  <c r="FX373" i="8" s="1"/>
  <c r="FW275" i="8"/>
  <c r="FW373" i="8" s="1"/>
  <c r="FV275" i="8"/>
  <c r="FV373" i="8" s="1"/>
  <c r="FV477" i="8" s="1"/>
  <c r="FU275" i="8"/>
  <c r="FU373" i="8" s="1"/>
  <c r="FU425" i="8" s="1"/>
  <c r="FT275" i="8"/>
  <c r="FT373" i="8" s="1"/>
  <c r="FS275" i="8"/>
  <c r="FS373" i="8" s="1"/>
  <c r="FS477" i="8" s="1"/>
  <c r="GL274" i="8"/>
  <c r="GK274" i="8"/>
  <c r="GJ274" i="8"/>
  <c r="GI274" i="8"/>
  <c r="HI274" i="8"/>
  <c r="HI372" i="8" s="1"/>
  <c r="HI424" i="8" s="1"/>
  <c r="GH274" i="8"/>
  <c r="GG274" i="8"/>
  <c r="GF274" i="8"/>
  <c r="GE274" i="8"/>
  <c r="GD274" i="8"/>
  <c r="GC274" i="8"/>
  <c r="GB274" i="8"/>
  <c r="GA274" i="8"/>
  <c r="GA372" i="8" s="1"/>
  <c r="GA424" i="8" s="1"/>
  <c r="FZ274" i="8"/>
  <c r="FY274" i="8"/>
  <c r="FY372" i="8" s="1"/>
  <c r="FY476" i="8" s="1"/>
  <c r="FY527" i="8" s="1"/>
  <c r="FX274" i="8"/>
  <c r="FW274" i="8"/>
  <c r="FW372" i="8" s="1"/>
  <c r="FV274" i="8"/>
  <c r="FV372" i="8" s="1"/>
  <c r="FU274" i="8"/>
  <c r="FT274" i="8"/>
  <c r="FS274" i="8"/>
  <c r="GL273" i="8"/>
  <c r="GK273" i="8"/>
  <c r="GJ273" i="8"/>
  <c r="GI273" i="8"/>
  <c r="HI273" i="8"/>
  <c r="GH273" i="8"/>
  <c r="GG273" i="8"/>
  <c r="GF273" i="8"/>
  <c r="GE273" i="8"/>
  <c r="GD273" i="8"/>
  <c r="GC273" i="8"/>
  <c r="GB273" i="8"/>
  <c r="GA273" i="8"/>
  <c r="FZ273" i="8"/>
  <c r="FY273" i="8"/>
  <c r="FY371" i="8" s="1"/>
  <c r="FY423" i="8" s="1"/>
  <c r="FX273" i="8"/>
  <c r="FW273" i="8"/>
  <c r="FV273" i="8"/>
  <c r="FV371" i="8" s="1"/>
  <c r="FV475" i="8" s="1"/>
  <c r="FU273" i="8"/>
  <c r="FT273" i="8"/>
  <c r="FS273" i="8"/>
  <c r="GL272" i="8"/>
  <c r="GL370" i="8" s="1"/>
  <c r="GL422" i="8" s="1"/>
  <c r="GK272" i="8"/>
  <c r="GK370" i="8" s="1"/>
  <c r="GJ272" i="8"/>
  <c r="GJ370" i="8" s="1"/>
  <c r="GJ474" i="8" s="1"/>
  <c r="GI272" i="8"/>
  <c r="GI370" i="8" s="1"/>
  <c r="GI474" i="8" s="1"/>
  <c r="HI272" i="8"/>
  <c r="HI370" i="8" s="1"/>
  <c r="GH272" i="8"/>
  <c r="GH370" i="8" s="1"/>
  <c r="GG272" i="8"/>
  <c r="GG370" i="8" s="1"/>
  <c r="GF272" i="8"/>
  <c r="GF370" i="8" s="1"/>
  <c r="GF474" i="8" s="1"/>
  <c r="GE272" i="8"/>
  <c r="GE370" i="8" s="1"/>
  <c r="GE422" i="8" s="1"/>
  <c r="GD272" i="8"/>
  <c r="GD370" i="8" s="1"/>
  <c r="GC272" i="8"/>
  <c r="GC370" i="8" s="1"/>
  <c r="GC474" i="8" s="1"/>
  <c r="GB272" i="8"/>
  <c r="GB370" i="8" s="1"/>
  <c r="GB474" i="8" s="1"/>
  <c r="GA272" i="8"/>
  <c r="GA370" i="8" s="1"/>
  <c r="GA422" i="8" s="1"/>
  <c r="FZ272" i="8"/>
  <c r="FZ370" i="8" s="1"/>
  <c r="FY272" i="8"/>
  <c r="FY370" i="8" s="1"/>
  <c r="FX272" i="8"/>
  <c r="FX370" i="8" s="1"/>
  <c r="FX474" i="8" s="1"/>
  <c r="FW272" i="8"/>
  <c r="FW370" i="8" s="1"/>
  <c r="FW422" i="8" s="1"/>
  <c r="FV272" i="8"/>
  <c r="FV370" i="8" s="1"/>
  <c r="FU272" i="8"/>
  <c r="FU370" i="8" s="1"/>
  <c r="FU474" i="8" s="1"/>
  <c r="FT272" i="8"/>
  <c r="FT370" i="8" s="1"/>
  <c r="FT474" i="8" s="1"/>
  <c r="FS272" i="8"/>
  <c r="FS370" i="8" s="1"/>
  <c r="GL271" i="8"/>
  <c r="GL369" i="8" s="1"/>
  <c r="GL473" i="8" s="1"/>
  <c r="GK271" i="8"/>
  <c r="GK369" i="8" s="1"/>
  <c r="GK473" i="8" s="1"/>
  <c r="GJ271" i="8"/>
  <c r="GJ369" i="8" s="1"/>
  <c r="GJ421" i="8" s="1"/>
  <c r="GI271" i="8"/>
  <c r="GI369" i="8" s="1"/>
  <c r="GI473" i="8" s="1"/>
  <c r="HI271" i="8"/>
  <c r="HI369" i="8" s="1"/>
  <c r="HI473" i="8" s="1"/>
  <c r="GH271" i="8"/>
  <c r="GH369" i="8" s="1"/>
  <c r="GH473" i="8" s="1"/>
  <c r="GG271" i="8"/>
  <c r="GG369" i="8" s="1"/>
  <c r="GG421" i="8" s="1"/>
  <c r="GF271" i="8"/>
  <c r="GF369" i="8" s="1"/>
  <c r="GF473" i="8" s="1"/>
  <c r="GE271" i="8"/>
  <c r="GE369" i="8" s="1"/>
  <c r="GE473" i="8" s="1"/>
  <c r="GD271" i="8"/>
  <c r="GD369" i="8" s="1"/>
  <c r="GD473" i="8" s="1"/>
  <c r="GC271" i="8"/>
  <c r="GC369" i="8" s="1"/>
  <c r="GC421" i="8" s="1"/>
  <c r="GB271" i="8"/>
  <c r="GB369" i="8" s="1"/>
  <c r="GB473" i="8" s="1"/>
  <c r="GA271" i="8"/>
  <c r="GA369" i="8" s="1"/>
  <c r="GA473" i="8" s="1"/>
  <c r="FZ271" i="8"/>
  <c r="FZ369" i="8" s="1"/>
  <c r="FZ473" i="8" s="1"/>
  <c r="FY271" i="8"/>
  <c r="FY369" i="8" s="1"/>
  <c r="FX271" i="8"/>
  <c r="FX369" i="8" s="1"/>
  <c r="FW271" i="8"/>
  <c r="FW369" i="8" s="1"/>
  <c r="FW473" i="8" s="1"/>
  <c r="FV271" i="8"/>
  <c r="FV369" i="8" s="1"/>
  <c r="FV473" i="8" s="1"/>
  <c r="FU271" i="8"/>
  <c r="FU369" i="8" s="1"/>
  <c r="FU421" i="8" s="1"/>
  <c r="FT271" i="8"/>
  <c r="FT369" i="8" s="1"/>
  <c r="FT473" i="8" s="1"/>
  <c r="FS271" i="8"/>
  <c r="FS369" i="8" s="1"/>
  <c r="GL270" i="8"/>
  <c r="GL368" i="8" s="1"/>
  <c r="GL420" i="8" s="1"/>
  <c r="GK270" i="8"/>
  <c r="GK368" i="8" s="1"/>
  <c r="GK472" i="8" s="1"/>
  <c r="GJ270" i="8"/>
  <c r="GJ368" i="8" s="1"/>
  <c r="GJ472" i="8" s="1"/>
  <c r="GI270" i="8"/>
  <c r="GI368" i="8" s="1"/>
  <c r="GI472" i="8" s="1"/>
  <c r="HI270" i="8"/>
  <c r="HI368" i="8" s="1"/>
  <c r="HI420" i="8" s="1"/>
  <c r="GH270" i="8"/>
  <c r="GH368" i="8" s="1"/>
  <c r="GH472" i="8" s="1"/>
  <c r="GG270" i="8"/>
  <c r="GG368" i="8" s="1"/>
  <c r="GG472" i="8" s="1"/>
  <c r="GF270" i="8"/>
  <c r="GF368" i="8" s="1"/>
  <c r="GF472" i="8" s="1"/>
  <c r="GE270" i="8"/>
  <c r="GE368" i="8" s="1"/>
  <c r="GD270" i="8"/>
  <c r="GD368" i="8" s="1"/>
  <c r="GC270" i="8"/>
  <c r="GC368" i="8" s="1"/>
  <c r="GC472" i="8" s="1"/>
  <c r="GB270" i="8"/>
  <c r="GB368" i="8" s="1"/>
  <c r="GB472" i="8" s="1"/>
  <c r="GA270" i="8"/>
  <c r="GA368" i="8" s="1"/>
  <c r="GA420" i="8" s="1"/>
  <c r="FZ270" i="8"/>
  <c r="FZ368" i="8" s="1"/>
  <c r="FZ472" i="8" s="1"/>
  <c r="FY270" i="8"/>
  <c r="FY368" i="8" s="1"/>
  <c r="FX270" i="8"/>
  <c r="FX368" i="8" s="1"/>
  <c r="FX472" i="8" s="1"/>
  <c r="FW270" i="8"/>
  <c r="FW368" i="8" s="1"/>
  <c r="FW420" i="8" s="1"/>
  <c r="FV270" i="8"/>
  <c r="FV368" i="8" s="1"/>
  <c r="FV472" i="8" s="1"/>
  <c r="FU270" i="8"/>
  <c r="FU368" i="8" s="1"/>
  <c r="FU472" i="8" s="1"/>
  <c r="FT270" i="8"/>
  <c r="FT368" i="8" s="1"/>
  <c r="FT472" i="8" s="1"/>
  <c r="FS270" i="8"/>
  <c r="FS368" i="8" s="1"/>
  <c r="FS420" i="8" s="1"/>
  <c r="GL269" i="8"/>
  <c r="GK269" i="8"/>
  <c r="GJ269" i="8"/>
  <c r="GI269" i="8"/>
  <c r="H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GL268" i="8"/>
  <c r="GL366" i="8" s="1"/>
  <c r="GL418" i="8" s="1"/>
  <c r="GK268" i="8"/>
  <c r="GK366" i="8" s="1"/>
  <c r="GK470" i="8" s="1"/>
  <c r="GK557" i="8" s="1"/>
  <c r="GJ268" i="8"/>
  <c r="GJ366" i="8" s="1"/>
  <c r="GI268" i="8"/>
  <c r="GI366" i="8" s="1"/>
  <c r="GI470" i="8" s="1"/>
  <c r="GI557" i="8" s="1"/>
  <c r="HI268" i="8"/>
  <c r="HI366" i="8" s="1"/>
  <c r="HI418" i="8" s="1"/>
  <c r="GH268" i="8"/>
  <c r="GH366" i="8" s="1"/>
  <c r="GH470" i="8" s="1"/>
  <c r="GH557" i="8" s="1"/>
  <c r="GG268" i="8"/>
  <c r="GG366" i="8" s="1"/>
  <c r="GG470" i="8" s="1"/>
  <c r="GG557" i="8" s="1"/>
  <c r="GF268" i="8"/>
  <c r="GF366" i="8" s="1"/>
  <c r="GF470" i="8" s="1"/>
  <c r="GF557" i="8" s="1"/>
  <c r="GE268" i="8"/>
  <c r="GE366" i="8" s="1"/>
  <c r="GE418" i="8" s="1"/>
  <c r="GD268" i="8"/>
  <c r="GD366" i="8" s="1"/>
  <c r="GD470" i="8" s="1"/>
  <c r="GD557" i="8" s="1"/>
  <c r="GC268" i="8"/>
  <c r="GC366" i="8" s="1"/>
  <c r="GC470" i="8" s="1"/>
  <c r="GC557" i="8" s="1"/>
  <c r="GB268" i="8"/>
  <c r="GB366" i="8" s="1"/>
  <c r="GB470" i="8" s="1"/>
  <c r="GB557" i="8" s="1"/>
  <c r="GA268" i="8"/>
  <c r="GA366" i="8" s="1"/>
  <c r="FZ268" i="8"/>
  <c r="FZ366" i="8" s="1"/>
  <c r="FY268" i="8"/>
  <c r="FY366" i="8" s="1"/>
  <c r="FY470" i="8" s="1"/>
  <c r="FY557" i="8" s="1"/>
  <c r="FX268" i="8"/>
  <c r="FX366" i="8" s="1"/>
  <c r="FX470" i="8" s="1"/>
  <c r="FX557" i="8" s="1"/>
  <c r="FW268" i="8"/>
  <c r="FW366" i="8" s="1"/>
  <c r="FW418" i="8" s="1"/>
  <c r="FV268" i="8"/>
  <c r="FV366" i="8" s="1"/>
  <c r="FV470" i="8" s="1"/>
  <c r="FV557" i="8" s="1"/>
  <c r="FU268" i="8"/>
  <c r="FU366" i="8" s="1"/>
  <c r="FT268" i="8"/>
  <c r="FT366" i="8" s="1"/>
  <c r="FT470" i="8" s="1"/>
  <c r="FT557" i="8" s="1"/>
  <c r="FS268" i="8"/>
  <c r="FS366" i="8" s="1"/>
  <c r="FS418" i="8" s="1"/>
  <c r="FR316" i="8"/>
  <c r="FR414" i="8" s="1"/>
  <c r="FR315" i="8"/>
  <c r="FR314" i="8"/>
  <c r="FR313" i="8"/>
  <c r="FR312" i="8"/>
  <c r="FR410" i="8" s="1"/>
  <c r="FR311" i="8"/>
  <c r="FR309" i="8"/>
  <c r="FR308" i="8"/>
  <c r="FR306" i="8"/>
  <c r="FR305" i="8"/>
  <c r="FR304" i="8"/>
  <c r="FR303" i="8"/>
  <c r="FR302" i="8"/>
  <c r="FR400" i="8" s="1"/>
  <c r="FR301" i="8"/>
  <c r="FR300" i="8"/>
  <c r="FR398" i="8" s="1"/>
  <c r="FR299" i="8"/>
  <c r="FR298" i="8"/>
  <c r="FR297" i="8"/>
  <c r="FR295" i="8"/>
  <c r="FR294" i="8"/>
  <c r="FR293" i="8"/>
  <c r="FR292" i="8"/>
  <c r="FR291" i="8"/>
  <c r="FR289" i="8"/>
  <c r="FR288" i="8"/>
  <c r="FR287" i="8"/>
  <c r="FR286" i="8"/>
  <c r="FR285" i="8"/>
  <c r="FR284" i="8"/>
  <c r="FR283" i="8"/>
  <c r="FR282" i="8"/>
  <c r="FR281" i="8"/>
  <c r="FR280" i="8"/>
  <c r="FR279" i="8"/>
  <c r="FR278" i="8"/>
  <c r="FR277" i="8"/>
  <c r="FR276" i="8"/>
  <c r="FR275" i="8"/>
  <c r="FR373" i="8" s="1"/>
  <c r="FR477" i="8" s="1"/>
  <c r="FR274" i="8"/>
  <c r="FR273" i="8"/>
  <c r="FR272" i="8"/>
  <c r="FR370" i="8" s="1"/>
  <c r="FR271" i="8"/>
  <c r="FR369" i="8" s="1"/>
  <c r="FR473" i="8" s="1"/>
  <c r="FR270" i="8"/>
  <c r="FR368" i="8" s="1"/>
  <c r="FR472" i="8" s="1"/>
  <c r="FR269" i="8"/>
  <c r="FR268" i="8"/>
  <c r="FR366" i="8" s="1"/>
  <c r="FR470" i="8" s="1"/>
  <c r="FR557" i="8" s="1"/>
  <c r="FO268" i="8"/>
  <c r="GG466" i="8" l="1"/>
  <c r="FW507" i="8"/>
  <c r="FW544" i="8" s="1"/>
  <c r="FY474" i="8"/>
  <c r="FY422" i="8"/>
  <c r="GG474" i="8"/>
  <c r="GG422" i="8"/>
  <c r="FY421" i="8"/>
  <c r="FY473" i="8"/>
  <c r="FW477" i="8"/>
  <c r="FW425" i="8"/>
  <c r="GE477" i="8"/>
  <c r="GE425" i="8"/>
  <c r="GL477" i="8"/>
  <c r="GL425" i="8"/>
  <c r="GD472" i="8"/>
  <c r="GD420" i="8"/>
  <c r="FU470" i="8"/>
  <c r="FU557" i="8" s="1"/>
  <c r="FU418" i="8"/>
  <c r="FS473" i="8"/>
  <c r="FS421" i="8"/>
  <c r="GE420" i="8"/>
  <c r="GE472" i="8"/>
  <c r="FW424" i="8"/>
  <c r="FW476" i="8"/>
  <c r="FW527" i="8" s="1"/>
  <c r="FY472" i="8"/>
  <c r="FY420" i="8"/>
  <c r="FR474" i="8"/>
  <c r="FR422" i="8"/>
  <c r="FZ470" i="8"/>
  <c r="FZ557" i="8" s="1"/>
  <c r="FZ418" i="8"/>
  <c r="GJ470" i="8"/>
  <c r="GJ557" i="8" s="1"/>
  <c r="GJ418" i="8"/>
  <c r="GA418" i="8"/>
  <c r="GA470" i="8"/>
  <c r="GA557" i="8" s="1"/>
  <c r="FX473" i="8"/>
  <c r="FX421" i="8"/>
  <c r="FS422" i="8"/>
  <c r="FS474" i="8"/>
  <c r="HI422" i="8"/>
  <c r="HI474" i="8"/>
  <c r="GC502" i="8"/>
  <c r="GC531" i="8" s="1"/>
  <c r="GC450" i="8"/>
  <c r="HI421" i="8"/>
  <c r="GJ518" i="8"/>
  <c r="GJ553" i="8" s="1"/>
  <c r="FU462" i="8"/>
  <c r="FU514" i="8"/>
  <c r="FY514" i="8"/>
  <c r="FY462" i="8"/>
  <c r="GC466" i="8"/>
  <c r="GC518" i="8"/>
  <c r="GC553" i="8" s="1"/>
  <c r="GA507" i="8"/>
  <c r="GA544" i="8" s="1"/>
  <c r="GA455" i="8"/>
  <c r="GG458" i="8"/>
  <c r="GG510" i="8"/>
  <c r="FV488" i="8"/>
  <c r="FV550" i="8" s="1"/>
  <c r="FV436" i="8"/>
  <c r="FV490" i="8"/>
  <c r="FV552" i="8" s="1"/>
  <c r="FV438" i="8"/>
  <c r="FV447" i="8"/>
  <c r="FV499" i="8"/>
  <c r="FV528" i="8" s="1"/>
  <c r="FV449" i="8"/>
  <c r="FV501" i="8"/>
  <c r="FV530" i="8" s="1"/>
  <c r="FT502" i="8"/>
  <c r="FT531" i="8" s="1"/>
  <c r="FT450" i="8"/>
  <c r="FX450" i="8"/>
  <c r="FX502" i="8"/>
  <c r="FX531" i="8" s="1"/>
  <c r="GB502" i="8"/>
  <c r="GB531" i="8" s="1"/>
  <c r="GB450" i="8"/>
  <c r="GF450" i="8"/>
  <c r="GF502" i="8"/>
  <c r="GF531" i="8" s="1"/>
  <c r="GI502" i="8"/>
  <c r="GI531" i="8" s="1"/>
  <c r="GI450" i="8"/>
  <c r="FV503" i="8"/>
  <c r="FV547" i="8" s="1"/>
  <c r="FV561" i="8" s="1"/>
  <c r="FV451" i="8"/>
  <c r="FT452" i="8"/>
  <c r="FT504" i="8"/>
  <c r="FT548" i="8" s="1"/>
  <c r="GF504" i="8"/>
  <c r="GF548" i="8" s="1"/>
  <c r="GF452" i="8"/>
  <c r="FV453" i="8"/>
  <c r="FV505" i="8"/>
  <c r="FV539" i="8" s="1"/>
  <c r="FT507" i="8"/>
  <c r="FT544" i="8" s="1"/>
  <c r="FT455" i="8"/>
  <c r="FX507" i="8"/>
  <c r="FX544" i="8" s="1"/>
  <c r="FX455" i="8"/>
  <c r="GB507" i="8"/>
  <c r="GB544" i="8" s="1"/>
  <c r="GB455" i="8"/>
  <c r="GF507" i="8"/>
  <c r="GF544" i="8" s="1"/>
  <c r="GF455" i="8"/>
  <c r="FV510" i="8"/>
  <c r="FV458" i="8"/>
  <c r="FR514" i="8"/>
  <c r="FR462" i="8"/>
  <c r="FV514" i="8"/>
  <c r="FV462" i="8"/>
  <c r="FZ514" i="8"/>
  <c r="FZ462" i="8"/>
  <c r="GD514" i="8"/>
  <c r="GD462" i="8"/>
  <c r="GH514" i="8"/>
  <c r="GH462" i="8"/>
  <c r="GK514" i="8"/>
  <c r="GK462" i="8"/>
  <c r="FV516" i="8"/>
  <c r="FV533" i="8" s="1"/>
  <c r="FV464" i="8"/>
  <c r="FR518" i="8"/>
  <c r="FR553" i="8" s="1"/>
  <c r="FR466" i="8"/>
  <c r="FV518" i="8"/>
  <c r="FV553" i="8" s="1"/>
  <c r="FV466" i="8"/>
  <c r="FZ518" i="8"/>
  <c r="FZ553" i="8" s="1"/>
  <c r="FZ466" i="8"/>
  <c r="GD518" i="8"/>
  <c r="GD553" i="8" s="1"/>
  <c r="GD466" i="8"/>
  <c r="GH518" i="8"/>
  <c r="GH553" i="8" s="1"/>
  <c r="GH466" i="8"/>
  <c r="GK518" i="8"/>
  <c r="GK553" i="8" s="1"/>
  <c r="GK466" i="8"/>
  <c r="GF418" i="8"/>
  <c r="FT420" i="8"/>
  <c r="GI420" i="8"/>
  <c r="GD421" i="8"/>
  <c r="FU507" i="8"/>
  <c r="FU544" i="8" s="1"/>
  <c r="FU455" i="8"/>
  <c r="FY507" i="8"/>
  <c r="FY544" i="8" s="1"/>
  <c r="FY455" i="8"/>
  <c r="GC507" i="8"/>
  <c r="GC544" i="8" s="1"/>
  <c r="GC455" i="8"/>
  <c r="GG511" i="8"/>
  <c r="GG459" i="8"/>
  <c r="FS514" i="8"/>
  <c r="FS462" i="8"/>
  <c r="FW514" i="8"/>
  <c r="FW462" i="8"/>
  <c r="GA514" i="8"/>
  <c r="GA462" i="8"/>
  <c r="GE514" i="8"/>
  <c r="GE462" i="8"/>
  <c r="HI514" i="8"/>
  <c r="HI462" i="8"/>
  <c r="GL514" i="8"/>
  <c r="GL462" i="8"/>
  <c r="FS518" i="8"/>
  <c r="FS553" i="8" s="1"/>
  <c r="FS466" i="8"/>
  <c r="FW518" i="8"/>
  <c r="FW553" i="8" s="1"/>
  <c r="FW466" i="8"/>
  <c r="GA518" i="8"/>
  <c r="GA553" i="8" s="1"/>
  <c r="GA466" i="8"/>
  <c r="GE518" i="8"/>
  <c r="GE553" i="8" s="1"/>
  <c r="GE466" i="8"/>
  <c r="HI518" i="8"/>
  <c r="HI553" i="8" s="1"/>
  <c r="HI466" i="8"/>
  <c r="GL518" i="8"/>
  <c r="GL553" i="8" s="1"/>
  <c r="GL466" i="8"/>
  <c r="FV418" i="8"/>
  <c r="GB418" i="8"/>
  <c r="GG418" i="8"/>
  <c r="GK418" i="8"/>
  <c r="FU420" i="8"/>
  <c r="FZ420" i="8"/>
  <c r="GF420" i="8"/>
  <c r="GJ420" i="8"/>
  <c r="FT421" i="8"/>
  <c r="FZ421" i="8"/>
  <c r="GE421" i="8"/>
  <c r="GI421" i="8"/>
  <c r="FT422" i="8"/>
  <c r="GB422" i="8"/>
  <c r="GI422" i="8"/>
  <c r="FV423" i="8"/>
  <c r="FR425" i="8"/>
  <c r="FZ425" i="8"/>
  <c r="GH425" i="8"/>
  <c r="FV429" i="8"/>
  <c r="FV437" i="8"/>
  <c r="GG450" i="8"/>
  <c r="FU452" i="8"/>
  <c r="GE455" i="8"/>
  <c r="GC462" i="8"/>
  <c r="FU466" i="8"/>
  <c r="GE470" i="8"/>
  <c r="GE557" i="8" s="1"/>
  <c r="FS472" i="8"/>
  <c r="HI472" i="8"/>
  <c r="GC473" i="8"/>
  <c r="FW474" i="8"/>
  <c r="GL474" i="8"/>
  <c r="GA476" i="8"/>
  <c r="GA527" i="8" s="1"/>
  <c r="FU477" i="8"/>
  <c r="GJ477" i="8"/>
  <c r="GJ502" i="8"/>
  <c r="GJ531" i="8" s="1"/>
  <c r="FV585" i="8"/>
  <c r="FV654" i="8"/>
  <c r="FV480" i="8"/>
  <c r="FV428" i="8"/>
  <c r="FV474" i="8"/>
  <c r="FV422" i="8"/>
  <c r="FZ474" i="8"/>
  <c r="FZ422" i="8"/>
  <c r="GD474" i="8"/>
  <c r="GD422" i="8"/>
  <c r="GH474" i="8"/>
  <c r="GH422" i="8"/>
  <c r="GK474" i="8"/>
  <c r="GK422" i="8"/>
  <c r="FV476" i="8"/>
  <c r="FV424" i="8"/>
  <c r="FT477" i="8"/>
  <c r="FT425" i="8"/>
  <c r="FX477" i="8"/>
  <c r="FX425" i="8"/>
  <c r="GB477" i="8"/>
  <c r="GB425" i="8"/>
  <c r="GF477" i="8"/>
  <c r="GF425" i="8"/>
  <c r="GI477" i="8"/>
  <c r="GI425" i="8"/>
  <c r="FV478" i="8"/>
  <c r="FV426" i="8"/>
  <c r="FV439" i="8"/>
  <c r="FV491" i="8"/>
  <c r="FV549" i="8" s="1"/>
  <c r="FT499" i="8"/>
  <c r="FT528" i="8" s="1"/>
  <c r="FT447" i="8"/>
  <c r="FV500" i="8"/>
  <c r="FV529" i="8" s="1"/>
  <c r="FV448" i="8"/>
  <c r="FT501" i="8"/>
  <c r="FT530" i="8" s="1"/>
  <c r="FT449" i="8"/>
  <c r="FR502" i="8"/>
  <c r="FR531" i="8" s="1"/>
  <c r="FR450" i="8"/>
  <c r="FV502" i="8"/>
  <c r="FV531" i="8" s="1"/>
  <c r="FV450" i="8"/>
  <c r="FZ502" i="8"/>
  <c r="FZ531" i="8" s="1"/>
  <c r="FZ450" i="8"/>
  <c r="GD502" i="8"/>
  <c r="GD531" i="8" s="1"/>
  <c r="GD450" i="8"/>
  <c r="GH502" i="8"/>
  <c r="GH531" i="8" s="1"/>
  <c r="GH450" i="8"/>
  <c r="GK502" i="8"/>
  <c r="GK531" i="8" s="1"/>
  <c r="GK450" i="8"/>
  <c r="FR504" i="8"/>
  <c r="FR548" i="8" s="1"/>
  <c r="FR452" i="8"/>
  <c r="FV504" i="8"/>
  <c r="FV548" i="8" s="1"/>
  <c r="FV452" i="8"/>
  <c r="GH504" i="8"/>
  <c r="GH548" i="8" s="1"/>
  <c r="GH452" i="8"/>
  <c r="FV507" i="8"/>
  <c r="FV544" i="8" s="1"/>
  <c r="FV455" i="8"/>
  <c r="FZ455" i="8"/>
  <c r="FZ507" i="8"/>
  <c r="FZ544" i="8" s="1"/>
  <c r="GD507" i="8"/>
  <c r="GD544" i="8" s="1"/>
  <c r="GD455" i="8"/>
  <c r="GH455" i="8"/>
  <c r="GH507" i="8"/>
  <c r="GH544" i="8" s="1"/>
  <c r="GK507" i="8"/>
  <c r="GK544" i="8" s="1"/>
  <c r="GK455" i="8"/>
  <c r="FV459" i="8"/>
  <c r="FV511" i="8"/>
  <c r="FT514" i="8"/>
  <c r="FT462" i="8"/>
  <c r="FX462" i="8"/>
  <c r="FX514" i="8"/>
  <c r="GB514" i="8"/>
  <c r="GB462" i="8"/>
  <c r="GF462" i="8"/>
  <c r="GF514" i="8"/>
  <c r="GI514" i="8"/>
  <c r="GI462" i="8"/>
  <c r="FV465" i="8"/>
  <c r="FV517" i="8"/>
  <c r="FT518" i="8"/>
  <c r="FT553" i="8" s="1"/>
  <c r="FT466" i="8"/>
  <c r="FX466" i="8"/>
  <c r="FX518" i="8"/>
  <c r="FX553" i="8" s="1"/>
  <c r="GB518" i="8"/>
  <c r="GB553" i="8" s="1"/>
  <c r="GB466" i="8"/>
  <c r="GF466" i="8"/>
  <c r="GF518" i="8"/>
  <c r="GF553" i="8" s="1"/>
  <c r="GI518" i="8"/>
  <c r="GI553" i="8" s="1"/>
  <c r="GI466" i="8"/>
  <c r="FR418" i="8"/>
  <c r="FX418" i="8"/>
  <c r="GC418" i="8"/>
  <c r="GH418" i="8"/>
  <c r="FV420" i="8"/>
  <c r="GB420" i="8"/>
  <c r="GG420" i="8"/>
  <c r="GK420" i="8"/>
  <c r="FV421" i="8"/>
  <c r="GA421" i="8"/>
  <c r="GF421" i="8"/>
  <c r="GK421" i="8"/>
  <c r="FU422" i="8"/>
  <c r="GC422" i="8"/>
  <c r="GJ422" i="8"/>
  <c r="FY424" i="8"/>
  <c r="FS425" i="8"/>
  <c r="GA425" i="8"/>
  <c r="HI425" i="8"/>
  <c r="FU450" i="8"/>
  <c r="HI455" i="8"/>
  <c r="GG462" i="8"/>
  <c r="FY466" i="8"/>
  <c r="FS470" i="8"/>
  <c r="FS557" i="8" s="1"/>
  <c r="HI470" i="8"/>
  <c r="HI557" i="8" s="1"/>
  <c r="FW472" i="8"/>
  <c r="GL472" i="8"/>
  <c r="GG473" i="8"/>
  <c r="GA474" i="8"/>
  <c r="FY477" i="8"/>
  <c r="GL507" i="8"/>
  <c r="GL544" i="8" s="1"/>
  <c r="GJ514" i="8"/>
  <c r="FS502" i="8"/>
  <c r="FS450" i="8"/>
  <c r="FW502" i="8"/>
  <c r="FW531" i="8" s="1"/>
  <c r="FW450" i="8"/>
  <c r="GA502" i="8"/>
  <c r="GA531" i="8" s="1"/>
  <c r="GA450" i="8"/>
  <c r="GE502" i="8"/>
  <c r="GE531" i="8" s="1"/>
  <c r="GE450" i="8"/>
  <c r="HI502" i="8"/>
  <c r="HI531" i="8" s="1"/>
  <c r="HI450" i="8"/>
  <c r="GL502" i="8"/>
  <c r="GL450" i="8"/>
  <c r="FW504" i="8"/>
  <c r="FW548" i="8" s="1"/>
  <c r="FW452" i="8"/>
  <c r="HI504" i="8"/>
  <c r="HI548" i="8" s="1"/>
  <c r="HI452" i="8"/>
  <c r="FT418" i="8"/>
  <c r="FY418" i="8"/>
  <c r="GD418" i="8"/>
  <c r="GI418" i="8"/>
  <c r="FR420" i="8"/>
  <c r="FX420" i="8"/>
  <c r="GC420" i="8"/>
  <c r="GH420" i="8"/>
  <c r="FR421" i="8"/>
  <c r="FW421" i="8"/>
  <c r="GB421" i="8"/>
  <c r="GH421" i="8"/>
  <c r="GL421" i="8"/>
  <c r="FX422" i="8"/>
  <c r="GF422" i="8"/>
  <c r="FV425" i="8"/>
  <c r="GD425" i="8"/>
  <c r="GK425" i="8"/>
  <c r="FV435" i="8"/>
  <c r="FY450" i="8"/>
  <c r="FW470" i="8"/>
  <c r="FW557" i="8" s="1"/>
  <c r="GL470" i="8"/>
  <c r="GL557" i="8" s="1"/>
  <c r="GA472" i="8"/>
  <c r="FU473" i="8"/>
  <c r="GJ473" i="8"/>
  <c r="GE474" i="8"/>
  <c r="FY475" i="8"/>
  <c r="FY525" i="8" s="1"/>
  <c r="HI476" i="8"/>
  <c r="HI527" i="8" s="1"/>
  <c r="GC477" i="8"/>
  <c r="FR406" i="8"/>
  <c r="FR458" i="8" s="1"/>
  <c r="GG396" i="8"/>
  <c r="GK392" i="8"/>
  <c r="GJ395" i="8"/>
  <c r="GJ447" i="8" s="1"/>
  <c r="HI93" i="8"/>
  <c r="HI95" i="8" s="1"/>
  <c r="HI97" i="8" s="1"/>
  <c r="HI387" i="8" s="1"/>
  <c r="GH395" i="8"/>
  <c r="GE379" i="8"/>
  <c r="GD397" i="8"/>
  <c r="GC392" i="8"/>
  <c r="GB372" i="8"/>
  <c r="GA379" i="8"/>
  <c r="FZ400" i="8"/>
  <c r="FW386" i="8"/>
  <c r="FV367" i="8"/>
  <c r="FU377" i="8"/>
  <c r="FT367" i="8"/>
  <c r="FS387" i="8"/>
  <c r="GL58" i="8"/>
  <c r="GL59" i="8" s="1"/>
  <c r="GL60" i="8" s="1"/>
  <c r="GK58" i="8"/>
  <c r="GK59" i="8" s="1"/>
  <c r="GK60" i="8" s="1"/>
  <c r="GJ58" i="8"/>
  <c r="GJ59" i="8" s="1"/>
  <c r="GJ60" i="8" s="1"/>
  <c r="GI58" i="8"/>
  <c r="GI59" i="8" s="1"/>
  <c r="GI60" i="8" s="1"/>
  <c r="HI58" i="8"/>
  <c r="HI59" i="8" s="1"/>
  <c r="HI60" i="8" s="1"/>
  <c r="GG58" i="8"/>
  <c r="GG59" i="8" s="1"/>
  <c r="GG60" i="8" s="1"/>
  <c r="GF58" i="8"/>
  <c r="GF59" i="8" s="1"/>
  <c r="GF60" i="8" s="1"/>
  <c r="GE58" i="8"/>
  <c r="GE59" i="8" s="1"/>
  <c r="GD58" i="8"/>
  <c r="GD59" i="8" s="1"/>
  <c r="GC58" i="8"/>
  <c r="GC59" i="8" s="1"/>
  <c r="GB58" i="8"/>
  <c r="GB59" i="8" s="1"/>
  <c r="GB60" i="8" s="1"/>
  <c r="FZ58" i="8"/>
  <c r="FZ59" i="8" s="1"/>
  <c r="FY58" i="8"/>
  <c r="FY59" i="8" s="1"/>
  <c r="FY60" i="8" s="1"/>
  <c r="FX58" i="8"/>
  <c r="FX59" i="8" s="1"/>
  <c r="FW58" i="8"/>
  <c r="FW59" i="8" s="1"/>
  <c r="FW60" i="8" s="1"/>
  <c r="FV58" i="8"/>
  <c r="FV59" i="8" s="1"/>
  <c r="FV60" i="8" s="1"/>
  <c r="FU58" i="8"/>
  <c r="FU59" i="8" s="1"/>
  <c r="FU60" i="8" s="1"/>
  <c r="FT58" i="8"/>
  <c r="FT59" i="8" s="1"/>
  <c r="FT60" i="8" s="1"/>
  <c r="FS58" i="8"/>
  <c r="FS59" i="8" s="1"/>
  <c r="FS60" i="8" s="1"/>
  <c r="FR58" i="8"/>
  <c r="FR59" i="8" s="1"/>
  <c r="FR60" i="8" s="1"/>
  <c r="GH56" i="8"/>
  <c r="GH58" i="8" s="1"/>
  <c r="GH59" i="8" s="1"/>
  <c r="GH60" i="8" s="1"/>
  <c r="GH523" i="8" s="1"/>
  <c r="GA56" i="8"/>
  <c r="GA58" i="8" s="1"/>
  <c r="GA59" i="8" s="1"/>
  <c r="GA60" i="8" s="1"/>
  <c r="AI46" i="14"/>
  <c r="AI45" i="14"/>
  <c r="FR43" i="8"/>
  <c r="AI40" i="14"/>
  <c r="FR37" i="8"/>
  <c r="AI39" i="14"/>
  <c r="AN16" i="14"/>
  <c r="GL43" i="8"/>
  <c r="GK43" i="8"/>
  <c r="GJ43" i="8"/>
  <c r="GI43" i="8"/>
  <c r="HI43" i="8"/>
  <c r="GH43" i="8"/>
  <c r="GH44" i="8" s="1"/>
  <c r="GG43" i="8"/>
  <c r="GF43" i="8"/>
  <c r="GE43" i="8"/>
  <c r="GD43" i="8"/>
  <c r="GC43" i="8"/>
  <c r="GB43" i="8"/>
  <c r="GB44" i="8" s="1"/>
  <c r="GA43" i="8"/>
  <c r="FZ43" i="8"/>
  <c r="FY43" i="8"/>
  <c r="FX43" i="8"/>
  <c r="FW43" i="8"/>
  <c r="FV43" i="8"/>
  <c r="FU43" i="8"/>
  <c r="FT43" i="8"/>
  <c r="FS43" i="8"/>
  <c r="GL37" i="8"/>
  <c r="GK37" i="8"/>
  <c r="GJ37" i="8"/>
  <c r="GI37" i="8"/>
  <c r="HI37" i="8"/>
  <c r="GH37" i="8"/>
  <c r="GH38" i="8" s="1"/>
  <c r="GG37" i="8"/>
  <c r="GF37" i="8"/>
  <c r="GE37" i="8"/>
  <c r="GD37" i="8"/>
  <c r="GC37" i="8"/>
  <c r="GB37" i="8"/>
  <c r="GA37" i="8"/>
  <c r="FZ37" i="8"/>
  <c r="FY37" i="8"/>
  <c r="FX37" i="8"/>
  <c r="FW37" i="8"/>
  <c r="FV37" i="8"/>
  <c r="FU37" i="8"/>
  <c r="FT37" i="8"/>
  <c r="FS37" i="8"/>
  <c r="GL13" i="8"/>
  <c r="GK13" i="8"/>
  <c r="GJ13" i="8"/>
  <c r="GI13" i="8"/>
  <c r="HI13" i="8"/>
  <c r="GH13" i="8"/>
  <c r="GH14" i="8" s="1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T14" i="8" s="1"/>
  <c r="FS13" i="8"/>
  <c r="FR13" i="8"/>
  <c r="GL7" i="8"/>
  <c r="GK7" i="8"/>
  <c r="GJ7" i="8"/>
  <c r="GI7" i="8"/>
  <c r="HI7" i="8"/>
  <c r="GG7" i="8"/>
  <c r="GF7" i="8"/>
  <c r="GE7" i="8"/>
  <c r="GE523" i="8" s="1"/>
  <c r="GD7" i="8"/>
  <c r="GD523" i="8" s="1"/>
  <c r="GC7" i="8"/>
  <c r="GC523" i="8" s="1"/>
  <c r="GB7" i="8"/>
  <c r="GA7" i="8"/>
  <c r="FZ7" i="8"/>
  <c r="FZ523" i="8" s="1"/>
  <c r="FY7" i="8"/>
  <c r="FX7" i="8"/>
  <c r="FX523" i="8" s="1"/>
  <c r="FW7" i="8"/>
  <c r="FV7" i="8"/>
  <c r="FU7" i="8"/>
  <c r="FT7" i="8"/>
  <c r="FS7" i="8"/>
  <c r="FR7" i="8"/>
  <c r="FR62" i="8" l="1"/>
  <c r="FR14" i="8"/>
  <c r="FS14" i="8"/>
  <c r="FW14" i="8"/>
  <c r="GA14" i="8"/>
  <c r="GE62" i="8"/>
  <c r="GE14" i="8"/>
  <c r="GL14" i="8"/>
  <c r="GJ44" i="8"/>
  <c r="FU523" i="8"/>
  <c r="FY523" i="8"/>
  <c r="HI523" i="8"/>
  <c r="GL523" i="8"/>
  <c r="FX62" i="8"/>
  <c r="FX14" i="8"/>
  <c r="GB14" i="8"/>
  <c r="GF14" i="8"/>
  <c r="GI14" i="8"/>
  <c r="FS38" i="8"/>
  <c r="FW38" i="8"/>
  <c r="GA38" i="8"/>
  <c r="GE38" i="8"/>
  <c r="HI38" i="8"/>
  <c r="GL38" i="8"/>
  <c r="FR523" i="8"/>
  <c r="FV523" i="8"/>
  <c r="GI523" i="8"/>
  <c r="FU14" i="8"/>
  <c r="FY14" i="8"/>
  <c r="GC62" i="8"/>
  <c r="GC14" i="8"/>
  <c r="GG14" i="8"/>
  <c r="GJ14" i="8"/>
  <c r="GF38" i="8"/>
  <c r="GI38" i="8"/>
  <c r="FR38" i="8"/>
  <c r="FS523" i="8"/>
  <c r="FW62" i="8"/>
  <c r="FW523" i="8"/>
  <c r="GB523" i="8"/>
  <c r="GF62" i="8"/>
  <c r="GF523" i="8"/>
  <c r="GJ523" i="8"/>
  <c r="FV14" i="8"/>
  <c r="FZ14" i="8"/>
  <c r="GD14" i="8"/>
  <c r="GK14" i="8"/>
  <c r="FX44" i="8"/>
  <c r="GA523" i="8"/>
  <c r="FT523" i="8"/>
  <c r="GG523" i="8"/>
  <c r="GK523" i="8"/>
  <c r="GB476" i="8"/>
  <c r="GB527" i="8" s="1"/>
  <c r="GB424" i="8"/>
  <c r="FZ381" i="8"/>
  <c r="FZ485" i="8" s="1"/>
  <c r="FZ542" i="8" s="1"/>
  <c r="GB413" i="8"/>
  <c r="GB465" i="8" s="1"/>
  <c r="GH383" i="8"/>
  <c r="GH487" i="8" s="1"/>
  <c r="GH546" i="8" s="1"/>
  <c r="GK367" i="8"/>
  <c r="GK419" i="8" s="1"/>
  <c r="FZ380" i="8"/>
  <c r="GH413" i="8"/>
  <c r="GH517" i="8" s="1"/>
  <c r="GH406" i="8"/>
  <c r="GH458" i="8" s="1"/>
  <c r="FZ379" i="8"/>
  <c r="FZ483" i="8" s="1"/>
  <c r="GH385" i="8"/>
  <c r="GK393" i="8"/>
  <c r="GK445" i="8" s="1"/>
  <c r="FX413" i="8"/>
  <c r="FX400" i="8"/>
  <c r="FX382" i="8"/>
  <c r="FX386" i="8"/>
  <c r="FX367" i="8"/>
  <c r="FX411" i="8"/>
  <c r="FX412" i="8"/>
  <c r="FX387" i="8"/>
  <c r="FX378" i="8"/>
  <c r="FX383" i="8"/>
  <c r="FX397" i="8"/>
  <c r="FX401" i="8"/>
  <c r="FX381" i="8"/>
  <c r="FX395" i="8"/>
  <c r="FX399" i="8"/>
  <c r="FX406" i="8"/>
  <c r="FX374" i="8"/>
  <c r="FX379" i="8"/>
  <c r="FX372" i="8"/>
  <c r="FX407" i="8"/>
  <c r="FX396" i="8"/>
  <c r="FX377" i="8"/>
  <c r="FX371" i="8"/>
  <c r="FX376" i="8"/>
  <c r="FX380" i="8"/>
  <c r="FX384" i="8"/>
  <c r="FX385" i="8"/>
  <c r="FX392" i="8"/>
  <c r="FX393" i="8"/>
  <c r="GF407" i="8"/>
  <c r="GF382" i="8"/>
  <c r="GF396" i="8"/>
  <c r="GF378" i="8"/>
  <c r="GF379" i="8"/>
  <c r="GF387" i="8"/>
  <c r="GF372" i="8"/>
  <c r="GF393" i="8"/>
  <c r="GF377" i="8"/>
  <c r="GF413" i="8"/>
  <c r="GF386" i="8"/>
  <c r="GF371" i="8"/>
  <c r="GF392" i="8"/>
  <c r="GF376" i="8"/>
  <c r="GF380" i="8"/>
  <c r="GF384" i="8"/>
  <c r="GF385" i="8"/>
  <c r="GF367" i="8"/>
  <c r="GF411" i="8"/>
  <c r="GF412" i="8"/>
  <c r="GF399" i="8"/>
  <c r="GF374" i="8"/>
  <c r="GF395" i="8"/>
  <c r="GF406" i="8"/>
  <c r="GF383" i="8"/>
  <c r="GF401" i="8"/>
  <c r="GF381" i="8"/>
  <c r="GF397" i="8"/>
  <c r="FY374" i="8"/>
  <c r="FY379" i="8"/>
  <c r="FY382" i="8"/>
  <c r="FY400" i="8"/>
  <c r="FY380" i="8"/>
  <c r="FY378" i="8"/>
  <c r="FY396" i="8"/>
  <c r="FY367" i="8"/>
  <c r="FY387" i="8"/>
  <c r="FY397" i="8"/>
  <c r="FY376" i="8"/>
  <c r="FY393" i="8"/>
  <c r="FY407" i="8"/>
  <c r="FY401" i="8"/>
  <c r="FY406" i="8"/>
  <c r="FY381" i="8"/>
  <c r="FY386" i="8"/>
  <c r="FY392" i="8"/>
  <c r="FY384" i="8"/>
  <c r="FY412" i="8"/>
  <c r="FY413" i="8"/>
  <c r="FY411" i="8"/>
  <c r="FY385" i="8"/>
  <c r="FY377" i="8"/>
  <c r="FY399" i="8"/>
  <c r="FY395" i="8"/>
  <c r="FY383" i="8"/>
  <c r="FV471" i="8"/>
  <c r="FV558" i="8" s="1"/>
  <c r="FV419" i="8"/>
  <c r="FZ504" i="8"/>
  <c r="FZ548" i="8" s="1"/>
  <c r="FZ452" i="8"/>
  <c r="GD501" i="8"/>
  <c r="GD530" i="8" s="1"/>
  <c r="GD449" i="8"/>
  <c r="GH499" i="8"/>
  <c r="GH528" i="8" s="1"/>
  <c r="GH447" i="8"/>
  <c r="GK496" i="8"/>
  <c r="GK538" i="8" s="1"/>
  <c r="GK444" i="8"/>
  <c r="GG500" i="8"/>
  <c r="GG529" i="8" s="1"/>
  <c r="GG448" i="8"/>
  <c r="FU429" i="8"/>
  <c r="FU481" i="8"/>
  <c r="FU537" i="8" s="1"/>
  <c r="GC496" i="8"/>
  <c r="GC538" i="8" s="1"/>
  <c r="GC444" i="8"/>
  <c r="FS491" i="8"/>
  <c r="FS549" i="8" s="1"/>
  <c r="FS439" i="8"/>
  <c r="FW438" i="8"/>
  <c r="FW490" i="8"/>
  <c r="FW552" i="8" s="1"/>
  <c r="GA483" i="8"/>
  <c r="GA431" i="8"/>
  <c r="GE483" i="8"/>
  <c r="GE431" i="8"/>
  <c r="HI491" i="8"/>
  <c r="HI549" i="8" s="1"/>
  <c r="HI439" i="8"/>
  <c r="GL380" i="8"/>
  <c r="GL384" i="8"/>
  <c r="GL379" i="8"/>
  <c r="GL383" i="8"/>
  <c r="GL367" i="8"/>
  <c r="GL393" i="8"/>
  <c r="GL377" i="8"/>
  <c r="GL381" i="8"/>
  <c r="GL385" i="8"/>
  <c r="GL400" i="8"/>
  <c r="GL411" i="8"/>
  <c r="GL412" i="8"/>
  <c r="GL371" i="8"/>
  <c r="GL413" i="8"/>
  <c r="GL378" i="8"/>
  <c r="GL399" i="8"/>
  <c r="GL396" i="8"/>
  <c r="GL401" i="8"/>
  <c r="GL406" i="8"/>
  <c r="GL407" i="8"/>
  <c r="GG401" i="8"/>
  <c r="FW374" i="8"/>
  <c r="GG397" i="8"/>
  <c r="HI385" i="8"/>
  <c r="HI381" i="8"/>
  <c r="HI377" i="8"/>
  <c r="FS393" i="8"/>
  <c r="FT471" i="8"/>
  <c r="FT558" i="8" s="1"/>
  <c r="FT419" i="8"/>
  <c r="GL392" i="8"/>
  <c r="GG381" i="8"/>
  <c r="HI384" i="8"/>
  <c r="FX38" i="8"/>
  <c r="FT62" i="8"/>
  <c r="FT411" i="8"/>
  <c r="FT396" i="8"/>
  <c r="FT383" i="8"/>
  <c r="FT401" i="8"/>
  <c r="FT381" i="8"/>
  <c r="FT399" i="8"/>
  <c r="FT406" i="8"/>
  <c r="FT386" i="8"/>
  <c r="FT379" i="8"/>
  <c r="FT372" i="8"/>
  <c r="FT407" i="8"/>
  <c r="FT377" i="8"/>
  <c r="FT382" i="8"/>
  <c r="FT371" i="8"/>
  <c r="FT387" i="8"/>
  <c r="FT392" i="8"/>
  <c r="FT376" i="8"/>
  <c r="FT380" i="8"/>
  <c r="FT384" i="8"/>
  <c r="FT393" i="8"/>
  <c r="FT385" i="8"/>
  <c r="FT413" i="8"/>
  <c r="GB374" i="8"/>
  <c r="GB371" i="8"/>
  <c r="GB392" i="8"/>
  <c r="GB396" i="8"/>
  <c r="GB376" i="8"/>
  <c r="GB380" i="8"/>
  <c r="GB384" i="8"/>
  <c r="GB385" i="8"/>
  <c r="GB378" i="8"/>
  <c r="GB367" i="8"/>
  <c r="GB411" i="8"/>
  <c r="GB400" i="8"/>
  <c r="GB412" i="8"/>
  <c r="GB386" i="8"/>
  <c r="GB383" i="8"/>
  <c r="GB397" i="8"/>
  <c r="GB401" i="8"/>
  <c r="GB381" i="8"/>
  <c r="GB395" i="8"/>
  <c r="GB399" i="8"/>
  <c r="GB406" i="8"/>
  <c r="GI411" i="8"/>
  <c r="GI385" i="8"/>
  <c r="GI383" i="8"/>
  <c r="GI397" i="8"/>
  <c r="GI407" i="8"/>
  <c r="GI381" i="8"/>
  <c r="GI395" i="8"/>
  <c r="GI399" i="8"/>
  <c r="GI403" i="8"/>
  <c r="GI406" i="8"/>
  <c r="GI374" i="8"/>
  <c r="GI382" i="8"/>
  <c r="GI386" i="8"/>
  <c r="GI396" i="8"/>
  <c r="GI379" i="8"/>
  <c r="GI387" i="8"/>
  <c r="GI372" i="8"/>
  <c r="GI393" i="8"/>
  <c r="GI377" i="8"/>
  <c r="GI413" i="8"/>
  <c r="GI378" i="8"/>
  <c r="GI371" i="8"/>
  <c r="GI392" i="8"/>
  <c r="GI400" i="8"/>
  <c r="GI376" i="8"/>
  <c r="GI380" i="8"/>
  <c r="GI384" i="8"/>
  <c r="FR372" i="8"/>
  <c r="FR384" i="8"/>
  <c r="FR380" i="8"/>
  <c r="FR399" i="8"/>
  <c r="FR386" i="8"/>
  <c r="FR383" i="8"/>
  <c r="FR411" i="8"/>
  <c r="FR393" i="8"/>
  <c r="FR381" i="8"/>
  <c r="FR403" i="8"/>
  <c r="FR374" i="8"/>
  <c r="FR396" i="8"/>
  <c r="FR367" i="8"/>
  <c r="FR387" i="8"/>
  <c r="FR407" i="8"/>
  <c r="FR392" i="8"/>
  <c r="FR385" i="8"/>
  <c r="FR413" i="8"/>
  <c r="FR377" i="8"/>
  <c r="FR378" i="8"/>
  <c r="FR482" i="8" s="1"/>
  <c r="FR371" i="8"/>
  <c r="FR397" i="8"/>
  <c r="GJ499" i="8"/>
  <c r="GJ528" i="8" s="1"/>
  <c r="FZ431" i="8"/>
  <c r="GH510" i="8"/>
  <c r="FR510" i="8"/>
  <c r="FR536" i="8" s="1"/>
  <c r="GI412" i="8"/>
  <c r="GK400" i="8"/>
  <c r="HI412" i="8"/>
  <c r="GI401" i="8"/>
  <c r="FS411" i="8"/>
  <c r="GA401" i="8"/>
  <c r="GC412" i="8"/>
  <c r="GK401" i="8"/>
  <c r="GG393" i="8"/>
  <c r="GB377" i="8"/>
  <c r="GD371" i="8"/>
  <c r="FR379" i="8"/>
  <c r="GB407" i="8"/>
  <c r="GK396" i="8"/>
  <c r="FS385" i="8"/>
  <c r="FS381" i="8"/>
  <c r="FS377" i="8"/>
  <c r="GG371" i="8"/>
  <c r="FR382" i="8"/>
  <c r="GB379" i="8"/>
  <c r="FR395" i="8"/>
  <c r="FS382" i="8"/>
  <c r="FT378" i="8"/>
  <c r="FU379" i="8"/>
  <c r="GL387" i="8"/>
  <c r="HI380" i="8"/>
  <c r="FS378" i="8"/>
  <c r="FS380" i="8"/>
  <c r="FS384" i="8"/>
  <c r="FS413" i="8"/>
  <c r="FS367" i="8"/>
  <c r="FS392" i="8"/>
  <c r="FS397" i="8"/>
  <c r="FS399" i="8"/>
  <c r="FS396" i="8"/>
  <c r="FS400" i="8"/>
  <c r="FS401" i="8"/>
  <c r="FS406" i="8"/>
  <c r="FS407" i="8"/>
  <c r="FS403" i="8"/>
  <c r="FS379" i="8"/>
  <c r="FS383" i="8"/>
  <c r="FS395" i="8"/>
  <c r="FS374" i="8"/>
  <c r="FS386" i="8"/>
  <c r="FW380" i="8"/>
  <c r="FW376" i="8"/>
  <c r="FW367" i="8"/>
  <c r="FW392" i="8"/>
  <c r="FW383" i="8"/>
  <c r="FW382" i="8"/>
  <c r="FW393" i="8"/>
  <c r="FW377" i="8"/>
  <c r="FW381" i="8"/>
  <c r="FW385" i="8"/>
  <c r="FW411" i="8"/>
  <c r="FW412" i="8"/>
  <c r="FW384" i="8"/>
  <c r="FW379" i="8"/>
  <c r="FW413" i="8"/>
  <c r="FW387" i="8"/>
  <c r="FW399" i="8"/>
  <c r="FW396" i="8"/>
  <c r="FW401" i="8"/>
  <c r="FW406" i="8"/>
  <c r="FW407" i="8"/>
  <c r="GA382" i="8"/>
  <c r="GA378" i="8"/>
  <c r="GA395" i="8"/>
  <c r="GA374" i="8"/>
  <c r="GA386" i="8"/>
  <c r="GA383" i="8"/>
  <c r="GA376" i="8"/>
  <c r="GA380" i="8"/>
  <c r="GA393" i="8"/>
  <c r="GA377" i="8"/>
  <c r="GA381" i="8"/>
  <c r="GA385" i="8"/>
  <c r="GA411" i="8"/>
  <c r="GA412" i="8"/>
  <c r="GA371" i="8"/>
  <c r="GA384" i="8"/>
  <c r="GA387" i="8"/>
  <c r="GA367" i="8"/>
  <c r="GA392" i="8"/>
  <c r="GA397" i="8"/>
  <c r="GA400" i="8"/>
  <c r="GA413" i="8"/>
  <c r="GE384" i="8"/>
  <c r="GE376" i="8"/>
  <c r="GE392" i="8"/>
  <c r="GE371" i="8"/>
  <c r="GE387" i="8"/>
  <c r="GE399" i="8"/>
  <c r="GE396" i="8"/>
  <c r="GE401" i="8"/>
  <c r="GE406" i="8"/>
  <c r="GE407" i="8"/>
  <c r="GE378" i="8"/>
  <c r="GE382" i="8"/>
  <c r="GE395" i="8"/>
  <c r="GE374" i="8"/>
  <c r="GE386" i="8"/>
  <c r="GE380" i="8"/>
  <c r="GE372" i="8"/>
  <c r="GE393" i="8"/>
  <c r="GE397" i="8"/>
  <c r="GE377" i="8"/>
  <c r="GE381" i="8"/>
  <c r="GE385" i="8"/>
  <c r="GE411" i="8"/>
  <c r="GE412" i="8"/>
  <c r="HI378" i="8"/>
  <c r="HI397" i="8"/>
  <c r="HI413" i="8"/>
  <c r="HI367" i="8"/>
  <c r="HI392" i="8"/>
  <c r="HI383" i="8"/>
  <c r="HI399" i="8"/>
  <c r="HI396" i="8"/>
  <c r="HI401" i="8"/>
  <c r="HI406" i="8"/>
  <c r="HI407" i="8"/>
  <c r="HI376" i="8"/>
  <c r="HI379" i="8"/>
  <c r="HI382" i="8"/>
  <c r="HI395" i="8"/>
  <c r="HI374" i="8"/>
  <c r="HI386" i="8"/>
  <c r="GG372" i="8"/>
  <c r="GG377" i="8"/>
  <c r="GG385" i="8"/>
  <c r="GG386" i="8"/>
  <c r="GG392" i="8"/>
  <c r="GG384" i="8"/>
  <c r="GG412" i="8"/>
  <c r="GG413" i="8"/>
  <c r="GG373" i="8"/>
  <c r="GG379" i="8"/>
  <c r="GG383" i="8"/>
  <c r="GG395" i="8"/>
  <c r="GG411" i="8"/>
  <c r="GG374" i="8"/>
  <c r="GG382" i="8"/>
  <c r="GG400" i="8"/>
  <c r="GG380" i="8"/>
  <c r="GE413" i="8"/>
  <c r="GH465" i="8"/>
  <c r="HI411" i="8"/>
  <c r="GG403" i="8"/>
  <c r="GL386" i="8"/>
  <c r="FW397" i="8"/>
  <c r="GL372" i="8"/>
  <c r="FZ484" i="8"/>
  <c r="FZ534" i="8" s="1"/>
  <c r="FZ432" i="8"/>
  <c r="FT38" i="8"/>
  <c r="GB38" i="8"/>
  <c r="FR44" i="8"/>
  <c r="GH62" i="8"/>
  <c r="FU62" i="8"/>
  <c r="FY62" i="8"/>
  <c r="HI62" i="8"/>
  <c r="GL62" i="8"/>
  <c r="FZ62" i="8"/>
  <c r="FU383" i="8"/>
  <c r="FU374" i="8"/>
  <c r="FU372" i="8"/>
  <c r="FU378" i="8"/>
  <c r="FU396" i="8"/>
  <c r="FU399" i="8"/>
  <c r="FU367" i="8"/>
  <c r="FU387" i="8"/>
  <c r="FU397" i="8"/>
  <c r="FU376" i="8"/>
  <c r="FU393" i="8"/>
  <c r="FU407" i="8"/>
  <c r="FU401" i="8"/>
  <c r="FU406" i="8"/>
  <c r="FU395" i="8"/>
  <c r="FU386" i="8"/>
  <c r="FU371" i="8"/>
  <c r="FU392" i="8"/>
  <c r="FU384" i="8"/>
  <c r="FU412" i="8"/>
  <c r="FU413" i="8"/>
  <c r="FU381" i="8"/>
  <c r="FU411" i="8"/>
  <c r="GC379" i="8"/>
  <c r="GC383" i="8"/>
  <c r="GC411" i="8"/>
  <c r="GC374" i="8"/>
  <c r="GC381" i="8"/>
  <c r="GC372" i="8"/>
  <c r="GC382" i="8"/>
  <c r="GC400" i="8"/>
  <c r="GC399" i="8"/>
  <c r="GC380" i="8"/>
  <c r="GC377" i="8"/>
  <c r="GC378" i="8"/>
  <c r="GC396" i="8"/>
  <c r="GC367" i="8"/>
  <c r="GC371" i="8"/>
  <c r="GC387" i="8"/>
  <c r="GC397" i="8"/>
  <c r="GC376" i="8"/>
  <c r="GC393" i="8"/>
  <c r="GC407" i="8"/>
  <c r="GC401" i="8"/>
  <c r="GC406" i="8"/>
  <c r="GJ374" i="8"/>
  <c r="GJ383" i="8"/>
  <c r="GJ385" i="8"/>
  <c r="GJ377" i="8"/>
  <c r="GJ378" i="8"/>
  <c r="GJ396" i="8"/>
  <c r="GJ367" i="8"/>
  <c r="GJ371" i="8"/>
  <c r="GJ387" i="8"/>
  <c r="GJ397" i="8"/>
  <c r="GJ376" i="8"/>
  <c r="GJ393" i="8"/>
  <c r="GJ399" i="8"/>
  <c r="GJ403" i="8"/>
  <c r="GJ401" i="8"/>
  <c r="GJ386" i="8"/>
  <c r="GJ392" i="8"/>
  <c r="GJ384" i="8"/>
  <c r="GJ412" i="8"/>
  <c r="GJ413" i="8"/>
  <c r="GJ406" i="8"/>
  <c r="GJ379" i="8"/>
  <c r="GJ372" i="8"/>
  <c r="GJ411" i="8"/>
  <c r="GH435" i="8"/>
  <c r="FT412" i="8"/>
  <c r="FS412" i="8"/>
  <c r="FZ407" i="8"/>
  <c r="GG399" i="8"/>
  <c r="GH411" i="8"/>
  <c r="GE400" i="8"/>
  <c r="GJ380" i="8"/>
  <c r="GG376" i="8"/>
  <c r="GL395" i="8"/>
  <c r="GG387" i="8"/>
  <c r="GG367" i="8"/>
  <c r="GH412" i="8"/>
  <c r="GJ400" i="8"/>
  <c r="GB387" i="8"/>
  <c r="GJ382" i="8"/>
  <c r="GG378" i="8"/>
  <c r="FW378" i="8"/>
  <c r="FU385" i="8"/>
  <c r="GE367" i="8"/>
  <c r="GC385" i="8"/>
  <c r="FR412" i="8"/>
  <c r="GL376" i="8"/>
  <c r="FT374" i="8"/>
  <c r="GK471" i="8"/>
  <c r="GK558" i="8" s="1"/>
  <c r="GL382" i="8"/>
  <c r="HI14" i="8"/>
  <c r="FT44" i="8"/>
  <c r="GF44" i="8"/>
  <c r="GI44" i="8"/>
  <c r="GI62" i="8"/>
  <c r="FV380" i="8"/>
  <c r="FV392" i="8"/>
  <c r="FV411" i="8"/>
  <c r="FV393" i="8"/>
  <c r="FV378" i="8"/>
  <c r="FV382" i="8"/>
  <c r="FV381" i="8"/>
  <c r="FV379" i="8"/>
  <c r="FZ372" i="8"/>
  <c r="FZ397" i="8"/>
  <c r="FZ412" i="8"/>
  <c r="FZ377" i="8"/>
  <c r="FZ396" i="8"/>
  <c r="FZ367" i="8"/>
  <c r="FZ387" i="8"/>
  <c r="FZ384" i="8"/>
  <c r="FZ385" i="8"/>
  <c r="FZ395" i="8"/>
  <c r="FZ399" i="8"/>
  <c r="FZ386" i="8"/>
  <c r="FZ383" i="8"/>
  <c r="FZ392" i="8"/>
  <c r="FZ401" i="8"/>
  <c r="FZ406" i="8"/>
  <c r="FZ411" i="8"/>
  <c r="FZ413" i="8"/>
  <c r="FZ376" i="8"/>
  <c r="FZ393" i="8"/>
  <c r="FZ374" i="8"/>
  <c r="FZ378" i="8"/>
  <c r="FZ382" i="8"/>
  <c r="FZ371" i="8"/>
  <c r="GD412" i="8"/>
  <c r="GD399" i="8"/>
  <c r="GD376" i="8"/>
  <c r="GD393" i="8"/>
  <c r="GD381" i="8"/>
  <c r="GD400" i="8"/>
  <c r="GD379" i="8"/>
  <c r="GD407" i="8"/>
  <c r="GD372" i="8"/>
  <c r="GD380" i="8"/>
  <c r="GD377" i="8"/>
  <c r="GD396" i="8"/>
  <c r="GD367" i="8"/>
  <c r="GD387" i="8"/>
  <c r="GD386" i="8"/>
  <c r="GD384" i="8"/>
  <c r="GD385" i="8"/>
  <c r="GD395" i="8"/>
  <c r="GD383" i="8"/>
  <c r="GD392" i="8"/>
  <c r="GD401" i="8"/>
  <c r="GD406" i="8"/>
  <c r="GD411" i="8"/>
  <c r="GD413" i="8"/>
  <c r="GH392" i="8"/>
  <c r="GH372" i="8"/>
  <c r="GH374" i="8"/>
  <c r="GH378" i="8"/>
  <c r="GH382" i="8"/>
  <c r="GH371" i="8"/>
  <c r="GH397" i="8"/>
  <c r="GH380" i="8"/>
  <c r="GH401" i="8"/>
  <c r="GH381" i="8"/>
  <c r="GH379" i="8"/>
  <c r="GH407" i="8"/>
  <c r="GH384" i="8"/>
  <c r="GH393" i="8"/>
  <c r="GH376" i="8"/>
  <c r="GH377" i="8"/>
  <c r="GH399" i="8"/>
  <c r="GH386" i="8"/>
  <c r="GH396" i="8"/>
  <c r="GH367" i="8"/>
  <c r="GH387" i="8"/>
  <c r="GK380" i="8"/>
  <c r="GK385" i="8"/>
  <c r="GK383" i="8"/>
  <c r="GK411" i="8"/>
  <c r="GK413" i="8"/>
  <c r="GK376" i="8"/>
  <c r="GK374" i="8"/>
  <c r="GK378" i="8"/>
  <c r="GK382" i="8"/>
  <c r="GK371" i="8"/>
  <c r="GK397" i="8"/>
  <c r="GK372" i="8"/>
  <c r="GK395" i="8"/>
  <c r="GK384" i="8"/>
  <c r="GK406" i="8"/>
  <c r="GK381" i="8"/>
  <c r="GK412" i="8"/>
  <c r="GK379" i="8"/>
  <c r="GK407" i="8"/>
  <c r="FZ433" i="8"/>
  <c r="FS531" i="8"/>
  <c r="GA407" i="8"/>
  <c r="GC413" i="8"/>
  <c r="GA406" i="8"/>
  <c r="GJ407" i="8"/>
  <c r="GA396" i="8"/>
  <c r="GK387" i="8"/>
  <c r="GC384" i="8"/>
  <c r="FU380" i="8"/>
  <c r="GL374" i="8"/>
  <c r="GA399" i="8"/>
  <c r="FW395" i="8"/>
  <c r="GK386" i="8"/>
  <c r="GD382" i="8"/>
  <c r="GD378" i="8"/>
  <c r="GD374" i="8"/>
  <c r="GL397" i="8"/>
  <c r="GK399" i="8"/>
  <c r="HI393" i="8"/>
  <c r="GC386" i="8"/>
  <c r="FU382" i="8"/>
  <c r="GK377" i="8"/>
  <c r="FS372" i="8"/>
  <c r="GI367" i="8"/>
  <c r="GC395" i="8"/>
  <c r="FR401" i="8"/>
  <c r="GB382" i="8"/>
  <c r="FW371" i="8"/>
  <c r="GB393" i="8"/>
  <c r="GE383" i="8"/>
  <c r="FS371" i="8"/>
  <c r="FR376" i="8"/>
  <c r="FS376" i="8"/>
  <c r="GJ381" i="8"/>
  <c r="HI371" i="8"/>
  <c r="GL531" i="8"/>
  <c r="FV655" i="8"/>
  <c r="FU44" i="8"/>
  <c r="GC44" i="8"/>
  <c r="FV44" i="8"/>
  <c r="FZ44" i="8"/>
  <c r="GK44" i="8"/>
  <c r="FV62" i="8"/>
  <c r="FS62" i="8"/>
  <c r="GB62" i="8"/>
  <c r="FY44" i="8"/>
  <c r="GD44" i="8"/>
  <c r="FU38" i="8"/>
  <c r="FY38" i="8"/>
  <c r="GC38" i="8"/>
  <c r="GG38" i="8"/>
  <c r="GJ38" i="8"/>
  <c r="FS44" i="8"/>
  <c r="FW44" i="8"/>
  <c r="GA44" i="8"/>
  <c r="GE44" i="8"/>
  <c r="HI44" i="8"/>
  <c r="GL44" i="8"/>
  <c r="GJ62" i="8"/>
  <c r="GD62" i="8"/>
  <c r="GG44" i="8"/>
  <c r="FV38" i="8"/>
  <c r="FZ38" i="8"/>
  <c r="GD38" i="8"/>
  <c r="GK38" i="8"/>
  <c r="GA62" i="8"/>
  <c r="GG62" i="8"/>
  <c r="GK62" i="8"/>
  <c r="EZ724" i="8"/>
  <c r="FA725" i="8"/>
  <c r="FA724" i="8"/>
  <c r="EZ725" i="8"/>
  <c r="DR529" i="8"/>
  <c r="DR563" i="8" s="1"/>
  <c r="DR658" i="8" s="1"/>
  <c r="DS529" i="8"/>
  <c r="DT529" i="8"/>
  <c r="DT563" i="8" s="1"/>
  <c r="DU529" i="8"/>
  <c r="DU563" i="8" s="1"/>
  <c r="DU654" i="8" s="1"/>
  <c r="DV529" i="8"/>
  <c r="DW529" i="8"/>
  <c r="DX529" i="8"/>
  <c r="DX563" i="8" s="1"/>
  <c r="DX654" i="8" s="1"/>
  <c r="DE529" i="8"/>
  <c r="DE563" i="8" s="1"/>
  <c r="DF529" i="8"/>
  <c r="DF563" i="8" s="1"/>
  <c r="DF655" i="8" s="1"/>
  <c r="DG529" i="8"/>
  <c r="DG563" i="8" s="1"/>
  <c r="DG654" i="8" s="1"/>
  <c r="DH529" i="8"/>
  <c r="DI529" i="8"/>
  <c r="DI563" i="8"/>
  <c r="DJ529" i="8"/>
  <c r="DJ563" i="8" s="1"/>
  <c r="DJ654" i="8" s="1"/>
  <c r="DK529" i="8"/>
  <c r="DL529" i="8"/>
  <c r="CU273" i="8"/>
  <c r="CU95" i="8"/>
  <c r="CU97" i="8" s="1"/>
  <c r="CU58" i="8"/>
  <c r="CU59" i="8" s="1"/>
  <c r="CU60" i="8" s="1"/>
  <c r="CU274" i="8"/>
  <c r="CU297" i="8"/>
  <c r="CU395" i="8" s="1"/>
  <c r="CU298" i="8"/>
  <c r="CU396" i="8" s="1"/>
  <c r="CU500" i="8" s="1"/>
  <c r="CU529" i="8" s="1"/>
  <c r="CU299" i="8"/>
  <c r="CU397" i="8" s="1"/>
  <c r="CU314" i="8"/>
  <c r="CU277" i="8"/>
  <c r="CU375" i="8" s="1"/>
  <c r="CU278" i="8"/>
  <c r="CU376" i="8" s="1"/>
  <c r="CU480" i="8" s="1"/>
  <c r="CU536" i="8" s="1"/>
  <c r="CU279" i="8"/>
  <c r="CU377" i="8" s="1"/>
  <c r="CU481" i="8" s="1"/>
  <c r="CU537" i="8" s="1"/>
  <c r="CU294" i="8"/>
  <c r="CU295" i="8"/>
  <c r="CU393" i="8" s="1"/>
  <c r="CV273" i="8"/>
  <c r="CV95" i="8"/>
  <c r="CV97" i="8" s="1"/>
  <c r="CV58" i="8"/>
  <c r="CV59" i="8" s="1"/>
  <c r="CV60" i="8" s="1"/>
  <c r="CV274" i="8"/>
  <c r="CV297" i="8"/>
  <c r="CV298" i="8"/>
  <c r="CV396" i="8" s="1"/>
  <c r="CV299" i="8"/>
  <c r="CV314" i="8"/>
  <c r="CV277" i="8"/>
  <c r="CV375" i="8" s="1"/>
  <c r="CV479" i="8" s="1"/>
  <c r="CV535" i="8" s="1"/>
  <c r="CV278" i="8"/>
  <c r="CV376" i="8" s="1"/>
  <c r="CV480" i="8" s="1"/>
  <c r="CV536" i="8" s="1"/>
  <c r="CV279" i="8"/>
  <c r="CV294" i="8"/>
  <c r="CV295" i="8"/>
  <c r="CW273" i="8"/>
  <c r="CW371" i="8" s="1"/>
  <c r="CW95" i="8"/>
  <c r="CW97" i="8" s="1"/>
  <c r="CW58" i="8"/>
  <c r="CW59" i="8" s="1"/>
  <c r="CW60" i="8" s="1"/>
  <c r="CW274" i="8"/>
  <c r="CW297" i="8"/>
  <c r="CW395" i="8" s="1"/>
  <c r="CW499" i="8" s="1"/>
  <c r="CW528" i="8" s="1"/>
  <c r="CW298" i="8"/>
  <c r="CW396" i="8" s="1"/>
  <c r="CW500" i="8" s="1"/>
  <c r="CW529" i="8" s="1"/>
  <c r="CW299" i="8"/>
  <c r="CW397" i="8" s="1"/>
  <c r="CW501" i="8" s="1"/>
  <c r="CW530" i="8" s="1"/>
  <c r="CW314" i="8"/>
  <c r="CW277" i="8"/>
  <c r="CW375" i="8" s="1"/>
  <c r="CW479" i="8" s="1"/>
  <c r="CW535" i="8" s="1"/>
  <c r="CW278" i="8"/>
  <c r="CW376" i="8" s="1"/>
  <c r="CW480" i="8" s="1"/>
  <c r="CW536" i="8" s="1"/>
  <c r="CW279" i="8"/>
  <c r="CW377" i="8" s="1"/>
  <c r="CW481" i="8" s="1"/>
  <c r="CW537" i="8" s="1"/>
  <c r="CW294" i="8"/>
  <c r="CW295" i="8"/>
  <c r="CW393" i="8" s="1"/>
  <c r="CW497" i="8" s="1"/>
  <c r="CW540" i="8" s="1"/>
  <c r="CX273" i="8"/>
  <c r="CX95" i="8"/>
  <c r="CX97" i="8" s="1"/>
  <c r="CX58" i="8"/>
  <c r="CX59" i="8" s="1"/>
  <c r="CX60" i="8" s="1"/>
  <c r="CX274" i="8"/>
  <c r="CX297" i="8"/>
  <c r="CX395" i="8" s="1"/>
  <c r="CX499" i="8" s="1"/>
  <c r="CX528" i="8" s="1"/>
  <c r="CX298" i="8"/>
  <c r="CX396" i="8" s="1"/>
  <c r="CX500" i="8" s="1"/>
  <c r="CX529" i="8" s="1"/>
  <c r="CX299" i="8"/>
  <c r="CX397" i="8" s="1"/>
  <c r="CX501" i="8" s="1"/>
  <c r="CX530" i="8" s="1"/>
  <c r="CX314" i="8"/>
  <c r="CX277" i="8"/>
  <c r="CX375" i="8" s="1"/>
  <c r="CX479" i="8" s="1"/>
  <c r="CX535" i="8" s="1"/>
  <c r="CX278" i="8"/>
  <c r="CX376" i="8" s="1"/>
  <c r="CX480" i="8" s="1"/>
  <c r="CX536" i="8" s="1"/>
  <c r="CX279" i="8"/>
  <c r="CX377" i="8" s="1"/>
  <c r="CX481" i="8" s="1"/>
  <c r="CX537" i="8" s="1"/>
  <c r="CX294" i="8"/>
  <c r="CX295" i="8"/>
  <c r="CX393" i="8" s="1"/>
  <c r="CX497" i="8" s="1"/>
  <c r="CX540" i="8" s="1"/>
  <c r="ED273" i="8"/>
  <c r="ED95" i="8"/>
  <c r="ED97" i="8" s="1"/>
  <c r="ED58" i="8"/>
  <c r="ED59" i="8" s="1"/>
  <c r="ED60" i="8" s="1"/>
  <c r="ED274" i="8"/>
  <c r="ED372" i="8" s="1"/>
  <c r="ED297" i="8"/>
  <c r="ED298" i="8"/>
  <c r="ED396" i="8" s="1"/>
  <c r="ED299" i="8"/>
  <c r="ED397" i="8" s="1"/>
  <c r="ED501" i="8" s="1"/>
  <c r="ED530" i="8" s="1"/>
  <c r="ED314" i="8"/>
  <c r="ED412" i="8" s="1"/>
  <c r="ED277" i="8"/>
  <c r="ED278" i="8"/>
  <c r="ED376" i="8" s="1"/>
  <c r="ED279" i="8"/>
  <c r="ED377" i="8" s="1"/>
  <c r="ED481" i="8" s="1"/>
  <c r="ED537" i="8" s="1"/>
  <c r="ED294" i="8"/>
  <c r="ED392" i="8" s="1"/>
  <c r="ED295" i="8"/>
  <c r="ED393" i="8" s="1"/>
  <c r="EE529" i="8"/>
  <c r="EE563" i="8"/>
  <c r="EE654" i="8" s="1"/>
  <c r="EF529" i="8"/>
  <c r="EF562" i="8" s="1"/>
  <c r="EG529" i="8"/>
  <c r="EH529" i="8"/>
  <c r="EI529" i="8"/>
  <c r="EI563" i="8" s="1"/>
  <c r="EI654" i="8" s="1"/>
  <c r="EJ529" i="8"/>
  <c r="EK529" i="8"/>
  <c r="EL529" i="8"/>
  <c r="EL565" i="8" s="1"/>
  <c r="CK273" i="8"/>
  <c r="CK95" i="8"/>
  <c r="CK97" i="8" s="1"/>
  <c r="CK58" i="8"/>
  <c r="CK59" i="8" s="1"/>
  <c r="CK60" i="8" s="1"/>
  <c r="CK274" i="8"/>
  <c r="CK297" i="8"/>
  <c r="CK395" i="8" s="1"/>
  <c r="CK499" i="8" s="1"/>
  <c r="CK528" i="8" s="1"/>
  <c r="CK298" i="8"/>
  <c r="CK396" i="8" s="1"/>
  <c r="CK500" i="8" s="1"/>
  <c r="CK529" i="8" s="1"/>
  <c r="CK299" i="8"/>
  <c r="CK397" i="8" s="1"/>
  <c r="CK314" i="8"/>
  <c r="CK277" i="8"/>
  <c r="CK278" i="8"/>
  <c r="CK279" i="8"/>
  <c r="CK377" i="8" s="1"/>
  <c r="CK294" i="8"/>
  <c r="CK295" i="8"/>
  <c r="CL273" i="8"/>
  <c r="CL371" i="8" s="1"/>
  <c r="CL475" i="8" s="1"/>
  <c r="CL525" i="8" s="1"/>
  <c r="CL95" i="8"/>
  <c r="CL97" i="8" s="1"/>
  <c r="CL58" i="8"/>
  <c r="CL59" i="8" s="1"/>
  <c r="CL60" i="8" s="1"/>
  <c r="CL274" i="8"/>
  <c r="CL297" i="8"/>
  <c r="CL395" i="8" s="1"/>
  <c r="CL499" i="8" s="1"/>
  <c r="CL528" i="8" s="1"/>
  <c r="CL298" i="8"/>
  <c r="CL299" i="8"/>
  <c r="CL397" i="8" s="1"/>
  <c r="CL501" i="8" s="1"/>
  <c r="CL530" i="8" s="1"/>
  <c r="CL314" i="8"/>
  <c r="CL412" i="8" s="1"/>
  <c r="CL277" i="8"/>
  <c r="CL278" i="8"/>
  <c r="CL376" i="8" s="1"/>
  <c r="CL279" i="8"/>
  <c r="CL377" i="8" s="1"/>
  <c r="CL481" i="8" s="1"/>
  <c r="CL537" i="8" s="1"/>
  <c r="CL294" i="8"/>
  <c r="CL392" i="8" s="1"/>
  <c r="CL496" i="8" s="1"/>
  <c r="CL538" i="8" s="1"/>
  <c r="CL295" i="8"/>
  <c r="CL393" i="8" s="1"/>
  <c r="CL497" i="8" s="1"/>
  <c r="CL540" i="8" s="1"/>
  <c r="CM273" i="8"/>
  <c r="CM95" i="8"/>
  <c r="CM97" i="8" s="1"/>
  <c r="CM407" i="8" s="1"/>
  <c r="CM58" i="8"/>
  <c r="CM59" i="8" s="1"/>
  <c r="CM60" i="8" s="1"/>
  <c r="CM274" i="8"/>
  <c r="CM297" i="8"/>
  <c r="CM395" i="8" s="1"/>
  <c r="CM499" i="8" s="1"/>
  <c r="CM528" i="8" s="1"/>
  <c r="CM298" i="8"/>
  <c r="CM396" i="8" s="1"/>
  <c r="CM299" i="8"/>
  <c r="CM397" i="8" s="1"/>
  <c r="CM501" i="8" s="1"/>
  <c r="CM530" i="8" s="1"/>
  <c r="CM314" i="8"/>
  <c r="CM277" i="8"/>
  <c r="CM278" i="8"/>
  <c r="CM279" i="8"/>
  <c r="CM294" i="8"/>
  <c r="CM295" i="8"/>
  <c r="CN273" i="8"/>
  <c r="CN95" i="8"/>
  <c r="CN97" i="8" s="1"/>
  <c r="CN58" i="8"/>
  <c r="CN59" i="8" s="1"/>
  <c r="CN60" i="8" s="1"/>
  <c r="CN274" i="8"/>
  <c r="CN297" i="8"/>
  <c r="CN395" i="8" s="1"/>
  <c r="CN298" i="8"/>
  <c r="CN299" i="8"/>
  <c r="CN397" i="8" s="1"/>
  <c r="CN501" i="8" s="1"/>
  <c r="CN530" i="8" s="1"/>
  <c r="CN314" i="8"/>
  <c r="CN277" i="8"/>
  <c r="CN278" i="8"/>
  <c r="CN279" i="8"/>
  <c r="CN377" i="8" s="1"/>
  <c r="CN481" i="8" s="1"/>
  <c r="CN537" i="8" s="1"/>
  <c r="CN294" i="8"/>
  <c r="CN295" i="8"/>
  <c r="CO273" i="8"/>
  <c r="CO95" i="8"/>
  <c r="CO97" i="8" s="1"/>
  <c r="CO58" i="8"/>
  <c r="CO59" i="8" s="1"/>
  <c r="CO60" i="8" s="1"/>
  <c r="CO274" i="8"/>
  <c r="CO297" i="8"/>
  <c r="CO395" i="8" s="1"/>
  <c r="CO298" i="8"/>
  <c r="CO299" i="8"/>
  <c r="CO397" i="8" s="1"/>
  <c r="CO501" i="8" s="1"/>
  <c r="CO530" i="8" s="1"/>
  <c r="CO314" i="8"/>
  <c r="CO277" i="8"/>
  <c r="CO278" i="8"/>
  <c r="CO376" i="8" s="1"/>
  <c r="CO480" i="8" s="1"/>
  <c r="CO536" i="8" s="1"/>
  <c r="CO279" i="8"/>
  <c r="CO377" i="8" s="1"/>
  <c r="CO481" i="8" s="1"/>
  <c r="CO537" i="8" s="1"/>
  <c r="CO294" i="8"/>
  <c r="CO295" i="8"/>
  <c r="BY273" i="8"/>
  <c r="BY95" i="8"/>
  <c r="BY97" i="8" s="1"/>
  <c r="BY58" i="8"/>
  <c r="BY59" i="8" s="1"/>
  <c r="BY60" i="8" s="1"/>
  <c r="BY274" i="8"/>
  <c r="BY297" i="8"/>
  <c r="BY298" i="8"/>
  <c r="BY299" i="8"/>
  <c r="BY314" i="8"/>
  <c r="BY277" i="8"/>
  <c r="BY278" i="8"/>
  <c r="BY279" i="8"/>
  <c r="BY294" i="8"/>
  <c r="BY295" i="8"/>
  <c r="BZ273" i="8"/>
  <c r="BZ95" i="8"/>
  <c r="BZ97" i="8" s="1"/>
  <c r="BZ58" i="8"/>
  <c r="BZ59" i="8" s="1"/>
  <c r="BZ60" i="8" s="1"/>
  <c r="BZ274" i="8"/>
  <c r="BZ297" i="8"/>
  <c r="BZ298" i="8"/>
  <c r="BZ396" i="8" s="1"/>
  <c r="BZ299" i="8"/>
  <c r="BZ314" i="8"/>
  <c r="BZ277" i="8"/>
  <c r="BZ278" i="8"/>
  <c r="BZ376" i="8" s="1"/>
  <c r="BZ279" i="8"/>
  <c r="BZ294" i="8"/>
  <c r="BZ295" i="8"/>
  <c r="CA273" i="8"/>
  <c r="CA95" i="8"/>
  <c r="CA97" i="8" s="1"/>
  <c r="CA58" i="8"/>
  <c r="CA59" i="8" s="1"/>
  <c r="CA60" i="8" s="1"/>
  <c r="CA274" i="8"/>
  <c r="CA297" i="8"/>
  <c r="CA298" i="8"/>
  <c r="CA299" i="8"/>
  <c r="CA314" i="8"/>
  <c r="CA277" i="8"/>
  <c r="CA278" i="8"/>
  <c r="CA279" i="8"/>
  <c r="CA294" i="8"/>
  <c r="CA295" i="8"/>
  <c r="CB273" i="8"/>
  <c r="CB95" i="8"/>
  <c r="CB97" i="8" s="1"/>
  <c r="CB58" i="8"/>
  <c r="CB59" i="8" s="1"/>
  <c r="CB60" i="8" s="1"/>
  <c r="CB274" i="8"/>
  <c r="CB297" i="8"/>
  <c r="CB298" i="8"/>
  <c r="CB299" i="8"/>
  <c r="CB314" i="8"/>
  <c r="CB277" i="8"/>
  <c r="CB278" i="8"/>
  <c r="CB279" i="8"/>
  <c r="CB294" i="8"/>
  <c r="CB295" i="8"/>
  <c r="CC273" i="8"/>
  <c r="CC95" i="8"/>
  <c r="CC97" i="8" s="1"/>
  <c r="CC58" i="8"/>
  <c r="CC59" i="8" s="1"/>
  <c r="CC60" i="8" s="1"/>
  <c r="CC274" i="8"/>
  <c r="CC297" i="8"/>
  <c r="CC298" i="8"/>
  <c r="CC299" i="8"/>
  <c r="CC314" i="8"/>
  <c r="CC277" i="8"/>
  <c r="CC278" i="8"/>
  <c r="CC279" i="8"/>
  <c r="CC294" i="8"/>
  <c r="CC295" i="8"/>
  <c r="CD563" i="8"/>
  <c r="CD654" i="8" s="1"/>
  <c r="CE563" i="8"/>
  <c r="CE662" i="8" s="1"/>
  <c r="BK273" i="8"/>
  <c r="BK95" i="8"/>
  <c r="BK97" i="8" s="1"/>
  <c r="BK58" i="8"/>
  <c r="BK59" i="8" s="1"/>
  <c r="BK60" i="8" s="1"/>
  <c r="BK274" i="8"/>
  <c r="BK297" i="8"/>
  <c r="BK298" i="8"/>
  <c r="BK396" i="8" s="1"/>
  <c r="BK299" i="8"/>
  <c r="BK397" i="8" s="1"/>
  <c r="BK501" i="8" s="1"/>
  <c r="BK530" i="8" s="1"/>
  <c r="BK314" i="8"/>
  <c r="BK277" i="8"/>
  <c r="BK278" i="8"/>
  <c r="BK376" i="8" s="1"/>
  <c r="BK279" i="8"/>
  <c r="BK294" i="8"/>
  <c r="BK295" i="8"/>
  <c r="BL273" i="8"/>
  <c r="BL95" i="8"/>
  <c r="BL97" i="8" s="1"/>
  <c r="BL58" i="8"/>
  <c r="BL59" i="8" s="1"/>
  <c r="BL60" i="8" s="1"/>
  <c r="BL274" i="8"/>
  <c r="BL297" i="8"/>
  <c r="BL395" i="8" s="1"/>
  <c r="BL298" i="8"/>
  <c r="BL299" i="8"/>
  <c r="BL314" i="8"/>
  <c r="BL277" i="8"/>
  <c r="BL278" i="8"/>
  <c r="BL279" i="8"/>
  <c r="BL294" i="8"/>
  <c r="BL295" i="8"/>
  <c r="BM273" i="8"/>
  <c r="BM95" i="8"/>
  <c r="BM97" i="8" s="1"/>
  <c r="BM58" i="8"/>
  <c r="BM59" i="8" s="1"/>
  <c r="BM60" i="8" s="1"/>
  <c r="BM274" i="8"/>
  <c r="BM297" i="8"/>
  <c r="BM298" i="8"/>
  <c r="BM299" i="8"/>
  <c r="BM397" i="8" s="1"/>
  <c r="BM501" i="8" s="1"/>
  <c r="BM530" i="8" s="1"/>
  <c r="BM314" i="8"/>
  <c r="BM277" i="8"/>
  <c r="BM278" i="8"/>
  <c r="BM279" i="8"/>
  <c r="BM294" i="8"/>
  <c r="BM295" i="8"/>
  <c r="BN273" i="8"/>
  <c r="BN95" i="8"/>
  <c r="BN97" i="8" s="1"/>
  <c r="BN371" i="8" s="1"/>
  <c r="BN58" i="8"/>
  <c r="BN59" i="8" s="1"/>
  <c r="BN60" i="8" s="1"/>
  <c r="BN274" i="8"/>
  <c r="BN297" i="8"/>
  <c r="BN395" i="8" s="1"/>
  <c r="BN298" i="8"/>
  <c r="BN299" i="8"/>
  <c r="BN397" i="8" s="1"/>
  <c r="BN314" i="8"/>
  <c r="BN277" i="8"/>
  <c r="BN375" i="8" s="1"/>
  <c r="BN278" i="8"/>
  <c r="BN279" i="8"/>
  <c r="BN294" i="8"/>
  <c r="BN295" i="8"/>
  <c r="BO529" i="8"/>
  <c r="BO563" i="8" s="1"/>
  <c r="BO654" i="8" s="1"/>
  <c r="BP529" i="8"/>
  <c r="BQ529" i="8"/>
  <c r="BQ563" i="8" s="1"/>
  <c r="BQ654" i="8" s="1"/>
  <c r="BR529" i="8"/>
  <c r="BS529" i="8"/>
  <c r="BS563" i="8" s="1"/>
  <c r="BS654" i="8" s="1"/>
  <c r="AT273" i="8"/>
  <c r="AT95" i="8"/>
  <c r="AT97" i="8" s="1"/>
  <c r="AT58" i="8"/>
  <c r="AT59" i="8" s="1"/>
  <c r="AT60" i="8" s="1"/>
  <c r="AT274" i="8"/>
  <c r="AT297" i="8"/>
  <c r="AT298" i="8"/>
  <c r="AT299" i="8"/>
  <c r="AT314" i="8"/>
  <c r="AT412" i="8" s="1"/>
  <c r="AT277" i="8"/>
  <c r="AT278" i="8"/>
  <c r="AT279" i="8"/>
  <c r="AT294" i="8"/>
  <c r="AT295" i="8"/>
  <c r="AU273" i="8"/>
  <c r="AU95" i="8"/>
  <c r="AU97" i="8" s="1"/>
  <c r="AU58" i="8"/>
  <c r="AU59" i="8" s="1"/>
  <c r="AU60" i="8" s="1"/>
  <c r="AU274" i="8"/>
  <c r="AU297" i="8"/>
  <c r="AU298" i="8"/>
  <c r="AU299" i="8"/>
  <c r="AU314" i="8"/>
  <c r="AU277" i="8"/>
  <c r="AU278" i="8"/>
  <c r="AU279" i="8"/>
  <c r="AU294" i="8"/>
  <c r="AU295" i="8"/>
  <c r="AV273" i="8"/>
  <c r="AV95" i="8"/>
  <c r="AV97" i="8" s="1"/>
  <c r="AV58" i="8"/>
  <c r="AV59" i="8" s="1"/>
  <c r="AV60" i="8" s="1"/>
  <c r="AV274" i="8"/>
  <c r="AV372" i="8" s="1"/>
  <c r="AV297" i="8"/>
  <c r="AV298" i="8"/>
  <c r="AV396" i="8" s="1"/>
  <c r="AV299" i="8"/>
  <c r="AV397" i="8" s="1"/>
  <c r="AV501" i="8" s="1"/>
  <c r="AV530" i="8" s="1"/>
  <c r="AV314" i="8"/>
  <c r="AV277" i="8"/>
  <c r="AV278" i="8"/>
  <c r="AV376" i="8" s="1"/>
  <c r="AV279" i="8"/>
  <c r="AV294" i="8"/>
  <c r="AV295" i="8"/>
  <c r="AW273" i="8"/>
  <c r="AW95" i="8"/>
  <c r="AW97" i="8" s="1"/>
  <c r="AW58" i="8"/>
  <c r="AW59" i="8" s="1"/>
  <c r="AW60" i="8" s="1"/>
  <c r="AW274" i="8"/>
  <c r="AW297" i="8"/>
  <c r="AW298" i="8"/>
  <c r="AW396" i="8" s="1"/>
  <c r="AW299" i="8"/>
  <c r="AW397" i="8" s="1"/>
  <c r="AW314" i="8"/>
  <c r="AW277" i="8"/>
  <c r="AW278" i="8"/>
  <c r="AW279" i="8"/>
  <c r="AW294" i="8"/>
  <c r="AW295" i="8"/>
  <c r="AX273" i="8"/>
  <c r="AX95" i="8"/>
  <c r="AX97" i="8" s="1"/>
  <c r="AX58" i="8"/>
  <c r="AX59" i="8" s="1"/>
  <c r="AX60" i="8" s="1"/>
  <c r="AX274" i="8"/>
  <c r="AX297" i="8"/>
  <c r="AX298" i="8"/>
  <c r="AX299" i="8"/>
  <c r="AX397" i="8" s="1"/>
  <c r="AX501" i="8" s="1"/>
  <c r="AX530" i="8" s="1"/>
  <c r="AX314" i="8"/>
  <c r="AX277" i="8"/>
  <c r="AX278" i="8"/>
  <c r="AX279" i="8"/>
  <c r="AX294" i="8"/>
  <c r="AX295" i="8"/>
  <c r="AY273" i="8"/>
  <c r="AY95" i="8"/>
  <c r="AY97" i="8" s="1"/>
  <c r="AY58" i="8"/>
  <c r="AY59" i="8" s="1"/>
  <c r="AY60" i="8" s="1"/>
  <c r="AY274" i="8"/>
  <c r="AY297" i="8"/>
  <c r="AY298" i="8"/>
  <c r="AY299" i="8"/>
  <c r="AY397" i="8" s="1"/>
  <c r="AY501" i="8" s="1"/>
  <c r="AY530" i="8" s="1"/>
  <c r="AY314" i="8"/>
  <c r="AY277" i="8"/>
  <c r="AY278" i="8"/>
  <c r="AY376" i="8" s="1"/>
  <c r="AY279" i="8"/>
  <c r="AY294" i="8"/>
  <c r="AY295" i="8"/>
  <c r="AZ273" i="8"/>
  <c r="AZ95" i="8"/>
  <c r="AZ97" i="8" s="1"/>
  <c r="AZ58" i="8"/>
  <c r="AZ59" i="8" s="1"/>
  <c r="AZ60" i="8" s="1"/>
  <c r="AZ274" i="8"/>
  <c r="AZ297" i="8"/>
  <c r="AZ298" i="8"/>
  <c r="AZ396" i="8" s="1"/>
  <c r="AZ299" i="8"/>
  <c r="AZ397" i="8" s="1"/>
  <c r="AZ501" i="8" s="1"/>
  <c r="AZ530" i="8" s="1"/>
  <c r="AZ314" i="8"/>
  <c r="AZ277" i="8"/>
  <c r="AZ278" i="8"/>
  <c r="AZ279" i="8"/>
  <c r="AZ294" i="8"/>
  <c r="AZ295" i="8"/>
  <c r="BA273" i="8"/>
  <c r="BA95" i="8"/>
  <c r="BA97" i="8" s="1"/>
  <c r="BA58" i="8"/>
  <c r="BA59" i="8" s="1"/>
  <c r="BA60" i="8" s="1"/>
  <c r="BA274" i="8"/>
  <c r="BA297" i="8"/>
  <c r="BA298" i="8"/>
  <c r="BA299" i="8"/>
  <c r="BA397" i="8" s="1"/>
  <c r="BA314" i="8"/>
  <c r="BA277" i="8"/>
  <c r="BA278" i="8"/>
  <c r="BA279" i="8"/>
  <c r="BA294" i="8"/>
  <c r="BA295" i="8"/>
  <c r="BB273" i="8"/>
  <c r="BB95" i="8"/>
  <c r="BB97" i="8" s="1"/>
  <c r="BB58" i="8"/>
  <c r="BB59" i="8" s="1"/>
  <c r="BB60" i="8" s="1"/>
  <c r="BB274" i="8"/>
  <c r="BB297" i="8"/>
  <c r="BB395" i="8" s="1"/>
  <c r="BB298" i="8"/>
  <c r="BB299" i="8"/>
  <c r="BB314" i="8"/>
  <c r="BB277" i="8"/>
  <c r="BB375" i="8" s="1"/>
  <c r="BB278" i="8"/>
  <c r="BB279" i="8"/>
  <c r="BB294" i="8"/>
  <c r="BB295" i="8"/>
  <c r="BB393" i="8" s="1"/>
  <c r="AI273" i="8"/>
  <c r="AI95" i="8"/>
  <c r="AI97" i="8" s="1"/>
  <c r="AI58" i="8"/>
  <c r="AI59" i="8" s="1"/>
  <c r="AI60" i="8" s="1"/>
  <c r="AI274" i="8"/>
  <c r="AI372" i="8" s="1"/>
  <c r="AI476" i="8" s="1"/>
  <c r="AI527" i="8" s="1"/>
  <c r="AI297" i="8"/>
  <c r="AI298" i="8"/>
  <c r="AI396" i="8" s="1"/>
  <c r="AI299" i="8"/>
  <c r="AI397" i="8" s="1"/>
  <c r="AI501" i="8" s="1"/>
  <c r="AI530" i="8" s="1"/>
  <c r="AI314" i="8"/>
  <c r="AI277" i="8"/>
  <c r="AI278" i="8"/>
  <c r="AI279" i="8"/>
  <c r="AI377" i="8" s="1"/>
  <c r="AI481" i="8" s="1"/>
  <c r="AI537" i="8" s="1"/>
  <c r="AI294" i="8"/>
  <c r="AI295" i="8"/>
  <c r="AI393" i="8" s="1"/>
  <c r="AI497" i="8" s="1"/>
  <c r="AI540" i="8" s="1"/>
  <c r="AJ273" i="8"/>
  <c r="AJ95" i="8"/>
  <c r="AJ97" i="8" s="1"/>
  <c r="AJ58" i="8"/>
  <c r="AJ59" i="8" s="1"/>
  <c r="AJ60" i="8" s="1"/>
  <c r="AJ274" i="8"/>
  <c r="AJ372" i="8" s="1"/>
  <c r="AJ476" i="8" s="1"/>
  <c r="AJ527" i="8" s="1"/>
  <c r="AJ297" i="8"/>
  <c r="AJ298" i="8"/>
  <c r="AJ396" i="8" s="1"/>
  <c r="AJ500" i="8" s="1"/>
  <c r="AJ529" i="8" s="1"/>
  <c r="AJ299" i="8"/>
  <c r="AJ397" i="8" s="1"/>
  <c r="AJ501" i="8" s="1"/>
  <c r="AJ530" i="8" s="1"/>
  <c r="AJ314" i="8"/>
  <c r="AJ277" i="8"/>
  <c r="AJ375" i="8" s="1"/>
  <c r="AJ278" i="8"/>
  <c r="AJ279" i="8"/>
  <c r="AJ377" i="8" s="1"/>
  <c r="AJ481" i="8" s="1"/>
  <c r="AJ537" i="8" s="1"/>
  <c r="AJ294" i="8"/>
  <c r="AJ295" i="8"/>
  <c r="AK273" i="8"/>
  <c r="AK95" i="8"/>
  <c r="AK97" i="8" s="1"/>
  <c r="AK58" i="8"/>
  <c r="AK59" i="8" s="1"/>
  <c r="AK60" i="8" s="1"/>
  <c r="AK274" i="8"/>
  <c r="AK297" i="8"/>
  <c r="AK298" i="8"/>
  <c r="AK396" i="8" s="1"/>
  <c r="AK500" i="8" s="1"/>
  <c r="AK529" i="8" s="1"/>
  <c r="AK299" i="8"/>
  <c r="AK397" i="8" s="1"/>
  <c r="AK501" i="8" s="1"/>
  <c r="AK530" i="8" s="1"/>
  <c r="AK314" i="8"/>
  <c r="AK277" i="8"/>
  <c r="AK375" i="8" s="1"/>
  <c r="AK479" i="8" s="1"/>
  <c r="AK535" i="8" s="1"/>
  <c r="AK278" i="8"/>
  <c r="AK376" i="8" s="1"/>
  <c r="AK279" i="8"/>
  <c r="AK377" i="8" s="1"/>
  <c r="AK481" i="8" s="1"/>
  <c r="AK537" i="8" s="1"/>
  <c r="AK294" i="8"/>
  <c r="AK295" i="8"/>
  <c r="AL273" i="8"/>
  <c r="AL95" i="8"/>
  <c r="AL97" i="8" s="1"/>
  <c r="AL58" i="8"/>
  <c r="AL59" i="8" s="1"/>
  <c r="AL60" i="8" s="1"/>
  <c r="AL274" i="8"/>
  <c r="AL297" i="8"/>
  <c r="AL298" i="8"/>
  <c r="AL396" i="8" s="1"/>
  <c r="AL500" i="8" s="1"/>
  <c r="AL529" i="8" s="1"/>
  <c r="AL299" i="8"/>
  <c r="AL397" i="8" s="1"/>
  <c r="AL314" i="8"/>
  <c r="AL277" i="8"/>
  <c r="AL375" i="8" s="1"/>
  <c r="AL479" i="8" s="1"/>
  <c r="AL535" i="8" s="1"/>
  <c r="AL278" i="8"/>
  <c r="AL279" i="8"/>
  <c r="AL377" i="8" s="1"/>
  <c r="AL294" i="8"/>
  <c r="AL295" i="8"/>
  <c r="AL393" i="8" s="1"/>
  <c r="AL497" i="8" s="1"/>
  <c r="AL540" i="8" s="1"/>
  <c r="AM273" i="8"/>
  <c r="AM95" i="8"/>
  <c r="AM97" i="8" s="1"/>
  <c r="AM58" i="8"/>
  <c r="AM59" i="8" s="1"/>
  <c r="AM60" i="8" s="1"/>
  <c r="AM274" i="8"/>
  <c r="AM297" i="8"/>
  <c r="AM298" i="8"/>
  <c r="AM396" i="8" s="1"/>
  <c r="AM299" i="8"/>
  <c r="AM397" i="8" s="1"/>
  <c r="AM501" i="8" s="1"/>
  <c r="AM530" i="8" s="1"/>
  <c r="AM314" i="8"/>
  <c r="AM277" i="8"/>
  <c r="AM375" i="8" s="1"/>
  <c r="AM479" i="8" s="1"/>
  <c r="AM535" i="8" s="1"/>
  <c r="AM278" i="8"/>
  <c r="AM279" i="8"/>
  <c r="AM377" i="8" s="1"/>
  <c r="AM481" i="8" s="1"/>
  <c r="AM537" i="8" s="1"/>
  <c r="AM294" i="8"/>
  <c r="AM295" i="8"/>
  <c r="AN273" i="8"/>
  <c r="AN95" i="8"/>
  <c r="AN97" i="8" s="1"/>
  <c r="AN58" i="8"/>
  <c r="AN59" i="8" s="1"/>
  <c r="AN60" i="8" s="1"/>
  <c r="AN274" i="8"/>
  <c r="AN297" i="8"/>
  <c r="AN298" i="8"/>
  <c r="AN396" i="8" s="1"/>
  <c r="AN500" i="8" s="1"/>
  <c r="AN529" i="8" s="1"/>
  <c r="AN299" i="8"/>
  <c r="AN397" i="8" s="1"/>
  <c r="AN501" i="8" s="1"/>
  <c r="AN530" i="8" s="1"/>
  <c r="AN314" i="8"/>
  <c r="AN277" i="8"/>
  <c r="AN375" i="8" s="1"/>
  <c r="AN278" i="8"/>
  <c r="AN279" i="8"/>
  <c r="AN377" i="8" s="1"/>
  <c r="AN481" i="8" s="1"/>
  <c r="AN537" i="8" s="1"/>
  <c r="AN294" i="8"/>
  <c r="AN295" i="8"/>
  <c r="AN393" i="8" s="1"/>
  <c r="C273" i="8"/>
  <c r="C95" i="8"/>
  <c r="C97" i="8" s="1"/>
  <c r="C371" i="8" s="1"/>
  <c r="C58" i="8"/>
  <c r="C59" i="8" s="1"/>
  <c r="C60" i="8" s="1"/>
  <c r="C274" i="8"/>
  <c r="C297" i="8"/>
  <c r="C298" i="8"/>
  <c r="C299" i="8"/>
  <c r="C314" i="8"/>
  <c r="C277" i="8"/>
  <c r="C278" i="8"/>
  <c r="C279" i="8"/>
  <c r="C294" i="8"/>
  <c r="C295" i="8"/>
  <c r="D273" i="8"/>
  <c r="D95" i="8"/>
  <c r="D97" i="8" s="1"/>
  <c r="D58" i="8"/>
  <c r="D59" i="8" s="1"/>
  <c r="D60" i="8" s="1"/>
  <c r="D274" i="8"/>
  <c r="D297" i="8"/>
  <c r="D298" i="8"/>
  <c r="D299" i="8"/>
  <c r="D314" i="8"/>
  <c r="D412" i="8" s="1"/>
  <c r="D516" i="8" s="1"/>
  <c r="D533" i="8" s="1"/>
  <c r="D277" i="8"/>
  <c r="D278" i="8"/>
  <c r="D279" i="8"/>
  <c r="D294" i="8"/>
  <c r="D295" i="8"/>
  <c r="E273" i="8"/>
  <c r="E95" i="8"/>
  <c r="E97" i="8" s="1"/>
  <c r="E58" i="8"/>
  <c r="E59" i="8" s="1"/>
  <c r="E60" i="8" s="1"/>
  <c r="E274" i="8"/>
  <c r="E297" i="8"/>
  <c r="E298" i="8"/>
  <c r="E299" i="8"/>
  <c r="E314" i="8"/>
  <c r="E277" i="8"/>
  <c r="E278" i="8"/>
  <c r="E279" i="8"/>
  <c r="E294" i="8"/>
  <c r="E295" i="8"/>
  <c r="F273" i="8"/>
  <c r="F95" i="8"/>
  <c r="F97" i="8" s="1"/>
  <c r="F58" i="8"/>
  <c r="F59" i="8" s="1"/>
  <c r="F60" i="8" s="1"/>
  <c r="F274" i="8"/>
  <c r="F297" i="8"/>
  <c r="F298" i="8"/>
  <c r="F299" i="8"/>
  <c r="F314" i="8"/>
  <c r="F277" i="8"/>
  <c r="F278" i="8"/>
  <c r="F279" i="8"/>
  <c r="F294" i="8"/>
  <c r="F295" i="8"/>
  <c r="G273" i="8"/>
  <c r="G95" i="8"/>
  <c r="G97" i="8" s="1"/>
  <c r="G58" i="8"/>
  <c r="G59" i="8" s="1"/>
  <c r="G60" i="8" s="1"/>
  <c r="G274" i="8"/>
  <c r="G297" i="8"/>
  <c r="G298" i="8"/>
  <c r="G396" i="8" s="1"/>
  <c r="G299" i="8"/>
  <c r="G314" i="8"/>
  <c r="G277" i="8"/>
  <c r="G278" i="8"/>
  <c r="G376" i="8" s="1"/>
  <c r="G279" i="8"/>
  <c r="G294" i="8"/>
  <c r="G295" i="8"/>
  <c r="H273" i="8"/>
  <c r="H95" i="8"/>
  <c r="H97" i="8" s="1"/>
  <c r="H58" i="8"/>
  <c r="H59" i="8" s="1"/>
  <c r="H60" i="8" s="1"/>
  <c r="H274" i="8"/>
  <c r="H297" i="8"/>
  <c r="H298" i="8"/>
  <c r="H299" i="8"/>
  <c r="H314" i="8"/>
  <c r="H277" i="8"/>
  <c r="H278" i="8"/>
  <c r="H279" i="8"/>
  <c r="H294" i="8"/>
  <c r="H295" i="8"/>
  <c r="I273" i="8"/>
  <c r="I95" i="8"/>
  <c r="I97" i="8" s="1"/>
  <c r="I58" i="8"/>
  <c r="I59" i="8" s="1"/>
  <c r="I60" i="8" s="1"/>
  <c r="I274" i="8"/>
  <c r="I297" i="8"/>
  <c r="I298" i="8"/>
  <c r="I299" i="8"/>
  <c r="I397" i="8" s="1"/>
  <c r="I314" i="8"/>
  <c r="I277" i="8"/>
  <c r="I375" i="8" s="1"/>
  <c r="I278" i="8"/>
  <c r="I279" i="8"/>
  <c r="I294" i="8"/>
  <c r="I295" i="8"/>
  <c r="J273" i="8"/>
  <c r="J95" i="8"/>
  <c r="J97" i="8" s="1"/>
  <c r="J58" i="8"/>
  <c r="J59" i="8" s="1"/>
  <c r="J60" i="8" s="1"/>
  <c r="J274" i="8"/>
  <c r="J297" i="8"/>
  <c r="J395" i="8"/>
  <c r="J298" i="8"/>
  <c r="J299" i="8"/>
  <c r="J397" i="8" s="1"/>
  <c r="J314" i="8"/>
  <c r="J277" i="8"/>
  <c r="J278" i="8"/>
  <c r="J279" i="8"/>
  <c r="J294" i="8"/>
  <c r="J295" i="8"/>
  <c r="K273" i="8"/>
  <c r="K95" i="8"/>
  <c r="K97" i="8" s="1"/>
  <c r="K58" i="8"/>
  <c r="K59" i="8" s="1"/>
  <c r="K60" i="8" s="1"/>
  <c r="K274" i="8"/>
  <c r="K297" i="8"/>
  <c r="K298" i="8"/>
  <c r="K299" i="8"/>
  <c r="K314" i="8"/>
  <c r="K277" i="8"/>
  <c r="K278" i="8"/>
  <c r="K279" i="8"/>
  <c r="K294" i="8"/>
  <c r="K295" i="8"/>
  <c r="L273" i="8"/>
  <c r="L95" i="8"/>
  <c r="L97" i="8" s="1"/>
  <c r="L58" i="8"/>
  <c r="L59" i="8" s="1"/>
  <c r="L60" i="8" s="1"/>
  <c r="L274" i="8"/>
  <c r="L297" i="8"/>
  <c r="L298" i="8"/>
  <c r="L299" i="8"/>
  <c r="L397" i="8" s="1"/>
  <c r="L501" i="8" s="1"/>
  <c r="L530" i="8" s="1"/>
  <c r="L314" i="8"/>
  <c r="L277" i="8"/>
  <c r="L278" i="8"/>
  <c r="L279" i="8"/>
  <c r="L294" i="8"/>
  <c r="L295" i="8"/>
  <c r="M273" i="8"/>
  <c r="M95" i="8"/>
  <c r="M97" i="8" s="1"/>
  <c r="M58" i="8"/>
  <c r="M59" i="8" s="1"/>
  <c r="M60" i="8" s="1"/>
  <c r="M274" i="8"/>
  <c r="M297" i="8"/>
  <c r="M298" i="8"/>
  <c r="M299" i="8"/>
  <c r="M314" i="8"/>
  <c r="M277" i="8"/>
  <c r="M278" i="8"/>
  <c r="M279" i="8"/>
  <c r="M294" i="8"/>
  <c r="M295" i="8"/>
  <c r="N273" i="8"/>
  <c r="N95" i="8"/>
  <c r="N97" i="8" s="1"/>
  <c r="N58" i="8"/>
  <c r="N59" i="8" s="1"/>
  <c r="N60" i="8" s="1"/>
  <c r="N274" i="8"/>
  <c r="N297" i="8"/>
  <c r="N298" i="8"/>
  <c r="N299" i="8"/>
  <c r="N314" i="8"/>
  <c r="N277" i="8"/>
  <c r="N278" i="8"/>
  <c r="N376" i="8" s="1"/>
  <c r="N279" i="8"/>
  <c r="N294" i="8"/>
  <c r="N295" i="8"/>
  <c r="O273" i="8"/>
  <c r="O95" i="8"/>
  <c r="O97" i="8" s="1"/>
  <c r="O58" i="8"/>
  <c r="O59" i="8" s="1"/>
  <c r="O60" i="8" s="1"/>
  <c r="O274" i="8"/>
  <c r="O297" i="8"/>
  <c r="O298" i="8"/>
  <c r="O299" i="8"/>
  <c r="O314" i="8"/>
  <c r="O277" i="8"/>
  <c r="O278" i="8"/>
  <c r="O279" i="8"/>
  <c r="O294" i="8"/>
  <c r="O295" i="8"/>
  <c r="P273" i="8"/>
  <c r="P95" i="8"/>
  <c r="P97" i="8" s="1"/>
  <c r="P58" i="8"/>
  <c r="P59" i="8" s="1"/>
  <c r="P60" i="8" s="1"/>
  <c r="P274" i="8"/>
  <c r="P297" i="8"/>
  <c r="P298" i="8"/>
  <c r="P396" i="8" s="1"/>
  <c r="P299" i="8"/>
  <c r="P314" i="8"/>
  <c r="P277" i="8"/>
  <c r="P278" i="8"/>
  <c r="P376" i="8" s="1"/>
  <c r="P279" i="8"/>
  <c r="P294" i="8"/>
  <c r="P295" i="8"/>
  <c r="Q273" i="8"/>
  <c r="Q95" i="8"/>
  <c r="Q97" i="8" s="1"/>
  <c r="Q58" i="8"/>
  <c r="Q59" i="8" s="1"/>
  <c r="Q60" i="8" s="1"/>
  <c r="Q274" i="8"/>
  <c r="Q297" i="8"/>
  <c r="Q298" i="8"/>
  <c r="Q299" i="8"/>
  <c r="Q314" i="8"/>
  <c r="Q277" i="8"/>
  <c r="Q278" i="8"/>
  <c r="Q279" i="8"/>
  <c r="Q294" i="8"/>
  <c r="Q295" i="8"/>
  <c r="R273" i="8"/>
  <c r="R95" i="8"/>
  <c r="R97" i="8" s="1"/>
  <c r="R58" i="8"/>
  <c r="R59" i="8" s="1"/>
  <c r="R60" i="8" s="1"/>
  <c r="R274" i="8"/>
  <c r="R297" i="8"/>
  <c r="R298" i="8"/>
  <c r="R396" i="8" s="1"/>
  <c r="R299" i="8"/>
  <c r="R314" i="8"/>
  <c r="R277" i="8"/>
  <c r="R278" i="8"/>
  <c r="R376" i="8" s="1"/>
  <c r="R279" i="8"/>
  <c r="R294" i="8"/>
  <c r="R295" i="8"/>
  <c r="S273" i="8"/>
  <c r="S95" i="8"/>
  <c r="S97" i="8" s="1"/>
  <c r="S58" i="8"/>
  <c r="S59" i="8"/>
  <c r="S60" i="8" s="1"/>
  <c r="S274" i="8"/>
  <c r="S297" i="8"/>
  <c r="S298" i="8"/>
  <c r="S299" i="8"/>
  <c r="S314" i="8"/>
  <c r="S277" i="8"/>
  <c r="S278" i="8"/>
  <c r="S279" i="8"/>
  <c r="S294" i="8"/>
  <c r="S295" i="8"/>
  <c r="T273" i="8"/>
  <c r="T95" i="8"/>
  <c r="T97" i="8" s="1"/>
  <c r="T58" i="8"/>
  <c r="T59" i="8" s="1"/>
  <c r="T60" i="8" s="1"/>
  <c r="T274" i="8"/>
  <c r="T297" i="8"/>
  <c r="T298" i="8"/>
  <c r="T299" i="8"/>
  <c r="T314" i="8"/>
  <c r="T277" i="8"/>
  <c r="T278" i="8"/>
  <c r="T279" i="8"/>
  <c r="T294" i="8"/>
  <c r="T295" i="8"/>
  <c r="U563" i="8"/>
  <c r="U654" i="8" s="1"/>
  <c r="V563" i="8"/>
  <c r="V659" i="8" s="1"/>
  <c r="W563" i="8"/>
  <c r="X563" i="8"/>
  <c r="Y563" i="8"/>
  <c r="Y654" i="8"/>
  <c r="FC314" i="8"/>
  <c r="FC93" i="8"/>
  <c r="FC95" i="8" s="1"/>
  <c r="FC97" i="8" s="1"/>
  <c r="EY314" i="8"/>
  <c r="EY93" i="8"/>
  <c r="EY95" i="8" s="1"/>
  <c r="EY97" i="8" s="1"/>
  <c r="EY412" i="8" s="1"/>
  <c r="EY58" i="8"/>
  <c r="EY59" i="8" s="1"/>
  <c r="EY60" i="8" s="1"/>
  <c r="EY523" i="8" s="1"/>
  <c r="EY479" i="8"/>
  <c r="EY535" i="8" s="1"/>
  <c r="EY273" i="8"/>
  <c r="EY274" i="8"/>
  <c r="EY297" i="8"/>
  <c r="EY298" i="8"/>
  <c r="EY299" i="8"/>
  <c r="EY308" i="8"/>
  <c r="EY406" i="8" s="1"/>
  <c r="EY309" i="8"/>
  <c r="EY294" i="8"/>
  <c r="EY295" i="8"/>
  <c r="EY277" i="8"/>
  <c r="FD295" i="8"/>
  <c r="FD393" i="8" s="1"/>
  <c r="FD497" i="8" s="1"/>
  <c r="FD540" i="8" s="1"/>
  <c r="FB274" i="8"/>
  <c r="FB93" i="8"/>
  <c r="FB95" i="8" s="1"/>
  <c r="FB97" i="8" s="1"/>
  <c r="FB58" i="8"/>
  <c r="FB59" i="8" s="1"/>
  <c r="FB60" i="8" s="1"/>
  <c r="FB523" i="8" s="1"/>
  <c r="FB273" i="8"/>
  <c r="FB513" i="8"/>
  <c r="FB526" i="8" s="1"/>
  <c r="FB297" i="8"/>
  <c r="FB298" i="8"/>
  <c r="FB299" i="8"/>
  <c r="FB300" i="8"/>
  <c r="FB313" i="8"/>
  <c r="FB314" i="8"/>
  <c r="FB276" i="8"/>
  <c r="FB277" i="8"/>
  <c r="FB479" i="8"/>
  <c r="FB535" i="8" s="1"/>
  <c r="FB308" i="8"/>
  <c r="FB309" i="8"/>
  <c r="FB294" i="8"/>
  <c r="FB303" i="8"/>
  <c r="FB295" i="8"/>
  <c r="FB282" i="8"/>
  <c r="FB283" i="8"/>
  <c r="FB284" i="8"/>
  <c r="FB305" i="8"/>
  <c r="FB403" i="8" s="1"/>
  <c r="FB455" i="8" s="1"/>
  <c r="FP560" i="8"/>
  <c r="EY513" i="8"/>
  <c r="EY526" i="8" s="1"/>
  <c r="EY300" i="8"/>
  <c r="EY313" i="8"/>
  <c r="EY411" i="8" s="1"/>
  <c r="EY463" i="8" s="1"/>
  <c r="EY276" i="8"/>
  <c r="EY303" i="8"/>
  <c r="EY282" i="8"/>
  <c r="EY283" i="8"/>
  <c r="EY381" i="8" s="1"/>
  <c r="EY433" i="8" s="1"/>
  <c r="EY284" i="8"/>
  <c r="EY305" i="8"/>
  <c r="C513" i="8"/>
  <c r="C526" i="8" s="1"/>
  <c r="C300" i="8"/>
  <c r="C313" i="8"/>
  <c r="C411" i="8" s="1"/>
  <c r="C515" i="8" s="1"/>
  <c r="C532" i="8" s="1"/>
  <c r="C276" i="8"/>
  <c r="C303" i="8"/>
  <c r="C282" i="8"/>
  <c r="C283" i="8"/>
  <c r="C284" i="8"/>
  <c r="C305" i="8"/>
  <c r="D513" i="8"/>
  <c r="D526" i="8" s="1"/>
  <c r="D300" i="8"/>
  <c r="D313" i="8"/>
  <c r="D411" i="8" s="1"/>
  <c r="D463" i="8" s="1"/>
  <c r="D276" i="8"/>
  <c r="D303" i="8"/>
  <c r="D282" i="8"/>
  <c r="D283" i="8"/>
  <c r="D381" i="8" s="1"/>
  <c r="D433" i="8" s="1"/>
  <c r="D284" i="8"/>
  <c r="D305" i="8"/>
  <c r="E513" i="8"/>
  <c r="E526" i="8" s="1"/>
  <c r="E300" i="8"/>
  <c r="E313" i="8"/>
  <c r="E276" i="8"/>
  <c r="E303" i="8"/>
  <c r="E282" i="8"/>
  <c r="E283" i="8"/>
  <c r="E284" i="8"/>
  <c r="E305" i="8"/>
  <c r="F513" i="8"/>
  <c r="F526" i="8" s="1"/>
  <c r="F300" i="8"/>
  <c r="F313" i="8"/>
  <c r="F276" i="8"/>
  <c r="F303" i="8"/>
  <c r="F282" i="8"/>
  <c r="F283" i="8"/>
  <c r="F284" i="8"/>
  <c r="F305" i="8"/>
  <c r="G513" i="8"/>
  <c r="G526" i="8" s="1"/>
  <c r="G300" i="8"/>
  <c r="G398" i="8" s="1"/>
  <c r="G502" i="8" s="1"/>
  <c r="G531" i="8" s="1"/>
  <c r="G313" i="8"/>
  <c r="G276" i="8"/>
  <c r="G303" i="8"/>
  <c r="G282" i="8"/>
  <c r="G283" i="8"/>
  <c r="G284" i="8"/>
  <c r="G305" i="8"/>
  <c r="H513" i="8"/>
  <c r="H526" i="8" s="1"/>
  <c r="H300" i="8"/>
  <c r="H398" i="8" s="1"/>
  <c r="H450" i="8" s="1"/>
  <c r="H313" i="8"/>
  <c r="H276" i="8"/>
  <c r="H303" i="8"/>
  <c r="H282" i="8"/>
  <c r="H380" i="8" s="1"/>
  <c r="H432" i="8" s="1"/>
  <c r="H283" i="8"/>
  <c r="H284" i="8"/>
  <c r="H305" i="8"/>
  <c r="I513" i="8"/>
  <c r="I526" i="8" s="1"/>
  <c r="I300" i="8"/>
  <c r="I313" i="8"/>
  <c r="I276" i="8"/>
  <c r="I303" i="8"/>
  <c r="I282" i="8"/>
  <c r="I283" i="8"/>
  <c r="I284" i="8"/>
  <c r="I305" i="8"/>
  <c r="J513" i="8"/>
  <c r="J526" i="8" s="1"/>
  <c r="J300" i="8"/>
  <c r="J313" i="8"/>
  <c r="J276" i="8"/>
  <c r="J303" i="8"/>
  <c r="J282" i="8"/>
  <c r="J283" i="8"/>
  <c r="J284" i="8"/>
  <c r="J305" i="8"/>
  <c r="K513" i="8"/>
  <c r="K526" i="8" s="1"/>
  <c r="K300" i="8"/>
  <c r="K313" i="8"/>
  <c r="K276" i="8"/>
  <c r="K303" i="8"/>
  <c r="K282" i="8"/>
  <c r="K283" i="8"/>
  <c r="K284" i="8"/>
  <c r="K305" i="8"/>
  <c r="L513" i="8"/>
  <c r="L526" i="8" s="1"/>
  <c r="L300" i="8"/>
  <c r="L398" i="8" s="1"/>
  <c r="L450" i="8" s="1"/>
  <c r="L313" i="8"/>
  <c r="L411" i="8" s="1"/>
  <c r="L276" i="8"/>
  <c r="L374" i="8" s="1"/>
  <c r="L303" i="8"/>
  <c r="L401" i="8" s="1"/>
  <c r="L282" i="8"/>
  <c r="L380" i="8" s="1"/>
  <c r="L432" i="8" s="1"/>
  <c r="L283" i="8"/>
  <c r="L381" i="8" s="1"/>
  <c r="L284" i="8"/>
  <c r="L382" i="8" s="1"/>
  <c r="L305" i="8"/>
  <c r="L403" i="8" s="1"/>
  <c r="M513" i="8"/>
  <c r="M526" i="8" s="1"/>
  <c r="M300" i="8"/>
  <c r="M313" i="8"/>
  <c r="M276" i="8"/>
  <c r="M303" i="8"/>
  <c r="M282" i="8"/>
  <c r="M283" i="8"/>
  <c r="M284" i="8"/>
  <c r="M305" i="8"/>
  <c r="N513" i="8"/>
  <c r="N526" i="8" s="1"/>
  <c r="N300" i="8"/>
  <c r="N313" i="8"/>
  <c r="N276" i="8"/>
  <c r="N303" i="8"/>
  <c r="N282" i="8"/>
  <c r="N283" i="8"/>
  <c r="N284" i="8"/>
  <c r="N305" i="8"/>
  <c r="O513" i="8"/>
  <c r="O526" i="8" s="1"/>
  <c r="O300" i="8"/>
  <c r="O313" i="8"/>
  <c r="O276" i="8"/>
  <c r="O303" i="8"/>
  <c r="O282" i="8"/>
  <c r="O283" i="8"/>
  <c r="O284" i="8"/>
  <c r="O305" i="8"/>
  <c r="P513" i="8"/>
  <c r="P526" i="8" s="1"/>
  <c r="P300" i="8"/>
  <c r="P313" i="8"/>
  <c r="P276" i="8"/>
  <c r="P374" i="8" s="1"/>
  <c r="P303" i="8"/>
  <c r="P282" i="8"/>
  <c r="P283" i="8"/>
  <c r="P284" i="8"/>
  <c r="P382" i="8" s="1"/>
  <c r="P305" i="8"/>
  <c r="Q513" i="8"/>
  <c r="Q526" i="8" s="1"/>
  <c r="Q300" i="8"/>
  <c r="Q313" i="8"/>
  <c r="Q276" i="8"/>
  <c r="Q303" i="8"/>
  <c r="Q282" i="8"/>
  <c r="Q283" i="8"/>
  <c r="Q284" i="8"/>
  <c r="Q305" i="8"/>
  <c r="R513" i="8"/>
  <c r="R526" i="8" s="1"/>
  <c r="R300" i="8"/>
  <c r="R313" i="8"/>
  <c r="R276" i="8"/>
  <c r="R303" i="8"/>
  <c r="R282" i="8"/>
  <c r="R283" i="8"/>
  <c r="R284" i="8"/>
  <c r="R305" i="8"/>
  <c r="S513" i="8"/>
  <c r="S526" i="8" s="1"/>
  <c r="S300" i="8"/>
  <c r="S313" i="8"/>
  <c r="S276" i="8"/>
  <c r="S303" i="8"/>
  <c r="S282" i="8"/>
  <c r="S283" i="8"/>
  <c r="S284" i="8"/>
  <c r="S305" i="8"/>
  <c r="T513" i="8"/>
  <c r="T526" i="8" s="1"/>
  <c r="T300" i="8"/>
  <c r="T313" i="8"/>
  <c r="T276" i="8"/>
  <c r="T303" i="8"/>
  <c r="T282" i="8"/>
  <c r="T380" i="8" s="1"/>
  <c r="T283" i="8"/>
  <c r="T284" i="8"/>
  <c r="T305" i="8"/>
  <c r="U562" i="8"/>
  <c r="V562" i="8"/>
  <c r="V643" i="8" s="1"/>
  <c r="W562" i="8"/>
  <c r="X562" i="8"/>
  <c r="X632" i="8" s="1"/>
  <c r="Y562" i="8"/>
  <c r="AI513" i="8"/>
  <c r="AI526" i="8" s="1"/>
  <c r="AI300" i="8"/>
  <c r="AI398" i="8" s="1"/>
  <c r="AI502" i="8" s="1"/>
  <c r="AI531" i="8" s="1"/>
  <c r="AI313" i="8"/>
  <c r="AI411" i="8" s="1"/>
  <c r="AI515" i="8" s="1"/>
  <c r="AI532" i="8" s="1"/>
  <c r="AI276" i="8"/>
  <c r="AI303" i="8"/>
  <c r="AI401" i="8" s="1"/>
  <c r="AI505" i="8" s="1"/>
  <c r="AI539" i="8" s="1"/>
  <c r="AI282" i="8"/>
  <c r="AI283" i="8"/>
  <c r="AI284" i="8"/>
  <c r="AI305" i="8"/>
  <c r="AI403" i="8" s="1"/>
  <c r="AI507" i="8" s="1"/>
  <c r="AI544" i="8" s="1"/>
  <c r="AJ513" i="8"/>
  <c r="AJ526" i="8" s="1"/>
  <c r="AJ300" i="8"/>
  <c r="AJ398" i="8" s="1"/>
  <c r="AJ502" i="8" s="1"/>
  <c r="AJ531" i="8" s="1"/>
  <c r="AJ313" i="8"/>
  <c r="AJ411" i="8" s="1"/>
  <c r="AJ276" i="8"/>
  <c r="AJ374" i="8" s="1"/>
  <c r="AJ478" i="8" s="1"/>
  <c r="AJ534" i="8" s="1"/>
  <c r="AJ303" i="8"/>
  <c r="AJ401" i="8" s="1"/>
  <c r="AJ282" i="8"/>
  <c r="AJ380" i="8" s="1"/>
  <c r="AJ283" i="8"/>
  <c r="AJ381" i="8" s="1"/>
  <c r="AJ284" i="8"/>
  <c r="AJ382" i="8" s="1"/>
  <c r="AJ305" i="8"/>
  <c r="AJ403" i="8" s="1"/>
  <c r="AK513" i="8"/>
  <c r="AK526" i="8" s="1"/>
  <c r="AK300" i="8"/>
  <c r="AK398" i="8" s="1"/>
  <c r="AK313" i="8"/>
  <c r="AK411" i="8" s="1"/>
  <c r="AK515" i="8" s="1"/>
  <c r="AK532" i="8" s="1"/>
  <c r="AK276" i="8"/>
  <c r="AK374" i="8" s="1"/>
  <c r="AK303" i="8"/>
  <c r="AK401" i="8" s="1"/>
  <c r="AK505" i="8" s="1"/>
  <c r="AK539" i="8" s="1"/>
  <c r="AK282" i="8"/>
  <c r="AK283" i="8"/>
  <c r="AK284" i="8"/>
  <c r="AK305" i="8"/>
  <c r="AK403" i="8" s="1"/>
  <c r="AK507" i="8" s="1"/>
  <c r="AK544" i="8" s="1"/>
  <c r="AL513" i="8"/>
  <c r="AL526" i="8" s="1"/>
  <c r="AL300" i="8"/>
  <c r="AL398" i="8" s="1"/>
  <c r="AL502" i="8" s="1"/>
  <c r="AL531" i="8" s="1"/>
  <c r="AL313" i="8"/>
  <c r="AL411" i="8" s="1"/>
  <c r="AL276" i="8"/>
  <c r="AL374" i="8" s="1"/>
  <c r="AL478" i="8" s="1"/>
  <c r="AL534" i="8" s="1"/>
  <c r="AL303" i="8"/>
  <c r="AL401" i="8" s="1"/>
  <c r="AL282" i="8"/>
  <c r="AL380" i="8" s="1"/>
  <c r="AL283" i="8"/>
  <c r="AL381" i="8" s="1"/>
  <c r="AL284" i="8"/>
  <c r="AL305" i="8"/>
  <c r="AL403" i="8" s="1"/>
  <c r="AM513" i="8"/>
  <c r="AM526" i="8" s="1"/>
  <c r="AM300" i="8"/>
  <c r="AM398" i="8" s="1"/>
  <c r="AM502" i="8" s="1"/>
  <c r="AM531" i="8" s="1"/>
  <c r="AM313" i="8"/>
  <c r="AM411" i="8" s="1"/>
  <c r="AM515" i="8" s="1"/>
  <c r="AM532" i="8" s="1"/>
  <c r="AM276" i="8"/>
  <c r="AM374" i="8" s="1"/>
  <c r="AM303" i="8"/>
  <c r="AM401" i="8" s="1"/>
  <c r="AM505" i="8" s="1"/>
  <c r="AM539" i="8" s="1"/>
  <c r="AM282" i="8"/>
  <c r="AM283" i="8"/>
  <c r="AM284" i="8"/>
  <c r="AM382" i="8" s="1"/>
  <c r="AM305" i="8"/>
  <c r="AM403" i="8" s="1"/>
  <c r="AM507" i="8" s="1"/>
  <c r="AM544" i="8" s="1"/>
  <c r="AN513" i="8"/>
  <c r="AN526" i="8" s="1"/>
  <c r="AN300" i="8"/>
  <c r="AN398" i="8" s="1"/>
  <c r="AN502" i="8" s="1"/>
  <c r="AN531" i="8" s="1"/>
  <c r="AN313" i="8"/>
  <c r="AN411" i="8" s="1"/>
  <c r="AN276" i="8"/>
  <c r="AN374" i="8" s="1"/>
  <c r="AN478" i="8" s="1"/>
  <c r="AN534" i="8" s="1"/>
  <c r="AN303" i="8"/>
  <c r="AN401" i="8" s="1"/>
  <c r="AN505" i="8" s="1"/>
  <c r="AN282" i="8"/>
  <c r="AN283" i="8"/>
  <c r="AN284" i="8"/>
  <c r="AN305" i="8"/>
  <c r="AN403" i="8" s="1"/>
  <c r="AN507" i="8" s="1"/>
  <c r="AN544" i="8" s="1"/>
  <c r="AT513" i="8"/>
  <c r="AT526" i="8" s="1"/>
  <c r="AT300" i="8"/>
  <c r="AT398" i="8" s="1"/>
  <c r="AT313" i="8"/>
  <c r="AT411" i="8" s="1"/>
  <c r="AT276" i="8"/>
  <c r="AT374" i="8" s="1"/>
  <c r="AT303" i="8"/>
  <c r="AT401" i="8" s="1"/>
  <c r="AT282" i="8"/>
  <c r="AT380" i="8" s="1"/>
  <c r="AT283" i="8"/>
  <c r="AT381" i="8" s="1"/>
  <c r="AT284" i="8"/>
  <c r="AT382" i="8" s="1"/>
  <c r="AT305" i="8"/>
  <c r="AT403" i="8" s="1"/>
  <c r="AU513" i="8"/>
  <c r="AU526" i="8" s="1"/>
  <c r="AU300" i="8"/>
  <c r="AU313" i="8"/>
  <c r="AU276" i="8"/>
  <c r="AU303" i="8"/>
  <c r="AU282" i="8"/>
  <c r="AU283" i="8"/>
  <c r="AU284" i="8"/>
  <c r="AU305" i="8"/>
  <c r="AV513" i="8"/>
  <c r="AV526" i="8" s="1"/>
  <c r="AV300" i="8"/>
  <c r="AV398" i="8" s="1"/>
  <c r="AV313" i="8"/>
  <c r="AV411" i="8" s="1"/>
  <c r="AV276" i="8"/>
  <c r="AV374" i="8" s="1"/>
  <c r="AV426" i="8" s="1"/>
  <c r="AV303" i="8"/>
  <c r="AV401" i="8" s="1"/>
  <c r="AV505" i="8" s="1"/>
  <c r="AV539" i="8" s="1"/>
  <c r="AV282" i="8"/>
  <c r="AV380" i="8" s="1"/>
  <c r="AV283" i="8"/>
  <c r="AV381" i="8" s="1"/>
  <c r="AV284" i="8"/>
  <c r="AV382" i="8" s="1"/>
  <c r="AV434" i="8" s="1"/>
  <c r="AV305" i="8"/>
  <c r="AV403" i="8" s="1"/>
  <c r="AW513" i="8"/>
  <c r="AW526" i="8" s="1"/>
  <c r="AW300" i="8"/>
  <c r="AW398" i="8" s="1"/>
  <c r="AW313" i="8"/>
  <c r="AW276" i="8"/>
  <c r="AW303" i="8"/>
  <c r="AW401" i="8" s="1"/>
  <c r="AW505" i="8" s="1"/>
  <c r="AW282" i="8"/>
  <c r="AW380" i="8" s="1"/>
  <c r="AW283" i="8"/>
  <c r="AW284" i="8"/>
  <c r="AW305" i="8"/>
  <c r="AX513" i="8"/>
  <c r="AX526" i="8" s="1"/>
  <c r="AX300" i="8"/>
  <c r="AX398" i="8" s="1"/>
  <c r="AX313" i="8"/>
  <c r="AX276" i="8"/>
  <c r="AX303" i="8"/>
  <c r="AX401" i="8" s="1"/>
  <c r="AX505" i="8" s="1"/>
  <c r="AX282" i="8"/>
  <c r="AX380" i="8" s="1"/>
  <c r="AX432" i="8" s="1"/>
  <c r="AX283" i="8"/>
  <c r="AX284" i="8"/>
  <c r="AX305" i="8"/>
  <c r="AY513" i="8"/>
  <c r="AY526" i="8" s="1"/>
  <c r="AY300" i="8"/>
  <c r="AY313" i="8"/>
  <c r="AY411" i="8" s="1"/>
  <c r="AY276" i="8"/>
  <c r="AY303" i="8"/>
  <c r="AY401" i="8" s="1"/>
  <c r="AY282" i="8"/>
  <c r="AY283" i="8"/>
  <c r="AY381" i="8" s="1"/>
  <c r="AY284" i="8"/>
  <c r="AY305" i="8"/>
  <c r="AZ513" i="8"/>
  <c r="AZ526" i="8" s="1"/>
  <c r="AZ300" i="8"/>
  <c r="AZ313" i="8"/>
  <c r="AZ276" i="8"/>
  <c r="AZ374" i="8" s="1"/>
  <c r="AZ303" i="8"/>
  <c r="AZ401" i="8" s="1"/>
  <c r="AZ505" i="8" s="1"/>
  <c r="AZ539" i="8" s="1"/>
  <c r="AZ282" i="8"/>
  <c r="AZ283" i="8"/>
  <c r="AZ284" i="8"/>
  <c r="AZ382" i="8" s="1"/>
  <c r="AZ434" i="8" s="1"/>
  <c r="AZ305" i="8"/>
  <c r="BA513" i="8"/>
  <c r="BA526" i="8" s="1"/>
  <c r="BA300" i="8"/>
  <c r="BA398" i="8" s="1"/>
  <c r="BA313" i="8"/>
  <c r="BA276" i="8"/>
  <c r="BA303" i="8"/>
  <c r="BA401" i="8" s="1"/>
  <c r="BA505" i="8" s="1"/>
  <c r="BA282" i="8"/>
  <c r="BA380" i="8" s="1"/>
  <c r="BA283" i="8"/>
  <c r="BA284" i="8"/>
  <c r="BA305" i="8"/>
  <c r="BB513" i="8"/>
  <c r="BB526" i="8" s="1"/>
  <c r="BB300" i="8"/>
  <c r="BB398" i="8" s="1"/>
  <c r="BB313" i="8"/>
  <c r="BB276" i="8"/>
  <c r="BB303" i="8"/>
  <c r="BB282" i="8"/>
  <c r="BB380" i="8" s="1"/>
  <c r="BB283" i="8"/>
  <c r="BB284" i="8"/>
  <c r="BB305" i="8"/>
  <c r="BK513" i="8"/>
  <c r="BK526" i="8" s="1"/>
  <c r="BK300" i="8"/>
  <c r="BK313" i="8"/>
  <c r="BK276" i="8"/>
  <c r="BK303" i="8"/>
  <c r="BK282" i="8"/>
  <c r="BK283" i="8"/>
  <c r="BK284" i="8"/>
  <c r="BK305" i="8"/>
  <c r="BL513" i="8"/>
  <c r="BL526" i="8" s="1"/>
  <c r="BL300" i="8"/>
  <c r="BL313" i="8"/>
  <c r="BL411" i="8" s="1"/>
  <c r="BL276" i="8"/>
  <c r="BL303" i="8"/>
  <c r="BL282" i="8"/>
  <c r="BL283" i="8"/>
  <c r="BL381" i="8" s="1"/>
  <c r="BL284" i="8"/>
  <c r="BL305" i="8"/>
  <c r="BM513" i="8"/>
  <c r="BM526" i="8" s="1"/>
  <c r="BM300" i="8"/>
  <c r="BM313" i="8"/>
  <c r="BM411" i="8" s="1"/>
  <c r="BM276" i="8"/>
  <c r="BM303" i="8"/>
  <c r="BM282" i="8"/>
  <c r="BM283" i="8"/>
  <c r="BM381" i="8" s="1"/>
  <c r="BM284" i="8"/>
  <c r="BM305" i="8"/>
  <c r="BN513" i="8"/>
  <c r="BN526" i="8" s="1"/>
  <c r="BN300" i="8"/>
  <c r="BN313" i="8"/>
  <c r="BN276" i="8"/>
  <c r="BN303" i="8"/>
  <c r="BN401" i="8" s="1"/>
  <c r="BN282" i="8"/>
  <c r="BN283" i="8"/>
  <c r="BN284" i="8"/>
  <c r="BN305" i="8"/>
  <c r="BN403" i="8" s="1"/>
  <c r="BO532" i="8"/>
  <c r="BO720" i="8" s="1"/>
  <c r="BP532" i="8"/>
  <c r="BQ532" i="8"/>
  <c r="BQ562" i="8" s="1"/>
  <c r="BR532" i="8"/>
  <c r="BS532" i="8"/>
  <c r="BS562" i="8" s="1"/>
  <c r="BS648" i="8" s="1"/>
  <c r="BY513" i="8"/>
  <c r="BY526" i="8" s="1"/>
  <c r="BY300" i="8"/>
  <c r="BY313" i="8"/>
  <c r="BY411" i="8" s="1"/>
  <c r="BY463" i="8" s="1"/>
  <c r="BY276" i="8"/>
  <c r="BY303" i="8"/>
  <c r="BY282" i="8"/>
  <c r="BY283" i="8"/>
  <c r="BY381" i="8" s="1"/>
  <c r="BY433" i="8" s="1"/>
  <c r="BY284" i="8"/>
  <c r="BY305" i="8"/>
  <c r="BZ513" i="8"/>
  <c r="BZ526" i="8" s="1"/>
  <c r="BZ300" i="8"/>
  <c r="BZ398" i="8" s="1"/>
  <c r="BZ313" i="8"/>
  <c r="BZ411" i="8" s="1"/>
  <c r="BZ276" i="8"/>
  <c r="BZ374" i="8" s="1"/>
  <c r="BZ303" i="8"/>
  <c r="BZ401" i="8" s="1"/>
  <c r="BZ282" i="8"/>
  <c r="BZ380" i="8" s="1"/>
  <c r="BZ283" i="8"/>
  <c r="BZ381" i="8" s="1"/>
  <c r="BZ284" i="8"/>
  <c r="BZ382" i="8" s="1"/>
  <c r="BZ305" i="8"/>
  <c r="BZ403" i="8" s="1"/>
  <c r="CA513" i="8"/>
  <c r="CA526" i="8" s="1"/>
  <c r="CA300" i="8"/>
  <c r="CA313" i="8"/>
  <c r="CA276" i="8"/>
  <c r="CA303" i="8"/>
  <c r="CA282" i="8"/>
  <c r="CA283" i="8"/>
  <c r="CA284" i="8"/>
  <c r="CA305" i="8"/>
  <c r="CB513" i="8"/>
  <c r="CB526" i="8" s="1"/>
  <c r="CB300" i="8"/>
  <c r="CB398" i="8" s="1"/>
  <c r="CB313" i="8"/>
  <c r="CB411" i="8" s="1"/>
  <c r="CB276" i="8"/>
  <c r="CB374" i="8" s="1"/>
  <c r="CB426" i="8" s="1"/>
  <c r="CB303" i="8"/>
  <c r="CB401" i="8" s="1"/>
  <c r="CB282" i="8"/>
  <c r="CB380" i="8" s="1"/>
  <c r="CB283" i="8"/>
  <c r="CB381" i="8" s="1"/>
  <c r="CB284" i="8"/>
  <c r="CB382" i="8" s="1"/>
  <c r="CB434" i="8" s="1"/>
  <c r="CB305" i="8"/>
  <c r="CB403" i="8" s="1"/>
  <c r="CC513" i="8"/>
  <c r="CC526" i="8" s="1"/>
  <c r="CC300" i="8"/>
  <c r="CC313" i="8"/>
  <c r="CC276" i="8"/>
  <c r="CC303" i="8"/>
  <c r="CC282" i="8"/>
  <c r="CC283" i="8"/>
  <c r="CC284" i="8"/>
  <c r="CC305" i="8"/>
  <c r="CK513" i="8"/>
  <c r="CK526" i="8" s="1"/>
  <c r="CK300" i="8"/>
  <c r="CK398" i="8" s="1"/>
  <c r="CK502" i="8" s="1"/>
  <c r="CK531" i="8" s="1"/>
  <c r="CK313" i="8"/>
  <c r="CK276" i="8"/>
  <c r="CK303" i="8"/>
  <c r="CK401" i="8" s="1"/>
  <c r="CK505" i="8" s="1"/>
  <c r="CK539" i="8" s="1"/>
  <c r="CK282" i="8"/>
  <c r="CK380" i="8" s="1"/>
  <c r="CK283" i="8"/>
  <c r="CK284" i="8"/>
  <c r="CK305" i="8"/>
  <c r="CK403" i="8" s="1"/>
  <c r="CK507" i="8" s="1"/>
  <c r="CK544" i="8" s="1"/>
  <c r="CL513" i="8"/>
  <c r="CL526" i="8" s="1"/>
  <c r="CL300" i="8"/>
  <c r="CL398" i="8" s="1"/>
  <c r="CL502" i="8" s="1"/>
  <c r="CL531" i="8" s="1"/>
  <c r="CL313" i="8"/>
  <c r="CL411" i="8" s="1"/>
  <c r="CL515" i="8" s="1"/>
  <c r="CL532" i="8" s="1"/>
  <c r="CL276" i="8"/>
  <c r="CL374" i="8"/>
  <c r="CL478" i="8" s="1"/>
  <c r="CL534" i="8" s="1"/>
  <c r="CL303" i="8"/>
  <c r="CL401" i="8" s="1"/>
  <c r="CL505" i="8" s="1"/>
  <c r="CL282" i="8"/>
  <c r="CL380" i="8" s="1"/>
  <c r="CL484" i="8" s="1"/>
  <c r="CL541" i="8" s="1"/>
  <c r="CL283" i="8"/>
  <c r="CL381" i="8" s="1"/>
  <c r="CL485" i="8" s="1"/>
  <c r="CL542" i="8" s="1"/>
  <c r="CL284" i="8"/>
  <c r="CL382" i="8" s="1"/>
  <c r="CL305" i="8"/>
  <c r="CL403" i="8" s="1"/>
  <c r="CL507" i="8" s="1"/>
  <c r="CL544" i="8" s="1"/>
  <c r="CM513" i="8"/>
  <c r="CM526" i="8" s="1"/>
  <c r="CM300" i="8"/>
  <c r="CM398" i="8" s="1"/>
  <c r="CM502" i="8" s="1"/>
  <c r="CM531" i="8" s="1"/>
  <c r="CM313" i="8"/>
  <c r="CM276" i="8"/>
  <c r="CM303" i="8"/>
  <c r="CM401" i="8" s="1"/>
  <c r="CM505" i="8" s="1"/>
  <c r="CM282" i="8"/>
  <c r="CM380" i="8" s="1"/>
  <c r="CM484" i="8" s="1"/>
  <c r="CM541" i="8" s="1"/>
  <c r="CM283" i="8"/>
  <c r="CM381" i="8" s="1"/>
  <c r="CM485" i="8" s="1"/>
  <c r="CM542" i="8" s="1"/>
  <c r="CM284" i="8"/>
  <c r="CM305" i="8"/>
  <c r="CM403" i="8" s="1"/>
  <c r="CN513" i="8"/>
  <c r="CN526" i="8" s="1"/>
  <c r="CN300" i="8"/>
  <c r="CN398" i="8" s="1"/>
  <c r="CN502" i="8" s="1"/>
  <c r="CN531" i="8" s="1"/>
  <c r="CN313" i="8"/>
  <c r="CN276" i="8"/>
  <c r="CN303" i="8"/>
  <c r="CN401" i="8" s="1"/>
  <c r="CN505" i="8" s="1"/>
  <c r="CN539" i="8" s="1"/>
  <c r="CN282" i="8"/>
  <c r="CN283" i="8"/>
  <c r="CN284" i="8"/>
  <c r="CN305" i="8"/>
  <c r="CO513" i="8"/>
  <c r="CO526" i="8" s="1"/>
  <c r="CO300" i="8"/>
  <c r="CO398" i="8" s="1"/>
  <c r="CO313" i="8"/>
  <c r="CO411" i="8" s="1"/>
  <c r="CO276" i="8"/>
  <c r="CO374" i="8" s="1"/>
  <c r="CO303" i="8"/>
  <c r="CO401" i="8" s="1"/>
  <c r="CO505" i="8" s="1"/>
  <c r="CO539" i="8" s="1"/>
  <c r="CO282" i="8"/>
  <c r="CO380" i="8" s="1"/>
  <c r="CO283" i="8"/>
  <c r="CO381" i="8" s="1"/>
  <c r="CO284" i="8"/>
  <c r="CO382" i="8" s="1"/>
  <c r="CO305" i="8"/>
  <c r="CO403" i="8" s="1"/>
  <c r="CO507" i="8" s="1"/>
  <c r="CO544" i="8" s="1"/>
  <c r="ED513" i="8"/>
  <c r="ED526" i="8" s="1"/>
  <c r="ED300" i="8"/>
  <c r="ED398" i="8" s="1"/>
  <c r="ED313" i="8"/>
  <c r="ED411" i="8" s="1"/>
  <c r="ED276" i="8"/>
  <c r="ED374" i="8" s="1"/>
  <c r="ED303" i="8"/>
  <c r="ED401" i="8" s="1"/>
  <c r="ED282" i="8"/>
  <c r="ED380" i="8" s="1"/>
  <c r="ED283" i="8"/>
  <c r="ED381" i="8" s="1"/>
  <c r="ED284" i="8"/>
  <c r="ED382" i="8" s="1"/>
  <c r="ED305" i="8"/>
  <c r="ED403" i="8" s="1"/>
  <c r="EE562" i="8"/>
  <c r="EE645" i="8" s="1"/>
  <c r="EI562" i="8"/>
  <c r="EI630" i="8" s="1"/>
  <c r="CU513" i="8"/>
  <c r="CU526" i="8" s="1"/>
  <c r="CU300" i="8"/>
  <c r="CU398" i="8" s="1"/>
  <c r="CU313" i="8"/>
  <c r="CU411" i="8" s="1"/>
  <c r="CU276" i="8"/>
  <c r="CU374" i="8" s="1"/>
  <c r="CU478" i="8" s="1"/>
  <c r="CU534" i="8" s="1"/>
  <c r="CU303" i="8"/>
  <c r="CU401" i="8" s="1"/>
  <c r="CU505" i="8" s="1"/>
  <c r="CU539" i="8" s="1"/>
  <c r="CU282" i="8"/>
  <c r="CU380" i="8" s="1"/>
  <c r="CU283" i="8"/>
  <c r="CU381" i="8" s="1"/>
  <c r="CU485" i="8" s="1"/>
  <c r="CU542" i="8" s="1"/>
  <c r="CU284" i="8"/>
  <c r="CU382" i="8" s="1"/>
  <c r="CU305" i="8"/>
  <c r="CU403" i="8" s="1"/>
  <c r="CU507" i="8" s="1"/>
  <c r="CU544" i="8" s="1"/>
  <c r="CV513" i="8"/>
  <c r="CV526" i="8" s="1"/>
  <c r="CV300" i="8"/>
  <c r="CV398" i="8" s="1"/>
  <c r="CV502" i="8" s="1"/>
  <c r="CV531" i="8" s="1"/>
  <c r="CV313" i="8"/>
  <c r="CV276" i="8"/>
  <c r="CV374" i="8" s="1"/>
  <c r="CV303" i="8"/>
  <c r="CV282" i="8"/>
  <c r="CV283" i="8"/>
  <c r="CV284" i="8"/>
  <c r="CV382" i="8" s="1"/>
  <c r="CV305" i="8"/>
  <c r="CV403" i="8" s="1"/>
  <c r="CW513" i="8"/>
  <c r="CW526" i="8" s="1"/>
  <c r="CW300" i="8"/>
  <c r="CW398" i="8" s="1"/>
  <c r="CW502" i="8" s="1"/>
  <c r="CW531" i="8" s="1"/>
  <c r="CW313" i="8"/>
  <c r="CW411" i="8" s="1"/>
  <c r="CW276" i="8"/>
  <c r="CW374" i="8" s="1"/>
  <c r="CW478" i="8" s="1"/>
  <c r="CW534" i="8" s="1"/>
  <c r="CW303" i="8"/>
  <c r="CW401" i="8" s="1"/>
  <c r="CW505" i="8" s="1"/>
  <c r="CW539" i="8" s="1"/>
  <c r="CW282" i="8"/>
  <c r="CW380" i="8" s="1"/>
  <c r="CW283" i="8"/>
  <c r="CW284" i="8"/>
  <c r="CW305" i="8"/>
  <c r="CW403" i="8" s="1"/>
  <c r="CW507" i="8" s="1"/>
  <c r="CW544" i="8" s="1"/>
  <c r="CX513" i="8"/>
  <c r="CX526" i="8" s="1"/>
  <c r="CX300" i="8"/>
  <c r="CX398" i="8" s="1"/>
  <c r="CX502" i="8" s="1"/>
  <c r="CX531" i="8" s="1"/>
  <c r="CX313" i="8"/>
  <c r="CX276" i="8"/>
  <c r="CX374" i="8" s="1"/>
  <c r="CX478" i="8" s="1"/>
  <c r="CX534" i="8" s="1"/>
  <c r="CX303" i="8"/>
  <c r="CX401" i="8" s="1"/>
  <c r="CX505" i="8" s="1"/>
  <c r="CX282" i="8"/>
  <c r="CX283" i="8"/>
  <c r="CX284" i="8"/>
  <c r="CX305" i="8"/>
  <c r="CX403" i="8" s="1"/>
  <c r="CX507" i="8" s="1"/>
  <c r="CX544" i="8" s="1"/>
  <c r="DE532" i="8"/>
  <c r="DF532" i="8"/>
  <c r="DF562" i="8" s="1"/>
  <c r="DF643" i="8" s="1"/>
  <c r="DG532" i="8"/>
  <c r="DG562" i="8" s="1"/>
  <c r="DG637" i="8" s="1"/>
  <c r="DH532" i="8"/>
  <c r="DI532" i="8"/>
  <c r="DI562" i="8" s="1"/>
  <c r="DJ532" i="8"/>
  <c r="DK532" i="8"/>
  <c r="DL532" i="8"/>
  <c r="DT562" i="8"/>
  <c r="DT630" i="8" s="1"/>
  <c r="DX562" i="8"/>
  <c r="V630" i="8"/>
  <c r="EE630" i="8"/>
  <c r="V648" i="8"/>
  <c r="EE648" i="8"/>
  <c r="U663" i="8"/>
  <c r="U734" i="8" s="1"/>
  <c r="Y663" i="8"/>
  <c r="BO663" i="8"/>
  <c r="BO734" i="8" s="1"/>
  <c r="BQ663" i="8"/>
  <c r="BQ734" i="8" s="1"/>
  <c r="BS663" i="8"/>
  <c r="BS734" i="8" s="1"/>
  <c r="EI663" i="8"/>
  <c r="DG663" i="8"/>
  <c r="DG734" i="8" s="1"/>
  <c r="DJ663" i="8"/>
  <c r="DX663" i="8"/>
  <c r="DX734" i="8" s="1"/>
  <c r="U664" i="8"/>
  <c r="U655" i="8"/>
  <c r="W655" i="8"/>
  <c r="Y664" i="8"/>
  <c r="Y655" i="8"/>
  <c r="BO664" i="8"/>
  <c r="BO655" i="8"/>
  <c r="BQ664" i="8"/>
  <c r="BQ655" i="8"/>
  <c r="BS664" i="8"/>
  <c r="BS655" i="8"/>
  <c r="CD664" i="8"/>
  <c r="EI664" i="8"/>
  <c r="DG664" i="8"/>
  <c r="DG655" i="8"/>
  <c r="DI655" i="8"/>
  <c r="DJ664" i="8"/>
  <c r="DJ655" i="8"/>
  <c r="DU664" i="8"/>
  <c r="DX664" i="8"/>
  <c r="DX655" i="8"/>
  <c r="C285" i="8"/>
  <c r="C301" i="8"/>
  <c r="C302" i="8"/>
  <c r="C400" i="8" s="1"/>
  <c r="C504" i="8" s="1"/>
  <c r="C548" i="8" s="1"/>
  <c r="C286" i="8"/>
  <c r="C287" i="8"/>
  <c r="C288" i="8"/>
  <c r="C316" i="8"/>
  <c r="D285" i="8"/>
  <c r="D301" i="8"/>
  <c r="D302" i="8"/>
  <c r="D286" i="8"/>
  <c r="D287" i="8"/>
  <c r="D288" i="8"/>
  <c r="D316" i="8"/>
  <c r="E285" i="8"/>
  <c r="E301" i="8"/>
  <c r="E302" i="8"/>
  <c r="E286" i="8"/>
  <c r="E287" i="8"/>
  <c r="E288" i="8"/>
  <c r="E316" i="8"/>
  <c r="F285" i="8"/>
  <c r="F383" i="8" s="1"/>
  <c r="F301" i="8"/>
  <c r="F399" i="8" s="1"/>
  <c r="F302" i="8"/>
  <c r="F400" i="8" s="1"/>
  <c r="F286" i="8"/>
  <c r="F384" i="8" s="1"/>
  <c r="F287" i="8"/>
  <c r="F288" i="8"/>
  <c r="F386" i="8" s="1"/>
  <c r="F316" i="8"/>
  <c r="F414" i="8" s="1"/>
  <c r="G285" i="8"/>
  <c r="G301" i="8"/>
  <c r="G302" i="8"/>
  <c r="G286" i="8"/>
  <c r="G287" i="8"/>
  <c r="G288" i="8"/>
  <c r="G316" i="8"/>
  <c r="H285" i="8"/>
  <c r="H301" i="8"/>
  <c r="H302" i="8"/>
  <c r="H286" i="8"/>
  <c r="H287" i="8"/>
  <c r="H288" i="8"/>
  <c r="H316" i="8"/>
  <c r="I285" i="8"/>
  <c r="I301" i="8"/>
  <c r="I302" i="8"/>
  <c r="I286" i="8"/>
  <c r="I287" i="8"/>
  <c r="I288" i="8"/>
  <c r="I316" i="8"/>
  <c r="J285" i="8"/>
  <c r="J383" i="8" s="1"/>
  <c r="J301" i="8"/>
  <c r="J399" i="8" s="1"/>
  <c r="J302" i="8"/>
  <c r="J400" i="8" s="1"/>
  <c r="J286" i="8"/>
  <c r="J384" i="8" s="1"/>
  <c r="J287" i="8"/>
  <c r="J385" i="8" s="1"/>
  <c r="J288" i="8"/>
  <c r="J386" i="8" s="1"/>
  <c r="J316" i="8"/>
  <c r="J414" i="8" s="1"/>
  <c r="K285" i="8"/>
  <c r="K301" i="8"/>
  <c r="K302" i="8"/>
  <c r="K286" i="8"/>
  <c r="K287" i="8"/>
  <c r="K288" i="8"/>
  <c r="K316" i="8"/>
  <c r="L285" i="8"/>
  <c r="L383" i="8" s="1"/>
  <c r="L487" i="8" s="1"/>
  <c r="L546" i="8" s="1"/>
  <c r="L301" i="8"/>
  <c r="L399" i="8" s="1"/>
  <c r="L503" i="8" s="1"/>
  <c r="L547" i="8" s="1"/>
  <c r="L302" i="8"/>
  <c r="L400" i="8" s="1"/>
  <c r="L504" i="8" s="1"/>
  <c r="L548" i="8" s="1"/>
  <c r="L286" i="8"/>
  <c r="L384" i="8" s="1"/>
  <c r="L488" i="8" s="1"/>
  <c r="L550" i="8" s="1"/>
  <c r="L287" i="8"/>
  <c r="L385" i="8" s="1"/>
  <c r="L489" i="8" s="1"/>
  <c r="L551" i="8" s="1"/>
  <c r="L288" i="8"/>
  <c r="L386" i="8" s="1"/>
  <c r="L490" i="8" s="1"/>
  <c r="L552" i="8" s="1"/>
  <c r="L316" i="8"/>
  <c r="L414" i="8" s="1"/>
  <c r="L518" i="8" s="1"/>
  <c r="L553" i="8" s="1"/>
  <c r="M285" i="8"/>
  <c r="M383" i="8" s="1"/>
  <c r="M301" i="8"/>
  <c r="M399" i="8" s="1"/>
  <c r="M302" i="8"/>
  <c r="M400" i="8" s="1"/>
  <c r="M286" i="8"/>
  <c r="M384" i="8" s="1"/>
  <c r="M287" i="8"/>
  <c r="M385" i="8" s="1"/>
  <c r="M288" i="8"/>
  <c r="M386" i="8" s="1"/>
  <c r="M316" i="8"/>
  <c r="M414" i="8" s="1"/>
  <c r="N285" i="8"/>
  <c r="N301" i="8"/>
  <c r="N302" i="8"/>
  <c r="N286" i="8"/>
  <c r="N287" i="8"/>
  <c r="N288" i="8"/>
  <c r="N316" i="8"/>
  <c r="O285" i="8"/>
  <c r="O301" i="8"/>
  <c r="O302" i="8"/>
  <c r="O286" i="8"/>
  <c r="O287" i="8"/>
  <c r="O288" i="8"/>
  <c r="O316" i="8"/>
  <c r="P285" i="8"/>
  <c r="P383" i="8" s="1"/>
  <c r="P487" i="8" s="1"/>
  <c r="P546" i="8" s="1"/>
  <c r="P301" i="8"/>
  <c r="P399" i="8" s="1"/>
  <c r="P503" i="8" s="1"/>
  <c r="P547" i="8" s="1"/>
  <c r="P302" i="8"/>
  <c r="P400" i="8" s="1"/>
  <c r="P504" i="8" s="1"/>
  <c r="P548" i="8" s="1"/>
  <c r="P286" i="8"/>
  <c r="P384" i="8" s="1"/>
  <c r="P488" i="8" s="1"/>
  <c r="P550" i="8" s="1"/>
  <c r="P287" i="8"/>
  <c r="P385" i="8" s="1"/>
  <c r="P489" i="8" s="1"/>
  <c r="P551" i="8" s="1"/>
  <c r="P288" i="8"/>
  <c r="P386" i="8" s="1"/>
  <c r="P490" i="8" s="1"/>
  <c r="P552" i="8" s="1"/>
  <c r="P316" i="8"/>
  <c r="P414" i="8" s="1"/>
  <c r="P518" i="8" s="1"/>
  <c r="P553" i="8" s="1"/>
  <c r="Q285" i="8"/>
  <c r="Q383" i="8" s="1"/>
  <c r="Q301" i="8"/>
  <c r="Q399" i="8" s="1"/>
  <c r="Q302" i="8"/>
  <c r="Q400" i="8" s="1"/>
  <c r="Q286" i="8"/>
  <c r="Q384" i="8" s="1"/>
  <c r="Q287" i="8"/>
  <c r="Q385" i="8" s="1"/>
  <c r="Q288" i="8"/>
  <c r="Q386" i="8" s="1"/>
  <c r="Q316" i="8"/>
  <c r="Q414" i="8" s="1"/>
  <c r="R285" i="8"/>
  <c r="R301" i="8"/>
  <c r="R302" i="8"/>
  <c r="R286" i="8"/>
  <c r="R287" i="8"/>
  <c r="R288" i="8"/>
  <c r="R316" i="8"/>
  <c r="S285" i="8"/>
  <c r="S301" i="8"/>
  <c r="S302" i="8"/>
  <c r="S400" i="8" s="1"/>
  <c r="S286" i="8"/>
  <c r="S287" i="8"/>
  <c r="S288" i="8"/>
  <c r="S386" i="8" s="1"/>
  <c r="S490" i="8" s="1"/>
  <c r="S552" i="8" s="1"/>
  <c r="S316" i="8"/>
  <c r="T285" i="8"/>
  <c r="T301" i="8"/>
  <c r="T302" i="8"/>
  <c r="T400" i="8" s="1"/>
  <c r="T286" i="8"/>
  <c r="T287" i="8"/>
  <c r="T288" i="8"/>
  <c r="T316" i="8"/>
  <c r="T414" i="8" s="1"/>
  <c r="U560" i="8"/>
  <c r="V560" i="8"/>
  <c r="V606" i="8" s="1"/>
  <c r="W560" i="8"/>
  <c r="W609" i="8" s="1"/>
  <c r="AI285" i="8"/>
  <c r="AI301" i="8"/>
  <c r="AI302" i="8"/>
  <c r="AI549" i="8"/>
  <c r="AI286" i="8"/>
  <c r="AI287" i="8"/>
  <c r="AI288" i="8"/>
  <c r="AI316" i="8"/>
  <c r="AI414" i="8" s="1"/>
  <c r="AI518" i="8" s="1"/>
  <c r="AI553" i="8" s="1"/>
  <c r="AJ285" i="8"/>
  <c r="AJ383" i="8" s="1"/>
  <c r="AJ301" i="8"/>
  <c r="AJ399" i="8" s="1"/>
  <c r="AJ302" i="8"/>
  <c r="AJ400" i="8" s="1"/>
  <c r="AJ504" i="8" s="1"/>
  <c r="AJ548" i="8" s="1"/>
  <c r="AJ286" i="8"/>
  <c r="AJ384" i="8" s="1"/>
  <c r="AJ287" i="8"/>
  <c r="AJ385" i="8" s="1"/>
  <c r="AJ288" i="8"/>
  <c r="AJ386" i="8" s="1"/>
  <c r="AJ316" i="8"/>
  <c r="AJ414" i="8" s="1"/>
  <c r="AJ518" i="8" s="1"/>
  <c r="AJ553" i="8" s="1"/>
  <c r="AK285" i="8"/>
  <c r="AK301" i="8"/>
  <c r="AK302" i="8"/>
  <c r="AK400" i="8" s="1"/>
  <c r="AK504" i="8" s="1"/>
  <c r="AK548" i="8" s="1"/>
  <c r="AK286" i="8"/>
  <c r="AK287" i="8"/>
  <c r="AK385" i="8" s="1"/>
  <c r="AK489" i="8" s="1"/>
  <c r="AK551" i="8" s="1"/>
  <c r="AK288" i="8"/>
  <c r="AK316" i="8"/>
  <c r="AL285" i="8"/>
  <c r="AL383" i="8" s="1"/>
  <c r="AL301" i="8"/>
  <c r="AL399" i="8" s="1"/>
  <c r="AL302" i="8"/>
  <c r="AL400" i="8" s="1"/>
  <c r="AL504" i="8" s="1"/>
  <c r="AL548" i="8" s="1"/>
  <c r="AL286" i="8"/>
  <c r="AL384" i="8" s="1"/>
  <c r="AL287" i="8"/>
  <c r="AL385" i="8" s="1"/>
  <c r="AL288" i="8"/>
  <c r="AL386" i="8" s="1"/>
  <c r="AL316" i="8"/>
  <c r="AL414" i="8" s="1"/>
  <c r="AM285" i="8"/>
  <c r="AM301" i="8"/>
  <c r="AM302" i="8"/>
  <c r="AM549" i="8"/>
  <c r="AM286" i="8"/>
  <c r="AM287" i="8"/>
  <c r="AM288" i="8"/>
  <c r="AM316" i="8"/>
  <c r="AM414" i="8" s="1"/>
  <c r="AM518" i="8" s="1"/>
  <c r="AM553" i="8" s="1"/>
  <c r="AN285" i="8"/>
  <c r="AN383" i="8" s="1"/>
  <c r="AN301" i="8"/>
  <c r="AN302" i="8"/>
  <c r="AN400" i="8" s="1"/>
  <c r="AN286" i="8"/>
  <c r="AN384" i="8" s="1"/>
  <c r="AN287" i="8"/>
  <c r="AN288" i="8"/>
  <c r="AN316" i="8"/>
  <c r="AN414" i="8" s="1"/>
  <c r="AN518" i="8" s="1"/>
  <c r="AN553" i="8" s="1"/>
  <c r="AT285" i="8"/>
  <c r="AT383" i="8" s="1"/>
  <c r="AT301" i="8"/>
  <c r="AT399" i="8" s="1"/>
  <c r="AT302" i="8"/>
  <c r="AT400" i="8" s="1"/>
  <c r="AT504" i="8" s="1"/>
  <c r="AT548" i="8" s="1"/>
  <c r="AT286" i="8"/>
  <c r="AT384" i="8" s="1"/>
  <c r="AT287" i="8"/>
  <c r="AT385" i="8" s="1"/>
  <c r="AT288" i="8"/>
  <c r="AT386" i="8" s="1"/>
  <c r="AT316" i="8"/>
  <c r="AT414" i="8" s="1"/>
  <c r="AU285" i="8"/>
  <c r="AU301" i="8"/>
  <c r="AU302" i="8"/>
  <c r="AU400" i="8" s="1"/>
  <c r="AU504" i="8" s="1"/>
  <c r="AU548" i="8" s="1"/>
  <c r="AU286" i="8"/>
  <c r="AU287" i="8"/>
  <c r="AU288" i="8"/>
  <c r="AU316" i="8"/>
  <c r="AV285" i="8"/>
  <c r="AV383" i="8" s="1"/>
  <c r="AV301" i="8"/>
  <c r="AV399" i="8" s="1"/>
  <c r="AV302" i="8"/>
  <c r="AV400" i="8" s="1"/>
  <c r="AV452" i="8" s="1"/>
  <c r="AV549" i="8"/>
  <c r="AV286" i="8"/>
  <c r="AV384" i="8" s="1"/>
  <c r="AV287" i="8"/>
  <c r="AV385" i="8" s="1"/>
  <c r="AV437" i="8" s="1"/>
  <c r="AV288" i="8"/>
  <c r="AV386" i="8" s="1"/>
  <c r="AV316" i="8"/>
  <c r="AV414" i="8" s="1"/>
  <c r="AW285" i="8"/>
  <c r="AW301" i="8"/>
  <c r="AW399" i="8" s="1"/>
  <c r="AW302" i="8"/>
  <c r="AW286" i="8"/>
  <c r="AW287" i="8"/>
  <c r="AW288" i="8"/>
  <c r="AW386" i="8" s="1"/>
  <c r="AW316" i="8"/>
  <c r="AX285" i="8"/>
  <c r="AX301" i="8"/>
  <c r="AX302" i="8"/>
  <c r="AX286" i="8"/>
  <c r="AX287" i="8"/>
  <c r="AX288" i="8"/>
  <c r="AX316" i="8"/>
  <c r="AY285" i="8"/>
  <c r="AY301" i="8"/>
  <c r="AY302" i="8"/>
  <c r="AY286" i="8"/>
  <c r="AY287" i="8"/>
  <c r="AY288" i="8"/>
  <c r="AY316" i="8"/>
  <c r="AY414" i="8" s="1"/>
  <c r="AZ285" i="8"/>
  <c r="AZ383" i="8" s="1"/>
  <c r="AZ487" i="8" s="1"/>
  <c r="AZ546" i="8" s="1"/>
  <c r="AZ301" i="8"/>
  <c r="AZ302" i="8"/>
  <c r="AZ400" i="8" s="1"/>
  <c r="AZ549" i="8"/>
  <c r="AZ286" i="8"/>
  <c r="AZ384" i="8" s="1"/>
  <c r="AZ287" i="8"/>
  <c r="AZ288" i="8"/>
  <c r="AZ386" i="8" s="1"/>
  <c r="AZ316" i="8"/>
  <c r="BA285" i="8"/>
  <c r="BA383" i="8" s="1"/>
  <c r="BA301" i="8"/>
  <c r="BA302" i="8"/>
  <c r="BA286" i="8"/>
  <c r="BA287" i="8"/>
  <c r="BA385" i="8" s="1"/>
  <c r="BA288" i="8"/>
  <c r="BA316" i="8"/>
  <c r="BB285" i="8"/>
  <c r="BB383" i="8" s="1"/>
  <c r="BB301" i="8"/>
  <c r="BB399" i="8" s="1"/>
  <c r="BB302" i="8"/>
  <c r="BB400" i="8" s="1"/>
  <c r="BB504" i="8" s="1"/>
  <c r="BB548" i="8" s="1"/>
  <c r="BB286" i="8"/>
  <c r="BB384" i="8" s="1"/>
  <c r="BB488" i="8" s="1"/>
  <c r="BB550" i="8" s="1"/>
  <c r="BB287" i="8"/>
  <c r="BB385" i="8" s="1"/>
  <c r="BB288" i="8"/>
  <c r="BB386" i="8" s="1"/>
  <c r="BB316" i="8"/>
  <c r="BB414" i="8" s="1"/>
  <c r="BK285" i="8"/>
  <c r="BK301" i="8"/>
  <c r="BK302" i="8"/>
  <c r="BK400" i="8" s="1"/>
  <c r="BK504" i="8" s="1"/>
  <c r="BK548" i="8" s="1"/>
  <c r="BK286" i="8"/>
  <c r="BK287" i="8"/>
  <c r="BK385" i="8" s="1"/>
  <c r="BK288" i="8"/>
  <c r="BK316" i="8"/>
  <c r="BL285" i="8"/>
  <c r="BL301" i="8"/>
  <c r="BL302" i="8"/>
  <c r="BL286" i="8"/>
  <c r="BL384" i="8" s="1"/>
  <c r="BL287" i="8"/>
  <c r="BL288" i="8"/>
  <c r="BL316" i="8"/>
  <c r="BM285" i="8"/>
  <c r="BM301" i="8"/>
  <c r="BM399" i="8" s="1"/>
  <c r="BM302" i="8"/>
  <c r="BM286" i="8"/>
  <c r="BM287" i="8"/>
  <c r="BM385" i="8" s="1"/>
  <c r="BM489" i="8" s="1"/>
  <c r="BM551" i="8" s="1"/>
  <c r="BM288" i="8"/>
  <c r="BM316" i="8"/>
  <c r="BM414" i="8" s="1"/>
  <c r="BN285" i="8"/>
  <c r="BN301" i="8"/>
  <c r="BN399" i="8" s="1"/>
  <c r="BN302" i="8"/>
  <c r="BN400" i="8" s="1"/>
  <c r="BN504" i="8" s="1"/>
  <c r="BN548" i="8" s="1"/>
  <c r="BN286" i="8"/>
  <c r="BN287" i="8"/>
  <c r="BN288" i="8"/>
  <c r="BN386" i="8" s="1"/>
  <c r="BN316" i="8"/>
  <c r="BP560" i="8"/>
  <c r="BQ560" i="8"/>
  <c r="BQ606" i="8" s="1"/>
  <c r="CK285" i="8"/>
  <c r="CK301" i="8"/>
  <c r="CK399" i="8" s="1"/>
  <c r="CK302" i="8"/>
  <c r="CK400" i="8" s="1"/>
  <c r="CK549" i="8"/>
  <c r="CK286" i="8"/>
  <c r="CK287" i="8"/>
  <c r="CK385" i="8" s="1"/>
  <c r="CK288" i="8"/>
  <c r="CK316" i="8"/>
  <c r="CK414" i="8" s="1"/>
  <c r="CK518" i="8" s="1"/>
  <c r="CK553" i="8" s="1"/>
  <c r="CL285" i="8"/>
  <c r="CL383" i="8" s="1"/>
  <c r="CL487" i="8" s="1"/>
  <c r="CL546" i="8" s="1"/>
  <c r="CL301" i="8"/>
  <c r="CL399" i="8" s="1"/>
  <c r="CL503" i="8" s="1"/>
  <c r="CL547" i="8" s="1"/>
  <c r="CL302" i="8"/>
  <c r="CL400" i="8"/>
  <c r="CL504" i="8" s="1"/>
  <c r="CL548" i="8" s="1"/>
  <c r="CL286" i="8"/>
  <c r="CL384" i="8" s="1"/>
  <c r="CL488" i="8" s="1"/>
  <c r="CL550" i="8" s="1"/>
  <c r="CL287" i="8"/>
  <c r="CL385" i="8" s="1"/>
  <c r="CL288" i="8"/>
  <c r="CL386" i="8" s="1"/>
  <c r="CL490" i="8" s="1"/>
  <c r="CL552" i="8" s="1"/>
  <c r="CL316" i="8"/>
  <c r="CL414" i="8" s="1"/>
  <c r="CM285" i="8"/>
  <c r="CM301" i="8"/>
  <c r="CM302" i="8"/>
  <c r="CM286" i="8"/>
  <c r="CM287" i="8"/>
  <c r="CM288" i="8"/>
  <c r="CM316" i="8"/>
  <c r="CN285" i="8"/>
  <c r="CN383" i="8" s="1"/>
  <c r="CN487" i="8" s="1"/>
  <c r="CN546" i="8" s="1"/>
  <c r="CN301" i="8"/>
  <c r="CN399" i="8" s="1"/>
  <c r="CN503" i="8" s="1"/>
  <c r="CN547" i="8" s="1"/>
  <c r="CN302" i="8"/>
  <c r="CN400" i="8" s="1"/>
  <c r="CN504" i="8" s="1"/>
  <c r="CN548" i="8" s="1"/>
  <c r="CN286" i="8"/>
  <c r="CN384" i="8" s="1"/>
  <c r="CN488" i="8" s="1"/>
  <c r="CN550" i="8" s="1"/>
  <c r="CN287" i="8"/>
  <c r="CN385" i="8" s="1"/>
  <c r="CN489" i="8" s="1"/>
  <c r="CN551" i="8" s="1"/>
  <c r="CN288" i="8"/>
  <c r="CN386" i="8" s="1"/>
  <c r="CN490" i="8" s="1"/>
  <c r="CN552" i="8" s="1"/>
  <c r="CN316" i="8"/>
  <c r="CN414" i="8" s="1"/>
  <c r="CN518" i="8" s="1"/>
  <c r="CN553" i="8" s="1"/>
  <c r="CO285" i="8"/>
  <c r="CO383" i="8" s="1"/>
  <c r="CO487" i="8" s="1"/>
  <c r="CO546" i="8" s="1"/>
  <c r="CO301" i="8"/>
  <c r="CO399" i="8" s="1"/>
  <c r="CO302" i="8"/>
  <c r="CO400" i="8" s="1"/>
  <c r="CO286" i="8"/>
  <c r="CO384" i="8" s="1"/>
  <c r="CO287" i="8"/>
  <c r="CO385" i="8" s="1"/>
  <c r="CO489" i="8" s="1"/>
  <c r="CO551" i="8" s="1"/>
  <c r="CO288" i="8"/>
  <c r="CO386" i="8" s="1"/>
  <c r="CO316" i="8"/>
  <c r="CO414" i="8" s="1"/>
  <c r="ED285" i="8"/>
  <c r="ED383" i="8" s="1"/>
  <c r="ED301" i="8"/>
  <c r="ED399" i="8" s="1"/>
  <c r="ED302" i="8"/>
  <c r="ED400" i="8" s="1"/>
  <c r="ED286" i="8"/>
  <c r="ED384" i="8" s="1"/>
  <c r="ED287" i="8"/>
  <c r="ED385" i="8" s="1"/>
  <c r="ED437" i="8" s="1"/>
  <c r="ED288" i="8"/>
  <c r="ED386" i="8" s="1"/>
  <c r="ED438" i="8" s="1"/>
  <c r="ED316" i="8"/>
  <c r="ED414" i="8" s="1"/>
  <c r="EE560" i="8"/>
  <c r="EE607" i="8" s="1"/>
  <c r="EI560" i="8"/>
  <c r="EI587" i="8" s="1"/>
  <c r="EK560" i="8"/>
  <c r="CU285" i="8"/>
  <c r="CU383" i="8" s="1"/>
  <c r="CU301" i="8"/>
  <c r="CU399" i="8" s="1"/>
  <c r="CU302" i="8"/>
  <c r="CU400" i="8" s="1"/>
  <c r="CU504" i="8" s="1"/>
  <c r="CU548" i="8" s="1"/>
  <c r="CU549" i="8"/>
  <c r="CU286" i="8"/>
  <c r="CU384" i="8" s="1"/>
  <c r="CU287" i="8"/>
  <c r="CU385" i="8" s="1"/>
  <c r="CU288" i="8"/>
  <c r="CU386" i="8" s="1"/>
  <c r="CU316" i="8"/>
  <c r="CU414" i="8" s="1"/>
  <c r="CV285" i="8"/>
  <c r="CV383" i="8" s="1"/>
  <c r="CV301" i="8"/>
  <c r="CV399" i="8" s="1"/>
  <c r="CV302" i="8"/>
  <c r="CV400" i="8" s="1"/>
  <c r="CV504" i="8" s="1"/>
  <c r="CV548" i="8" s="1"/>
  <c r="CV286" i="8"/>
  <c r="CV384" i="8" s="1"/>
  <c r="CV287" i="8"/>
  <c r="CV385" i="8" s="1"/>
  <c r="CV288" i="8"/>
  <c r="CV386" i="8" s="1"/>
  <c r="CV316" i="8"/>
  <c r="CV414" i="8" s="1"/>
  <c r="CV518" i="8" s="1"/>
  <c r="CV553" i="8" s="1"/>
  <c r="CW285" i="8"/>
  <c r="CW383" i="8" s="1"/>
  <c r="CW301" i="8"/>
  <c r="CW399" i="8" s="1"/>
  <c r="CW302" i="8"/>
  <c r="CW400" i="8" s="1"/>
  <c r="CW504" i="8" s="1"/>
  <c r="CW548" i="8" s="1"/>
  <c r="CW549" i="8"/>
  <c r="CW286" i="8"/>
  <c r="CW384" i="8" s="1"/>
  <c r="CW287" i="8"/>
  <c r="CW385" i="8" s="1"/>
  <c r="CW288" i="8"/>
  <c r="CW386" i="8" s="1"/>
  <c r="CW316" i="8"/>
  <c r="CW414" i="8" s="1"/>
  <c r="CX285" i="8"/>
  <c r="CX383" i="8" s="1"/>
  <c r="CX301" i="8"/>
  <c r="CX399" i="8" s="1"/>
  <c r="CX302" i="8"/>
  <c r="CX400" i="8" s="1"/>
  <c r="CX504" i="8" s="1"/>
  <c r="CX548" i="8" s="1"/>
  <c r="CX286" i="8"/>
  <c r="CX384" i="8" s="1"/>
  <c r="CX287" i="8"/>
  <c r="CX385" i="8" s="1"/>
  <c r="CX288" i="8"/>
  <c r="CX386" i="8" s="1"/>
  <c r="CX316" i="8"/>
  <c r="CX414" i="8" s="1"/>
  <c r="DF560" i="8"/>
  <c r="DF591" i="8" s="1"/>
  <c r="DG560" i="8"/>
  <c r="DG602" i="8" s="1"/>
  <c r="DI560" i="8"/>
  <c r="DS560" i="8"/>
  <c r="DS592" i="8" s="1"/>
  <c r="DT560" i="8"/>
  <c r="DT604" i="8" s="1"/>
  <c r="DX560" i="8"/>
  <c r="V632" i="8"/>
  <c r="BQ632" i="8"/>
  <c r="CD739" i="8"/>
  <c r="CE739" i="8"/>
  <c r="EE632" i="8"/>
  <c r="DF632" i="8"/>
  <c r="DG632" i="8"/>
  <c r="DI632" i="8"/>
  <c r="DT632" i="8"/>
  <c r="V603" i="8"/>
  <c r="X560" i="8"/>
  <c r="X587" i="8" s="1"/>
  <c r="Y560" i="8"/>
  <c r="BY285" i="8"/>
  <c r="BY301" i="8"/>
  <c r="BY302" i="8"/>
  <c r="BY400" i="8" s="1"/>
  <c r="BY504" i="8" s="1"/>
  <c r="BY548" i="8" s="1"/>
  <c r="BY286" i="8"/>
  <c r="BY287" i="8"/>
  <c r="BY288" i="8"/>
  <c r="BY316" i="8"/>
  <c r="BZ285" i="8"/>
  <c r="BZ383" i="8" s="1"/>
  <c r="BZ301" i="8"/>
  <c r="BZ399" i="8" s="1"/>
  <c r="BZ302" i="8"/>
  <c r="BZ400" i="8" s="1"/>
  <c r="BZ286" i="8"/>
  <c r="BZ384" i="8" s="1"/>
  <c r="BZ287" i="8"/>
  <c r="BZ385" i="8" s="1"/>
  <c r="BZ288" i="8"/>
  <c r="BZ386" i="8" s="1"/>
  <c r="BZ316" i="8"/>
  <c r="BZ414" i="8" s="1"/>
  <c r="CA285" i="8"/>
  <c r="CA301" i="8"/>
  <c r="CA302" i="8"/>
  <c r="CA400" i="8" s="1"/>
  <c r="CA504" i="8" s="1"/>
  <c r="CA548" i="8" s="1"/>
  <c r="CA286" i="8"/>
  <c r="CA287" i="8"/>
  <c r="CA288" i="8"/>
  <c r="CA316" i="8"/>
  <c r="CB285" i="8"/>
  <c r="CB383" i="8" s="1"/>
  <c r="CB301" i="8"/>
  <c r="CB399" i="8" s="1"/>
  <c r="CB302" i="8"/>
  <c r="CB400" i="8" s="1"/>
  <c r="CB504" i="8" s="1"/>
  <c r="CB548" i="8" s="1"/>
  <c r="CB286" i="8"/>
  <c r="CB384" i="8" s="1"/>
  <c r="CB287" i="8"/>
  <c r="CB385" i="8" s="1"/>
  <c r="CB489" i="8" s="1"/>
  <c r="CB551" i="8" s="1"/>
  <c r="CB288" i="8"/>
  <c r="CB386" i="8" s="1"/>
  <c r="CB316" i="8"/>
  <c r="CB414" i="8" s="1"/>
  <c r="CC285" i="8"/>
  <c r="CC301" i="8"/>
  <c r="CC399" i="8" s="1"/>
  <c r="CC503" i="8" s="1"/>
  <c r="CC547" i="8" s="1"/>
  <c r="CC302" i="8"/>
  <c r="CC400" i="8" s="1"/>
  <c r="CC504" i="8" s="1"/>
  <c r="CC548" i="8" s="1"/>
  <c r="CC286" i="8"/>
  <c r="CC287" i="8"/>
  <c r="CC288" i="8"/>
  <c r="CC316" i="8"/>
  <c r="V598" i="8"/>
  <c r="V587" i="8"/>
  <c r="BQ587" i="8"/>
  <c r="BH273" i="8"/>
  <c r="BH95" i="8"/>
  <c r="BH97" i="8" s="1"/>
  <c r="BH58" i="8"/>
  <c r="BH59" i="8" s="1"/>
  <c r="BH60" i="8" s="1"/>
  <c r="BH274" i="8"/>
  <c r="BH297" i="8"/>
  <c r="BH298" i="8"/>
  <c r="BH396" i="8" s="1"/>
  <c r="BH500" i="8" s="1"/>
  <c r="BH529" i="8" s="1"/>
  <c r="BH299" i="8"/>
  <c r="BH397" i="8" s="1"/>
  <c r="BH501" i="8" s="1"/>
  <c r="BH530" i="8" s="1"/>
  <c r="BH314" i="8"/>
  <c r="BH277" i="8"/>
  <c r="BH278" i="8"/>
  <c r="BH279" i="8"/>
  <c r="BH294" i="8"/>
  <c r="BH295" i="8"/>
  <c r="BI273" i="8"/>
  <c r="BI95" i="8"/>
  <c r="BI97" i="8" s="1"/>
  <c r="BI58" i="8"/>
  <c r="BI59" i="8" s="1"/>
  <c r="BI60" i="8" s="1"/>
  <c r="BI274" i="8"/>
  <c r="BI297" i="8"/>
  <c r="BI298" i="8"/>
  <c r="BI396" i="8" s="1"/>
  <c r="BI299" i="8"/>
  <c r="BI397" i="8" s="1"/>
  <c r="BI501" i="8" s="1"/>
  <c r="BI530" i="8" s="1"/>
  <c r="BI314" i="8"/>
  <c r="BI277" i="8"/>
  <c r="BI278" i="8"/>
  <c r="BI376" i="8" s="1"/>
  <c r="BI279" i="8"/>
  <c r="BI294" i="8"/>
  <c r="BI295" i="8"/>
  <c r="BJ273" i="8"/>
  <c r="BJ95" i="8"/>
  <c r="BJ97" i="8" s="1"/>
  <c r="BJ58" i="8"/>
  <c r="BJ59" i="8" s="1"/>
  <c r="BJ60" i="8" s="1"/>
  <c r="BJ274" i="8"/>
  <c r="BJ297" i="8"/>
  <c r="BJ298" i="8"/>
  <c r="BJ299" i="8"/>
  <c r="BJ397" i="8" s="1"/>
  <c r="BJ314" i="8"/>
  <c r="BJ277" i="8"/>
  <c r="BJ278" i="8"/>
  <c r="BJ279" i="8"/>
  <c r="BJ294" i="8"/>
  <c r="BJ295" i="8"/>
  <c r="BH513" i="8"/>
  <c r="BH526" i="8" s="1"/>
  <c r="BH300" i="8"/>
  <c r="BH313" i="8"/>
  <c r="BH276" i="8"/>
  <c r="BH303" i="8"/>
  <c r="BH401" i="8" s="1"/>
  <c r="BH505" i="8" s="1"/>
  <c r="BH282" i="8"/>
  <c r="BH283" i="8"/>
  <c r="BH284" i="8"/>
  <c r="BH305" i="8"/>
  <c r="BH285" i="8"/>
  <c r="BH301" i="8"/>
  <c r="BH302" i="8"/>
  <c r="BH286" i="8"/>
  <c r="BH287" i="8"/>
  <c r="BH288" i="8"/>
  <c r="BH316" i="8"/>
  <c r="BI513" i="8"/>
  <c r="BI526" i="8" s="1"/>
  <c r="BI300" i="8"/>
  <c r="BI313" i="8"/>
  <c r="BI276" i="8"/>
  <c r="BI303" i="8"/>
  <c r="BI401" i="8" s="1"/>
  <c r="BI505" i="8" s="1"/>
  <c r="BI539" i="8" s="1"/>
  <c r="BI282" i="8"/>
  <c r="BI283" i="8"/>
  <c r="BI284" i="8"/>
  <c r="BI305" i="8"/>
  <c r="BI285" i="8"/>
  <c r="BI301" i="8"/>
  <c r="BI302" i="8"/>
  <c r="BI400" i="8" s="1"/>
  <c r="BI504" i="8" s="1"/>
  <c r="BI548" i="8" s="1"/>
  <c r="BI549" i="8"/>
  <c r="BI286" i="8"/>
  <c r="BI287" i="8"/>
  <c r="BI288" i="8"/>
  <c r="BI316" i="8"/>
  <c r="BJ513" i="8"/>
  <c r="BJ526" i="8" s="1"/>
  <c r="BJ300" i="8"/>
  <c r="BJ313" i="8"/>
  <c r="BJ276" i="8"/>
  <c r="BJ303" i="8"/>
  <c r="BJ282" i="8"/>
  <c r="BJ283" i="8"/>
  <c r="BJ284" i="8"/>
  <c r="BJ305" i="8"/>
  <c r="BJ285" i="8"/>
  <c r="BJ301" i="8"/>
  <c r="BJ302" i="8"/>
  <c r="BJ400" i="8" s="1"/>
  <c r="BJ504" i="8" s="1"/>
  <c r="BJ548" i="8" s="1"/>
  <c r="BJ286" i="8"/>
  <c r="BJ287" i="8"/>
  <c r="BJ288" i="8"/>
  <c r="BJ316" i="8"/>
  <c r="BJ414" i="8" s="1"/>
  <c r="CD738" i="8"/>
  <c r="CE738" i="8"/>
  <c r="GN754" i="8"/>
  <c r="GO754" i="8"/>
  <c r="GP754" i="8"/>
  <c r="GQ754" i="8"/>
  <c r="GR754" i="8"/>
  <c r="GS754" i="8"/>
  <c r="GM754" i="8"/>
  <c r="FQ563" i="8"/>
  <c r="EZ273" i="8"/>
  <c r="EZ93" i="8"/>
  <c r="EZ95" i="8" s="1"/>
  <c r="EZ97" i="8" s="1"/>
  <c r="EZ58" i="8"/>
  <c r="EZ59" i="8" s="1"/>
  <c r="EZ60" i="8" s="1"/>
  <c r="EZ523" i="8" s="1"/>
  <c r="EZ274" i="8"/>
  <c r="EZ297" i="8"/>
  <c r="EZ298" i="8"/>
  <c r="EZ299" i="8"/>
  <c r="EZ314" i="8"/>
  <c r="EZ277" i="8"/>
  <c r="EZ479" i="8"/>
  <c r="EZ535" i="8" s="1"/>
  <c r="EZ308" i="8"/>
  <c r="EZ309" i="8"/>
  <c r="EZ294" i="8"/>
  <c r="EZ295" i="8"/>
  <c r="FA273" i="8"/>
  <c r="FA93" i="8"/>
  <c r="FA95" i="8" s="1"/>
  <c r="FA97" i="8" s="1"/>
  <c r="FA58" i="8"/>
  <c r="FA59" i="8" s="1"/>
  <c r="FA60" i="8" s="1"/>
  <c r="FA523" i="8" s="1"/>
  <c r="FA274" i="8"/>
  <c r="FA297" i="8"/>
  <c r="FA298" i="8"/>
  <c r="FA299" i="8"/>
  <c r="FA314" i="8"/>
  <c r="FA277" i="8"/>
  <c r="FA479" i="8"/>
  <c r="FA535" i="8" s="1"/>
  <c r="FA308" i="8"/>
  <c r="FA309" i="8"/>
  <c r="FA294" i="8"/>
  <c r="FA295" i="8"/>
  <c r="FC273" i="8"/>
  <c r="FC58" i="8"/>
  <c r="FC59" i="8" s="1"/>
  <c r="FC60" i="8" s="1"/>
  <c r="FC523" i="8" s="1"/>
  <c r="FC274" i="8"/>
  <c r="FC297" i="8"/>
  <c r="FC298" i="8"/>
  <c r="FC299" i="8"/>
  <c r="FC277" i="8"/>
  <c r="FC479" i="8"/>
  <c r="FC535" i="8" s="1"/>
  <c r="FC308" i="8"/>
  <c r="FC309" i="8"/>
  <c r="FC294" i="8"/>
  <c r="FC295" i="8"/>
  <c r="FD273" i="8"/>
  <c r="FD93" i="8"/>
  <c r="FD95" i="8" s="1"/>
  <c r="FD97" i="8" s="1"/>
  <c r="FD58" i="8"/>
  <c r="FD59" i="8" s="1"/>
  <c r="FD60" i="8" s="1"/>
  <c r="FD523" i="8" s="1"/>
  <c r="FD274" i="8"/>
  <c r="FD297" i="8"/>
  <c r="FD298" i="8"/>
  <c r="FD299" i="8"/>
  <c r="FD314" i="8"/>
  <c r="FD277" i="8"/>
  <c r="FD479" i="8"/>
  <c r="FD535" i="8" s="1"/>
  <c r="FD308" i="8"/>
  <c r="FD309" i="8"/>
  <c r="FD294" i="8"/>
  <c r="FE273" i="8"/>
  <c r="FE93" i="8"/>
  <c r="FE95" i="8" s="1"/>
  <c r="FE97" i="8" s="1"/>
  <c r="FE58" i="8"/>
  <c r="FE59" i="8" s="1"/>
  <c r="FE60" i="8" s="1"/>
  <c r="FE523" i="8" s="1"/>
  <c r="FE274" i="8"/>
  <c r="FE297" i="8"/>
  <c r="FE298" i="8"/>
  <c r="FE299" i="8"/>
  <c r="FE314" i="8"/>
  <c r="FE277" i="8"/>
  <c r="FE479" i="8"/>
  <c r="FE535" i="8" s="1"/>
  <c r="FE308" i="8"/>
  <c r="FE279" i="8"/>
  <c r="FE377" i="8" s="1"/>
  <c r="FE481" i="8" s="1"/>
  <c r="FE294" i="8"/>
  <c r="FE295" i="8"/>
  <c r="FF273" i="8"/>
  <c r="FF93" i="8"/>
  <c r="FF95" i="8" s="1"/>
  <c r="FF97" i="8" s="1"/>
  <c r="FF58" i="8"/>
  <c r="FF59" i="8" s="1"/>
  <c r="FF60" i="8" s="1"/>
  <c r="FF523" i="8" s="1"/>
  <c r="FF274" i="8"/>
  <c r="FF297" i="8"/>
  <c r="FF298" i="8"/>
  <c r="FF299" i="8"/>
  <c r="FF314" i="8"/>
  <c r="FF277" i="8"/>
  <c r="FF479" i="8"/>
  <c r="FF535" i="8" s="1"/>
  <c r="FF308" i="8"/>
  <c r="FF309" i="8"/>
  <c r="FF294" i="8"/>
  <c r="FF295" i="8"/>
  <c r="FG273" i="8"/>
  <c r="FG93" i="8"/>
  <c r="FG95" i="8" s="1"/>
  <c r="FG97" i="8" s="1"/>
  <c r="FG58" i="8"/>
  <c r="FG59" i="8" s="1"/>
  <c r="FG60" i="8" s="1"/>
  <c r="FG523" i="8" s="1"/>
  <c r="FG274" i="8"/>
  <c r="FG297" i="8"/>
  <c r="FG298" i="8"/>
  <c r="FG299" i="8"/>
  <c r="FG314" i="8"/>
  <c r="FG277" i="8"/>
  <c r="FG479" i="8"/>
  <c r="FG535" i="8" s="1"/>
  <c r="FG308" i="8"/>
  <c r="FG309" i="8"/>
  <c r="FG294" i="8"/>
  <c r="FG295" i="8"/>
  <c r="FH273" i="8"/>
  <c r="FH93" i="8"/>
  <c r="FH95" i="8" s="1"/>
  <c r="FH97" i="8" s="1"/>
  <c r="FH58" i="8"/>
  <c r="FH59" i="8" s="1"/>
  <c r="FH60" i="8" s="1"/>
  <c r="FH523" i="8" s="1"/>
  <c r="FH274" i="8"/>
  <c r="FH297" i="8"/>
  <c r="FH298" i="8"/>
  <c r="FH299" i="8"/>
  <c r="FH314" i="8"/>
  <c r="FH277" i="8"/>
  <c r="FH479" i="8"/>
  <c r="FH535" i="8" s="1"/>
  <c r="FH308" i="8"/>
  <c r="FH309" i="8"/>
  <c r="FH294" i="8"/>
  <c r="FH392" i="8" s="1"/>
  <c r="FH444" i="8" s="1"/>
  <c r="FH295" i="8"/>
  <c r="FI273" i="8"/>
  <c r="FI93" i="8"/>
  <c r="FI95" i="8" s="1"/>
  <c r="FI97" i="8" s="1"/>
  <c r="FI58" i="8"/>
  <c r="FI59" i="8" s="1"/>
  <c r="FI60" i="8" s="1"/>
  <c r="FI523" i="8" s="1"/>
  <c r="FI274" i="8"/>
  <c r="FI297" i="8"/>
  <c r="FI298" i="8"/>
  <c r="FI299" i="8"/>
  <c r="FI314" i="8"/>
  <c r="FI277" i="8"/>
  <c r="FI479" i="8"/>
  <c r="FI535" i="8" s="1"/>
  <c r="FI308" i="8"/>
  <c r="FI309" i="8"/>
  <c r="FI294" i="8"/>
  <c r="FI295" i="8"/>
  <c r="FJ273" i="8"/>
  <c r="FJ93" i="8"/>
  <c r="FJ95" i="8" s="1"/>
  <c r="FJ97" i="8" s="1"/>
  <c r="FJ58" i="8"/>
  <c r="FJ59" i="8" s="1"/>
  <c r="FJ60" i="8" s="1"/>
  <c r="FJ523" i="8" s="1"/>
  <c r="FJ274" i="8"/>
  <c r="FJ297" i="8"/>
  <c r="FJ298" i="8"/>
  <c r="FJ299" i="8"/>
  <c r="FJ314" i="8"/>
  <c r="FJ277" i="8"/>
  <c r="FJ479" i="8"/>
  <c r="FJ535" i="8" s="1"/>
  <c r="FJ308" i="8"/>
  <c r="FJ309" i="8"/>
  <c r="FJ294" i="8"/>
  <c r="FJ295" i="8"/>
  <c r="FK273" i="8"/>
  <c r="FK93" i="8"/>
  <c r="FK95" i="8" s="1"/>
  <c r="FK97" i="8" s="1"/>
  <c r="FK58" i="8"/>
  <c r="FK59" i="8" s="1"/>
  <c r="FK60" i="8" s="1"/>
  <c r="FK523" i="8" s="1"/>
  <c r="FK274" i="8"/>
  <c r="FK297" i="8"/>
  <c r="FK298" i="8"/>
  <c r="FK299" i="8"/>
  <c r="FK314" i="8"/>
  <c r="FK277" i="8"/>
  <c r="FK479" i="8"/>
  <c r="FK535" i="8" s="1"/>
  <c r="FK308" i="8"/>
  <c r="FK309" i="8"/>
  <c r="FK294" i="8"/>
  <c r="FK295" i="8"/>
  <c r="FL273" i="8"/>
  <c r="FL93" i="8"/>
  <c r="FL95" i="8" s="1"/>
  <c r="FL97" i="8" s="1"/>
  <c r="FL58" i="8"/>
  <c r="FL59" i="8" s="1"/>
  <c r="FL60" i="8" s="1"/>
  <c r="FL523" i="8" s="1"/>
  <c r="FL274" i="8"/>
  <c r="FL297" i="8"/>
  <c r="FL298" i="8"/>
  <c r="FL299" i="8"/>
  <c r="FL314" i="8"/>
  <c r="FL277" i="8"/>
  <c r="FL479" i="8"/>
  <c r="FL535" i="8" s="1"/>
  <c r="FL308" i="8"/>
  <c r="FL309" i="8"/>
  <c r="FL294" i="8"/>
  <c r="FL392" i="8" s="1"/>
  <c r="FL444" i="8" s="1"/>
  <c r="FL295" i="8"/>
  <c r="FM273" i="8"/>
  <c r="FM93" i="8"/>
  <c r="FM95" i="8" s="1"/>
  <c r="FM97" i="8" s="1"/>
  <c r="FM58" i="8"/>
  <c r="FM59" i="8" s="1"/>
  <c r="FM60" i="8" s="1"/>
  <c r="FM523" i="8" s="1"/>
  <c r="FM274" i="8"/>
  <c r="FM297" i="8"/>
  <c r="FM298" i="8"/>
  <c r="FM299" i="8"/>
  <c r="FM314" i="8"/>
  <c r="FM277" i="8"/>
  <c r="FM479" i="8"/>
  <c r="FM535" i="8" s="1"/>
  <c r="FM308" i="8"/>
  <c r="FM309" i="8"/>
  <c r="FM294" i="8"/>
  <c r="FM295" i="8"/>
  <c r="FN273" i="8"/>
  <c r="FN93" i="8"/>
  <c r="FN95" i="8" s="1"/>
  <c r="FN97" i="8" s="1"/>
  <c r="FN58" i="8"/>
  <c r="FN59" i="8" s="1"/>
  <c r="FN60" i="8" s="1"/>
  <c r="FN523" i="8" s="1"/>
  <c r="FN274" i="8"/>
  <c r="FN297" i="8"/>
  <c r="FN298" i="8"/>
  <c r="FN299" i="8"/>
  <c r="FN314" i="8"/>
  <c r="FN277" i="8"/>
  <c r="FN479" i="8"/>
  <c r="FN535" i="8" s="1"/>
  <c r="FN308" i="8"/>
  <c r="FN309" i="8"/>
  <c r="FN294" i="8"/>
  <c r="FN392" i="8" s="1"/>
  <c r="FN295" i="8"/>
  <c r="FO273" i="8"/>
  <c r="FO93" i="8"/>
  <c r="FO95" i="8" s="1"/>
  <c r="FO97" i="8" s="1"/>
  <c r="FO58" i="8"/>
  <c r="FO59" i="8" s="1"/>
  <c r="FO60" i="8" s="1"/>
  <c r="FO523" i="8" s="1"/>
  <c r="FO274" i="8"/>
  <c r="FO297" i="8"/>
  <c r="FO298" i="8"/>
  <c r="FO299" i="8"/>
  <c r="FO314" i="8"/>
  <c r="FO277" i="8"/>
  <c r="FO479" i="8"/>
  <c r="FO535" i="8" s="1"/>
  <c r="FO308" i="8"/>
  <c r="FO309" i="8"/>
  <c r="FO294" i="8"/>
  <c r="FO295" i="8"/>
  <c r="FG513" i="8"/>
  <c r="FG526" i="8" s="1"/>
  <c r="FG300" i="8"/>
  <c r="FG313" i="8"/>
  <c r="FG411" i="8" s="1"/>
  <c r="FG276" i="8"/>
  <c r="FG374" i="8" s="1"/>
  <c r="FG303" i="8"/>
  <c r="FG401" i="8" s="1"/>
  <c r="FG282" i="8"/>
  <c r="FG283" i="8"/>
  <c r="FG381" i="8" s="1"/>
  <c r="FG284" i="8"/>
  <c r="FG382" i="8" s="1"/>
  <c r="FG434" i="8" s="1"/>
  <c r="FG305" i="8"/>
  <c r="FG403" i="8" s="1"/>
  <c r="FG285" i="8"/>
  <c r="FG301" i="8"/>
  <c r="FG399" i="8" s="1"/>
  <c r="FG302" i="8"/>
  <c r="FG400" i="8" s="1"/>
  <c r="FG286" i="8"/>
  <c r="FG287" i="8"/>
  <c r="FG288" i="8"/>
  <c r="FG316" i="8"/>
  <c r="FO513" i="8"/>
  <c r="FO526" i="8" s="1"/>
  <c r="FO300" i="8"/>
  <c r="FO313" i="8"/>
  <c r="FO276" i="8"/>
  <c r="FO374" i="8" s="1"/>
  <c r="FO303" i="8"/>
  <c r="FO282" i="8"/>
  <c r="FO380" i="8" s="1"/>
  <c r="FO283" i="8"/>
  <c r="FO284" i="8"/>
  <c r="FO382" i="8" s="1"/>
  <c r="FO305" i="8"/>
  <c r="FN513" i="8"/>
  <c r="FN526" i="8" s="1"/>
  <c r="FN300" i="8"/>
  <c r="FN313" i="8"/>
  <c r="FN276" i="8"/>
  <c r="FN303" i="8"/>
  <c r="FN282" i="8"/>
  <c r="FN283" i="8"/>
  <c r="FN284" i="8"/>
  <c r="FN305" i="8"/>
  <c r="FM513" i="8"/>
  <c r="FM526" i="8" s="1"/>
  <c r="FM300" i="8"/>
  <c r="FM313" i="8"/>
  <c r="FM276" i="8"/>
  <c r="FM303" i="8"/>
  <c r="FM282" i="8"/>
  <c r="FM283" i="8"/>
  <c r="FM284" i="8"/>
  <c r="FM305" i="8"/>
  <c r="FL513" i="8"/>
  <c r="FL526" i="8" s="1"/>
  <c r="FL300" i="8"/>
  <c r="FL313" i="8"/>
  <c r="FL276" i="8"/>
  <c r="FL303" i="8"/>
  <c r="FL401" i="8" s="1"/>
  <c r="FL282" i="8"/>
  <c r="FL283" i="8"/>
  <c r="FL284" i="8"/>
  <c r="FL382" i="8" s="1"/>
  <c r="FL434" i="8" s="1"/>
  <c r="FL305" i="8"/>
  <c r="FL403" i="8" s="1"/>
  <c r="FK513" i="8"/>
  <c r="FK526" i="8" s="1"/>
  <c r="FK300" i="8"/>
  <c r="FK313" i="8"/>
  <c r="FK276" i="8"/>
  <c r="FK303" i="8"/>
  <c r="FK282" i="8"/>
  <c r="FK283" i="8"/>
  <c r="FK284" i="8"/>
  <c r="FK305" i="8"/>
  <c r="FJ513" i="8"/>
  <c r="FJ526" i="8" s="1"/>
  <c r="FJ300" i="8"/>
  <c r="FJ313" i="8"/>
  <c r="FJ276" i="8"/>
  <c r="FJ303" i="8"/>
  <c r="FJ282" i="8"/>
  <c r="FJ283" i="8"/>
  <c r="FJ284" i="8"/>
  <c r="FJ305" i="8"/>
  <c r="FI513" i="8"/>
  <c r="FI526" i="8" s="1"/>
  <c r="FI300" i="8"/>
  <c r="FI313" i="8"/>
  <c r="FI276" i="8"/>
  <c r="FI303" i="8"/>
  <c r="FI282" i="8"/>
  <c r="FI283" i="8"/>
  <c r="FI284" i="8"/>
  <c r="FI305" i="8"/>
  <c r="FH513" i="8"/>
  <c r="FH526" i="8" s="1"/>
  <c r="FH300" i="8"/>
  <c r="FH313" i="8"/>
  <c r="FH276" i="8"/>
  <c r="FH303" i="8"/>
  <c r="FH282" i="8"/>
  <c r="FH283" i="8"/>
  <c r="FH284" i="8"/>
  <c r="FH305" i="8"/>
  <c r="FF513" i="8"/>
  <c r="FF526" i="8" s="1"/>
  <c r="FF300" i="8"/>
  <c r="FF313" i="8"/>
  <c r="FF411" i="8" s="1"/>
  <c r="FF463" i="8" s="1"/>
  <c r="FF276" i="8"/>
  <c r="FF303" i="8"/>
  <c r="FF282" i="8"/>
  <c r="FF283" i="8"/>
  <c r="FF381" i="8" s="1"/>
  <c r="FF284" i="8"/>
  <c r="FF305" i="8"/>
  <c r="FE513" i="8"/>
  <c r="FE526" i="8" s="1"/>
  <c r="FE300" i="8"/>
  <c r="FE398" i="8" s="1"/>
  <c r="FE450" i="8" s="1"/>
  <c r="FE313" i="8"/>
  <c r="FE411" i="8" s="1"/>
  <c r="FE276" i="8"/>
  <c r="FE303" i="8"/>
  <c r="FE401" i="8" s="1"/>
  <c r="FE282" i="8"/>
  <c r="FE380" i="8" s="1"/>
  <c r="FE432" i="8" s="1"/>
  <c r="FE283" i="8"/>
  <c r="FE381" i="8" s="1"/>
  <c r="FE284" i="8"/>
  <c r="FE305" i="8"/>
  <c r="FE403" i="8" s="1"/>
  <c r="FD513" i="8"/>
  <c r="FD526" i="8" s="1"/>
  <c r="FD300" i="8"/>
  <c r="FD313" i="8"/>
  <c r="FD276" i="8"/>
  <c r="FD303" i="8"/>
  <c r="FD282" i="8"/>
  <c r="FD283" i="8"/>
  <c r="FD284" i="8"/>
  <c r="FD305" i="8"/>
  <c r="FC513" i="8"/>
  <c r="FC526" i="8" s="1"/>
  <c r="FC300" i="8"/>
  <c r="FC313" i="8"/>
  <c r="FC276" i="8"/>
  <c r="FC303" i="8"/>
  <c r="FC282" i="8"/>
  <c r="FC283" i="8"/>
  <c r="FC284" i="8"/>
  <c r="FC305" i="8"/>
  <c r="FA513" i="8"/>
  <c r="FA526" i="8" s="1"/>
  <c r="FA300" i="8"/>
  <c r="FA313" i="8"/>
  <c r="FA276" i="8"/>
  <c r="FA303" i="8"/>
  <c r="FA282" i="8"/>
  <c r="FA283" i="8"/>
  <c r="FA284" i="8"/>
  <c r="FA305" i="8"/>
  <c r="EZ513" i="8"/>
  <c r="EZ526" i="8" s="1"/>
  <c r="EZ300" i="8"/>
  <c r="EZ398" i="8" s="1"/>
  <c r="EZ450" i="8" s="1"/>
  <c r="EZ313" i="8"/>
  <c r="EZ276" i="8"/>
  <c r="EZ303" i="8"/>
  <c r="EZ282" i="8"/>
  <c r="EZ380" i="8" s="1"/>
  <c r="EZ432" i="8" s="1"/>
  <c r="EZ283" i="8"/>
  <c r="EZ284" i="8"/>
  <c r="EZ305" i="8"/>
  <c r="FP585" i="8"/>
  <c r="FO285" i="8"/>
  <c r="FO301" i="8"/>
  <c r="FO399" i="8" s="1"/>
  <c r="FO302" i="8"/>
  <c r="FO400" i="8" s="1"/>
  <c r="FO286" i="8"/>
  <c r="FO287" i="8"/>
  <c r="FO288" i="8"/>
  <c r="FO316" i="8"/>
  <c r="FN285" i="8"/>
  <c r="FN301" i="8"/>
  <c r="FN302" i="8"/>
  <c r="FN286" i="8"/>
  <c r="FN287" i="8"/>
  <c r="FN288" i="8"/>
  <c r="FN316" i="8"/>
  <c r="FM285" i="8"/>
  <c r="FM383" i="8" s="1"/>
  <c r="FM301" i="8"/>
  <c r="FM399" i="8" s="1"/>
  <c r="FM302" i="8"/>
  <c r="FM286" i="8"/>
  <c r="FM384" i="8" s="1"/>
  <c r="FM287" i="8"/>
  <c r="FM385" i="8" s="1"/>
  <c r="FM288" i="8"/>
  <c r="FM316" i="8"/>
  <c r="FL285" i="8"/>
  <c r="FL301" i="8"/>
  <c r="FL302" i="8"/>
  <c r="FL286" i="8"/>
  <c r="FL287" i="8"/>
  <c r="FL288" i="8"/>
  <c r="FL386" i="8" s="1"/>
  <c r="FL316" i="8"/>
  <c r="FL414" i="8" s="1"/>
  <c r="FL518" i="8" s="1"/>
  <c r="FL553" i="8" s="1"/>
  <c r="FK285" i="8"/>
  <c r="FK383" i="8" s="1"/>
  <c r="FK301" i="8"/>
  <c r="FK399" i="8" s="1"/>
  <c r="FK302" i="8"/>
  <c r="FK286" i="8"/>
  <c r="FK287" i="8"/>
  <c r="FK288" i="8"/>
  <c r="FK316" i="8"/>
  <c r="FJ285" i="8"/>
  <c r="FJ301" i="8"/>
  <c r="FJ302" i="8"/>
  <c r="FJ286" i="8"/>
  <c r="FJ287" i="8"/>
  <c r="FJ288" i="8"/>
  <c r="FJ316" i="8"/>
  <c r="FI285" i="8"/>
  <c r="FI301" i="8"/>
  <c r="FI399" i="8" s="1"/>
  <c r="FI302" i="8"/>
  <c r="FI400" i="8" s="1"/>
  <c r="FI286" i="8"/>
  <c r="FI287" i="8"/>
  <c r="FI288" i="8"/>
  <c r="FI386" i="8" s="1"/>
  <c r="FI316" i="8"/>
  <c r="FH285" i="8"/>
  <c r="FH301" i="8"/>
  <c r="FH302" i="8"/>
  <c r="FH400" i="8" s="1"/>
  <c r="FH504" i="8" s="1"/>
  <c r="FH548" i="8" s="1"/>
  <c r="FH286" i="8"/>
  <c r="FH287" i="8"/>
  <c r="FH288" i="8"/>
  <c r="FH386" i="8" s="1"/>
  <c r="FH438" i="8" s="1"/>
  <c r="FH316" i="8"/>
  <c r="FH414" i="8" s="1"/>
  <c r="FH518" i="8" s="1"/>
  <c r="FH553" i="8" s="1"/>
  <c r="FF285" i="8"/>
  <c r="FF301" i="8"/>
  <c r="FF302" i="8"/>
  <c r="FF286" i="8"/>
  <c r="FF287" i="8"/>
  <c r="FF288" i="8"/>
  <c r="FF316" i="8"/>
  <c r="FE285" i="8"/>
  <c r="FE383" i="8" s="1"/>
  <c r="FE301" i="8"/>
  <c r="FE302" i="8"/>
  <c r="FE400" i="8" s="1"/>
  <c r="FE286" i="8"/>
  <c r="FE384" i="8" s="1"/>
  <c r="FE287" i="8"/>
  <c r="FE385" i="8" s="1"/>
  <c r="FE288" i="8"/>
  <c r="FE386" i="8" s="1"/>
  <c r="FE316" i="8"/>
  <c r="FE414" i="8" s="1"/>
  <c r="FD285" i="8"/>
  <c r="FD383" i="8" s="1"/>
  <c r="FD487" i="8" s="1"/>
  <c r="FD546" i="8" s="1"/>
  <c r="FD301" i="8"/>
  <c r="FD302" i="8"/>
  <c r="FD400" i="8" s="1"/>
  <c r="FD504" i="8" s="1"/>
  <c r="FD548" i="8" s="1"/>
  <c r="FD286" i="8"/>
  <c r="FD287" i="8"/>
  <c r="FD385" i="8" s="1"/>
  <c r="FD288" i="8"/>
  <c r="FD316" i="8"/>
  <c r="FC285" i="8"/>
  <c r="FC301" i="8"/>
  <c r="FC302" i="8"/>
  <c r="FC286" i="8"/>
  <c r="FC287" i="8"/>
  <c r="FC288" i="8"/>
  <c r="FC316" i="8"/>
  <c r="FB285" i="8"/>
  <c r="FB383" i="8" s="1"/>
  <c r="FB301" i="8"/>
  <c r="FB399" i="8" s="1"/>
  <c r="FB302" i="8"/>
  <c r="FB400" i="8" s="1"/>
  <c r="FB286" i="8"/>
  <c r="FB384" i="8" s="1"/>
  <c r="FB287" i="8"/>
  <c r="FB385" i="8" s="1"/>
  <c r="FB288" i="8"/>
  <c r="FB386" i="8" s="1"/>
  <c r="FB316" i="8"/>
  <c r="FB414" i="8" s="1"/>
  <c r="FA285" i="8"/>
  <c r="FA301" i="8"/>
  <c r="FA302" i="8"/>
  <c r="FA286" i="8"/>
  <c r="FA287" i="8"/>
  <c r="FA288" i="8"/>
  <c r="FA316" i="8"/>
  <c r="EZ285" i="8"/>
  <c r="EZ301" i="8"/>
  <c r="EZ302" i="8"/>
  <c r="EZ286" i="8"/>
  <c r="EZ384" i="8" s="1"/>
  <c r="EZ436" i="8" s="1"/>
  <c r="EZ287" i="8"/>
  <c r="EZ288" i="8"/>
  <c r="EZ316" i="8"/>
  <c r="EY285" i="8"/>
  <c r="EY383" i="8" s="1"/>
  <c r="EY487" i="8" s="1"/>
  <c r="EY546" i="8" s="1"/>
  <c r="EY301" i="8"/>
  <c r="EY302" i="8"/>
  <c r="EY286" i="8"/>
  <c r="EY287" i="8"/>
  <c r="EY385" i="8" s="1"/>
  <c r="EY288" i="8"/>
  <c r="EY316" i="8"/>
  <c r="X606" i="8"/>
  <c r="X612" i="8"/>
  <c r="Y606" i="8"/>
  <c r="Y612" i="8"/>
  <c r="GP751" i="8"/>
  <c r="AV272" i="14"/>
  <c r="AV95" i="14"/>
  <c r="AV97" i="14"/>
  <c r="AV100" i="14"/>
  <c r="AV370" i="14"/>
  <c r="AV422" i="14" s="1"/>
  <c r="AV60" i="14"/>
  <c r="AV61" i="14"/>
  <c r="AV62" i="14"/>
  <c r="AV9" i="14"/>
  <c r="AV474" i="14"/>
  <c r="AV560" i="14" s="1"/>
  <c r="AW560" i="14" s="1"/>
  <c r="AV15" i="14"/>
  <c r="AV16" i="14"/>
  <c r="D272" i="14"/>
  <c r="D97" i="14"/>
  <c r="D100" i="14"/>
  <c r="D370" i="14"/>
  <c r="D60" i="14"/>
  <c r="D61" i="14"/>
  <c r="D62" i="14"/>
  <c r="D474" i="14"/>
  <c r="D15" i="14"/>
  <c r="D16" i="14"/>
  <c r="D560" i="14"/>
  <c r="D561" i="14"/>
  <c r="E272" i="14"/>
  <c r="E97" i="14"/>
  <c r="E100" i="14"/>
  <c r="E370" i="14"/>
  <c r="E60" i="14"/>
  <c r="E61" i="14"/>
  <c r="E62" i="14"/>
  <c r="E474" i="14"/>
  <c r="E15" i="14"/>
  <c r="E16" i="14"/>
  <c r="E560" i="14"/>
  <c r="E561" i="14"/>
  <c r="F272" i="14"/>
  <c r="F97" i="14"/>
  <c r="F100" i="14"/>
  <c r="F370" i="14"/>
  <c r="F60" i="14"/>
  <c r="F61" i="14"/>
  <c r="F62" i="14"/>
  <c r="F474" i="14"/>
  <c r="F15" i="14"/>
  <c r="F16" i="14"/>
  <c r="F560" i="14"/>
  <c r="F561" i="14"/>
  <c r="U558" i="8"/>
  <c r="C269" i="8"/>
  <c r="C13" i="8"/>
  <c r="C14" i="8" s="1"/>
  <c r="FA520" i="8"/>
  <c r="CD662" i="8"/>
  <c r="CE658" i="8"/>
  <c r="CD658" i="8"/>
  <c r="GN759" i="8"/>
  <c r="GO759" i="8"/>
  <c r="GP759" i="8"/>
  <c r="GQ759" i="8"/>
  <c r="GR759" i="8"/>
  <c r="GS759" i="8"/>
  <c r="GN760" i="8"/>
  <c r="GO760" i="8"/>
  <c r="GP760" i="8"/>
  <c r="GQ760" i="8"/>
  <c r="GR760" i="8"/>
  <c r="GS760" i="8"/>
  <c r="GN761" i="8"/>
  <c r="GO761" i="8"/>
  <c r="GP761" i="8"/>
  <c r="GQ761" i="8"/>
  <c r="GR761" i="8"/>
  <c r="GS761" i="8"/>
  <c r="GN762" i="8"/>
  <c r="GO762" i="8"/>
  <c r="GP762" i="8"/>
  <c r="GQ762" i="8"/>
  <c r="GR762" i="8"/>
  <c r="GS762" i="8"/>
  <c r="GM762" i="8"/>
  <c r="GM761" i="8"/>
  <c r="GM760" i="8"/>
  <c r="GM759" i="8"/>
  <c r="GN753" i="8"/>
  <c r="GO753" i="8"/>
  <c r="GP753" i="8"/>
  <c r="GQ753" i="8"/>
  <c r="GR753" i="8"/>
  <c r="GS753" i="8"/>
  <c r="GM753" i="8"/>
  <c r="FE309" i="8"/>
  <c r="FE407" i="8" s="1"/>
  <c r="GM752" i="8"/>
  <c r="GN752" i="8"/>
  <c r="GO752" i="8"/>
  <c r="GP752" i="8"/>
  <c r="GQ752" i="8"/>
  <c r="GR752" i="8"/>
  <c r="GS752" i="8"/>
  <c r="GS751" i="8"/>
  <c r="GM751" i="8"/>
  <c r="GN751" i="8"/>
  <c r="GO751" i="8"/>
  <c r="GQ751" i="8"/>
  <c r="GR751" i="8"/>
  <c r="GM750" i="8"/>
  <c r="GN750" i="8"/>
  <c r="GO750" i="8"/>
  <c r="GP750" i="8"/>
  <c r="GQ750" i="8"/>
  <c r="GR750" i="8"/>
  <c r="GS750" i="8"/>
  <c r="GS749" i="8"/>
  <c r="GM749" i="8"/>
  <c r="GN749" i="8"/>
  <c r="GO749" i="8"/>
  <c r="GP749" i="8"/>
  <c r="GQ749" i="8"/>
  <c r="GR749" i="8"/>
  <c r="GM748" i="8"/>
  <c r="GN748" i="8"/>
  <c r="GO748" i="8"/>
  <c r="GP748" i="8"/>
  <c r="GQ748" i="8"/>
  <c r="GR748" i="8"/>
  <c r="GS748" i="8"/>
  <c r="GM747" i="8"/>
  <c r="GN747" i="8"/>
  <c r="GO747" i="8"/>
  <c r="GP747" i="8"/>
  <c r="GQ747" i="8"/>
  <c r="GR747" i="8"/>
  <c r="GS747" i="8"/>
  <c r="FP586" i="8"/>
  <c r="FP587" i="8"/>
  <c r="FP605" i="8"/>
  <c r="FQ605" i="8"/>
  <c r="FP616" i="8"/>
  <c r="FQ616" i="8"/>
  <c r="FP561" i="8"/>
  <c r="FP624" i="8" s="1"/>
  <c r="FQ561" i="8"/>
  <c r="FQ619" i="8" s="1"/>
  <c r="FP629" i="8"/>
  <c r="FQ629" i="8"/>
  <c r="FQ564" i="8"/>
  <c r="FQ670" i="8" s="1"/>
  <c r="FP564" i="8"/>
  <c r="FP671" i="8" s="1"/>
  <c r="FQ566" i="8"/>
  <c r="FQ697" i="8" s="1"/>
  <c r="FP566" i="8"/>
  <c r="FP697" i="8" s="1"/>
  <c r="FP572" i="8"/>
  <c r="FQ572" i="8"/>
  <c r="FQ712" i="8" s="1"/>
  <c r="FP557" i="8"/>
  <c r="FQ557" i="8"/>
  <c r="FQ558" i="8"/>
  <c r="FP567" i="8"/>
  <c r="FQ567" i="8"/>
  <c r="FP569" i="8"/>
  <c r="FQ569" i="8"/>
  <c r="FP570" i="8"/>
  <c r="FQ570" i="8"/>
  <c r="FP555" i="8"/>
  <c r="AK272" i="14"/>
  <c r="AK95" i="14"/>
  <c r="AK97" i="14"/>
  <c r="AK100" i="14"/>
  <c r="AK370" i="14"/>
  <c r="AK474" i="14" s="1"/>
  <c r="AK560" i="14" s="1"/>
  <c r="AK273" i="14"/>
  <c r="AK371" i="14" s="1"/>
  <c r="AK274" i="14"/>
  <c r="AK372" i="14" s="1"/>
  <c r="AK424" i="14" s="1"/>
  <c r="AK275" i="14"/>
  <c r="AK373" i="14"/>
  <c r="AK425" i="14" s="1"/>
  <c r="AV276" i="14"/>
  <c r="AV374" i="14" s="1"/>
  <c r="AV277" i="14"/>
  <c r="AV375" i="14" s="1"/>
  <c r="AV479" i="14" s="1"/>
  <c r="AV529" i="14" s="1"/>
  <c r="AV297" i="14"/>
  <c r="AV395" i="14" s="1"/>
  <c r="AV499" i="14" s="1"/>
  <c r="AV540" i="14"/>
  <c r="AV298" i="14"/>
  <c r="AV396" i="14" s="1"/>
  <c r="AV500" i="14" s="1"/>
  <c r="AV542" i="14" s="1"/>
  <c r="AV300" i="14"/>
  <c r="AV398" i="14" s="1"/>
  <c r="AV301" i="14"/>
  <c r="AV399" i="14" s="1"/>
  <c r="AV317" i="14"/>
  <c r="AV415" i="14" s="1"/>
  <c r="AV279" i="14"/>
  <c r="AV377" i="14" s="1"/>
  <c r="AV429" i="14" s="1"/>
  <c r="AV280" i="14"/>
  <c r="AV378" i="14" s="1"/>
  <c r="AV281" i="14"/>
  <c r="AV379" i="14"/>
  <c r="AV483" i="14" s="1"/>
  <c r="AV538" i="14" s="1"/>
  <c r="AV282" i="14"/>
  <c r="AV380" i="14" s="1"/>
  <c r="AV306" i="14"/>
  <c r="AV404" i="14" s="1"/>
  <c r="AV508" i="14" s="1"/>
  <c r="AV516" i="14"/>
  <c r="AV528" i="14"/>
  <c r="AV303" i="14"/>
  <c r="AV401" i="14" s="1"/>
  <c r="AV453" i="14" s="1"/>
  <c r="AV316" i="14"/>
  <c r="AV414" i="14"/>
  <c r="AV466" i="14" s="1"/>
  <c r="AV285" i="14"/>
  <c r="AV383" i="14"/>
  <c r="AV487" i="14"/>
  <c r="AV543" i="14" s="1"/>
  <c r="AV286" i="14"/>
  <c r="AV384" i="14" s="1"/>
  <c r="AV488" i="14" s="1"/>
  <c r="AV544" i="14" s="1"/>
  <c r="AV287" i="14"/>
  <c r="AV385" i="14"/>
  <c r="AV437" i="14" s="1"/>
  <c r="AV308" i="14"/>
  <c r="AV406" i="14" s="1"/>
  <c r="AV302" i="14"/>
  <c r="AV400" i="14" s="1"/>
  <c r="AV504" i="14" s="1"/>
  <c r="AV532" i="14" s="1"/>
  <c r="AV288" i="14"/>
  <c r="AV386" i="14" s="1"/>
  <c r="AV304" i="14"/>
  <c r="AV402" i="14" s="1"/>
  <c r="AV305" i="14"/>
  <c r="AV403" i="14" s="1"/>
  <c r="AV507" i="14" s="1"/>
  <c r="AV550" i="14" s="1"/>
  <c r="AV289" i="14"/>
  <c r="AV387" i="14"/>
  <c r="AV491" i="14"/>
  <c r="AV552" i="14" s="1"/>
  <c r="AV290" i="14"/>
  <c r="AV388" i="14" s="1"/>
  <c r="AV291" i="14"/>
  <c r="AV389" i="14"/>
  <c r="AV493" i="14" s="1"/>
  <c r="AV554" i="14" s="1"/>
  <c r="AV319" i="14"/>
  <c r="AV417" i="14" s="1"/>
  <c r="AV606" i="14"/>
  <c r="AV559" i="14"/>
  <c r="AV557" i="14"/>
  <c r="AV318" i="14"/>
  <c r="AV416" i="14" s="1"/>
  <c r="AV520" i="14" s="1"/>
  <c r="AV315" i="14"/>
  <c r="AV413" i="14" s="1"/>
  <c r="AV515" i="14"/>
  <c r="AV312" i="14"/>
  <c r="AV410" i="14" s="1"/>
  <c r="AV311" i="14"/>
  <c r="AV409" i="14" s="1"/>
  <c r="AV512" i="14"/>
  <c r="AV511" i="14"/>
  <c r="AV509" i="14"/>
  <c r="AV501" i="14"/>
  <c r="AV498" i="14"/>
  <c r="AV497" i="14"/>
  <c r="AV496" i="14"/>
  <c r="AV495" i="14"/>
  <c r="AV292" i="14"/>
  <c r="AV390" i="14" s="1"/>
  <c r="AV284" i="14"/>
  <c r="AV382" i="14" s="1"/>
  <c r="AV283" i="14"/>
  <c r="AV381" i="14" s="1"/>
  <c r="AV278" i="14"/>
  <c r="AV376" i="14" s="1"/>
  <c r="AV275" i="14"/>
  <c r="AV373" i="14" s="1"/>
  <c r="AV274" i="14"/>
  <c r="AV372" i="14" s="1"/>
  <c r="AV476" i="14" s="1"/>
  <c r="AV273" i="14"/>
  <c r="AV371" i="14" s="1"/>
  <c r="AV464" i="14"/>
  <c r="AV463" i="14"/>
  <c r="AV460" i="14"/>
  <c r="AV459" i="14"/>
  <c r="AV457" i="14"/>
  <c r="AV449" i="14"/>
  <c r="AV446" i="14"/>
  <c r="AV445" i="14"/>
  <c r="AV444" i="14"/>
  <c r="AV443" i="14"/>
  <c r="AV439" i="14"/>
  <c r="AV435" i="14"/>
  <c r="AV427" i="14"/>
  <c r="AV314" i="14"/>
  <c r="AV309" i="14"/>
  <c r="AV307" i="14"/>
  <c r="AV296" i="14"/>
  <c r="AV295" i="14"/>
  <c r="AV294" i="14"/>
  <c r="AV271" i="14"/>
  <c r="AK276" i="14"/>
  <c r="AK374" i="14"/>
  <c r="AK426" i="14" s="1"/>
  <c r="AK277" i="14"/>
  <c r="AK375" i="14"/>
  <c r="AK479" i="14"/>
  <c r="AK529" i="14" s="1"/>
  <c r="AK297" i="14"/>
  <c r="AK395" i="14" s="1"/>
  <c r="AK60" i="14"/>
  <c r="AK61" i="14"/>
  <c r="AK62" i="14"/>
  <c r="AK9" i="14"/>
  <c r="AK298" i="14"/>
  <c r="AK396" i="14"/>
  <c r="AK500" i="14" s="1"/>
  <c r="AK542" i="14" s="1"/>
  <c r="AK300" i="14"/>
  <c r="AK398" i="14" s="1"/>
  <c r="AK301" i="14"/>
  <c r="AK399" i="14" s="1"/>
  <c r="AK503" i="14" s="1"/>
  <c r="AK531" i="14" s="1"/>
  <c r="AK317" i="14"/>
  <c r="AK415" i="14" s="1"/>
  <c r="AK279" i="14"/>
  <c r="AK377" i="14" s="1"/>
  <c r="AK280" i="14"/>
  <c r="AK378" i="14" s="1"/>
  <c r="AK281" i="14"/>
  <c r="AK379" i="14"/>
  <c r="AK483" i="14" s="1"/>
  <c r="AK538" i="14" s="1"/>
  <c r="AK282" i="14"/>
  <c r="AK380" i="14" s="1"/>
  <c r="AK306" i="14"/>
  <c r="AK404" i="14" s="1"/>
  <c r="AK508" i="14" s="1"/>
  <c r="AK516" i="14"/>
  <c r="AK528" i="14"/>
  <c r="AK303" i="14"/>
  <c r="AK401" i="14" s="1"/>
  <c r="AK316" i="14"/>
  <c r="AK414" i="14" s="1"/>
  <c r="AK285" i="14"/>
  <c r="AK383" i="14"/>
  <c r="AK487" i="14" s="1"/>
  <c r="AK543" i="14" s="1"/>
  <c r="AK286" i="14"/>
  <c r="AK384" i="14" s="1"/>
  <c r="AK287" i="14"/>
  <c r="AK385" i="14" s="1"/>
  <c r="AK308" i="14"/>
  <c r="AK406" i="14" s="1"/>
  <c r="AK302" i="14"/>
  <c r="AK400" i="14" s="1"/>
  <c r="AK288" i="14"/>
  <c r="AK386" i="14" s="1"/>
  <c r="AK304" i="14"/>
  <c r="AK402" i="14" s="1"/>
  <c r="AK305" i="14"/>
  <c r="AK403" i="14" s="1"/>
  <c r="AK289" i="14"/>
  <c r="AK387" i="14" s="1"/>
  <c r="AK290" i="14"/>
  <c r="AK388" i="14" s="1"/>
  <c r="AK291" i="14"/>
  <c r="AK389" i="14" s="1"/>
  <c r="AK493" i="14" s="1"/>
  <c r="AK554" i="14"/>
  <c r="AK319" i="14"/>
  <c r="AK417" i="14" s="1"/>
  <c r="AK521" i="14" s="1"/>
  <c r="AK555" i="14" s="1"/>
  <c r="AK606" i="14"/>
  <c r="AK15" i="14"/>
  <c r="AK16" i="14"/>
  <c r="AK559" i="14"/>
  <c r="AK557" i="14"/>
  <c r="AK318" i="14"/>
  <c r="AK416" i="14" s="1"/>
  <c r="AK315" i="14"/>
  <c r="AK413" i="14" s="1"/>
  <c r="AK515" i="14"/>
  <c r="AK312" i="14"/>
  <c r="AK410" i="14" s="1"/>
  <c r="AK311" i="14"/>
  <c r="AK409" i="14" s="1"/>
  <c r="AK512" i="14"/>
  <c r="AK511" i="14"/>
  <c r="AK509" i="14"/>
  <c r="AK501" i="14"/>
  <c r="AK498" i="14"/>
  <c r="AK497" i="14"/>
  <c r="AK496" i="14"/>
  <c r="AK495" i="14"/>
  <c r="AK292" i="14"/>
  <c r="AK390" i="14" s="1"/>
  <c r="AK284" i="14"/>
  <c r="AK382" i="14" s="1"/>
  <c r="AK283" i="14"/>
  <c r="AK381" i="14" s="1"/>
  <c r="AK485" i="14" s="1"/>
  <c r="AK278" i="14"/>
  <c r="AK376" i="14"/>
  <c r="AK428" i="14" s="1"/>
  <c r="AK477" i="14"/>
  <c r="AK464" i="14"/>
  <c r="AK463" i="14"/>
  <c r="AK460" i="14"/>
  <c r="AK459" i="14"/>
  <c r="AK457" i="14"/>
  <c r="AK449" i="14"/>
  <c r="AK448" i="14"/>
  <c r="AK446" i="14"/>
  <c r="AK445" i="14"/>
  <c r="AK444" i="14"/>
  <c r="AK443" i="14"/>
  <c r="AK441" i="14"/>
  <c r="AK427" i="14"/>
  <c r="AK422" i="14"/>
  <c r="AK314" i="14"/>
  <c r="AK309" i="14"/>
  <c r="AK307" i="14"/>
  <c r="AK296" i="14"/>
  <c r="AK295" i="14"/>
  <c r="AK294" i="14"/>
  <c r="AK271" i="14"/>
  <c r="EE571" i="8"/>
  <c r="EE704" i="8" s="1"/>
  <c r="EF571" i="8"/>
  <c r="EG571" i="8"/>
  <c r="EG704" i="8" s="1"/>
  <c r="EH571" i="8"/>
  <c r="EI571" i="8"/>
  <c r="EI706" i="8" s="1"/>
  <c r="EJ571" i="8"/>
  <c r="EK571" i="8"/>
  <c r="EK704" i="8" s="1"/>
  <c r="EL571" i="8"/>
  <c r="EL708" i="8" s="1"/>
  <c r="EE705" i="8"/>
  <c r="EF705" i="8"/>
  <c r="EE708" i="8"/>
  <c r="EF708" i="8"/>
  <c r="EE572" i="8"/>
  <c r="EE713" i="8" s="1"/>
  <c r="EF572" i="8"/>
  <c r="EF713" i="8" s="1"/>
  <c r="EG572" i="8"/>
  <c r="EG712" i="8" s="1"/>
  <c r="EJ572" i="8"/>
  <c r="EK572" i="8"/>
  <c r="EK712" i="8" s="1"/>
  <c r="DS571" i="8"/>
  <c r="DS704" i="8" s="1"/>
  <c r="DT571" i="8"/>
  <c r="DT706" i="8" s="1"/>
  <c r="DU571" i="8"/>
  <c r="DV571" i="8"/>
  <c r="DV704" i="8" s="1"/>
  <c r="DW571" i="8"/>
  <c r="DW707" i="8" s="1"/>
  <c r="DX571" i="8"/>
  <c r="DU705" i="8"/>
  <c r="DV705" i="8"/>
  <c r="DW705" i="8"/>
  <c r="DV706" i="8"/>
  <c r="DV708" i="8"/>
  <c r="DS572" i="8"/>
  <c r="DS712" i="8" s="1"/>
  <c r="DT572" i="8"/>
  <c r="DT712" i="8" s="1"/>
  <c r="DX572" i="8"/>
  <c r="DR572" i="8"/>
  <c r="DR571" i="8"/>
  <c r="DF571" i="8"/>
  <c r="DF705" i="8" s="1"/>
  <c r="DG571" i="8"/>
  <c r="DG704" i="8" s="1"/>
  <c r="DG705" i="8"/>
  <c r="DG706" i="8"/>
  <c r="DG707" i="8"/>
  <c r="DH571" i="8"/>
  <c r="DH704" i="8" s="1"/>
  <c r="DI571" i="8"/>
  <c r="DI706" i="8" s="1"/>
  <c r="DJ571" i="8"/>
  <c r="DJ705" i="8" s="1"/>
  <c r="DK571" i="8"/>
  <c r="DK704" i="8" s="1"/>
  <c r="DL571" i="8"/>
  <c r="DL706" i="8" s="1"/>
  <c r="DF572" i="8"/>
  <c r="DG572" i="8"/>
  <c r="DG714" i="8" s="1"/>
  <c r="DI572" i="8"/>
  <c r="DJ572" i="8"/>
  <c r="DE572" i="8"/>
  <c r="DE714" i="8" s="1"/>
  <c r="DE571" i="8"/>
  <c r="CE716" i="8"/>
  <c r="CD716" i="8"/>
  <c r="CE715" i="8"/>
  <c r="CD715" i="8"/>
  <c r="CE714" i="8"/>
  <c r="CD714" i="8"/>
  <c r="CE713" i="8"/>
  <c r="CD713" i="8"/>
  <c r="CE712" i="8"/>
  <c r="CE717" i="8" s="1"/>
  <c r="CD712" i="8"/>
  <c r="CD717" i="8" s="1"/>
  <c r="CD704" i="8"/>
  <c r="CD709" i="8" s="1"/>
  <c r="CE708" i="8"/>
  <c r="CD708" i="8"/>
  <c r="CE707" i="8"/>
  <c r="CD707" i="8"/>
  <c r="CE706" i="8"/>
  <c r="CD706" i="8"/>
  <c r="CE705" i="8"/>
  <c r="CD705" i="8"/>
  <c r="CE704" i="8"/>
  <c r="CE709" i="8" s="1"/>
  <c r="BO571" i="8"/>
  <c r="BP571" i="8"/>
  <c r="BP706" i="8" s="1"/>
  <c r="BQ571" i="8"/>
  <c r="BR571" i="8"/>
  <c r="BR704" i="8" s="1"/>
  <c r="BS571" i="8"/>
  <c r="BS705" i="8" s="1"/>
  <c r="BO572" i="8"/>
  <c r="BO713" i="8" s="1"/>
  <c r="BP572" i="8"/>
  <c r="BQ572" i="8"/>
  <c r="BQ714" i="8" s="1"/>
  <c r="BS572" i="8"/>
  <c r="BS712" i="8" s="1"/>
  <c r="BO715" i="8"/>
  <c r="U571" i="8"/>
  <c r="U706" i="8" s="1"/>
  <c r="V571" i="8"/>
  <c r="W571" i="8"/>
  <c r="W708" i="8" s="1"/>
  <c r="X571" i="8"/>
  <c r="X705" i="8" s="1"/>
  <c r="Y571" i="8"/>
  <c r="Y704" i="8" s="1"/>
  <c r="U572" i="8"/>
  <c r="U715" i="8" s="1"/>
  <c r="V572" i="8"/>
  <c r="V716" i="8" s="1"/>
  <c r="W572" i="8"/>
  <c r="X572" i="8"/>
  <c r="Y572" i="8"/>
  <c r="Y714" i="8" s="1"/>
  <c r="GT747" i="8"/>
  <c r="GU747" i="8"/>
  <c r="GV747" i="8"/>
  <c r="GW747" i="8"/>
  <c r="GX93" i="8"/>
  <c r="GX95" i="8" s="1"/>
  <c r="GX97" i="8" s="1"/>
  <c r="GX273" i="8"/>
  <c r="GX58" i="8"/>
  <c r="GX59" i="8" s="1"/>
  <c r="GX60" i="8" s="1"/>
  <c r="GX523" i="8" s="1"/>
  <c r="GX513" i="8"/>
  <c r="GX526" i="8" s="1"/>
  <c r="GX274" i="8"/>
  <c r="GX297" i="8"/>
  <c r="GX298" i="8"/>
  <c r="GX299" i="8"/>
  <c r="GX300" i="8"/>
  <c r="GX398" i="8" s="1"/>
  <c r="GX502" i="8" s="1"/>
  <c r="GX531" i="8" s="1"/>
  <c r="GX313" i="8"/>
  <c r="GX314" i="8"/>
  <c r="GX276" i="8"/>
  <c r="GX277" i="8"/>
  <c r="GX375" i="8" s="1"/>
  <c r="GX479" i="8" s="1"/>
  <c r="GX535" i="8" s="1"/>
  <c r="GX308" i="8"/>
  <c r="GX309" i="8"/>
  <c r="GX294" i="8"/>
  <c r="GX303" i="8"/>
  <c r="GX295" i="8"/>
  <c r="GX282" i="8"/>
  <c r="GX283" i="8"/>
  <c r="GX284" i="8"/>
  <c r="GX305" i="8"/>
  <c r="GX403" i="8" s="1"/>
  <c r="GX507" i="8" s="1"/>
  <c r="GX544" i="8" s="1"/>
  <c r="GY93" i="8"/>
  <c r="GY95" i="8" s="1"/>
  <c r="GY97" i="8" s="1"/>
  <c r="GY273" i="8"/>
  <c r="GY58" i="8"/>
  <c r="GY59" i="8" s="1"/>
  <c r="GY60" i="8" s="1"/>
  <c r="GY523" i="8" s="1"/>
  <c r="GY513" i="8"/>
  <c r="GY526" i="8" s="1"/>
  <c r="GY274" i="8"/>
  <c r="GY297" i="8"/>
  <c r="GY395" i="8" s="1"/>
  <c r="GY499" i="8" s="1"/>
  <c r="GY528" i="8" s="1"/>
  <c r="GY298" i="8"/>
  <c r="GY299" i="8"/>
  <c r="GY397" i="8" s="1"/>
  <c r="GY501" i="8" s="1"/>
  <c r="GY530" i="8" s="1"/>
  <c r="GY300" i="8"/>
  <c r="GY398" i="8" s="1"/>
  <c r="GY502" i="8" s="1"/>
  <c r="GY531" i="8" s="1"/>
  <c r="GY313" i="8"/>
  <c r="GY314" i="8"/>
  <c r="GY276" i="8"/>
  <c r="GY277" i="8"/>
  <c r="GY375" i="8" s="1"/>
  <c r="GY479" i="8" s="1"/>
  <c r="GY535" i="8" s="1"/>
  <c r="GY308" i="8"/>
  <c r="GY309" i="8"/>
  <c r="GY294" i="8"/>
  <c r="GY303" i="8"/>
  <c r="GY295" i="8"/>
  <c r="GY282" i="8"/>
  <c r="GY283" i="8"/>
  <c r="GY284" i="8"/>
  <c r="GY305" i="8"/>
  <c r="GY403" i="8" s="1"/>
  <c r="GZ273" i="8"/>
  <c r="GZ371" i="8" s="1"/>
  <c r="GZ475" i="8" s="1"/>
  <c r="GZ525" i="8" s="1"/>
  <c r="GZ274" i="8"/>
  <c r="GZ372" i="8" s="1"/>
  <c r="GZ313" i="8"/>
  <c r="GZ411" i="8" s="1"/>
  <c r="GZ515" i="8" s="1"/>
  <c r="HA93" i="8"/>
  <c r="HA95" i="8" s="1"/>
  <c r="HA97" i="8" s="1"/>
  <c r="HA273" i="8"/>
  <c r="HA58" i="8"/>
  <c r="HA59" i="8" s="1"/>
  <c r="HA60" i="8" s="1"/>
  <c r="HA523" i="8" s="1"/>
  <c r="HA513" i="8"/>
  <c r="HA526" i="8" s="1"/>
  <c r="HA274" i="8"/>
  <c r="HA297" i="8"/>
  <c r="HA298" i="8"/>
  <c r="HA299" i="8"/>
  <c r="HA300" i="8"/>
  <c r="HA313" i="8"/>
  <c r="HA314" i="8"/>
  <c r="HA276" i="8"/>
  <c r="HA277" i="8"/>
  <c r="HA375" i="8" s="1"/>
  <c r="HA479" i="8" s="1"/>
  <c r="HA535" i="8" s="1"/>
  <c r="HA308" i="8"/>
  <c r="HA309" i="8"/>
  <c r="HA294" i="8"/>
  <c r="HA303" i="8"/>
  <c r="HA295" i="8"/>
  <c r="HA282" i="8"/>
  <c r="HA283" i="8"/>
  <c r="HA284" i="8"/>
  <c r="HA305" i="8"/>
  <c r="HA403" i="8" s="1"/>
  <c r="HA507" i="8" s="1"/>
  <c r="HA544" i="8" s="1"/>
  <c r="HB93" i="8"/>
  <c r="HB95" i="8" s="1"/>
  <c r="HB97" i="8" s="1"/>
  <c r="HB273" i="8"/>
  <c r="HB58" i="8"/>
  <c r="HB59" i="8" s="1"/>
  <c r="HB60" i="8" s="1"/>
  <c r="HB523" i="8" s="1"/>
  <c r="HB513" i="8"/>
  <c r="HB526" i="8" s="1"/>
  <c r="HB274" i="8"/>
  <c r="HB297" i="8"/>
  <c r="HB298" i="8"/>
  <c r="HB299" i="8"/>
  <c r="HB300" i="8"/>
  <c r="HB398" i="8"/>
  <c r="HB313" i="8"/>
  <c r="HB314" i="8"/>
  <c r="HB276" i="8"/>
  <c r="HB277" i="8"/>
  <c r="HB308" i="8"/>
  <c r="HB309" i="8"/>
  <c r="HB294" i="8"/>
  <c r="HB303" i="8"/>
  <c r="HB295" i="8"/>
  <c r="HB282" i="8"/>
  <c r="HB283" i="8"/>
  <c r="HB284" i="8"/>
  <c r="HB305" i="8"/>
  <c r="HB403" i="8" s="1"/>
  <c r="HB507" i="8" s="1"/>
  <c r="HB544" i="8" s="1"/>
  <c r="HC93" i="8"/>
  <c r="HC95" i="8" s="1"/>
  <c r="HC97" i="8" s="1"/>
  <c r="HC273" i="8"/>
  <c r="HC58" i="8"/>
  <c r="HC59" i="8" s="1"/>
  <c r="HC60" i="8" s="1"/>
  <c r="HC523" i="8" s="1"/>
  <c r="HC513" i="8"/>
  <c r="HC526" i="8" s="1"/>
  <c r="HC274" i="8"/>
  <c r="HC297" i="8"/>
  <c r="HC395" i="8" s="1"/>
  <c r="HC499" i="8" s="1"/>
  <c r="HC528" i="8" s="1"/>
  <c r="HC298" i="8"/>
  <c r="HC299" i="8"/>
  <c r="HC300" i="8"/>
  <c r="HC398" i="8" s="1"/>
  <c r="HC502" i="8" s="1"/>
  <c r="HC531" i="8" s="1"/>
  <c r="HC313" i="8"/>
  <c r="HC314" i="8"/>
  <c r="HC276" i="8"/>
  <c r="HC277" i="8"/>
  <c r="HC375" i="8" s="1"/>
  <c r="HC479" i="8" s="1"/>
  <c r="HC535" i="8" s="1"/>
  <c r="HC308" i="8"/>
  <c r="HC309" i="8"/>
  <c r="HC294" i="8"/>
  <c r="HC303" i="8"/>
  <c r="HC295" i="8"/>
  <c r="HC282" i="8"/>
  <c r="HC283" i="8"/>
  <c r="HC284" i="8"/>
  <c r="HC305" i="8"/>
  <c r="HC403" i="8" s="1"/>
  <c r="HD93" i="8"/>
  <c r="HD95" i="8" s="1"/>
  <c r="HD97" i="8" s="1"/>
  <c r="HD273" i="8"/>
  <c r="HD58" i="8"/>
  <c r="HD59" i="8" s="1"/>
  <c r="HD60" i="8" s="1"/>
  <c r="HD523" i="8" s="1"/>
  <c r="HD513" i="8"/>
  <c r="HD526" i="8" s="1"/>
  <c r="HD274" i="8"/>
  <c r="HD297" i="8"/>
  <c r="HD395" i="8" s="1"/>
  <c r="HD298" i="8"/>
  <c r="HD299" i="8"/>
  <c r="HD300" i="8"/>
  <c r="HD398" i="8" s="1"/>
  <c r="HD313" i="8"/>
  <c r="HD314" i="8"/>
  <c r="HD276" i="8"/>
  <c r="HD277" i="8"/>
  <c r="HD375" i="8" s="1"/>
  <c r="HD479" i="8" s="1"/>
  <c r="HD535" i="8" s="1"/>
  <c r="HD308" i="8"/>
  <c r="HD309" i="8"/>
  <c r="HD294" i="8"/>
  <c r="HD303" i="8"/>
  <c r="HD295" i="8"/>
  <c r="HD282" i="8"/>
  <c r="HD283" i="8"/>
  <c r="HD284" i="8"/>
  <c r="HD305" i="8"/>
  <c r="HD403" i="8" s="1"/>
  <c r="HE93" i="8"/>
  <c r="HE95" i="8" s="1"/>
  <c r="HE97" i="8" s="1"/>
  <c r="HE273" i="8"/>
  <c r="HE58" i="8"/>
  <c r="HE59" i="8" s="1"/>
  <c r="HE60" i="8" s="1"/>
  <c r="HE523" i="8" s="1"/>
  <c r="HE513" i="8"/>
  <c r="HE526" i="8" s="1"/>
  <c r="HE274" i="8"/>
  <c r="HE297" i="8"/>
  <c r="HE395" i="8" s="1"/>
  <c r="HE298" i="8"/>
  <c r="HE299" i="8"/>
  <c r="HE300" i="8"/>
  <c r="HE398" i="8" s="1"/>
  <c r="HE502" i="8" s="1"/>
  <c r="HE531" i="8" s="1"/>
  <c r="HE313" i="8"/>
  <c r="HE314" i="8"/>
  <c r="HE276" i="8"/>
  <c r="HE277" i="8"/>
  <c r="HE308" i="8"/>
  <c r="HE309" i="8"/>
  <c r="HE294" i="8"/>
  <c r="HE303" i="8"/>
  <c r="HE295" i="8"/>
  <c r="HE282" i="8"/>
  <c r="HE283" i="8"/>
  <c r="HE284" i="8"/>
  <c r="HE305" i="8"/>
  <c r="HE403" i="8" s="1"/>
  <c r="HE507" i="8" s="1"/>
  <c r="HE544" i="8" s="1"/>
  <c r="HF93" i="8"/>
  <c r="HF95" i="8" s="1"/>
  <c r="HF97" i="8" s="1"/>
  <c r="HF273" i="8"/>
  <c r="HF58" i="8"/>
  <c r="HF59" i="8" s="1"/>
  <c r="HF60" i="8" s="1"/>
  <c r="HF523" i="8" s="1"/>
  <c r="HF513" i="8"/>
  <c r="HF526" i="8" s="1"/>
  <c r="HF274" i="8"/>
  <c r="HF297" i="8"/>
  <c r="HF395" i="8" s="1"/>
  <c r="HF499" i="8" s="1"/>
  <c r="HF528" i="8" s="1"/>
  <c r="HF298" i="8"/>
  <c r="HF299" i="8"/>
  <c r="HF300" i="8"/>
  <c r="HF398" i="8" s="1"/>
  <c r="HF502" i="8" s="1"/>
  <c r="HF531" i="8" s="1"/>
  <c r="HF313" i="8"/>
  <c r="HF314" i="8"/>
  <c r="HF276" i="8"/>
  <c r="HF374" i="8" s="1"/>
  <c r="HF478" i="8" s="1"/>
  <c r="HF541" i="8" s="1"/>
  <c r="HF277" i="8"/>
  <c r="HF375" i="8" s="1"/>
  <c r="HF479" i="8" s="1"/>
  <c r="HF535" i="8" s="1"/>
  <c r="HF308" i="8"/>
  <c r="HF309" i="8"/>
  <c r="HF294" i="8"/>
  <c r="HF303" i="8"/>
  <c r="HF295" i="8"/>
  <c r="HF282" i="8"/>
  <c r="HF283" i="8"/>
  <c r="HF284" i="8"/>
  <c r="HF305" i="8"/>
  <c r="HF403" i="8" s="1"/>
  <c r="HF507" i="8" s="1"/>
  <c r="HF544" i="8" s="1"/>
  <c r="HG273" i="8"/>
  <c r="HG371" i="8" s="1"/>
  <c r="HG475" i="8" s="1"/>
  <c r="HG525" i="8" s="1"/>
  <c r="HG274" i="8"/>
  <c r="HG372" i="8" s="1"/>
  <c r="HG476" i="8" s="1"/>
  <c r="HG527" i="8" s="1"/>
  <c r="HG313" i="8"/>
  <c r="HG411" i="8" s="1"/>
  <c r="HH273" i="8"/>
  <c r="HH371" i="8" s="1"/>
  <c r="HH475" i="8" s="1"/>
  <c r="HH525" i="8" s="1"/>
  <c r="HH274" i="8"/>
  <c r="HH372" i="8" s="1"/>
  <c r="HH313" i="8"/>
  <c r="HH411" i="8" s="1"/>
  <c r="HH515" i="8" s="1"/>
  <c r="GT748" i="8"/>
  <c r="GU748" i="8"/>
  <c r="GV748" i="8"/>
  <c r="GW748" i="8"/>
  <c r="GZ294" i="8"/>
  <c r="GZ392" i="8" s="1"/>
  <c r="GZ496" i="8" s="1"/>
  <c r="GZ538" i="8" s="1"/>
  <c r="GZ295" i="8"/>
  <c r="GZ393" i="8" s="1"/>
  <c r="GZ497" i="8" s="1"/>
  <c r="GZ540" i="8" s="1"/>
  <c r="HG294" i="8"/>
  <c r="HG392" i="8" s="1"/>
  <c r="HG295" i="8"/>
  <c r="HG393" i="8" s="1"/>
  <c r="HG497" i="8" s="1"/>
  <c r="HH294" i="8"/>
  <c r="HH392" i="8" s="1"/>
  <c r="HH496" i="8" s="1"/>
  <c r="HH538" i="8" s="1"/>
  <c r="HH295" i="8"/>
  <c r="HH393" i="8" s="1"/>
  <c r="HH497" i="8" s="1"/>
  <c r="HH540" i="8" s="1"/>
  <c r="GT749" i="8"/>
  <c r="GU749" i="8"/>
  <c r="GV749" i="8"/>
  <c r="GW749" i="8"/>
  <c r="DR727" i="8"/>
  <c r="DS727" i="8"/>
  <c r="DT727" i="8"/>
  <c r="DU727" i="8"/>
  <c r="DV727" i="8"/>
  <c r="DW727" i="8"/>
  <c r="DX727" i="8"/>
  <c r="DR726" i="8"/>
  <c r="DS726" i="8"/>
  <c r="DT726" i="8"/>
  <c r="DU726" i="8"/>
  <c r="DV726" i="8"/>
  <c r="DW726" i="8"/>
  <c r="DX726" i="8"/>
  <c r="DR725" i="8"/>
  <c r="DS725" i="8"/>
  <c r="DT725" i="8"/>
  <c r="DU725" i="8"/>
  <c r="DV725" i="8"/>
  <c r="DW725" i="8"/>
  <c r="DX725" i="8"/>
  <c r="DR724" i="8"/>
  <c r="DS724" i="8"/>
  <c r="DT724" i="8"/>
  <c r="DU724" i="8"/>
  <c r="DV724" i="8"/>
  <c r="DW724" i="8"/>
  <c r="DX724" i="8"/>
  <c r="DR723" i="8"/>
  <c r="DS723" i="8"/>
  <c r="DT723" i="8"/>
  <c r="DU723" i="8"/>
  <c r="DV723" i="8"/>
  <c r="DW723" i="8"/>
  <c r="DX723" i="8"/>
  <c r="DR722" i="8"/>
  <c r="DS722" i="8"/>
  <c r="DT722" i="8"/>
  <c r="DU722" i="8"/>
  <c r="DV722" i="8"/>
  <c r="DW722" i="8"/>
  <c r="DX722" i="8"/>
  <c r="DR721" i="8"/>
  <c r="DS721" i="8"/>
  <c r="DT721" i="8"/>
  <c r="DU721" i="8"/>
  <c r="DV721" i="8"/>
  <c r="DW721" i="8"/>
  <c r="DX721" i="8"/>
  <c r="DR720" i="8"/>
  <c r="DS720" i="8"/>
  <c r="DT720" i="8"/>
  <c r="DU720" i="8"/>
  <c r="DV720" i="8"/>
  <c r="DW720" i="8"/>
  <c r="DX720" i="8"/>
  <c r="DE727" i="8"/>
  <c r="DF727" i="8"/>
  <c r="DG727" i="8"/>
  <c r="DI727" i="8"/>
  <c r="DJ727" i="8"/>
  <c r="DK727" i="8"/>
  <c r="DE726" i="8"/>
  <c r="DF726" i="8"/>
  <c r="DG726" i="8"/>
  <c r="DH726" i="8"/>
  <c r="DI726" i="8"/>
  <c r="DJ726" i="8"/>
  <c r="DK726" i="8"/>
  <c r="DL726" i="8"/>
  <c r="DE725" i="8"/>
  <c r="DF725" i="8"/>
  <c r="DG725" i="8"/>
  <c r="DH725" i="8"/>
  <c r="DI725" i="8"/>
  <c r="DJ725" i="8"/>
  <c r="DK725" i="8"/>
  <c r="DL725" i="8"/>
  <c r="DE724" i="8"/>
  <c r="DF724" i="8"/>
  <c r="DG724" i="8"/>
  <c r="DH724" i="8"/>
  <c r="DI724" i="8"/>
  <c r="DJ724" i="8"/>
  <c r="DK724" i="8"/>
  <c r="DL724" i="8"/>
  <c r="DE723" i="8"/>
  <c r="DF723" i="8"/>
  <c r="DG723" i="8"/>
  <c r="DH723" i="8"/>
  <c r="DI723" i="8"/>
  <c r="DJ723" i="8"/>
  <c r="DK723" i="8"/>
  <c r="DL723" i="8"/>
  <c r="DF722" i="8"/>
  <c r="DG722" i="8"/>
  <c r="DI722" i="8"/>
  <c r="DJ722" i="8"/>
  <c r="DK722" i="8"/>
  <c r="DE721" i="8"/>
  <c r="DF721" i="8"/>
  <c r="DG721" i="8"/>
  <c r="DI721" i="8"/>
  <c r="DJ721" i="8"/>
  <c r="DK721" i="8"/>
  <c r="DF720" i="8"/>
  <c r="DG720" i="8"/>
  <c r="DI720" i="8"/>
  <c r="DJ720" i="8"/>
  <c r="DK720" i="8"/>
  <c r="X561" i="8"/>
  <c r="Y561" i="8"/>
  <c r="X564" i="8"/>
  <c r="X676" i="8" s="1"/>
  <c r="Y564" i="8"/>
  <c r="X565" i="8"/>
  <c r="Y565" i="8"/>
  <c r="Y693" i="8" s="1"/>
  <c r="X566" i="8"/>
  <c r="X699" i="8" s="1"/>
  <c r="Y566" i="8"/>
  <c r="X567" i="8"/>
  <c r="Y567" i="8"/>
  <c r="X568" i="8"/>
  <c r="Y568" i="8"/>
  <c r="X569" i="8"/>
  <c r="Y569" i="8"/>
  <c r="X570" i="8"/>
  <c r="Y570" i="8"/>
  <c r="U557" i="8"/>
  <c r="Y727" i="8"/>
  <c r="Y726" i="8"/>
  <c r="Y725" i="8"/>
  <c r="Y724" i="8"/>
  <c r="Y723" i="8"/>
  <c r="Y722" i="8"/>
  <c r="Y721" i="8"/>
  <c r="Y720" i="8"/>
  <c r="Y692" i="8"/>
  <c r="Y686" i="8"/>
  <c r="Y677" i="8"/>
  <c r="Y673" i="8"/>
  <c r="Y670" i="8"/>
  <c r="Y669" i="8"/>
  <c r="Y662" i="8"/>
  <c r="Y661" i="8"/>
  <c r="Y660" i="8"/>
  <c r="Y659" i="8"/>
  <c r="Y658" i="8"/>
  <c r="Y657" i="8"/>
  <c r="Y656" i="8"/>
  <c r="Y649" i="8"/>
  <c r="Y644" i="8"/>
  <c r="Y636" i="8"/>
  <c r="Y635" i="8"/>
  <c r="Y631" i="8"/>
  <c r="Y625" i="8"/>
  <c r="Y624" i="8"/>
  <c r="Y623" i="8"/>
  <c r="Y622" i="8"/>
  <c r="Y621" i="8"/>
  <c r="Y620" i="8"/>
  <c r="Y619" i="8"/>
  <c r="Y618" i="8"/>
  <c r="Y613" i="8"/>
  <c r="Y611" i="8"/>
  <c r="Y610" i="8"/>
  <c r="Y609" i="8"/>
  <c r="Y608" i="8"/>
  <c r="Y607" i="8"/>
  <c r="Y605" i="8"/>
  <c r="Y604" i="8"/>
  <c r="Y599" i="8"/>
  <c r="Y591" i="8"/>
  <c r="Y590" i="8"/>
  <c r="Y586" i="8"/>
  <c r="X727" i="8"/>
  <c r="X726" i="8"/>
  <c r="X725" i="8"/>
  <c r="X724" i="8"/>
  <c r="X723" i="8"/>
  <c r="X722" i="8"/>
  <c r="X721" i="8"/>
  <c r="X720" i="8"/>
  <c r="X692" i="8"/>
  <c r="X677" i="8"/>
  <c r="X673" i="8"/>
  <c r="X670" i="8"/>
  <c r="X669" i="8"/>
  <c r="X658" i="8"/>
  <c r="X649" i="8"/>
  <c r="X644" i="8"/>
  <c r="X639" i="8"/>
  <c r="X636" i="8"/>
  <c r="X635" i="8"/>
  <c r="X634" i="8"/>
  <c r="X631" i="8"/>
  <c r="X625" i="8"/>
  <c r="X624" i="8"/>
  <c r="X623" i="8"/>
  <c r="X622" i="8"/>
  <c r="X621" i="8"/>
  <c r="X620" i="8"/>
  <c r="X619" i="8"/>
  <c r="X618" i="8"/>
  <c r="X613" i="8"/>
  <c r="X611" i="8"/>
  <c r="X610" i="8"/>
  <c r="X609" i="8"/>
  <c r="X608" i="8"/>
  <c r="X607" i="8"/>
  <c r="X605" i="8"/>
  <c r="X604" i="8"/>
  <c r="X602" i="8"/>
  <c r="X599" i="8"/>
  <c r="X597" i="8"/>
  <c r="X596" i="8"/>
  <c r="X593" i="8"/>
  <c r="X591" i="8"/>
  <c r="X590" i="8"/>
  <c r="X588" i="8"/>
  <c r="X586" i="8"/>
  <c r="W566" i="8"/>
  <c r="W700" i="8" s="1"/>
  <c r="W565" i="8"/>
  <c r="W564" i="8"/>
  <c r="W677" i="8" s="1"/>
  <c r="W662" i="8"/>
  <c r="W661" i="8"/>
  <c r="W660" i="8"/>
  <c r="W659" i="8"/>
  <c r="W658" i="8"/>
  <c r="W657" i="8"/>
  <c r="W656" i="8"/>
  <c r="W644" i="8"/>
  <c r="W639" i="8"/>
  <c r="W634" i="8"/>
  <c r="W561" i="8"/>
  <c r="W624" i="8" s="1"/>
  <c r="W610" i="8"/>
  <c r="W605" i="8"/>
  <c r="W599" i="8"/>
  <c r="W594" i="8"/>
  <c r="W589" i="8"/>
  <c r="V566" i="8"/>
  <c r="V699" i="8" s="1"/>
  <c r="V565" i="8"/>
  <c r="V564" i="8"/>
  <c r="V670" i="8" s="1"/>
  <c r="V660" i="8"/>
  <c r="V656" i="8"/>
  <c r="V649" i="8"/>
  <c r="V647" i="8"/>
  <c r="V646" i="8"/>
  <c r="V644" i="8"/>
  <c r="V642" i="8"/>
  <c r="V641" i="8"/>
  <c r="V640" i="8"/>
  <c r="V639" i="8"/>
  <c r="V638" i="8"/>
  <c r="V636" i="8"/>
  <c r="V635" i="8"/>
  <c r="V634" i="8"/>
  <c r="V633" i="8"/>
  <c r="V631" i="8"/>
  <c r="V561" i="8"/>
  <c r="V613" i="8"/>
  <c r="V611" i="8"/>
  <c r="V610" i="8"/>
  <c r="V609" i="8"/>
  <c r="V608" i="8"/>
  <c r="V607" i="8"/>
  <c r="V605" i="8"/>
  <c r="V604" i="8"/>
  <c r="V602" i="8"/>
  <c r="V601" i="8"/>
  <c r="V599" i="8"/>
  <c r="V597" i="8"/>
  <c r="V596" i="8"/>
  <c r="V595" i="8"/>
  <c r="V594" i="8"/>
  <c r="V593" i="8"/>
  <c r="V591" i="8"/>
  <c r="V590" i="8"/>
  <c r="V589" i="8"/>
  <c r="V588" i="8"/>
  <c r="V586" i="8"/>
  <c r="U566" i="8"/>
  <c r="U565" i="8"/>
  <c r="U564" i="8"/>
  <c r="U670" i="8" s="1"/>
  <c r="U662" i="8"/>
  <c r="U661" i="8"/>
  <c r="U660" i="8"/>
  <c r="U659" i="8"/>
  <c r="U658" i="8"/>
  <c r="U657" i="8"/>
  <c r="U656" i="8"/>
  <c r="U561" i="8"/>
  <c r="U605" i="8"/>
  <c r="U586" i="8"/>
  <c r="W570" i="8"/>
  <c r="V570" i="8"/>
  <c r="U570" i="8"/>
  <c r="W569" i="8"/>
  <c r="V569" i="8"/>
  <c r="U569" i="8"/>
  <c r="W568" i="8"/>
  <c r="V568" i="8"/>
  <c r="U568" i="8"/>
  <c r="W567" i="8"/>
  <c r="V567" i="8"/>
  <c r="U567" i="8"/>
  <c r="W558" i="8"/>
  <c r="V558" i="8"/>
  <c r="W557" i="8"/>
  <c r="V557" i="8"/>
  <c r="EL727" i="8"/>
  <c r="EK727" i="8"/>
  <c r="EJ727" i="8"/>
  <c r="EI727" i="8"/>
  <c r="EH727" i="8"/>
  <c r="EG727" i="8"/>
  <c r="EF727" i="8"/>
  <c r="EE727" i="8"/>
  <c r="EL726" i="8"/>
  <c r="EK726" i="8"/>
  <c r="EJ726" i="8"/>
  <c r="EI726" i="8"/>
  <c r="EH726" i="8"/>
  <c r="EG726" i="8"/>
  <c r="EF726" i="8"/>
  <c r="EE726" i="8"/>
  <c r="EL725" i="8"/>
  <c r="EK725" i="8"/>
  <c r="EJ725" i="8"/>
  <c r="EI725" i="8"/>
  <c r="EH725" i="8"/>
  <c r="EG725" i="8"/>
  <c r="EF725" i="8"/>
  <c r="EE725" i="8"/>
  <c r="EL724" i="8"/>
  <c r="EK724" i="8"/>
  <c r="EJ724" i="8"/>
  <c r="EI724" i="8"/>
  <c r="EH724" i="8"/>
  <c r="EG724" i="8"/>
  <c r="EF724" i="8"/>
  <c r="EE724" i="8"/>
  <c r="EL723" i="8"/>
  <c r="EK723" i="8"/>
  <c r="EJ723" i="8"/>
  <c r="EI723" i="8"/>
  <c r="EH723" i="8"/>
  <c r="EG723" i="8"/>
  <c r="EF723" i="8"/>
  <c r="EE723" i="8"/>
  <c r="EL722" i="8"/>
  <c r="EK722" i="8"/>
  <c r="EJ722" i="8"/>
  <c r="EI722" i="8"/>
  <c r="EH722" i="8"/>
  <c r="EG722" i="8"/>
  <c r="EF722" i="8"/>
  <c r="EE722" i="8"/>
  <c r="EL721" i="8"/>
  <c r="EK721" i="8"/>
  <c r="EJ721" i="8"/>
  <c r="EI721" i="8"/>
  <c r="EH721" i="8"/>
  <c r="EG721" i="8"/>
  <c r="EF721" i="8"/>
  <c r="EE721" i="8"/>
  <c r="EL720" i="8"/>
  <c r="EK720" i="8"/>
  <c r="EJ720" i="8"/>
  <c r="EI720" i="8"/>
  <c r="EH720" i="8"/>
  <c r="EG720" i="8"/>
  <c r="EF720" i="8"/>
  <c r="EE720" i="8"/>
  <c r="CE727" i="8"/>
  <c r="CD727" i="8"/>
  <c r="CE726" i="8"/>
  <c r="CD726" i="8"/>
  <c r="CE725" i="8"/>
  <c r="CD725" i="8"/>
  <c r="CE724" i="8"/>
  <c r="CD724" i="8"/>
  <c r="CE723" i="8"/>
  <c r="CD723" i="8"/>
  <c r="CE722" i="8"/>
  <c r="CD722" i="8"/>
  <c r="CE721" i="8"/>
  <c r="CD721" i="8"/>
  <c r="CE720" i="8"/>
  <c r="CD720" i="8"/>
  <c r="BS727" i="8"/>
  <c r="BQ727" i="8"/>
  <c r="BP727" i="8"/>
  <c r="BS726" i="8"/>
  <c r="BR726" i="8"/>
  <c r="BQ726" i="8"/>
  <c r="BP726" i="8"/>
  <c r="BO726" i="8"/>
  <c r="BS725" i="8"/>
  <c r="BR725" i="8"/>
  <c r="BQ725" i="8"/>
  <c r="BP725" i="8"/>
  <c r="BO725" i="8"/>
  <c r="BS724" i="8"/>
  <c r="BR724" i="8"/>
  <c r="BQ724" i="8"/>
  <c r="BP724" i="8"/>
  <c r="BO724" i="8"/>
  <c r="BS723" i="8"/>
  <c r="BR723" i="8"/>
  <c r="BQ723" i="8"/>
  <c r="BP723" i="8"/>
  <c r="BO723" i="8"/>
  <c r="BS722" i="8"/>
  <c r="BQ722" i="8"/>
  <c r="BP722" i="8"/>
  <c r="BS721" i="8"/>
  <c r="BQ721" i="8"/>
  <c r="BP721" i="8"/>
  <c r="BS720" i="8"/>
  <c r="BQ720" i="8"/>
  <c r="BP720" i="8"/>
  <c r="W727" i="8"/>
  <c r="V727" i="8"/>
  <c r="U727" i="8"/>
  <c r="W726" i="8"/>
  <c r="V726" i="8"/>
  <c r="U726" i="8"/>
  <c r="W725" i="8"/>
  <c r="V725" i="8"/>
  <c r="U725" i="8"/>
  <c r="W724" i="8"/>
  <c r="V724" i="8"/>
  <c r="U724" i="8"/>
  <c r="W723" i="8"/>
  <c r="V723" i="8"/>
  <c r="U723" i="8"/>
  <c r="W722" i="8"/>
  <c r="V722" i="8"/>
  <c r="U722" i="8"/>
  <c r="W721" i="8"/>
  <c r="V721" i="8"/>
  <c r="U721" i="8"/>
  <c r="W720" i="8"/>
  <c r="V720" i="8"/>
  <c r="U720" i="8"/>
  <c r="D272" i="8"/>
  <c r="EI658" i="8"/>
  <c r="CW308" i="8"/>
  <c r="CW406" i="8"/>
  <c r="BQ661" i="8"/>
  <c r="BQ656" i="8"/>
  <c r="BQ657" i="8"/>
  <c r="BQ660" i="8"/>
  <c r="BZ451" i="8"/>
  <c r="BY605" i="8"/>
  <c r="BZ605" i="8"/>
  <c r="CA605" i="8"/>
  <c r="CB605" i="8"/>
  <c r="CC605" i="8"/>
  <c r="D316" i="14"/>
  <c r="D414" i="14"/>
  <c r="D518" i="14"/>
  <c r="D534" i="14"/>
  <c r="D516" i="14"/>
  <c r="D528" i="14"/>
  <c r="D303" i="14"/>
  <c r="D401" i="14"/>
  <c r="D505" i="14"/>
  <c r="D533" i="14"/>
  <c r="D279" i="14"/>
  <c r="D377" i="14"/>
  <c r="D481" i="14"/>
  <c r="D536" i="14"/>
  <c r="D306" i="14"/>
  <c r="D404" i="14"/>
  <c r="D508" i="14"/>
  <c r="D541" i="14"/>
  <c r="D285" i="14"/>
  <c r="D383" i="14"/>
  <c r="D487" i="14"/>
  <c r="D543" i="14"/>
  <c r="D286" i="14"/>
  <c r="D384" i="14"/>
  <c r="D488" i="14"/>
  <c r="D544" i="14"/>
  <c r="D287" i="14"/>
  <c r="D385" i="14"/>
  <c r="D489" i="14"/>
  <c r="D545" i="14"/>
  <c r="D308" i="14"/>
  <c r="D406" i="14"/>
  <c r="D510" i="14"/>
  <c r="D546" i="14"/>
  <c r="D566" i="14"/>
  <c r="D672" i="14"/>
  <c r="E316" i="14"/>
  <c r="E414" i="14"/>
  <c r="E518" i="14"/>
  <c r="E534" i="14"/>
  <c r="E516" i="14"/>
  <c r="E528" i="14"/>
  <c r="E303" i="14"/>
  <c r="E401" i="14"/>
  <c r="E505" i="14"/>
  <c r="E533" i="14"/>
  <c r="E279" i="14"/>
  <c r="E377" i="14"/>
  <c r="E481" i="14"/>
  <c r="E536" i="14"/>
  <c r="E306" i="14"/>
  <c r="E404" i="14"/>
  <c r="E508" i="14"/>
  <c r="E541" i="14"/>
  <c r="E285" i="14"/>
  <c r="E383" i="14"/>
  <c r="E487" i="14"/>
  <c r="E543" i="14"/>
  <c r="E286" i="14"/>
  <c r="E384" i="14"/>
  <c r="E488" i="14"/>
  <c r="E544" i="14"/>
  <c r="E287" i="14"/>
  <c r="E385" i="14"/>
  <c r="E489" i="14"/>
  <c r="E545" i="14"/>
  <c r="E308" i="14"/>
  <c r="E406" i="14"/>
  <c r="E510" i="14"/>
  <c r="E546" i="14"/>
  <c r="E566" i="14"/>
  <c r="E672" i="14"/>
  <c r="F316" i="14"/>
  <c r="F414" i="14"/>
  <c r="F518" i="14"/>
  <c r="F534" i="14"/>
  <c r="F516" i="14"/>
  <c r="F528" i="14"/>
  <c r="F303" i="14"/>
  <c r="F401" i="14"/>
  <c r="F505" i="14"/>
  <c r="F533" i="14"/>
  <c r="F279" i="14"/>
  <c r="F377" i="14"/>
  <c r="F481" i="14"/>
  <c r="F536" i="14"/>
  <c r="F306" i="14"/>
  <c r="F404" i="14"/>
  <c r="F508" i="14"/>
  <c r="F541" i="14"/>
  <c r="F285" i="14"/>
  <c r="F383" i="14"/>
  <c r="F487" i="14"/>
  <c r="F543" i="14"/>
  <c r="F286" i="14"/>
  <c r="F384" i="14"/>
  <c r="F488" i="14"/>
  <c r="F544" i="14"/>
  <c r="F287" i="14"/>
  <c r="F385" i="14"/>
  <c r="F489" i="14"/>
  <c r="F545" i="14"/>
  <c r="F308" i="14"/>
  <c r="F406" i="14"/>
  <c r="F510" i="14"/>
  <c r="F546" i="14"/>
  <c r="F566" i="14"/>
  <c r="F672" i="14"/>
  <c r="E276" i="14"/>
  <c r="E374" i="14"/>
  <c r="E478" i="14"/>
  <c r="E527" i="14"/>
  <c r="E277" i="14"/>
  <c r="E375" i="14"/>
  <c r="E479" i="14"/>
  <c r="E529" i="14"/>
  <c r="E300" i="14"/>
  <c r="E398" i="14"/>
  <c r="E502" i="14"/>
  <c r="E530" i="14"/>
  <c r="E301" i="14"/>
  <c r="E399" i="14"/>
  <c r="E503" i="14"/>
  <c r="E531" i="14"/>
  <c r="E302" i="14"/>
  <c r="E400" i="14"/>
  <c r="E504" i="14"/>
  <c r="E532" i="14"/>
  <c r="E317" i="14"/>
  <c r="E415" i="14"/>
  <c r="E519" i="14"/>
  <c r="E535" i="14"/>
  <c r="E280" i="14"/>
  <c r="E378" i="14"/>
  <c r="E482" i="14"/>
  <c r="E537" i="14"/>
  <c r="E281" i="14"/>
  <c r="E379" i="14"/>
  <c r="E483" i="14"/>
  <c r="E538" i="14"/>
  <c r="E282" i="14"/>
  <c r="E380" i="14"/>
  <c r="E484" i="14"/>
  <c r="E539" i="14"/>
  <c r="E297" i="14"/>
  <c r="E395" i="14"/>
  <c r="E499" i="14"/>
  <c r="E540" i="14"/>
  <c r="E298" i="14"/>
  <c r="E396" i="14"/>
  <c r="E500" i="14"/>
  <c r="E542" i="14"/>
  <c r="E564" i="14"/>
  <c r="E638" i="14"/>
  <c r="F276" i="14"/>
  <c r="F374" i="14"/>
  <c r="F478" i="14"/>
  <c r="F527" i="14"/>
  <c r="F277" i="14"/>
  <c r="F375" i="14"/>
  <c r="F479" i="14"/>
  <c r="F529" i="14"/>
  <c r="F300" i="14"/>
  <c r="F398" i="14"/>
  <c r="F502" i="14"/>
  <c r="F530" i="14"/>
  <c r="F301" i="14"/>
  <c r="F399" i="14"/>
  <c r="F503" i="14"/>
  <c r="F531" i="14"/>
  <c r="F302" i="14"/>
  <c r="F400" i="14"/>
  <c r="F504" i="14"/>
  <c r="F532" i="14"/>
  <c r="F317" i="14"/>
  <c r="F415" i="14"/>
  <c r="F519" i="14"/>
  <c r="F535" i="14"/>
  <c r="F280" i="14"/>
  <c r="F378" i="14"/>
  <c r="F482" i="14"/>
  <c r="F537" i="14"/>
  <c r="F281" i="14"/>
  <c r="F379" i="14"/>
  <c r="F483" i="14"/>
  <c r="F538" i="14"/>
  <c r="F282" i="14"/>
  <c r="F380" i="14"/>
  <c r="F484" i="14"/>
  <c r="F539" i="14"/>
  <c r="F297" i="14"/>
  <c r="F395" i="14"/>
  <c r="F499" i="14"/>
  <c r="F540" i="14"/>
  <c r="F298" i="14"/>
  <c r="F396" i="14"/>
  <c r="F500" i="14"/>
  <c r="F542" i="14"/>
  <c r="F564" i="14"/>
  <c r="F638" i="14"/>
  <c r="D276" i="14"/>
  <c r="D374" i="14"/>
  <c r="D478" i="14"/>
  <c r="D527" i="14"/>
  <c r="D277" i="14"/>
  <c r="D375" i="14"/>
  <c r="D479" i="14"/>
  <c r="D529" i="14"/>
  <c r="D300" i="14"/>
  <c r="D398" i="14"/>
  <c r="D502" i="14"/>
  <c r="D530" i="14"/>
  <c r="D301" i="14"/>
  <c r="D399" i="14"/>
  <c r="D503" i="14"/>
  <c r="D531" i="14"/>
  <c r="D302" i="14"/>
  <c r="D400" i="14"/>
  <c r="D504" i="14"/>
  <c r="D532" i="14"/>
  <c r="D317" i="14"/>
  <c r="D415" i="14"/>
  <c r="D519" i="14"/>
  <c r="D535" i="14"/>
  <c r="D280" i="14"/>
  <c r="D378" i="14"/>
  <c r="D482" i="14"/>
  <c r="D537" i="14"/>
  <c r="D281" i="14"/>
  <c r="D379" i="14"/>
  <c r="D483" i="14"/>
  <c r="D538" i="14"/>
  <c r="D282" i="14"/>
  <c r="D380" i="14"/>
  <c r="D484" i="14"/>
  <c r="D539" i="14"/>
  <c r="D297" i="14"/>
  <c r="D395" i="14"/>
  <c r="D499" i="14"/>
  <c r="D540" i="14"/>
  <c r="D298" i="14"/>
  <c r="D396" i="14"/>
  <c r="D500" i="14"/>
  <c r="D542" i="14"/>
  <c r="D564" i="14"/>
  <c r="D638" i="14"/>
  <c r="E305" i="14"/>
  <c r="E403" i="14"/>
  <c r="E507" i="14"/>
  <c r="E550" i="14"/>
  <c r="E288" i="14"/>
  <c r="E386" i="14"/>
  <c r="E490" i="14"/>
  <c r="E548" i="14"/>
  <c r="E304" i="14"/>
  <c r="E402" i="14"/>
  <c r="E506" i="14"/>
  <c r="E549" i="14"/>
  <c r="E551" i="14"/>
  <c r="E289" i="14"/>
  <c r="E387" i="14"/>
  <c r="E491" i="14"/>
  <c r="E552" i="14"/>
  <c r="E290" i="14"/>
  <c r="E388" i="14"/>
  <c r="E492" i="14"/>
  <c r="E553" i="14"/>
  <c r="E291" i="14"/>
  <c r="E389" i="14"/>
  <c r="E493" i="14"/>
  <c r="E554" i="14"/>
  <c r="E319" i="14"/>
  <c r="E417" i="14"/>
  <c r="E521" i="14"/>
  <c r="E555" i="14"/>
  <c r="E562" i="14"/>
  <c r="E609" i="14"/>
  <c r="F305" i="14"/>
  <c r="F403" i="14"/>
  <c r="F507" i="14"/>
  <c r="F550" i="14"/>
  <c r="F288" i="14"/>
  <c r="F386" i="14"/>
  <c r="F490" i="14"/>
  <c r="F548" i="14"/>
  <c r="F304" i="14"/>
  <c r="F402" i="14"/>
  <c r="F506" i="14"/>
  <c r="F549" i="14"/>
  <c r="F551" i="14"/>
  <c r="F289" i="14"/>
  <c r="F387" i="14"/>
  <c r="F491" i="14"/>
  <c r="F552" i="14"/>
  <c r="F290" i="14"/>
  <c r="F388" i="14"/>
  <c r="F492" i="14"/>
  <c r="F553" i="14"/>
  <c r="F291" i="14"/>
  <c r="F389" i="14"/>
  <c r="F493" i="14"/>
  <c r="F554" i="14"/>
  <c r="F319" i="14"/>
  <c r="F417" i="14"/>
  <c r="F521" i="14"/>
  <c r="F555" i="14"/>
  <c r="F562" i="14"/>
  <c r="F609" i="14"/>
  <c r="D305" i="14"/>
  <c r="D403" i="14"/>
  <c r="D507" i="14"/>
  <c r="D550" i="14"/>
  <c r="D288" i="14"/>
  <c r="D386" i="14"/>
  <c r="D490" i="14"/>
  <c r="D548" i="14"/>
  <c r="D304" i="14"/>
  <c r="D402" i="14"/>
  <c r="D506" i="14"/>
  <c r="D549" i="14"/>
  <c r="D551" i="14"/>
  <c r="D289" i="14"/>
  <c r="D387" i="14"/>
  <c r="D491" i="14"/>
  <c r="D552" i="14"/>
  <c r="D290" i="14"/>
  <c r="D388" i="14"/>
  <c r="D492" i="14"/>
  <c r="D553" i="14"/>
  <c r="D291" i="14"/>
  <c r="D389" i="14"/>
  <c r="D493" i="14"/>
  <c r="D554" i="14"/>
  <c r="D319" i="14"/>
  <c r="D417" i="14"/>
  <c r="D521" i="14"/>
  <c r="D555" i="14"/>
  <c r="D562" i="14"/>
  <c r="D609" i="14"/>
  <c r="E593" i="14"/>
  <c r="F593" i="14"/>
  <c r="D593" i="14"/>
  <c r="D592" i="14"/>
  <c r="D591" i="14"/>
  <c r="D590" i="14"/>
  <c r="D589" i="14"/>
  <c r="D588" i="14"/>
  <c r="D587" i="14"/>
  <c r="D586" i="14"/>
  <c r="D670" i="14"/>
  <c r="D631" i="14"/>
  <c r="F568" i="14"/>
  <c r="F701" i="14"/>
  <c r="E568" i="14"/>
  <c r="E701" i="14"/>
  <c r="F700" i="14"/>
  <c r="E700" i="14"/>
  <c r="F699" i="14"/>
  <c r="E699" i="14"/>
  <c r="F698" i="14"/>
  <c r="F702" i="14"/>
  <c r="E698" i="14"/>
  <c r="E702" i="14"/>
  <c r="F567" i="14"/>
  <c r="F694" i="14"/>
  <c r="E567" i="14"/>
  <c r="E694" i="14"/>
  <c r="F693" i="14"/>
  <c r="E693" i="14"/>
  <c r="F692" i="14"/>
  <c r="E692" i="14"/>
  <c r="F691" i="14"/>
  <c r="E691" i="14"/>
  <c r="F690" i="14"/>
  <c r="E690" i="14"/>
  <c r="F689" i="14"/>
  <c r="E689" i="14"/>
  <c r="F688" i="14"/>
  <c r="E688" i="14"/>
  <c r="F687" i="14"/>
  <c r="E687" i="14"/>
  <c r="F686" i="14"/>
  <c r="E686" i="14"/>
  <c r="F685" i="14"/>
  <c r="E685" i="14"/>
  <c r="F684" i="14"/>
  <c r="E684" i="14"/>
  <c r="F683" i="14"/>
  <c r="F695" i="14"/>
  <c r="E683" i="14"/>
  <c r="E695" i="14"/>
  <c r="F678" i="14"/>
  <c r="E678" i="14"/>
  <c r="F677" i="14"/>
  <c r="E677" i="14"/>
  <c r="F676" i="14"/>
  <c r="E676" i="14"/>
  <c r="F675" i="14"/>
  <c r="E675" i="14"/>
  <c r="F674" i="14"/>
  <c r="E674" i="14"/>
  <c r="F673" i="14"/>
  <c r="E673" i="14"/>
  <c r="F671" i="14"/>
  <c r="E671" i="14"/>
  <c r="F670" i="14"/>
  <c r="E670" i="14"/>
  <c r="E679" i="14"/>
  <c r="F565" i="14"/>
  <c r="F665" i="14"/>
  <c r="E565" i="14"/>
  <c r="E665" i="14"/>
  <c r="F664" i="14"/>
  <c r="E664" i="14"/>
  <c r="F663" i="14"/>
  <c r="E663" i="14"/>
  <c r="F662" i="14"/>
  <c r="E662" i="14"/>
  <c r="F661" i="14"/>
  <c r="E661" i="14"/>
  <c r="F660" i="14"/>
  <c r="E660" i="14"/>
  <c r="F659" i="14"/>
  <c r="E659" i="14"/>
  <c r="F658" i="14"/>
  <c r="E658" i="14"/>
  <c r="F657" i="14"/>
  <c r="E657" i="14"/>
  <c r="F656" i="14"/>
  <c r="F655" i="14"/>
  <c r="F666" i="14"/>
  <c r="E656" i="14"/>
  <c r="E655" i="14"/>
  <c r="E666" i="14"/>
  <c r="F650" i="14"/>
  <c r="E650" i="14"/>
  <c r="F649" i="14"/>
  <c r="E649" i="14"/>
  <c r="F648" i="14"/>
  <c r="E648" i="14"/>
  <c r="F647" i="14"/>
  <c r="E647" i="14"/>
  <c r="F646" i="14"/>
  <c r="E646" i="14"/>
  <c r="F645" i="14"/>
  <c r="E645" i="14"/>
  <c r="F644" i="14"/>
  <c r="E644" i="14"/>
  <c r="F643" i="14"/>
  <c r="E643" i="14"/>
  <c r="F642" i="14"/>
  <c r="E642" i="14"/>
  <c r="F641" i="14"/>
  <c r="E641" i="14"/>
  <c r="F640" i="14"/>
  <c r="E640" i="14"/>
  <c r="F639" i="14"/>
  <c r="E639" i="14"/>
  <c r="F637" i="14"/>
  <c r="E637" i="14"/>
  <c r="F636" i="14"/>
  <c r="E636" i="14"/>
  <c r="F635" i="14"/>
  <c r="E635" i="14"/>
  <c r="F634" i="14"/>
  <c r="E634" i="14"/>
  <c r="F633" i="14"/>
  <c r="E633" i="14"/>
  <c r="F632" i="14"/>
  <c r="E632" i="14"/>
  <c r="E631" i="14"/>
  <c r="E651" i="14"/>
  <c r="F631" i="14"/>
  <c r="F563" i="14"/>
  <c r="F626" i="14"/>
  <c r="E563" i="14"/>
  <c r="E626" i="14"/>
  <c r="F625" i="14"/>
  <c r="E625" i="14"/>
  <c r="F624" i="14"/>
  <c r="E624" i="14"/>
  <c r="F623" i="14"/>
  <c r="E623" i="14"/>
  <c r="F622" i="14"/>
  <c r="E622" i="14"/>
  <c r="F621" i="14"/>
  <c r="E621" i="14"/>
  <c r="F620" i="14"/>
  <c r="E620" i="14"/>
  <c r="F619" i="14"/>
  <c r="F627" i="14"/>
  <c r="E619" i="14"/>
  <c r="E627" i="14"/>
  <c r="F614" i="14"/>
  <c r="E614" i="14"/>
  <c r="F613" i="14"/>
  <c r="E613" i="14"/>
  <c r="F612" i="14"/>
  <c r="E612" i="14"/>
  <c r="F611" i="14"/>
  <c r="E611" i="14"/>
  <c r="F610" i="14"/>
  <c r="E610" i="14"/>
  <c r="F608" i="14"/>
  <c r="E608" i="14"/>
  <c r="F607" i="14"/>
  <c r="E607" i="14"/>
  <c r="F606" i="14"/>
  <c r="E606" i="14"/>
  <c r="F605" i="14"/>
  <c r="E605" i="14"/>
  <c r="F604" i="14"/>
  <c r="E604" i="14"/>
  <c r="F603" i="14"/>
  <c r="E603" i="14"/>
  <c r="F602" i="14"/>
  <c r="E602" i="14"/>
  <c r="F601" i="14"/>
  <c r="E601" i="14"/>
  <c r="F600" i="14"/>
  <c r="E600" i="14"/>
  <c r="F599" i="14"/>
  <c r="E599" i="14"/>
  <c r="F598" i="14"/>
  <c r="E598" i="14"/>
  <c r="F597" i="14"/>
  <c r="E597" i="14"/>
  <c r="F596" i="14"/>
  <c r="E596" i="14"/>
  <c r="F595" i="14"/>
  <c r="E595" i="14"/>
  <c r="F594" i="14"/>
  <c r="E594" i="14"/>
  <c r="F592" i="14"/>
  <c r="E592" i="14"/>
  <c r="F591" i="14"/>
  <c r="E591" i="14"/>
  <c r="F590" i="14"/>
  <c r="E590" i="14"/>
  <c r="F589" i="14"/>
  <c r="E589" i="14"/>
  <c r="F588" i="14"/>
  <c r="E588" i="14"/>
  <c r="F587" i="14"/>
  <c r="E587" i="14"/>
  <c r="F586" i="14"/>
  <c r="E586" i="14"/>
  <c r="F559" i="14"/>
  <c r="F557" i="14"/>
  <c r="F570" i="14"/>
  <c r="F571" i="14"/>
  <c r="F572" i="14"/>
  <c r="E559" i="14"/>
  <c r="E557" i="14"/>
  <c r="E570" i="14"/>
  <c r="E571" i="14"/>
  <c r="E569" i="14"/>
  <c r="E572" i="14"/>
  <c r="F318" i="14"/>
  <c r="F416" i="14"/>
  <c r="F520" i="14"/>
  <c r="F315" i="14"/>
  <c r="F413" i="14"/>
  <c r="F517" i="14"/>
  <c r="F515" i="14"/>
  <c r="F312" i="14"/>
  <c r="F410" i="14"/>
  <c r="F514" i="14"/>
  <c r="F311" i="14"/>
  <c r="F409" i="14"/>
  <c r="F513" i="14"/>
  <c r="F512" i="14"/>
  <c r="F511" i="14"/>
  <c r="F509" i="14"/>
  <c r="F501" i="14"/>
  <c r="F498" i="14"/>
  <c r="F497" i="14"/>
  <c r="F496" i="14"/>
  <c r="F495" i="14"/>
  <c r="F292" i="14"/>
  <c r="F390" i="14"/>
  <c r="F494" i="14"/>
  <c r="F284" i="14"/>
  <c r="F382" i="14"/>
  <c r="F486" i="14"/>
  <c r="F283" i="14"/>
  <c r="F381" i="14"/>
  <c r="F485" i="14"/>
  <c r="F278" i="14"/>
  <c r="F376" i="14"/>
  <c r="F480" i="14"/>
  <c r="F275" i="14"/>
  <c r="F373" i="14"/>
  <c r="F477" i="14"/>
  <c r="F274" i="14"/>
  <c r="F372" i="14"/>
  <c r="F476" i="14"/>
  <c r="F273" i="14"/>
  <c r="F371" i="14"/>
  <c r="F475" i="14"/>
  <c r="E318" i="14"/>
  <c r="E416" i="14"/>
  <c r="E520" i="14"/>
  <c r="E315" i="14"/>
  <c r="E413" i="14"/>
  <c r="E517" i="14"/>
  <c r="E515" i="14"/>
  <c r="E312" i="14"/>
  <c r="E410" i="14"/>
  <c r="E514" i="14"/>
  <c r="E311" i="14"/>
  <c r="E409" i="14"/>
  <c r="E513" i="14"/>
  <c r="E512" i="14"/>
  <c r="E511" i="14"/>
  <c r="E509" i="14"/>
  <c r="E501" i="14"/>
  <c r="E498" i="14"/>
  <c r="E497" i="14"/>
  <c r="E496" i="14"/>
  <c r="E495" i="14"/>
  <c r="E292" i="14"/>
  <c r="E390" i="14"/>
  <c r="E494" i="14"/>
  <c r="E284" i="14"/>
  <c r="E382" i="14"/>
  <c r="E486" i="14"/>
  <c r="E283" i="14"/>
  <c r="E381" i="14"/>
  <c r="E485" i="14"/>
  <c r="E278" i="14"/>
  <c r="E376" i="14"/>
  <c r="E480" i="14"/>
  <c r="E275" i="14"/>
  <c r="E373" i="14"/>
  <c r="E477" i="14"/>
  <c r="E274" i="14"/>
  <c r="E372" i="14"/>
  <c r="E476" i="14"/>
  <c r="E273" i="14"/>
  <c r="E371" i="14"/>
  <c r="E475" i="14"/>
  <c r="F469" i="14"/>
  <c r="F468" i="14"/>
  <c r="F467" i="14"/>
  <c r="F466" i="14"/>
  <c r="F465" i="14"/>
  <c r="F464" i="14"/>
  <c r="F463" i="14"/>
  <c r="F462" i="14"/>
  <c r="F461" i="14"/>
  <c r="F460" i="14"/>
  <c r="F459" i="14"/>
  <c r="F458" i="14"/>
  <c r="F457" i="14"/>
  <c r="F456" i="14"/>
  <c r="F455" i="14"/>
  <c r="F454" i="14"/>
  <c r="F453" i="14"/>
  <c r="F452" i="14"/>
  <c r="F451" i="14"/>
  <c r="F450" i="14"/>
  <c r="F449" i="14"/>
  <c r="F448" i="14"/>
  <c r="F447" i="14"/>
  <c r="F446" i="14"/>
  <c r="F445" i="14"/>
  <c r="F444" i="14"/>
  <c r="F443" i="14"/>
  <c r="F442" i="14"/>
  <c r="F441" i="14"/>
  <c r="F440" i="14"/>
  <c r="F439" i="14"/>
  <c r="F438" i="14"/>
  <c r="F437" i="14"/>
  <c r="F436" i="14"/>
  <c r="F435" i="14"/>
  <c r="F434" i="14"/>
  <c r="F433" i="14"/>
  <c r="F432" i="14"/>
  <c r="F431" i="14"/>
  <c r="F430" i="14"/>
  <c r="F429" i="14"/>
  <c r="F428" i="14"/>
  <c r="F427" i="14"/>
  <c r="F426" i="14"/>
  <c r="F425" i="14"/>
  <c r="F424" i="14"/>
  <c r="F423" i="14"/>
  <c r="F422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F314" i="14"/>
  <c r="F309" i="14"/>
  <c r="F307" i="14"/>
  <c r="F296" i="14"/>
  <c r="F295" i="14"/>
  <c r="F294" i="14"/>
  <c r="F271" i="14"/>
  <c r="E314" i="14"/>
  <c r="E309" i="14"/>
  <c r="E307" i="14"/>
  <c r="E296" i="14"/>
  <c r="E295" i="14"/>
  <c r="E294" i="14"/>
  <c r="E271" i="14"/>
  <c r="F679" i="14"/>
  <c r="F651" i="14"/>
  <c r="E615" i="14"/>
  <c r="F615" i="14"/>
  <c r="F569" i="14"/>
  <c r="AC9" i="14"/>
  <c r="AI95" i="14"/>
  <c r="AJ95" i="14"/>
  <c r="AL95" i="14"/>
  <c r="AM95" i="14"/>
  <c r="AN95" i="14"/>
  <c r="AO95" i="14"/>
  <c r="AP95" i="14"/>
  <c r="AQ95" i="14"/>
  <c r="AR95" i="14"/>
  <c r="AS95" i="14"/>
  <c r="AT95" i="14"/>
  <c r="AU95" i="14"/>
  <c r="AW95" i="14"/>
  <c r="AX95" i="14"/>
  <c r="AY95" i="14"/>
  <c r="AZ95" i="14"/>
  <c r="BA95" i="14"/>
  <c r="BB95" i="14"/>
  <c r="AI97" i="14"/>
  <c r="AJ97" i="14"/>
  <c r="AL97" i="14"/>
  <c r="AM97" i="14"/>
  <c r="AN97" i="14"/>
  <c r="AO97" i="14"/>
  <c r="AP97" i="14"/>
  <c r="AQ97" i="14"/>
  <c r="AR97" i="14"/>
  <c r="AS97" i="14"/>
  <c r="AT97" i="14"/>
  <c r="AU97" i="14"/>
  <c r="AW97" i="14"/>
  <c r="AX97" i="14"/>
  <c r="AY97" i="14"/>
  <c r="AZ97" i="14"/>
  <c r="BA97" i="14"/>
  <c r="BB97" i="14"/>
  <c r="AI100" i="14"/>
  <c r="AJ100" i="14"/>
  <c r="AL100" i="14"/>
  <c r="AM100" i="14"/>
  <c r="AN100" i="14"/>
  <c r="AO100" i="14"/>
  <c r="AP100" i="14"/>
  <c r="AQ100" i="14"/>
  <c r="AR100" i="14"/>
  <c r="AS100" i="14"/>
  <c r="AT100" i="14"/>
  <c r="AU100" i="14"/>
  <c r="AW100" i="14"/>
  <c r="AX100" i="14"/>
  <c r="AY100" i="14"/>
  <c r="AZ100" i="14"/>
  <c r="BA100" i="14"/>
  <c r="BB100" i="14"/>
  <c r="AH95" i="14"/>
  <c r="AH97" i="14"/>
  <c r="AH100" i="14"/>
  <c r="AG95" i="14"/>
  <c r="AG97" i="14"/>
  <c r="AG100" i="14"/>
  <c r="Y97" i="14"/>
  <c r="Y100" i="14"/>
  <c r="Q97" i="14"/>
  <c r="Q100" i="14"/>
  <c r="AF97" i="14"/>
  <c r="AF100" i="14"/>
  <c r="AE97" i="14"/>
  <c r="AE100" i="14"/>
  <c r="AD97" i="14"/>
  <c r="AD100" i="14"/>
  <c r="AC97" i="14"/>
  <c r="AC100" i="14"/>
  <c r="AB97" i="14"/>
  <c r="AB100" i="14"/>
  <c r="AA97" i="14"/>
  <c r="AA100" i="14"/>
  <c r="Z97" i="14"/>
  <c r="Z100" i="14"/>
  <c r="X97" i="14"/>
  <c r="X100" i="14"/>
  <c r="W97" i="14"/>
  <c r="W100" i="14"/>
  <c r="V97" i="14"/>
  <c r="V100" i="14"/>
  <c r="U97" i="14"/>
  <c r="U100" i="14"/>
  <c r="T97" i="14"/>
  <c r="T100" i="14"/>
  <c r="S97" i="14"/>
  <c r="S100" i="14"/>
  <c r="R97" i="14"/>
  <c r="R100" i="14"/>
  <c r="P97" i="14"/>
  <c r="P100" i="14"/>
  <c r="O97" i="14"/>
  <c r="O100" i="14"/>
  <c r="N97" i="14"/>
  <c r="N100" i="14"/>
  <c r="M97" i="14"/>
  <c r="M100" i="14"/>
  <c r="L97" i="14"/>
  <c r="L100" i="14"/>
  <c r="K97" i="14"/>
  <c r="K100" i="14"/>
  <c r="J97" i="14"/>
  <c r="J100" i="14"/>
  <c r="J89" i="14"/>
  <c r="J92" i="14"/>
  <c r="AF89" i="14"/>
  <c r="AF92" i="14"/>
  <c r="K89" i="14"/>
  <c r="L89" i="14"/>
  <c r="L92" i="14"/>
  <c r="M89" i="14"/>
  <c r="N89" i="14"/>
  <c r="N92" i="14"/>
  <c r="O89" i="14"/>
  <c r="P89" i="14"/>
  <c r="P92" i="14"/>
  <c r="Q89" i="14"/>
  <c r="Q92" i="14"/>
  <c r="R89" i="14"/>
  <c r="R92" i="14"/>
  <c r="S89" i="14"/>
  <c r="T89" i="14"/>
  <c r="T92" i="14"/>
  <c r="U89" i="14"/>
  <c r="V89" i="14"/>
  <c r="V92" i="14"/>
  <c r="W89" i="14"/>
  <c r="X89" i="14"/>
  <c r="X92" i="14"/>
  <c r="Y89" i="14"/>
  <c r="Y92" i="14"/>
  <c r="Z89" i="14"/>
  <c r="Z92" i="14"/>
  <c r="AA89" i="14"/>
  <c r="AB89" i="14"/>
  <c r="AB92" i="14"/>
  <c r="AC89" i="14"/>
  <c r="AD89" i="14"/>
  <c r="AD92" i="14"/>
  <c r="AE89" i="14"/>
  <c r="K92" i="14"/>
  <c r="M92" i="14"/>
  <c r="O92" i="14"/>
  <c r="S92" i="14"/>
  <c r="U92" i="14"/>
  <c r="W92" i="14"/>
  <c r="AA92" i="14"/>
  <c r="AC92" i="14"/>
  <c r="AE92" i="14"/>
  <c r="I89" i="14"/>
  <c r="I92" i="14"/>
  <c r="F45" i="14"/>
  <c r="F46" i="14"/>
  <c r="E45" i="14"/>
  <c r="E46" i="14"/>
  <c r="F39" i="14"/>
  <c r="F40" i="14"/>
  <c r="E39" i="14"/>
  <c r="E40" i="14"/>
  <c r="C15" i="14"/>
  <c r="C16" i="14"/>
  <c r="AW58" i="14"/>
  <c r="AP58" i="14"/>
  <c r="AP60" i="14"/>
  <c r="AP61" i="14"/>
  <c r="AP62" i="14"/>
  <c r="BB9" i="14"/>
  <c r="BA9" i="14"/>
  <c r="AY9" i="14"/>
  <c r="AZ9" i="14"/>
  <c r="AX9" i="14"/>
  <c r="AU9" i="14"/>
  <c r="AT9" i="14"/>
  <c r="AS9" i="14"/>
  <c r="AR9" i="14"/>
  <c r="AQ9" i="14"/>
  <c r="AP9" i="14"/>
  <c r="AO9" i="14"/>
  <c r="AN9" i="14"/>
  <c r="AM9" i="14"/>
  <c r="AL9" i="14"/>
  <c r="AI9" i="14"/>
  <c r="AJ9" i="14"/>
  <c r="AH9" i="14"/>
  <c r="AG9" i="14"/>
  <c r="AF9" i="14"/>
  <c r="AE9" i="14"/>
  <c r="AD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K60" i="14"/>
  <c r="L60" i="14"/>
  <c r="M60" i="14"/>
  <c r="M61" i="14"/>
  <c r="N60" i="14"/>
  <c r="N61" i="14"/>
  <c r="O60" i="14"/>
  <c r="O61" i="14"/>
  <c r="P60" i="14"/>
  <c r="P61" i="14"/>
  <c r="Q60" i="14"/>
  <c r="Q61" i="14"/>
  <c r="R60" i="14"/>
  <c r="R61" i="14"/>
  <c r="S60" i="14"/>
  <c r="S61" i="14"/>
  <c r="T60" i="14"/>
  <c r="T61" i="14"/>
  <c r="U60" i="14"/>
  <c r="U61" i="14"/>
  <c r="V60" i="14"/>
  <c r="V61" i="14"/>
  <c r="W60" i="14"/>
  <c r="W61" i="14"/>
  <c r="X60" i="14"/>
  <c r="X61" i="14"/>
  <c r="Y60" i="14"/>
  <c r="Y61" i="14"/>
  <c r="Z60" i="14"/>
  <c r="Z61" i="14"/>
  <c r="AA60" i="14"/>
  <c r="AA61" i="14"/>
  <c r="AB60" i="14"/>
  <c r="AB61" i="14"/>
  <c r="AC60" i="14"/>
  <c r="AC61" i="14"/>
  <c r="AD60" i="14"/>
  <c r="AD61" i="14"/>
  <c r="AE60" i="14"/>
  <c r="AE61" i="14"/>
  <c r="AF60" i="14"/>
  <c r="AF61" i="14"/>
  <c r="AG60" i="14"/>
  <c r="AG61" i="14"/>
  <c r="AG62" i="14"/>
  <c r="AH60" i="14"/>
  <c r="AH61" i="14"/>
  <c r="AH62" i="14"/>
  <c r="AI60" i="14"/>
  <c r="AI61" i="14"/>
  <c r="AI62" i="14"/>
  <c r="AJ60" i="14"/>
  <c r="AJ61" i="14"/>
  <c r="AJ62" i="14"/>
  <c r="AL60" i="14"/>
  <c r="AL61" i="14"/>
  <c r="AL62" i="14"/>
  <c r="AM60" i="14"/>
  <c r="AM61" i="14"/>
  <c r="AN60" i="14"/>
  <c r="AN61" i="14"/>
  <c r="AN62" i="14"/>
  <c r="AO60" i="14"/>
  <c r="AO61" i="14"/>
  <c r="AQ60" i="14"/>
  <c r="AQ61" i="14"/>
  <c r="AQ62" i="14"/>
  <c r="AR60" i="14"/>
  <c r="AR61" i="14"/>
  <c r="AS60" i="14"/>
  <c r="AS61" i="14"/>
  <c r="AT60" i="14"/>
  <c r="AT61" i="14"/>
  <c r="AU60" i="14"/>
  <c r="AU61" i="14"/>
  <c r="AU62" i="14"/>
  <c r="AW60" i="14"/>
  <c r="AW61" i="14"/>
  <c r="AW62" i="14"/>
  <c r="AX60" i="14"/>
  <c r="AX61" i="14"/>
  <c r="AX62" i="14"/>
  <c r="AY60" i="14"/>
  <c r="AY61" i="14"/>
  <c r="AY62" i="14"/>
  <c r="AZ60" i="14"/>
  <c r="AZ61" i="14"/>
  <c r="AZ62" i="14"/>
  <c r="BA60" i="14"/>
  <c r="BA61" i="14"/>
  <c r="BA62" i="14"/>
  <c r="BB60" i="14"/>
  <c r="BB61" i="14"/>
  <c r="BB62" i="14"/>
  <c r="K61" i="14"/>
  <c r="L61" i="14"/>
  <c r="L9" i="14"/>
  <c r="P15" i="14"/>
  <c r="Q15" i="14"/>
  <c r="Q16" i="14"/>
  <c r="R15" i="14"/>
  <c r="S15" i="14"/>
  <c r="T15" i="14"/>
  <c r="U15" i="14"/>
  <c r="U16" i="14"/>
  <c r="V15" i="14"/>
  <c r="W15" i="14"/>
  <c r="X15" i="14"/>
  <c r="Y15" i="14"/>
  <c r="Y16" i="14"/>
  <c r="Z15" i="14"/>
  <c r="AA15" i="14"/>
  <c r="AB15" i="14"/>
  <c r="AB64" i="14"/>
  <c r="AC15" i="14"/>
  <c r="AC16" i="14"/>
  <c r="AD15" i="14"/>
  <c r="AE15" i="14"/>
  <c r="AF15" i="14"/>
  <c r="AG15" i="14"/>
  <c r="AG16" i="14"/>
  <c r="AH15" i="14"/>
  <c r="AI15" i="14"/>
  <c r="AJ15" i="14"/>
  <c r="AL15" i="14"/>
  <c r="AM15" i="14"/>
  <c r="AN15" i="14"/>
  <c r="AO15" i="14"/>
  <c r="AO16" i="14"/>
  <c r="AP15" i="14"/>
  <c r="AQ15" i="14"/>
  <c r="AR15" i="14"/>
  <c r="AS15" i="14"/>
  <c r="AS16" i="14"/>
  <c r="AT15" i="14"/>
  <c r="AU15" i="14"/>
  <c r="AW15" i="14"/>
  <c r="AW16" i="14"/>
  <c r="AX15" i="14"/>
  <c r="AY15" i="14"/>
  <c r="AY16" i="14"/>
  <c r="AZ15" i="14"/>
  <c r="BA15" i="14"/>
  <c r="BB15" i="14"/>
  <c r="P39" i="14"/>
  <c r="Q39" i="14"/>
  <c r="R39" i="14"/>
  <c r="S39" i="14"/>
  <c r="S40" i="14"/>
  <c r="T39" i="14"/>
  <c r="U39" i="14"/>
  <c r="V39" i="14"/>
  <c r="W39" i="14"/>
  <c r="W40" i="14"/>
  <c r="X39" i="14"/>
  <c r="Y39" i="14"/>
  <c r="Z39" i="14"/>
  <c r="AA39" i="14"/>
  <c r="AA40" i="14"/>
  <c r="AB39" i="14"/>
  <c r="AC39" i="14"/>
  <c r="AD39" i="14"/>
  <c r="AE39" i="14"/>
  <c r="AE40" i="14"/>
  <c r="AF39" i="14"/>
  <c r="AG39" i="14"/>
  <c r="AH39" i="14"/>
  <c r="AJ39" i="14"/>
  <c r="AK39" i="14"/>
  <c r="AL39" i="14"/>
  <c r="AM39" i="14"/>
  <c r="AM40" i="14"/>
  <c r="AN39" i="14"/>
  <c r="AO39" i="14"/>
  <c r="AP39" i="14"/>
  <c r="AQ39" i="14"/>
  <c r="AQ40" i="14"/>
  <c r="AR39" i="14"/>
  <c r="AS39" i="14"/>
  <c r="AT39" i="14"/>
  <c r="AU39" i="14"/>
  <c r="AU40" i="14"/>
  <c r="AV39" i="14"/>
  <c r="AW39" i="14"/>
  <c r="AW40" i="14"/>
  <c r="AX39" i="14"/>
  <c r="AY39" i="14"/>
  <c r="AY40" i="14"/>
  <c r="AZ39" i="14"/>
  <c r="BA39" i="14"/>
  <c r="BB39" i="14"/>
  <c r="P45" i="14"/>
  <c r="P46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E46" i="14"/>
  <c r="AF45" i="14"/>
  <c r="AG45" i="14"/>
  <c r="AH45" i="14"/>
  <c r="AJ45" i="14"/>
  <c r="AJ46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W46" i="14"/>
  <c r="AX45" i="14"/>
  <c r="AY45" i="14"/>
  <c r="AY46" i="14"/>
  <c r="AZ45" i="14"/>
  <c r="AZ46" i="14"/>
  <c r="BA45" i="14"/>
  <c r="BB45" i="14"/>
  <c r="L15" i="14"/>
  <c r="M15" i="14"/>
  <c r="N15" i="14"/>
  <c r="O15" i="14"/>
  <c r="L39" i="14"/>
  <c r="M39" i="14"/>
  <c r="N39" i="14"/>
  <c r="O39" i="14"/>
  <c r="L45" i="14"/>
  <c r="L46" i="14"/>
  <c r="M45" i="14"/>
  <c r="N45" i="14"/>
  <c r="O45" i="14"/>
  <c r="K45" i="14"/>
  <c r="K39" i="14"/>
  <c r="K15" i="14"/>
  <c r="K9" i="14"/>
  <c r="J60" i="14"/>
  <c r="J61" i="14"/>
  <c r="J45" i="14"/>
  <c r="J39" i="14"/>
  <c r="J15" i="14"/>
  <c r="J9" i="14"/>
  <c r="I9" i="14"/>
  <c r="AC40" i="14"/>
  <c r="U40" i="14"/>
  <c r="M46" i="14"/>
  <c r="AA16" i="14"/>
  <c r="AA64" i="14"/>
  <c r="L40" i="14"/>
  <c r="E64" i="14"/>
  <c r="AJ16" i="14"/>
  <c r="M40" i="14"/>
  <c r="L16" i="14"/>
  <c r="O40" i="14"/>
  <c r="AH40" i="14"/>
  <c r="AD40" i="14"/>
  <c r="V40" i="14"/>
  <c r="F64" i="14"/>
  <c r="AO40" i="14"/>
  <c r="AG40" i="14"/>
  <c r="K64" i="14"/>
  <c r="BB46" i="14"/>
  <c r="AX46" i="14"/>
  <c r="AX40" i="14"/>
  <c r="M16" i="14"/>
  <c r="AS46" i="14"/>
  <c r="AO46" i="14"/>
  <c r="AK46" i="14"/>
  <c r="AG46" i="14"/>
  <c r="AC46" i="14"/>
  <c r="U46" i="14"/>
  <c r="Q46" i="14"/>
  <c r="AS40" i="14"/>
  <c r="AK40" i="14"/>
  <c r="AX16" i="14"/>
  <c r="J46" i="14"/>
  <c r="AV46" i="14"/>
  <c r="BA46" i="14"/>
  <c r="AR16" i="14"/>
  <c r="AF16" i="14"/>
  <c r="AB16" i="14"/>
  <c r="X16" i="14"/>
  <c r="T16" i="14"/>
  <c r="P16" i="14"/>
  <c r="J40" i="14"/>
  <c r="AN46" i="14"/>
  <c r="Q64" i="14"/>
  <c r="N40" i="14"/>
  <c r="AU64" i="14"/>
  <c r="AQ64" i="14"/>
  <c r="AM64" i="14"/>
  <c r="W64" i="14"/>
  <c r="BA64" i="14"/>
  <c r="AW64" i="14"/>
  <c r="AS64" i="14"/>
  <c r="AO64" i="14"/>
  <c r="AK64" i="14"/>
  <c r="AG64" i="14"/>
  <c r="AC64" i="14"/>
  <c r="Y64" i="14"/>
  <c r="U64" i="14"/>
  <c r="M64" i="14"/>
  <c r="Z40" i="14"/>
  <c r="AT40" i="14"/>
  <c r="AF46" i="14"/>
  <c r="X46" i="14"/>
  <c r="T46" i="14"/>
  <c r="L64" i="14"/>
  <c r="AZ64" i="14"/>
  <c r="AV64" i="14"/>
  <c r="AN64" i="14"/>
  <c r="AJ64" i="14"/>
  <c r="AF64" i="14"/>
  <c r="X64" i="14"/>
  <c r="T64" i="14"/>
  <c r="P64" i="14"/>
  <c r="W46" i="14"/>
  <c r="AA46" i="14"/>
  <c r="AE16" i="14"/>
  <c r="AM46" i="14"/>
  <c r="AQ16" i="14"/>
  <c r="AU46" i="14"/>
  <c r="K40" i="14"/>
  <c r="AR64" i="14"/>
  <c r="O64" i="14"/>
  <c r="J16" i="14"/>
  <c r="BA40" i="14"/>
  <c r="AI16" i="14"/>
  <c r="BB16" i="14"/>
  <c r="BB40" i="14"/>
  <c r="BA16" i="14"/>
  <c r="AP40" i="14"/>
  <c r="AL40" i="14"/>
  <c r="R40" i="14"/>
  <c r="J64" i="14"/>
  <c r="O46" i="14"/>
  <c r="AQ46" i="14"/>
  <c r="S46" i="14"/>
  <c r="AZ16" i="14"/>
  <c r="K46" i="14"/>
  <c r="AU16" i="14"/>
  <c r="AM16" i="14"/>
  <c r="W16" i="14"/>
  <c r="S16" i="14"/>
  <c r="AY64" i="14"/>
  <c r="AI64" i="14"/>
  <c r="AT16" i="14"/>
  <c r="AP16" i="14"/>
  <c r="AL16" i="14"/>
  <c r="AH16" i="14"/>
  <c r="AD16" i="14"/>
  <c r="V16" i="14"/>
  <c r="R16" i="14"/>
  <c r="AE64" i="14"/>
  <c r="S64" i="14"/>
  <c r="AB46" i="14"/>
  <c r="AR46" i="14"/>
  <c r="K16" i="14"/>
  <c r="O16" i="14"/>
  <c r="AT46" i="14"/>
  <c r="AP46" i="14"/>
  <c r="AL46" i="14"/>
  <c r="AH46" i="14"/>
  <c r="AD46" i="14"/>
  <c r="Z46" i="14"/>
  <c r="V46" i="14"/>
  <c r="R46" i="14"/>
  <c r="AZ40" i="14"/>
  <c r="AV40" i="14"/>
  <c r="AN40" i="14"/>
  <c r="AJ40" i="14"/>
  <c r="AF40" i="14"/>
  <c r="X40" i="14"/>
  <c r="T40" i="14"/>
  <c r="P40" i="14"/>
  <c r="BB64" i="14"/>
  <c r="AX64" i="14"/>
  <c r="AT64" i="14"/>
  <c r="AP64" i="14"/>
  <c r="AL64" i="14"/>
  <c r="AH64" i="14"/>
  <c r="AD64" i="14"/>
  <c r="Z64" i="14"/>
  <c r="V64" i="14"/>
  <c r="R64" i="14"/>
  <c r="N64" i="14"/>
  <c r="Q40" i="14"/>
  <c r="Y40" i="14"/>
  <c r="AR40" i="14"/>
  <c r="AB40" i="14"/>
  <c r="Z16" i="14"/>
  <c r="Y46" i="14"/>
  <c r="N16" i="14"/>
  <c r="N46" i="14"/>
  <c r="J6" i="13"/>
  <c r="J7" i="13"/>
  <c r="K6" i="13"/>
  <c r="K5" i="13"/>
  <c r="J5" i="13"/>
  <c r="I654" i="14"/>
  <c r="I630" i="14"/>
  <c r="I617" i="14"/>
  <c r="I606" i="14"/>
  <c r="C606" i="14"/>
  <c r="D606" i="14"/>
  <c r="D557" i="14"/>
  <c r="I523" i="14"/>
  <c r="I516" i="14"/>
  <c r="I528" i="14"/>
  <c r="C516" i="14"/>
  <c r="C528" i="14"/>
  <c r="I515" i="14"/>
  <c r="C515" i="14"/>
  <c r="D515" i="14"/>
  <c r="I512" i="14"/>
  <c r="C512" i="14"/>
  <c r="D512" i="14"/>
  <c r="I511" i="14"/>
  <c r="C511" i="14"/>
  <c r="D511" i="14"/>
  <c r="I509" i="14"/>
  <c r="C509" i="14"/>
  <c r="D509" i="14"/>
  <c r="I501" i="14"/>
  <c r="C501" i="14"/>
  <c r="D501" i="14"/>
  <c r="I498" i="14"/>
  <c r="C498" i="14"/>
  <c r="D498" i="14"/>
  <c r="I497" i="14"/>
  <c r="C497" i="14"/>
  <c r="D497" i="14"/>
  <c r="I496" i="14"/>
  <c r="C496" i="14"/>
  <c r="D496" i="14"/>
  <c r="I495" i="14"/>
  <c r="C495" i="14"/>
  <c r="D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I464" i="14"/>
  <c r="C464" i="14"/>
  <c r="D464" i="14"/>
  <c r="I463" i="14"/>
  <c r="C463" i="14"/>
  <c r="D463" i="14"/>
  <c r="I460" i="14"/>
  <c r="C460" i="14"/>
  <c r="D460" i="14"/>
  <c r="I459" i="14"/>
  <c r="C459" i="14"/>
  <c r="D459" i="14"/>
  <c r="I457" i="14"/>
  <c r="C457" i="14"/>
  <c r="D457" i="14"/>
  <c r="I449" i="14"/>
  <c r="C449" i="14"/>
  <c r="D449" i="14"/>
  <c r="B448" i="14"/>
  <c r="I446" i="14"/>
  <c r="C446" i="14"/>
  <c r="D446" i="14"/>
  <c r="I445" i="14"/>
  <c r="C445" i="14"/>
  <c r="D445" i="14"/>
  <c r="I444" i="14"/>
  <c r="C444" i="14"/>
  <c r="D444" i="14"/>
  <c r="I443" i="14"/>
  <c r="C443" i="14"/>
  <c r="D443" i="14"/>
  <c r="I319" i="14"/>
  <c r="C319" i="14"/>
  <c r="I318" i="14"/>
  <c r="C318" i="14"/>
  <c r="D318" i="14"/>
  <c r="I317" i="14"/>
  <c r="C317" i="14"/>
  <c r="I316" i="14"/>
  <c r="C316" i="14"/>
  <c r="I315" i="14"/>
  <c r="C315" i="14"/>
  <c r="D315" i="14"/>
  <c r="I314" i="14"/>
  <c r="C314" i="14"/>
  <c r="D314" i="14"/>
  <c r="I312" i="14"/>
  <c r="C312" i="14"/>
  <c r="D312" i="14"/>
  <c r="I311" i="14"/>
  <c r="C311" i="14"/>
  <c r="D311" i="14"/>
  <c r="I309" i="14"/>
  <c r="C309" i="14"/>
  <c r="D309" i="14"/>
  <c r="I308" i="14"/>
  <c r="C308" i="14"/>
  <c r="C406" i="14"/>
  <c r="I307" i="14"/>
  <c r="C307" i="14"/>
  <c r="D307" i="14"/>
  <c r="I306" i="14"/>
  <c r="C306" i="14"/>
  <c r="C404" i="14"/>
  <c r="I305" i="14"/>
  <c r="C305" i="14"/>
  <c r="C403" i="14"/>
  <c r="I304" i="14"/>
  <c r="C304" i="14"/>
  <c r="I303" i="14"/>
  <c r="C303" i="14"/>
  <c r="C401" i="14"/>
  <c r="I302" i="14"/>
  <c r="C302" i="14"/>
  <c r="C400" i="14"/>
  <c r="I301" i="14"/>
  <c r="C301" i="14"/>
  <c r="I300" i="14"/>
  <c r="C300" i="14"/>
  <c r="C398" i="14"/>
  <c r="I298" i="14"/>
  <c r="C298" i="14"/>
  <c r="I297" i="14"/>
  <c r="C297" i="14"/>
  <c r="I296" i="14"/>
  <c r="C296" i="14"/>
  <c r="D296" i="14"/>
  <c r="I295" i="14"/>
  <c r="C295" i="14"/>
  <c r="D295" i="14"/>
  <c r="I294" i="14"/>
  <c r="C294" i="14"/>
  <c r="D294" i="14"/>
  <c r="I292" i="14"/>
  <c r="C292" i="14"/>
  <c r="D292" i="14"/>
  <c r="I291" i="14"/>
  <c r="C291" i="14"/>
  <c r="I290" i="14"/>
  <c r="C290" i="14"/>
  <c r="I289" i="14"/>
  <c r="C289" i="14"/>
  <c r="I288" i="14"/>
  <c r="C288" i="14"/>
  <c r="I287" i="14"/>
  <c r="C287" i="14"/>
  <c r="I286" i="14"/>
  <c r="C286" i="14"/>
  <c r="I285" i="14"/>
  <c r="C285" i="14"/>
  <c r="C383" i="14"/>
  <c r="I284" i="14"/>
  <c r="C284" i="14"/>
  <c r="D284" i="14"/>
  <c r="I283" i="14"/>
  <c r="C283" i="14"/>
  <c r="D283" i="14"/>
  <c r="I282" i="14"/>
  <c r="I380" i="14"/>
  <c r="C282" i="14"/>
  <c r="C380" i="14"/>
  <c r="I281" i="14"/>
  <c r="I379" i="14"/>
  <c r="C281" i="14"/>
  <c r="C379" i="14"/>
  <c r="I280" i="14"/>
  <c r="C280" i="14"/>
  <c r="C378" i="14"/>
  <c r="I279" i="14"/>
  <c r="C279" i="14"/>
  <c r="C377" i="14"/>
  <c r="I278" i="14"/>
  <c r="C278" i="14"/>
  <c r="D278" i="14"/>
  <c r="I277" i="14"/>
  <c r="C277" i="14"/>
  <c r="I276" i="14"/>
  <c r="C276" i="14"/>
  <c r="I275" i="14"/>
  <c r="I373" i="14"/>
  <c r="C275" i="14"/>
  <c r="C373" i="14"/>
  <c r="D275" i="14"/>
  <c r="I274" i="14"/>
  <c r="I372" i="14"/>
  <c r="C274" i="14"/>
  <c r="C372" i="14"/>
  <c r="D274" i="14"/>
  <c r="I273" i="14"/>
  <c r="C273" i="14"/>
  <c r="D273" i="14"/>
  <c r="I272" i="14"/>
  <c r="C272" i="14"/>
  <c r="C370" i="14"/>
  <c r="I271" i="14"/>
  <c r="C271" i="14"/>
  <c r="C369" i="14"/>
  <c r="D271" i="14"/>
  <c r="B271" i="14"/>
  <c r="D194" i="14"/>
  <c r="D207" i="14"/>
  <c r="D193" i="14"/>
  <c r="D206" i="14"/>
  <c r="D192" i="14"/>
  <c r="D205" i="14"/>
  <c r="D191" i="14"/>
  <c r="D204" i="14"/>
  <c r="D190" i="14"/>
  <c r="D203" i="14"/>
  <c r="D181" i="14"/>
  <c r="D180" i="14"/>
  <c r="D179" i="14"/>
  <c r="D178" i="14"/>
  <c r="D177" i="14"/>
  <c r="B159" i="14"/>
  <c r="D141" i="14"/>
  <c r="D140" i="14"/>
  <c r="D139" i="14"/>
  <c r="D138" i="14"/>
  <c r="D137" i="14"/>
  <c r="D136" i="14"/>
  <c r="D135" i="14"/>
  <c r="D162" i="14"/>
  <c r="D134" i="14"/>
  <c r="D133" i="14"/>
  <c r="D132" i="14"/>
  <c r="D131" i="14"/>
  <c r="B131" i="14"/>
  <c r="B105" i="14"/>
  <c r="B107" i="14"/>
  <c r="C97" i="14"/>
  <c r="C100" i="14"/>
  <c r="B97" i="14"/>
  <c r="B100" i="14"/>
  <c r="I97" i="14"/>
  <c r="I100" i="14"/>
  <c r="B89" i="14"/>
  <c r="B92" i="14"/>
  <c r="C88" i="14"/>
  <c r="C89" i="14"/>
  <c r="C92" i="14"/>
  <c r="D88" i="14"/>
  <c r="D89" i="14"/>
  <c r="D92" i="14"/>
  <c r="C75" i="14"/>
  <c r="B71" i="14"/>
  <c r="B72" i="14"/>
  <c r="I70" i="14"/>
  <c r="I71" i="14"/>
  <c r="I72" i="14"/>
  <c r="C70" i="14"/>
  <c r="C71" i="14"/>
  <c r="C72" i="14"/>
  <c r="D70" i="14"/>
  <c r="D71" i="14"/>
  <c r="D72" i="14"/>
  <c r="B61" i="14"/>
  <c r="B62" i="14"/>
  <c r="I60" i="14"/>
  <c r="I61" i="14"/>
  <c r="C60" i="14"/>
  <c r="C61" i="14"/>
  <c r="C62" i="14"/>
  <c r="C64" i="14"/>
  <c r="I45" i="14"/>
  <c r="I46" i="14"/>
  <c r="C45" i="14"/>
  <c r="C46" i="14"/>
  <c r="D45" i="14"/>
  <c r="D46" i="14"/>
  <c r="B45" i="14"/>
  <c r="B46" i="14"/>
  <c r="I39" i="14"/>
  <c r="I40" i="14"/>
  <c r="C39" i="14"/>
  <c r="C40" i="14"/>
  <c r="D39" i="14"/>
  <c r="D40" i="14"/>
  <c r="B39" i="14"/>
  <c r="B40" i="14"/>
  <c r="B33" i="14"/>
  <c r="B34" i="14"/>
  <c r="B27" i="14"/>
  <c r="B28" i="14"/>
  <c r="B21" i="14"/>
  <c r="I15" i="14"/>
  <c r="I16" i="14"/>
  <c r="B15" i="14"/>
  <c r="B16" i="14"/>
  <c r="I75" i="14"/>
  <c r="D161" i="14"/>
  <c r="D174" i="14"/>
  <c r="B75" i="14"/>
  <c r="D159" i="14"/>
  <c r="D185" i="14"/>
  <c r="D198" i="14"/>
  <c r="C375" i="14"/>
  <c r="C479" i="14"/>
  <c r="C529" i="14"/>
  <c r="C381" i="14"/>
  <c r="C433" i="14"/>
  <c r="D163" i="14"/>
  <c r="D176" i="14"/>
  <c r="C371" i="14"/>
  <c r="C475" i="14"/>
  <c r="C386" i="14"/>
  <c r="C490" i="14"/>
  <c r="C548" i="14"/>
  <c r="C387" i="14"/>
  <c r="C439" i="14"/>
  <c r="D390" i="14"/>
  <c r="D442" i="14"/>
  <c r="C396" i="14"/>
  <c r="C500" i="14"/>
  <c r="C542" i="14"/>
  <c r="C410" i="14"/>
  <c r="C462" i="14"/>
  <c r="C413" i="14"/>
  <c r="C517" i="14"/>
  <c r="C415" i="14"/>
  <c r="C519" i="14"/>
  <c r="C535" i="14"/>
  <c r="B65" i="14"/>
  <c r="I369" i="14"/>
  <c r="I473" i="14"/>
  <c r="I559" i="14"/>
  <c r="I401" i="14"/>
  <c r="I505" i="14"/>
  <c r="I533" i="14"/>
  <c r="B158" i="14"/>
  <c r="B184" i="14"/>
  <c r="B197" i="14"/>
  <c r="C390" i="14"/>
  <c r="C442" i="14"/>
  <c r="D158" i="14"/>
  <c r="D184" i="14"/>
  <c r="I370" i="14"/>
  <c r="I474" i="14"/>
  <c r="I560" i="14"/>
  <c r="I374" i="14"/>
  <c r="I478" i="14"/>
  <c r="I527" i="14"/>
  <c r="D187" i="14"/>
  <c r="D200" i="14"/>
  <c r="B171" i="14"/>
  <c r="D175" i="14"/>
  <c r="D188" i="14"/>
  <c r="D201" i="14"/>
  <c r="I484" i="14"/>
  <c r="I432" i="14"/>
  <c r="D466" i="14"/>
  <c r="I64" i="14"/>
  <c r="C474" i="14"/>
  <c r="C422" i="14"/>
  <c r="I385" i="14"/>
  <c r="D376" i="14"/>
  <c r="C483" i="14"/>
  <c r="C538" i="14"/>
  <c r="C431" i="14"/>
  <c r="I386" i="14"/>
  <c r="I395" i="14"/>
  <c r="D160" i="14"/>
  <c r="D371" i="14"/>
  <c r="I477" i="14"/>
  <c r="I425" i="14"/>
  <c r="C374" i="14"/>
  <c r="I377" i="14"/>
  <c r="C482" i="14"/>
  <c r="C537" i="14"/>
  <c r="C430" i="14"/>
  <c r="I381" i="14"/>
  <c r="C382" i="14"/>
  <c r="I389" i="14"/>
  <c r="C395" i="14"/>
  <c r="I399" i="14"/>
  <c r="C452" i="14"/>
  <c r="C504" i="14"/>
  <c r="C532" i="14"/>
  <c r="I403" i="14"/>
  <c r="C508" i="14"/>
  <c r="C456" i="14"/>
  <c r="C409" i="14"/>
  <c r="D410" i="14"/>
  <c r="I413" i="14"/>
  <c r="C414" i="14"/>
  <c r="I417" i="14"/>
  <c r="B64" i="14"/>
  <c r="B369" i="14"/>
  <c r="D372" i="14"/>
  <c r="I382" i="14"/>
  <c r="I400" i="14"/>
  <c r="I404" i="14"/>
  <c r="I409" i="14"/>
  <c r="I414" i="14"/>
  <c r="D369" i="14"/>
  <c r="I371" i="14"/>
  <c r="C476" i="14"/>
  <c r="C424" i="14"/>
  <c r="D373" i="14"/>
  <c r="I375" i="14"/>
  <c r="C376" i="14"/>
  <c r="I483" i="14"/>
  <c r="I431" i="14"/>
  <c r="C484" i="14"/>
  <c r="C539" i="14"/>
  <c r="C432" i="14"/>
  <c r="D381" i="14"/>
  <c r="I383" i="14"/>
  <c r="C384" i="14"/>
  <c r="I387" i="14"/>
  <c r="C388" i="14"/>
  <c r="I396" i="14"/>
  <c r="C402" i="14"/>
  <c r="D455" i="14"/>
  <c r="C510" i="14"/>
  <c r="C546" i="14"/>
  <c r="C458" i="14"/>
  <c r="I410" i="14"/>
  <c r="D413" i="14"/>
  <c r="I415" i="14"/>
  <c r="C416" i="14"/>
  <c r="I378" i="14"/>
  <c r="C487" i="14"/>
  <c r="C543" i="14"/>
  <c r="C435" i="14"/>
  <c r="I390" i="14"/>
  <c r="C453" i="14"/>
  <c r="C505" i="14"/>
  <c r="C533" i="14"/>
  <c r="D416" i="14"/>
  <c r="C502" i="14"/>
  <c r="C530" i="14"/>
  <c r="C450" i="14"/>
  <c r="B22" i="14"/>
  <c r="D64" i="14"/>
  <c r="D75" i="14"/>
  <c r="C473" i="14"/>
  <c r="C421" i="14"/>
  <c r="I476" i="14"/>
  <c r="I424" i="14"/>
  <c r="C477" i="14"/>
  <c r="C425" i="14"/>
  <c r="I376" i="14"/>
  <c r="C481" i="14"/>
  <c r="C536" i="14"/>
  <c r="C429" i="14"/>
  <c r="D382" i="14"/>
  <c r="I384" i="14"/>
  <c r="C385" i="14"/>
  <c r="I388" i="14"/>
  <c r="C389" i="14"/>
  <c r="I398" i="14"/>
  <c r="C399" i="14"/>
  <c r="I402" i="14"/>
  <c r="C507" i="14"/>
  <c r="C550" i="14"/>
  <c r="C455" i="14"/>
  <c r="I406" i="14"/>
  <c r="D409" i="14"/>
  <c r="I416" i="14"/>
  <c r="C417" i="14"/>
  <c r="D494" i="14"/>
  <c r="D436" i="14"/>
  <c r="C491" i="14"/>
  <c r="C552" i="14"/>
  <c r="D453" i="14"/>
  <c r="C465" i="14"/>
  <c r="D422" i="14"/>
  <c r="C494" i="14"/>
  <c r="C438" i="14"/>
  <c r="I453" i="14"/>
  <c r="C427" i="14"/>
  <c r="D171" i="14"/>
  <c r="C514" i="14"/>
  <c r="I426" i="14"/>
  <c r="D172" i="14"/>
  <c r="D431" i="14"/>
  <c r="C448" i="14"/>
  <c r="C485" i="14"/>
  <c r="D426" i="14"/>
  <c r="C423" i="14"/>
  <c r="C467" i="14"/>
  <c r="I422" i="14"/>
  <c r="I421" i="14"/>
  <c r="D189" i="14"/>
  <c r="D202" i="14"/>
  <c r="C451" i="14"/>
  <c r="C503" i="14"/>
  <c r="C531" i="14"/>
  <c r="C571" i="14"/>
  <c r="I488" i="14"/>
  <c r="I544" i="14"/>
  <c r="I436" i="14"/>
  <c r="I491" i="14"/>
  <c r="I552" i="14"/>
  <c r="I439" i="14"/>
  <c r="I487" i="14"/>
  <c r="I543" i="14"/>
  <c r="I435" i="14"/>
  <c r="I475" i="14"/>
  <c r="I423" i="14"/>
  <c r="I508" i="14"/>
  <c r="I456" i="14"/>
  <c r="D448" i="14"/>
  <c r="I499" i="14"/>
  <c r="I540" i="14"/>
  <c r="I447" i="14"/>
  <c r="C521" i="14"/>
  <c r="C555" i="14"/>
  <c r="C469" i="14"/>
  <c r="D513" i="14"/>
  <c r="D461" i="14"/>
  <c r="D440" i="14"/>
  <c r="D517" i="14"/>
  <c r="D465" i="14"/>
  <c r="D451" i="14"/>
  <c r="C480" i="14"/>
  <c r="C428" i="14"/>
  <c r="D477" i="14"/>
  <c r="D425" i="14"/>
  <c r="D458" i="14"/>
  <c r="C518" i="14"/>
  <c r="C534" i="14"/>
  <c r="C466" i="14"/>
  <c r="I451" i="14"/>
  <c r="I503" i="14"/>
  <c r="I531" i="14"/>
  <c r="C499" i="14"/>
  <c r="C540" i="14"/>
  <c r="C447" i="14"/>
  <c r="I493" i="14"/>
  <c r="I554" i="14"/>
  <c r="I441" i="14"/>
  <c r="I485" i="14"/>
  <c r="I433" i="14"/>
  <c r="D450" i="14"/>
  <c r="C488" i="14"/>
  <c r="C544" i="14"/>
  <c r="C436" i="14"/>
  <c r="I479" i="14"/>
  <c r="I529" i="14"/>
  <c r="I427" i="14"/>
  <c r="D473" i="14"/>
  <c r="D559" i="14"/>
  <c r="D421" i="14"/>
  <c r="D456" i="14"/>
  <c r="I450" i="14"/>
  <c r="I502" i="14"/>
  <c r="I530" i="14"/>
  <c r="D447" i="14"/>
  <c r="D438" i="14"/>
  <c r="C489" i="14"/>
  <c r="C545" i="14"/>
  <c r="C437" i="14"/>
  <c r="D486" i="14"/>
  <c r="D434" i="14"/>
  <c r="D430" i="14"/>
  <c r="D520" i="14"/>
  <c r="D468" i="14"/>
  <c r="I494" i="14"/>
  <c r="I442" i="14"/>
  <c r="C520" i="14"/>
  <c r="C468" i="14"/>
  <c r="I519" i="14"/>
  <c r="I535" i="14"/>
  <c r="I467" i="14"/>
  <c r="D441" i="14"/>
  <c r="D437" i="14"/>
  <c r="I513" i="14"/>
  <c r="I538" i="14"/>
  <c r="I461" i="14"/>
  <c r="B473" i="14"/>
  <c r="B421" i="14"/>
  <c r="I517" i="14"/>
  <c r="I465" i="14"/>
  <c r="C541" i="14"/>
  <c r="C551" i="14"/>
  <c r="D439" i="14"/>
  <c r="C486" i="14"/>
  <c r="C434" i="14"/>
  <c r="D427" i="14"/>
  <c r="C478" i="14"/>
  <c r="C527" i="14"/>
  <c r="C426" i="14"/>
  <c r="I490" i="14"/>
  <c r="I548" i="14"/>
  <c r="I438" i="14"/>
  <c r="I510" i="14"/>
  <c r="I546" i="14"/>
  <c r="I458" i="14"/>
  <c r="I482" i="14"/>
  <c r="I537" i="14"/>
  <c r="I430" i="14"/>
  <c r="D469" i="14"/>
  <c r="C492" i="14"/>
  <c r="C553" i="14"/>
  <c r="C440" i="14"/>
  <c r="I520" i="14"/>
  <c r="I468" i="14"/>
  <c r="I506" i="14"/>
  <c r="I549" i="14"/>
  <c r="I454" i="14"/>
  <c r="D452" i="14"/>
  <c r="C493" i="14"/>
  <c r="C554" i="14"/>
  <c r="C441" i="14"/>
  <c r="I492" i="14"/>
  <c r="I553" i="14"/>
  <c r="I440" i="14"/>
  <c r="I480" i="14"/>
  <c r="I428" i="14"/>
  <c r="D454" i="14"/>
  <c r="I514" i="14"/>
  <c r="I539" i="14"/>
  <c r="I462" i="14"/>
  <c r="C506" i="14"/>
  <c r="C549" i="14"/>
  <c r="C454" i="14"/>
  <c r="I500" i="14"/>
  <c r="I542" i="14"/>
  <c r="I448" i="14"/>
  <c r="D485" i="14"/>
  <c r="D433" i="14"/>
  <c r="D429" i="14"/>
  <c r="I518" i="14"/>
  <c r="I534" i="14"/>
  <c r="I466" i="14"/>
  <c r="I452" i="14"/>
  <c r="I504" i="14"/>
  <c r="I532" i="14"/>
  <c r="I486" i="14"/>
  <c r="I434" i="14"/>
  <c r="D476" i="14"/>
  <c r="D424" i="14"/>
  <c r="I521" i="14"/>
  <c r="I555" i="14"/>
  <c r="I469" i="14"/>
  <c r="D467" i="14"/>
  <c r="D462" i="14"/>
  <c r="D514" i="14"/>
  <c r="C513" i="14"/>
  <c r="C461" i="14"/>
  <c r="I507" i="14"/>
  <c r="I550" i="14"/>
  <c r="I455" i="14"/>
  <c r="D435" i="14"/>
  <c r="I481" i="14"/>
  <c r="I536" i="14"/>
  <c r="I429" i="14"/>
  <c r="D475" i="14"/>
  <c r="D423" i="14"/>
  <c r="D186" i="14"/>
  <c r="D199" i="14"/>
  <c r="D173" i="14"/>
  <c r="D432" i="14"/>
  <c r="D480" i="14"/>
  <c r="D428" i="14"/>
  <c r="I572" i="14"/>
  <c r="I489" i="14"/>
  <c r="I545" i="14"/>
  <c r="I437" i="14"/>
  <c r="D197" i="14"/>
  <c r="D209" i="14"/>
  <c r="EK570" i="8"/>
  <c r="I568" i="14"/>
  <c r="I698" i="14"/>
  <c r="C563" i="14"/>
  <c r="C619" i="14"/>
  <c r="D568" i="14"/>
  <c r="D698" i="14"/>
  <c r="D700" i="14"/>
  <c r="D565" i="14"/>
  <c r="D657" i="14"/>
  <c r="I565" i="14"/>
  <c r="I655" i="14"/>
  <c r="D663" i="14"/>
  <c r="D661" i="14"/>
  <c r="I699" i="14"/>
  <c r="I551" i="14"/>
  <c r="I563" i="14"/>
  <c r="I623" i="14"/>
  <c r="I541" i="14"/>
  <c r="I571" i="14"/>
  <c r="I701" i="14"/>
  <c r="I700" i="14"/>
  <c r="C566" i="14"/>
  <c r="C677" i="14"/>
  <c r="I566" i="14"/>
  <c r="I673" i="14"/>
  <c r="I573" i="14"/>
  <c r="C569" i="14"/>
  <c r="C570" i="14"/>
  <c r="C572" i="14"/>
  <c r="C567" i="14"/>
  <c r="C683" i="14"/>
  <c r="C565" i="14"/>
  <c r="C658" i="14"/>
  <c r="C564" i="14"/>
  <c r="C568" i="14"/>
  <c r="C698" i="14"/>
  <c r="C562" i="14"/>
  <c r="C613" i="14"/>
  <c r="I662" i="14"/>
  <c r="I570" i="14"/>
  <c r="D569" i="14"/>
  <c r="D658" i="14"/>
  <c r="D572" i="14"/>
  <c r="EL570" i="8"/>
  <c r="EJ570" i="8"/>
  <c r="EI570" i="8"/>
  <c r="EH570" i="8"/>
  <c r="EG570" i="8"/>
  <c r="EF570" i="8"/>
  <c r="EE570" i="8"/>
  <c r="EK569" i="8"/>
  <c r="EJ569" i="8"/>
  <c r="EI569" i="8"/>
  <c r="EG569" i="8"/>
  <c r="EF569" i="8"/>
  <c r="EE569" i="8"/>
  <c r="EL568" i="8"/>
  <c r="EK568" i="8"/>
  <c r="EJ568" i="8"/>
  <c r="EI568" i="8"/>
  <c r="EH568" i="8"/>
  <c r="EG568" i="8"/>
  <c r="EF568" i="8"/>
  <c r="EE568" i="8"/>
  <c r="EK567" i="8"/>
  <c r="EJ567" i="8"/>
  <c r="EI567" i="8"/>
  <c r="EG567" i="8"/>
  <c r="EF567" i="8"/>
  <c r="EE567" i="8"/>
  <c r="DX570" i="8"/>
  <c r="DW570" i="8"/>
  <c r="DV570" i="8"/>
  <c r="DU570" i="8"/>
  <c r="DT570" i="8"/>
  <c r="DS570" i="8"/>
  <c r="DR570" i="8"/>
  <c r="DX569" i="8"/>
  <c r="DU569" i="8"/>
  <c r="DT569" i="8"/>
  <c r="DS569" i="8"/>
  <c r="DR569" i="8"/>
  <c r="DX568" i="8"/>
  <c r="DW568" i="8"/>
  <c r="DV568" i="8"/>
  <c r="DU568" i="8"/>
  <c r="DT568" i="8"/>
  <c r="DS568" i="8"/>
  <c r="DR568" i="8"/>
  <c r="DX567" i="8"/>
  <c r="DU567" i="8"/>
  <c r="DT567" i="8"/>
  <c r="DS567" i="8"/>
  <c r="DR567" i="8"/>
  <c r="DL570" i="8"/>
  <c r="DK570" i="8"/>
  <c r="DJ570" i="8"/>
  <c r="DI570" i="8"/>
  <c r="DH570" i="8"/>
  <c r="DG570" i="8"/>
  <c r="DF570" i="8"/>
  <c r="DE570" i="8"/>
  <c r="DJ569" i="8"/>
  <c r="DI569" i="8"/>
  <c r="DG569" i="8"/>
  <c r="DF569" i="8"/>
  <c r="DE569" i="8"/>
  <c r="DL568" i="8"/>
  <c r="DK568" i="8"/>
  <c r="DJ568" i="8"/>
  <c r="DI568" i="8"/>
  <c r="DH568" i="8"/>
  <c r="DG568" i="8"/>
  <c r="DF568" i="8"/>
  <c r="DE568" i="8"/>
  <c r="DJ567" i="8"/>
  <c r="DI567" i="8"/>
  <c r="DG567" i="8"/>
  <c r="DF567" i="8"/>
  <c r="DE567" i="8"/>
  <c r="BS570" i="8"/>
  <c r="BR570" i="8"/>
  <c r="BQ570" i="8"/>
  <c r="BP570" i="8"/>
  <c r="BO570" i="8"/>
  <c r="BS569" i="8"/>
  <c r="BQ569" i="8"/>
  <c r="BO569" i="8"/>
  <c r="BS568" i="8"/>
  <c r="BR568" i="8"/>
  <c r="BQ568" i="8"/>
  <c r="BP568" i="8"/>
  <c r="BO568" i="8"/>
  <c r="BS567" i="8"/>
  <c r="BQ567" i="8"/>
  <c r="BO567" i="8"/>
  <c r="D567" i="14"/>
  <c r="D699" i="14"/>
  <c r="D665" i="14"/>
  <c r="I567" i="14"/>
  <c r="C622" i="14"/>
  <c r="D660" i="14"/>
  <c r="I564" i="14"/>
  <c r="I690" i="14"/>
  <c r="D701" i="14"/>
  <c r="D702" i="14"/>
  <c r="I660" i="14"/>
  <c r="D656" i="14"/>
  <c r="I664" i="14"/>
  <c r="I657" i="14"/>
  <c r="C626" i="14"/>
  <c r="C623" i="14"/>
  <c r="I562" i="14"/>
  <c r="I591" i="14"/>
  <c r="I702" i="14"/>
  <c r="C625" i="14"/>
  <c r="I659" i="14"/>
  <c r="I656" i="14"/>
  <c r="C621" i="14"/>
  <c r="I661" i="14"/>
  <c r="I665" i="14"/>
  <c r="C620" i="14"/>
  <c r="C624" i="14"/>
  <c r="C612" i="14"/>
  <c r="C599" i="14"/>
  <c r="C610" i="14"/>
  <c r="C593" i="14"/>
  <c r="C600" i="14"/>
  <c r="C686" i="14"/>
  <c r="C693" i="14"/>
  <c r="I625" i="14"/>
  <c r="I621" i="14"/>
  <c r="I626" i="14"/>
  <c r="I624" i="14"/>
  <c r="I620" i="14"/>
  <c r="C586" i="14"/>
  <c r="I569" i="14"/>
  <c r="I694" i="14"/>
  <c r="I684" i="14"/>
  <c r="D563" i="14"/>
  <c r="D683" i="14"/>
  <c r="D690" i="14"/>
  <c r="D687" i="14"/>
  <c r="D689" i="14"/>
  <c r="D685" i="14"/>
  <c r="D694" i="14"/>
  <c r="D688" i="14"/>
  <c r="D692" i="14"/>
  <c r="D691" i="14"/>
  <c r="D686" i="14"/>
  <c r="D684" i="14"/>
  <c r="C632" i="14"/>
  <c r="C650" i="14"/>
  <c r="C640" i="14"/>
  <c r="C637" i="14"/>
  <c r="C646" i="14"/>
  <c r="C639" i="14"/>
  <c r="C647" i="14"/>
  <c r="C643" i="14"/>
  <c r="C636" i="14"/>
  <c r="C633" i="14"/>
  <c r="C634" i="14"/>
  <c r="C631" i="14"/>
  <c r="C648" i="14"/>
  <c r="C638" i="14"/>
  <c r="C644" i="14"/>
  <c r="C645" i="14"/>
  <c r="C635" i="14"/>
  <c r="C649" i="14"/>
  <c r="D693" i="14"/>
  <c r="C699" i="14"/>
  <c r="C701" i="14"/>
  <c r="I614" i="14"/>
  <c r="I672" i="14"/>
  <c r="I678" i="14"/>
  <c r="I612" i="14"/>
  <c r="D674" i="14"/>
  <c r="I677" i="14"/>
  <c r="C692" i="14"/>
  <c r="C603" i="14"/>
  <c r="I685" i="14"/>
  <c r="D570" i="14"/>
  <c r="I691" i="14"/>
  <c r="I608" i="14"/>
  <c r="I632" i="14"/>
  <c r="I631" i="14"/>
  <c r="I676" i="14"/>
  <c r="C700" i="14"/>
  <c r="I594" i="14"/>
  <c r="I642" i="14"/>
  <c r="C670" i="14"/>
  <c r="C671" i="14"/>
  <c r="C675" i="14"/>
  <c r="C678" i="14"/>
  <c r="I692" i="14"/>
  <c r="I605" i="14"/>
  <c r="I693" i="14"/>
  <c r="I674" i="14"/>
  <c r="I600" i="14"/>
  <c r="C672" i="14"/>
  <c r="I588" i="14"/>
  <c r="I619" i="14"/>
  <c r="I604" i="14"/>
  <c r="C676" i="14"/>
  <c r="I643" i="14"/>
  <c r="D662" i="14"/>
  <c r="D655" i="14"/>
  <c r="I658" i="14"/>
  <c r="I670" i="14"/>
  <c r="I671" i="14"/>
  <c r="I592" i="14"/>
  <c r="I607" i="14"/>
  <c r="I598" i="14"/>
  <c r="D610" i="14"/>
  <c r="C660" i="14"/>
  <c r="C657" i="14"/>
  <c r="C659" i="14"/>
  <c r="C665" i="14"/>
  <c r="C663" i="14"/>
  <c r="C656" i="14"/>
  <c r="I593" i="14"/>
  <c r="D645" i="14"/>
  <c r="I639" i="14"/>
  <c r="D571" i="14"/>
  <c r="C587" i="14"/>
  <c r="C611" i="14"/>
  <c r="C609" i="14"/>
  <c r="C597" i="14"/>
  <c r="C607" i="14"/>
  <c r="C588" i="14"/>
  <c r="C605" i="14"/>
  <c r="C596" i="14"/>
  <c r="C595" i="14"/>
  <c r="C589" i="14"/>
  <c r="C591" i="14"/>
  <c r="C592" i="14"/>
  <c r="C601" i="14"/>
  <c r="C594" i="14"/>
  <c r="C602" i="14"/>
  <c r="C598" i="14"/>
  <c r="C694" i="14"/>
  <c r="C687" i="14"/>
  <c r="C688" i="14"/>
  <c r="C685" i="14"/>
  <c r="C691" i="14"/>
  <c r="C684" i="14"/>
  <c r="C689" i="14"/>
  <c r="C690" i="14"/>
  <c r="C655" i="14"/>
  <c r="I689" i="14"/>
  <c r="I688" i="14"/>
  <c r="I650" i="14"/>
  <c r="C608" i="14"/>
  <c r="I675" i="14"/>
  <c r="I622" i="14"/>
  <c r="C604" i="14"/>
  <c r="C674" i="14"/>
  <c r="I649" i="14"/>
  <c r="C664" i="14"/>
  <c r="D659" i="14"/>
  <c r="I663" i="14"/>
  <c r="C590" i="14"/>
  <c r="C614" i="14"/>
  <c r="I686" i="14"/>
  <c r="D664" i="14"/>
  <c r="S748" i="8"/>
  <c r="S749" i="8"/>
  <c r="S750" i="8"/>
  <c r="S751" i="8"/>
  <c r="S752" i="8"/>
  <c r="S753" i="8"/>
  <c r="S754" i="8"/>
  <c r="S755" i="8"/>
  <c r="S756" i="8"/>
  <c r="S747" i="8"/>
  <c r="D757" i="8"/>
  <c r="E757" i="8"/>
  <c r="F757" i="8"/>
  <c r="H757" i="8"/>
  <c r="I757" i="8"/>
  <c r="J757" i="8"/>
  <c r="K757" i="8"/>
  <c r="L757" i="8"/>
  <c r="M757" i="8"/>
  <c r="N757" i="8"/>
  <c r="O757" i="8"/>
  <c r="P757" i="8"/>
  <c r="Q757" i="8"/>
  <c r="R757" i="8"/>
  <c r="I587" i="14"/>
  <c r="I648" i="14"/>
  <c r="I641" i="14"/>
  <c r="I640" i="14"/>
  <c r="I636" i="14"/>
  <c r="I638" i="14"/>
  <c r="I647" i="14"/>
  <c r="I637" i="14"/>
  <c r="I644" i="14"/>
  <c r="C627" i="14"/>
  <c r="I633" i="14"/>
  <c r="I646" i="14"/>
  <c r="I635" i="14"/>
  <c r="I634" i="14"/>
  <c r="I645" i="14"/>
  <c r="I683" i="14"/>
  <c r="I687" i="14"/>
  <c r="I610" i="14"/>
  <c r="I599" i="14"/>
  <c r="I611" i="14"/>
  <c r="I602" i="14"/>
  <c r="I586" i="14"/>
  <c r="I601" i="14"/>
  <c r="I595" i="14"/>
  <c r="I596" i="14"/>
  <c r="I603" i="14"/>
  <c r="I589" i="14"/>
  <c r="I590" i="14"/>
  <c r="I666" i="14"/>
  <c r="I613" i="14"/>
  <c r="I609" i="14"/>
  <c r="I597" i="14"/>
  <c r="C615" i="14"/>
  <c r="C695" i="14"/>
  <c r="I679" i="14"/>
  <c r="C702" i="14"/>
  <c r="C679" i="14"/>
  <c r="D600" i="14"/>
  <c r="C651" i="14"/>
  <c r="D666" i="14"/>
  <c r="C666" i="14"/>
  <c r="D603" i="14"/>
  <c r="D597" i="14"/>
  <c r="D613" i="14"/>
  <c r="D612" i="14"/>
  <c r="D602" i="14"/>
  <c r="D595" i="14"/>
  <c r="D601" i="14"/>
  <c r="D614" i="14"/>
  <c r="D594" i="14"/>
  <c r="D598" i="14"/>
  <c r="D607" i="14"/>
  <c r="D604" i="14"/>
  <c r="D605" i="14"/>
  <c r="D599" i="14"/>
  <c r="D608" i="14"/>
  <c r="D596" i="14"/>
  <c r="D611" i="14"/>
  <c r="I651" i="14"/>
  <c r="D695" i="14"/>
  <c r="D621" i="14"/>
  <c r="D620" i="14"/>
  <c r="D626" i="14"/>
  <c r="D625" i="14"/>
  <c r="D619" i="14"/>
  <c r="D624" i="14"/>
  <c r="D623" i="14"/>
  <c r="D622" i="14"/>
  <c r="D676" i="14"/>
  <c r="D671" i="14"/>
  <c r="D675" i="14"/>
  <c r="D673" i="14"/>
  <c r="D677" i="14"/>
  <c r="D678" i="14"/>
  <c r="D632" i="14"/>
  <c r="D637" i="14"/>
  <c r="D642" i="14"/>
  <c r="D648" i="14"/>
  <c r="D649" i="14"/>
  <c r="D650" i="14"/>
  <c r="D633" i="14"/>
  <c r="D635" i="14"/>
  <c r="D634" i="14"/>
  <c r="D644" i="14"/>
  <c r="D636" i="14"/>
  <c r="D643" i="14"/>
  <c r="D639" i="14"/>
  <c r="D641" i="14"/>
  <c r="D647" i="14"/>
  <c r="D640" i="14"/>
  <c r="D646" i="14"/>
  <c r="I627" i="14"/>
  <c r="BC545" i="8"/>
  <c r="BE545" i="8"/>
  <c r="BT545" i="8"/>
  <c r="BV545" i="8"/>
  <c r="DM526" i="8"/>
  <c r="DO526" i="8"/>
  <c r="DM527" i="8"/>
  <c r="DO527" i="8"/>
  <c r="DM528" i="8"/>
  <c r="DO528" i="8"/>
  <c r="DM530" i="8"/>
  <c r="DO530" i="8"/>
  <c r="DM531" i="8"/>
  <c r="DO531" i="8"/>
  <c r="DM533" i="8"/>
  <c r="DO533" i="8"/>
  <c r="DM534" i="8"/>
  <c r="DO534" i="8"/>
  <c r="DM535" i="8"/>
  <c r="DO535" i="8"/>
  <c r="DM536" i="8"/>
  <c r="DO536" i="8"/>
  <c r="DM537" i="8"/>
  <c r="DO537" i="8"/>
  <c r="DM538" i="8"/>
  <c r="DO538" i="8"/>
  <c r="DM539" i="8"/>
  <c r="DO539" i="8"/>
  <c r="DM540" i="8"/>
  <c r="DO540" i="8"/>
  <c r="DM541" i="8"/>
  <c r="DO541" i="8"/>
  <c r="DM542" i="8"/>
  <c r="DO542" i="8"/>
  <c r="DM543" i="8"/>
  <c r="DO543" i="8"/>
  <c r="DM544" i="8"/>
  <c r="DO544" i="8"/>
  <c r="DM545" i="8"/>
  <c r="DO545" i="8"/>
  <c r="DM546" i="8"/>
  <c r="DO546" i="8"/>
  <c r="DM547" i="8"/>
  <c r="DO547" i="8"/>
  <c r="DM548" i="8"/>
  <c r="DO548" i="8"/>
  <c r="DM549" i="8"/>
  <c r="DO549" i="8"/>
  <c r="DM550" i="8"/>
  <c r="DO550" i="8"/>
  <c r="DM551" i="8"/>
  <c r="DO551" i="8"/>
  <c r="DM552" i="8"/>
  <c r="DO552" i="8"/>
  <c r="DM553" i="8"/>
  <c r="DO553" i="8"/>
  <c r="DO525" i="8"/>
  <c r="DM525" i="8"/>
  <c r="DY526" i="8"/>
  <c r="EA526" i="8"/>
  <c r="DY527" i="8"/>
  <c r="EA527" i="8"/>
  <c r="DY528" i="8"/>
  <c r="EA528" i="8"/>
  <c r="DY530" i="8"/>
  <c r="EA530" i="8"/>
  <c r="DY531" i="8"/>
  <c r="EA531" i="8"/>
  <c r="DY532" i="8"/>
  <c r="EA532" i="8"/>
  <c r="DY533" i="8"/>
  <c r="EA533" i="8"/>
  <c r="DY534" i="8"/>
  <c r="EA534" i="8"/>
  <c r="DY535" i="8"/>
  <c r="EA535" i="8"/>
  <c r="DY536" i="8"/>
  <c r="EA536" i="8"/>
  <c r="DY537" i="8"/>
  <c r="EA537" i="8"/>
  <c r="DY538" i="8"/>
  <c r="EA538" i="8"/>
  <c r="DY539" i="8"/>
  <c r="EA539" i="8"/>
  <c r="DY540" i="8"/>
  <c r="EA540" i="8"/>
  <c r="DY541" i="8"/>
  <c r="EA541" i="8"/>
  <c r="DY542" i="8"/>
  <c r="EA542" i="8"/>
  <c r="DY543" i="8"/>
  <c r="EA543" i="8"/>
  <c r="DY544" i="8"/>
  <c r="EA544" i="8"/>
  <c r="DY545" i="8"/>
  <c r="EA545" i="8"/>
  <c r="DY546" i="8"/>
  <c r="EA546" i="8"/>
  <c r="DY547" i="8"/>
  <c r="EA547" i="8"/>
  <c r="DY548" i="8"/>
  <c r="EA548" i="8"/>
  <c r="DY549" i="8"/>
  <c r="EA549" i="8"/>
  <c r="DY550" i="8"/>
  <c r="EA550" i="8"/>
  <c r="DY551" i="8"/>
  <c r="EA551" i="8"/>
  <c r="DY552" i="8"/>
  <c r="EA552" i="8"/>
  <c r="DY553" i="8"/>
  <c r="EA553" i="8"/>
  <c r="EA525" i="8"/>
  <c r="DY525" i="8"/>
  <c r="EM553" i="8"/>
  <c r="EM526" i="8"/>
  <c r="EN526" i="8"/>
  <c r="EM527" i="8"/>
  <c r="EN527" i="8"/>
  <c r="EM528" i="8"/>
  <c r="EN528" i="8"/>
  <c r="EM530" i="8"/>
  <c r="EN530" i="8"/>
  <c r="EM531" i="8"/>
  <c r="EN531" i="8"/>
  <c r="EM532" i="8"/>
  <c r="EN532" i="8"/>
  <c r="EM533" i="8"/>
  <c r="EN533" i="8"/>
  <c r="EM534" i="8"/>
  <c r="EN534" i="8"/>
  <c r="EM535" i="8"/>
  <c r="EN535" i="8"/>
  <c r="EM536" i="8"/>
  <c r="EN536" i="8"/>
  <c r="EM537" i="8"/>
  <c r="EN537" i="8"/>
  <c r="EM538" i="8"/>
  <c r="EN538" i="8"/>
  <c r="EM539" i="8"/>
  <c r="EN539" i="8"/>
  <c r="EM540" i="8"/>
  <c r="EN540" i="8"/>
  <c r="EM541" i="8"/>
  <c r="EN541" i="8"/>
  <c r="EM542" i="8"/>
  <c r="EN542" i="8"/>
  <c r="EM543" i="8"/>
  <c r="EN543" i="8"/>
  <c r="EM544" i="8"/>
  <c r="EN544" i="8"/>
  <c r="EM545" i="8"/>
  <c r="EN545" i="8"/>
  <c r="EM546" i="8"/>
  <c r="EN546" i="8"/>
  <c r="EM547" i="8"/>
  <c r="EN547" i="8"/>
  <c r="EM548" i="8"/>
  <c r="EN548" i="8"/>
  <c r="EM549" i="8"/>
  <c r="EN549" i="8"/>
  <c r="EM550" i="8"/>
  <c r="EN550" i="8"/>
  <c r="EM551" i="8"/>
  <c r="EN551" i="8"/>
  <c r="EM552" i="8"/>
  <c r="EN552" i="8"/>
  <c r="EN553" i="8"/>
  <c r="HH513" i="8"/>
  <c r="HH526" i="8" s="1"/>
  <c r="HG513" i="8"/>
  <c r="HG526" i="8" s="1"/>
  <c r="GZ513" i="8"/>
  <c r="GZ526" i="8" s="1"/>
  <c r="GW513" i="8"/>
  <c r="GW526" i="8" s="1"/>
  <c r="GV513" i="8"/>
  <c r="GV526" i="8" s="1"/>
  <c r="GU513" i="8"/>
  <c r="GU526" i="8" s="1"/>
  <c r="GT513" i="8"/>
  <c r="GT526" i="8" s="1"/>
  <c r="GS513" i="8"/>
  <c r="GS526" i="8" s="1"/>
  <c r="GR513" i="8"/>
  <c r="GR526" i="8" s="1"/>
  <c r="GQ513" i="8"/>
  <c r="GQ526" i="8" s="1"/>
  <c r="GP513" i="8"/>
  <c r="GP526" i="8" s="1"/>
  <c r="GO513" i="8"/>
  <c r="GO526" i="8" s="1"/>
  <c r="GN513" i="8"/>
  <c r="GN526" i="8" s="1"/>
  <c r="GM513" i="8"/>
  <c r="GM526" i="8" s="1"/>
  <c r="HH512" i="8"/>
  <c r="HG512" i="8"/>
  <c r="HF512" i="8"/>
  <c r="HE512" i="8"/>
  <c r="HD512" i="8"/>
  <c r="HC512" i="8"/>
  <c r="HB512" i="8"/>
  <c r="HA512" i="8"/>
  <c r="GZ512" i="8"/>
  <c r="GY512" i="8"/>
  <c r="GX512" i="8"/>
  <c r="GW512" i="8"/>
  <c r="GV512" i="8"/>
  <c r="GU512" i="8"/>
  <c r="GT512" i="8"/>
  <c r="GS512" i="8"/>
  <c r="GR512" i="8"/>
  <c r="GQ512" i="8"/>
  <c r="GP512" i="8"/>
  <c r="GO512" i="8"/>
  <c r="GN512" i="8"/>
  <c r="GM512" i="8"/>
  <c r="FO512" i="8"/>
  <c r="FN512" i="8"/>
  <c r="FM512" i="8"/>
  <c r="FL512" i="8"/>
  <c r="FK512" i="8"/>
  <c r="FJ512" i="8"/>
  <c r="FI512" i="8"/>
  <c r="FH512" i="8"/>
  <c r="FG512" i="8"/>
  <c r="FF512" i="8"/>
  <c r="FE512" i="8"/>
  <c r="FD512" i="8"/>
  <c r="FC512" i="8"/>
  <c r="FB512" i="8"/>
  <c r="FA512" i="8"/>
  <c r="EZ512" i="8"/>
  <c r="EY512" i="8"/>
  <c r="HH509" i="8"/>
  <c r="HG509" i="8"/>
  <c r="HF509" i="8"/>
  <c r="HE509" i="8"/>
  <c r="HD509" i="8"/>
  <c r="HC509" i="8"/>
  <c r="HB509" i="8"/>
  <c r="HA509" i="8"/>
  <c r="GZ509" i="8"/>
  <c r="GY509" i="8"/>
  <c r="GX509" i="8"/>
  <c r="GW509" i="8"/>
  <c r="GV509" i="8"/>
  <c r="GU509" i="8"/>
  <c r="GT509" i="8"/>
  <c r="GS509" i="8"/>
  <c r="GR509" i="8"/>
  <c r="GQ509" i="8"/>
  <c r="GP509" i="8"/>
  <c r="GO509" i="8"/>
  <c r="GN509" i="8"/>
  <c r="GM509" i="8"/>
  <c r="FO509" i="8"/>
  <c r="FN509" i="8"/>
  <c r="FM509" i="8"/>
  <c r="FL509" i="8"/>
  <c r="FK509" i="8"/>
  <c r="FJ509" i="8"/>
  <c r="FI509" i="8"/>
  <c r="FH509" i="8"/>
  <c r="FG509" i="8"/>
  <c r="FF509" i="8"/>
  <c r="FE509" i="8"/>
  <c r="FD509" i="8"/>
  <c r="FC509" i="8"/>
  <c r="FB509" i="8"/>
  <c r="FA509" i="8"/>
  <c r="EZ509" i="8"/>
  <c r="EY509" i="8"/>
  <c r="HH508" i="8"/>
  <c r="HG508" i="8"/>
  <c r="HF508" i="8"/>
  <c r="HE508" i="8"/>
  <c r="HD508" i="8"/>
  <c r="HC508" i="8"/>
  <c r="HB508" i="8"/>
  <c r="HA508" i="8"/>
  <c r="GZ508" i="8"/>
  <c r="GY508" i="8"/>
  <c r="GX508" i="8"/>
  <c r="GW508" i="8"/>
  <c r="GV508" i="8"/>
  <c r="GU508" i="8"/>
  <c r="GT508" i="8"/>
  <c r="GS508" i="8"/>
  <c r="GR508" i="8"/>
  <c r="GQ508" i="8"/>
  <c r="GP508" i="8"/>
  <c r="GO508" i="8"/>
  <c r="GN508" i="8"/>
  <c r="GM508" i="8"/>
  <c r="FO508" i="8"/>
  <c r="FN508" i="8"/>
  <c r="FM508" i="8"/>
  <c r="FL508" i="8"/>
  <c r="FK508" i="8"/>
  <c r="FJ508" i="8"/>
  <c r="FI508" i="8"/>
  <c r="FH508" i="8"/>
  <c r="FG508" i="8"/>
  <c r="FF508" i="8"/>
  <c r="FE508" i="8"/>
  <c r="FD508" i="8"/>
  <c r="FC508" i="8"/>
  <c r="FB508" i="8"/>
  <c r="FA508" i="8"/>
  <c r="EZ508" i="8"/>
  <c r="EY508" i="8"/>
  <c r="HH506" i="8"/>
  <c r="HG506" i="8"/>
  <c r="HF506" i="8"/>
  <c r="HE506" i="8"/>
  <c r="HD506" i="8"/>
  <c r="HC506" i="8"/>
  <c r="HB506" i="8"/>
  <c r="HA506" i="8"/>
  <c r="GZ506" i="8"/>
  <c r="GY506" i="8"/>
  <c r="GX506" i="8"/>
  <c r="GW506" i="8"/>
  <c r="GV506" i="8"/>
  <c r="GU506" i="8"/>
  <c r="GT506" i="8"/>
  <c r="GS506" i="8"/>
  <c r="GR506" i="8"/>
  <c r="GQ506" i="8"/>
  <c r="GP506" i="8"/>
  <c r="GO506" i="8"/>
  <c r="GN506" i="8"/>
  <c r="GM506" i="8"/>
  <c r="FO506" i="8"/>
  <c r="FN506" i="8"/>
  <c r="FM506" i="8"/>
  <c r="FL506" i="8"/>
  <c r="FK506" i="8"/>
  <c r="FJ506" i="8"/>
  <c r="FI506" i="8"/>
  <c r="FH506" i="8"/>
  <c r="FG506" i="8"/>
  <c r="FF506" i="8"/>
  <c r="FE506" i="8"/>
  <c r="FD506" i="8"/>
  <c r="FC506" i="8"/>
  <c r="FB506" i="8"/>
  <c r="FA506" i="8"/>
  <c r="EZ506" i="8"/>
  <c r="EY506" i="8"/>
  <c r="HH498" i="8"/>
  <c r="HG498" i="8"/>
  <c r="HF498" i="8"/>
  <c r="HE498" i="8"/>
  <c r="HD498" i="8"/>
  <c r="HC498" i="8"/>
  <c r="HB498" i="8"/>
  <c r="HA498" i="8"/>
  <c r="GZ498" i="8"/>
  <c r="GY498" i="8"/>
  <c r="GX498" i="8"/>
  <c r="GW498" i="8"/>
  <c r="GV498" i="8"/>
  <c r="GU498" i="8"/>
  <c r="GT498" i="8"/>
  <c r="GS498" i="8"/>
  <c r="GR498" i="8"/>
  <c r="GQ498" i="8"/>
  <c r="GP498" i="8"/>
  <c r="GO498" i="8"/>
  <c r="GN498" i="8"/>
  <c r="GM498" i="8"/>
  <c r="FO498" i="8"/>
  <c r="FN498" i="8"/>
  <c r="FM498" i="8"/>
  <c r="FL498" i="8"/>
  <c r="FK498" i="8"/>
  <c r="FJ498" i="8"/>
  <c r="FI498" i="8"/>
  <c r="FH498" i="8"/>
  <c r="FG498" i="8"/>
  <c r="FF498" i="8"/>
  <c r="FE498" i="8"/>
  <c r="FD498" i="8"/>
  <c r="FC498" i="8"/>
  <c r="FB498" i="8"/>
  <c r="FA498" i="8"/>
  <c r="EZ498" i="8"/>
  <c r="EY498" i="8"/>
  <c r="HH495" i="8"/>
  <c r="HG495" i="8"/>
  <c r="HF495" i="8"/>
  <c r="HE495" i="8"/>
  <c r="HD495" i="8"/>
  <c r="HC495" i="8"/>
  <c r="HB495" i="8"/>
  <c r="HA495" i="8"/>
  <c r="GZ495" i="8"/>
  <c r="GY495" i="8"/>
  <c r="GX495" i="8"/>
  <c r="GW495" i="8"/>
  <c r="GV495" i="8"/>
  <c r="GU495" i="8"/>
  <c r="GT495" i="8"/>
  <c r="GS495" i="8"/>
  <c r="GR495" i="8"/>
  <c r="GQ495" i="8"/>
  <c r="GP495" i="8"/>
  <c r="GO495" i="8"/>
  <c r="GN495" i="8"/>
  <c r="GM495" i="8"/>
  <c r="FO495" i="8"/>
  <c r="FN495" i="8"/>
  <c r="FM495" i="8"/>
  <c r="FL495" i="8"/>
  <c r="FK495" i="8"/>
  <c r="FJ495" i="8"/>
  <c r="FI495" i="8"/>
  <c r="FH495" i="8"/>
  <c r="FG495" i="8"/>
  <c r="FF495" i="8"/>
  <c r="FE495" i="8"/>
  <c r="FD495" i="8"/>
  <c r="FC495" i="8"/>
  <c r="FB495" i="8"/>
  <c r="FA495" i="8"/>
  <c r="EZ495" i="8"/>
  <c r="EY495" i="8"/>
  <c r="HH494" i="8"/>
  <c r="HG494" i="8"/>
  <c r="HF494" i="8"/>
  <c r="HE494" i="8"/>
  <c r="HD494" i="8"/>
  <c r="HC494" i="8"/>
  <c r="HB494" i="8"/>
  <c r="HA494" i="8"/>
  <c r="GZ494" i="8"/>
  <c r="GY494" i="8"/>
  <c r="GX494" i="8"/>
  <c r="GW494" i="8"/>
  <c r="GV494" i="8"/>
  <c r="GU494" i="8"/>
  <c r="GT494" i="8"/>
  <c r="GS494" i="8"/>
  <c r="GR494" i="8"/>
  <c r="GQ494" i="8"/>
  <c r="GP494" i="8"/>
  <c r="GO494" i="8"/>
  <c r="GN494" i="8"/>
  <c r="GM494" i="8"/>
  <c r="FO494" i="8"/>
  <c r="FN494" i="8"/>
  <c r="FM494" i="8"/>
  <c r="FL494" i="8"/>
  <c r="FK494" i="8"/>
  <c r="FJ494" i="8"/>
  <c r="FI494" i="8"/>
  <c r="FH494" i="8"/>
  <c r="FG494" i="8"/>
  <c r="FF494" i="8"/>
  <c r="FE494" i="8"/>
  <c r="FD494" i="8"/>
  <c r="FC494" i="8"/>
  <c r="FB494" i="8"/>
  <c r="FA494" i="8"/>
  <c r="EZ494" i="8"/>
  <c r="EY494" i="8"/>
  <c r="HH493" i="8"/>
  <c r="HG493" i="8"/>
  <c r="HF493" i="8"/>
  <c r="HE493" i="8"/>
  <c r="HD493" i="8"/>
  <c r="HC493" i="8"/>
  <c r="HB493" i="8"/>
  <c r="HA493" i="8"/>
  <c r="GZ493" i="8"/>
  <c r="GY493" i="8"/>
  <c r="GX493" i="8"/>
  <c r="GW493" i="8"/>
  <c r="GV493" i="8"/>
  <c r="GU493" i="8"/>
  <c r="GT493" i="8"/>
  <c r="GS493" i="8"/>
  <c r="GR493" i="8"/>
  <c r="GQ493" i="8"/>
  <c r="GP493" i="8"/>
  <c r="GO493" i="8"/>
  <c r="GN493" i="8"/>
  <c r="GM493" i="8"/>
  <c r="FO493" i="8"/>
  <c r="FN493" i="8"/>
  <c r="FM493" i="8"/>
  <c r="FL493" i="8"/>
  <c r="FK493" i="8"/>
  <c r="FJ493" i="8"/>
  <c r="FI493" i="8"/>
  <c r="FH493" i="8"/>
  <c r="FG493" i="8"/>
  <c r="FF493" i="8"/>
  <c r="FE493" i="8"/>
  <c r="FD493" i="8"/>
  <c r="FC493" i="8"/>
  <c r="FB493" i="8"/>
  <c r="FA493" i="8"/>
  <c r="EZ493" i="8"/>
  <c r="EY493" i="8"/>
  <c r="HH492" i="8"/>
  <c r="HG492" i="8"/>
  <c r="HF492" i="8"/>
  <c r="HE492" i="8"/>
  <c r="HD492" i="8"/>
  <c r="HC492" i="8"/>
  <c r="HB492" i="8"/>
  <c r="HA492" i="8"/>
  <c r="GZ492" i="8"/>
  <c r="GY492" i="8"/>
  <c r="GX492" i="8"/>
  <c r="GW492" i="8"/>
  <c r="GV492" i="8"/>
  <c r="GU492" i="8"/>
  <c r="GT492" i="8"/>
  <c r="GS492" i="8"/>
  <c r="GR492" i="8"/>
  <c r="GQ492" i="8"/>
  <c r="GP492" i="8"/>
  <c r="GO492" i="8"/>
  <c r="GN492" i="8"/>
  <c r="GM492" i="8"/>
  <c r="FO492" i="8"/>
  <c r="FN492" i="8"/>
  <c r="FM492" i="8"/>
  <c r="FL492" i="8"/>
  <c r="FK492" i="8"/>
  <c r="FJ492" i="8"/>
  <c r="FI492" i="8"/>
  <c r="FH492" i="8"/>
  <c r="FG492" i="8"/>
  <c r="FF492" i="8"/>
  <c r="FE492" i="8"/>
  <c r="FD492" i="8"/>
  <c r="FC492" i="8"/>
  <c r="FB492" i="8"/>
  <c r="FA492" i="8"/>
  <c r="EZ492" i="8"/>
  <c r="EY492" i="8"/>
  <c r="EU513" i="8"/>
  <c r="EU526" i="8" s="1"/>
  <c r="ET513" i="8"/>
  <c r="ET526" i="8" s="1"/>
  <c r="ES513" i="8"/>
  <c r="ES526" i="8" s="1"/>
  <c r="EU512" i="8"/>
  <c r="ET512" i="8"/>
  <c r="ES512" i="8"/>
  <c r="EU509" i="8"/>
  <c r="ET509" i="8"/>
  <c r="ES509" i="8"/>
  <c r="EU508" i="8"/>
  <c r="ET508" i="8"/>
  <c r="ES508" i="8"/>
  <c r="EU506" i="8"/>
  <c r="ET506" i="8"/>
  <c r="ES506" i="8"/>
  <c r="EU498" i="8"/>
  <c r="ET498" i="8"/>
  <c r="ES498" i="8"/>
  <c r="EU495" i="8"/>
  <c r="ET495" i="8"/>
  <c r="ES495" i="8"/>
  <c r="EU494" i="8"/>
  <c r="ET494" i="8"/>
  <c r="ES494" i="8"/>
  <c r="EU493" i="8"/>
  <c r="ET493" i="8"/>
  <c r="ES493" i="8"/>
  <c r="EU492" i="8"/>
  <c r="ET492" i="8"/>
  <c r="ES492" i="8"/>
  <c r="ED512" i="8"/>
  <c r="ED509" i="8"/>
  <c r="ED508" i="8"/>
  <c r="ED506" i="8"/>
  <c r="ED498" i="8"/>
  <c r="ED495" i="8"/>
  <c r="ED494" i="8"/>
  <c r="ED493" i="8"/>
  <c r="ED492" i="8"/>
  <c r="CX512" i="8"/>
  <c r="CX509" i="8"/>
  <c r="CX508" i="8"/>
  <c r="CX506" i="8"/>
  <c r="CX498" i="8"/>
  <c r="CX495" i="8"/>
  <c r="CX494" i="8"/>
  <c r="CX493" i="8"/>
  <c r="CX492" i="8"/>
  <c r="CW512" i="8"/>
  <c r="CW509" i="8"/>
  <c r="CW508" i="8"/>
  <c r="CW506" i="8"/>
  <c r="CW498" i="8"/>
  <c r="CW495" i="8"/>
  <c r="CW494" i="8"/>
  <c r="CW493" i="8"/>
  <c r="CW492" i="8"/>
  <c r="CV512" i="8"/>
  <c r="CV509" i="8"/>
  <c r="CV508" i="8"/>
  <c r="CV506" i="8"/>
  <c r="CV498" i="8"/>
  <c r="CV495" i="8"/>
  <c r="CV494" i="8"/>
  <c r="CV493" i="8"/>
  <c r="CV492" i="8"/>
  <c r="CU512" i="8"/>
  <c r="CU509" i="8"/>
  <c r="CU508" i="8"/>
  <c r="CU506" i="8"/>
  <c r="CU498" i="8"/>
  <c r="CU495" i="8"/>
  <c r="CU494" i="8"/>
  <c r="CU493" i="8"/>
  <c r="CU492" i="8"/>
  <c r="CO512" i="8"/>
  <c r="CN512" i="8"/>
  <c r="CM512" i="8"/>
  <c r="CL512" i="8"/>
  <c r="CK512" i="8"/>
  <c r="CO509" i="8"/>
  <c r="CN509" i="8"/>
  <c r="CM509" i="8"/>
  <c r="CL509" i="8"/>
  <c r="CK509" i="8"/>
  <c r="CO508" i="8"/>
  <c r="CN508" i="8"/>
  <c r="CM508" i="8"/>
  <c r="CL508" i="8"/>
  <c r="CK508" i="8"/>
  <c r="CO506" i="8"/>
  <c r="CN506" i="8"/>
  <c r="CM506" i="8"/>
  <c r="CL506" i="8"/>
  <c r="CK506" i="8"/>
  <c r="CO498" i="8"/>
  <c r="CN498" i="8"/>
  <c r="CM498" i="8"/>
  <c r="CL498" i="8"/>
  <c r="CK498" i="8"/>
  <c r="CO495" i="8"/>
  <c r="CN495" i="8"/>
  <c r="CM495" i="8"/>
  <c r="CL495" i="8"/>
  <c r="CK495" i="8"/>
  <c r="CO494" i="8"/>
  <c r="CN494" i="8"/>
  <c r="CM494" i="8"/>
  <c r="CL494" i="8"/>
  <c r="CK494" i="8"/>
  <c r="CO493" i="8"/>
  <c r="CN493" i="8"/>
  <c r="CM493" i="8"/>
  <c r="CL493" i="8"/>
  <c r="CK493" i="8"/>
  <c r="CO492" i="8"/>
  <c r="CN492" i="8"/>
  <c r="CM492" i="8"/>
  <c r="CL492" i="8"/>
  <c r="CK492" i="8"/>
  <c r="CC512" i="8"/>
  <c r="CB512" i="8"/>
  <c r="CA512" i="8"/>
  <c r="BZ512" i="8"/>
  <c r="BY512" i="8"/>
  <c r="CC509" i="8"/>
  <c r="CB509" i="8"/>
  <c r="CA509" i="8"/>
  <c r="BZ509" i="8"/>
  <c r="BY509" i="8"/>
  <c r="CC508" i="8"/>
  <c r="CB508" i="8"/>
  <c r="CA508" i="8"/>
  <c r="BZ508" i="8"/>
  <c r="BY508" i="8"/>
  <c r="CC506" i="8"/>
  <c r="CB506" i="8"/>
  <c r="CA506" i="8"/>
  <c r="BZ506" i="8"/>
  <c r="BY506" i="8"/>
  <c r="CC498" i="8"/>
  <c r="CB498" i="8"/>
  <c r="CA498" i="8"/>
  <c r="BZ498" i="8"/>
  <c r="BY498" i="8"/>
  <c r="CC495" i="8"/>
  <c r="CB495" i="8"/>
  <c r="CA495" i="8"/>
  <c r="BZ495" i="8"/>
  <c r="BY495" i="8"/>
  <c r="CC494" i="8"/>
  <c r="CB494" i="8"/>
  <c r="CA494" i="8"/>
  <c r="BZ494" i="8"/>
  <c r="BY494" i="8"/>
  <c r="CC493" i="8"/>
  <c r="CB493" i="8"/>
  <c r="CA493" i="8"/>
  <c r="BZ493" i="8"/>
  <c r="BY493" i="8"/>
  <c r="CC492" i="8"/>
  <c r="CB492" i="8"/>
  <c r="CA492" i="8"/>
  <c r="BZ492" i="8"/>
  <c r="BY492" i="8"/>
  <c r="BN512" i="8"/>
  <c r="BM512" i="8"/>
  <c r="BL512" i="8"/>
  <c r="BK512" i="8"/>
  <c r="BJ512" i="8"/>
  <c r="BI512" i="8"/>
  <c r="BH512" i="8"/>
  <c r="BN509" i="8"/>
  <c r="BM509" i="8"/>
  <c r="BL509" i="8"/>
  <c r="BK509" i="8"/>
  <c r="BJ509" i="8"/>
  <c r="BI509" i="8"/>
  <c r="BH509" i="8"/>
  <c r="BN508" i="8"/>
  <c r="BM508" i="8"/>
  <c r="BL508" i="8"/>
  <c r="BK508" i="8"/>
  <c r="BJ508" i="8"/>
  <c r="BI508" i="8"/>
  <c r="BH508" i="8"/>
  <c r="BN506" i="8"/>
  <c r="BM506" i="8"/>
  <c r="BL506" i="8"/>
  <c r="BK506" i="8"/>
  <c r="BJ506" i="8"/>
  <c r="BI506" i="8"/>
  <c r="BH506" i="8"/>
  <c r="BN498" i="8"/>
  <c r="BM498" i="8"/>
  <c r="BL498" i="8"/>
  <c r="BK498" i="8"/>
  <c r="BJ498" i="8"/>
  <c r="BI498" i="8"/>
  <c r="BH498" i="8"/>
  <c r="BN495" i="8"/>
  <c r="BM495" i="8"/>
  <c r="BL495" i="8"/>
  <c r="BK495" i="8"/>
  <c r="BJ495" i="8"/>
  <c r="BI495" i="8"/>
  <c r="BH495" i="8"/>
  <c r="BN494" i="8"/>
  <c r="BM494" i="8"/>
  <c r="BL494" i="8"/>
  <c r="BK494" i="8"/>
  <c r="BJ494" i="8"/>
  <c r="BI494" i="8"/>
  <c r="BH494" i="8"/>
  <c r="BN493" i="8"/>
  <c r="BM493" i="8"/>
  <c r="BL493" i="8"/>
  <c r="BK493" i="8"/>
  <c r="BJ493" i="8"/>
  <c r="BI493" i="8"/>
  <c r="BH493" i="8"/>
  <c r="BN492" i="8"/>
  <c r="BM492" i="8"/>
  <c r="BL492" i="8"/>
  <c r="BK492" i="8"/>
  <c r="BJ492" i="8"/>
  <c r="BI492" i="8"/>
  <c r="BH492" i="8"/>
  <c r="BB512" i="8"/>
  <c r="BA512" i="8"/>
  <c r="AZ512" i="8"/>
  <c r="AY512" i="8"/>
  <c r="AX512" i="8"/>
  <c r="AW512" i="8"/>
  <c r="AV512" i="8"/>
  <c r="AU512" i="8"/>
  <c r="AT512" i="8"/>
  <c r="BB509" i="8"/>
  <c r="BA509" i="8"/>
  <c r="AZ509" i="8"/>
  <c r="AY509" i="8"/>
  <c r="AX509" i="8"/>
  <c r="AW509" i="8"/>
  <c r="AV509" i="8"/>
  <c r="AU509" i="8"/>
  <c r="AT509" i="8"/>
  <c r="BB508" i="8"/>
  <c r="BA508" i="8"/>
  <c r="AZ508" i="8"/>
  <c r="AY508" i="8"/>
  <c r="AX508" i="8"/>
  <c r="AW508" i="8"/>
  <c r="AV508" i="8"/>
  <c r="AU508" i="8"/>
  <c r="AT508" i="8"/>
  <c r="BB506" i="8"/>
  <c r="BA506" i="8"/>
  <c r="AZ506" i="8"/>
  <c r="AY506" i="8"/>
  <c r="AX506" i="8"/>
  <c r="AW506" i="8"/>
  <c r="AV506" i="8"/>
  <c r="AU506" i="8"/>
  <c r="AT506" i="8"/>
  <c r="BB498" i="8"/>
  <c r="BA498" i="8"/>
  <c r="AZ498" i="8"/>
  <c r="AY498" i="8"/>
  <c r="AX498" i="8"/>
  <c r="AW498" i="8"/>
  <c r="AV498" i="8"/>
  <c r="AU498" i="8"/>
  <c r="AT498" i="8"/>
  <c r="BB495" i="8"/>
  <c r="BA495" i="8"/>
  <c r="AZ495" i="8"/>
  <c r="AY495" i="8"/>
  <c r="AX495" i="8"/>
  <c r="AW495" i="8"/>
  <c r="AV495" i="8"/>
  <c r="AU495" i="8"/>
  <c r="AT495" i="8"/>
  <c r="BB494" i="8"/>
  <c r="BA494" i="8"/>
  <c r="AZ494" i="8"/>
  <c r="AY494" i="8"/>
  <c r="AX494" i="8"/>
  <c r="AW494" i="8"/>
  <c r="AV494" i="8"/>
  <c r="AU494" i="8"/>
  <c r="AT494" i="8"/>
  <c r="BB493" i="8"/>
  <c r="BA493" i="8"/>
  <c r="AZ493" i="8"/>
  <c r="AY493" i="8"/>
  <c r="AX493" i="8"/>
  <c r="AW493" i="8"/>
  <c r="AV493" i="8"/>
  <c r="AU493" i="8"/>
  <c r="AT493" i="8"/>
  <c r="BB492" i="8"/>
  <c r="BA492" i="8"/>
  <c r="AZ492" i="8"/>
  <c r="AY492" i="8"/>
  <c r="AX492" i="8"/>
  <c r="AW492" i="8"/>
  <c r="AV492" i="8"/>
  <c r="AU492" i="8"/>
  <c r="AT492" i="8"/>
  <c r="AN512" i="8"/>
  <c r="AM512" i="8"/>
  <c r="AL512" i="8"/>
  <c r="AK512" i="8"/>
  <c r="AJ512" i="8"/>
  <c r="AI512" i="8"/>
  <c r="AN509" i="8"/>
  <c r="AM509" i="8"/>
  <c r="AL509" i="8"/>
  <c r="AK509" i="8"/>
  <c r="AJ509" i="8"/>
  <c r="AI509" i="8"/>
  <c r="AN508" i="8"/>
  <c r="AM508" i="8"/>
  <c r="AL508" i="8"/>
  <c r="AK508" i="8"/>
  <c r="AJ508" i="8"/>
  <c r="AI508" i="8"/>
  <c r="AN506" i="8"/>
  <c r="AM506" i="8"/>
  <c r="AL506" i="8"/>
  <c r="AK506" i="8"/>
  <c r="AJ506" i="8"/>
  <c r="AI506" i="8"/>
  <c r="AN498" i="8"/>
  <c r="AM498" i="8"/>
  <c r="AL498" i="8"/>
  <c r="AK498" i="8"/>
  <c r="AJ498" i="8"/>
  <c r="AI498" i="8"/>
  <c r="AN495" i="8"/>
  <c r="AM495" i="8"/>
  <c r="AL495" i="8"/>
  <c r="AK495" i="8"/>
  <c r="AJ495" i="8"/>
  <c r="AI495" i="8"/>
  <c r="AN494" i="8"/>
  <c r="AM494" i="8"/>
  <c r="AL494" i="8"/>
  <c r="AK494" i="8"/>
  <c r="AJ494" i="8"/>
  <c r="AI494" i="8"/>
  <c r="AN493" i="8"/>
  <c r="AM493" i="8"/>
  <c r="AL493" i="8"/>
  <c r="AK493" i="8"/>
  <c r="AJ493" i="8"/>
  <c r="AI493" i="8"/>
  <c r="AN492" i="8"/>
  <c r="AM492" i="8"/>
  <c r="AL492" i="8"/>
  <c r="AK492" i="8"/>
  <c r="AJ492" i="8"/>
  <c r="AI492" i="8"/>
  <c r="T512" i="8"/>
  <c r="S512" i="8"/>
  <c r="T509" i="8"/>
  <c r="S509" i="8"/>
  <c r="T508" i="8"/>
  <c r="S508" i="8"/>
  <c r="T506" i="8"/>
  <c r="S506" i="8"/>
  <c r="T498" i="8"/>
  <c r="S498" i="8"/>
  <c r="T495" i="8"/>
  <c r="S495" i="8"/>
  <c r="T494" i="8"/>
  <c r="S494" i="8"/>
  <c r="T493" i="8"/>
  <c r="S493" i="8"/>
  <c r="T492" i="8"/>
  <c r="S492" i="8"/>
  <c r="R512" i="8"/>
  <c r="Q512" i="8"/>
  <c r="P512" i="8"/>
  <c r="O512" i="8"/>
  <c r="N512" i="8"/>
  <c r="M512" i="8"/>
  <c r="L512" i="8"/>
  <c r="K512" i="8"/>
  <c r="J512" i="8"/>
  <c r="I512" i="8"/>
  <c r="H512" i="8"/>
  <c r="G512" i="8"/>
  <c r="F512" i="8"/>
  <c r="E512" i="8"/>
  <c r="D512" i="8"/>
  <c r="R509" i="8"/>
  <c r="Q509" i="8"/>
  <c r="P509" i="8"/>
  <c r="O509" i="8"/>
  <c r="N509" i="8"/>
  <c r="M509" i="8"/>
  <c r="L509" i="8"/>
  <c r="K509" i="8"/>
  <c r="J509" i="8"/>
  <c r="I509" i="8"/>
  <c r="H509" i="8"/>
  <c r="G509" i="8"/>
  <c r="F509" i="8"/>
  <c r="E509" i="8"/>
  <c r="D509" i="8"/>
  <c r="R508" i="8"/>
  <c r="Q508" i="8"/>
  <c r="P508" i="8"/>
  <c r="O508" i="8"/>
  <c r="N508" i="8"/>
  <c r="M508" i="8"/>
  <c r="L508" i="8"/>
  <c r="K508" i="8"/>
  <c r="J508" i="8"/>
  <c r="I508" i="8"/>
  <c r="H508" i="8"/>
  <c r="G508" i="8"/>
  <c r="F508" i="8"/>
  <c r="E508" i="8"/>
  <c r="D508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D506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8" i="8"/>
  <c r="R495" i="8"/>
  <c r="Q495" i="8"/>
  <c r="P495" i="8"/>
  <c r="O495" i="8"/>
  <c r="N495" i="8"/>
  <c r="M495" i="8"/>
  <c r="L495" i="8"/>
  <c r="K495" i="8"/>
  <c r="J495" i="8"/>
  <c r="I495" i="8"/>
  <c r="H495" i="8"/>
  <c r="G495" i="8"/>
  <c r="F495" i="8"/>
  <c r="E495" i="8"/>
  <c r="D495" i="8"/>
  <c r="R494" i="8"/>
  <c r="Q494" i="8"/>
  <c r="P494" i="8"/>
  <c r="O494" i="8"/>
  <c r="N494" i="8"/>
  <c r="M494" i="8"/>
  <c r="L494" i="8"/>
  <c r="K494" i="8"/>
  <c r="J494" i="8"/>
  <c r="I494" i="8"/>
  <c r="H494" i="8"/>
  <c r="G494" i="8"/>
  <c r="F494" i="8"/>
  <c r="E494" i="8"/>
  <c r="D494" i="8"/>
  <c r="R493" i="8"/>
  <c r="Q493" i="8"/>
  <c r="P493" i="8"/>
  <c r="O493" i="8"/>
  <c r="N493" i="8"/>
  <c r="M493" i="8"/>
  <c r="L493" i="8"/>
  <c r="K493" i="8"/>
  <c r="J493" i="8"/>
  <c r="I493" i="8"/>
  <c r="H493" i="8"/>
  <c r="G493" i="8"/>
  <c r="F493" i="8"/>
  <c r="E493" i="8"/>
  <c r="D493" i="8"/>
  <c r="R492" i="8"/>
  <c r="Q492" i="8"/>
  <c r="P492" i="8"/>
  <c r="O492" i="8"/>
  <c r="N492" i="8"/>
  <c r="M492" i="8"/>
  <c r="L492" i="8"/>
  <c r="K492" i="8"/>
  <c r="J492" i="8"/>
  <c r="I492" i="8"/>
  <c r="H492" i="8"/>
  <c r="G492" i="8"/>
  <c r="F492" i="8"/>
  <c r="E492" i="8"/>
  <c r="D492" i="8"/>
  <c r="C512" i="8"/>
  <c r="C509" i="8"/>
  <c r="C508" i="8"/>
  <c r="C506" i="8"/>
  <c r="C498" i="8"/>
  <c r="C495" i="8"/>
  <c r="C494" i="8"/>
  <c r="C493" i="8"/>
  <c r="C492" i="8"/>
  <c r="D651" i="14"/>
  <c r="I695" i="14"/>
  <c r="I615" i="14"/>
  <c r="D679" i="14"/>
  <c r="D627" i="14"/>
  <c r="D615" i="14"/>
  <c r="BS566" i="8"/>
  <c r="BR566" i="8"/>
  <c r="BR699" i="8" s="1"/>
  <c r="BQ566" i="8"/>
  <c r="BP566" i="8"/>
  <c r="BO566" i="8"/>
  <c r="BO698" i="8" s="1"/>
  <c r="EL566" i="8"/>
  <c r="EL700" i="8" s="1"/>
  <c r="EK566" i="8"/>
  <c r="EJ566" i="8"/>
  <c r="EI566" i="8"/>
  <c r="EI700" i="8" s="1"/>
  <c r="EH566" i="8"/>
  <c r="EH700" i="8" s="1"/>
  <c r="EG566" i="8"/>
  <c r="EF566" i="8"/>
  <c r="EE566" i="8"/>
  <c r="EE700" i="8" s="1"/>
  <c r="DX566" i="8"/>
  <c r="DX700" i="8" s="1"/>
  <c r="DW566" i="8"/>
  <c r="DV566" i="8"/>
  <c r="DU566" i="8"/>
  <c r="DT566" i="8"/>
  <c r="DT700" i="8" s="1"/>
  <c r="DS566" i="8"/>
  <c r="DR566" i="8"/>
  <c r="DR700" i="8" s="1"/>
  <c r="DL566" i="8"/>
  <c r="DK566" i="8"/>
  <c r="DJ566" i="8"/>
  <c r="DJ700" i="8" s="1"/>
  <c r="DI566" i="8"/>
  <c r="DI699" i="8" s="1"/>
  <c r="DH566" i="8"/>
  <c r="DH700" i="8" s="1"/>
  <c r="DG566" i="8"/>
  <c r="DF566" i="8"/>
  <c r="DF697" i="8" s="1"/>
  <c r="DE566" i="8"/>
  <c r="BO699" i="8"/>
  <c r="DJ699" i="8"/>
  <c r="EK565" i="8"/>
  <c r="EK693" i="8" s="1"/>
  <c r="EJ565" i="8"/>
  <c r="EI565" i="8"/>
  <c r="EI692" i="8" s="1"/>
  <c r="EG565" i="8"/>
  <c r="EG693" i="8" s="1"/>
  <c r="EF565" i="8"/>
  <c r="EE565" i="8"/>
  <c r="EE693" i="8" s="1"/>
  <c r="DX565" i="8"/>
  <c r="DU565" i="8"/>
  <c r="DT565" i="8"/>
  <c r="DT685" i="8" s="1"/>
  <c r="DS565" i="8"/>
  <c r="DS689" i="8" s="1"/>
  <c r="DR565" i="8"/>
  <c r="DJ565" i="8"/>
  <c r="DI565" i="8"/>
  <c r="DI693" i="8" s="1"/>
  <c r="DG565" i="8"/>
  <c r="DG686" i="8" s="1"/>
  <c r="DF565" i="8"/>
  <c r="DE565" i="8"/>
  <c r="BS565" i="8"/>
  <c r="BS685" i="8" s="1"/>
  <c r="BQ565" i="8"/>
  <c r="BQ686" i="8" s="1"/>
  <c r="BO565" i="8"/>
  <c r="EF692" i="8"/>
  <c r="EK683" i="8"/>
  <c r="EG685" i="8"/>
  <c r="EK685" i="8"/>
  <c r="EG686" i="8"/>
  <c r="EK686" i="8"/>
  <c r="EG687" i="8"/>
  <c r="EK687" i="8"/>
  <c r="EK688" i="8"/>
  <c r="EG691" i="8"/>
  <c r="EK692" i="8"/>
  <c r="ES605" i="8"/>
  <c r="ET605" i="8"/>
  <c r="EU605" i="8"/>
  <c r="CY616" i="8"/>
  <c r="CZ616" i="8"/>
  <c r="BC651" i="8"/>
  <c r="BE651" i="8"/>
  <c r="BC652" i="8"/>
  <c r="BE652" i="8"/>
  <c r="BC666" i="8"/>
  <c r="BE666" i="8"/>
  <c r="BC667" i="8"/>
  <c r="BE667" i="8"/>
  <c r="EY616" i="8"/>
  <c r="BS564" i="8"/>
  <c r="BS676" i="8" s="1"/>
  <c r="BQ564" i="8"/>
  <c r="BP564" i="8"/>
  <c r="BO564" i="8"/>
  <c r="BO677" i="8" s="1"/>
  <c r="BS561" i="8"/>
  <c r="BS618" i="8" s="1"/>
  <c r="BR561" i="8"/>
  <c r="BQ561" i="8"/>
  <c r="BQ619" i="8" s="1"/>
  <c r="BP561" i="8"/>
  <c r="BP622" i="8" s="1"/>
  <c r="BO561" i="8"/>
  <c r="BQ607" i="8"/>
  <c r="EL564" i="8"/>
  <c r="EL673" i="8" s="1"/>
  <c r="EK564" i="8"/>
  <c r="EJ564" i="8"/>
  <c r="EI564" i="8"/>
  <c r="EH564" i="8"/>
  <c r="EH673" i="8" s="1"/>
  <c r="EG564" i="8"/>
  <c r="EF564" i="8"/>
  <c r="EF672" i="8" s="1"/>
  <c r="EE564" i="8"/>
  <c r="EE649" i="8"/>
  <c r="EL561" i="8"/>
  <c r="EK561" i="8"/>
  <c r="EJ561" i="8"/>
  <c r="EI561" i="8"/>
  <c r="EI623" i="8" s="1"/>
  <c r="EH561" i="8"/>
  <c r="EG561" i="8"/>
  <c r="EG619" i="8" s="1"/>
  <c r="EF561" i="8"/>
  <c r="EE561" i="8"/>
  <c r="EK611" i="8"/>
  <c r="DX564" i="8"/>
  <c r="DW564" i="8"/>
  <c r="DV564" i="8"/>
  <c r="DV676" i="8" s="1"/>
  <c r="DU564" i="8"/>
  <c r="DU677" i="8" s="1"/>
  <c r="DT564" i="8"/>
  <c r="DT677" i="8" s="1"/>
  <c r="DS564" i="8"/>
  <c r="DS673" i="8" s="1"/>
  <c r="DR564" i="8"/>
  <c r="DR673" i="8" s="1"/>
  <c r="DX561" i="8"/>
  <c r="DX620" i="8" s="1"/>
  <c r="DW561" i="8"/>
  <c r="DV561" i="8"/>
  <c r="DV620" i="8" s="1"/>
  <c r="DU561" i="8"/>
  <c r="DU621" i="8" s="1"/>
  <c r="DT561" i="8"/>
  <c r="DT623" i="8" s="1"/>
  <c r="DS561" i="8"/>
  <c r="DS622" i="8" s="1"/>
  <c r="DR561" i="8"/>
  <c r="DR622" i="8" s="1"/>
  <c r="DK564" i="8"/>
  <c r="DJ564" i="8"/>
  <c r="DI564" i="8"/>
  <c r="DG564" i="8"/>
  <c r="DG677" i="8" s="1"/>
  <c r="DF564" i="8"/>
  <c r="DF677" i="8" s="1"/>
  <c r="DG647" i="8"/>
  <c r="DF638" i="8"/>
  <c r="DL561" i="8"/>
  <c r="DL625" i="8" s="1"/>
  <c r="DK561" i="8"/>
  <c r="DJ561" i="8"/>
  <c r="DI561" i="8"/>
  <c r="DI624" i="8" s="1"/>
  <c r="DH561" i="8"/>
  <c r="DH623" i="8" s="1"/>
  <c r="DG561" i="8"/>
  <c r="DF561" i="8"/>
  <c r="DI613" i="8"/>
  <c r="DE561" i="8"/>
  <c r="DE625" i="8" s="1"/>
  <c r="HH629" i="8"/>
  <c r="HG629" i="8"/>
  <c r="HF629" i="8"/>
  <c r="HE629" i="8"/>
  <c r="HD629" i="8"/>
  <c r="HC629" i="8"/>
  <c r="HB629" i="8"/>
  <c r="HA629" i="8"/>
  <c r="GZ629" i="8"/>
  <c r="GY629" i="8"/>
  <c r="GX629" i="8"/>
  <c r="GW629" i="8"/>
  <c r="GV629" i="8"/>
  <c r="GU629" i="8"/>
  <c r="GT629" i="8"/>
  <c r="GS629" i="8"/>
  <c r="GR629" i="8"/>
  <c r="GQ629" i="8"/>
  <c r="GP629" i="8"/>
  <c r="GO629" i="8"/>
  <c r="GN629" i="8"/>
  <c r="GM629" i="8"/>
  <c r="FO629" i="8"/>
  <c r="FN629" i="8"/>
  <c r="FM629" i="8"/>
  <c r="FL629" i="8"/>
  <c r="FK629" i="8"/>
  <c r="FJ629" i="8"/>
  <c r="FI629" i="8"/>
  <c r="FH629" i="8"/>
  <c r="FG629" i="8"/>
  <c r="FF629" i="8"/>
  <c r="FE629" i="8"/>
  <c r="FD629" i="8"/>
  <c r="FC629" i="8"/>
  <c r="FB629" i="8"/>
  <c r="FA629" i="8"/>
  <c r="EZ629" i="8"/>
  <c r="FO616" i="8"/>
  <c r="FN616" i="8"/>
  <c r="FM616" i="8"/>
  <c r="FL616" i="8"/>
  <c r="FK616" i="8"/>
  <c r="FJ616" i="8"/>
  <c r="FI616" i="8"/>
  <c r="FH616" i="8"/>
  <c r="FG616" i="8"/>
  <c r="FF616" i="8"/>
  <c r="FE616" i="8"/>
  <c r="FD616" i="8"/>
  <c r="FC616" i="8"/>
  <c r="FB616" i="8"/>
  <c r="FA616" i="8"/>
  <c r="EZ616" i="8"/>
  <c r="FO605" i="8"/>
  <c r="FN605" i="8"/>
  <c r="FM605" i="8"/>
  <c r="FL605" i="8"/>
  <c r="FK605" i="8"/>
  <c r="FJ605" i="8"/>
  <c r="FI605" i="8"/>
  <c r="FH605" i="8"/>
  <c r="FG605" i="8"/>
  <c r="FF605" i="8"/>
  <c r="FE605" i="8"/>
  <c r="FD605" i="8"/>
  <c r="FC605" i="8"/>
  <c r="FB605" i="8"/>
  <c r="FA605" i="8"/>
  <c r="EZ605" i="8"/>
  <c r="EY629" i="8"/>
  <c r="EY605" i="8"/>
  <c r="D605" i="8"/>
  <c r="E605" i="8"/>
  <c r="M605" i="8"/>
  <c r="F605" i="8"/>
  <c r="G605" i="8"/>
  <c r="N605" i="8"/>
  <c r="O605" i="8"/>
  <c r="P605" i="8"/>
  <c r="Q605" i="8"/>
  <c r="R605" i="8"/>
  <c r="S605" i="8"/>
  <c r="T605" i="8"/>
  <c r="H605" i="8"/>
  <c r="I605" i="8"/>
  <c r="J605" i="8"/>
  <c r="K605" i="8"/>
  <c r="L605" i="8"/>
  <c r="AI605" i="8"/>
  <c r="AJ605" i="8"/>
  <c r="AK605" i="8"/>
  <c r="AL605" i="8"/>
  <c r="AM605" i="8"/>
  <c r="AN605" i="8"/>
  <c r="AT605" i="8"/>
  <c r="AU605" i="8"/>
  <c r="AV605" i="8"/>
  <c r="AW605" i="8"/>
  <c r="AX605" i="8"/>
  <c r="AY605" i="8"/>
  <c r="AZ605" i="8"/>
  <c r="BA605" i="8"/>
  <c r="BB605" i="8"/>
  <c r="BH605" i="8"/>
  <c r="BM605" i="8"/>
  <c r="BI605" i="8"/>
  <c r="BN605" i="8"/>
  <c r="BJ605" i="8"/>
  <c r="BK605" i="8"/>
  <c r="BL605" i="8"/>
  <c r="CK605" i="8"/>
  <c r="CM605" i="8"/>
  <c r="CL605" i="8"/>
  <c r="CN605" i="8"/>
  <c r="CO605" i="8"/>
  <c r="CU605" i="8"/>
  <c r="CV605" i="8"/>
  <c r="CW605" i="8"/>
  <c r="CX605" i="8"/>
  <c r="GO93" i="8"/>
  <c r="GO95" i="8" s="1"/>
  <c r="GO97" i="8" s="1"/>
  <c r="GP93" i="8"/>
  <c r="GP95" i="8" s="1"/>
  <c r="GP97" i="8" s="1"/>
  <c r="GQ93" i="8"/>
  <c r="GQ95" i="8" s="1"/>
  <c r="GQ97" i="8" s="1"/>
  <c r="GR93" i="8"/>
  <c r="GR95" i="8" s="1"/>
  <c r="GR97" i="8" s="1"/>
  <c r="GS93" i="8"/>
  <c r="GS95" i="8" s="1"/>
  <c r="GS97" i="8" s="1"/>
  <c r="GT93" i="8"/>
  <c r="GT95" i="8" s="1"/>
  <c r="GT97" i="8" s="1"/>
  <c r="GU93" i="8"/>
  <c r="GU95" i="8" s="1"/>
  <c r="GU97" i="8" s="1"/>
  <c r="GV93" i="8"/>
  <c r="GV95" i="8" s="1"/>
  <c r="GV97" i="8" s="1"/>
  <c r="GW93" i="8"/>
  <c r="GW95" i="8" s="1"/>
  <c r="GW97" i="8" s="1"/>
  <c r="GZ93" i="8"/>
  <c r="GZ95" i="8" s="1"/>
  <c r="GZ97" i="8" s="1"/>
  <c r="HG93" i="8"/>
  <c r="HG95" i="8" s="1"/>
  <c r="HG97" i="8" s="1"/>
  <c r="HH93" i="8"/>
  <c r="HH95" i="8" s="1"/>
  <c r="HH97" i="8" s="1"/>
  <c r="GN93" i="8"/>
  <c r="GN95" i="8" s="1"/>
  <c r="GN97" i="8" s="1"/>
  <c r="GM93" i="8"/>
  <c r="GM95" i="8" s="1"/>
  <c r="GM97" i="8" s="1"/>
  <c r="C605" i="8"/>
  <c r="C555" i="8"/>
  <c r="HH520" i="8"/>
  <c r="HG520" i="8"/>
  <c r="HF520" i="8"/>
  <c r="HE520" i="8"/>
  <c r="HD520" i="8"/>
  <c r="HC520" i="8"/>
  <c r="HB520" i="8"/>
  <c r="HA520" i="8"/>
  <c r="GZ520" i="8"/>
  <c r="GY520" i="8"/>
  <c r="GX520" i="8"/>
  <c r="GW520" i="8"/>
  <c r="GV520" i="8"/>
  <c r="GU520" i="8"/>
  <c r="GT520" i="8"/>
  <c r="GS520" i="8"/>
  <c r="GR520" i="8"/>
  <c r="GQ520" i="8"/>
  <c r="GP520" i="8"/>
  <c r="GO520" i="8"/>
  <c r="GN520" i="8"/>
  <c r="GM520" i="8"/>
  <c r="FO520" i="8"/>
  <c r="FN520" i="8"/>
  <c r="FM520" i="8"/>
  <c r="FL520" i="8"/>
  <c r="FK520" i="8"/>
  <c r="FJ520" i="8"/>
  <c r="FI520" i="8"/>
  <c r="FH520" i="8"/>
  <c r="FG520" i="8"/>
  <c r="FF520" i="8"/>
  <c r="FE520" i="8"/>
  <c r="FD520" i="8"/>
  <c r="FC520" i="8"/>
  <c r="FB520" i="8"/>
  <c r="EZ520" i="8"/>
  <c r="EY520" i="8"/>
  <c r="HH461" i="8"/>
  <c r="HG461" i="8"/>
  <c r="HF461" i="8"/>
  <c r="HE461" i="8"/>
  <c r="HD461" i="8"/>
  <c r="HC461" i="8"/>
  <c r="HB461" i="8"/>
  <c r="HA461" i="8"/>
  <c r="HH460" i="8"/>
  <c r="HG460" i="8"/>
  <c r="HF460" i="8"/>
  <c r="HE460" i="8"/>
  <c r="HD460" i="8"/>
  <c r="HC460" i="8"/>
  <c r="HB460" i="8"/>
  <c r="HA460" i="8"/>
  <c r="HH457" i="8"/>
  <c r="HG457" i="8"/>
  <c r="HF457" i="8"/>
  <c r="HE457" i="8"/>
  <c r="HD457" i="8"/>
  <c r="HC457" i="8"/>
  <c r="HB457" i="8"/>
  <c r="HA457" i="8"/>
  <c r="HH456" i="8"/>
  <c r="HG456" i="8"/>
  <c r="HF456" i="8"/>
  <c r="HE456" i="8"/>
  <c r="HD456" i="8"/>
  <c r="HC456" i="8"/>
  <c r="HB456" i="8"/>
  <c r="HA456" i="8"/>
  <c r="HH454" i="8"/>
  <c r="HG454" i="8"/>
  <c r="HF454" i="8"/>
  <c r="HE454" i="8"/>
  <c r="HD454" i="8"/>
  <c r="HC454" i="8"/>
  <c r="HB454" i="8"/>
  <c r="HA454" i="8"/>
  <c r="HH446" i="8"/>
  <c r="HG446" i="8"/>
  <c r="HF446" i="8"/>
  <c r="HE446" i="8"/>
  <c r="HD446" i="8"/>
  <c r="HC446" i="8"/>
  <c r="HB446" i="8"/>
  <c r="HA446" i="8"/>
  <c r="HH443" i="8"/>
  <c r="HG443" i="8"/>
  <c r="HF443" i="8"/>
  <c r="HE443" i="8"/>
  <c r="HD443" i="8"/>
  <c r="HC443" i="8"/>
  <c r="HB443" i="8"/>
  <c r="HA443" i="8"/>
  <c r="HH442" i="8"/>
  <c r="HG442" i="8"/>
  <c r="HF442" i="8"/>
  <c r="HE442" i="8"/>
  <c r="HD442" i="8"/>
  <c r="HC442" i="8"/>
  <c r="HB442" i="8"/>
  <c r="HA442" i="8"/>
  <c r="HH441" i="8"/>
  <c r="HG441" i="8"/>
  <c r="HF441" i="8"/>
  <c r="HE441" i="8"/>
  <c r="HD441" i="8"/>
  <c r="HC441" i="8"/>
  <c r="HB441" i="8"/>
  <c r="HA441" i="8"/>
  <c r="HH440" i="8"/>
  <c r="HG440" i="8"/>
  <c r="HF440" i="8"/>
  <c r="HE440" i="8"/>
  <c r="HD440" i="8"/>
  <c r="HC440" i="8"/>
  <c r="HB440" i="8"/>
  <c r="HA440" i="8"/>
  <c r="GZ461" i="8"/>
  <c r="GZ460" i="8"/>
  <c r="GZ457" i="8"/>
  <c r="GZ456" i="8"/>
  <c r="GZ454" i="8"/>
  <c r="GZ446" i="8"/>
  <c r="GZ443" i="8"/>
  <c r="GZ442" i="8"/>
  <c r="GZ441" i="8"/>
  <c r="GZ440" i="8"/>
  <c r="GY461" i="8"/>
  <c r="GY460" i="8"/>
  <c r="GY457" i="8"/>
  <c r="GY456" i="8"/>
  <c r="GY454" i="8"/>
  <c r="GY446" i="8"/>
  <c r="GY443" i="8"/>
  <c r="GY442" i="8"/>
  <c r="GY441" i="8"/>
  <c r="GY440" i="8"/>
  <c r="GX461" i="8"/>
  <c r="GW461" i="8"/>
  <c r="GV461" i="8"/>
  <c r="GU461" i="8"/>
  <c r="GT461" i="8"/>
  <c r="GS461" i="8"/>
  <c r="GR461" i="8"/>
  <c r="GQ461" i="8"/>
  <c r="GP461" i="8"/>
  <c r="GO461" i="8"/>
  <c r="GN461" i="8"/>
  <c r="GM461" i="8"/>
  <c r="FO461" i="8"/>
  <c r="FN461" i="8"/>
  <c r="FM461" i="8"/>
  <c r="FL461" i="8"/>
  <c r="FK461" i="8"/>
  <c r="FJ461" i="8"/>
  <c r="FI461" i="8"/>
  <c r="FH461" i="8"/>
  <c r="FG461" i="8"/>
  <c r="FF461" i="8"/>
  <c r="FE461" i="8"/>
  <c r="FD461" i="8"/>
  <c r="FC461" i="8"/>
  <c r="FB461" i="8"/>
  <c r="FA461" i="8"/>
  <c r="EZ461" i="8"/>
  <c r="GX460" i="8"/>
  <c r="GW460" i="8"/>
  <c r="GV460" i="8"/>
  <c r="GU460" i="8"/>
  <c r="GT460" i="8"/>
  <c r="GS460" i="8"/>
  <c r="GR460" i="8"/>
  <c r="GQ460" i="8"/>
  <c r="GP460" i="8"/>
  <c r="GO460" i="8"/>
  <c r="GN460" i="8"/>
  <c r="GM460" i="8"/>
  <c r="FO460" i="8"/>
  <c r="FN460" i="8"/>
  <c r="FM460" i="8"/>
  <c r="FL460" i="8"/>
  <c r="FK460" i="8"/>
  <c r="FJ460" i="8"/>
  <c r="FI460" i="8"/>
  <c r="FH460" i="8"/>
  <c r="FG460" i="8"/>
  <c r="FF460" i="8"/>
  <c r="FE460" i="8"/>
  <c r="FD460" i="8"/>
  <c r="FC460" i="8"/>
  <c r="FB460" i="8"/>
  <c r="FA460" i="8"/>
  <c r="EZ460" i="8"/>
  <c r="GX457" i="8"/>
  <c r="GW457" i="8"/>
  <c r="GV457" i="8"/>
  <c r="GU457" i="8"/>
  <c r="GT457" i="8"/>
  <c r="GS457" i="8"/>
  <c r="GR457" i="8"/>
  <c r="GQ457" i="8"/>
  <c r="GP457" i="8"/>
  <c r="GO457" i="8"/>
  <c r="GN457" i="8"/>
  <c r="GM457" i="8"/>
  <c r="FO457" i="8"/>
  <c r="FN457" i="8"/>
  <c r="FM457" i="8"/>
  <c r="FL457" i="8"/>
  <c r="FK457" i="8"/>
  <c r="FJ457" i="8"/>
  <c r="FI457" i="8"/>
  <c r="FH457" i="8"/>
  <c r="FG457" i="8"/>
  <c r="FF457" i="8"/>
  <c r="FE457" i="8"/>
  <c r="FD457" i="8"/>
  <c r="FC457" i="8"/>
  <c r="FB457" i="8"/>
  <c r="FA457" i="8"/>
  <c r="EZ457" i="8"/>
  <c r="GX456" i="8"/>
  <c r="GW456" i="8"/>
  <c r="GV456" i="8"/>
  <c r="GU456" i="8"/>
  <c r="GT456" i="8"/>
  <c r="GS456" i="8"/>
  <c r="GR456" i="8"/>
  <c r="GQ456" i="8"/>
  <c r="GP456" i="8"/>
  <c r="GO456" i="8"/>
  <c r="GN456" i="8"/>
  <c r="GM456" i="8"/>
  <c r="FO456" i="8"/>
  <c r="FN456" i="8"/>
  <c r="FM456" i="8"/>
  <c r="FL456" i="8"/>
  <c r="FK456" i="8"/>
  <c r="FJ456" i="8"/>
  <c r="FI456" i="8"/>
  <c r="FH456" i="8"/>
  <c r="FG456" i="8"/>
  <c r="FF456" i="8"/>
  <c r="FE456" i="8"/>
  <c r="FD456" i="8"/>
  <c r="FC456" i="8"/>
  <c r="FB456" i="8"/>
  <c r="FA456" i="8"/>
  <c r="EZ456" i="8"/>
  <c r="GX454" i="8"/>
  <c r="GW454" i="8"/>
  <c r="GV454" i="8"/>
  <c r="GU454" i="8"/>
  <c r="GT454" i="8"/>
  <c r="GS454" i="8"/>
  <c r="GR454" i="8"/>
  <c r="GQ454" i="8"/>
  <c r="GP454" i="8"/>
  <c r="GO454" i="8"/>
  <c r="GN454" i="8"/>
  <c r="GM454" i="8"/>
  <c r="FO454" i="8"/>
  <c r="FN454" i="8"/>
  <c r="FM454" i="8"/>
  <c r="FL454" i="8"/>
  <c r="FK454" i="8"/>
  <c r="FJ454" i="8"/>
  <c r="FI454" i="8"/>
  <c r="FH454" i="8"/>
  <c r="FG454" i="8"/>
  <c r="FF454" i="8"/>
  <c r="FE454" i="8"/>
  <c r="FD454" i="8"/>
  <c r="FC454" i="8"/>
  <c r="FB454" i="8"/>
  <c r="FA454" i="8"/>
  <c r="EZ454" i="8"/>
  <c r="GX446" i="8"/>
  <c r="GW446" i="8"/>
  <c r="GV446" i="8"/>
  <c r="GU446" i="8"/>
  <c r="GT446" i="8"/>
  <c r="GS446" i="8"/>
  <c r="GR446" i="8"/>
  <c r="GQ446" i="8"/>
  <c r="GP446" i="8"/>
  <c r="GO446" i="8"/>
  <c r="GN446" i="8"/>
  <c r="GM446" i="8"/>
  <c r="FO446" i="8"/>
  <c r="FN446" i="8"/>
  <c r="FM446" i="8"/>
  <c r="FL446" i="8"/>
  <c r="FK446" i="8"/>
  <c r="FJ446" i="8"/>
  <c r="FI446" i="8"/>
  <c r="FH446" i="8"/>
  <c r="FG446" i="8"/>
  <c r="FF446" i="8"/>
  <c r="FE446" i="8"/>
  <c r="FD446" i="8"/>
  <c r="FC446" i="8"/>
  <c r="FB446" i="8"/>
  <c r="FA446" i="8"/>
  <c r="EZ446" i="8"/>
  <c r="GX443" i="8"/>
  <c r="GW443" i="8"/>
  <c r="GV443" i="8"/>
  <c r="GU443" i="8"/>
  <c r="GT443" i="8"/>
  <c r="GS443" i="8"/>
  <c r="GR443" i="8"/>
  <c r="GQ443" i="8"/>
  <c r="GP443" i="8"/>
  <c r="GO443" i="8"/>
  <c r="GN443" i="8"/>
  <c r="GM443" i="8"/>
  <c r="FO443" i="8"/>
  <c r="FN443" i="8"/>
  <c r="FM443" i="8"/>
  <c r="FL443" i="8"/>
  <c r="FK443" i="8"/>
  <c r="FJ443" i="8"/>
  <c r="FI443" i="8"/>
  <c r="FH443" i="8"/>
  <c r="FG443" i="8"/>
  <c r="FF443" i="8"/>
  <c r="FE443" i="8"/>
  <c r="FD443" i="8"/>
  <c r="FC443" i="8"/>
  <c r="FB443" i="8"/>
  <c r="FA443" i="8"/>
  <c r="EZ443" i="8"/>
  <c r="GX442" i="8"/>
  <c r="GW442" i="8"/>
  <c r="GV442" i="8"/>
  <c r="GU442" i="8"/>
  <c r="GT442" i="8"/>
  <c r="GS442" i="8"/>
  <c r="GR442" i="8"/>
  <c r="GQ442" i="8"/>
  <c r="GP442" i="8"/>
  <c r="GO442" i="8"/>
  <c r="GN442" i="8"/>
  <c r="GM442" i="8"/>
  <c r="FO442" i="8"/>
  <c r="FN442" i="8"/>
  <c r="FM442" i="8"/>
  <c r="FL442" i="8"/>
  <c r="FK442" i="8"/>
  <c r="FJ442" i="8"/>
  <c r="FI442" i="8"/>
  <c r="FH442" i="8"/>
  <c r="FG442" i="8"/>
  <c r="FF442" i="8"/>
  <c r="FE442" i="8"/>
  <c r="FD442" i="8"/>
  <c r="FC442" i="8"/>
  <c r="FB442" i="8"/>
  <c r="FA442" i="8"/>
  <c r="EZ442" i="8"/>
  <c r="GX441" i="8"/>
  <c r="GW441" i="8"/>
  <c r="GV441" i="8"/>
  <c r="GU441" i="8"/>
  <c r="GT441" i="8"/>
  <c r="GS441" i="8"/>
  <c r="GR441" i="8"/>
  <c r="GQ441" i="8"/>
  <c r="GP441" i="8"/>
  <c r="GO441" i="8"/>
  <c r="GN441" i="8"/>
  <c r="GM441" i="8"/>
  <c r="FO441" i="8"/>
  <c r="FN441" i="8"/>
  <c r="FM441" i="8"/>
  <c r="FL441" i="8"/>
  <c r="FK441" i="8"/>
  <c r="FJ441" i="8"/>
  <c r="FI441" i="8"/>
  <c r="FH441" i="8"/>
  <c r="FG441" i="8"/>
  <c r="FF441" i="8"/>
  <c r="FE441" i="8"/>
  <c r="FD441" i="8"/>
  <c r="FC441" i="8"/>
  <c r="FB441" i="8"/>
  <c r="FA441" i="8"/>
  <c r="EZ441" i="8"/>
  <c r="GX440" i="8"/>
  <c r="GW440" i="8"/>
  <c r="GV440" i="8"/>
  <c r="GU440" i="8"/>
  <c r="GT440" i="8"/>
  <c r="GS440" i="8"/>
  <c r="GR440" i="8"/>
  <c r="GQ440" i="8"/>
  <c r="GP440" i="8"/>
  <c r="GO440" i="8"/>
  <c r="GN440" i="8"/>
  <c r="GM440" i="8"/>
  <c r="FO440" i="8"/>
  <c r="FN440" i="8"/>
  <c r="FM440" i="8"/>
  <c r="FL440" i="8"/>
  <c r="FK440" i="8"/>
  <c r="FJ440" i="8"/>
  <c r="FI440" i="8"/>
  <c r="FH440" i="8"/>
  <c r="FG440" i="8"/>
  <c r="FF440" i="8"/>
  <c r="FE440" i="8"/>
  <c r="FD440" i="8"/>
  <c r="FC440" i="8"/>
  <c r="FB440" i="8"/>
  <c r="FA440" i="8"/>
  <c r="EZ440" i="8"/>
  <c r="HH316" i="8"/>
  <c r="HH414" i="8" s="1"/>
  <c r="HG316" i="8"/>
  <c r="HG414" i="8" s="1"/>
  <c r="HF316" i="8"/>
  <c r="HE316" i="8"/>
  <c r="HD316" i="8"/>
  <c r="HC316" i="8"/>
  <c r="HB316" i="8"/>
  <c r="HA316" i="8"/>
  <c r="GZ316" i="8"/>
  <c r="GZ414" i="8" s="1"/>
  <c r="GY316" i="8"/>
  <c r="GY414" i="8" s="1"/>
  <c r="GX316" i="8"/>
  <c r="GW316" i="8"/>
  <c r="GV316" i="8"/>
  <c r="GU316" i="8"/>
  <c r="GT316" i="8"/>
  <c r="GS316" i="8"/>
  <c r="GR316" i="8"/>
  <c r="GQ316" i="8"/>
  <c r="GQ414" i="8" s="1"/>
  <c r="GQ466" i="8" s="1"/>
  <c r="GP316" i="8"/>
  <c r="GO316" i="8"/>
  <c r="GN316" i="8"/>
  <c r="HH315" i="8"/>
  <c r="HH413" i="8" s="1"/>
  <c r="HG315" i="8"/>
  <c r="HG413" i="8"/>
  <c r="HF315" i="8"/>
  <c r="HE315" i="8"/>
  <c r="HD315" i="8"/>
  <c r="HC315" i="8"/>
  <c r="HB315" i="8"/>
  <c r="HA315" i="8"/>
  <c r="HA413" i="8" s="1"/>
  <c r="GZ315" i="8"/>
  <c r="GZ413" i="8"/>
  <c r="GZ517" i="8" s="1"/>
  <c r="GY315" i="8"/>
  <c r="GX315" i="8"/>
  <c r="GW315" i="8"/>
  <c r="GV315" i="8"/>
  <c r="GU315" i="8"/>
  <c r="GT315" i="8"/>
  <c r="GS315" i="8"/>
  <c r="GR315" i="8"/>
  <c r="GQ315" i="8"/>
  <c r="GP315" i="8"/>
  <c r="GO315" i="8"/>
  <c r="GN315" i="8"/>
  <c r="HH314" i="8"/>
  <c r="HH412" i="8" s="1"/>
  <c r="HG314" i="8"/>
  <c r="HG412" i="8" s="1"/>
  <c r="GZ314" i="8"/>
  <c r="GZ412" i="8" s="1"/>
  <c r="GW314" i="8"/>
  <c r="GV314" i="8"/>
  <c r="GU314" i="8"/>
  <c r="GT314" i="8"/>
  <c r="GS314" i="8"/>
  <c r="GR314" i="8"/>
  <c r="GQ314" i="8"/>
  <c r="GP314" i="8"/>
  <c r="GO314" i="8"/>
  <c r="GN314" i="8"/>
  <c r="GW313" i="8"/>
  <c r="GV313" i="8"/>
  <c r="GU313" i="8"/>
  <c r="GT313" i="8"/>
  <c r="GS313" i="8"/>
  <c r="GR313" i="8"/>
  <c r="GQ313" i="8"/>
  <c r="GP313" i="8"/>
  <c r="GO313" i="8"/>
  <c r="GN313" i="8"/>
  <c r="HH312" i="8"/>
  <c r="HH410" i="8" s="1"/>
  <c r="HG312" i="8"/>
  <c r="HG410" i="8" s="1"/>
  <c r="HF312" i="8"/>
  <c r="HE312" i="8"/>
  <c r="HD312" i="8"/>
  <c r="HC312" i="8"/>
  <c r="HB312" i="8"/>
  <c r="HA312" i="8"/>
  <c r="GZ312" i="8"/>
  <c r="GZ410" i="8" s="1"/>
  <c r="GY312" i="8"/>
  <c r="GX312" i="8"/>
  <c r="GW312" i="8"/>
  <c r="GV312" i="8"/>
  <c r="GU312" i="8"/>
  <c r="GT312" i="8"/>
  <c r="GS312" i="8"/>
  <c r="GR312" i="8"/>
  <c r="GQ312" i="8"/>
  <c r="GP312" i="8"/>
  <c r="GO312" i="8"/>
  <c r="GN312" i="8"/>
  <c r="HH311" i="8"/>
  <c r="HG311" i="8"/>
  <c r="HF311" i="8"/>
  <c r="HE311" i="8"/>
  <c r="HD311" i="8"/>
  <c r="HC311" i="8"/>
  <c r="HB311" i="8"/>
  <c r="HA311" i="8"/>
  <c r="GZ311" i="8"/>
  <c r="GY311" i="8"/>
  <c r="GX311" i="8"/>
  <c r="GW311" i="8"/>
  <c r="GV311" i="8"/>
  <c r="GU311" i="8"/>
  <c r="GT311" i="8"/>
  <c r="GS311" i="8"/>
  <c r="GR311" i="8"/>
  <c r="GQ311" i="8"/>
  <c r="GP311" i="8"/>
  <c r="GO311" i="8"/>
  <c r="GN311" i="8"/>
  <c r="HH309" i="8"/>
  <c r="HH407" i="8" s="1"/>
  <c r="HG309" i="8"/>
  <c r="HG407" i="8" s="1"/>
  <c r="GZ309" i="8"/>
  <c r="GZ407" i="8" s="1"/>
  <c r="GW309" i="8"/>
  <c r="GV309" i="8"/>
  <c r="GU309" i="8"/>
  <c r="GT309" i="8"/>
  <c r="GS309" i="8"/>
  <c r="GR309" i="8"/>
  <c r="GQ309" i="8"/>
  <c r="GP309" i="8"/>
  <c r="GO309" i="8"/>
  <c r="GN309" i="8"/>
  <c r="HH308" i="8"/>
  <c r="HH406" i="8" s="1"/>
  <c r="HG308" i="8"/>
  <c r="HG406" i="8" s="1"/>
  <c r="GZ308" i="8"/>
  <c r="GZ406" i="8" s="1"/>
  <c r="GW308" i="8"/>
  <c r="GV308" i="8"/>
  <c r="GU308" i="8"/>
  <c r="GT308" i="8"/>
  <c r="GS308" i="8"/>
  <c r="GR308" i="8"/>
  <c r="GQ308" i="8"/>
  <c r="GP308" i="8"/>
  <c r="GO308" i="8"/>
  <c r="GN308" i="8"/>
  <c r="HH306" i="8"/>
  <c r="HG306" i="8"/>
  <c r="HF306" i="8"/>
  <c r="HE306" i="8"/>
  <c r="HD306" i="8"/>
  <c r="HC306" i="8"/>
  <c r="HB306" i="8"/>
  <c r="HA306" i="8"/>
  <c r="GZ306" i="8"/>
  <c r="GY306" i="8"/>
  <c r="GX306" i="8"/>
  <c r="GW306" i="8"/>
  <c r="GV306" i="8"/>
  <c r="GU306" i="8"/>
  <c r="GT306" i="8"/>
  <c r="GS306" i="8"/>
  <c r="GR306" i="8"/>
  <c r="GQ306" i="8"/>
  <c r="GP306" i="8"/>
  <c r="GO306" i="8"/>
  <c r="GN306" i="8"/>
  <c r="HH305" i="8"/>
  <c r="HH403" i="8" s="1"/>
  <c r="HG305" i="8"/>
  <c r="HG403" i="8" s="1"/>
  <c r="GZ305" i="8"/>
  <c r="GZ403" i="8" s="1"/>
  <c r="GW305" i="8"/>
  <c r="GW403" i="8" s="1"/>
  <c r="GV305" i="8"/>
  <c r="GV403" i="8" s="1"/>
  <c r="GU305" i="8"/>
  <c r="GU403" i="8" s="1"/>
  <c r="GU507" i="8" s="1"/>
  <c r="GU544" i="8" s="1"/>
  <c r="GT305" i="8"/>
  <c r="GT403" i="8" s="1"/>
  <c r="GS305" i="8"/>
  <c r="GS403" i="8" s="1"/>
  <c r="GR305" i="8"/>
  <c r="GR403" i="8" s="1"/>
  <c r="GQ305" i="8"/>
  <c r="GQ403" i="8" s="1"/>
  <c r="GQ507" i="8" s="1"/>
  <c r="GQ544" i="8" s="1"/>
  <c r="GP305" i="8"/>
  <c r="GP403" i="8"/>
  <c r="GO305" i="8"/>
  <c r="GO403" i="8" s="1"/>
  <c r="GO507" i="8" s="1"/>
  <c r="GO544" i="8" s="1"/>
  <c r="GN305" i="8"/>
  <c r="GN403" i="8" s="1"/>
  <c r="HH304" i="8"/>
  <c r="HG304" i="8"/>
  <c r="HF304" i="8"/>
  <c r="HE304" i="8"/>
  <c r="HD304" i="8"/>
  <c r="HC304" i="8"/>
  <c r="HB304" i="8"/>
  <c r="HA304" i="8"/>
  <c r="GZ304" i="8"/>
  <c r="GY304" i="8"/>
  <c r="GX304" i="8"/>
  <c r="GW304" i="8"/>
  <c r="GV304" i="8"/>
  <c r="GU304" i="8"/>
  <c r="GT304" i="8"/>
  <c r="GS304" i="8"/>
  <c r="GR304" i="8"/>
  <c r="GQ304" i="8"/>
  <c r="GP304" i="8"/>
  <c r="GO304" i="8"/>
  <c r="GN304" i="8"/>
  <c r="HH303" i="8"/>
  <c r="HH401" i="8"/>
  <c r="HG303" i="8"/>
  <c r="HG401" i="8" s="1"/>
  <c r="GZ303" i="8"/>
  <c r="GZ401" i="8"/>
  <c r="GW303" i="8"/>
  <c r="GV303" i="8"/>
  <c r="GU303" i="8"/>
  <c r="GT303" i="8"/>
  <c r="GS303" i="8"/>
  <c r="GR303" i="8"/>
  <c r="GQ303" i="8"/>
  <c r="GP303" i="8"/>
  <c r="GO303" i="8"/>
  <c r="GN303" i="8"/>
  <c r="HH302" i="8"/>
  <c r="HH400" i="8"/>
  <c r="HH504" i="8" s="1"/>
  <c r="HH548" i="8" s="1"/>
  <c r="HG302" i="8"/>
  <c r="HG400" i="8" s="1"/>
  <c r="HF302" i="8"/>
  <c r="HE302" i="8"/>
  <c r="HD302" i="8"/>
  <c r="HC302" i="8"/>
  <c r="HB302" i="8"/>
  <c r="HA302" i="8"/>
  <c r="GZ302" i="8"/>
  <c r="GZ400" i="8" s="1"/>
  <c r="GY302" i="8"/>
  <c r="GX302" i="8"/>
  <c r="GW302" i="8"/>
  <c r="GV302" i="8"/>
  <c r="GU302" i="8"/>
  <c r="GT302" i="8"/>
  <c r="GS302" i="8"/>
  <c r="GR302" i="8"/>
  <c r="GQ302" i="8"/>
  <c r="GP302" i="8"/>
  <c r="GO302" i="8"/>
  <c r="GN302" i="8"/>
  <c r="HH301" i="8"/>
  <c r="HH399" i="8" s="1"/>
  <c r="HG301" i="8"/>
  <c r="HG399" i="8" s="1"/>
  <c r="HG503" i="8" s="1"/>
  <c r="HG547" i="8" s="1"/>
  <c r="HF301" i="8"/>
  <c r="HE301" i="8"/>
  <c r="HD301" i="8"/>
  <c r="HC301" i="8"/>
  <c r="HB301" i="8"/>
  <c r="HA301" i="8"/>
  <c r="GZ301" i="8"/>
  <c r="GZ399" i="8" s="1"/>
  <c r="GY301" i="8"/>
  <c r="GX301" i="8"/>
  <c r="GW301" i="8"/>
  <c r="GV301" i="8"/>
  <c r="GU301" i="8"/>
  <c r="GU399" i="8" s="1"/>
  <c r="GU451" i="8" s="1"/>
  <c r="GT301" i="8"/>
  <c r="GS301" i="8"/>
  <c r="GR301" i="8"/>
  <c r="GQ301" i="8"/>
  <c r="GP301" i="8"/>
  <c r="GO301" i="8"/>
  <c r="GN301" i="8"/>
  <c r="HH300" i="8"/>
  <c r="HH398" i="8" s="1"/>
  <c r="HG300" i="8"/>
  <c r="HG398" i="8" s="1"/>
  <c r="HG502" i="8" s="1"/>
  <c r="GZ300" i="8"/>
  <c r="GZ398" i="8" s="1"/>
  <c r="GW300" i="8"/>
  <c r="GV300" i="8"/>
  <c r="GV398" i="8" s="1"/>
  <c r="GU300" i="8"/>
  <c r="GU398" i="8" s="1"/>
  <c r="GU450" i="8" s="1"/>
  <c r="GT300" i="8"/>
  <c r="GT398" i="8" s="1"/>
  <c r="GS300" i="8"/>
  <c r="GS398" i="8" s="1"/>
  <c r="GR300" i="8"/>
  <c r="GQ300" i="8"/>
  <c r="GQ398" i="8" s="1"/>
  <c r="GP300" i="8"/>
  <c r="GP398" i="8" s="1"/>
  <c r="GO300" i="8"/>
  <c r="GO398" i="8"/>
  <c r="GN300" i="8"/>
  <c r="GN398" i="8" s="1"/>
  <c r="HH299" i="8"/>
  <c r="HH397" i="8" s="1"/>
  <c r="HG299" i="8"/>
  <c r="HG397" i="8" s="1"/>
  <c r="GZ299" i="8"/>
  <c r="GZ397" i="8"/>
  <c r="GW299" i="8"/>
  <c r="GV299" i="8"/>
  <c r="GV397" i="8" s="1"/>
  <c r="GV449" i="8" s="1"/>
  <c r="GU299" i="8"/>
  <c r="GT299" i="8"/>
  <c r="GS299" i="8"/>
  <c r="GR299" i="8"/>
  <c r="GQ299" i="8"/>
  <c r="GP299" i="8"/>
  <c r="GO299" i="8"/>
  <c r="GN299" i="8"/>
  <c r="HH298" i="8"/>
  <c r="HH396" i="8"/>
  <c r="HG298" i="8"/>
  <c r="HG396" i="8" s="1"/>
  <c r="GZ298" i="8"/>
  <c r="GZ396" i="8" s="1"/>
  <c r="GW298" i="8"/>
  <c r="GV298" i="8"/>
  <c r="GU298" i="8"/>
  <c r="GT298" i="8"/>
  <c r="GS298" i="8"/>
  <c r="GR298" i="8"/>
  <c r="GQ298" i="8"/>
  <c r="GP298" i="8"/>
  <c r="GO298" i="8"/>
  <c r="GN298" i="8"/>
  <c r="HH297" i="8"/>
  <c r="HH395" i="8" s="1"/>
  <c r="HG297" i="8"/>
  <c r="HG395" i="8" s="1"/>
  <c r="HG499" i="8" s="1"/>
  <c r="HG528" i="8" s="1"/>
  <c r="GZ297" i="8"/>
  <c r="GZ395" i="8" s="1"/>
  <c r="GZ499" i="8" s="1"/>
  <c r="GZ528" i="8" s="1"/>
  <c r="GW297" i="8"/>
  <c r="GV297" i="8"/>
  <c r="GV395" i="8" s="1"/>
  <c r="GU297" i="8"/>
  <c r="GU395" i="8" s="1"/>
  <c r="GU447" i="8" s="1"/>
  <c r="GT297" i="8"/>
  <c r="GS297" i="8"/>
  <c r="GR297" i="8"/>
  <c r="GQ297" i="8"/>
  <c r="GQ395" i="8" s="1"/>
  <c r="GP297" i="8"/>
  <c r="GO297" i="8"/>
  <c r="GN297" i="8"/>
  <c r="GW295" i="8"/>
  <c r="GV295" i="8"/>
  <c r="GU295" i="8"/>
  <c r="GU393" i="8" s="1"/>
  <c r="GU445" i="8" s="1"/>
  <c r="GT295" i="8"/>
  <c r="GS295" i="8"/>
  <c r="GR295" i="8"/>
  <c r="GQ295" i="8"/>
  <c r="GQ393" i="8" s="1"/>
  <c r="GQ445" i="8" s="1"/>
  <c r="GP295" i="8"/>
  <c r="GO295" i="8"/>
  <c r="GN295" i="8"/>
  <c r="GW294" i="8"/>
  <c r="GV294" i="8"/>
  <c r="GU294" i="8"/>
  <c r="GT294" i="8"/>
  <c r="GS294" i="8"/>
  <c r="GR294" i="8"/>
  <c r="GQ294" i="8"/>
  <c r="GP294" i="8"/>
  <c r="GO294" i="8"/>
  <c r="GN294" i="8"/>
  <c r="HH293" i="8"/>
  <c r="HG293" i="8"/>
  <c r="HF293" i="8"/>
  <c r="HE293" i="8"/>
  <c r="HD293" i="8"/>
  <c r="HC293" i="8"/>
  <c r="HB293" i="8"/>
  <c r="HA293" i="8"/>
  <c r="GZ293" i="8"/>
  <c r="GY293" i="8"/>
  <c r="GX293" i="8"/>
  <c r="GW293" i="8"/>
  <c r="GV293" i="8"/>
  <c r="GU293" i="8"/>
  <c r="GT293" i="8"/>
  <c r="GS293" i="8"/>
  <c r="GR293" i="8"/>
  <c r="GQ293" i="8"/>
  <c r="GP293" i="8"/>
  <c r="GO293" i="8"/>
  <c r="GN293" i="8"/>
  <c r="HH292" i="8"/>
  <c r="HG292" i="8"/>
  <c r="HF292" i="8"/>
  <c r="HE292" i="8"/>
  <c r="HD292" i="8"/>
  <c r="HC292" i="8"/>
  <c r="HB292" i="8"/>
  <c r="HA292" i="8"/>
  <c r="GZ292" i="8"/>
  <c r="GY292" i="8"/>
  <c r="GX292" i="8"/>
  <c r="GW292" i="8"/>
  <c r="GV292" i="8"/>
  <c r="GU292" i="8"/>
  <c r="GT292" i="8"/>
  <c r="GS292" i="8"/>
  <c r="GR292" i="8"/>
  <c r="GQ292" i="8"/>
  <c r="GP292" i="8"/>
  <c r="GO292" i="8"/>
  <c r="GN292" i="8"/>
  <c r="HH291" i="8"/>
  <c r="HG291" i="8"/>
  <c r="HF291" i="8"/>
  <c r="HE291" i="8"/>
  <c r="HD291" i="8"/>
  <c r="HC291" i="8"/>
  <c r="HB291" i="8"/>
  <c r="HA291" i="8"/>
  <c r="GZ291" i="8"/>
  <c r="GY291" i="8"/>
  <c r="GX291" i="8"/>
  <c r="GW291" i="8"/>
  <c r="GV291" i="8"/>
  <c r="GU291" i="8"/>
  <c r="GT291" i="8"/>
  <c r="GS291" i="8"/>
  <c r="GR291" i="8"/>
  <c r="GQ291" i="8"/>
  <c r="GP291" i="8"/>
  <c r="GO291" i="8"/>
  <c r="GN291" i="8"/>
  <c r="HH289" i="8"/>
  <c r="HH387" i="8" s="1"/>
  <c r="HG289" i="8"/>
  <c r="HG387" i="8"/>
  <c r="HF289" i="8"/>
  <c r="HE289" i="8"/>
  <c r="HD289" i="8"/>
  <c r="HC289" i="8"/>
  <c r="HB289" i="8"/>
  <c r="HA289" i="8"/>
  <c r="GZ289" i="8"/>
  <c r="GZ387" i="8"/>
  <c r="GY289" i="8"/>
  <c r="GX289" i="8"/>
  <c r="GW289" i="8"/>
  <c r="GV289" i="8"/>
  <c r="GU289" i="8"/>
  <c r="GU387" i="8" s="1"/>
  <c r="GU439" i="8" s="1"/>
  <c r="GT289" i="8"/>
  <c r="GS289" i="8"/>
  <c r="GR289" i="8"/>
  <c r="GQ289" i="8"/>
  <c r="GQ387" i="8" s="1"/>
  <c r="GQ439" i="8" s="1"/>
  <c r="GP289" i="8"/>
  <c r="GO289" i="8"/>
  <c r="GN289" i="8"/>
  <c r="HH288" i="8"/>
  <c r="HH386" i="8" s="1"/>
  <c r="HH438" i="8" s="1"/>
  <c r="HG288" i="8"/>
  <c r="HG386" i="8" s="1"/>
  <c r="HF288" i="8"/>
  <c r="HE288" i="8"/>
  <c r="HD288" i="8"/>
  <c r="HC288" i="8"/>
  <c r="HB288" i="8"/>
  <c r="HA288" i="8"/>
  <c r="GZ288" i="8"/>
  <c r="GZ386" i="8" s="1"/>
  <c r="GY288" i="8"/>
  <c r="GX288" i="8"/>
  <c r="GW288" i="8"/>
  <c r="GV288" i="8"/>
  <c r="GU288" i="8"/>
  <c r="GT288" i="8"/>
  <c r="GS288" i="8"/>
  <c r="GR288" i="8"/>
  <c r="GQ288" i="8"/>
  <c r="GP288" i="8"/>
  <c r="GO288" i="8"/>
  <c r="GN288" i="8"/>
  <c r="HH287" i="8"/>
  <c r="HH385" i="8" s="1"/>
  <c r="HG287" i="8"/>
  <c r="HG385" i="8" s="1"/>
  <c r="HF287" i="8"/>
  <c r="HE287" i="8"/>
  <c r="HD287" i="8"/>
  <c r="HC287" i="8"/>
  <c r="HB287" i="8"/>
  <c r="HA287" i="8"/>
  <c r="GZ287" i="8"/>
  <c r="GZ385" i="8" s="1"/>
  <c r="GZ489" i="8" s="1"/>
  <c r="GZ551" i="8" s="1"/>
  <c r="GY287" i="8"/>
  <c r="GX287" i="8"/>
  <c r="GW287" i="8"/>
  <c r="GV287" i="8"/>
  <c r="GU287" i="8"/>
  <c r="GT287" i="8"/>
  <c r="GS287" i="8"/>
  <c r="GR287" i="8"/>
  <c r="GQ287" i="8"/>
  <c r="GP287" i="8"/>
  <c r="GO287" i="8"/>
  <c r="GN287" i="8"/>
  <c r="HH286" i="8"/>
  <c r="HH384" i="8" s="1"/>
  <c r="HG286" i="8"/>
  <c r="HG384" i="8"/>
  <c r="HF286" i="8"/>
  <c r="HE286" i="8"/>
  <c r="HD286" i="8"/>
  <c r="HC286" i="8"/>
  <c r="HC384" i="8" s="1"/>
  <c r="HB286" i="8"/>
  <c r="HA286" i="8"/>
  <c r="GZ286" i="8"/>
  <c r="GZ384" i="8"/>
  <c r="GY286" i="8"/>
  <c r="GX286" i="8"/>
  <c r="GW286" i="8"/>
  <c r="GV286" i="8"/>
  <c r="GU286" i="8"/>
  <c r="GT286" i="8"/>
  <c r="GS286" i="8"/>
  <c r="GR286" i="8"/>
  <c r="GQ286" i="8"/>
  <c r="GP286" i="8"/>
  <c r="GO286" i="8"/>
  <c r="GN286" i="8"/>
  <c r="HH285" i="8"/>
  <c r="HH383" i="8" s="1"/>
  <c r="HG285" i="8"/>
  <c r="HG383" i="8" s="1"/>
  <c r="HF285" i="8"/>
  <c r="HE285" i="8"/>
  <c r="HD285" i="8"/>
  <c r="HC285" i="8"/>
  <c r="HB285" i="8"/>
  <c r="HA285" i="8"/>
  <c r="GZ285" i="8"/>
  <c r="GZ383" i="8"/>
  <c r="GY285" i="8"/>
  <c r="GX285" i="8"/>
  <c r="GW285" i="8"/>
  <c r="GV285" i="8"/>
  <c r="GU285" i="8"/>
  <c r="GU383" i="8" s="1"/>
  <c r="GU435" i="8" s="1"/>
  <c r="GT285" i="8"/>
  <c r="GS285" i="8"/>
  <c r="GR285" i="8"/>
  <c r="GQ285" i="8"/>
  <c r="GP285" i="8"/>
  <c r="GO285" i="8"/>
  <c r="GN285" i="8"/>
  <c r="HH284" i="8"/>
  <c r="HH382" i="8" s="1"/>
  <c r="HG284" i="8"/>
  <c r="HG382" i="8" s="1"/>
  <c r="GZ284" i="8"/>
  <c r="GZ382" i="8" s="1"/>
  <c r="GW284" i="8"/>
  <c r="GV284" i="8"/>
  <c r="GU284" i="8"/>
  <c r="GT284" i="8"/>
  <c r="GS284" i="8"/>
  <c r="GR284" i="8"/>
  <c r="GQ284" i="8"/>
  <c r="GP284" i="8"/>
  <c r="GO284" i="8"/>
  <c r="GN284" i="8"/>
  <c r="HH283" i="8"/>
  <c r="HH381" i="8" s="1"/>
  <c r="HG283" i="8"/>
  <c r="HG381" i="8"/>
  <c r="GZ283" i="8"/>
  <c r="GZ381" i="8" s="1"/>
  <c r="GW283" i="8"/>
  <c r="GV283" i="8"/>
  <c r="GU283" i="8"/>
  <c r="GT283" i="8"/>
  <c r="GS283" i="8"/>
  <c r="GR283" i="8"/>
  <c r="GQ283" i="8"/>
  <c r="GP283" i="8"/>
  <c r="GO283" i="8"/>
  <c r="GN283" i="8"/>
  <c r="HH282" i="8"/>
  <c r="HH380" i="8" s="1"/>
  <c r="HG282" i="8"/>
  <c r="HG380" i="8" s="1"/>
  <c r="HG484" i="8" s="1"/>
  <c r="HG534" i="8" s="1"/>
  <c r="GZ282" i="8"/>
  <c r="GZ380" i="8" s="1"/>
  <c r="GW282" i="8"/>
  <c r="GV282" i="8"/>
  <c r="GU282" i="8"/>
  <c r="GT282" i="8"/>
  <c r="GS282" i="8"/>
  <c r="GR282" i="8"/>
  <c r="GQ282" i="8"/>
  <c r="GP282" i="8"/>
  <c r="GO282" i="8"/>
  <c r="GN282" i="8"/>
  <c r="HH281" i="8"/>
  <c r="HH379" i="8" s="1"/>
  <c r="HG281" i="8"/>
  <c r="HG379" i="8" s="1"/>
  <c r="HF281" i="8"/>
  <c r="HE281" i="8"/>
  <c r="HD281" i="8"/>
  <c r="HC281" i="8"/>
  <c r="HC379" i="8" s="1"/>
  <c r="HC431" i="8" s="1"/>
  <c r="HB281" i="8"/>
  <c r="HA281" i="8"/>
  <c r="HA379" i="8" s="1"/>
  <c r="GZ281" i="8"/>
  <c r="GZ379" i="8"/>
  <c r="GY281" i="8"/>
  <c r="GX281" i="8"/>
  <c r="GW281" i="8"/>
  <c r="GV281" i="8"/>
  <c r="GU281" i="8"/>
  <c r="GT281" i="8"/>
  <c r="GS281" i="8"/>
  <c r="GR281" i="8"/>
  <c r="GQ281" i="8"/>
  <c r="GP281" i="8"/>
  <c r="GO281" i="8"/>
  <c r="GN281" i="8"/>
  <c r="HH280" i="8"/>
  <c r="HH378" i="8" s="1"/>
  <c r="HG280" i="8"/>
  <c r="HG378" i="8" s="1"/>
  <c r="HG430" i="8" s="1"/>
  <c r="HF280" i="8"/>
  <c r="HE280" i="8"/>
  <c r="HD280" i="8"/>
  <c r="HC280" i="8"/>
  <c r="HB280" i="8"/>
  <c r="HA280" i="8"/>
  <c r="GZ280" i="8"/>
  <c r="GZ378" i="8" s="1"/>
  <c r="GY280" i="8"/>
  <c r="GX280" i="8"/>
  <c r="GW280" i="8"/>
  <c r="GV280" i="8"/>
  <c r="GU280" i="8"/>
  <c r="GU378" i="8" s="1"/>
  <c r="GU430" i="8" s="1"/>
  <c r="GT280" i="8"/>
  <c r="GS280" i="8"/>
  <c r="GR280" i="8"/>
  <c r="GQ280" i="8"/>
  <c r="GP280" i="8"/>
  <c r="GO280" i="8"/>
  <c r="GN280" i="8"/>
  <c r="HH279" i="8"/>
  <c r="HH377" i="8" s="1"/>
  <c r="HG279" i="8"/>
  <c r="HG377" i="8"/>
  <c r="HG481" i="8" s="1"/>
  <c r="HG537" i="8" s="1"/>
  <c r="HF279" i="8"/>
  <c r="HF377" i="8" s="1"/>
  <c r="HE279" i="8"/>
  <c r="HE377" i="8" s="1"/>
  <c r="HE481" i="8" s="1"/>
  <c r="HE537" i="8" s="1"/>
  <c r="HD279" i="8"/>
  <c r="HD377" i="8" s="1"/>
  <c r="HD429" i="8" s="1"/>
  <c r="HC279" i="8"/>
  <c r="HC377" i="8" s="1"/>
  <c r="HB279" i="8"/>
  <c r="HB377" i="8" s="1"/>
  <c r="HA279" i="8"/>
  <c r="HA377" i="8" s="1"/>
  <c r="HA429" i="8" s="1"/>
  <c r="GZ279" i="8"/>
  <c r="GZ377" i="8" s="1"/>
  <c r="GY279" i="8"/>
  <c r="GY377" i="8" s="1"/>
  <c r="GX279" i="8"/>
  <c r="GX377" i="8" s="1"/>
  <c r="GW279" i="8"/>
  <c r="GW377" i="8" s="1"/>
  <c r="GV279" i="8"/>
  <c r="GV377" i="8" s="1"/>
  <c r="GU279" i="8"/>
  <c r="GU377" i="8" s="1"/>
  <c r="GT279" i="8"/>
  <c r="GT377" i="8" s="1"/>
  <c r="GT481" i="8" s="1"/>
  <c r="GT537" i="8" s="1"/>
  <c r="GS279" i="8"/>
  <c r="GS377" i="8" s="1"/>
  <c r="GS429" i="8" s="1"/>
  <c r="GR279" i="8"/>
  <c r="GR377" i="8" s="1"/>
  <c r="GQ279" i="8"/>
  <c r="GQ377" i="8" s="1"/>
  <c r="GP279" i="8"/>
  <c r="GP377" i="8" s="1"/>
  <c r="GO279" i="8"/>
  <c r="GO377" i="8" s="1"/>
  <c r="GN279" i="8"/>
  <c r="GN377" i="8" s="1"/>
  <c r="HH278" i="8"/>
  <c r="HH376" i="8" s="1"/>
  <c r="HH480" i="8" s="1"/>
  <c r="HH536" i="8" s="1"/>
  <c r="HG278" i="8"/>
  <c r="HG376" i="8" s="1"/>
  <c r="HF278" i="8"/>
  <c r="HF376" i="8" s="1"/>
  <c r="HE278" i="8"/>
  <c r="HE376" i="8" s="1"/>
  <c r="HD278" i="8"/>
  <c r="HD376" i="8" s="1"/>
  <c r="HC278" i="8"/>
  <c r="HC376" i="8" s="1"/>
  <c r="HB278" i="8"/>
  <c r="HB376" i="8" s="1"/>
  <c r="HB428" i="8" s="1"/>
  <c r="HA278" i="8"/>
  <c r="HA376" i="8" s="1"/>
  <c r="GZ278" i="8"/>
  <c r="GZ376" i="8" s="1"/>
  <c r="GY278" i="8"/>
  <c r="GY376" i="8" s="1"/>
  <c r="GX278" i="8"/>
  <c r="GX376" i="8" s="1"/>
  <c r="GX480" i="8" s="1"/>
  <c r="GX536" i="8" s="1"/>
  <c r="GW278" i="8"/>
  <c r="GW376" i="8" s="1"/>
  <c r="GW428" i="8" s="1"/>
  <c r="GV278" i="8"/>
  <c r="GV376" i="8"/>
  <c r="GU278" i="8"/>
  <c r="GU376" i="8" s="1"/>
  <c r="GT278" i="8"/>
  <c r="GT376" i="8" s="1"/>
  <c r="GS278" i="8"/>
  <c r="GS376" i="8" s="1"/>
  <c r="GR278" i="8"/>
  <c r="GR376" i="8" s="1"/>
  <c r="GR480" i="8" s="1"/>
  <c r="GR536" i="8" s="1"/>
  <c r="GQ278" i="8"/>
  <c r="GQ376" i="8" s="1"/>
  <c r="GP278" i="8"/>
  <c r="GP376" i="8" s="1"/>
  <c r="GO278" i="8"/>
  <c r="GO376" i="8" s="1"/>
  <c r="GN278" i="8"/>
  <c r="GN376" i="8" s="1"/>
  <c r="GN428" i="8" s="1"/>
  <c r="HH277" i="8"/>
  <c r="HH375" i="8" s="1"/>
  <c r="HH427" i="8" s="1"/>
  <c r="HG277" i="8"/>
  <c r="HG375" i="8" s="1"/>
  <c r="HG479" i="8" s="1"/>
  <c r="HG535" i="8" s="1"/>
  <c r="GZ277" i="8"/>
  <c r="GZ375" i="8" s="1"/>
  <c r="GW277" i="8"/>
  <c r="GW375" i="8" s="1"/>
  <c r="GW479" i="8" s="1"/>
  <c r="GW535" i="8" s="1"/>
  <c r="GV277" i="8"/>
  <c r="GV375" i="8" s="1"/>
  <c r="GU277" i="8"/>
  <c r="GT277" i="8"/>
  <c r="GS277" i="8"/>
  <c r="GS375" i="8" s="1"/>
  <c r="GS479" i="8" s="1"/>
  <c r="GS535" i="8" s="1"/>
  <c r="GR277" i="8"/>
  <c r="GQ277" i="8"/>
  <c r="GP277" i="8"/>
  <c r="GP375" i="8" s="1"/>
  <c r="GO277" i="8"/>
  <c r="GN277" i="8"/>
  <c r="GN375" i="8" s="1"/>
  <c r="GN479" i="8" s="1"/>
  <c r="GN535" i="8" s="1"/>
  <c r="HH276" i="8"/>
  <c r="HH374" i="8" s="1"/>
  <c r="HG276" i="8"/>
  <c r="HG374" i="8" s="1"/>
  <c r="GZ276" i="8"/>
  <c r="GZ374" i="8" s="1"/>
  <c r="GZ478" i="8" s="1"/>
  <c r="GZ541" i="8" s="1"/>
  <c r="GW276" i="8"/>
  <c r="GW374" i="8" s="1"/>
  <c r="GV276" i="8"/>
  <c r="GU276" i="8"/>
  <c r="GT276" i="8"/>
  <c r="GS276" i="8"/>
  <c r="GR276" i="8"/>
  <c r="GQ276" i="8"/>
  <c r="GP276" i="8"/>
  <c r="GO276" i="8"/>
  <c r="GN276" i="8"/>
  <c r="HH275" i="8"/>
  <c r="HH373" i="8" s="1"/>
  <c r="HG275" i="8"/>
  <c r="HG373" i="8" s="1"/>
  <c r="HF275" i="8"/>
  <c r="HE275" i="8"/>
  <c r="HD275" i="8"/>
  <c r="HC275" i="8"/>
  <c r="HB275" i="8"/>
  <c r="HA275" i="8"/>
  <c r="HA373" i="8" s="1"/>
  <c r="GZ275" i="8"/>
  <c r="GZ373" i="8" s="1"/>
  <c r="GZ477" i="8" s="1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W274" i="8"/>
  <c r="GW372" i="8"/>
  <c r="GV274" i="8"/>
  <c r="GU274" i="8"/>
  <c r="GU372" i="8" s="1"/>
  <c r="GT274" i="8"/>
  <c r="GS274" i="8"/>
  <c r="GR274" i="8"/>
  <c r="GQ274" i="8"/>
  <c r="GP274" i="8"/>
  <c r="GO274" i="8"/>
  <c r="GN274" i="8"/>
  <c r="GW273" i="8"/>
  <c r="GW371" i="8" s="1"/>
  <c r="GW423" i="8" s="1"/>
  <c r="GV273" i="8"/>
  <c r="GU273" i="8"/>
  <c r="GU371" i="8" s="1"/>
  <c r="GT273" i="8"/>
  <c r="GS273" i="8"/>
  <c r="GR273" i="8"/>
  <c r="GQ273" i="8"/>
  <c r="GQ371" i="8" s="1"/>
  <c r="GP273" i="8"/>
  <c r="GO273" i="8"/>
  <c r="GN273" i="8"/>
  <c r="HH272" i="8"/>
  <c r="HH370" i="8" s="1"/>
  <c r="HG272" i="8"/>
  <c r="HG370" i="8" s="1"/>
  <c r="HG422" i="8" s="1"/>
  <c r="HF272" i="8"/>
  <c r="HF370" i="8" s="1"/>
  <c r="HF422" i="8" s="1"/>
  <c r="HE272" i="8"/>
  <c r="HE370" i="8" s="1"/>
  <c r="HD272" i="8"/>
  <c r="HD370" i="8" s="1"/>
  <c r="HC272" i="8"/>
  <c r="HC370" i="8" s="1"/>
  <c r="HC474" i="8" s="1"/>
  <c r="HB272" i="8"/>
  <c r="HB370" i="8" s="1"/>
  <c r="HA272" i="8"/>
  <c r="HA370" i="8" s="1"/>
  <c r="HA474" i="8" s="1"/>
  <c r="GZ272" i="8"/>
  <c r="GZ370" i="8" s="1"/>
  <c r="GY272" i="8"/>
  <c r="GY370" i="8" s="1"/>
  <c r="GY422" i="8" s="1"/>
  <c r="GX272" i="8"/>
  <c r="GX370" i="8" s="1"/>
  <c r="GX474" i="8" s="1"/>
  <c r="GW272" i="8"/>
  <c r="GW370" i="8" s="1"/>
  <c r="GV272" i="8"/>
  <c r="GV370" i="8" s="1"/>
  <c r="GU272" i="8"/>
  <c r="GU370" i="8" s="1"/>
  <c r="GT272" i="8"/>
  <c r="GT370" i="8" s="1"/>
  <c r="GT474" i="8" s="1"/>
  <c r="GS272" i="8"/>
  <c r="GS370" i="8" s="1"/>
  <c r="GR272" i="8"/>
  <c r="GR370" i="8" s="1"/>
  <c r="GQ272" i="8"/>
  <c r="GQ370" i="8" s="1"/>
  <c r="GP272" i="8"/>
  <c r="GP370" i="8" s="1"/>
  <c r="GO272" i="8"/>
  <c r="GO370" i="8" s="1"/>
  <c r="GN272" i="8"/>
  <c r="GN370" i="8" s="1"/>
  <c r="HH271" i="8"/>
  <c r="HH369" i="8" s="1"/>
  <c r="HG271" i="8"/>
  <c r="HG369" i="8" s="1"/>
  <c r="HG421" i="8" s="1"/>
  <c r="HF271" i="8"/>
  <c r="HF369" i="8" s="1"/>
  <c r="HE271" i="8"/>
  <c r="HE369" i="8" s="1"/>
  <c r="HD271" i="8"/>
  <c r="HD369" i="8" s="1"/>
  <c r="HD473" i="8" s="1"/>
  <c r="HC271" i="8"/>
  <c r="HC369" i="8" s="1"/>
  <c r="HB271" i="8"/>
  <c r="HB369" i="8" s="1"/>
  <c r="HA271" i="8"/>
  <c r="HA369" i="8" s="1"/>
  <c r="GZ271" i="8"/>
  <c r="GZ369" i="8" s="1"/>
  <c r="GZ421" i="8" s="1"/>
  <c r="GY271" i="8"/>
  <c r="GY369" i="8" s="1"/>
  <c r="GX271" i="8"/>
  <c r="GX369" i="8" s="1"/>
  <c r="GW271" i="8"/>
  <c r="GW369" i="8" s="1"/>
  <c r="GW421" i="8" s="1"/>
  <c r="GV271" i="8"/>
  <c r="GV369" i="8" s="1"/>
  <c r="GV421" i="8" s="1"/>
  <c r="GU271" i="8"/>
  <c r="GU369" i="8" s="1"/>
  <c r="GT271" i="8"/>
  <c r="GT369" i="8" s="1"/>
  <c r="GT421" i="8" s="1"/>
  <c r="GS271" i="8"/>
  <c r="GS369" i="8" s="1"/>
  <c r="GR271" i="8"/>
  <c r="GR369" i="8" s="1"/>
  <c r="GQ271" i="8"/>
  <c r="GQ369" i="8" s="1"/>
  <c r="GP271" i="8"/>
  <c r="GP369" i="8" s="1"/>
  <c r="GO271" i="8"/>
  <c r="GO369" i="8" s="1"/>
  <c r="GO473" i="8" s="1"/>
  <c r="GN271" i="8"/>
  <c r="GN369" i="8" s="1"/>
  <c r="GN421" i="8" s="1"/>
  <c r="HH270" i="8"/>
  <c r="HH368" i="8" s="1"/>
  <c r="HG270" i="8"/>
  <c r="HG368" i="8" s="1"/>
  <c r="HF270" i="8"/>
  <c r="HF368" i="8" s="1"/>
  <c r="HE270" i="8"/>
  <c r="HE368" i="8" s="1"/>
  <c r="HD270" i="8"/>
  <c r="HD368" i="8" s="1"/>
  <c r="HC270" i="8"/>
  <c r="HC368" i="8" s="1"/>
  <c r="HB270" i="8"/>
  <c r="HB368" i="8" s="1"/>
  <c r="HA270" i="8"/>
  <c r="HA368" i="8" s="1"/>
  <c r="HA472" i="8" s="1"/>
  <c r="GZ270" i="8"/>
  <c r="GZ368" i="8" s="1"/>
  <c r="GY270" i="8"/>
  <c r="GY368" i="8" s="1"/>
  <c r="GX270" i="8"/>
  <c r="GX368" i="8" s="1"/>
  <c r="GW270" i="8"/>
  <c r="GW368" i="8" s="1"/>
  <c r="GW472" i="8" s="1"/>
  <c r="GV270" i="8"/>
  <c r="GV368" i="8" s="1"/>
  <c r="GU270" i="8"/>
  <c r="GU368" i="8" s="1"/>
  <c r="GT270" i="8"/>
  <c r="GT368" i="8" s="1"/>
  <c r="GT472" i="8" s="1"/>
  <c r="GS270" i="8"/>
  <c r="GS368" i="8" s="1"/>
  <c r="GS472" i="8" s="1"/>
  <c r="GR270" i="8"/>
  <c r="GR368" i="8" s="1"/>
  <c r="GQ270" i="8"/>
  <c r="GQ368" i="8" s="1"/>
  <c r="GP270" i="8"/>
  <c r="GP368" i="8" s="1"/>
  <c r="GO270" i="8"/>
  <c r="GO368" i="8" s="1"/>
  <c r="GN270" i="8"/>
  <c r="GN368" i="8" s="1"/>
  <c r="HH269" i="8"/>
  <c r="HH367" i="8" s="1"/>
  <c r="HG269" i="8"/>
  <c r="HG367" i="8" s="1"/>
  <c r="HF269" i="8"/>
  <c r="HE269" i="8"/>
  <c r="HD269" i="8"/>
  <c r="HC269" i="8"/>
  <c r="HB269" i="8"/>
  <c r="HA269" i="8"/>
  <c r="GZ269" i="8"/>
  <c r="GZ367" i="8" s="1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HH268" i="8"/>
  <c r="HH366" i="8" s="1"/>
  <c r="HH470" i="8" s="1"/>
  <c r="HG268" i="8"/>
  <c r="HG366" i="8" s="1"/>
  <c r="HG470" i="8" s="1"/>
  <c r="HF268" i="8"/>
  <c r="HE268" i="8"/>
  <c r="HD268" i="8"/>
  <c r="HC268" i="8"/>
  <c r="HB268" i="8"/>
  <c r="HA268" i="8"/>
  <c r="GZ268" i="8"/>
  <c r="GZ366" i="8" s="1"/>
  <c r="GZ418" i="8" s="1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316" i="8"/>
  <c r="GM315" i="8"/>
  <c r="GM314" i="8"/>
  <c r="GM313" i="8"/>
  <c r="GM312" i="8"/>
  <c r="GM311" i="8"/>
  <c r="GM309" i="8"/>
  <c r="GM308" i="8"/>
  <c r="GM306" i="8"/>
  <c r="GM305" i="8"/>
  <c r="GM403" i="8" s="1"/>
  <c r="GM455" i="8" s="1"/>
  <c r="GM304" i="8"/>
  <c r="GM303" i="8"/>
  <c r="GM302" i="8"/>
  <c r="GM301" i="8"/>
  <c r="GM300" i="8"/>
  <c r="GM299" i="8"/>
  <c r="GM298" i="8"/>
  <c r="GM297" i="8"/>
  <c r="GM295" i="8"/>
  <c r="GM294" i="8"/>
  <c r="GM293" i="8"/>
  <c r="GM292" i="8"/>
  <c r="GM291" i="8"/>
  <c r="GM289" i="8"/>
  <c r="GM288" i="8"/>
  <c r="GM287" i="8"/>
  <c r="GM286" i="8"/>
  <c r="GM285" i="8"/>
  <c r="GM284" i="8"/>
  <c r="GM283" i="8"/>
  <c r="GM282" i="8"/>
  <c r="GM281" i="8"/>
  <c r="GM280" i="8"/>
  <c r="GM279" i="8"/>
  <c r="GM377" i="8" s="1"/>
  <c r="GM278" i="8"/>
  <c r="GM376" i="8" s="1"/>
  <c r="GM277" i="8"/>
  <c r="GM375" i="8" s="1"/>
  <c r="GM276" i="8"/>
  <c r="GM275" i="8"/>
  <c r="GM274" i="8"/>
  <c r="GM273" i="8"/>
  <c r="GM272" i="8"/>
  <c r="GM370" i="8"/>
  <c r="GM422" i="8" s="1"/>
  <c r="GM271" i="8"/>
  <c r="GM369" i="8" s="1"/>
  <c r="GM473" i="8" s="1"/>
  <c r="GM270" i="8"/>
  <c r="GM368" i="8" s="1"/>
  <c r="GM269" i="8"/>
  <c r="GM268" i="8"/>
  <c r="GY450" i="8"/>
  <c r="DR676" i="8"/>
  <c r="DT636" i="8"/>
  <c r="DI596" i="8"/>
  <c r="DR671" i="8"/>
  <c r="EK588" i="8"/>
  <c r="EK589" i="8"/>
  <c r="BQ613" i="8"/>
  <c r="BQ590" i="8"/>
  <c r="DF672" i="8"/>
  <c r="DF673" i="8"/>
  <c r="DF669" i="8"/>
  <c r="DT625" i="8"/>
  <c r="DT619" i="8"/>
  <c r="DT624" i="8"/>
  <c r="DT622" i="8"/>
  <c r="DT621" i="8"/>
  <c r="DT620" i="8"/>
  <c r="EK608" i="8"/>
  <c r="EK602" i="8"/>
  <c r="EK597" i="8"/>
  <c r="EK596" i="8"/>
  <c r="EK595" i="8"/>
  <c r="EK594" i="8"/>
  <c r="EK593" i="8"/>
  <c r="EK609" i="8"/>
  <c r="EK604" i="8"/>
  <c r="EK599" i="8"/>
  <c r="EK613" i="8"/>
  <c r="EK607" i="8"/>
  <c r="EK601" i="8"/>
  <c r="EK591" i="8"/>
  <c r="EK677" i="8"/>
  <c r="EK674" i="8"/>
  <c r="BS644" i="8"/>
  <c r="EK590" i="8"/>
  <c r="DX622" i="8"/>
  <c r="EK673" i="8"/>
  <c r="BQ669" i="8"/>
  <c r="DX619" i="8"/>
  <c r="DG621" i="8"/>
  <c r="DK623" i="8"/>
  <c r="DK622" i="8"/>
  <c r="DK620" i="8"/>
  <c r="DK619" i="8"/>
  <c r="DX624" i="8"/>
  <c r="DX623" i="8"/>
  <c r="DX618" i="8"/>
  <c r="DX625" i="8"/>
  <c r="EG676" i="8"/>
  <c r="EG677" i="8"/>
  <c r="EG673" i="8"/>
  <c r="BQ599" i="8"/>
  <c r="BQ594" i="8"/>
  <c r="BP624" i="8"/>
  <c r="BQ586" i="8"/>
  <c r="BQ588" i="8"/>
  <c r="BQ591" i="8"/>
  <c r="EK610" i="8"/>
  <c r="DT618" i="8"/>
  <c r="DX621" i="8"/>
  <c r="EG672" i="8"/>
  <c r="EK670" i="8"/>
  <c r="EK678" i="8" s="1"/>
  <c r="EK671" i="8"/>
  <c r="EG674" i="8"/>
  <c r="EG670" i="8"/>
  <c r="EG671" i="8"/>
  <c r="EG675" i="8"/>
  <c r="EK675" i="8"/>
  <c r="EK676" i="8"/>
  <c r="DF670" i="8"/>
  <c r="EK672" i="8"/>
  <c r="DT649" i="8"/>
  <c r="DV673" i="8"/>
  <c r="DV674" i="8"/>
  <c r="DV670" i="8"/>
  <c r="DR672" i="8"/>
  <c r="DV677" i="8"/>
  <c r="DT610" i="8"/>
  <c r="DT631" i="8"/>
  <c r="DT641" i="8"/>
  <c r="DR669" i="8"/>
  <c r="DV672" i="8"/>
  <c r="DR675" i="8"/>
  <c r="DT638" i="8"/>
  <c r="DG589" i="8"/>
  <c r="BS674" i="8"/>
  <c r="DI647" i="8"/>
  <c r="DG671" i="8"/>
  <c r="DG595" i="8"/>
  <c r="EE593" i="8"/>
  <c r="DG634" i="8"/>
  <c r="DT635" i="8"/>
  <c r="DT639" i="8"/>
  <c r="DX640" i="8"/>
  <c r="DG642" i="8"/>
  <c r="DT642" i="8"/>
  <c r="DT647" i="8"/>
  <c r="DV669" i="8"/>
  <c r="DR670" i="8"/>
  <c r="DV671" i="8"/>
  <c r="DR674" i="8"/>
  <c r="DR677" i="8"/>
  <c r="DX636" i="8"/>
  <c r="DT644" i="8"/>
  <c r="DV675" i="8"/>
  <c r="EI625" i="8"/>
  <c r="EE638" i="8"/>
  <c r="EI649" i="8"/>
  <c r="EI589" i="8"/>
  <c r="EE613" i="8"/>
  <c r="EI633" i="8"/>
  <c r="EE642" i="8"/>
  <c r="BS673" i="8"/>
  <c r="EE586" i="8"/>
  <c r="EI594" i="8"/>
  <c r="EI599" i="8"/>
  <c r="EE609" i="8"/>
  <c r="EE631" i="8"/>
  <c r="EI634" i="8"/>
  <c r="EI639" i="8"/>
  <c r="EE591" i="8"/>
  <c r="EE595" i="8"/>
  <c r="EI595" i="8"/>
  <c r="EE602" i="8"/>
  <c r="EI586" i="8"/>
  <c r="EE590" i="8"/>
  <c r="EI590" i="8"/>
  <c r="EI591" i="8"/>
  <c r="EI593" i="8"/>
  <c r="EE596" i="8"/>
  <c r="EI604" i="8"/>
  <c r="EI608" i="8"/>
  <c r="EE610" i="8"/>
  <c r="EI611" i="8"/>
  <c r="EI631" i="8"/>
  <c r="EE635" i="8"/>
  <c r="EE636" i="8"/>
  <c r="EE640" i="8"/>
  <c r="EI641" i="8"/>
  <c r="EI642" i="8"/>
  <c r="EE644" i="8"/>
  <c r="EE646" i="8"/>
  <c r="EI647" i="8"/>
  <c r="BS675" i="8"/>
  <c r="EI588" i="8"/>
  <c r="EE589" i="8"/>
  <c r="EI597" i="8"/>
  <c r="EE599" i="8"/>
  <c r="EI601" i="8"/>
  <c r="EE604" i="8"/>
  <c r="EE608" i="8"/>
  <c r="EE611" i="8"/>
  <c r="EE634" i="8"/>
  <c r="EI635" i="8"/>
  <c r="EI636" i="8"/>
  <c r="EI640" i="8"/>
  <c r="EE641" i="8"/>
  <c r="EI644" i="8"/>
  <c r="EI646" i="8"/>
  <c r="BQ646" i="8"/>
  <c r="EE647" i="8"/>
  <c r="BS670" i="8"/>
  <c r="BS671" i="8"/>
  <c r="BS677" i="8"/>
  <c r="EE588" i="8"/>
  <c r="EE594" i="8"/>
  <c r="EI596" i="8"/>
  <c r="EE597" i="8"/>
  <c r="EE601" i="8"/>
  <c r="EI602" i="8"/>
  <c r="EI607" i="8"/>
  <c r="EI609" i="8"/>
  <c r="EI610" i="8"/>
  <c r="EE633" i="8"/>
  <c r="EI638" i="8"/>
  <c r="EE639" i="8"/>
  <c r="EE669" i="8"/>
  <c r="BS672" i="8"/>
  <c r="DH620" i="8"/>
  <c r="DL624" i="8"/>
  <c r="DG676" i="8"/>
  <c r="DT601" i="8"/>
  <c r="DU620" i="8"/>
  <c r="EG624" i="8"/>
  <c r="EG621" i="8"/>
  <c r="EG625" i="8"/>
  <c r="EG623" i="8"/>
  <c r="EG618" i="8"/>
  <c r="EG620" i="8"/>
  <c r="EG622" i="8"/>
  <c r="EK619" i="8"/>
  <c r="DR621" i="8"/>
  <c r="DV622" i="8"/>
  <c r="DU675" i="8"/>
  <c r="DU670" i="8"/>
  <c r="BP601" i="8"/>
  <c r="BS622" i="8"/>
  <c r="BO621" i="8"/>
  <c r="EI624" i="8"/>
  <c r="EF670" i="8"/>
  <c r="DR623" i="8"/>
  <c r="DU674" i="8"/>
  <c r="DV618" i="8"/>
  <c r="DU671" i="8"/>
  <c r="DV619" i="8"/>
  <c r="DU673" i="8"/>
  <c r="DI607" i="8"/>
  <c r="DG641" i="8"/>
  <c r="DG636" i="8"/>
  <c r="DG640" i="8"/>
  <c r="DG639" i="8"/>
  <c r="HC378" i="8"/>
  <c r="HE378" i="8"/>
  <c r="HE430" i="8" s="1"/>
  <c r="GX422" i="8"/>
  <c r="HF450" i="8"/>
  <c r="GX455" i="8"/>
  <c r="HB455" i="8"/>
  <c r="HF455" i="8"/>
  <c r="HG447" i="8"/>
  <c r="HH445" i="8"/>
  <c r="HH452" i="8"/>
  <c r="HA455" i="8"/>
  <c r="HG445" i="8"/>
  <c r="HF447" i="8"/>
  <c r="HC450" i="8"/>
  <c r="HG450" i="8"/>
  <c r="HH463" i="8"/>
  <c r="HF426" i="8"/>
  <c r="HE450" i="8"/>
  <c r="HH700" i="8"/>
  <c r="HH693" i="8"/>
  <c r="GZ700" i="8"/>
  <c r="HH600" i="8"/>
  <c r="EY461" i="8"/>
  <c r="EY460" i="8"/>
  <c r="EY457" i="8"/>
  <c r="EY456" i="8"/>
  <c r="EY454" i="8"/>
  <c r="EY446" i="8"/>
  <c r="EY443" i="8"/>
  <c r="EY442" i="8"/>
  <c r="EY441" i="8"/>
  <c r="EY440" i="8"/>
  <c r="ED461" i="8"/>
  <c r="EU461" i="8"/>
  <c r="CX461" i="8"/>
  <c r="CW461" i="8"/>
  <c r="ET461" i="8"/>
  <c r="ES461" i="8"/>
  <c r="CV461" i="8"/>
  <c r="CU461" i="8"/>
  <c r="CO461" i="8"/>
  <c r="CN461" i="8"/>
  <c r="CL461" i="8"/>
  <c r="CM461" i="8"/>
  <c r="CK461" i="8"/>
  <c r="CC461" i="8"/>
  <c r="CB461" i="8"/>
  <c r="CA461" i="8"/>
  <c r="BZ461" i="8"/>
  <c r="BY461" i="8"/>
  <c r="BL461" i="8"/>
  <c r="ED460" i="8"/>
  <c r="EU460" i="8"/>
  <c r="CX460" i="8"/>
  <c r="CW460" i="8"/>
  <c r="ET460" i="8"/>
  <c r="ES460" i="8"/>
  <c r="CV460" i="8"/>
  <c r="CU460" i="8"/>
  <c r="CO460" i="8"/>
  <c r="CN460" i="8"/>
  <c r="CL460" i="8"/>
  <c r="CM460" i="8"/>
  <c r="CK460" i="8"/>
  <c r="CC460" i="8"/>
  <c r="CB460" i="8"/>
  <c r="CA460" i="8"/>
  <c r="BZ460" i="8"/>
  <c r="BY460" i="8"/>
  <c r="BL460" i="8"/>
  <c r="ED457" i="8"/>
  <c r="EU457" i="8"/>
  <c r="CX457" i="8"/>
  <c r="CW457" i="8"/>
  <c r="ET457" i="8"/>
  <c r="ES457" i="8"/>
  <c r="CV457" i="8"/>
  <c r="CU457" i="8"/>
  <c r="CO457" i="8"/>
  <c r="CN457" i="8"/>
  <c r="CL457" i="8"/>
  <c r="CM457" i="8"/>
  <c r="CK457" i="8"/>
  <c r="CC457" i="8"/>
  <c r="CB457" i="8"/>
  <c r="CA457" i="8"/>
  <c r="BZ457" i="8"/>
  <c r="BY457" i="8"/>
  <c r="BL457" i="8"/>
  <c r="ED456" i="8"/>
  <c r="EU456" i="8"/>
  <c r="CX456" i="8"/>
  <c r="CW456" i="8"/>
  <c r="ET456" i="8"/>
  <c r="ES456" i="8"/>
  <c r="CV456" i="8"/>
  <c r="CU456" i="8"/>
  <c r="CO456" i="8"/>
  <c r="CN456" i="8"/>
  <c r="CL456" i="8"/>
  <c r="CM456" i="8"/>
  <c r="CK456" i="8"/>
  <c r="CC456" i="8"/>
  <c r="CB456" i="8"/>
  <c r="CA456" i="8"/>
  <c r="BZ456" i="8"/>
  <c r="BY456" i="8"/>
  <c r="BL456" i="8"/>
  <c r="ED454" i="8"/>
  <c r="EU454" i="8"/>
  <c r="CX454" i="8"/>
  <c r="CW454" i="8"/>
  <c r="ET454" i="8"/>
  <c r="ES454" i="8"/>
  <c r="CV454" i="8"/>
  <c r="CU454" i="8"/>
  <c r="CO454" i="8"/>
  <c r="CN454" i="8"/>
  <c r="CL454" i="8"/>
  <c r="CM454" i="8"/>
  <c r="CK454" i="8"/>
  <c r="CC454" i="8"/>
  <c r="CB454" i="8"/>
  <c r="CA454" i="8"/>
  <c r="BZ454" i="8"/>
  <c r="BY454" i="8"/>
  <c r="BL454" i="8"/>
  <c r="ED446" i="8"/>
  <c r="EU446" i="8"/>
  <c r="CX446" i="8"/>
  <c r="CW446" i="8"/>
  <c r="ET446" i="8"/>
  <c r="ES446" i="8"/>
  <c r="CV446" i="8"/>
  <c r="CU446" i="8"/>
  <c r="CO446" i="8"/>
  <c r="CN446" i="8"/>
  <c r="CL446" i="8"/>
  <c r="CM446" i="8"/>
  <c r="CK446" i="8"/>
  <c r="CC446" i="8"/>
  <c r="CB446" i="8"/>
  <c r="CA446" i="8"/>
  <c r="BZ446" i="8"/>
  <c r="BY446" i="8"/>
  <c r="BL446" i="8"/>
  <c r="ED443" i="8"/>
  <c r="EU443" i="8"/>
  <c r="CX443" i="8"/>
  <c r="CW443" i="8"/>
  <c r="ET443" i="8"/>
  <c r="ES443" i="8"/>
  <c r="CV443" i="8"/>
  <c r="CU443" i="8"/>
  <c r="CO443" i="8"/>
  <c r="CN443" i="8"/>
  <c r="CL443" i="8"/>
  <c r="CM443" i="8"/>
  <c r="CK443" i="8"/>
  <c r="CC443" i="8"/>
  <c r="CB443" i="8"/>
  <c r="CA443" i="8"/>
  <c r="BZ443" i="8"/>
  <c r="BY443" i="8"/>
  <c r="BL443" i="8"/>
  <c r="ED442" i="8"/>
  <c r="EU442" i="8"/>
  <c r="CX442" i="8"/>
  <c r="CW442" i="8"/>
  <c r="ET442" i="8"/>
  <c r="ES442" i="8"/>
  <c r="CV442" i="8"/>
  <c r="CU442" i="8"/>
  <c r="CO442" i="8"/>
  <c r="CN442" i="8"/>
  <c r="CL442" i="8"/>
  <c r="CM442" i="8"/>
  <c r="CK442" i="8"/>
  <c r="CC442" i="8"/>
  <c r="CB442" i="8"/>
  <c r="CA442" i="8"/>
  <c r="BZ442" i="8"/>
  <c r="BY442" i="8"/>
  <c r="BL442" i="8"/>
  <c r="ED441" i="8"/>
  <c r="EU441" i="8"/>
  <c r="CX441" i="8"/>
  <c r="CW441" i="8"/>
  <c r="ET441" i="8"/>
  <c r="ES441" i="8"/>
  <c r="CV441" i="8"/>
  <c r="CU441" i="8"/>
  <c r="CO441" i="8"/>
  <c r="CN441" i="8"/>
  <c r="CL441" i="8"/>
  <c r="CM441" i="8"/>
  <c r="CK441" i="8"/>
  <c r="CC441" i="8"/>
  <c r="CB441" i="8"/>
  <c r="CA441" i="8"/>
  <c r="BZ441" i="8"/>
  <c r="BY441" i="8"/>
  <c r="BL441" i="8"/>
  <c r="ED440" i="8"/>
  <c r="EU440" i="8"/>
  <c r="CX440" i="8"/>
  <c r="CW440" i="8"/>
  <c r="ET440" i="8"/>
  <c r="ES440" i="8"/>
  <c r="CV440" i="8"/>
  <c r="CU440" i="8"/>
  <c r="CO440" i="8"/>
  <c r="CN440" i="8"/>
  <c r="CL440" i="8"/>
  <c r="CM440" i="8"/>
  <c r="CK440" i="8"/>
  <c r="CC440" i="8"/>
  <c r="CB440" i="8"/>
  <c r="CA440" i="8"/>
  <c r="BZ440" i="8"/>
  <c r="BY440" i="8"/>
  <c r="BL440" i="8"/>
  <c r="BK461" i="8"/>
  <c r="BJ461" i="8"/>
  <c r="BN461" i="8"/>
  <c r="BI461" i="8"/>
  <c r="BM461" i="8"/>
  <c r="BH461" i="8"/>
  <c r="BB461" i="8"/>
  <c r="BA461" i="8"/>
  <c r="AZ461" i="8"/>
  <c r="AY461" i="8"/>
  <c r="AX461" i="8"/>
  <c r="AW461" i="8"/>
  <c r="AV461" i="8"/>
  <c r="AU461" i="8"/>
  <c r="AT461" i="8"/>
  <c r="AN461" i="8"/>
  <c r="AM461" i="8"/>
  <c r="AL461" i="8"/>
  <c r="AK461" i="8"/>
  <c r="AJ461" i="8"/>
  <c r="AI461" i="8"/>
  <c r="L461" i="8"/>
  <c r="K461" i="8"/>
  <c r="J461" i="8"/>
  <c r="I461" i="8"/>
  <c r="H461" i="8"/>
  <c r="T461" i="8"/>
  <c r="S461" i="8"/>
  <c r="R461" i="8"/>
  <c r="Q461" i="8"/>
  <c r="P461" i="8"/>
  <c r="O461" i="8"/>
  <c r="N461" i="8"/>
  <c r="G461" i="8"/>
  <c r="F461" i="8"/>
  <c r="M461" i="8"/>
  <c r="E461" i="8"/>
  <c r="D461" i="8"/>
  <c r="BK460" i="8"/>
  <c r="BJ460" i="8"/>
  <c r="BN460" i="8"/>
  <c r="BI460" i="8"/>
  <c r="BM460" i="8"/>
  <c r="BH460" i="8"/>
  <c r="BB460" i="8"/>
  <c r="BA460" i="8"/>
  <c r="AZ460" i="8"/>
  <c r="AY460" i="8"/>
  <c r="AX460" i="8"/>
  <c r="AW460" i="8"/>
  <c r="AV460" i="8"/>
  <c r="AU460" i="8"/>
  <c r="AT460" i="8"/>
  <c r="AN460" i="8"/>
  <c r="AM460" i="8"/>
  <c r="AL460" i="8"/>
  <c r="AK460" i="8"/>
  <c r="AJ460" i="8"/>
  <c r="AI460" i="8"/>
  <c r="L460" i="8"/>
  <c r="K460" i="8"/>
  <c r="J460" i="8"/>
  <c r="I460" i="8"/>
  <c r="H460" i="8"/>
  <c r="T460" i="8"/>
  <c r="S460" i="8"/>
  <c r="R460" i="8"/>
  <c r="Q460" i="8"/>
  <c r="P460" i="8"/>
  <c r="O460" i="8"/>
  <c r="N460" i="8"/>
  <c r="G460" i="8"/>
  <c r="F460" i="8"/>
  <c r="M460" i="8"/>
  <c r="E460" i="8"/>
  <c r="D460" i="8"/>
  <c r="BK457" i="8"/>
  <c r="BJ457" i="8"/>
  <c r="BN457" i="8"/>
  <c r="BI457" i="8"/>
  <c r="BM457" i="8"/>
  <c r="BH457" i="8"/>
  <c r="BB457" i="8"/>
  <c r="BA457" i="8"/>
  <c r="AZ457" i="8"/>
  <c r="AY457" i="8"/>
  <c r="AX457" i="8"/>
  <c r="AW457" i="8"/>
  <c r="AV457" i="8"/>
  <c r="AU457" i="8"/>
  <c r="AT457" i="8"/>
  <c r="AN457" i="8"/>
  <c r="AM457" i="8"/>
  <c r="AL457" i="8"/>
  <c r="AK457" i="8"/>
  <c r="AJ457" i="8"/>
  <c r="AI457" i="8"/>
  <c r="L457" i="8"/>
  <c r="K457" i="8"/>
  <c r="J457" i="8"/>
  <c r="I457" i="8"/>
  <c r="H457" i="8"/>
  <c r="T457" i="8"/>
  <c r="S457" i="8"/>
  <c r="R457" i="8"/>
  <c r="Q457" i="8"/>
  <c r="P457" i="8"/>
  <c r="O457" i="8"/>
  <c r="N457" i="8"/>
  <c r="G457" i="8"/>
  <c r="F457" i="8"/>
  <c r="M457" i="8"/>
  <c r="E457" i="8"/>
  <c r="D457" i="8"/>
  <c r="BK456" i="8"/>
  <c r="BJ456" i="8"/>
  <c r="BN456" i="8"/>
  <c r="BI456" i="8"/>
  <c r="BM456" i="8"/>
  <c r="BH456" i="8"/>
  <c r="BB456" i="8"/>
  <c r="BA456" i="8"/>
  <c r="AZ456" i="8"/>
  <c r="AY456" i="8"/>
  <c r="AX456" i="8"/>
  <c r="AW456" i="8"/>
  <c r="AV456" i="8"/>
  <c r="AU456" i="8"/>
  <c r="AT456" i="8"/>
  <c r="AN456" i="8"/>
  <c r="AM456" i="8"/>
  <c r="AL456" i="8"/>
  <c r="AK456" i="8"/>
  <c r="AJ456" i="8"/>
  <c r="AI456" i="8"/>
  <c r="L456" i="8"/>
  <c r="K456" i="8"/>
  <c r="J456" i="8"/>
  <c r="I456" i="8"/>
  <c r="H456" i="8"/>
  <c r="T456" i="8"/>
  <c r="S456" i="8"/>
  <c r="R456" i="8"/>
  <c r="Q456" i="8"/>
  <c r="P456" i="8"/>
  <c r="O456" i="8"/>
  <c r="N456" i="8"/>
  <c r="G456" i="8"/>
  <c r="F456" i="8"/>
  <c r="M456" i="8"/>
  <c r="E456" i="8"/>
  <c r="D456" i="8"/>
  <c r="BK454" i="8"/>
  <c r="BJ454" i="8"/>
  <c r="BN454" i="8"/>
  <c r="BI454" i="8"/>
  <c r="BM454" i="8"/>
  <c r="BH454" i="8"/>
  <c r="BB454" i="8"/>
  <c r="BA454" i="8"/>
  <c r="AZ454" i="8"/>
  <c r="AY454" i="8"/>
  <c r="AX454" i="8"/>
  <c r="AW454" i="8"/>
  <c r="AV454" i="8"/>
  <c r="AU454" i="8"/>
  <c r="AT454" i="8"/>
  <c r="AN454" i="8"/>
  <c r="AM454" i="8"/>
  <c r="AL454" i="8"/>
  <c r="AK454" i="8"/>
  <c r="AJ454" i="8"/>
  <c r="AI454" i="8"/>
  <c r="L454" i="8"/>
  <c r="K454" i="8"/>
  <c r="J454" i="8"/>
  <c r="I454" i="8"/>
  <c r="H454" i="8"/>
  <c r="T454" i="8"/>
  <c r="S454" i="8"/>
  <c r="R454" i="8"/>
  <c r="Q454" i="8"/>
  <c r="P454" i="8"/>
  <c r="O454" i="8"/>
  <c r="N454" i="8"/>
  <c r="G454" i="8"/>
  <c r="F454" i="8"/>
  <c r="M454" i="8"/>
  <c r="E454" i="8"/>
  <c r="D454" i="8"/>
  <c r="BK446" i="8"/>
  <c r="BJ446" i="8"/>
  <c r="BN446" i="8"/>
  <c r="BI446" i="8"/>
  <c r="BM446" i="8"/>
  <c r="BH446" i="8"/>
  <c r="BB446" i="8"/>
  <c r="BA446" i="8"/>
  <c r="AZ446" i="8"/>
  <c r="AY446" i="8"/>
  <c r="AX446" i="8"/>
  <c r="AW446" i="8"/>
  <c r="AV446" i="8"/>
  <c r="AU446" i="8"/>
  <c r="AT446" i="8"/>
  <c r="AN446" i="8"/>
  <c r="AM446" i="8"/>
  <c r="AL446" i="8"/>
  <c r="AK446" i="8"/>
  <c r="AJ446" i="8"/>
  <c r="AI446" i="8"/>
  <c r="L446" i="8"/>
  <c r="K446" i="8"/>
  <c r="J446" i="8"/>
  <c r="I446" i="8"/>
  <c r="H446" i="8"/>
  <c r="T446" i="8"/>
  <c r="S446" i="8"/>
  <c r="R446" i="8"/>
  <c r="Q446" i="8"/>
  <c r="P446" i="8"/>
  <c r="O446" i="8"/>
  <c r="N446" i="8"/>
  <c r="G446" i="8"/>
  <c r="F446" i="8"/>
  <c r="M446" i="8"/>
  <c r="E446" i="8"/>
  <c r="D446" i="8"/>
  <c r="BK443" i="8"/>
  <c r="BJ443" i="8"/>
  <c r="BN443" i="8"/>
  <c r="BI443" i="8"/>
  <c r="BM443" i="8"/>
  <c r="BH443" i="8"/>
  <c r="BB443" i="8"/>
  <c r="BA443" i="8"/>
  <c r="AZ443" i="8"/>
  <c r="AY443" i="8"/>
  <c r="AX443" i="8"/>
  <c r="AW443" i="8"/>
  <c r="AV443" i="8"/>
  <c r="AU443" i="8"/>
  <c r="AT443" i="8"/>
  <c r="AN443" i="8"/>
  <c r="AM443" i="8"/>
  <c r="AL443" i="8"/>
  <c r="AK443" i="8"/>
  <c r="AJ443" i="8"/>
  <c r="AI443" i="8"/>
  <c r="L443" i="8"/>
  <c r="K443" i="8"/>
  <c r="J443" i="8"/>
  <c r="I443" i="8"/>
  <c r="H443" i="8"/>
  <c r="T443" i="8"/>
  <c r="S443" i="8"/>
  <c r="R443" i="8"/>
  <c r="Q443" i="8"/>
  <c r="P443" i="8"/>
  <c r="O443" i="8"/>
  <c r="N443" i="8"/>
  <c r="G443" i="8"/>
  <c r="F443" i="8"/>
  <c r="M443" i="8"/>
  <c r="E443" i="8"/>
  <c r="D443" i="8"/>
  <c r="BK442" i="8"/>
  <c r="BJ442" i="8"/>
  <c r="BN442" i="8"/>
  <c r="BI442" i="8"/>
  <c r="BM442" i="8"/>
  <c r="BH442" i="8"/>
  <c r="BB442" i="8"/>
  <c r="BA442" i="8"/>
  <c r="AZ442" i="8"/>
  <c r="AY442" i="8"/>
  <c r="AX442" i="8"/>
  <c r="AW442" i="8"/>
  <c r="AV442" i="8"/>
  <c r="AU442" i="8"/>
  <c r="AT442" i="8"/>
  <c r="AN442" i="8"/>
  <c r="AM442" i="8"/>
  <c r="AL442" i="8"/>
  <c r="AK442" i="8"/>
  <c r="AJ442" i="8"/>
  <c r="AI442" i="8"/>
  <c r="L442" i="8"/>
  <c r="K442" i="8"/>
  <c r="J442" i="8"/>
  <c r="I442" i="8"/>
  <c r="H442" i="8"/>
  <c r="T442" i="8"/>
  <c r="S442" i="8"/>
  <c r="R442" i="8"/>
  <c r="Q442" i="8"/>
  <c r="P442" i="8"/>
  <c r="O442" i="8"/>
  <c r="N442" i="8"/>
  <c r="G442" i="8"/>
  <c r="F442" i="8"/>
  <c r="M442" i="8"/>
  <c r="E442" i="8"/>
  <c r="D442" i="8"/>
  <c r="BK441" i="8"/>
  <c r="BJ441" i="8"/>
  <c r="BN441" i="8"/>
  <c r="BI441" i="8"/>
  <c r="BM441" i="8"/>
  <c r="BH441" i="8"/>
  <c r="BB441" i="8"/>
  <c r="BA441" i="8"/>
  <c r="AZ441" i="8"/>
  <c r="AY441" i="8"/>
  <c r="AX441" i="8"/>
  <c r="AW441" i="8"/>
  <c r="AV441" i="8"/>
  <c r="AU441" i="8"/>
  <c r="AT441" i="8"/>
  <c r="AN441" i="8"/>
  <c r="AM441" i="8"/>
  <c r="AL441" i="8"/>
  <c r="AK441" i="8"/>
  <c r="AJ441" i="8"/>
  <c r="AI441" i="8"/>
  <c r="L441" i="8"/>
  <c r="K441" i="8"/>
  <c r="J441" i="8"/>
  <c r="I441" i="8"/>
  <c r="H441" i="8"/>
  <c r="T441" i="8"/>
  <c r="S441" i="8"/>
  <c r="R441" i="8"/>
  <c r="Q441" i="8"/>
  <c r="P441" i="8"/>
  <c r="O441" i="8"/>
  <c r="N441" i="8"/>
  <c r="G441" i="8"/>
  <c r="F441" i="8"/>
  <c r="M441" i="8"/>
  <c r="E441" i="8"/>
  <c r="D441" i="8"/>
  <c r="BK440" i="8"/>
  <c r="BJ440" i="8"/>
  <c r="BN440" i="8"/>
  <c r="BI440" i="8"/>
  <c r="BM440" i="8"/>
  <c r="BH440" i="8"/>
  <c r="BB440" i="8"/>
  <c r="BA440" i="8"/>
  <c r="AZ440" i="8"/>
  <c r="AY440" i="8"/>
  <c r="AX440" i="8"/>
  <c r="AW440" i="8"/>
  <c r="AV440" i="8"/>
  <c r="AU440" i="8"/>
  <c r="AT440" i="8"/>
  <c r="AN440" i="8"/>
  <c r="AM440" i="8"/>
  <c r="AL440" i="8"/>
  <c r="AK440" i="8"/>
  <c r="AJ440" i="8"/>
  <c r="AI440" i="8"/>
  <c r="L440" i="8"/>
  <c r="K440" i="8"/>
  <c r="J440" i="8"/>
  <c r="I440" i="8"/>
  <c r="H440" i="8"/>
  <c r="T440" i="8"/>
  <c r="S440" i="8"/>
  <c r="R440" i="8"/>
  <c r="Q440" i="8"/>
  <c r="P440" i="8"/>
  <c r="O440" i="8"/>
  <c r="N440" i="8"/>
  <c r="G440" i="8"/>
  <c r="F440" i="8"/>
  <c r="M440" i="8"/>
  <c r="E440" i="8"/>
  <c r="D440" i="8"/>
  <c r="FO315" i="8"/>
  <c r="FO413" i="8" s="1"/>
  <c r="FN315" i="8"/>
  <c r="FN413" i="8" s="1"/>
  <c r="FN465" i="8" s="1"/>
  <c r="FM315" i="8"/>
  <c r="FL315" i="8"/>
  <c r="FK315" i="8"/>
  <c r="FK413" i="8" s="1"/>
  <c r="FJ315" i="8"/>
  <c r="FJ413" i="8" s="1"/>
  <c r="FJ465" i="8" s="1"/>
  <c r="FI315" i="8"/>
  <c r="FH315" i="8"/>
  <c r="FH413" i="8" s="1"/>
  <c r="FG315" i="8"/>
  <c r="FG413" i="8" s="1"/>
  <c r="FF315" i="8"/>
  <c r="FF413" i="8" s="1"/>
  <c r="FE315" i="8"/>
  <c r="FD315" i="8"/>
  <c r="FC315" i="8"/>
  <c r="FB315" i="8"/>
  <c r="FB413" i="8" s="1"/>
  <c r="FA315" i="8"/>
  <c r="EZ315" i="8"/>
  <c r="EZ413" i="8" s="1"/>
  <c r="FO312" i="8"/>
  <c r="FN312" i="8"/>
  <c r="FN410" i="8" s="1"/>
  <c r="FM312" i="8"/>
  <c r="FL312" i="8"/>
  <c r="FL410" i="8" s="1"/>
  <c r="FK312" i="8"/>
  <c r="FK410" i="8" s="1"/>
  <c r="FJ312" i="8"/>
  <c r="FJ410" i="8" s="1"/>
  <c r="FJ462" i="8" s="1"/>
  <c r="FI312" i="8"/>
  <c r="FI410" i="8" s="1"/>
  <c r="FH312" i="8"/>
  <c r="FH410" i="8" s="1"/>
  <c r="FG312" i="8"/>
  <c r="FG410" i="8" s="1"/>
  <c r="FF312" i="8"/>
  <c r="FE312" i="8"/>
  <c r="FE410" i="8" s="1"/>
  <c r="FD312" i="8"/>
  <c r="FD410" i="8" s="1"/>
  <c r="FD462" i="8" s="1"/>
  <c r="FC312" i="8"/>
  <c r="FB312" i="8"/>
  <c r="FA312" i="8"/>
  <c r="EZ312" i="8"/>
  <c r="EZ410" i="8" s="1"/>
  <c r="FO311" i="8"/>
  <c r="FN311" i="8"/>
  <c r="FM311" i="8"/>
  <c r="FL311" i="8"/>
  <c r="FK311" i="8"/>
  <c r="FJ311" i="8"/>
  <c r="FI311" i="8"/>
  <c r="FH311" i="8"/>
  <c r="FG311" i="8"/>
  <c r="FF311" i="8"/>
  <c r="FE311" i="8"/>
  <c r="FD311" i="8"/>
  <c r="FC311" i="8"/>
  <c r="FB311" i="8"/>
  <c r="FA311" i="8"/>
  <c r="EZ311" i="8"/>
  <c r="FO306" i="8"/>
  <c r="FN306" i="8"/>
  <c r="FM306" i="8"/>
  <c r="FL306" i="8"/>
  <c r="FK306" i="8"/>
  <c r="FJ306" i="8"/>
  <c r="FI306" i="8"/>
  <c r="FH306" i="8"/>
  <c r="FG306" i="8"/>
  <c r="FF306" i="8"/>
  <c r="FE306" i="8"/>
  <c r="FD306" i="8"/>
  <c r="FC306" i="8"/>
  <c r="FB306" i="8"/>
  <c r="FA306" i="8"/>
  <c r="EZ306" i="8"/>
  <c r="FO304" i="8"/>
  <c r="FN304" i="8"/>
  <c r="FM304" i="8"/>
  <c r="FL304" i="8"/>
  <c r="FK304" i="8"/>
  <c r="FJ304" i="8"/>
  <c r="FI304" i="8"/>
  <c r="FH304" i="8"/>
  <c r="FG304" i="8"/>
  <c r="FF304" i="8"/>
  <c r="FE304" i="8"/>
  <c r="FD304" i="8"/>
  <c r="FC304" i="8"/>
  <c r="FB304" i="8"/>
  <c r="FA304" i="8"/>
  <c r="EZ304" i="8"/>
  <c r="FO293" i="8"/>
  <c r="FN293" i="8"/>
  <c r="FM293" i="8"/>
  <c r="FL293" i="8"/>
  <c r="FK293" i="8"/>
  <c r="FJ293" i="8"/>
  <c r="FI293" i="8"/>
  <c r="FH293" i="8"/>
  <c r="FG293" i="8"/>
  <c r="FF293" i="8"/>
  <c r="FE293" i="8"/>
  <c r="FD293" i="8"/>
  <c r="FC293" i="8"/>
  <c r="FB293" i="8"/>
  <c r="FA293" i="8"/>
  <c r="EZ293" i="8"/>
  <c r="FO292" i="8"/>
  <c r="FN292" i="8"/>
  <c r="FM292" i="8"/>
  <c r="FL292" i="8"/>
  <c r="FK292" i="8"/>
  <c r="FJ292" i="8"/>
  <c r="FI292" i="8"/>
  <c r="FH292" i="8"/>
  <c r="FG292" i="8"/>
  <c r="FF292" i="8"/>
  <c r="FE292" i="8"/>
  <c r="FD292" i="8"/>
  <c r="FC292" i="8"/>
  <c r="FB292" i="8"/>
  <c r="FA292" i="8"/>
  <c r="EZ292" i="8"/>
  <c r="FO291" i="8"/>
  <c r="FN291" i="8"/>
  <c r="FM291" i="8"/>
  <c r="FL291" i="8"/>
  <c r="FK291" i="8"/>
  <c r="FJ291" i="8"/>
  <c r="FI291" i="8"/>
  <c r="FH291" i="8"/>
  <c r="FG291" i="8"/>
  <c r="FF291" i="8"/>
  <c r="FE291" i="8"/>
  <c r="FD291" i="8"/>
  <c r="FC291" i="8"/>
  <c r="FB291" i="8"/>
  <c r="FA291" i="8"/>
  <c r="EZ291" i="8"/>
  <c r="EY315" i="8"/>
  <c r="EY413" i="8" s="1"/>
  <c r="EY312" i="8"/>
  <c r="EY410" i="8" s="1"/>
  <c r="EY514" i="8" s="1"/>
  <c r="EY311" i="8"/>
  <c r="EY306" i="8"/>
  <c r="EY304" i="8"/>
  <c r="EY293" i="8"/>
  <c r="EY292" i="8"/>
  <c r="EY291" i="8"/>
  <c r="EU316" i="8"/>
  <c r="ET316" i="8"/>
  <c r="ES316" i="8"/>
  <c r="CN466" i="8"/>
  <c r="ED315" i="8"/>
  <c r="ED413" i="8" s="1"/>
  <c r="ED465" i="8" s="1"/>
  <c r="EU315" i="8"/>
  <c r="CX315" i="8"/>
  <c r="CW315" i="8"/>
  <c r="CW413" i="8" s="1"/>
  <c r="ET315" i="8"/>
  <c r="ES315" i="8"/>
  <c r="CV315" i="8"/>
  <c r="CV413" i="8" s="1"/>
  <c r="CV517" i="8" s="1"/>
  <c r="CU315" i="8"/>
  <c r="CU413" i="8" s="1"/>
  <c r="CU465" i="8" s="1"/>
  <c r="CO315" i="8"/>
  <c r="CN315" i="8"/>
  <c r="CN413" i="8" s="1"/>
  <c r="EU314" i="8"/>
  <c r="ET314" i="8"/>
  <c r="ES314" i="8"/>
  <c r="EU313" i="8"/>
  <c r="ET313" i="8"/>
  <c r="ES313" i="8"/>
  <c r="ED312" i="8"/>
  <c r="ED410" i="8" s="1"/>
  <c r="ED462" i="8" s="1"/>
  <c r="EU312" i="8"/>
  <c r="CX312" i="8"/>
  <c r="CW312" i="8"/>
  <c r="CW410" i="8" s="1"/>
  <c r="ET312" i="8"/>
  <c r="ES312" i="8"/>
  <c r="CV312" i="8"/>
  <c r="CU312" i="8"/>
  <c r="CU410" i="8" s="1"/>
  <c r="CO312" i="8"/>
  <c r="CO410" i="8" s="1"/>
  <c r="CN312" i="8"/>
  <c r="CN410" i="8" s="1"/>
  <c r="ED311" i="8"/>
  <c r="EU311" i="8"/>
  <c r="CX311" i="8"/>
  <c r="CW311" i="8"/>
  <c r="ET311" i="8"/>
  <c r="ES311" i="8"/>
  <c r="CV311" i="8"/>
  <c r="CU311" i="8"/>
  <c r="CO311" i="8"/>
  <c r="CN311" i="8"/>
  <c r="ED309" i="8"/>
  <c r="ED407" i="8" s="1"/>
  <c r="EU309" i="8"/>
  <c r="CX309" i="8"/>
  <c r="CW309" i="8"/>
  <c r="CW407" i="8" s="1"/>
  <c r="CW511" i="8" s="1"/>
  <c r="ET309" i="8"/>
  <c r="ET407" i="8" s="1"/>
  <c r="ES309" i="8"/>
  <c r="CV309" i="8"/>
  <c r="CU309" i="8"/>
  <c r="CU407" i="8" s="1"/>
  <c r="CO309" i="8"/>
  <c r="CO407" i="8" s="1"/>
  <c r="CN309" i="8"/>
  <c r="CN407" i="8" s="1"/>
  <c r="ED308" i="8"/>
  <c r="ED406" i="8" s="1"/>
  <c r="EU308" i="8"/>
  <c r="CX308" i="8"/>
  <c r="ET308" i="8"/>
  <c r="ES308" i="8"/>
  <c r="CV308" i="8"/>
  <c r="CV406" i="8" s="1"/>
  <c r="CV458" i="8" s="1"/>
  <c r="CU308" i="8"/>
  <c r="CU406" i="8" s="1"/>
  <c r="CO308" i="8"/>
  <c r="CO406" i="8" s="1"/>
  <c r="CO510" i="8" s="1"/>
  <c r="CN308" i="8"/>
  <c r="CN406" i="8" s="1"/>
  <c r="ED306" i="8"/>
  <c r="EU306" i="8"/>
  <c r="CX306" i="8"/>
  <c r="CW306" i="8"/>
  <c r="ET306" i="8"/>
  <c r="ES306" i="8"/>
  <c r="CV306" i="8"/>
  <c r="CU306" i="8"/>
  <c r="CO306" i="8"/>
  <c r="CN306" i="8"/>
  <c r="EU305" i="8"/>
  <c r="EU403" i="8" s="1"/>
  <c r="ET305" i="8"/>
  <c r="ET403" i="8" s="1"/>
  <c r="ET507" i="8" s="1"/>
  <c r="ET544" i="8" s="1"/>
  <c r="ES305" i="8"/>
  <c r="ES403" i="8" s="1"/>
  <c r="ES507" i="8" s="1"/>
  <c r="ES544" i="8" s="1"/>
  <c r="ED304" i="8"/>
  <c r="EU304" i="8"/>
  <c r="CX304" i="8"/>
  <c r="CW304" i="8"/>
  <c r="ET304" i="8"/>
  <c r="ES304" i="8"/>
  <c r="CV304" i="8"/>
  <c r="CU304" i="8"/>
  <c r="CO304" i="8"/>
  <c r="CN304" i="8"/>
  <c r="ED453" i="8"/>
  <c r="EU303" i="8"/>
  <c r="EU401" i="8" s="1"/>
  <c r="EU505" i="8" s="1"/>
  <c r="ET303" i="8"/>
  <c r="ET401" i="8" s="1"/>
  <c r="ET453" i="8" s="1"/>
  <c r="ES303" i="8"/>
  <c r="ES401" i="8" s="1"/>
  <c r="ED452" i="8"/>
  <c r="EU302" i="8"/>
  <c r="EU400" i="8" s="1"/>
  <c r="EU504" i="8" s="1"/>
  <c r="EU548" i="8" s="1"/>
  <c r="ET302" i="8"/>
  <c r="ET400" i="8" s="1"/>
  <c r="ET504" i="8" s="1"/>
  <c r="ET548" i="8" s="1"/>
  <c r="ES302" i="8"/>
  <c r="ES400" i="8" s="1"/>
  <c r="EU301" i="8"/>
  <c r="ET301" i="8"/>
  <c r="ES301" i="8"/>
  <c r="ED450" i="8"/>
  <c r="EU300" i="8"/>
  <c r="EU398" i="8" s="1"/>
  <c r="ET300" i="8"/>
  <c r="ET398" i="8" s="1"/>
  <c r="ET502" i="8" s="1"/>
  <c r="ET531" i="8" s="1"/>
  <c r="ES300" i="8"/>
  <c r="ES398" i="8" s="1"/>
  <c r="EU299" i="8"/>
  <c r="EU397" i="8" s="1"/>
  <c r="ET299" i="8"/>
  <c r="ET397" i="8" s="1"/>
  <c r="ES299" i="8"/>
  <c r="ES397" i="8" s="1"/>
  <c r="ES449" i="8" s="1"/>
  <c r="EU298" i="8"/>
  <c r="ET298" i="8"/>
  <c r="ES298" i="8"/>
  <c r="EU297" i="8"/>
  <c r="EU395" i="8" s="1"/>
  <c r="EU499" i="8" s="1"/>
  <c r="EU528" i="8" s="1"/>
  <c r="ET297" i="8"/>
  <c r="ET395" i="8" s="1"/>
  <c r="ES297" i="8"/>
  <c r="ES395" i="8" s="1"/>
  <c r="EU295" i="8"/>
  <c r="ET295" i="8"/>
  <c r="ES295" i="8"/>
  <c r="EU294" i="8"/>
  <c r="ET294" i="8"/>
  <c r="ES294" i="8"/>
  <c r="ED293" i="8"/>
  <c r="EU293" i="8"/>
  <c r="CX293" i="8"/>
  <c r="CW293" i="8"/>
  <c r="ET293" i="8"/>
  <c r="ES293" i="8"/>
  <c r="CV293" i="8"/>
  <c r="CU293" i="8"/>
  <c r="CO293" i="8"/>
  <c r="CN293" i="8"/>
  <c r="ED292" i="8"/>
  <c r="EU292" i="8"/>
  <c r="CX292" i="8"/>
  <c r="CW292" i="8"/>
  <c r="ET292" i="8"/>
  <c r="ES292" i="8"/>
  <c r="CV292" i="8"/>
  <c r="CU292" i="8"/>
  <c r="CO292" i="8"/>
  <c r="CN292" i="8"/>
  <c r="ED291" i="8"/>
  <c r="EU291" i="8"/>
  <c r="CX291" i="8"/>
  <c r="CW291" i="8"/>
  <c r="ET291" i="8"/>
  <c r="ES291" i="8"/>
  <c r="CV291" i="8"/>
  <c r="CU291" i="8"/>
  <c r="CO291" i="8"/>
  <c r="CN291" i="8"/>
  <c r="CL315" i="8"/>
  <c r="CL413" i="8" s="1"/>
  <c r="CM315" i="8"/>
  <c r="CK315" i="8"/>
  <c r="CC315" i="8"/>
  <c r="CC413" i="8" s="1"/>
  <c r="CB315" i="8"/>
  <c r="CB413" i="8" s="1"/>
  <c r="CA315" i="8"/>
  <c r="BZ315" i="8"/>
  <c r="BZ413" i="8" s="1"/>
  <c r="BZ465" i="8" s="1"/>
  <c r="BY315" i="8"/>
  <c r="BY413" i="8" s="1"/>
  <c r="BL315" i="8"/>
  <c r="BL413" i="8" s="1"/>
  <c r="CL463" i="8"/>
  <c r="CL312" i="8"/>
  <c r="CL410" i="8"/>
  <c r="CM312" i="8"/>
  <c r="CK312" i="8"/>
  <c r="CK410" i="8" s="1"/>
  <c r="CC312" i="8"/>
  <c r="CB312" i="8"/>
  <c r="CB410" i="8" s="1"/>
  <c r="CB462" i="8" s="1"/>
  <c r="CA312" i="8"/>
  <c r="BZ312" i="8"/>
  <c r="BZ410" i="8" s="1"/>
  <c r="BZ462" i="8" s="1"/>
  <c r="BY312" i="8"/>
  <c r="BY410" i="8" s="1"/>
  <c r="BL312" i="8"/>
  <c r="BL410" i="8" s="1"/>
  <c r="CL311" i="8"/>
  <c r="CM311" i="8"/>
  <c r="CK311" i="8"/>
  <c r="CC311" i="8"/>
  <c r="CB311" i="8"/>
  <c r="CA311" i="8"/>
  <c r="BZ311" i="8"/>
  <c r="BY311" i="8"/>
  <c r="BL311" i="8"/>
  <c r="CL309" i="8"/>
  <c r="CL407" i="8" s="1"/>
  <c r="CM309" i="8"/>
  <c r="CK309" i="8"/>
  <c r="CK407" i="8" s="1"/>
  <c r="CC309" i="8"/>
  <c r="CC407" i="8" s="1"/>
  <c r="CC459" i="8" s="1"/>
  <c r="CB309" i="8"/>
  <c r="CB407" i="8" s="1"/>
  <c r="CA309" i="8"/>
  <c r="BZ309" i="8"/>
  <c r="BZ407" i="8" s="1"/>
  <c r="BY309" i="8"/>
  <c r="BY407" i="8" s="1"/>
  <c r="BY459" i="8" s="1"/>
  <c r="BL309" i="8"/>
  <c r="BL407" i="8" s="1"/>
  <c r="CL308" i="8"/>
  <c r="CM308" i="8"/>
  <c r="CM406" i="8" s="1"/>
  <c r="CK308" i="8"/>
  <c r="CK406" i="8" s="1"/>
  <c r="CC308" i="8"/>
  <c r="CC406" i="8" s="1"/>
  <c r="CB308" i="8"/>
  <c r="CA308" i="8"/>
  <c r="BZ308" i="8"/>
  <c r="BZ406" i="8" s="1"/>
  <c r="BY308" i="8"/>
  <c r="BY406" i="8" s="1"/>
  <c r="BL308" i="8"/>
  <c r="BL406" i="8" s="1"/>
  <c r="CL306" i="8"/>
  <c r="CM306" i="8"/>
  <c r="CK306" i="8"/>
  <c r="CC306" i="8"/>
  <c r="CB306" i="8"/>
  <c r="CA306" i="8"/>
  <c r="BZ306" i="8"/>
  <c r="BY306" i="8"/>
  <c r="BL306" i="8"/>
  <c r="CL304" i="8"/>
  <c r="CM304" i="8"/>
  <c r="CK304" i="8"/>
  <c r="CC304" i="8"/>
  <c r="CB304" i="8"/>
  <c r="CA304" i="8"/>
  <c r="BZ304" i="8"/>
  <c r="BY304" i="8"/>
  <c r="BL304" i="8"/>
  <c r="CL293" i="8"/>
  <c r="CM293" i="8"/>
  <c r="CK293" i="8"/>
  <c r="CC293" i="8"/>
  <c r="CB293" i="8"/>
  <c r="CA293" i="8"/>
  <c r="BZ293" i="8"/>
  <c r="BY293" i="8"/>
  <c r="BL293" i="8"/>
  <c r="CL292" i="8"/>
  <c r="CM292" i="8"/>
  <c r="CK292" i="8"/>
  <c r="CC292" i="8"/>
  <c r="CB292" i="8"/>
  <c r="CA292" i="8"/>
  <c r="BZ292" i="8"/>
  <c r="BY292" i="8"/>
  <c r="BL292" i="8"/>
  <c r="CL291" i="8"/>
  <c r="CM291" i="8"/>
  <c r="CK291" i="8"/>
  <c r="CC291" i="8"/>
  <c r="CB291" i="8"/>
  <c r="CA291" i="8"/>
  <c r="BZ291" i="8"/>
  <c r="BY291" i="8"/>
  <c r="BL291" i="8"/>
  <c r="BK315" i="8"/>
  <c r="BK413" i="8" s="1"/>
  <c r="BK517" i="8" s="1"/>
  <c r="BJ315" i="8"/>
  <c r="BN315" i="8"/>
  <c r="BN413" i="8" s="1"/>
  <c r="BI315" i="8"/>
  <c r="BI413" i="8" s="1"/>
  <c r="BI465" i="8" s="1"/>
  <c r="BM315" i="8"/>
  <c r="BM413" i="8" s="1"/>
  <c r="BM465" i="8" s="1"/>
  <c r="BH315" i="8"/>
  <c r="BB315" i="8"/>
  <c r="BB413" i="8" s="1"/>
  <c r="BA315" i="8"/>
  <c r="BA413" i="8" s="1"/>
  <c r="AZ315" i="8"/>
  <c r="AZ413" i="8" s="1"/>
  <c r="AY315" i="8"/>
  <c r="AY413" i="8" s="1"/>
  <c r="AX315" i="8"/>
  <c r="AW315" i="8"/>
  <c r="AW413" i="8" s="1"/>
  <c r="AW465" i="8" s="1"/>
  <c r="AV315" i="8"/>
  <c r="AV413" i="8" s="1"/>
  <c r="AU315" i="8"/>
  <c r="AU413" i="8" s="1"/>
  <c r="AU465" i="8" s="1"/>
  <c r="AT315" i="8"/>
  <c r="AT413" i="8" s="1"/>
  <c r="BK312" i="8"/>
  <c r="BJ312" i="8"/>
  <c r="BN312" i="8"/>
  <c r="BI312" i="8"/>
  <c r="BI410" i="8" s="1"/>
  <c r="BI462" i="8" s="1"/>
  <c r="BM312" i="8"/>
  <c r="BM410" i="8" s="1"/>
  <c r="BM462" i="8" s="1"/>
  <c r="BH312" i="8"/>
  <c r="BB312" i="8"/>
  <c r="BA312" i="8"/>
  <c r="BA410" i="8" s="1"/>
  <c r="AZ312" i="8"/>
  <c r="AZ410" i="8" s="1"/>
  <c r="AY312" i="8"/>
  <c r="AX312" i="8"/>
  <c r="AW312" i="8"/>
  <c r="AW410" i="8" s="1"/>
  <c r="AW462" i="8" s="1"/>
  <c r="AV312" i="8"/>
  <c r="AV410" i="8" s="1"/>
  <c r="AV462" i="8" s="1"/>
  <c r="AU312" i="8"/>
  <c r="AU410" i="8" s="1"/>
  <c r="AT312" i="8"/>
  <c r="BK311" i="8"/>
  <c r="BJ311" i="8"/>
  <c r="BN311" i="8"/>
  <c r="BI311" i="8"/>
  <c r="BM311" i="8"/>
  <c r="BH311" i="8"/>
  <c r="BB311" i="8"/>
  <c r="BA311" i="8"/>
  <c r="AZ311" i="8"/>
  <c r="AY311" i="8"/>
  <c r="AX311" i="8"/>
  <c r="AW311" i="8"/>
  <c r="AV311" i="8"/>
  <c r="AU311" i="8"/>
  <c r="AT311" i="8"/>
  <c r="BK309" i="8"/>
  <c r="BJ309" i="8"/>
  <c r="BJ407" i="8" s="1"/>
  <c r="BN309" i="8"/>
  <c r="BI309" i="8"/>
  <c r="BM309" i="8"/>
  <c r="BH309" i="8"/>
  <c r="BH407" i="8" s="1"/>
  <c r="BH459" i="8" s="1"/>
  <c r="BB309" i="8"/>
  <c r="BB407" i="8" s="1"/>
  <c r="BA309" i="8"/>
  <c r="BA407" i="8" s="1"/>
  <c r="BA459" i="8" s="1"/>
  <c r="AZ309" i="8"/>
  <c r="AY309" i="8"/>
  <c r="AY407" i="8" s="1"/>
  <c r="AX309" i="8"/>
  <c r="AW309" i="8"/>
  <c r="AW407" i="8" s="1"/>
  <c r="AW459" i="8" s="1"/>
  <c r="AV309" i="8"/>
  <c r="AU309" i="8"/>
  <c r="AU407" i="8" s="1"/>
  <c r="AU511" i="8" s="1"/>
  <c r="AT309" i="8"/>
  <c r="AT407" i="8" s="1"/>
  <c r="AT459" i="8" s="1"/>
  <c r="BK308" i="8"/>
  <c r="BK406" i="8" s="1"/>
  <c r="BK458" i="8" s="1"/>
  <c r="BJ308" i="8"/>
  <c r="BN308" i="8"/>
  <c r="BN406" i="8" s="1"/>
  <c r="BI308" i="8"/>
  <c r="BM308" i="8"/>
  <c r="BM406" i="8" s="1"/>
  <c r="BM458" i="8" s="1"/>
  <c r="BH308" i="8"/>
  <c r="BB308" i="8"/>
  <c r="BB406" i="8" s="1"/>
  <c r="BB510" i="8" s="1"/>
  <c r="BA308" i="8"/>
  <c r="BA406" i="8" s="1"/>
  <c r="AZ308" i="8"/>
  <c r="AZ406" i="8" s="1"/>
  <c r="AY308" i="8"/>
  <c r="AX308" i="8"/>
  <c r="AW308" i="8"/>
  <c r="AW406" i="8" s="1"/>
  <c r="AW458" i="8" s="1"/>
  <c r="AV308" i="8"/>
  <c r="AV406" i="8" s="1"/>
  <c r="AU308" i="8"/>
  <c r="AT308" i="8"/>
  <c r="AT406" i="8" s="1"/>
  <c r="BK306" i="8"/>
  <c r="BJ306" i="8"/>
  <c r="BN306" i="8"/>
  <c r="BI306" i="8"/>
  <c r="BM306" i="8"/>
  <c r="BH306" i="8"/>
  <c r="BB306" i="8"/>
  <c r="BA306" i="8"/>
  <c r="AZ306" i="8"/>
  <c r="AY306" i="8"/>
  <c r="AX306" i="8"/>
  <c r="AW306" i="8"/>
  <c r="AV306" i="8"/>
  <c r="AU306" i="8"/>
  <c r="AT306" i="8"/>
  <c r="BK304" i="8"/>
  <c r="BJ304" i="8"/>
  <c r="BN304" i="8"/>
  <c r="BI304" i="8"/>
  <c r="BM304" i="8"/>
  <c r="BH304" i="8"/>
  <c r="BB304" i="8"/>
  <c r="BA304" i="8"/>
  <c r="AZ304" i="8"/>
  <c r="AY304" i="8"/>
  <c r="AX304" i="8"/>
  <c r="AW304" i="8"/>
  <c r="AV304" i="8"/>
  <c r="AU304" i="8"/>
  <c r="AT304" i="8"/>
  <c r="AT451" i="8"/>
  <c r="BA450" i="8"/>
  <c r="BK293" i="8"/>
  <c r="BJ293" i="8"/>
  <c r="BN293" i="8"/>
  <c r="BI293" i="8"/>
  <c r="BM293" i="8"/>
  <c r="BH293" i="8"/>
  <c r="BB293" i="8"/>
  <c r="BA293" i="8"/>
  <c r="AZ293" i="8"/>
  <c r="AY293" i="8"/>
  <c r="AX293" i="8"/>
  <c r="AW293" i="8"/>
  <c r="AV293" i="8"/>
  <c r="AU293" i="8"/>
  <c r="AT293" i="8"/>
  <c r="BK292" i="8"/>
  <c r="BJ292" i="8"/>
  <c r="BN292" i="8"/>
  <c r="BI292" i="8"/>
  <c r="BM292" i="8"/>
  <c r="BH292" i="8"/>
  <c r="BB292" i="8"/>
  <c r="BA292" i="8"/>
  <c r="AZ292" i="8"/>
  <c r="AY292" i="8"/>
  <c r="AX292" i="8"/>
  <c r="AW292" i="8"/>
  <c r="AV292" i="8"/>
  <c r="AU292" i="8"/>
  <c r="AT292" i="8"/>
  <c r="BK291" i="8"/>
  <c r="BJ291" i="8"/>
  <c r="BN291" i="8"/>
  <c r="BI291" i="8"/>
  <c r="BM291" i="8"/>
  <c r="BH291" i="8"/>
  <c r="BB291" i="8"/>
  <c r="BA291" i="8"/>
  <c r="AZ291" i="8"/>
  <c r="AY291" i="8"/>
  <c r="AX291" i="8"/>
  <c r="AW291" i="8"/>
  <c r="AV291" i="8"/>
  <c r="AU291" i="8"/>
  <c r="AT291" i="8"/>
  <c r="AN315" i="8"/>
  <c r="AN413" i="8" s="1"/>
  <c r="AM315" i="8"/>
  <c r="AL315" i="8"/>
  <c r="AL413" i="8" s="1"/>
  <c r="AK315" i="8"/>
  <c r="AK413" i="8" s="1"/>
  <c r="AK465" i="8" s="1"/>
  <c r="AJ315" i="8"/>
  <c r="AJ413" i="8" s="1"/>
  <c r="AI315" i="8"/>
  <c r="AK463" i="8"/>
  <c r="AN312" i="8"/>
  <c r="AN410" i="8" s="1"/>
  <c r="AM312" i="8"/>
  <c r="AL312" i="8"/>
  <c r="AK312" i="8"/>
  <c r="AK410" i="8" s="1"/>
  <c r="AK514" i="8" s="1"/>
  <c r="AJ312" i="8"/>
  <c r="AJ410" i="8" s="1"/>
  <c r="AI312" i="8"/>
  <c r="AN311" i="8"/>
  <c r="AM311" i="8"/>
  <c r="AL311" i="8"/>
  <c r="AK311" i="8"/>
  <c r="AJ311" i="8"/>
  <c r="AI311" i="8"/>
  <c r="AN309" i="8"/>
  <c r="AN407" i="8" s="1"/>
  <c r="AM309" i="8"/>
  <c r="AL309" i="8"/>
  <c r="AK309" i="8"/>
  <c r="AK407" i="8" s="1"/>
  <c r="AJ309" i="8"/>
  <c r="AJ407" i="8" s="1"/>
  <c r="AI309" i="8"/>
  <c r="AN308" i="8"/>
  <c r="AN406" i="8" s="1"/>
  <c r="AM308" i="8"/>
  <c r="AL308" i="8"/>
  <c r="AL406" i="8" s="1"/>
  <c r="AL458" i="8" s="1"/>
  <c r="AK308" i="8"/>
  <c r="AK406" i="8" s="1"/>
  <c r="AJ308" i="8"/>
  <c r="AJ406" i="8" s="1"/>
  <c r="AJ458" i="8" s="1"/>
  <c r="AI308" i="8"/>
  <c r="AN306" i="8"/>
  <c r="AM306" i="8"/>
  <c r="AL306" i="8"/>
  <c r="AK306" i="8"/>
  <c r="AJ306" i="8"/>
  <c r="AI306" i="8"/>
  <c r="AN304" i="8"/>
  <c r="AM304" i="8"/>
  <c r="AL304" i="8"/>
  <c r="AK304" i="8"/>
  <c r="AJ304" i="8"/>
  <c r="AI304" i="8"/>
  <c r="AN293" i="8"/>
  <c r="AM293" i="8"/>
  <c r="AL293" i="8"/>
  <c r="AK293" i="8"/>
  <c r="AJ293" i="8"/>
  <c r="AI293" i="8"/>
  <c r="AN292" i="8"/>
  <c r="AM292" i="8"/>
  <c r="AL292" i="8"/>
  <c r="AK292" i="8"/>
  <c r="AJ292" i="8"/>
  <c r="AI292" i="8"/>
  <c r="AN291" i="8"/>
  <c r="AM291" i="8"/>
  <c r="AL291" i="8"/>
  <c r="AK291" i="8"/>
  <c r="AJ291" i="8"/>
  <c r="AI291" i="8"/>
  <c r="L315" i="8"/>
  <c r="L413" i="8" s="1"/>
  <c r="L312" i="8"/>
  <c r="L410" i="8" s="1"/>
  <c r="L311" i="8"/>
  <c r="L309" i="8"/>
  <c r="L308" i="8"/>
  <c r="L406" i="8" s="1"/>
  <c r="L458" i="8" s="1"/>
  <c r="L306" i="8"/>
  <c r="L304" i="8"/>
  <c r="L293" i="8"/>
  <c r="L292" i="8"/>
  <c r="L291" i="8"/>
  <c r="D291" i="8"/>
  <c r="E291" i="8"/>
  <c r="M291" i="8"/>
  <c r="F291" i="8"/>
  <c r="G291" i="8"/>
  <c r="N291" i="8"/>
  <c r="O291" i="8"/>
  <c r="P291" i="8"/>
  <c r="Q291" i="8"/>
  <c r="R291" i="8"/>
  <c r="S291" i="8"/>
  <c r="T291" i="8"/>
  <c r="H291" i="8"/>
  <c r="I291" i="8"/>
  <c r="J291" i="8"/>
  <c r="K291" i="8"/>
  <c r="D292" i="8"/>
  <c r="E292" i="8"/>
  <c r="M292" i="8"/>
  <c r="F292" i="8"/>
  <c r="G292" i="8"/>
  <c r="N292" i="8"/>
  <c r="O292" i="8"/>
  <c r="P292" i="8"/>
  <c r="Q292" i="8"/>
  <c r="R292" i="8"/>
  <c r="S292" i="8"/>
  <c r="T292" i="8"/>
  <c r="H292" i="8"/>
  <c r="I292" i="8"/>
  <c r="J292" i="8"/>
  <c r="K292" i="8"/>
  <c r="D293" i="8"/>
  <c r="E293" i="8"/>
  <c r="M293" i="8"/>
  <c r="F293" i="8"/>
  <c r="G293" i="8"/>
  <c r="N293" i="8"/>
  <c r="O293" i="8"/>
  <c r="P293" i="8"/>
  <c r="Q293" i="8"/>
  <c r="R293" i="8"/>
  <c r="S293" i="8"/>
  <c r="T293" i="8"/>
  <c r="H293" i="8"/>
  <c r="I293" i="8"/>
  <c r="J293" i="8"/>
  <c r="K293" i="8"/>
  <c r="T452" i="8"/>
  <c r="D304" i="8"/>
  <c r="E304" i="8"/>
  <c r="M304" i="8"/>
  <c r="F304" i="8"/>
  <c r="G304" i="8"/>
  <c r="N304" i="8"/>
  <c r="O304" i="8"/>
  <c r="P304" i="8"/>
  <c r="Q304" i="8"/>
  <c r="R304" i="8"/>
  <c r="S304" i="8"/>
  <c r="T304" i="8"/>
  <c r="H304" i="8"/>
  <c r="I304" i="8"/>
  <c r="J304" i="8"/>
  <c r="K304" i="8"/>
  <c r="D306" i="8"/>
  <c r="E306" i="8"/>
  <c r="M306" i="8"/>
  <c r="F306" i="8"/>
  <c r="G306" i="8"/>
  <c r="N306" i="8"/>
  <c r="O306" i="8"/>
  <c r="P306" i="8"/>
  <c r="Q306" i="8"/>
  <c r="R306" i="8"/>
  <c r="S306" i="8"/>
  <c r="T306" i="8"/>
  <c r="H306" i="8"/>
  <c r="I306" i="8"/>
  <c r="J306" i="8"/>
  <c r="K306" i="8"/>
  <c r="D308" i="8"/>
  <c r="D406" i="8" s="1"/>
  <c r="E308" i="8"/>
  <c r="M308" i="8"/>
  <c r="M406" i="8" s="1"/>
  <c r="F308" i="8"/>
  <c r="F406" i="8" s="1"/>
  <c r="G308" i="8"/>
  <c r="G406" i="8" s="1"/>
  <c r="N308" i="8"/>
  <c r="N406" i="8" s="1"/>
  <c r="O308" i="8"/>
  <c r="P308" i="8"/>
  <c r="P406" i="8" s="1"/>
  <c r="P458" i="8" s="1"/>
  <c r="Q308" i="8"/>
  <c r="Q406" i="8" s="1"/>
  <c r="R308" i="8"/>
  <c r="R406" i="8" s="1"/>
  <c r="R458" i="8" s="1"/>
  <c r="S308" i="8"/>
  <c r="S406" i="8" s="1"/>
  <c r="T308" i="8"/>
  <c r="T406" i="8" s="1"/>
  <c r="T458" i="8" s="1"/>
  <c r="H308" i="8"/>
  <c r="I308" i="8"/>
  <c r="J308" i="8"/>
  <c r="J406" i="8" s="1"/>
  <c r="J458" i="8" s="1"/>
  <c r="K308" i="8"/>
  <c r="D309" i="8"/>
  <c r="E309" i="8"/>
  <c r="M309" i="8"/>
  <c r="M407" i="8" s="1"/>
  <c r="F309" i="8"/>
  <c r="G309" i="8"/>
  <c r="G407" i="8" s="1"/>
  <c r="N309" i="8"/>
  <c r="N407" i="8" s="1"/>
  <c r="N459" i="8" s="1"/>
  <c r="O309" i="8"/>
  <c r="P309" i="8"/>
  <c r="Q309" i="8"/>
  <c r="Q407" i="8" s="1"/>
  <c r="R309" i="8"/>
  <c r="R407" i="8" s="1"/>
  <c r="R459" i="8" s="1"/>
  <c r="S309" i="8"/>
  <c r="S407" i="8" s="1"/>
  <c r="S459" i="8" s="1"/>
  <c r="T309" i="8"/>
  <c r="T407" i="8" s="1"/>
  <c r="T459" i="8" s="1"/>
  <c r="H309" i="8"/>
  <c r="I309" i="8"/>
  <c r="J309" i="8"/>
  <c r="J407" i="8" s="1"/>
  <c r="K309" i="8"/>
  <c r="D311" i="8"/>
  <c r="E311" i="8"/>
  <c r="M311" i="8"/>
  <c r="F311" i="8"/>
  <c r="G311" i="8"/>
  <c r="N311" i="8"/>
  <c r="O311" i="8"/>
  <c r="P311" i="8"/>
  <c r="Q311" i="8"/>
  <c r="R311" i="8"/>
  <c r="S311" i="8"/>
  <c r="T311" i="8"/>
  <c r="H311" i="8"/>
  <c r="I311" i="8"/>
  <c r="J311" i="8"/>
  <c r="K311" i="8"/>
  <c r="D312" i="8"/>
  <c r="D410" i="8" s="1"/>
  <c r="E312" i="8"/>
  <c r="M312" i="8"/>
  <c r="M410" i="8" s="1"/>
  <c r="F312" i="8"/>
  <c r="G312" i="8"/>
  <c r="G410" i="8" s="1"/>
  <c r="N312" i="8"/>
  <c r="N410" i="8" s="1"/>
  <c r="O312" i="8"/>
  <c r="P312" i="8"/>
  <c r="Q312" i="8"/>
  <c r="Q410" i="8" s="1"/>
  <c r="R312" i="8"/>
  <c r="R410" i="8" s="1"/>
  <c r="S312" i="8"/>
  <c r="S410" i="8" s="1"/>
  <c r="S514" i="8" s="1"/>
  <c r="T312" i="8"/>
  <c r="T410" i="8" s="1"/>
  <c r="T462" i="8" s="1"/>
  <c r="H312" i="8"/>
  <c r="H410" i="8" s="1"/>
  <c r="I312" i="8"/>
  <c r="J312" i="8"/>
  <c r="J410" i="8" s="1"/>
  <c r="K312" i="8"/>
  <c r="D315" i="8"/>
  <c r="E315" i="8"/>
  <c r="M315" i="8"/>
  <c r="M413" i="8" s="1"/>
  <c r="F315" i="8"/>
  <c r="F413" i="8" s="1"/>
  <c r="G315" i="8"/>
  <c r="G413" i="8" s="1"/>
  <c r="G465" i="8" s="1"/>
  <c r="N315" i="8"/>
  <c r="N413" i="8" s="1"/>
  <c r="N465" i="8" s="1"/>
  <c r="O315" i="8"/>
  <c r="P315" i="8"/>
  <c r="P413" i="8" s="1"/>
  <c r="P465" i="8" s="1"/>
  <c r="Q315" i="8"/>
  <c r="Q413" i="8" s="1"/>
  <c r="R315" i="8"/>
  <c r="R413" i="8" s="1"/>
  <c r="S315" i="8"/>
  <c r="S413" i="8" s="1"/>
  <c r="T315" i="8"/>
  <c r="T413" i="8" s="1"/>
  <c r="H315" i="8"/>
  <c r="I315" i="8"/>
  <c r="J315" i="8"/>
  <c r="J413" i="8" s="1"/>
  <c r="K315" i="8"/>
  <c r="T466" i="8"/>
  <c r="C440" i="8"/>
  <c r="C441" i="8"/>
  <c r="C442" i="8"/>
  <c r="C443" i="8"/>
  <c r="C446" i="8"/>
  <c r="C454" i="8"/>
  <c r="C456" i="8"/>
  <c r="C457" i="8"/>
  <c r="C460" i="8"/>
  <c r="C461" i="8"/>
  <c r="C306" i="8"/>
  <c r="C291" i="8"/>
  <c r="C292" i="8"/>
  <c r="C293" i="8"/>
  <c r="C304" i="8"/>
  <c r="C308" i="8"/>
  <c r="C406" i="8" s="1"/>
  <c r="C309" i="8"/>
  <c r="C407" i="8" s="1"/>
  <c r="C311" i="8"/>
  <c r="C312" i="8"/>
  <c r="C410" i="8" s="1"/>
  <c r="C462" i="8" s="1"/>
  <c r="C315" i="8"/>
  <c r="C413" i="8" s="1"/>
  <c r="AN449" i="8"/>
  <c r="AJ449" i="8"/>
  <c r="CK448" i="8"/>
  <c r="CM449" i="8"/>
  <c r="AN453" i="8"/>
  <c r="CU448" i="8"/>
  <c r="AX449" i="8"/>
  <c r="AJ448" i="8"/>
  <c r="AN448" i="8"/>
  <c r="AZ453" i="8"/>
  <c r="AL448" i="8"/>
  <c r="AI449" i="8"/>
  <c r="AM449" i="8"/>
  <c r="AK448" i="8"/>
  <c r="AK449" i="8"/>
  <c r="CN449" i="8"/>
  <c r="AY449" i="8"/>
  <c r="AZ449" i="8"/>
  <c r="BK449" i="8"/>
  <c r="CO449" i="8"/>
  <c r="AW453" i="8"/>
  <c r="CC452" i="8"/>
  <c r="CB452" i="8"/>
  <c r="BY452" i="8"/>
  <c r="CA452" i="8"/>
  <c r="CM447" i="8"/>
  <c r="AL445" i="8"/>
  <c r="AI445" i="8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B544" i="11"/>
  <c r="B629" i="11"/>
  <c r="C544" i="11"/>
  <c r="C629" i="11"/>
  <c r="D544" i="11"/>
  <c r="D629" i="11"/>
  <c r="B545" i="11"/>
  <c r="B630" i="11"/>
  <c r="C545" i="11"/>
  <c r="C630" i="11"/>
  <c r="D545" i="11"/>
  <c r="D630" i="11"/>
  <c r="B546" i="11"/>
  <c r="B631" i="11"/>
  <c r="C546" i="11"/>
  <c r="C631" i="11"/>
  <c r="D546" i="11"/>
  <c r="D631" i="11"/>
  <c r="B547" i="11"/>
  <c r="B632" i="11"/>
  <c r="C547" i="11"/>
  <c r="C632" i="11"/>
  <c r="D547" i="11"/>
  <c r="D632" i="11"/>
  <c r="B548" i="11"/>
  <c r="B633" i="11"/>
  <c r="C548" i="11"/>
  <c r="C633" i="11"/>
  <c r="D548" i="11"/>
  <c r="D633" i="11"/>
  <c r="B549" i="11"/>
  <c r="B634" i="11"/>
  <c r="C549" i="11"/>
  <c r="C634" i="11"/>
  <c r="D549" i="11"/>
  <c r="D634" i="11"/>
  <c r="B550" i="11"/>
  <c r="B635" i="11"/>
  <c r="C550" i="11"/>
  <c r="C635" i="11"/>
  <c r="D550" i="11"/>
  <c r="D635" i="11"/>
  <c r="C543" i="11"/>
  <c r="C628" i="11"/>
  <c r="D543" i="11"/>
  <c r="D628" i="11"/>
  <c r="B543" i="11"/>
  <c r="B628" i="11"/>
  <c r="B470" i="11"/>
  <c r="B555" i="11"/>
  <c r="C470" i="11"/>
  <c r="C555" i="11"/>
  <c r="D470" i="11"/>
  <c r="D555" i="11"/>
  <c r="B471" i="11"/>
  <c r="B556" i="11"/>
  <c r="C471" i="11"/>
  <c r="C556" i="11"/>
  <c r="D471" i="11"/>
  <c r="D556" i="11"/>
  <c r="B472" i="11"/>
  <c r="B557" i="11"/>
  <c r="C472" i="11"/>
  <c r="C557" i="11"/>
  <c r="D472" i="11"/>
  <c r="D557" i="11"/>
  <c r="B473" i="11"/>
  <c r="B558" i="11"/>
  <c r="C473" i="11"/>
  <c r="C558" i="11"/>
  <c r="D473" i="11"/>
  <c r="D558" i="11"/>
  <c r="B474" i="11"/>
  <c r="B559" i="11"/>
  <c r="C474" i="11"/>
  <c r="C559" i="11"/>
  <c r="D474" i="11"/>
  <c r="D559" i="11"/>
  <c r="B475" i="11"/>
  <c r="B560" i="11"/>
  <c r="C475" i="11"/>
  <c r="C560" i="11"/>
  <c r="D475" i="11"/>
  <c r="D560" i="11"/>
  <c r="B476" i="11"/>
  <c r="B561" i="11"/>
  <c r="C476" i="11"/>
  <c r="C561" i="11"/>
  <c r="D476" i="11"/>
  <c r="D561" i="11"/>
  <c r="B477" i="11"/>
  <c r="B562" i="11"/>
  <c r="C477" i="11"/>
  <c r="C562" i="11"/>
  <c r="D477" i="11"/>
  <c r="D562" i="11"/>
  <c r="B478" i="11"/>
  <c r="B563" i="11"/>
  <c r="C478" i="11"/>
  <c r="C563" i="11"/>
  <c r="D478" i="11"/>
  <c r="D563" i="11"/>
  <c r="B479" i="11"/>
  <c r="B564" i="11"/>
  <c r="C479" i="11"/>
  <c r="C564" i="11"/>
  <c r="D479" i="11"/>
  <c r="D564" i="11"/>
  <c r="B480" i="11"/>
  <c r="B565" i="11"/>
  <c r="C480" i="11"/>
  <c r="C565" i="11"/>
  <c r="D480" i="11"/>
  <c r="D565" i="11"/>
  <c r="B481" i="11"/>
  <c r="B566" i="11"/>
  <c r="C481" i="11"/>
  <c r="C566" i="11"/>
  <c r="D481" i="11"/>
  <c r="D566" i="11"/>
  <c r="B482" i="11"/>
  <c r="B567" i="11"/>
  <c r="C482" i="11"/>
  <c r="C567" i="11"/>
  <c r="D482" i="11"/>
  <c r="D567" i="11"/>
  <c r="B483" i="11"/>
  <c r="B568" i="11"/>
  <c r="C483" i="11"/>
  <c r="C568" i="11"/>
  <c r="D483" i="11"/>
  <c r="D568" i="11"/>
  <c r="B484" i="11"/>
  <c r="B569" i="11"/>
  <c r="C484" i="11"/>
  <c r="C569" i="11"/>
  <c r="D484" i="11"/>
  <c r="D569" i="11"/>
  <c r="B485" i="11"/>
  <c r="B570" i="11"/>
  <c r="C485" i="11"/>
  <c r="C570" i="11"/>
  <c r="D485" i="11"/>
  <c r="D570" i="11"/>
  <c r="B486" i="11"/>
  <c r="B571" i="11"/>
  <c r="C486" i="11"/>
  <c r="C571" i="11"/>
  <c r="D486" i="11"/>
  <c r="D571" i="11"/>
  <c r="B487" i="11"/>
  <c r="B572" i="11"/>
  <c r="C487" i="11"/>
  <c r="C572" i="11"/>
  <c r="D487" i="11"/>
  <c r="D572" i="11"/>
  <c r="B488" i="11"/>
  <c r="B573" i="11"/>
  <c r="C488" i="11"/>
  <c r="C573" i="11"/>
  <c r="D488" i="11"/>
  <c r="D573" i="11"/>
  <c r="B489" i="11"/>
  <c r="B574" i="11"/>
  <c r="C489" i="11"/>
  <c r="C574" i="11"/>
  <c r="D489" i="11"/>
  <c r="D574" i="11"/>
  <c r="B490" i="11"/>
  <c r="B575" i="11"/>
  <c r="C490" i="11"/>
  <c r="C575" i="11"/>
  <c r="D490" i="11"/>
  <c r="D575" i="11"/>
  <c r="B491" i="11"/>
  <c r="B576" i="11"/>
  <c r="C491" i="11"/>
  <c r="C576" i="11"/>
  <c r="D491" i="11"/>
  <c r="D576" i="11"/>
  <c r="B492" i="11"/>
  <c r="B577" i="11"/>
  <c r="C492" i="11"/>
  <c r="C577" i="11"/>
  <c r="D492" i="11"/>
  <c r="D577" i="11"/>
  <c r="B493" i="11"/>
  <c r="B578" i="11"/>
  <c r="C493" i="11"/>
  <c r="C578" i="11"/>
  <c r="D493" i="11"/>
  <c r="D578" i="11"/>
  <c r="B494" i="11"/>
  <c r="B579" i="11"/>
  <c r="C494" i="11"/>
  <c r="C579" i="11"/>
  <c r="D494" i="11"/>
  <c r="D579" i="11"/>
  <c r="B495" i="11"/>
  <c r="B580" i="11"/>
  <c r="C495" i="11"/>
  <c r="C580" i="11"/>
  <c r="D495" i="11"/>
  <c r="D580" i="11"/>
  <c r="B496" i="11"/>
  <c r="B581" i="11"/>
  <c r="C496" i="11"/>
  <c r="C581" i="11"/>
  <c r="D496" i="11"/>
  <c r="D581" i="11"/>
  <c r="B497" i="11"/>
  <c r="B582" i="11"/>
  <c r="C497" i="11"/>
  <c r="C582" i="11"/>
  <c r="D497" i="11"/>
  <c r="D582" i="11"/>
  <c r="B498" i="11"/>
  <c r="B583" i="11"/>
  <c r="C498" i="11"/>
  <c r="C583" i="11"/>
  <c r="D498" i="11"/>
  <c r="D583" i="11"/>
  <c r="B499" i="11"/>
  <c r="B584" i="11"/>
  <c r="C499" i="11"/>
  <c r="C584" i="11"/>
  <c r="D499" i="11"/>
  <c r="D584" i="11"/>
  <c r="B500" i="11"/>
  <c r="B585" i="11"/>
  <c r="C500" i="11"/>
  <c r="C585" i="11"/>
  <c r="D500" i="11"/>
  <c r="D585" i="11"/>
  <c r="B501" i="11"/>
  <c r="B586" i="11"/>
  <c r="C501" i="11"/>
  <c r="C586" i="11"/>
  <c r="D501" i="11"/>
  <c r="D586" i="11"/>
  <c r="B502" i="11"/>
  <c r="B587" i="11"/>
  <c r="C502" i="11"/>
  <c r="C587" i="11"/>
  <c r="D502" i="11"/>
  <c r="D587" i="11"/>
  <c r="B503" i="11"/>
  <c r="B588" i="11"/>
  <c r="C503" i="11"/>
  <c r="C588" i="11"/>
  <c r="D503" i="11"/>
  <c r="D588" i="11"/>
  <c r="B504" i="11"/>
  <c r="B589" i="11"/>
  <c r="C504" i="11"/>
  <c r="C589" i="11"/>
  <c r="D504" i="11"/>
  <c r="D589" i="11"/>
  <c r="B505" i="11"/>
  <c r="B590" i="11"/>
  <c r="C505" i="11"/>
  <c r="C590" i="11"/>
  <c r="D505" i="11"/>
  <c r="D590" i="11"/>
  <c r="B506" i="11"/>
  <c r="B591" i="11"/>
  <c r="C506" i="11"/>
  <c r="C591" i="11"/>
  <c r="D506" i="11"/>
  <c r="D591" i="11"/>
  <c r="B507" i="11"/>
  <c r="B592" i="11"/>
  <c r="C507" i="11"/>
  <c r="C592" i="11"/>
  <c r="D507" i="11"/>
  <c r="D592" i="11"/>
  <c r="B508" i="11"/>
  <c r="B593" i="11"/>
  <c r="C508" i="11"/>
  <c r="C593" i="11"/>
  <c r="D508" i="11"/>
  <c r="D593" i="11"/>
  <c r="B509" i="11"/>
  <c r="B594" i="11"/>
  <c r="C509" i="11"/>
  <c r="C594" i="11"/>
  <c r="D509" i="11"/>
  <c r="D594" i="11"/>
  <c r="B510" i="11"/>
  <c r="B595" i="11"/>
  <c r="C510" i="11"/>
  <c r="C595" i="11"/>
  <c r="D510" i="11"/>
  <c r="D595" i="11"/>
  <c r="B511" i="11"/>
  <c r="B596" i="11"/>
  <c r="C511" i="11"/>
  <c r="C596" i="11"/>
  <c r="D511" i="11"/>
  <c r="D596" i="11"/>
  <c r="B512" i="11"/>
  <c r="B597" i="11"/>
  <c r="C512" i="11"/>
  <c r="C597" i="11"/>
  <c r="D512" i="11"/>
  <c r="D597" i="11"/>
  <c r="B513" i="11"/>
  <c r="B598" i="11"/>
  <c r="C513" i="11"/>
  <c r="C598" i="11"/>
  <c r="D513" i="11"/>
  <c r="D598" i="11"/>
  <c r="B514" i="11"/>
  <c r="B599" i="11"/>
  <c r="C514" i="11"/>
  <c r="C599" i="11"/>
  <c r="D514" i="11"/>
  <c r="D599" i="11"/>
  <c r="B515" i="11"/>
  <c r="B600" i="11"/>
  <c r="C515" i="11"/>
  <c r="C600" i="11"/>
  <c r="D515" i="11"/>
  <c r="D600" i="11"/>
  <c r="B516" i="11"/>
  <c r="B601" i="11"/>
  <c r="C516" i="11"/>
  <c r="C601" i="11"/>
  <c r="D516" i="11"/>
  <c r="D601" i="11"/>
  <c r="B517" i="11"/>
  <c r="B602" i="11"/>
  <c r="C517" i="11"/>
  <c r="C602" i="11"/>
  <c r="D517" i="11"/>
  <c r="D602" i="11"/>
  <c r="B518" i="11"/>
  <c r="B603" i="11"/>
  <c r="C518" i="11"/>
  <c r="C603" i="11"/>
  <c r="D518" i="11"/>
  <c r="D603" i="11"/>
  <c r="B519" i="11"/>
  <c r="B604" i="11"/>
  <c r="C519" i="11"/>
  <c r="C604" i="11"/>
  <c r="D519" i="11"/>
  <c r="D604" i="11"/>
  <c r="B520" i="11"/>
  <c r="B605" i="11"/>
  <c r="C520" i="11"/>
  <c r="C605" i="11"/>
  <c r="D520" i="11"/>
  <c r="D605" i="11"/>
  <c r="B521" i="11"/>
  <c r="B606" i="11"/>
  <c r="C521" i="11"/>
  <c r="C606" i="11"/>
  <c r="D521" i="11"/>
  <c r="D606" i="11"/>
  <c r="B522" i="11"/>
  <c r="B607" i="11"/>
  <c r="C522" i="11"/>
  <c r="C607" i="11"/>
  <c r="D522" i="11"/>
  <c r="D607" i="11"/>
  <c r="B523" i="11"/>
  <c r="B608" i="11"/>
  <c r="C523" i="11"/>
  <c r="C608" i="11"/>
  <c r="D523" i="11"/>
  <c r="D608" i="11"/>
  <c r="B524" i="11"/>
  <c r="B609" i="11"/>
  <c r="C524" i="11"/>
  <c r="C609" i="11"/>
  <c r="D524" i="11"/>
  <c r="D609" i="11"/>
  <c r="B525" i="11"/>
  <c r="B610" i="11"/>
  <c r="C525" i="11"/>
  <c r="C610" i="11"/>
  <c r="D525" i="11"/>
  <c r="D610" i="11"/>
  <c r="B526" i="11"/>
  <c r="B611" i="11"/>
  <c r="C526" i="11"/>
  <c r="C611" i="11"/>
  <c r="D526" i="11"/>
  <c r="D611" i="11"/>
  <c r="B527" i="11"/>
  <c r="B612" i="11"/>
  <c r="C527" i="11"/>
  <c r="C612" i="11"/>
  <c r="D527" i="11"/>
  <c r="D612" i="11"/>
  <c r="B528" i="11"/>
  <c r="B613" i="11"/>
  <c r="C528" i="11"/>
  <c r="C613" i="11"/>
  <c r="D528" i="11"/>
  <c r="D613" i="11"/>
  <c r="B529" i="11"/>
  <c r="B614" i="11"/>
  <c r="C529" i="11"/>
  <c r="C614" i="11"/>
  <c r="D529" i="11"/>
  <c r="D614" i="11"/>
  <c r="B530" i="11"/>
  <c r="B615" i="11"/>
  <c r="C530" i="11"/>
  <c r="C615" i="11"/>
  <c r="D530" i="11"/>
  <c r="D615" i="11"/>
  <c r="B531" i="11"/>
  <c r="B616" i="11"/>
  <c r="C531" i="11"/>
  <c r="C616" i="11"/>
  <c r="D531" i="11"/>
  <c r="D616" i="11"/>
  <c r="B532" i="11"/>
  <c r="B617" i="11"/>
  <c r="C532" i="11"/>
  <c r="C617" i="11"/>
  <c r="D532" i="11"/>
  <c r="D617" i="11"/>
  <c r="B533" i="11"/>
  <c r="B618" i="11"/>
  <c r="C533" i="11"/>
  <c r="C618" i="11"/>
  <c r="D533" i="11"/>
  <c r="D618" i="11"/>
  <c r="B534" i="11"/>
  <c r="B619" i="11"/>
  <c r="C534" i="11"/>
  <c r="C619" i="11"/>
  <c r="D534" i="11"/>
  <c r="D619" i="11"/>
  <c r="B535" i="11"/>
  <c r="B620" i="11"/>
  <c r="C535" i="11"/>
  <c r="C620" i="11"/>
  <c r="D535" i="11"/>
  <c r="D620" i="11"/>
  <c r="B536" i="11"/>
  <c r="B621" i="11"/>
  <c r="C536" i="11"/>
  <c r="C621" i="11"/>
  <c r="D536" i="11"/>
  <c r="D621" i="11"/>
  <c r="B537" i="11"/>
  <c r="B622" i="11"/>
  <c r="C537" i="11"/>
  <c r="C622" i="11"/>
  <c r="D537" i="11"/>
  <c r="D622" i="11"/>
  <c r="B538" i="11"/>
  <c r="B623" i="11"/>
  <c r="C538" i="11"/>
  <c r="C623" i="11"/>
  <c r="D538" i="11"/>
  <c r="D623" i="11"/>
  <c r="B539" i="11"/>
  <c r="B624" i="11"/>
  <c r="C539" i="11"/>
  <c r="C624" i="11"/>
  <c r="D539" i="11"/>
  <c r="D624" i="11"/>
  <c r="B540" i="11"/>
  <c r="B625" i="11"/>
  <c r="C540" i="11"/>
  <c r="C625" i="11"/>
  <c r="D540" i="11"/>
  <c r="D625" i="11"/>
  <c r="B541" i="11"/>
  <c r="B626" i="11"/>
  <c r="C541" i="11"/>
  <c r="C626" i="11"/>
  <c r="D541" i="11"/>
  <c r="D626" i="11"/>
  <c r="B542" i="11"/>
  <c r="B627" i="11"/>
  <c r="C542" i="11"/>
  <c r="C627" i="11"/>
  <c r="D542" i="11"/>
  <c r="D627" i="11"/>
  <c r="C469" i="11"/>
  <c r="C554" i="11"/>
  <c r="D469" i="11"/>
  <c r="D554" i="11"/>
  <c r="B469" i="11"/>
  <c r="B554" i="11"/>
  <c r="D263" i="11"/>
  <c r="C244" i="11"/>
  <c r="D244" i="11"/>
  <c r="C245" i="11"/>
  <c r="D245" i="11"/>
  <c r="C246" i="11"/>
  <c r="D246" i="11"/>
  <c r="C247" i="11"/>
  <c r="D247" i="11"/>
  <c r="C248" i="11"/>
  <c r="D248" i="11"/>
  <c r="C249" i="11"/>
  <c r="D249" i="11"/>
  <c r="C250" i="11"/>
  <c r="D250" i="11"/>
  <c r="C251" i="11"/>
  <c r="D251" i="11"/>
  <c r="C252" i="11"/>
  <c r="D252" i="11"/>
  <c r="C253" i="11"/>
  <c r="D253" i="11"/>
  <c r="C254" i="11"/>
  <c r="D254" i="11"/>
  <c r="C255" i="11"/>
  <c r="D255" i="11"/>
  <c r="C256" i="11"/>
  <c r="D256" i="11"/>
  <c r="C257" i="11"/>
  <c r="D257" i="11"/>
  <c r="C258" i="11"/>
  <c r="D258" i="11"/>
  <c r="C259" i="11"/>
  <c r="D259" i="11"/>
  <c r="C260" i="11"/>
  <c r="D260" i="11"/>
  <c r="C261" i="11"/>
  <c r="D261" i="11"/>
  <c r="C262" i="11"/>
  <c r="D262" i="11"/>
  <c r="C263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44" i="11"/>
  <c r="B334" i="11"/>
  <c r="B347" i="11"/>
  <c r="C334" i="11"/>
  <c r="C347" i="11"/>
  <c r="D334" i="11"/>
  <c r="D347" i="11"/>
  <c r="D343" i="11"/>
  <c r="C343" i="11"/>
  <c r="D342" i="11"/>
  <c r="C342" i="11"/>
  <c r="D341" i="11"/>
  <c r="D354" i="11"/>
  <c r="C341" i="11"/>
  <c r="C354" i="11"/>
  <c r="D340" i="11"/>
  <c r="D353" i="11"/>
  <c r="C340" i="11"/>
  <c r="C353" i="11"/>
  <c r="D339" i="11"/>
  <c r="D352" i="11"/>
  <c r="C339" i="11"/>
  <c r="C352" i="11"/>
  <c r="D338" i="11"/>
  <c r="D351" i="11"/>
  <c r="C338" i="11"/>
  <c r="C351" i="11"/>
  <c r="D337" i="11"/>
  <c r="C337" i="11"/>
  <c r="D336" i="11"/>
  <c r="C336" i="11"/>
  <c r="D335" i="11"/>
  <c r="D348" i="11"/>
  <c r="C335" i="11"/>
  <c r="C348" i="11"/>
  <c r="D333" i="11"/>
  <c r="C333" i="11"/>
  <c r="B335" i="11"/>
  <c r="B348" i="11"/>
  <c r="B336" i="11"/>
  <c r="B337" i="11"/>
  <c r="B338" i="11"/>
  <c r="B351" i="11"/>
  <c r="B339" i="11"/>
  <c r="B352" i="11"/>
  <c r="B340" i="11"/>
  <c r="B353" i="11"/>
  <c r="B341" i="11"/>
  <c r="B354" i="11"/>
  <c r="B342" i="11"/>
  <c r="B343" i="11"/>
  <c r="B333" i="11"/>
  <c r="C637" i="11"/>
  <c r="C667" i="11"/>
  <c r="B637" i="11"/>
  <c r="B711" i="11"/>
  <c r="D637" i="11"/>
  <c r="D713" i="11"/>
  <c r="D768" i="11"/>
  <c r="D796" i="11"/>
  <c r="C909" i="11"/>
  <c r="C869" i="11"/>
  <c r="B767" i="11"/>
  <c r="B795" i="11"/>
  <c r="C674" i="11"/>
  <c r="B665" i="11"/>
  <c r="C717" i="11"/>
  <c r="C712" i="11"/>
  <c r="C673" i="11"/>
  <c r="C720" i="11"/>
  <c r="B718" i="11"/>
  <c r="C696" i="11"/>
  <c r="C670" i="11"/>
  <c r="C665" i="11"/>
  <c r="B719" i="11"/>
  <c r="C688" i="11"/>
  <c r="C706" i="11"/>
  <c r="C701" i="11"/>
  <c r="C713" i="11"/>
  <c r="C656" i="11"/>
  <c r="C660" i="11"/>
  <c r="C642" i="11"/>
  <c r="C686" i="11"/>
  <c r="C645" i="11"/>
  <c r="C681" i="11"/>
  <c r="C692" i="11"/>
  <c r="C668" i="11"/>
  <c r="C654" i="11"/>
  <c r="C702" i="11"/>
  <c r="C661" i="11"/>
  <c r="C689" i="11"/>
  <c r="B648" i="11"/>
  <c r="B676" i="11"/>
  <c r="B692" i="11"/>
  <c r="B717" i="11"/>
  <c r="B645" i="11"/>
  <c r="B681" i="11"/>
  <c r="B701" i="11"/>
  <c r="B699" i="11"/>
  <c r="C664" i="11"/>
  <c r="C718" i="11"/>
  <c r="C708" i="11"/>
  <c r="C658" i="11"/>
  <c r="C690" i="11"/>
  <c r="B654" i="11"/>
  <c r="C653" i="11"/>
  <c r="B668" i="11"/>
  <c r="B680" i="11"/>
  <c r="B700" i="11"/>
  <c r="B721" i="11"/>
  <c r="B657" i="11"/>
  <c r="B685" i="11"/>
  <c r="B709" i="11"/>
  <c r="B659" i="11"/>
  <c r="C695" i="11"/>
  <c r="B677" i="11"/>
  <c r="B697" i="11"/>
  <c r="B691" i="11"/>
  <c r="B649" i="11"/>
  <c r="B644" i="11"/>
  <c r="B656" i="11"/>
  <c r="B672" i="11"/>
  <c r="B716" i="11"/>
  <c r="B669" i="11"/>
  <c r="B693" i="11"/>
  <c r="B713" i="11"/>
  <c r="B667" i="11"/>
  <c r="C663" i="11"/>
  <c r="C659" i="11"/>
  <c r="C699" i="11"/>
  <c r="C700" i="11"/>
  <c r="C646" i="11"/>
  <c r="C693" i="11"/>
  <c r="C705" i="11"/>
  <c r="B686" i="11"/>
  <c r="B675" i="11"/>
  <c r="B707" i="11"/>
  <c r="C687" i="11"/>
  <c r="C655" i="11"/>
  <c r="C651" i="11"/>
  <c r="C683" i="11"/>
  <c r="C722" i="11"/>
  <c r="C672" i="11"/>
  <c r="C644" i="11"/>
  <c r="C676" i="11"/>
  <c r="C641" i="11"/>
  <c r="C662" i="11"/>
  <c r="C678" i="11"/>
  <c r="C694" i="11"/>
  <c r="C710" i="11"/>
  <c r="C719" i="11"/>
  <c r="C657" i="11"/>
  <c r="C685" i="11"/>
  <c r="C648" i="11"/>
  <c r="C684" i="11"/>
  <c r="C704" i="11"/>
  <c r="C652" i="11"/>
  <c r="C680" i="11"/>
  <c r="C716" i="11"/>
  <c r="C650" i="11"/>
  <c r="C666" i="11"/>
  <c r="C682" i="11"/>
  <c r="C698" i="11"/>
  <c r="C714" i="11"/>
  <c r="B722" i="11"/>
  <c r="C649" i="11"/>
  <c r="B660" i="11"/>
  <c r="C669" i="11"/>
  <c r="C677" i="11"/>
  <c r="B688" i="11"/>
  <c r="C697" i="11"/>
  <c r="B708" i="11"/>
  <c r="B647" i="11"/>
  <c r="C715" i="11"/>
  <c r="B673" i="11"/>
  <c r="B689" i="11"/>
  <c r="B705" i="11"/>
  <c r="B641" i="11"/>
  <c r="B651" i="11"/>
  <c r="B683" i="11"/>
  <c r="C711" i="11"/>
  <c r="C679" i="11"/>
  <c r="C647" i="11"/>
  <c r="C643" i="11"/>
  <c r="C675" i="11"/>
  <c r="C721" i="11"/>
  <c r="C709" i="11"/>
  <c r="C703" i="11"/>
  <c r="C671" i="11"/>
  <c r="C691" i="11"/>
  <c r="C707" i="11"/>
  <c r="D646" i="11"/>
  <c r="D665" i="11"/>
  <c r="D681" i="11"/>
  <c r="D697" i="11"/>
  <c r="D690" i="11"/>
  <c r="D663" i="11"/>
  <c r="D674" i="11"/>
  <c r="D715" i="11"/>
  <c r="D666" i="11"/>
  <c r="D716" i="11"/>
  <c r="D662" i="11"/>
  <c r="D694" i="11"/>
  <c r="D710" i="11"/>
  <c r="D718" i="11"/>
  <c r="D657" i="11"/>
  <c r="D673" i="11"/>
  <c r="D689" i="11"/>
  <c r="D705" i="11"/>
  <c r="D682" i="11"/>
  <c r="D658" i="11"/>
  <c r="D722" i="11"/>
  <c r="D651" i="11"/>
  <c r="D659" i="11"/>
  <c r="D645" i="11"/>
  <c r="D698" i="11"/>
  <c r="B652" i="11"/>
  <c r="B664" i="11"/>
  <c r="D670" i="11"/>
  <c r="B684" i="11"/>
  <c r="B696" i="11"/>
  <c r="B704" i="11"/>
  <c r="D642" i="11"/>
  <c r="B670" i="11"/>
  <c r="B643" i="11"/>
  <c r="D661" i="11"/>
  <c r="D677" i="11"/>
  <c r="D693" i="11"/>
  <c r="D709" i="11"/>
  <c r="D714" i="11"/>
  <c r="D664" i="11"/>
  <c r="D717" i="11"/>
  <c r="D643" i="11"/>
  <c r="B653" i="11"/>
  <c r="B661" i="11"/>
  <c r="D671" i="11"/>
  <c r="D679" i="11"/>
  <c r="D687" i="11"/>
  <c r="D695" i="11"/>
  <c r="D703" i="11"/>
  <c r="D711" i="11"/>
  <c r="D702" i="11"/>
  <c r="D648" i="11"/>
  <c r="B702" i="11"/>
  <c r="D649" i="11"/>
  <c r="B663" i="11"/>
  <c r="B679" i="11"/>
  <c r="B695" i="11"/>
  <c r="D688" i="11"/>
  <c r="D641" i="11"/>
  <c r="D656" i="11"/>
  <c r="D672" i="11"/>
  <c r="D704" i="11"/>
  <c r="D644" i="11"/>
  <c r="D652" i="11"/>
  <c r="D660" i="11"/>
  <c r="D668" i="11"/>
  <c r="D676" i="11"/>
  <c r="D684" i="11"/>
  <c r="D692" i="11"/>
  <c r="D700" i="11"/>
  <c r="D708" i="11"/>
  <c r="D845" i="11"/>
  <c r="D720" i="11"/>
  <c r="D678" i="11"/>
  <c r="D680" i="11"/>
  <c r="D655" i="11"/>
  <c r="D719" i="11"/>
  <c r="D654" i="11"/>
  <c r="D686" i="11"/>
  <c r="D712" i="11"/>
  <c r="D653" i="11"/>
  <c r="D669" i="11"/>
  <c r="D685" i="11"/>
  <c r="D701" i="11"/>
  <c r="D650" i="11"/>
  <c r="D696" i="11"/>
  <c r="D721" i="11"/>
  <c r="D647" i="11"/>
  <c r="D667" i="11"/>
  <c r="D675" i="11"/>
  <c r="D683" i="11"/>
  <c r="D942" i="11"/>
  <c r="D691" i="11"/>
  <c r="D699" i="11"/>
  <c r="D707" i="11"/>
  <c r="B720" i="11"/>
  <c r="B662" i="11"/>
  <c r="B694" i="11"/>
  <c r="B646" i="11"/>
  <c r="B678" i="11"/>
  <c r="B710" i="11"/>
  <c r="B642" i="11"/>
  <c r="B650" i="11"/>
  <c r="B658" i="11"/>
  <c r="B666" i="11"/>
  <c r="B674" i="11"/>
  <c r="B682" i="11"/>
  <c r="B690" i="11"/>
  <c r="B698" i="11"/>
  <c r="B706" i="11"/>
  <c r="B714" i="11"/>
  <c r="B712" i="11"/>
  <c r="D706" i="11"/>
  <c r="B715" i="11"/>
  <c r="B655" i="11"/>
  <c r="B671" i="11"/>
  <c r="B687" i="11"/>
  <c r="B703" i="11"/>
  <c r="B770" i="11"/>
  <c r="B798" i="11"/>
  <c r="B751" i="11"/>
  <c r="B836" i="11"/>
  <c r="B918" i="11"/>
  <c r="B882" i="11"/>
  <c r="D909" i="11"/>
  <c r="D869" i="11"/>
  <c r="D905" i="11"/>
  <c r="D865" i="11"/>
  <c r="D914" i="11"/>
  <c r="D876" i="11"/>
  <c r="D906" i="11"/>
  <c r="D866" i="11"/>
  <c r="D734" i="11"/>
  <c r="D822" i="11"/>
  <c r="B907" i="11"/>
  <c r="B867" i="11"/>
  <c r="D873" i="11"/>
  <c r="D913" i="11"/>
  <c r="D748" i="11"/>
  <c r="D833" i="11"/>
  <c r="D740" i="11"/>
  <c r="D827" i="11"/>
  <c r="D918" i="11"/>
  <c r="D882" i="11"/>
  <c r="D770" i="11"/>
  <c r="D798" i="11"/>
  <c r="C764" i="11"/>
  <c r="C793" i="11"/>
  <c r="C891" i="11"/>
  <c r="C923" i="11"/>
  <c r="C935" i="11"/>
  <c r="B903" i="11"/>
  <c r="B863" i="11"/>
  <c r="C945" i="11"/>
  <c r="C884" i="11"/>
  <c r="C946" i="11"/>
  <c r="C885" i="11"/>
  <c r="C774" i="11"/>
  <c r="C802" i="11"/>
  <c r="C750" i="11"/>
  <c r="C835" i="11"/>
  <c r="B916" i="11"/>
  <c r="B878" i="11"/>
  <c r="B909" i="11"/>
  <c r="B869" i="11"/>
  <c r="B735" i="11"/>
  <c r="B823" i="11"/>
  <c r="B739" i="11"/>
  <c r="B826" i="11"/>
  <c r="C740" i="11"/>
  <c r="C827" i="11"/>
  <c r="C758" i="11"/>
  <c r="C841" i="11"/>
  <c r="C916" i="11"/>
  <c r="C878" i="11"/>
  <c r="B774" i="11"/>
  <c r="B802" i="11"/>
  <c r="D763" i="11"/>
  <c r="D844" i="11"/>
  <c r="B946" i="11"/>
  <c r="B885" i="11"/>
  <c r="B766" i="11"/>
  <c r="B794" i="11"/>
  <c r="D944" i="11"/>
  <c r="D880" i="11"/>
  <c r="D921" i="11"/>
  <c r="D888" i="11"/>
  <c r="D738" i="11"/>
  <c r="D825" i="11"/>
  <c r="D912" i="11"/>
  <c r="D872" i="11"/>
  <c r="D727" i="11"/>
  <c r="D782" i="11"/>
  <c r="D889" i="11"/>
  <c r="D922" i="11"/>
  <c r="B905" i="11"/>
  <c r="B865" i="11"/>
  <c r="B762" i="11"/>
  <c r="B843" i="11"/>
  <c r="D741" i="11"/>
  <c r="D828" i="11"/>
  <c r="D739" i="11"/>
  <c r="D826" i="11"/>
  <c r="D751" i="11"/>
  <c r="D836" i="11"/>
  <c r="C944" i="11"/>
  <c r="C880" i="11"/>
  <c r="C754" i="11"/>
  <c r="C838" i="11"/>
  <c r="C770" i="11"/>
  <c r="C798" i="11"/>
  <c r="C756" i="11"/>
  <c r="C840" i="11"/>
  <c r="C734" i="11"/>
  <c r="C822" i="11"/>
  <c r="C727" i="11"/>
  <c r="C782" i="11"/>
  <c r="C777" i="11"/>
  <c r="C805" i="11"/>
  <c r="C757" i="11"/>
  <c r="C790" i="11"/>
  <c r="C948" i="11"/>
  <c r="C890" i="11"/>
  <c r="C947" i="11"/>
  <c r="C886" i="11"/>
  <c r="B768" i="11"/>
  <c r="B796" i="11"/>
  <c r="B944" i="11"/>
  <c r="B880" i="11"/>
  <c r="B741" i="11"/>
  <c r="B828" i="11"/>
  <c r="B776" i="11"/>
  <c r="B804" i="11"/>
  <c r="C905" i="11"/>
  <c r="C865" i="11"/>
  <c r="C765" i="11"/>
  <c r="C845" i="11"/>
  <c r="B921" i="11"/>
  <c r="B888" i="11"/>
  <c r="B759" i="11"/>
  <c r="B842" i="11"/>
  <c r="C907" i="11"/>
  <c r="C867" i="11"/>
  <c r="C759" i="11"/>
  <c r="C842" i="11"/>
  <c r="C728" i="11"/>
  <c r="C783" i="11"/>
  <c r="C888" i="11"/>
  <c r="C921" i="11"/>
  <c r="C868" i="11"/>
  <c r="C908" i="11"/>
  <c r="C775" i="11"/>
  <c r="C803" i="11"/>
  <c r="B908" i="11"/>
  <c r="B868" i="11"/>
  <c r="B749" i="11"/>
  <c r="B834" i="11"/>
  <c r="B892" i="11"/>
  <c r="B924" i="11"/>
  <c r="B936" i="11"/>
  <c r="B740" i="11"/>
  <c r="B827" i="11"/>
  <c r="B753" i="11"/>
  <c r="B789" i="11"/>
  <c r="B775" i="11"/>
  <c r="B803" i="11"/>
  <c r="D875" i="11"/>
  <c r="D776" i="11"/>
  <c r="D804" i="11"/>
  <c r="D877" i="11"/>
  <c r="D915" i="11"/>
  <c r="D916" i="11"/>
  <c r="D878" i="11"/>
  <c r="D755" i="11"/>
  <c r="D839" i="11"/>
  <c r="D920" i="11"/>
  <c r="D887" i="11"/>
  <c r="D910" i="11"/>
  <c r="D870" i="11"/>
  <c r="D762" i="11"/>
  <c r="D843" i="11"/>
  <c r="D943" i="11"/>
  <c r="D879" i="11"/>
  <c r="D735" i="11"/>
  <c r="D823" i="11"/>
  <c r="D767" i="11"/>
  <c r="D795" i="11"/>
  <c r="D754" i="11"/>
  <c r="D838" i="11"/>
  <c r="D729" i="11"/>
  <c r="D784" i="11"/>
  <c r="D891" i="11"/>
  <c r="D923" i="11"/>
  <c r="D935" i="11"/>
  <c r="B729" i="11"/>
  <c r="B784" i="11"/>
  <c r="B919" i="11"/>
  <c r="B883" i="11"/>
  <c r="B904" i="11"/>
  <c r="B864" i="11"/>
  <c r="D903" i="11"/>
  <c r="D863" i="11"/>
  <c r="D948" i="11"/>
  <c r="D890" i="11"/>
  <c r="D773" i="11"/>
  <c r="D801" i="11"/>
  <c r="D771" i="11"/>
  <c r="D799" i="11"/>
  <c r="D744" i="11"/>
  <c r="D830" i="11"/>
  <c r="D908" i="11"/>
  <c r="D868" i="11"/>
  <c r="C749" i="11"/>
  <c r="C834" i="11"/>
  <c r="C752" i="11"/>
  <c r="C837" i="11"/>
  <c r="C767" i="11"/>
  <c r="C795" i="11"/>
  <c r="B948" i="11"/>
  <c r="B890" i="11"/>
  <c r="B733" i="11"/>
  <c r="B785" i="11"/>
  <c r="C913" i="11"/>
  <c r="C873" i="11"/>
  <c r="B777" i="11"/>
  <c r="B805" i="11"/>
  <c r="C746" i="11"/>
  <c r="C832" i="11"/>
  <c r="C904" i="11"/>
  <c r="C864" i="11"/>
  <c r="C915" i="11"/>
  <c r="C877" i="11"/>
  <c r="C918" i="11"/>
  <c r="C882" i="11"/>
  <c r="C872" i="11"/>
  <c r="C912" i="11"/>
  <c r="C875" i="11"/>
  <c r="C942" i="11"/>
  <c r="B764" i="11"/>
  <c r="B793" i="11"/>
  <c r="C917" i="11"/>
  <c r="C881" i="11"/>
  <c r="C741" i="11"/>
  <c r="C828" i="11"/>
  <c r="B917" i="11"/>
  <c r="B881" i="11"/>
  <c r="B906" i="11"/>
  <c r="B866" i="11"/>
  <c r="B945" i="11"/>
  <c r="B884" i="11"/>
  <c r="B923" i="11"/>
  <c r="B935" i="11"/>
  <c r="B891" i="11"/>
  <c r="B920" i="11"/>
  <c r="B887" i="11"/>
  <c r="B737" i="11"/>
  <c r="B786" i="11"/>
  <c r="C773" i="11"/>
  <c r="C801" i="11"/>
  <c r="B941" i="11"/>
  <c r="B874" i="11"/>
  <c r="B912" i="11"/>
  <c r="B872" i="11"/>
  <c r="C922" i="11"/>
  <c r="C889" i="11"/>
  <c r="C941" i="11"/>
  <c r="C874" i="11"/>
  <c r="C742" i="11"/>
  <c r="C829" i="11"/>
  <c r="C763" i="11"/>
  <c r="C844" i="11"/>
  <c r="C748" i="11"/>
  <c r="C833" i="11"/>
  <c r="C911" i="11"/>
  <c r="C871" i="11"/>
  <c r="C751" i="11"/>
  <c r="C836" i="11"/>
  <c r="B761" i="11"/>
  <c r="B792" i="11"/>
  <c r="B763" i="11"/>
  <c r="B844" i="11"/>
  <c r="B728" i="11"/>
  <c r="B783" i="11"/>
  <c r="D947" i="11"/>
  <c r="D886" i="11"/>
  <c r="D736" i="11"/>
  <c r="D824" i="11"/>
  <c r="D774" i="11"/>
  <c r="D802" i="11"/>
  <c r="D775" i="11"/>
  <c r="D803" i="11"/>
  <c r="D904" i="11"/>
  <c r="D864" i="11"/>
  <c r="B754" i="11"/>
  <c r="B838" i="11"/>
  <c r="D760" i="11"/>
  <c r="D791" i="11"/>
  <c r="D745" i="11"/>
  <c r="D831" i="11"/>
  <c r="D728" i="11"/>
  <c r="D783" i="11"/>
  <c r="D731" i="11"/>
  <c r="D820" i="11"/>
  <c r="D911" i="11"/>
  <c r="D871" i="11"/>
  <c r="D884" i="11"/>
  <c r="D945" i="11"/>
  <c r="C733" i="11"/>
  <c r="C785" i="11"/>
  <c r="B911" i="11"/>
  <c r="B871" i="11"/>
  <c r="B742" i="11"/>
  <c r="B829" i="11"/>
  <c r="C771" i="11"/>
  <c r="C799" i="11"/>
  <c r="C914" i="11"/>
  <c r="C876" i="11"/>
  <c r="C743" i="11"/>
  <c r="C787" i="11"/>
  <c r="C738" i="11"/>
  <c r="C825" i="11"/>
  <c r="C920" i="11"/>
  <c r="C887" i="11"/>
  <c r="B771" i="11"/>
  <c r="B799" i="11"/>
  <c r="C760" i="11"/>
  <c r="C791" i="11"/>
  <c r="B910" i="11"/>
  <c r="B870" i="11"/>
  <c r="B947" i="11"/>
  <c r="B886" i="11"/>
  <c r="B772" i="11"/>
  <c r="B800" i="11"/>
  <c r="C910" i="11"/>
  <c r="C870" i="11"/>
  <c r="C768" i="11"/>
  <c r="C796" i="11"/>
  <c r="B773" i="11"/>
  <c r="B801" i="11"/>
  <c r="C772" i="11"/>
  <c r="C800" i="11"/>
  <c r="B757" i="11"/>
  <c r="B790" i="11"/>
  <c r="B746" i="11"/>
  <c r="B832" i="11"/>
  <c r="B743" i="11"/>
  <c r="B787" i="11"/>
  <c r="D733" i="11"/>
  <c r="D785" i="11"/>
  <c r="D924" i="11"/>
  <c r="D936" i="11"/>
  <c r="D892" i="11"/>
  <c r="D765" i="11"/>
  <c r="D730" i="11"/>
  <c r="D819" i="11"/>
  <c r="B744" i="11"/>
  <c r="B830" i="11"/>
  <c r="D757" i="11"/>
  <c r="D790" i="11"/>
  <c r="D769" i="11"/>
  <c r="D797" i="11"/>
  <c r="D907" i="11"/>
  <c r="D867" i="11"/>
  <c r="B745" i="11"/>
  <c r="B831" i="11"/>
  <c r="D756" i="11"/>
  <c r="D840" i="11"/>
  <c r="D743" i="11"/>
  <c r="D787" i="11"/>
  <c r="D874" i="11"/>
  <c r="D941" i="11"/>
  <c r="C776" i="11"/>
  <c r="C804" i="11"/>
  <c r="B727" i="11"/>
  <c r="B782" i="11"/>
  <c r="B943" i="11"/>
  <c r="B879" i="11"/>
  <c r="C735" i="11"/>
  <c r="C823" i="11"/>
  <c r="C755" i="11"/>
  <c r="C839" i="11"/>
  <c r="C766" i="11"/>
  <c r="C794" i="11"/>
  <c r="B750" i="11"/>
  <c r="B835" i="11"/>
  <c r="B738" i="11"/>
  <c r="B825" i="11"/>
  <c r="B851" i="11"/>
  <c r="B769" i="11"/>
  <c r="B797" i="11"/>
  <c r="B756" i="11"/>
  <c r="B840" i="11"/>
  <c r="B736" i="11"/>
  <c r="B824" i="11"/>
  <c r="B732" i="11"/>
  <c r="B821" i="11"/>
  <c r="D764" i="11"/>
  <c r="D793" i="11"/>
  <c r="D752" i="11"/>
  <c r="D837" i="11"/>
  <c r="D919" i="11"/>
  <c r="D883" i="11"/>
  <c r="D747" i="11"/>
  <c r="D788" i="11"/>
  <c r="D737" i="11"/>
  <c r="D786" i="11"/>
  <c r="D753" i="11"/>
  <c r="D789" i="11"/>
  <c r="D759" i="11"/>
  <c r="D842" i="11"/>
  <c r="D742" i="11"/>
  <c r="D829" i="11"/>
  <c r="D750" i="11"/>
  <c r="D835" i="11"/>
  <c r="B760" i="11"/>
  <c r="B791" i="11"/>
  <c r="B922" i="11"/>
  <c r="B889" i="11"/>
  <c r="D761" i="11"/>
  <c r="D792" i="11"/>
  <c r="D749" i="11"/>
  <c r="D834" i="11"/>
  <c r="D772" i="11"/>
  <c r="D800" i="11"/>
  <c r="D881" i="11"/>
  <c r="D917" i="11"/>
  <c r="B748" i="11"/>
  <c r="B833" i="11"/>
  <c r="B914" i="11"/>
  <c r="B876" i="11"/>
  <c r="D946" i="11"/>
  <c r="D885" i="11"/>
  <c r="D777" i="11"/>
  <c r="D805" i="11"/>
  <c r="D758" i="11"/>
  <c r="D841" i="11"/>
  <c r="D766" i="11"/>
  <c r="D794" i="11"/>
  <c r="D746" i="11"/>
  <c r="D832" i="11"/>
  <c r="D732" i="11"/>
  <c r="D821" i="11"/>
  <c r="C761" i="11"/>
  <c r="C792" i="11"/>
  <c r="C729" i="11"/>
  <c r="C784" i="11"/>
  <c r="B942" i="11"/>
  <c r="B875" i="11"/>
  <c r="B758" i="11"/>
  <c r="B841" i="11"/>
  <c r="B855" i="11"/>
  <c r="B765" i="11"/>
  <c r="B845" i="11"/>
  <c r="C747" i="11"/>
  <c r="C788" i="11"/>
  <c r="C769" i="11"/>
  <c r="C797" i="11"/>
  <c r="C736" i="11"/>
  <c r="C824" i="11"/>
  <c r="C762" i="11"/>
  <c r="C843" i="11"/>
  <c r="C739" i="11"/>
  <c r="C826" i="11"/>
  <c r="C753" i="11"/>
  <c r="C789" i="11"/>
  <c r="C730" i="11"/>
  <c r="C819" i="11"/>
  <c r="C863" i="11"/>
  <c r="C903" i="11"/>
  <c r="B752" i="11"/>
  <c r="B837" i="11"/>
  <c r="C732" i="11"/>
  <c r="C821" i="11"/>
  <c r="C744" i="11"/>
  <c r="C830" i="11"/>
  <c r="B747" i="11"/>
  <c r="B788" i="11"/>
  <c r="B730" i="11"/>
  <c r="B819" i="11"/>
  <c r="B913" i="11"/>
  <c r="B873" i="11"/>
  <c r="B915" i="11"/>
  <c r="B877" i="11"/>
  <c r="B755" i="11"/>
  <c r="B839" i="11"/>
  <c r="C745" i="11"/>
  <c r="C831" i="11"/>
  <c r="B731" i="11"/>
  <c r="B820" i="11"/>
  <c r="B734" i="11"/>
  <c r="B822" i="11"/>
  <c r="C737" i="11"/>
  <c r="C786" i="11"/>
  <c r="C731" i="11"/>
  <c r="C820" i="11"/>
  <c r="C906" i="11"/>
  <c r="C866" i="11"/>
  <c r="C943" i="11"/>
  <c r="C879" i="11"/>
  <c r="C883" i="11"/>
  <c r="C919" i="11"/>
  <c r="C924" i="11"/>
  <c r="C936" i="11"/>
  <c r="C892" i="11"/>
  <c r="D855" i="11"/>
  <c r="C857" i="11"/>
  <c r="C853" i="11"/>
  <c r="C810" i="11"/>
  <c r="D810" i="11"/>
  <c r="B814" i="11"/>
  <c r="D814" i="11"/>
  <c r="C809" i="11"/>
  <c r="C811" i="11"/>
  <c r="C813" i="11"/>
  <c r="C807" i="11"/>
  <c r="C958" i="11"/>
  <c r="D807" i="11"/>
  <c r="D958" i="11"/>
  <c r="D813" i="11"/>
  <c r="D809" i="11"/>
  <c r="D811" i="11"/>
  <c r="C814" i="11"/>
  <c r="B809" i="11"/>
  <c r="B813" i="11"/>
  <c r="B807" i="11"/>
  <c r="B958" i="11"/>
  <c r="B810" i="11"/>
  <c r="C851" i="11"/>
  <c r="B850" i="11"/>
  <c r="D857" i="11"/>
  <c r="D847" i="11"/>
  <c r="D959" i="11"/>
  <c r="D849" i="11"/>
  <c r="C850" i="11"/>
  <c r="D852" i="11"/>
  <c r="B857" i="11"/>
  <c r="D850" i="11"/>
  <c r="B847" i="11"/>
  <c r="B959" i="11"/>
  <c r="B849" i="11"/>
  <c r="C847" i="11"/>
  <c r="C959" i="11"/>
  <c r="C849" i="11"/>
  <c r="C852" i="11"/>
  <c r="B853" i="11"/>
  <c r="C854" i="11"/>
  <c r="D851" i="11"/>
  <c r="C855" i="11"/>
  <c r="B852" i="11"/>
  <c r="D853" i="11"/>
  <c r="B854" i="11"/>
  <c r="D854" i="11"/>
  <c r="B933" i="11"/>
  <c r="B898" i="11"/>
  <c r="D896" i="11"/>
  <c r="C896" i="11"/>
  <c r="C929" i="11"/>
  <c r="C894" i="11"/>
  <c r="D897" i="11"/>
  <c r="D899" i="11"/>
  <c r="D934" i="11"/>
  <c r="B896" i="11"/>
  <c r="C899" i="11"/>
  <c r="D898" i="11"/>
  <c r="C932" i="11"/>
  <c r="D930" i="11"/>
  <c r="B894" i="11"/>
  <c r="C897" i="11"/>
  <c r="B899" i="11"/>
  <c r="C898" i="11"/>
  <c r="D894" i="11"/>
  <c r="B897" i="11"/>
  <c r="B929" i="11"/>
  <c r="D931" i="11"/>
  <c r="C934" i="11"/>
  <c r="C931" i="11"/>
  <c r="D933" i="11"/>
  <c r="B931" i="11"/>
  <c r="C950" i="11"/>
  <c r="C961" i="11"/>
  <c r="B934" i="11"/>
  <c r="C933" i="11"/>
  <c r="D926" i="11"/>
  <c r="D960" i="11"/>
  <c r="D928" i="11"/>
  <c r="C930" i="11"/>
  <c r="B930" i="11"/>
  <c r="D932" i="11"/>
  <c r="B932" i="11"/>
  <c r="B950" i="11"/>
  <c r="B961" i="11"/>
  <c r="C928" i="11"/>
  <c r="C926" i="11"/>
  <c r="C960" i="11"/>
  <c r="D950" i="11"/>
  <c r="D961" i="11"/>
  <c r="B928" i="11"/>
  <c r="B926" i="11"/>
  <c r="B960" i="11"/>
  <c r="D929" i="11"/>
  <c r="C952" i="11"/>
  <c r="D952" i="11"/>
  <c r="B953" i="11"/>
  <c r="C953" i="11"/>
  <c r="B952" i="11"/>
  <c r="D953" i="11"/>
  <c r="B811" i="11"/>
  <c r="D963" i="11"/>
  <c r="C963" i="11"/>
  <c r="B963" i="11"/>
  <c r="C815" i="11"/>
  <c r="B815" i="11"/>
  <c r="D815" i="11"/>
  <c r="B138" i="11"/>
  <c r="C138" i="11"/>
  <c r="D138" i="11"/>
  <c r="B139" i="11"/>
  <c r="C139" i="11"/>
  <c r="D139" i="11"/>
  <c r="C140" i="11"/>
  <c r="D140" i="11"/>
  <c r="B141" i="11"/>
  <c r="C141" i="11"/>
  <c r="D141" i="11"/>
  <c r="B142" i="11"/>
  <c r="C142" i="11"/>
  <c r="D142" i="11"/>
  <c r="B143" i="11"/>
  <c r="C143" i="11"/>
  <c r="D143" i="11"/>
  <c r="B144" i="11"/>
  <c r="C144" i="11"/>
  <c r="D144" i="11"/>
  <c r="B145" i="11"/>
  <c r="C145" i="11"/>
  <c r="D145" i="11"/>
  <c r="B146" i="11"/>
  <c r="C146" i="11"/>
  <c r="D146" i="11"/>
  <c r="B147" i="11"/>
  <c r="C147" i="11"/>
  <c r="D147" i="11"/>
  <c r="B148" i="11"/>
  <c r="C148" i="11"/>
  <c r="D148" i="11"/>
  <c r="B149" i="11"/>
  <c r="C149" i="11"/>
  <c r="D149" i="11"/>
  <c r="B150" i="11"/>
  <c r="C150" i="11"/>
  <c r="D150" i="11"/>
  <c r="B151" i="11"/>
  <c r="C151" i="11"/>
  <c r="D151" i="11"/>
  <c r="B152" i="11"/>
  <c r="C152" i="11"/>
  <c r="D152" i="11"/>
  <c r="B153" i="11"/>
  <c r="C153" i="11"/>
  <c r="D153" i="11"/>
  <c r="B154" i="11"/>
  <c r="C154" i="11"/>
  <c r="D154" i="11"/>
  <c r="B155" i="11"/>
  <c r="C155" i="11"/>
  <c r="D155" i="11"/>
  <c r="B156" i="11"/>
  <c r="C156" i="11"/>
  <c r="D156" i="11"/>
  <c r="B157" i="11"/>
  <c r="C157" i="11"/>
  <c r="D157" i="11"/>
  <c r="B158" i="11"/>
  <c r="C158" i="11"/>
  <c r="D158" i="11"/>
  <c r="C137" i="11"/>
  <c r="D137" i="11"/>
  <c r="B137" i="11"/>
  <c r="D68" i="11"/>
  <c r="C68" i="11"/>
  <c r="D58" i="11"/>
  <c r="D59" i="11"/>
  <c r="C58" i="11"/>
  <c r="C59" i="11"/>
  <c r="D43" i="11"/>
  <c r="D44" i="11"/>
  <c r="C43" i="11"/>
  <c r="C44" i="11"/>
  <c r="D37" i="11"/>
  <c r="D38" i="11"/>
  <c r="C37" i="11"/>
  <c r="C38" i="11"/>
  <c r="D31" i="11"/>
  <c r="D32" i="11"/>
  <c r="C31" i="11"/>
  <c r="C32" i="11"/>
  <c r="D25" i="11"/>
  <c r="C25" i="11"/>
  <c r="C26" i="11"/>
  <c r="D19" i="11"/>
  <c r="D20" i="11"/>
  <c r="C19" i="11"/>
  <c r="C20" i="11"/>
  <c r="D13" i="11"/>
  <c r="C13" i="11"/>
  <c r="B68" i="11"/>
  <c r="B58" i="11"/>
  <c r="B59" i="11"/>
  <c r="B43" i="11"/>
  <c r="B44" i="11"/>
  <c r="B37" i="11"/>
  <c r="B38" i="11"/>
  <c r="B31" i="11"/>
  <c r="B32" i="11"/>
  <c r="B25" i="11"/>
  <c r="B26" i="11"/>
  <c r="B19" i="11"/>
  <c r="B20" i="11"/>
  <c r="B13" i="11"/>
  <c r="C60" i="11"/>
  <c r="C62" i="11"/>
  <c r="C278" i="11"/>
  <c r="C270" i="11"/>
  <c r="C277" i="11"/>
  <c r="C286" i="11"/>
  <c r="C276" i="11"/>
  <c r="C268" i="11"/>
  <c r="C283" i="11"/>
  <c r="C275" i="11"/>
  <c r="C267" i="11"/>
  <c r="C284" i="11"/>
  <c r="C274" i="11"/>
  <c r="C281" i="11"/>
  <c r="C273" i="11"/>
  <c r="C280" i="11"/>
  <c r="C282" i="11"/>
  <c r="C272" i="11"/>
  <c r="C279" i="11"/>
  <c r="C271" i="11"/>
  <c r="C285" i="11"/>
  <c r="C269" i="11"/>
  <c r="D60" i="11"/>
  <c r="D62" i="11"/>
  <c r="D349" i="11"/>
  <c r="D267" i="11"/>
  <c r="D269" i="11"/>
  <c r="D271" i="11"/>
  <c r="D273" i="11"/>
  <c r="D275" i="11"/>
  <c r="D277" i="11"/>
  <c r="D279" i="11"/>
  <c r="D281" i="11"/>
  <c r="D283" i="11"/>
  <c r="D285" i="11"/>
  <c r="D268" i="11"/>
  <c r="D270" i="11"/>
  <c r="D272" i="11"/>
  <c r="D274" i="11"/>
  <c r="D276" i="11"/>
  <c r="D278" i="11"/>
  <c r="D280" i="11"/>
  <c r="D282" i="11"/>
  <c r="D284" i="11"/>
  <c r="D286" i="11"/>
  <c r="B60" i="11"/>
  <c r="B62" i="11"/>
  <c r="B280" i="11"/>
  <c r="B267" i="11"/>
  <c r="B271" i="11"/>
  <c r="B278" i="11"/>
  <c r="B281" i="11"/>
  <c r="B276" i="11"/>
  <c r="B283" i="11"/>
  <c r="B274" i="11"/>
  <c r="B277" i="11"/>
  <c r="B272" i="11"/>
  <c r="B279" i="11"/>
  <c r="B286" i="11"/>
  <c r="B270" i="11"/>
  <c r="B273" i="11"/>
  <c r="B284" i="11"/>
  <c r="B268" i="11"/>
  <c r="B275" i="11"/>
  <c r="B282" i="11"/>
  <c r="B285" i="11"/>
  <c r="B269" i="11"/>
  <c r="B69" i="11"/>
  <c r="B355" i="11"/>
  <c r="D69" i="11"/>
  <c r="D355" i="11"/>
  <c r="C69" i="11"/>
  <c r="C71" i="11"/>
  <c r="C355" i="11"/>
  <c r="C14" i="11"/>
  <c r="D14" i="11"/>
  <c r="D26" i="11"/>
  <c r="B14" i="11"/>
  <c r="B63" i="11"/>
  <c r="B350" i="11"/>
  <c r="C63" i="11"/>
  <c r="C350" i="11"/>
  <c r="B346" i="11"/>
  <c r="C346" i="11"/>
  <c r="D63" i="11"/>
  <c r="D350" i="11"/>
  <c r="D346" i="11"/>
  <c r="C174" i="11"/>
  <c r="C179" i="11"/>
  <c r="C163" i="11"/>
  <c r="C176" i="11"/>
  <c r="C181" i="11"/>
  <c r="C165" i="11"/>
  <c r="C172" i="11"/>
  <c r="C183" i="11"/>
  <c r="C167" i="11"/>
  <c r="C166" i="11"/>
  <c r="C180" i="11"/>
  <c r="C164" i="11"/>
  <c r="C169" i="11"/>
  <c r="C178" i="11"/>
  <c r="C175" i="11"/>
  <c r="C177" i="11"/>
  <c r="C182" i="11"/>
  <c r="C170" i="11"/>
  <c r="C171" i="11"/>
  <c r="C168" i="11"/>
  <c r="C162" i="11"/>
  <c r="C173" i="11"/>
  <c r="B70" i="11"/>
  <c r="B356" i="11"/>
  <c r="B349" i="11"/>
  <c r="B71" i="11"/>
  <c r="C349" i="11"/>
  <c r="C356" i="11"/>
  <c r="D70" i="11"/>
  <c r="D356" i="11"/>
  <c r="D71" i="11"/>
  <c r="C70" i="11"/>
  <c r="FO289" i="8"/>
  <c r="FN289" i="8"/>
  <c r="FN387" i="8" s="1"/>
  <c r="FM289" i="8"/>
  <c r="FL289" i="8"/>
  <c r="FL387" i="8" s="1"/>
  <c r="FK289" i="8"/>
  <c r="FJ289" i="8"/>
  <c r="FI289" i="8"/>
  <c r="FH289" i="8"/>
  <c r="FH387" i="8" s="1"/>
  <c r="FH491" i="8" s="1"/>
  <c r="FG289" i="8"/>
  <c r="FG387" i="8" s="1"/>
  <c r="FG439" i="8" s="1"/>
  <c r="FF289" i="8"/>
  <c r="FE289" i="8"/>
  <c r="FD289" i="8"/>
  <c r="FD387" i="8" s="1"/>
  <c r="FC289" i="8"/>
  <c r="FB289" i="8"/>
  <c r="FB387" i="8" s="1"/>
  <c r="FA289" i="8"/>
  <c r="EY289" i="8"/>
  <c r="EY387" i="8" s="1"/>
  <c r="FO281" i="8"/>
  <c r="FO379" i="8" s="1"/>
  <c r="FN281" i="8"/>
  <c r="FN379" i="8" s="1"/>
  <c r="FM281" i="8"/>
  <c r="FL281" i="8"/>
  <c r="FL379" i="8" s="1"/>
  <c r="FL483" i="8" s="1"/>
  <c r="FK281" i="8"/>
  <c r="FK379" i="8" s="1"/>
  <c r="FJ281" i="8"/>
  <c r="FI281" i="8"/>
  <c r="FH281" i="8"/>
  <c r="FH379" i="8" s="1"/>
  <c r="FH483" i="8" s="1"/>
  <c r="FG281" i="8"/>
  <c r="FF281" i="8"/>
  <c r="FF379" i="8" s="1"/>
  <c r="FF431" i="8" s="1"/>
  <c r="FE281" i="8"/>
  <c r="FD281" i="8"/>
  <c r="FD379" i="8" s="1"/>
  <c r="FC281" i="8"/>
  <c r="FB281" i="8"/>
  <c r="FB379" i="8" s="1"/>
  <c r="FB483" i="8" s="1"/>
  <c r="FA281" i="8"/>
  <c r="EY281" i="8"/>
  <c r="EY379" i="8" s="1"/>
  <c r="FO280" i="8"/>
  <c r="FO378" i="8" s="1"/>
  <c r="FN280" i="8"/>
  <c r="FN378" i="8" s="1"/>
  <c r="FM280" i="8"/>
  <c r="FL280" i="8"/>
  <c r="FK280" i="8"/>
  <c r="FK378" i="8" s="1"/>
  <c r="FJ280" i="8"/>
  <c r="FJ378" i="8" s="1"/>
  <c r="FJ482" i="8" s="1"/>
  <c r="FI280" i="8"/>
  <c r="FH280" i="8"/>
  <c r="FH378" i="8" s="1"/>
  <c r="FH430" i="8" s="1"/>
  <c r="FG280" i="8"/>
  <c r="FG378" i="8" s="1"/>
  <c r="FF280" i="8"/>
  <c r="FF378" i="8" s="1"/>
  <c r="FE280" i="8"/>
  <c r="FD280" i="8"/>
  <c r="FD378" i="8" s="1"/>
  <c r="FC280" i="8"/>
  <c r="FB280" i="8"/>
  <c r="FB378" i="8" s="1"/>
  <c r="FB430" i="8" s="1"/>
  <c r="FA280" i="8"/>
  <c r="EY280" i="8"/>
  <c r="FO279" i="8"/>
  <c r="FO377" i="8" s="1"/>
  <c r="FN279" i="8"/>
  <c r="FN377" i="8" s="1"/>
  <c r="FM279" i="8"/>
  <c r="FM377" i="8" s="1"/>
  <c r="FM481" i="8" s="1"/>
  <c r="FL279" i="8"/>
  <c r="FL377" i="8" s="1"/>
  <c r="FK279" i="8"/>
  <c r="FK377" i="8" s="1"/>
  <c r="FJ279" i="8"/>
  <c r="FJ377" i="8" s="1"/>
  <c r="FI279" i="8"/>
  <c r="FI377" i="8" s="1"/>
  <c r="FI481" i="8" s="1"/>
  <c r="FH279" i="8"/>
  <c r="FH377" i="8" s="1"/>
  <c r="FH481" i="8" s="1"/>
  <c r="FG279" i="8"/>
  <c r="FG377" i="8" s="1"/>
  <c r="FG481" i="8" s="1"/>
  <c r="FF279" i="8"/>
  <c r="FF377" i="8" s="1"/>
  <c r="FD279" i="8"/>
  <c r="FD377" i="8" s="1"/>
  <c r="FC279" i="8"/>
  <c r="FC377" i="8" s="1"/>
  <c r="FB279" i="8"/>
  <c r="FB377" i="8" s="1"/>
  <c r="FA279" i="8"/>
  <c r="FA377" i="8" s="1"/>
  <c r="EY279" i="8"/>
  <c r="EY377" i="8" s="1"/>
  <c r="FO278" i="8"/>
  <c r="FO376" i="8" s="1"/>
  <c r="FN278" i="8"/>
  <c r="FN376" i="8" s="1"/>
  <c r="FM278" i="8"/>
  <c r="FM376" i="8" s="1"/>
  <c r="FL278" i="8"/>
  <c r="FL376" i="8" s="1"/>
  <c r="FL480" i="8" s="1"/>
  <c r="FK278" i="8"/>
  <c r="FK376" i="8" s="1"/>
  <c r="FK480" i="8" s="1"/>
  <c r="FJ278" i="8"/>
  <c r="FJ376" i="8" s="1"/>
  <c r="FI278" i="8"/>
  <c r="FI376" i="8" s="1"/>
  <c r="FI480" i="8" s="1"/>
  <c r="FH278" i="8"/>
  <c r="FG278" i="8"/>
  <c r="FG376" i="8" s="1"/>
  <c r="FF278" i="8"/>
  <c r="FF376" i="8" s="1"/>
  <c r="FF428" i="8" s="1"/>
  <c r="FE278" i="8"/>
  <c r="FE376" i="8" s="1"/>
  <c r="FE480" i="8" s="1"/>
  <c r="FD278" i="8"/>
  <c r="FC278" i="8"/>
  <c r="FC376" i="8" s="1"/>
  <c r="FB278" i="8"/>
  <c r="FB376" i="8" s="1"/>
  <c r="FA278" i="8"/>
  <c r="FA376" i="8" s="1"/>
  <c r="EY278" i="8"/>
  <c r="EY376" i="8" s="1"/>
  <c r="FO275" i="8"/>
  <c r="FN275" i="8"/>
  <c r="FM275" i="8"/>
  <c r="FM373" i="8" s="1"/>
  <c r="FL275" i="8"/>
  <c r="FK275" i="8"/>
  <c r="FJ275" i="8"/>
  <c r="FJ373" i="8" s="1"/>
  <c r="FJ425" i="8" s="1"/>
  <c r="FI275" i="8"/>
  <c r="FI373" i="8" s="1"/>
  <c r="FH275" i="8"/>
  <c r="FG275" i="8"/>
  <c r="FF275" i="8"/>
  <c r="FF373" i="8" s="1"/>
  <c r="FE275" i="8"/>
  <c r="FE373" i="8" s="1"/>
  <c r="FE425" i="8" s="1"/>
  <c r="FD275" i="8"/>
  <c r="FC275" i="8"/>
  <c r="FB275" i="8"/>
  <c r="FB373" i="8" s="1"/>
  <c r="FA275" i="8"/>
  <c r="EY275" i="8"/>
  <c r="FO272" i="8"/>
  <c r="FO370" i="8" s="1"/>
  <c r="FN272" i="8"/>
  <c r="FN370" i="8" s="1"/>
  <c r="FM272" i="8"/>
  <c r="FM370" i="8" s="1"/>
  <c r="FL272" i="8"/>
  <c r="FL370" i="8" s="1"/>
  <c r="FK272" i="8"/>
  <c r="FK370" i="8" s="1"/>
  <c r="FJ272" i="8"/>
  <c r="FJ370" i="8" s="1"/>
  <c r="FI272" i="8"/>
  <c r="FI370" i="8" s="1"/>
  <c r="FH272" i="8"/>
  <c r="FH370" i="8" s="1"/>
  <c r="FG272" i="8"/>
  <c r="FG370" i="8" s="1"/>
  <c r="FF272" i="8"/>
  <c r="FF370" i="8" s="1"/>
  <c r="FE272" i="8"/>
  <c r="FE370" i="8" s="1"/>
  <c r="FD272" i="8"/>
  <c r="FD370" i="8" s="1"/>
  <c r="FC272" i="8"/>
  <c r="FC370" i="8" s="1"/>
  <c r="FC422" i="8" s="1"/>
  <c r="FB272" i="8"/>
  <c r="FB370" i="8" s="1"/>
  <c r="FA272" i="8"/>
  <c r="FA370" i="8" s="1"/>
  <c r="EY272" i="8"/>
  <c r="EY370" i="8" s="1"/>
  <c r="EY474" i="8" s="1"/>
  <c r="FO271" i="8"/>
  <c r="FO369" i="8" s="1"/>
  <c r="FN271" i="8"/>
  <c r="FN369" i="8" s="1"/>
  <c r="FM271" i="8"/>
  <c r="FM369" i="8" s="1"/>
  <c r="FL271" i="8"/>
  <c r="FL369" i="8" s="1"/>
  <c r="FL473" i="8" s="1"/>
  <c r="FK271" i="8"/>
  <c r="FK369" i="8" s="1"/>
  <c r="FK421" i="8" s="1"/>
  <c r="FJ271" i="8"/>
  <c r="FJ369" i="8" s="1"/>
  <c r="FJ421" i="8" s="1"/>
  <c r="FI271" i="8"/>
  <c r="FI369" i="8" s="1"/>
  <c r="FH271" i="8"/>
  <c r="FH369" i="8" s="1"/>
  <c r="FH473" i="8" s="1"/>
  <c r="FG271" i="8"/>
  <c r="FG369" i="8" s="1"/>
  <c r="FG473" i="8" s="1"/>
  <c r="FF271" i="8"/>
  <c r="FF369" i="8" s="1"/>
  <c r="FF421" i="8" s="1"/>
  <c r="FE271" i="8"/>
  <c r="FE369" i="8" s="1"/>
  <c r="FD271" i="8"/>
  <c r="FD369" i="8" s="1"/>
  <c r="FC271" i="8"/>
  <c r="FC369" i="8" s="1"/>
  <c r="FC473" i="8" s="1"/>
  <c r="FB271" i="8"/>
  <c r="FB369" i="8" s="1"/>
  <c r="FB473" i="8" s="1"/>
  <c r="FA271" i="8"/>
  <c r="FA369" i="8" s="1"/>
  <c r="EY271" i="8"/>
  <c r="EY369" i="8" s="1"/>
  <c r="FO270" i="8"/>
  <c r="FO368" i="8" s="1"/>
  <c r="FO472" i="8" s="1"/>
  <c r="FN270" i="8"/>
  <c r="FN368" i="8" s="1"/>
  <c r="FM270" i="8"/>
  <c r="FM368" i="8" s="1"/>
  <c r="FL270" i="8"/>
  <c r="FL368" i="8" s="1"/>
  <c r="FL472" i="8" s="1"/>
  <c r="FK270" i="8"/>
  <c r="FK368" i="8" s="1"/>
  <c r="FJ270" i="8"/>
  <c r="FJ368" i="8" s="1"/>
  <c r="FJ472" i="8" s="1"/>
  <c r="FI270" i="8"/>
  <c r="FI368" i="8" s="1"/>
  <c r="FI420" i="8" s="1"/>
  <c r="FH270" i="8"/>
  <c r="FH368" i="8" s="1"/>
  <c r="FH472" i="8" s="1"/>
  <c r="FG270" i="8"/>
  <c r="FG368" i="8" s="1"/>
  <c r="FF270" i="8"/>
  <c r="FF368" i="8" s="1"/>
  <c r="FF420" i="8" s="1"/>
  <c r="FE270" i="8"/>
  <c r="FE368" i="8" s="1"/>
  <c r="FD270" i="8"/>
  <c r="FD368" i="8" s="1"/>
  <c r="FC270" i="8"/>
  <c r="FC368" i="8" s="1"/>
  <c r="FB270" i="8"/>
  <c r="FA270" i="8"/>
  <c r="EY270" i="8"/>
  <c r="EY368" i="8" s="1"/>
  <c r="FO269" i="8"/>
  <c r="FO367" i="8" s="1"/>
  <c r="FN269" i="8"/>
  <c r="FM269" i="8"/>
  <c r="FM367" i="8" s="1"/>
  <c r="FL269" i="8"/>
  <c r="FL367" i="8" s="1"/>
  <c r="FK269" i="8"/>
  <c r="FK367" i="8" s="1"/>
  <c r="FJ269" i="8"/>
  <c r="FI269" i="8"/>
  <c r="FI367" i="8" s="1"/>
  <c r="FH269" i="8"/>
  <c r="FH367" i="8" s="1"/>
  <c r="FG269" i="8"/>
  <c r="FG367" i="8" s="1"/>
  <c r="FG419" i="8" s="1"/>
  <c r="FF269" i="8"/>
  <c r="FE269" i="8"/>
  <c r="FE367" i="8" s="1"/>
  <c r="FD269" i="8"/>
  <c r="FC269" i="8"/>
  <c r="FB269" i="8"/>
  <c r="FA269" i="8"/>
  <c r="EY269" i="8"/>
  <c r="EY367" i="8" s="1"/>
  <c r="FN268" i="8"/>
  <c r="FM268" i="8"/>
  <c r="FM366" i="8" s="1"/>
  <c r="FL268" i="8"/>
  <c r="FL366" i="8" s="1"/>
  <c r="FK268" i="8"/>
  <c r="FJ268" i="8"/>
  <c r="FJ366" i="8" s="1"/>
  <c r="FI268" i="8"/>
  <c r="FI366" i="8" s="1"/>
  <c r="FH268" i="8"/>
  <c r="FH366" i="8" s="1"/>
  <c r="FG268" i="8"/>
  <c r="FF268" i="8"/>
  <c r="FF366" i="8" s="1"/>
  <c r="FF418" i="8" s="1"/>
  <c r="FE268" i="8"/>
  <c r="FE366" i="8" s="1"/>
  <c r="FD268" i="8"/>
  <c r="FD366" i="8" s="1"/>
  <c r="FD418" i="8" s="1"/>
  <c r="FC268" i="8"/>
  <c r="FB268" i="8"/>
  <c r="FB366" i="8" s="1"/>
  <c r="FA268" i="8"/>
  <c r="EY268" i="8"/>
  <c r="EY366" i="8" s="1"/>
  <c r="EY470" i="8" s="1"/>
  <c r="C73" i="11"/>
  <c r="D73" i="11"/>
  <c r="B73" i="11"/>
  <c r="D168" i="11"/>
  <c r="D181" i="11"/>
  <c r="D165" i="11"/>
  <c r="D170" i="11"/>
  <c r="D167" i="11"/>
  <c r="D180" i="11"/>
  <c r="D171" i="11"/>
  <c r="D163" i="11"/>
  <c r="D172" i="11"/>
  <c r="D183" i="11"/>
  <c r="D169" i="11"/>
  <c r="D174" i="11"/>
  <c r="D164" i="11"/>
  <c r="D176" i="11"/>
  <c r="D179" i="11"/>
  <c r="D162" i="11"/>
  <c r="D173" i="11"/>
  <c r="D178" i="11"/>
  <c r="D177" i="11"/>
  <c r="D175" i="11"/>
  <c r="D182" i="11"/>
  <c r="D166" i="11"/>
  <c r="B165" i="11"/>
  <c r="B162" i="11"/>
  <c r="B174" i="11"/>
  <c r="B173" i="11"/>
  <c r="B171" i="11"/>
  <c r="B169" i="11"/>
  <c r="B176" i="11"/>
  <c r="B170" i="11"/>
  <c r="B177" i="11"/>
  <c r="B183" i="11"/>
  <c r="B172" i="11"/>
  <c r="B178" i="11"/>
  <c r="B175" i="11"/>
  <c r="B180" i="11"/>
  <c r="B164" i="11"/>
  <c r="B182" i="11"/>
  <c r="B166" i="11"/>
  <c r="B179" i="11"/>
  <c r="B163" i="11"/>
  <c r="B181" i="11"/>
  <c r="B168" i="11"/>
  <c r="B167" i="11"/>
  <c r="C185" i="11"/>
  <c r="FD376" i="8"/>
  <c r="FD480" i="8" s="1"/>
  <c r="FH376" i="8"/>
  <c r="D185" i="11"/>
  <c r="D193" i="11"/>
  <c r="B185" i="11"/>
  <c r="B195" i="11"/>
  <c r="C288" i="11"/>
  <c r="C303" i="11"/>
  <c r="B288" i="11"/>
  <c r="B295" i="11"/>
  <c r="D288" i="11"/>
  <c r="C190" i="11"/>
  <c r="C205" i="11"/>
  <c r="C194" i="11"/>
  <c r="C206" i="11"/>
  <c r="C195" i="11"/>
  <c r="C201" i="11"/>
  <c r="C203" i="11"/>
  <c r="C209" i="11"/>
  <c r="C207" i="11"/>
  <c r="C197" i="11"/>
  <c r="C208" i="11"/>
  <c r="C192" i="11"/>
  <c r="C196" i="11"/>
  <c r="C191" i="11"/>
  <c r="C210" i="11"/>
  <c r="C202" i="11"/>
  <c r="C193" i="11"/>
  <c r="C189" i="11"/>
  <c r="C204" i="11"/>
  <c r="C199" i="11"/>
  <c r="C198" i="11"/>
  <c r="C200" i="11"/>
  <c r="EZ268" i="8"/>
  <c r="EZ289" i="8"/>
  <c r="EZ387" i="8" s="1"/>
  <c r="EZ281" i="8"/>
  <c r="EZ280" i="8"/>
  <c r="EZ279" i="8"/>
  <c r="EZ377" i="8" s="1"/>
  <c r="EZ481" i="8" s="1"/>
  <c r="EZ278" i="8"/>
  <c r="EZ376" i="8" s="1"/>
  <c r="EZ275" i="8"/>
  <c r="EZ373" i="8" s="1"/>
  <c r="EZ425" i="8" s="1"/>
  <c r="EZ272" i="8"/>
  <c r="EZ370" i="8" s="1"/>
  <c r="EZ271" i="8"/>
  <c r="EZ369" i="8" s="1"/>
  <c r="EZ270" i="8"/>
  <c r="EZ368" i="8" s="1"/>
  <c r="EZ269" i="8"/>
  <c r="EZ367" i="8" s="1"/>
  <c r="EZ419" i="8" s="1"/>
  <c r="D204" i="11"/>
  <c r="D189" i="11"/>
  <c r="D202" i="11"/>
  <c r="C296" i="11"/>
  <c r="D192" i="11"/>
  <c r="D200" i="11"/>
  <c r="D210" i="11"/>
  <c r="D205" i="11"/>
  <c r="C310" i="11"/>
  <c r="D197" i="11"/>
  <c r="D191" i="11"/>
  <c r="D195" i="11"/>
  <c r="D207" i="11"/>
  <c r="D206" i="11"/>
  <c r="D201" i="11"/>
  <c r="D208" i="11"/>
  <c r="D203" i="11"/>
  <c r="D198" i="11"/>
  <c r="D196" i="11"/>
  <c r="D194" i="11"/>
  <c r="D209" i="11"/>
  <c r="D190" i="11"/>
  <c r="D199" i="11"/>
  <c r="B304" i="11"/>
  <c r="C307" i="11"/>
  <c r="C305" i="11"/>
  <c r="C301" i="11"/>
  <c r="C292" i="11"/>
  <c r="C298" i="11"/>
  <c r="B193" i="11"/>
  <c r="B203" i="11"/>
  <c r="B206" i="11"/>
  <c r="B210" i="11"/>
  <c r="B196" i="11"/>
  <c r="B198" i="11"/>
  <c r="B189" i="11"/>
  <c r="B200" i="11"/>
  <c r="B204" i="11"/>
  <c r="B197" i="11"/>
  <c r="B205" i="11"/>
  <c r="B209" i="11"/>
  <c r="B202" i="11"/>
  <c r="B191" i="11"/>
  <c r="B194" i="11"/>
  <c r="B199" i="11"/>
  <c r="B201" i="11"/>
  <c r="B208" i="11"/>
  <c r="B207" i="11"/>
  <c r="B190" i="11"/>
  <c r="B192" i="11"/>
  <c r="B296" i="11"/>
  <c r="C294" i="11"/>
  <c r="C297" i="11"/>
  <c r="C306" i="11"/>
  <c r="C295" i="11"/>
  <c r="C300" i="11"/>
  <c r="C309" i="11"/>
  <c r="C299" i="11"/>
  <c r="C302" i="11"/>
  <c r="B302" i="11"/>
  <c r="B301" i="11"/>
  <c r="B300" i="11"/>
  <c r="B298" i="11"/>
  <c r="B306" i="11"/>
  <c r="B292" i="11"/>
  <c r="B293" i="11"/>
  <c r="B308" i="11"/>
  <c r="B305" i="11"/>
  <c r="B307" i="11"/>
  <c r="B297" i="11"/>
  <c r="B294" i="11"/>
  <c r="C308" i="11"/>
  <c r="C304" i="11"/>
  <c r="C293" i="11"/>
  <c r="D302" i="11"/>
  <c r="D310" i="11"/>
  <c r="B303" i="11"/>
  <c r="B309" i="11"/>
  <c r="B299" i="11"/>
  <c r="B310" i="11"/>
  <c r="D294" i="11"/>
  <c r="D300" i="11"/>
  <c r="D301" i="11"/>
  <c r="D296" i="11"/>
  <c r="D293" i="11"/>
  <c r="D297" i="11"/>
  <c r="D307" i="11"/>
  <c r="D299" i="11"/>
  <c r="D292" i="11"/>
  <c r="D308" i="11"/>
  <c r="D298" i="11"/>
  <c r="D309" i="11"/>
  <c r="D295" i="11"/>
  <c r="D306" i="11"/>
  <c r="D304" i="11"/>
  <c r="D305" i="11"/>
  <c r="D303" i="11"/>
  <c r="C213" i="11"/>
  <c r="C212" i="11"/>
  <c r="D213" i="11"/>
  <c r="D212" i="11"/>
  <c r="C314" i="11"/>
  <c r="B212" i="11"/>
  <c r="B213" i="11"/>
  <c r="C311" i="11"/>
  <c r="C313" i="11"/>
  <c r="B313" i="11"/>
  <c r="B311" i="11"/>
  <c r="D314" i="11"/>
  <c r="D313" i="11"/>
  <c r="D311" i="11"/>
  <c r="B314" i="11"/>
  <c r="C128" i="8"/>
  <c r="C129" i="8"/>
  <c r="C25" i="8"/>
  <c r="C26" i="8" s="1"/>
  <c r="Q23" i="10"/>
  <c r="Q24" i="10"/>
  <c r="C187" i="8"/>
  <c r="C200" i="8" s="1"/>
  <c r="C188" i="8"/>
  <c r="C201" i="8" s="1"/>
  <c r="C189" i="8"/>
  <c r="C202" i="8" s="1"/>
  <c r="C190" i="8"/>
  <c r="C203" i="8" s="1"/>
  <c r="C191" i="8"/>
  <c r="C204" i="8" s="1"/>
  <c r="C174" i="8"/>
  <c r="C175" i="8"/>
  <c r="C176" i="8"/>
  <c r="C177" i="8"/>
  <c r="C178" i="8"/>
  <c r="C131" i="8"/>
  <c r="C130" i="8"/>
  <c r="C132" i="8"/>
  <c r="C159" i="8" s="1"/>
  <c r="C185" i="8" s="1"/>
  <c r="C198" i="8" s="1"/>
  <c r="C133" i="8"/>
  <c r="C134" i="8"/>
  <c r="C135" i="8"/>
  <c r="C136" i="8"/>
  <c r="C137" i="8"/>
  <c r="C138" i="8"/>
  <c r="S268" i="8"/>
  <c r="S366" i="8" s="1"/>
  <c r="G271" i="8"/>
  <c r="G369" i="8" s="1"/>
  <c r="EW491" i="8"/>
  <c r="EW490" i="8"/>
  <c r="EW489" i="8"/>
  <c r="EW488" i="8"/>
  <c r="EW487" i="8"/>
  <c r="EW486" i="8"/>
  <c r="EW485" i="8"/>
  <c r="EW484" i="8"/>
  <c r="EW483" i="8"/>
  <c r="EW482" i="8"/>
  <c r="EW481" i="8"/>
  <c r="EW480" i="8"/>
  <c r="EW479" i="8"/>
  <c r="EW478" i="8"/>
  <c r="EW477" i="8"/>
  <c r="EW476" i="8"/>
  <c r="EW475" i="8"/>
  <c r="EW474" i="8"/>
  <c r="EW473" i="8"/>
  <c r="EW472" i="8"/>
  <c r="EW471" i="8"/>
  <c r="EW470" i="8"/>
  <c r="E86" i="8"/>
  <c r="E87" i="8" s="1"/>
  <c r="E90" i="8" s="1"/>
  <c r="M86" i="8"/>
  <c r="M87" i="8" s="1"/>
  <c r="M90" i="8" s="1"/>
  <c r="F86" i="8"/>
  <c r="F87" i="8" s="1"/>
  <c r="F90" i="8" s="1"/>
  <c r="G86" i="8"/>
  <c r="G87" i="8" s="1"/>
  <c r="G90" i="8" s="1"/>
  <c r="N86" i="8"/>
  <c r="N87" i="8" s="1"/>
  <c r="N90" i="8" s="1"/>
  <c r="O86" i="8"/>
  <c r="O87" i="8" s="1"/>
  <c r="O90" i="8" s="1"/>
  <c r="P86" i="8"/>
  <c r="P87" i="8" s="1"/>
  <c r="P90" i="8" s="1"/>
  <c r="Q86" i="8"/>
  <c r="Q87" i="8" s="1"/>
  <c r="Q90" i="8" s="1"/>
  <c r="R86" i="8"/>
  <c r="S86" i="8"/>
  <c r="S87" i="8" s="1"/>
  <c r="S90" i="8" s="1"/>
  <c r="T86" i="8"/>
  <c r="T87" i="8" s="1"/>
  <c r="T90" i="8" s="1"/>
  <c r="H86" i="8"/>
  <c r="H87" i="8" s="1"/>
  <c r="H90" i="8" s="1"/>
  <c r="I86" i="8"/>
  <c r="I87" i="8" s="1"/>
  <c r="I90" i="8" s="1"/>
  <c r="J86" i="8"/>
  <c r="J87" i="8" s="1"/>
  <c r="J90" i="8" s="1"/>
  <c r="K86" i="8"/>
  <c r="K87" i="8" s="1"/>
  <c r="K90" i="8" s="1"/>
  <c r="L86" i="8"/>
  <c r="L87" i="8" s="1"/>
  <c r="L90" i="8" s="1"/>
  <c r="AI86" i="8"/>
  <c r="AI87" i="8" s="1"/>
  <c r="AI90" i="8" s="1"/>
  <c r="AJ86" i="8"/>
  <c r="AJ87" i="8" s="1"/>
  <c r="AJ90" i="8" s="1"/>
  <c r="AK86" i="8"/>
  <c r="AK87" i="8" s="1"/>
  <c r="AK90" i="8" s="1"/>
  <c r="AL86" i="8"/>
  <c r="AL87" i="8" s="1"/>
  <c r="AL90" i="8" s="1"/>
  <c r="AM86" i="8"/>
  <c r="AM87" i="8" s="1"/>
  <c r="AM90" i="8" s="1"/>
  <c r="AN86" i="8"/>
  <c r="AN87" i="8" s="1"/>
  <c r="AN90" i="8" s="1"/>
  <c r="AT86" i="8"/>
  <c r="AT87" i="8" s="1"/>
  <c r="AT90" i="8" s="1"/>
  <c r="AU86" i="8"/>
  <c r="AU87" i="8" s="1"/>
  <c r="AU90" i="8" s="1"/>
  <c r="AV86" i="8"/>
  <c r="AV87" i="8" s="1"/>
  <c r="AW86" i="8"/>
  <c r="AW87" i="8" s="1"/>
  <c r="AW90" i="8" s="1"/>
  <c r="AX86" i="8"/>
  <c r="AX87" i="8" s="1"/>
  <c r="AX90" i="8" s="1"/>
  <c r="AY86" i="8"/>
  <c r="AY87" i="8" s="1"/>
  <c r="AY90" i="8" s="1"/>
  <c r="AZ86" i="8"/>
  <c r="AZ87" i="8" s="1"/>
  <c r="AZ90" i="8" s="1"/>
  <c r="BA86" i="8"/>
  <c r="BA87" i="8" s="1"/>
  <c r="BA90" i="8" s="1"/>
  <c r="BB86" i="8"/>
  <c r="BB87" i="8" s="1"/>
  <c r="BB90" i="8" s="1"/>
  <c r="BH86" i="8"/>
  <c r="BH87" i="8" s="1"/>
  <c r="BH90" i="8" s="1"/>
  <c r="BM86" i="8"/>
  <c r="BM87" i="8"/>
  <c r="BM90" i="8" s="1"/>
  <c r="BI86" i="8"/>
  <c r="BI87" i="8" s="1"/>
  <c r="BI90" i="8" s="1"/>
  <c r="BN86" i="8"/>
  <c r="BN87" i="8" s="1"/>
  <c r="BN90" i="8" s="1"/>
  <c r="BJ86" i="8"/>
  <c r="BJ87" i="8" s="1"/>
  <c r="BJ90" i="8" s="1"/>
  <c r="BK86" i="8"/>
  <c r="BK87" i="8" s="1"/>
  <c r="BK90" i="8" s="1"/>
  <c r="BL86" i="8"/>
  <c r="BL87" i="8" s="1"/>
  <c r="BL90" i="8" s="1"/>
  <c r="BY86" i="8"/>
  <c r="BY87" i="8" s="1"/>
  <c r="BY90" i="8" s="1"/>
  <c r="BZ86" i="8"/>
  <c r="BZ87" i="8" s="1"/>
  <c r="BZ90" i="8" s="1"/>
  <c r="CA86" i="8"/>
  <c r="CA87" i="8" s="1"/>
  <c r="CA90" i="8" s="1"/>
  <c r="CB86" i="8"/>
  <c r="CB87" i="8" s="1"/>
  <c r="CB90" i="8" s="1"/>
  <c r="CC86" i="8"/>
  <c r="CC87" i="8" s="1"/>
  <c r="CC90" i="8" s="1"/>
  <c r="CK86" i="8"/>
  <c r="CK87" i="8" s="1"/>
  <c r="CK90" i="8" s="1"/>
  <c r="CM86" i="8"/>
  <c r="CM87" i="8" s="1"/>
  <c r="CM90" i="8" s="1"/>
  <c r="CL86" i="8"/>
  <c r="CL87" i="8" s="1"/>
  <c r="CL90" i="8" s="1"/>
  <c r="CN86" i="8"/>
  <c r="CN87" i="8" s="1"/>
  <c r="CN90" i="8" s="1"/>
  <c r="CO86" i="8"/>
  <c r="CO87" i="8" s="1"/>
  <c r="CO90" i="8" s="1"/>
  <c r="CU86" i="8"/>
  <c r="CU87" i="8" s="1"/>
  <c r="CU90" i="8" s="1"/>
  <c r="CV86" i="8"/>
  <c r="CV87" i="8" s="1"/>
  <c r="CV90" i="8" s="1"/>
  <c r="ES86" i="8"/>
  <c r="ES87" i="8" s="1"/>
  <c r="ES90" i="8" s="1"/>
  <c r="ET86" i="8"/>
  <c r="ET87" i="8" s="1"/>
  <c r="ET90" i="8" s="1"/>
  <c r="CW86" i="8"/>
  <c r="CW87" i="8" s="1"/>
  <c r="CW90" i="8" s="1"/>
  <c r="CX86" i="8"/>
  <c r="CX87" i="8" s="1"/>
  <c r="CX90" i="8" s="1"/>
  <c r="EU86" i="8"/>
  <c r="EU87" i="8" s="1"/>
  <c r="EU90" i="8" s="1"/>
  <c r="ED86" i="8"/>
  <c r="ED87" i="8" s="1"/>
  <c r="ED90" i="8" s="1"/>
  <c r="R87" i="8"/>
  <c r="R90" i="8" s="1"/>
  <c r="AV90" i="8"/>
  <c r="D86" i="8"/>
  <c r="D87" i="8" s="1"/>
  <c r="D90" i="8" s="1"/>
  <c r="C86" i="8"/>
  <c r="C87" i="8" s="1"/>
  <c r="C90" i="8" s="1"/>
  <c r="C156" i="8" s="1"/>
  <c r="C169" i="8" s="1"/>
  <c r="B69" i="8"/>
  <c r="B70" i="8" s="1"/>
  <c r="BB289" i="8"/>
  <c r="BB387" i="8" s="1"/>
  <c r="BB281" i="8"/>
  <c r="BB379" i="8" s="1"/>
  <c r="BB280" i="8"/>
  <c r="BB378" i="8" s="1"/>
  <c r="BB275" i="8"/>
  <c r="BB373" i="8" s="1"/>
  <c r="BB272" i="8"/>
  <c r="BB370" i="8" s="1"/>
  <c r="BB271" i="8"/>
  <c r="BB369" i="8" s="1"/>
  <c r="BB270" i="8"/>
  <c r="BB368" i="8" s="1"/>
  <c r="BB269" i="8"/>
  <c r="BB367" i="8" s="1"/>
  <c r="BB268" i="8"/>
  <c r="BB366" i="8" s="1"/>
  <c r="BB418" i="8" s="1"/>
  <c r="T289" i="8"/>
  <c r="T387" i="8" s="1"/>
  <c r="S289" i="8"/>
  <c r="S387" i="8" s="1"/>
  <c r="S439" i="8" s="1"/>
  <c r="S438" i="8"/>
  <c r="T281" i="8"/>
  <c r="T379" i="8" s="1"/>
  <c r="S281" i="8"/>
  <c r="S379" i="8" s="1"/>
  <c r="T280" i="8"/>
  <c r="T378" i="8" s="1"/>
  <c r="S280" i="8"/>
  <c r="S378" i="8" s="1"/>
  <c r="S430" i="8" s="1"/>
  <c r="T275" i="8"/>
  <c r="T373" i="8" s="1"/>
  <c r="S275" i="8"/>
  <c r="S373" i="8" s="1"/>
  <c r="T272" i="8"/>
  <c r="T370" i="8" s="1"/>
  <c r="S272" i="8"/>
  <c r="S370" i="8" s="1"/>
  <c r="T271" i="8"/>
  <c r="T369" i="8" s="1"/>
  <c r="S271" i="8"/>
  <c r="S369" i="8" s="1"/>
  <c r="T270" i="8"/>
  <c r="T368" i="8" s="1"/>
  <c r="S270" i="8"/>
  <c r="S368" i="8" s="1"/>
  <c r="S420" i="8" s="1"/>
  <c r="T269" i="8"/>
  <c r="S269" i="8"/>
  <c r="S367" i="8" s="1"/>
  <c r="T268" i="8"/>
  <c r="T366" i="8" s="1"/>
  <c r="ED289" i="8"/>
  <c r="ED387" i="8" s="1"/>
  <c r="EU289" i="8"/>
  <c r="EU288" i="8"/>
  <c r="EU386" i="8" s="1"/>
  <c r="EU438" i="8" s="1"/>
  <c r="EU287" i="8"/>
  <c r="EU286" i="8"/>
  <c r="EU285" i="8"/>
  <c r="EU284" i="8"/>
  <c r="EU283" i="8"/>
  <c r="ED432" i="8"/>
  <c r="EU282" i="8"/>
  <c r="EU380" i="8" s="1"/>
  <c r="EU432" i="8" s="1"/>
  <c r="ED281" i="8"/>
  <c r="ED379" i="8" s="1"/>
  <c r="EU281" i="8"/>
  <c r="ED280" i="8"/>
  <c r="ED378" i="8" s="1"/>
  <c r="ED430" i="8" s="1"/>
  <c r="EU280" i="8"/>
  <c r="EU279" i="8"/>
  <c r="EU377" i="8" s="1"/>
  <c r="EU278" i="8"/>
  <c r="EU376" i="8" s="1"/>
  <c r="EU277" i="8"/>
  <c r="EU375" i="8" s="1"/>
  <c r="EU276" i="8"/>
  <c r="EU374" i="8" s="1"/>
  <c r="ED275" i="8"/>
  <c r="ED373" i="8" s="1"/>
  <c r="EU275" i="8"/>
  <c r="EU274" i="8"/>
  <c r="EU273" i="8"/>
  <c r="ED272" i="8"/>
  <c r="ED370" i="8" s="1"/>
  <c r="EU272" i="8"/>
  <c r="EU370" i="8" s="1"/>
  <c r="ED271" i="8"/>
  <c r="ED369" i="8" s="1"/>
  <c r="EU271" i="8"/>
  <c r="EU369" i="8" s="1"/>
  <c r="ED270" i="8"/>
  <c r="ED368" i="8" s="1"/>
  <c r="ED472" i="8" s="1"/>
  <c r="EU270" i="8"/>
  <c r="ED269" i="8"/>
  <c r="ED367" i="8" s="1"/>
  <c r="EU269" i="8"/>
  <c r="EU367" i="8" s="1"/>
  <c r="ED268" i="8"/>
  <c r="ED366" i="8" s="1"/>
  <c r="EU268" i="8"/>
  <c r="EU366" i="8" s="1"/>
  <c r="L289" i="8"/>
  <c r="L387" i="8" s="1"/>
  <c r="L439" i="8" s="1"/>
  <c r="L281" i="8"/>
  <c r="L379" i="8" s="1"/>
  <c r="L483" i="8" s="1"/>
  <c r="L280" i="8"/>
  <c r="L378" i="8" s="1"/>
  <c r="L275" i="8"/>
  <c r="L272" i="8"/>
  <c r="L271" i="8"/>
  <c r="L369" i="8" s="1"/>
  <c r="L473" i="8" s="1"/>
  <c r="L270" i="8"/>
  <c r="L368" i="8" s="1"/>
  <c r="L420" i="8" s="1"/>
  <c r="L269" i="8"/>
  <c r="L268" i="8"/>
  <c r="L366" i="8" s="1"/>
  <c r="K289" i="8"/>
  <c r="K281" i="8"/>
  <c r="K280" i="8"/>
  <c r="K275" i="8"/>
  <c r="K272" i="8"/>
  <c r="K370" i="8" s="1"/>
  <c r="K271" i="8"/>
  <c r="K369" i="8" s="1"/>
  <c r="K270" i="8"/>
  <c r="K269" i="8"/>
  <c r="K268" i="8"/>
  <c r="AU289" i="8"/>
  <c r="AU387" i="8" s="1"/>
  <c r="AU281" i="8"/>
  <c r="AU379" i="8" s="1"/>
  <c r="AU280" i="8"/>
  <c r="AU378" i="8" s="1"/>
  <c r="AU275" i="8"/>
  <c r="AU373" i="8" s="1"/>
  <c r="AU272" i="8"/>
  <c r="AU370" i="8" s="1"/>
  <c r="AU271" i="8"/>
  <c r="AU369" i="8" s="1"/>
  <c r="AU270" i="8"/>
  <c r="AU368" i="8" s="1"/>
  <c r="AU269" i="8"/>
  <c r="AU367" i="8" s="1"/>
  <c r="AU268" i="8"/>
  <c r="AU366" i="8" s="1"/>
  <c r="AT289" i="8"/>
  <c r="AT387" i="8" s="1"/>
  <c r="AT439" i="8" s="1"/>
  <c r="AT437" i="8"/>
  <c r="AT433" i="8"/>
  <c r="AT281" i="8"/>
  <c r="AT379" i="8" s="1"/>
  <c r="AT280" i="8"/>
  <c r="AT378" i="8" s="1"/>
  <c r="AT426" i="8"/>
  <c r="AT275" i="8"/>
  <c r="AT373" i="8" s="1"/>
  <c r="AT272" i="8"/>
  <c r="AT370" i="8" s="1"/>
  <c r="AT474" i="8" s="1"/>
  <c r="AT271" i="8"/>
  <c r="AT369" i="8" s="1"/>
  <c r="AT270" i="8"/>
  <c r="AT368" i="8" s="1"/>
  <c r="AT269" i="8"/>
  <c r="AT367" i="8" s="1"/>
  <c r="AT268" i="8"/>
  <c r="AT366" i="8" s="1"/>
  <c r="AT418" i="8" s="1"/>
  <c r="CX289" i="8"/>
  <c r="CX387" i="8" s="1"/>
  <c r="CX439" i="8" s="1"/>
  <c r="CW289" i="8"/>
  <c r="CW387" i="8" s="1"/>
  <c r="ET289" i="8"/>
  <c r="ET387" i="8" s="1"/>
  <c r="ET439" i="8" s="1"/>
  <c r="ES289" i="8"/>
  <c r="ES387" i="8" s="1"/>
  <c r="CV289" i="8"/>
  <c r="CU289" i="8"/>
  <c r="CU387" i="8" s="1"/>
  <c r="CO289" i="8"/>
  <c r="CO387" i="8" s="1"/>
  <c r="CN289" i="8"/>
  <c r="CN387" i="8" s="1"/>
  <c r="CL289" i="8"/>
  <c r="CL387" i="8" s="1"/>
  <c r="CM289" i="8"/>
  <c r="CK289" i="8"/>
  <c r="CK387" i="8" s="1"/>
  <c r="CC289" i="8"/>
  <c r="CC387" i="8" s="1"/>
  <c r="CB289" i="8"/>
  <c r="CB387" i="8" s="1"/>
  <c r="CB491" i="8" s="1"/>
  <c r="CA289" i="8"/>
  <c r="BZ289" i="8"/>
  <c r="BZ387" i="8" s="1"/>
  <c r="BZ439" i="8" s="1"/>
  <c r="BY289" i="8"/>
  <c r="BY387" i="8" s="1"/>
  <c r="BY439" i="8" s="1"/>
  <c r="ET288" i="8"/>
  <c r="ES288" i="8"/>
  <c r="CN438" i="8"/>
  <c r="ET287" i="8"/>
  <c r="ET385" i="8" s="1"/>
  <c r="ET437" i="8" s="1"/>
  <c r="ES287" i="8"/>
  <c r="ET286" i="8"/>
  <c r="ES286" i="8"/>
  <c r="ES384" i="8" s="1"/>
  <c r="ES436" i="8" s="1"/>
  <c r="CN436" i="8"/>
  <c r="ET285" i="8"/>
  <c r="ES285" i="8"/>
  <c r="ES383" i="8" s="1"/>
  <c r="ET284" i="8"/>
  <c r="ES284" i="8"/>
  <c r="ET283" i="8"/>
  <c r="ES283" i="8"/>
  <c r="CW432" i="8"/>
  <c r="ET282" i="8"/>
  <c r="ES282" i="8"/>
  <c r="ES380" i="8" s="1"/>
  <c r="CM432" i="8"/>
  <c r="CX281" i="8"/>
  <c r="CX379" i="8" s="1"/>
  <c r="CX431" i="8" s="1"/>
  <c r="CW281" i="8"/>
  <c r="CW379" i="8" s="1"/>
  <c r="ET281" i="8"/>
  <c r="ES281" i="8"/>
  <c r="CV281" i="8"/>
  <c r="CV379" i="8" s="1"/>
  <c r="CU281" i="8"/>
  <c r="CU379" i="8" s="1"/>
  <c r="CU431" i="8" s="1"/>
  <c r="CO281" i="8"/>
  <c r="CO379" i="8" s="1"/>
  <c r="CO483" i="8" s="1"/>
  <c r="CN281" i="8"/>
  <c r="CN379" i="8" s="1"/>
  <c r="CL281" i="8"/>
  <c r="CL379" i="8" s="1"/>
  <c r="CL431" i="8" s="1"/>
  <c r="CM281" i="8"/>
  <c r="CK281" i="8"/>
  <c r="CK379" i="8" s="1"/>
  <c r="CC281" i="8"/>
  <c r="CC379" i="8" s="1"/>
  <c r="CB281" i="8"/>
  <c r="CB379" i="8" s="1"/>
  <c r="CA281" i="8"/>
  <c r="BZ281" i="8"/>
  <c r="BZ379" i="8" s="1"/>
  <c r="BY281" i="8"/>
  <c r="BY379" i="8" s="1"/>
  <c r="CX280" i="8"/>
  <c r="CX378" i="8" s="1"/>
  <c r="CX430" i="8" s="1"/>
  <c r="CW280" i="8"/>
  <c r="CW378" i="8" s="1"/>
  <c r="ET280" i="8"/>
  <c r="ES280" i="8"/>
  <c r="CV280" i="8"/>
  <c r="CV378" i="8" s="1"/>
  <c r="CV430" i="8" s="1"/>
  <c r="CU280" i="8"/>
  <c r="CU378" i="8" s="1"/>
  <c r="CU430" i="8" s="1"/>
  <c r="CO280" i="8"/>
  <c r="CO378" i="8" s="1"/>
  <c r="CN280" i="8"/>
  <c r="CN378" i="8" s="1"/>
  <c r="CL280" i="8"/>
  <c r="CL378" i="8" s="1"/>
  <c r="CL430" i="8" s="1"/>
  <c r="CM280" i="8"/>
  <c r="CK280" i="8"/>
  <c r="CK378" i="8" s="1"/>
  <c r="CC280" i="8"/>
  <c r="CC378" i="8" s="1"/>
  <c r="CB280" i="8"/>
  <c r="CB378" i="8" s="1"/>
  <c r="CB430" i="8" s="1"/>
  <c r="CA280" i="8"/>
  <c r="BZ280" i="8"/>
  <c r="BZ378" i="8" s="1"/>
  <c r="BZ430" i="8" s="1"/>
  <c r="BY280" i="8"/>
  <c r="BY378" i="8" s="1"/>
  <c r="ET279" i="8"/>
  <c r="ET377" i="8" s="1"/>
  <c r="ET481" i="8" s="1"/>
  <c r="ET537" i="8" s="1"/>
  <c r="ES279" i="8"/>
  <c r="ES377" i="8" s="1"/>
  <c r="ES481" i="8" s="1"/>
  <c r="ES537" i="8" s="1"/>
  <c r="ET278" i="8"/>
  <c r="ET376" i="8" s="1"/>
  <c r="ET428" i="8" s="1"/>
  <c r="ES278" i="8"/>
  <c r="ET277" i="8"/>
  <c r="ET375" i="8" s="1"/>
  <c r="ES277" i="8"/>
  <c r="ET276" i="8"/>
  <c r="ES276" i="8"/>
  <c r="ES374" i="8" s="1"/>
  <c r="CO426" i="8"/>
  <c r="CX275" i="8"/>
  <c r="CW275" i="8"/>
  <c r="CW373" i="8" s="1"/>
  <c r="ET275" i="8"/>
  <c r="ES275" i="8"/>
  <c r="CV275" i="8"/>
  <c r="CU275" i="8"/>
  <c r="CU373" i="8" s="1"/>
  <c r="CO275" i="8"/>
  <c r="CO373" i="8" s="1"/>
  <c r="CN275" i="8"/>
  <c r="CN373" i="8" s="1"/>
  <c r="CL275" i="8"/>
  <c r="CL373" i="8"/>
  <c r="CM275" i="8"/>
  <c r="CM373" i="8" s="1"/>
  <c r="CK275" i="8"/>
  <c r="CK373" i="8" s="1"/>
  <c r="CC275" i="8"/>
  <c r="CC373" i="8" s="1"/>
  <c r="CC425" i="8" s="1"/>
  <c r="CB275" i="8"/>
  <c r="CB373" i="8" s="1"/>
  <c r="CB425" i="8" s="1"/>
  <c r="CA275" i="8"/>
  <c r="BZ275" i="8"/>
  <c r="BZ373" i="8" s="1"/>
  <c r="BY275" i="8"/>
  <c r="BY373" i="8" s="1"/>
  <c r="BY425" i="8" s="1"/>
  <c r="ET274" i="8"/>
  <c r="ES274" i="8"/>
  <c r="ES372" i="8" s="1"/>
  <c r="ES476" i="8" s="1"/>
  <c r="ES527" i="8" s="1"/>
  <c r="ET273" i="8"/>
  <c r="ES273" i="8"/>
  <c r="CX272" i="8"/>
  <c r="CX370" i="8" s="1"/>
  <c r="CX474" i="8" s="1"/>
  <c r="CW272" i="8"/>
  <c r="CW370" i="8" s="1"/>
  <c r="CW422" i="8" s="1"/>
  <c r="ET272" i="8"/>
  <c r="ET370" i="8" s="1"/>
  <c r="ES272" i="8"/>
  <c r="ES370" i="8" s="1"/>
  <c r="CV272" i="8"/>
  <c r="CV370" i="8" s="1"/>
  <c r="CU272" i="8"/>
  <c r="CU370" i="8" s="1"/>
  <c r="CO272" i="8"/>
  <c r="CO370" i="8" s="1"/>
  <c r="CN272" i="8"/>
  <c r="CN370" i="8" s="1"/>
  <c r="CL272" i="8"/>
  <c r="CL370" i="8" s="1"/>
  <c r="CM272" i="8"/>
  <c r="CM370" i="8" s="1"/>
  <c r="CK272" i="8"/>
  <c r="CK370" i="8" s="1"/>
  <c r="CK422" i="8" s="1"/>
  <c r="CC272" i="8"/>
  <c r="CC370" i="8" s="1"/>
  <c r="CC474" i="8" s="1"/>
  <c r="CB272" i="8"/>
  <c r="CB370" i="8" s="1"/>
  <c r="CB422" i="8" s="1"/>
  <c r="CA272" i="8"/>
  <c r="CA370" i="8" s="1"/>
  <c r="BZ272" i="8"/>
  <c r="BZ370" i="8" s="1"/>
  <c r="BY272" i="8"/>
  <c r="BY370" i="8" s="1"/>
  <c r="CX271" i="8"/>
  <c r="CX369" i="8" s="1"/>
  <c r="CX473" i="8" s="1"/>
  <c r="CW271" i="8"/>
  <c r="CW369" i="8" s="1"/>
  <c r="CW473" i="8" s="1"/>
  <c r="ET271" i="8"/>
  <c r="ET369" i="8" s="1"/>
  <c r="ET473" i="8" s="1"/>
  <c r="ES271" i="8"/>
  <c r="ES369" i="8" s="1"/>
  <c r="CV271" i="8"/>
  <c r="CV369" i="8" s="1"/>
  <c r="CU271" i="8"/>
  <c r="CU369" i="8" s="1"/>
  <c r="CU421" i="8" s="1"/>
  <c r="CO271" i="8"/>
  <c r="CO369" i="8" s="1"/>
  <c r="CN271" i="8"/>
  <c r="CN369" i="8" s="1"/>
  <c r="CN473" i="8" s="1"/>
  <c r="CL271" i="8"/>
  <c r="CL369" i="8" s="1"/>
  <c r="CM271" i="8"/>
  <c r="CM369" i="8" s="1"/>
  <c r="CK271" i="8"/>
  <c r="CK369" i="8" s="1"/>
  <c r="CC271" i="8"/>
  <c r="CC369" i="8" s="1"/>
  <c r="CC421" i="8" s="1"/>
  <c r="CB271" i="8"/>
  <c r="CB369" i="8" s="1"/>
  <c r="CB421" i="8" s="1"/>
  <c r="CA271" i="8"/>
  <c r="CA369" i="8" s="1"/>
  <c r="BZ271" i="8"/>
  <c r="BZ369" i="8" s="1"/>
  <c r="BZ421" i="8" s="1"/>
  <c r="BY271" i="8"/>
  <c r="BY369" i="8" s="1"/>
  <c r="CX270" i="8"/>
  <c r="CX368" i="8" s="1"/>
  <c r="CW270" i="8"/>
  <c r="CW368" i="8" s="1"/>
  <c r="ET270" i="8"/>
  <c r="ES270" i="8"/>
  <c r="CV270" i="8"/>
  <c r="CV368" i="8" s="1"/>
  <c r="CV420" i="8" s="1"/>
  <c r="CU270" i="8"/>
  <c r="CU368" i="8" s="1"/>
  <c r="CO270" i="8"/>
  <c r="CO368" i="8" s="1"/>
  <c r="CO420" i="8" s="1"/>
  <c r="CN270" i="8"/>
  <c r="CN368" i="8" s="1"/>
  <c r="CN420" i="8" s="1"/>
  <c r="CL270" i="8"/>
  <c r="CL368" i="8" s="1"/>
  <c r="CM270" i="8"/>
  <c r="CM368" i="8" s="1"/>
  <c r="CM420" i="8" s="1"/>
  <c r="CK270" i="8"/>
  <c r="CK368" i="8" s="1"/>
  <c r="CC270" i="8"/>
  <c r="CC368" i="8" s="1"/>
  <c r="CB270" i="8"/>
  <c r="CB368" i="8" s="1"/>
  <c r="CB472" i="8" s="1"/>
  <c r="CA270" i="8"/>
  <c r="BZ270" i="8"/>
  <c r="BZ368" i="8" s="1"/>
  <c r="BY270" i="8"/>
  <c r="BY368" i="8" s="1"/>
  <c r="CX269" i="8"/>
  <c r="CX367" i="8" s="1"/>
  <c r="CW269" i="8"/>
  <c r="CW367" i="8" s="1"/>
  <c r="CW419" i="8" s="1"/>
  <c r="ET269" i="8"/>
  <c r="ET367" i="8" s="1"/>
  <c r="ET471" i="8" s="1"/>
  <c r="ES269" i="8"/>
  <c r="ES367" i="8" s="1"/>
  <c r="CV269" i="8"/>
  <c r="CV367" i="8" s="1"/>
  <c r="CU269" i="8"/>
  <c r="CU367" i="8" s="1"/>
  <c r="CU419" i="8" s="1"/>
  <c r="CO269" i="8"/>
  <c r="CO367" i="8" s="1"/>
  <c r="CO419" i="8" s="1"/>
  <c r="CN269" i="8"/>
  <c r="CN367" i="8" s="1"/>
  <c r="CL269" i="8"/>
  <c r="CL367" i="8" s="1"/>
  <c r="CM269" i="8"/>
  <c r="CM367" i="8" s="1"/>
  <c r="CK269" i="8"/>
  <c r="CK367" i="8" s="1"/>
  <c r="CC269" i="8"/>
  <c r="CC367" i="8" s="1"/>
  <c r="CB269" i="8"/>
  <c r="CB367" i="8" s="1"/>
  <c r="CA269" i="8"/>
  <c r="CA367" i="8" s="1"/>
  <c r="BZ269" i="8"/>
  <c r="BZ367" i="8" s="1"/>
  <c r="BY269" i="8"/>
  <c r="BY367" i="8" s="1"/>
  <c r="CX268" i="8"/>
  <c r="CX366" i="8" s="1"/>
  <c r="CW268" i="8"/>
  <c r="CW366" i="8" s="1"/>
  <c r="CW418" i="8" s="1"/>
  <c r="ET268" i="8"/>
  <c r="ET366" i="8" s="1"/>
  <c r="ES268" i="8"/>
  <c r="ES366" i="8" s="1"/>
  <c r="ES470" i="8" s="1"/>
  <c r="CV268" i="8"/>
  <c r="CV366" i="8" s="1"/>
  <c r="CU268" i="8"/>
  <c r="CU366" i="8" s="1"/>
  <c r="CU418" i="8" s="1"/>
  <c r="CO268" i="8"/>
  <c r="CO366" i="8" s="1"/>
  <c r="CN268" i="8"/>
  <c r="CN366" i="8" s="1"/>
  <c r="CL268" i="8"/>
  <c r="CL366" i="8" s="1"/>
  <c r="CM268" i="8"/>
  <c r="CM366" i="8" s="1"/>
  <c r="CM470" i="8" s="1"/>
  <c r="CK268" i="8"/>
  <c r="CK366" i="8" s="1"/>
  <c r="CK418" i="8" s="1"/>
  <c r="CC268" i="8"/>
  <c r="CC366" i="8" s="1"/>
  <c r="CB268" i="8"/>
  <c r="CB366" i="8" s="1"/>
  <c r="CA268" i="8"/>
  <c r="CA366" i="8" s="1"/>
  <c r="BZ268" i="8"/>
  <c r="BZ366" i="8" s="1"/>
  <c r="BZ418" i="8" s="1"/>
  <c r="BY268" i="8"/>
  <c r="BY366" i="8" s="1"/>
  <c r="BY470" i="8" s="1"/>
  <c r="BL289" i="8"/>
  <c r="BL387" i="8" s="1"/>
  <c r="BL439" i="8" s="1"/>
  <c r="BL436" i="8"/>
  <c r="BL281" i="8"/>
  <c r="BL379" i="8" s="1"/>
  <c r="BL280" i="8"/>
  <c r="BL378" i="8" s="1"/>
  <c r="BL275" i="8"/>
  <c r="BL373" i="8" s="1"/>
  <c r="BL425" i="8" s="1"/>
  <c r="BL272" i="8"/>
  <c r="BL370" i="8" s="1"/>
  <c r="BL422" i="8" s="1"/>
  <c r="BL271" i="8"/>
  <c r="BL369" i="8" s="1"/>
  <c r="BL270" i="8"/>
  <c r="BL368" i="8" s="1"/>
  <c r="BL269" i="8"/>
  <c r="BL367" i="8" s="1"/>
  <c r="BL268" i="8"/>
  <c r="BL366" i="8" s="1"/>
  <c r="CN429" i="8"/>
  <c r="CV427" i="8"/>
  <c r="CV428" i="8"/>
  <c r="CO429" i="8"/>
  <c r="CU428" i="8"/>
  <c r="CU429" i="8"/>
  <c r="ES95" i="8"/>
  <c r="ES97" i="8" s="1"/>
  <c r="ET95" i="8"/>
  <c r="ET97" i="8" s="1"/>
  <c r="EU95" i="8"/>
  <c r="EU97" i="8" s="1"/>
  <c r="BY102" i="8"/>
  <c r="BY104" i="8" s="1"/>
  <c r="BZ102" i="8"/>
  <c r="BZ104" i="8" s="1"/>
  <c r="CA102" i="8"/>
  <c r="CA104" i="8" s="1"/>
  <c r="CB102" i="8"/>
  <c r="CB104" i="8" s="1"/>
  <c r="CC102" i="8"/>
  <c r="CC104" i="8" s="1"/>
  <c r="AT102" i="8"/>
  <c r="AT104" i="8" s="1"/>
  <c r="CU102" i="8"/>
  <c r="CU104" i="8" s="1"/>
  <c r="CK102" i="8"/>
  <c r="CK104" i="8" s="1"/>
  <c r="CV102" i="8"/>
  <c r="CV104" i="8" s="1"/>
  <c r="ES102" i="8"/>
  <c r="ES104" i="8" s="1"/>
  <c r="ET102" i="8"/>
  <c r="ET104" i="8" s="1"/>
  <c r="EU102" i="8"/>
  <c r="EU104" i="8" s="1"/>
  <c r="AU102" i="8"/>
  <c r="AU104" i="8" s="1"/>
  <c r="CM102" i="8"/>
  <c r="CM104" i="8" s="1"/>
  <c r="BB102" i="8"/>
  <c r="BB104" i="8" s="1"/>
  <c r="BL102" i="8"/>
  <c r="BL104" i="8" s="1"/>
  <c r="ED102" i="8"/>
  <c r="ED104" i="8" s="1"/>
  <c r="CW102" i="8"/>
  <c r="CW104" i="8" s="1"/>
  <c r="CX102" i="8"/>
  <c r="CX104" i="8" s="1"/>
  <c r="S102" i="8"/>
  <c r="S104" i="8" s="1"/>
  <c r="T102" i="8"/>
  <c r="T104" i="8" s="1"/>
  <c r="K102" i="8"/>
  <c r="K104" i="8" s="1"/>
  <c r="L102" i="8"/>
  <c r="L104" i="8" s="1"/>
  <c r="CL102" i="8"/>
  <c r="CL104" i="8" s="1"/>
  <c r="CN102" i="8"/>
  <c r="CN104" i="8" s="1"/>
  <c r="CO102" i="8"/>
  <c r="CO104" i="8" s="1"/>
  <c r="BB466" i="8"/>
  <c r="BB410" i="8"/>
  <c r="CU451" i="8"/>
  <c r="CU463" i="8"/>
  <c r="CN452" i="8"/>
  <c r="CO466" i="8"/>
  <c r="CO413" i="8"/>
  <c r="CL511" i="8"/>
  <c r="CL406" i="8"/>
  <c r="BL458" i="8"/>
  <c r="AT410" i="8"/>
  <c r="AT462" i="8" s="1"/>
  <c r="AT455" i="8"/>
  <c r="AT453" i="8"/>
  <c r="AU406" i="8"/>
  <c r="AU458" i="8" s="1"/>
  <c r="CC410" i="8"/>
  <c r="CK451" i="8"/>
  <c r="CK413" i="8"/>
  <c r="CK465" i="8" s="1"/>
  <c r="CB406" i="8"/>
  <c r="BB436" i="8"/>
  <c r="AT438" i="8"/>
  <c r="T367" i="8"/>
  <c r="T419" i="8" s="1"/>
  <c r="CO434" i="8"/>
  <c r="CU437" i="8"/>
  <c r="J289" i="8"/>
  <c r="I289" i="8"/>
  <c r="H289" i="8"/>
  <c r="R289" i="8"/>
  <c r="R387" i="8" s="1"/>
  <c r="Q289" i="8"/>
  <c r="Q387" i="8" s="1"/>
  <c r="P289" i="8"/>
  <c r="P387" i="8" s="1"/>
  <c r="P439" i="8" s="1"/>
  <c r="O289" i="8"/>
  <c r="N289" i="8"/>
  <c r="N387" i="8" s="1"/>
  <c r="G289" i="8"/>
  <c r="G387" i="8" s="1"/>
  <c r="F289" i="8"/>
  <c r="F387" i="8" s="1"/>
  <c r="M289" i="8"/>
  <c r="M387" i="8" s="1"/>
  <c r="E289" i="8"/>
  <c r="F436" i="8"/>
  <c r="J281" i="8"/>
  <c r="J379" i="8" s="1"/>
  <c r="I281" i="8"/>
  <c r="H281" i="8"/>
  <c r="R281" i="8"/>
  <c r="R379" i="8" s="1"/>
  <c r="Q281" i="8"/>
  <c r="Q379" i="8" s="1"/>
  <c r="P281" i="8"/>
  <c r="P379" i="8" s="1"/>
  <c r="P431" i="8" s="1"/>
  <c r="O281" i="8"/>
  <c r="N281" i="8"/>
  <c r="G281" i="8"/>
  <c r="G379" i="8" s="1"/>
  <c r="F281" i="8"/>
  <c r="F379" i="8" s="1"/>
  <c r="M281" i="8"/>
  <c r="M379" i="8" s="1"/>
  <c r="E281" i="8"/>
  <c r="J280" i="8"/>
  <c r="J378" i="8" s="1"/>
  <c r="I280" i="8"/>
  <c r="H280" i="8"/>
  <c r="R280" i="8"/>
  <c r="Q280" i="8"/>
  <c r="Q378" i="8" s="1"/>
  <c r="Q430" i="8" s="1"/>
  <c r="P280" i="8"/>
  <c r="P378" i="8" s="1"/>
  <c r="O280" i="8"/>
  <c r="N280" i="8"/>
  <c r="G280" i="8"/>
  <c r="G378" i="8" s="1"/>
  <c r="F280" i="8"/>
  <c r="F378" i="8" s="1"/>
  <c r="M280" i="8"/>
  <c r="M378" i="8" s="1"/>
  <c r="E280" i="8"/>
  <c r="J275" i="8"/>
  <c r="J373" i="8" s="1"/>
  <c r="I275" i="8"/>
  <c r="H275" i="8"/>
  <c r="R275" i="8"/>
  <c r="Q275" i="8"/>
  <c r="Q373" i="8" s="1"/>
  <c r="P275" i="8"/>
  <c r="P373" i="8" s="1"/>
  <c r="P425" i="8" s="1"/>
  <c r="O275" i="8"/>
  <c r="N275" i="8"/>
  <c r="G275" i="8"/>
  <c r="G373" i="8" s="1"/>
  <c r="F275" i="8"/>
  <c r="F373" i="8" s="1"/>
  <c r="M275" i="8"/>
  <c r="M373" i="8" s="1"/>
  <c r="E275" i="8"/>
  <c r="J272" i="8"/>
  <c r="J370" i="8" s="1"/>
  <c r="I272" i="8"/>
  <c r="I370" i="8" s="1"/>
  <c r="H272" i="8"/>
  <c r="H370" i="8" s="1"/>
  <c r="H474" i="8" s="1"/>
  <c r="R272" i="8"/>
  <c r="R370" i="8" s="1"/>
  <c r="Q272" i="8"/>
  <c r="Q370" i="8" s="1"/>
  <c r="P272" i="8"/>
  <c r="P370" i="8" s="1"/>
  <c r="O272" i="8"/>
  <c r="O370" i="8" s="1"/>
  <c r="N272" i="8"/>
  <c r="N370" i="8" s="1"/>
  <c r="N422" i="8" s="1"/>
  <c r="G272" i="8"/>
  <c r="G370" i="8" s="1"/>
  <c r="G422" i="8" s="1"/>
  <c r="F272" i="8"/>
  <c r="F370" i="8" s="1"/>
  <c r="M272" i="8"/>
  <c r="M370" i="8" s="1"/>
  <c r="M474" i="8" s="1"/>
  <c r="E272" i="8"/>
  <c r="E370" i="8" s="1"/>
  <c r="J271" i="8"/>
  <c r="J369" i="8" s="1"/>
  <c r="I271" i="8"/>
  <c r="I369" i="8" s="1"/>
  <c r="H271" i="8"/>
  <c r="H369" i="8" s="1"/>
  <c r="R271" i="8"/>
  <c r="R369" i="8" s="1"/>
  <c r="R421" i="8" s="1"/>
  <c r="Q271" i="8"/>
  <c r="Q369" i="8" s="1"/>
  <c r="Q473" i="8" s="1"/>
  <c r="P271" i="8"/>
  <c r="P369" i="8" s="1"/>
  <c r="P473" i="8" s="1"/>
  <c r="O271" i="8"/>
  <c r="O369" i="8" s="1"/>
  <c r="N271" i="8"/>
  <c r="N369" i="8" s="1"/>
  <c r="N473" i="8" s="1"/>
  <c r="F271" i="8"/>
  <c r="F369" i="8" s="1"/>
  <c r="M271" i="8"/>
  <c r="M369" i="8" s="1"/>
  <c r="E271" i="8"/>
  <c r="E369" i="8" s="1"/>
  <c r="E473" i="8" s="1"/>
  <c r="J270" i="8"/>
  <c r="J368" i="8" s="1"/>
  <c r="I270" i="8"/>
  <c r="H270" i="8"/>
  <c r="R270" i="8"/>
  <c r="R368" i="8" s="1"/>
  <c r="Q270" i="8"/>
  <c r="P270" i="8"/>
  <c r="P368" i="8" s="1"/>
  <c r="O270" i="8"/>
  <c r="N270" i="8"/>
  <c r="G270" i="8"/>
  <c r="G368" i="8" s="1"/>
  <c r="F270" i="8"/>
  <c r="F368" i="8" s="1"/>
  <c r="M270" i="8"/>
  <c r="M368" i="8" s="1"/>
  <c r="E270" i="8"/>
  <c r="J269" i="8"/>
  <c r="J367" i="8" s="1"/>
  <c r="I269" i="8"/>
  <c r="H269" i="8"/>
  <c r="H367" i="8" s="1"/>
  <c r="R269" i="8"/>
  <c r="R367" i="8" s="1"/>
  <c r="R419" i="8" s="1"/>
  <c r="Q269" i="8"/>
  <c r="P269" i="8"/>
  <c r="P367" i="8" s="1"/>
  <c r="O269" i="8"/>
  <c r="N269" i="8"/>
  <c r="N367" i="8" s="1"/>
  <c r="N419" i="8" s="1"/>
  <c r="G269" i="8"/>
  <c r="G367" i="8" s="1"/>
  <c r="F269" i="8"/>
  <c r="F367" i="8" s="1"/>
  <c r="M269" i="8"/>
  <c r="M367" i="8" s="1"/>
  <c r="E269" i="8"/>
  <c r="J268" i="8"/>
  <c r="J366" i="8" s="1"/>
  <c r="I268" i="8"/>
  <c r="H268" i="8"/>
  <c r="R268" i="8"/>
  <c r="R366" i="8" s="1"/>
  <c r="Q268" i="8"/>
  <c r="Q366" i="8" s="1"/>
  <c r="P268" i="8"/>
  <c r="O268" i="8"/>
  <c r="N268" i="8"/>
  <c r="N366" i="8" s="1"/>
  <c r="G268" i="8"/>
  <c r="G366" i="8" s="1"/>
  <c r="F268" i="8"/>
  <c r="F366" i="8" s="1"/>
  <c r="M268" i="8"/>
  <c r="M366" i="8" s="1"/>
  <c r="E268" i="8"/>
  <c r="BK289" i="8"/>
  <c r="BJ289" i="8"/>
  <c r="BN289" i="8"/>
  <c r="BN387" i="8" s="1"/>
  <c r="BN439" i="8" s="1"/>
  <c r="BI289" i="8"/>
  <c r="BM289" i="8"/>
  <c r="BM387" i="8" s="1"/>
  <c r="BH289" i="8"/>
  <c r="BA289" i="8"/>
  <c r="BA387" i="8" s="1"/>
  <c r="AZ289" i="8"/>
  <c r="AZ387" i="8" s="1"/>
  <c r="AY289" i="8"/>
  <c r="AY387" i="8" s="1"/>
  <c r="AY439" i="8" s="1"/>
  <c r="AX289" i="8"/>
  <c r="AW289" i="8"/>
  <c r="AW387" i="8" s="1"/>
  <c r="AV289" i="8"/>
  <c r="BK281" i="8"/>
  <c r="BJ281" i="8"/>
  <c r="BN281" i="8"/>
  <c r="BN379" i="8" s="1"/>
  <c r="BI281" i="8"/>
  <c r="BM281" i="8"/>
  <c r="BM379" i="8" s="1"/>
  <c r="BH281" i="8"/>
  <c r="BA281" i="8"/>
  <c r="BA379" i="8" s="1"/>
  <c r="BA431" i="8" s="1"/>
  <c r="AZ281" i="8"/>
  <c r="AZ379" i="8" s="1"/>
  <c r="AZ431" i="8" s="1"/>
  <c r="AY281" i="8"/>
  <c r="AY379" i="8" s="1"/>
  <c r="AX281" i="8"/>
  <c r="AW281" i="8"/>
  <c r="AW379" i="8" s="1"/>
  <c r="AV281" i="8"/>
  <c r="BK280" i="8"/>
  <c r="BJ280" i="8"/>
  <c r="BN280" i="8"/>
  <c r="BN378" i="8" s="1"/>
  <c r="BI280" i="8"/>
  <c r="BM280" i="8"/>
  <c r="BM378" i="8" s="1"/>
  <c r="BH280" i="8"/>
  <c r="BA280" i="8"/>
  <c r="BA378" i="8" s="1"/>
  <c r="AZ280" i="8"/>
  <c r="AZ378" i="8" s="1"/>
  <c r="AZ430" i="8" s="1"/>
  <c r="AY280" i="8"/>
  <c r="AY378" i="8" s="1"/>
  <c r="AX280" i="8"/>
  <c r="AW280" i="8"/>
  <c r="AW378" i="8" s="1"/>
  <c r="AW430" i="8" s="1"/>
  <c r="AV280" i="8"/>
  <c r="AV378" i="8" s="1"/>
  <c r="BK275" i="8"/>
  <c r="BK373" i="8" s="1"/>
  <c r="BJ275" i="8"/>
  <c r="BN275" i="8"/>
  <c r="BN373" i="8" s="1"/>
  <c r="BI275" i="8"/>
  <c r="BI373" i="8" s="1"/>
  <c r="BM275" i="8"/>
  <c r="BM373" i="8" s="1"/>
  <c r="BH275" i="8"/>
  <c r="BA275" i="8"/>
  <c r="BA373" i="8" s="1"/>
  <c r="AZ275" i="8"/>
  <c r="AZ373" i="8" s="1"/>
  <c r="AY275" i="8"/>
  <c r="AY373" i="8" s="1"/>
  <c r="AX275" i="8"/>
  <c r="AW275" i="8"/>
  <c r="AW373" i="8" s="1"/>
  <c r="AW425" i="8" s="1"/>
  <c r="AV275" i="8"/>
  <c r="AV373" i="8" s="1"/>
  <c r="BK272" i="8"/>
  <c r="BK370" i="8" s="1"/>
  <c r="BJ272" i="8"/>
  <c r="BJ370" i="8" s="1"/>
  <c r="BN272" i="8"/>
  <c r="BN370" i="8" s="1"/>
  <c r="BI272" i="8"/>
  <c r="BI370" i="8" s="1"/>
  <c r="BM272" i="8"/>
  <c r="BM370" i="8" s="1"/>
  <c r="BH272" i="8"/>
  <c r="BH370" i="8" s="1"/>
  <c r="BA272" i="8"/>
  <c r="BA370" i="8" s="1"/>
  <c r="AZ272" i="8"/>
  <c r="AZ370" i="8" s="1"/>
  <c r="AY272" i="8"/>
  <c r="AY370" i="8" s="1"/>
  <c r="AX272" i="8"/>
  <c r="AX370" i="8" s="1"/>
  <c r="AW272" i="8"/>
  <c r="AW370" i="8" s="1"/>
  <c r="AW474" i="8" s="1"/>
  <c r="AV272" i="8"/>
  <c r="AV370" i="8" s="1"/>
  <c r="BK271" i="8"/>
  <c r="BK369" i="8" s="1"/>
  <c r="BJ271" i="8"/>
  <c r="BJ369" i="8" s="1"/>
  <c r="BN271" i="8"/>
  <c r="BN369" i="8" s="1"/>
  <c r="BN473" i="8" s="1"/>
  <c r="BI271" i="8"/>
  <c r="BI369" i="8" s="1"/>
  <c r="BM271" i="8"/>
  <c r="BM369" i="8" s="1"/>
  <c r="BH271" i="8"/>
  <c r="BH369" i="8" s="1"/>
  <c r="BA271" i="8"/>
  <c r="BA369" i="8" s="1"/>
  <c r="AZ271" i="8"/>
  <c r="AZ369" i="8" s="1"/>
  <c r="AY271" i="8"/>
  <c r="AY369" i="8" s="1"/>
  <c r="AX271" i="8"/>
  <c r="AX369" i="8" s="1"/>
  <c r="AX473" i="8" s="1"/>
  <c r="AW271" i="8"/>
  <c r="AW369" i="8" s="1"/>
  <c r="AV271" i="8"/>
  <c r="AV369" i="8" s="1"/>
  <c r="BK270" i="8"/>
  <c r="BK368" i="8" s="1"/>
  <c r="BJ270" i="8"/>
  <c r="BN270" i="8"/>
  <c r="BN368" i="8" s="1"/>
  <c r="BN420" i="8" s="1"/>
  <c r="BI270" i="8"/>
  <c r="BM270" i="8"/>
  <c r="BM368" i="8" s="1"/>
  <c r="BH270" i="8"/>
  <c r="BA270" i="8"/>
  <c r="BA368" i="8" s="1"/>
  <c r="AZ270" i="8"/>
  <c r="AZ368" i="8" s="1"/>
  <c r="AZ420" i="8" s="1"/>
  <c r="AY270" i="8"/>
  <c r="AY368" i="8" s="1"/>
  <c r="AX270" i="8"/>
  <c r="AW270" i="8"/>
  <c r="AW368" i="8" s="1"/>
  <c r="AV270" i="8"/>
  <c r="AV368" i="8" s="1"/>
  <c r="BK269" i="8"/>
  <c r="BK367" i="8" s="1"/>
  <c r="BJ269" i="8"/>
  <c r="BJ367" i="8" s="1"/>
  <c r="BJ471" i="8" s="1"/>
  <c r="BN269" i="8"/>
  <c r="BN367" i="8" s="1"/>
  <c r="BI269" i="8"/>
  <c r="BI367" i="8" s="1"/>
  <c r="BM269" i="8"/>
  <c r="BM367" i="8" s="1"/>
  <c r="BH269" i="8"/>
  <c r="BH367" i="8" s="1"/>
  <c r="BA269" i="8"/>
  <c r="BA367" i="8" s="1"/>
  <c r="AZ269" i="8"/>
  <c r="AZ367" i="8" s="1"/>
  <c r="AY269" i="8"/>
  <c r="AY367" i="8" s="1"/>
  <c r="AX269" i="8"/>
  <c r="AX367" i="8" s="1"/>
  <c r="AW269" i="8"/>
  <c r="AW367" i="8" s="1"/>
  <c r="AV269" i="8"/>
  <c r="AV367" i="8" s="1"/>
  <c r="AV419" i="8" s="1"/>
  <c r="BK268" i="8"/>
  <c r="BK366" i="8" s="1"/>
  <c r="BJ268" i="8"/>
  <c r="BJ366" i="8" s="1"/>
  <c r="BN268" i="8"/>
  <c r="BN366" i="8" s="1"/>
  <c r="BN418" i="8" s="1"/>
  <c r="BI268" i="8"/>
  <c r="BI366" i="8" s="1"/>
  <c r="BM268" i="8"/>
  <c r="BM366" i="8" s="1"/>
  <c r="BH268" i="8"/>
  <c r="BH366" i="8" s="1"/>
  <c r="BA268" i="8"/>
  <c r="BA366" i="8" s="1"/>
  <c r="AZ268" i="8"/>
  <c r="AZ366" i="8" s="1"/>
  <c r="AY268" i="8"/>
  <c r="AY366" i="8" s="1"/>
  <c r="AX268" i="8"/>
  <c r="AX366" i="8" s="1"/>
  <c r="AW268" i="8"/>
  <c r="AW366" i="8" s="1"/>
  <c r="AV268" i="8"/>
  <c r="AV366" i="8" s="1"/>
  <c r="AW102" i="8"/>
  <c r="AW104" i="8" s="1"/>
  <c r="AX102" i="8"/>
  <c r="AX104" i="8" s="1"/>
  <c r="AY102" i="8"/>
  <c r="AY104" i="8" s="1"/>
  <c r="AZ102" i="8"/>
  <c r="AZ104" i="8" s="1"/>
  <c r="BA102" i="8"/>
  <c r="BA104" i="8" s="1"/>
  <c r="BH102" i="8"/>
  <c r="BH104" i="8" s="1"/>
  <c r="BM102" i="8"/>
  <c r="BM104" i="8" s="1"/>
  <c r="BI102" i="8"/>
  <c r="BI104" i="8" s="1"/>
  <c r="BN102" i="8"/>
  <c r="BN104" i="8"/>
  <c r="BJ102" i="8"/>
  <c r="BJ104" i="8" s="1"/>
  <c r="BK102" i="8"/>
  <c r="BK104" i="8" s="1"/>
  <c r="AV102" i="8"/>
  <c r="AV104" i="8" s="1"/>
  <c r="CL458" i="8"/>
  <c r="CU466" i="8"/>
  <c r="CO452" i="8"/>
  <c r="CN451" i="8"/>
  <c r="AV450" i="8"/>
  <c r="AV455" i="8"/>
  <c r="AV407" i="8"/>
  <c r="CK466" i="8"/>
  <c r="CC451" i="8"/>
  <c r="AZ407" i="8"/>
  <c r="AZ459" i="8" s="1"/>
  <c r="CB420" i="8"/>
  <c r="CB463" i="8"/>
  <c r="BZ463" i="8"/>
  <c r="BM407" i="8"/>
  <c r="CB450" i="8"/>
  <c r="BY462" i="8"/>
  <c r="AT463" i="8"/>
  <c r="AY410" i="8"/>
  <c r="AY466" i="8"/>
  <c r="AY406" i="8"/>
  <c r="AT466" i="8"/>
  <c r="BZ466" i="8"/>
  <c r="BB435" i="8"/>
  <c r="AT434" i="8"/>
  <c r="AT436" i="8"/>
  <c r="BZ433" i="8"/>
  <c r="BZ436" i="8"/>
  <c r="BZ426" i="8"/>
  <c r="BZ435" i="8"/>
  <c r="CB435" i="8"/>
  <c r="CB438" i="8"/>
  <c r="BZ434" i="8"/>
  <c r="CO437" i="8"/>
  <c r="CO435" i="8"/>
  <c r="CN437" i="8"/>
  <c r="CN435" i="8"/>
  <c r="CO438" i="8"/>
  <c r="CO436" i="8"/>
  <c r="CU434" i="8"/>
  <c r="CU438" i="8"/>
  <c r="CK437" i="8"/>
  <c r="AY433" i="8"/>
  <c r="AV379" i="8"/>
  <c r="AV433" i="8"/>
  <c r="AV438" i="8"/>
  <c r="AV432" i="8"/>
  <c r="AZ435" i="8"/>
  <c r="AV387" i="8"/>
  <c r="AW450" i="8"/>
  <c r="AV436" i="8"/>
  <c r="AW451" i="8"/>
  <c r="AY463" i="8"/>
  <c r="AZ452" i="8"/>
  <c r="AV463" i="8"/>
  <c r="AV451" i="8"/>
  <c r="AV466" i="8"/>
  <c r="D289" i="8"/>
  <c r="D281" i="8"/>
  <c r="D280" i="8"/>
  <c r="D275" i="8"/>
  <c r="D271" i="8"/>
  <c r="D270" i="8"/>
  <c r="D269" i="8"/>
  <c r="D268" i="8"/>
  <c r="C289" i="8"/>
  <c r="C387" i="8" s="1"/>
  <c r="C281" i="8"/>
  <c r="C379" i="8" s="1"/>
  <c r="C280" i="8"/>
  <c r="C378" i="8" s="1"/>
  <c r="C275" i="8"/>
  <c r="C373" i="8" s="1"/>
  <c r="C272" i="8"/>
  <c r="C370" i="8" s="1"/>
  <c r="C271" i="8"/>
  <c r="C369" i="8" s="1"/>
  <c r="C270" i="8"/>
  <c r="C368" i="8" s="1"/>
  <c r="C420" i="8" s="1"/>
  <c r="C268" i="8"/>
  <c r="C366" i="8" s="1"/>
  <c r="AK268" i="8"/>
  <c r="AK366" i="8" s="1"/>
  <c r="AJ268" i="8"/>
  <c r="AJ366" i="8" s="1"/>
  <c r="AJ418" i="8" s="1"/>
  <c r="AL268" i="8"/>
  <c r="AL366" i="8" s="1"/>
  <c r="AM268" i="8"/>
  <c r="AM366" i="8" s="1"/>
  <c r="AN268" i="8"/>
  <c r="AN366" i="8" s="1"/>
  <c r="AJ269" i="8"/>
  <c r="AJ367" i="8" s="1"/>
  <c r="AK269" i="8"/>
  <c r="AK367" i="8" s="1"/>
  <c r="AL269" i="8"/>
  <c r="AL367" i="8" s="1"/>
  <c r="AM269" i="8"/>
  <c r="AM367" i="8" s="1"/>
  <c r="AN269" i="8"/>
  <c r="AN367" i="8" s="1"/>
  <c r="AJ270" i="8"/>
  <c r="AJ368" i="8" s="1"/>
  <c r="AK270" i="8"/>
  <c r="AK368" i="8" s="1"/>
  <c r="AL270" i="8"/>
  <c r="AL368" i="8" s="1"/>
  <c r="AM270" i="8"/>
  <c r="AN270" i="8"/>
  <c r="AN368" i="8" s="1"/>
  <c r="AJ271" i="8"/>
  <c r="AJ369" i="8" s="1"/>
  <c r="AK271" i="8"/>
  <c r="AK369" i="8" s="1"/>
  <c r="AL271" i="8"/>
  <c r="AL369" i="8" s="1"/>
  <c r="AL421" i="8" s="1"/>
  <c r="AM271" i="8"/>
  <c r="AM369" i="8" s="1"/>
  <c r="AN271" i="8"/>
  <c r="AN369" i="8" s="1"/>
  <c r="AJ272" i="8"/>
  <c r="AJ370" i="8" s="1"/>
  <c r="AK272" i="8"/>
  <c r="AK370" i="8" s="1"/>
  <c r="AL272" i="8"/>
  <c r="AL370" i="8" s="1"/>
  <c r="AM272" i="8"/>
  <c r="AM370" i="8" s="1"/>
  <c r="AN272" i="8"/>
  <c r="AN370" i="8" s="1"/>
  <c r="AN474" i="8" s="1"/>
  <c r="AJ275" i="8"/>
  <c r="AJ373" i="8" s="1"/>
  <c r="AJ425" i="8" s="1"/>
  <c r="AK275" i="8"/>
  <c r="AK373" i="8" s="1"/>
  <c r="AL275" i="8"/>
  <c r="AL373" i="8" s="1"/>
  <c r="AM275" i="8"/>
  <c r="AN275" i="8"/>
  <c r="AJ426" i="8"/>
  <c r="AJ280" i="8"/>
  <c r="AJ378" i="8" s="1"/>
  <c r="AK280" i="8"/>
  <c r="AK378" i="8" s="1"/>
  <c r="AK430" i="8" s="1"/>
  <c r="AL280" i="8"/>
  <c r="AL378" i="8" s="1"/>
  <c r="AM280" i="8"/>
  <c r="AN280" i="8"/>
  <c r="AN378" i="8" s="1"/>
  <c r="AJ281" i="8"/>
  <c r="AJ379" i="8" s="1"/>
  <c r="AK281" i="8"/>
  <c r="AK379" i="8" s="1"/>
  <c r="AL281" i="8"/>
  <c r="AL379" i="8" s="1"/>
  <c r="AM281" i="8"/>
  <c r="AN281" i="8"/>
  <c r="AN379" i="8" s="1"/>
  <c r="AN483" i="8" s="1"/>
  <c r="AL433" i="8"/>
  <c r="AJ435" i="8"/>
  <c r="AN435" i="8"/>
  <c r="AJ436" i="8"/>
  <c r="AL436" i="8"/>
  <c r="AK437" i="8"/>
  <c r="AL437" i="8"/>
  <c r="AJ438" i="8"/>
  <c r="AJ289" i="8"/>
  <c r="AJ387" i="8" s="1"/>
  <c r="AK289" i="8"/>
  <c r="AK387" i="8" s="1"/>
  <c r="AK491" i="8" s="1"/>
  <c r="AL289" i="8"/>
  <c r="AL387" i="8" s="1"/>
  <c r="AM289" i="8"/>
  <c r="AN289" i="8"/>
  <c r="AN387" i="8" s="1"/>
  <c r="AI269" i="8"/>
  <c r="AI367" i="8" s="1"/>
  <c r="AI275" i="8"/>
  <c r="AI280" i="8"/>
  <c r="AI281" i="8"/>
  <c r="AI379" i="8" s="1"/>
  <c r="AI270" i="8"/>
  <c r="AI271" i="8"/>
  <c r="AI369" i="8" s="1"/>
  <c r="AI272" i="8"/>
  <c r="AI370" i="8" s="1"/>
  <c r="AI422" i="8" s="1"/>
  <c r="AI289" i="8"/>
  <c r="AI387" i="8" s="1"/>
  <c r="AI268" i="8"/>
  <c r="AI366" i="8" s="1"/>
  <c r="AI424" i="8"/>
  <c r="AL427" i="8"/>
  <c r="AM427" i="8"/>
  <c r="AK427" i="8"/>
  <c r="AJ424" i="8"/>
  <c r="C423" i="8"/>
  <c r="D102" i="8"/>
  <c r="D104" i="8" s="1"/>
  <c r="E102" i="8"/>
  <c r="E104" i="8" s="1"/>
  <c r="M102" i="8"/>
  <c r="M104" i="8" s="1"/>
  <c r="F102" i="8"/>
  <c r="F104" i="8" s="1"/>
  <c r="G102" i="8"/>
  <c r="G104" i="8" s="1"/>
  <c r="N102" i="8"/>
  <c r="N104" i="8" s="1"/>
  <c r="O102" i="8"/>
  <c r="O104" i="8" s="1"/>
  <c r="P102" i="8"/>
  <c r="P104" i="8" s="1"/>
  <c r="Q102" i="8"/>
  <c r="Q104" i="8" s="1"/>
  <c r="R102" i="8"/>
  <c r="R104" i="8" s="1"/>
  <c r="H102" i="8"/>
  <c r="H104" i="8" s="1"/>
  <c r="I102" i="8"/>
  <c r="I104" i="8" s="1"/>
  <c r="J102" i="8"/>
  <c r="J104" i="8" s="1"/>
  <c r="AI102" i="8"/>
  <c r="AI104" i="8" s="1"/>
  <c r="AJ102" i="8"/>
  <c r="AJ104" i="8" s="1"/>
  <c r="AK102" i="8"/>
  <c r="AK104" i="8" s="1"/>
  <c r="AL102" i="8"/>
  <c r="AL104" i="8" s="1"/>
  <c r="AM102" i="8"/>
  <c r="AM104" i="8" s="1"/>
  <c r="AN102" i="8"/>
  <c r="AN104" i="8" s="1"/>
  <c r="AL451" i="8"/>
  <c r="AL407" i="8"/>
  <c r="AL459" i="8" s="1"/>
  <c r="AL410" i="8"/>
  <c r="AL462" i="8" s="1"/>
  <c r="F451" i="8"/>
  <c r="F407" i="8"/>
  <c r="F410" i="8"/>
  <c r="AJ451" i="8"/>
  <c r="J435" i="8"/>
  <c r="J387" i="8"/>
  <c r="J436" i="8"/>
  <c r="R378" i="8"/>
  <c r="R373" i="8"/>
  <c r="Q367" i="8"/>
  <c r="Q419" i="8" s="1"/>
  <c r="Q368" i="8"/>
  <c r="Q435" i="8"/>
  <c r="Q437" i="8"/>
  <c r="Q436" i="8"/>
  <c r="F438" i="8"/>
  <c r="F435" i="8"/>
  <c r="N373" i="8"/>
  <c r="N379" i="8"/>
  <c r="N378" i="8"/>
  <c r="N368" i="8"/>
  <c r="M436" i="8"/>
  <c r="M435" i="8"/>
  <c r="AN373" i="8"/>
  <c r="AJ434" i="8"/>
  <c r="AJ437" i="8"/>
  <c r="AL432" i="8"/>
  <c r="C102" i="8"/>
  <c r="C104" i="8" s="1"/>
  <c r="AL466" i="8"/>
  <c r="J438" i="8"/>
  <c r="M437" i="8"/>
  <c r="AJ429" i="8"/>
  <c r="AK429" i="8"/>
  <c r="AM429" i="8"/>
  <c r="AN429" i="8"/>
  <c r="AI429" i="8"/>
  <c r="AL435" i="8"/>
  <c r="B268" i="8"/>
  <c r="B445" i="8"/>
  <c r="B128" i="8"/>
  <c r="B156" i="8"/>
  <c r="B102" i="8"/>
  <c r="B104" i="8" s="1"/>
  <c r="B95" i="8"/>
  <c r="B97" i="8" s="1"/>
  <c r="B87" i="8"/>
  <c r="B90" i="8" s="1"/>
  <c r="B59" i="8"/>
  <c r="B60" i="8" s="1"/>
  <c r="B43" i="8"/>
  <c r="B44" i="8" s="1"/>
  <c r="B37" i="8"/>
  <c r="B38" i="8" s="1"/>
  <c r="B31" i="8"/>
  <c r="B32" i="8" s="1"/>
  <c r="B25" i="8"/>
  <c r="B19" i="8"/>
  <c r="B20" i="8" s="1"/>
  <c r="B13" i="8"/>
  <c r="B14" i="8" s="1"/>
  <c r="AK68" i="8"/>
  <c r="AK71" i="8" s="1"/>
  <c r="AN63" i="8"/>
  <c r="AN62" i="8"/>
  <c r="CA62" i="8"/>
  <c r="CB62" i="8"/>
  <c r="CC62" i="8"/>
  <c r="AT62" i="8"/>
  <c r="CU62" i="8"/>
  <c r="CK62" i="8"/>
  <c r="CV62" i="8"/>
  <c r="ES62" i="8"/>
  <c r="ET62" i="8"/>
  <c r="EU62" i="8"/>
  <c r="AU62" i="8"/>
  <c r="CM62" i="8"/>
  <c r="AV62" i="8"/>
  <c r="AW62" i="8"/>
  <c r="AX62" i="8"/>
  <c r="AY62" i="8"/>
  <c r="AZ62" i="8"/>
  <c r="BA62" i="8"/>
  <c r="BB62" i="8"/>
  <c r="BH62" i="8"/>
  <c r="BM62" i="8"/>
  <c r="BI62" i="8"/>
  <c r="BN62" i="8"/>
  <c r="BJ62" i="8"/>
  <c r="BK62" i="8"/>
  <c r="BL62" i="8"/>
  <c r="ED62" i="8"/>
  <c r="CW62" i="8"/>
  <c r="CX62" i="8"/>
  <c r="CL62" i="8"/>
  <c r="CN62" i="8"/>
  <c r="CO62" i="8"/>
  <c r="AI62" i="8"/>
  <c r="AJ62" i="8"/>
  <c r="AK62" i="8"/>
  <c r="AL62" i="8"/>
  <c r="AM62" i="8"/>
  <c r="CA63" i="8"/>
  <c r="CB63" i="8"/>
  <c r="CC63" i="8"/>
  <c r="AT63" i="8"/>
  <c r="CU63" i="8"/>
  <c r="CK63" i="8"/>
  <c r="CV63" i="8"/>
  <c r="ES63" i="8"/>
  <c r="ET63" i="8"/>
  <c r="EU63" i="8"/>
  <c r="AU63" i="8"/>
  <c r="CM63" i="8"/>
  <c r="AV63" i="8"/>
  <c r="AW63" i="8"/>
  <c r="AX63" i="8"/>
  <c r="AY63" i="8"/>
  <c r="AZ63" i="8"/>
  <c r="BA63" i="8"/>
  <c r="BB63" i="8"/>
  <c r="BH63" i="8"/>
  <c r="BM63" i="8"/>
  <c r="BI63" i="8"/>
  <c r="BN63" i="8"/>
  <c r="BJ63" i="8"/>
  <c r="BK63" i="8"/>
  <c r="BL63" i="8"/>
  <c r="ED63" i="8"/>
  <c r="CW63" i="8"/>
  <c r="CX63" i="8"/>
  <c r="CL63" i="8"/>
  <c r="CN63" i="8"/>
  <c r="CO63" i="8"/>
  <c r="AI63" i="8"/>
  <c r="AJ63" i="8"/>
  <c r="AK63" i="8"/>
  <c r="AL63" i="8"/>
  <c r="AM63" i="8"/>
  <c r="BY62" i="8"/>
  <c r="BZ62" i="8"/>
  <c r="BY63" i="8"/>
  <c r="BZ63" i="8"/>
  <c r="AN73" i="8"/>
  <c r="AL73" i="8"/>
  <c r="AM73" i="8"/>
  <c r="BZ73" i="8"/>
  <c r="CA73" i="8"/>
  <c r="CB73" i="8"/>
  <c r="CC73" i="8"/>
  <c r="AT73" i="8"/>
  <c r="CU73" i="8"/>
  <c r="CK73" i="8"/>
  <c r="CV73" i="8"/>
  <c r="ES73" i="8"/>
  <c r="ET73" i="8"/>
  <c r="EU73" i="8"/>
  <c r="AU73" i="8"/>
  <c r="CM73" i="8"/>
  <c r="AV73" i="8"/>
  <c r="AW73" i="8"/>
  <c r="AX73" i="8"/>
  <c r="AY73" i="8"/>
  <c r="AZ73" i="8"/>
  <c r="BA73" i="8"/>
  <c r="BB73" i="8"/>
  <c r="BH73" i="8"/>
  <c r="BM73" i="8"/>
  <c r="BI73" i="8"/>
  <c r="BN73" i="8"/>
  <c r="BJ73" i="8"/>
  <c r="BK73" i="8"/>
  <c r="BL73" i="8"/>
  <c r="ED73" i="8"/>
  <c r="CW73" i="8"/>
  <c r="CX73" i="8"/>
  <c r="CL73" i="8"/>
  <c r="CN73" i="8"/>
  <c r="CO73" i="8"/>
  <c r="AI73" i="8"/>
  <c r="AJ73" i="8"/>
  <c r="AK73" i="8"/>
  <c r="BY73" i="8"/>
  <c r="FJ68" i="8"/>
  <c r="FJ69" i="8" s="1"/>
  <c r="FJ70" i="8" s="1"/>
  <c r="FJ25" i="8"/>
  <c r="FJ26" i="8" s="1"/>
  <c r="FK68" i="8"/>
  <c r="FK69" i="8" s="1"/>
  <c r="FK70" i="8" s="1"/>
  <c r="FL68" i="8"/>
  <c r="FL69" i="8" s="1"/>
  <c r="FL70" i="8" s="1"/>
  <c r="FL25" i="8"/>
  <c r="FL26" i="8" s="1"/>
  <c r="FM68" i="8"/>
  <c r="FM69" i="8" s="1"/>
  <c r="FM70" i="8" s="1"/>
  <c r="FN68" i="8"/>
  <c r="FN69" i="8" s="1"/>
  <c r="FN70" i="8" s="1"/>
  <c r="FN25" i="8"/>
  <c r="FN26" i="8" s="1"/>
  <c r="FO68" i="8"/>
  <c r="FO69" i="8" s="1"/>
  <c r="FO70" i="8" s="1"/>
  <c r="GZ68" i="8"/>
  <c r="GZ69" i="8" s="1"/>
  <c r="GZ70" i="8" s="1"/>
  <c r="HG68" i="8"/>
  <c r="HG69" i="8" s="1"/>
  <c r="HG70" i="8" s="1"/>
  <c r="HH68" i="8"/>
  <c r="HH69" i="8" s="1"/>
  <c r="HH70" i="8" s="1"/>
  <c r="HH25" i="8"/>
  <c r="HH26" i="8" s="1"/>
  <c r="EY68" i="8"/>
  <c r="EY69" i="8" s="1"/>
  <c r="EY70" i="8" s="1"/>
  <c r="EZ68" i="8"/>
  <c r="EZ69" i="8" s="1"/>
  <c r="EZ70" i="8" s="1"/>
  <c r="FA68" i="8"/>
  <c r="FA69" i="8" s="1"/>
  <c r="FA70" i="8" s="1"/>
  <c r="FB68" i="8"/>
  <c r="FB69" i="8" s="1"/>
  <c r="FB70" i="8" s="1"/>
  <c r="FB25" i="8"/>
  <c r="FB26" i="8" s="1"/>
  <c r="FC68" i="8"/>
  <c r="FC69" i="8" s="1"/>
  <c r="FC70" i="8" s="1"/>
  <c r="FD68" i="8"/>
  <c r="FD69" i="8" s="1"/>
  <c r="FD70" i="8" s="1"/>
  <c r="FD25" i="8"/>
  <c r="FD26" i="8" s="1"/>
  <c r="FE68" i="8"/>
  <c r="FE69" i="8" s="1"/>
  <c r="FE70" i="8" s="1"/>
  <c r="FF68" i="8"/>
  <c r="FF69" i="8" s="1"/>
  <c r="FF70" i="8" s="1"/>
  <c r="FF25" i="8"/>
  <c r="FG68" i="8"/>
  <c r="FG69" i="8" s="1"/>
  <c r="FG70" i="8" s="1"/>
  <c r="FH68" i="8"/>
  <c r="FH69" i="8" s="1"/>
  <c r="FH70" i="8" s="1"/>
  <c r="FI68" i="8"/>
  <c r="FI69" i="8" s="1"/>
  <c r="FI70" i="8" s="1"/>
  <c r="GZ58" i="8"/>
  <c r="GZ59" i="8" s="1"/>
  <c r="GZ60" i="8" s="1"/>
  <c r="GZ523" i="8" s="1"/>
  <c r="HG58" i="8"/>
  <c r="HG59" i="8" s="1"/>
  <c r="HG60" i="8" s="1"/>
  <c r="HG523" i="8" s="1"/>
  <c r="HH58" i="8"/>
  <c r="HH59" i="8" s="1"/>
  <c r="HH60" i="8" s="1"/>
  <c r="HH523" i="8" s="1"/>
  <c r="FO13" i="8"/>
  <c r="GZ13" i="8"/>
  <c r="HG13" i="8"/>
  <c r="HG14" i="8" s="1"/>
  <c r="HH13" i="8"/>
  <c r="EY13" i="8"/>
  <c r="EZ13" i="8"/>
  <c r="FA13" i="8"/>
  <c r="FB13" i="8"/>
  <c r="FC13" i="8"/>
  <c r="FC14" i="8" s="1"/>
  <c r="FD13" i="8"/>
  <c r="FD62" i="8" s="1"/>
  <c r="FE13" i="8"/>
  <c r="FF13" i="8"/>
  <c r="FF14" i="8" s="1"/>
  <c r="FG13" i="8"/>
  <c r="FG14" i="8" s="1"/>
  <c r="FH13" i="8"/>
  <c r="FI13" i="8"/>
  <c r="FJ13" i="8"/>
  <c r="FK1" i="8"/>
  <c r="FK14" i="8" s="1"/>
  <c r="FL13" i="8"/>
  <c r="FM13" i="8"/>
  <c r="FN13" i="8"/>
  <c r="FN62" i="8" s="1"/>
  <c r="GZ19" i="8"/>
  <c r="GZ20" i="8" s="1"/>
  <c r="HG19" i="8"/>
  <c r="HG20" i="8" s="1"/>
  <c r="HG557" i="8" s="1"/>
  <c r="HH19" i="8"/>
  <c r="HH20" i="8" s="1"/>
  <c r="EY19" i="8"/>
  <c r="EY63" i="8" s="1"/>
  <c r="EZ19" i="8"/>
  <c r="FA19" i="8"/>
  <c r="FA20" i="8" s="1"/>
  <c r="FB19" i="8"/>
  <c r="FC19" i="8"/>
  <c r="FD19" i="8"/>
  <c r="FD20" i="8" s="1"/>
  <c r="FE19" i="8"/>
  <c r="FF19" i="8"/>
  <c r="FG19" i="8"/>
  <c r="FH19" i="8"/>
  <c r="FI19" i="8"/>
  <c r="FI20" i="8" s="1"/>
  <c r="FJ19" i="8"/>
  <c r="FK19" i="8"/>
  <c r="FL19" i="8"/>
  <c r="FL63" i="8" s="1"/>
  <c r="FM19" i="8"/>
  <c r="FM20" i="8" s="1"/>
  <c r="FN19" i="8"/>
  <c r="FO19" i="8"/>
  <c r="GZ25" i="8"/>
  <c r="GZ26" i="8" s="1"/>
  <c r="HG25" i="8"/>
  <c r="HG26" i="8" s="1"/>
  <c r="EY25" i="8"/>
  <c r="EY26" i="8" s="1"/>
  <c r="EZ25" i="8"/>
  <c r="FA25" i="8"/>
  <c r="FA26" i="8" s="1"/>
  <c r="FC25" i="8"/>
  <c r="FE25" i="8"/>
  <c r="FE26" i="8" s="1"/>
  <c r="FF26" i="8"/>
  <c r="FG25" i="8"/>
  <c r="FG26" i="8" s="1"/>
  <c r="FH25" i="8"/>
  <c r="FH26" i="8" s="1"/>
  <c r="FI25" i="8"/>
  <c r="FI26" i="8" s="1"/>
  <c r="FK25" i="8"/>
  <c r="FM25" i="8"/>
  <c r="FM26" i="8" s="1"/>
  <c r="FO25" i="8"/>
  <c r="GZ31" i="8"/>
  <c r="GZ32" i="8" s="1"/>
  <c r="HG31" i="8"/>
  <c r="HG32" i="8" s="1"/>
  <c r="HH31" i="8"/>
  <c r="HH32" i="8" s="1"/>
  <c r="EY31" i="8"/>
  <c r="EY32" i="8" s="1"/>
  <c r="EZ31" i="8"/>
  <c r="EZ32" i="8" s="1"/>
  <c r="FA31" i="8"/>
  <c r="FA32" i="8" s="1"/>
  <c r="FB31" i="8"/>
  <c r="FB32" i="8" s="1"/>
  <c r="FC31" i="8"/>
  <c r="FC32" i="8" s="1"/>
  <c r="FD31" i="8"/>
  <c r="FD32" i="8" s="1"/>
  <c r="FE31" i="8"/>
  <c r="FE32" i="8" s="1"/>
  <c r="FF31" i="8"/>
  <c r="FF32" i="8" s="1"/>
  <c r="FG31" i="8"/>
  <c r="FG32" i="8" s="1"/>
  <c r="FH31" i="8"/>
  <c r="FH32" i="8" s="1"/>
  <c r="FI31" i="8"/>
  <c r="FI32" i="8" s="1"/>
  <c r="FJ31" i="8"/>
  <c r="FJ32" i="8" s="1"/>
  <c r="FK31" i="8"/>
  <c r="FK32" i="8" s="1"/>
  <c r="FL31" i="8"/>
  <c r="FL32" i="8" s="1"/>
  <c r="FM31" i="8"/>
  <c r="FM32" i="8" s="1"/>
  <c r="FN31" i="8"/>
  <c r="FN32" i="8" s="1"/>
  <c r="FO31" i="8"/>
  <c r="FO32" i="8" s="1"/>
  <c r="GZ37" i="8"/>
  <c r="GZ38" i="8" s="1"/>
  <c r="HG37" i="8"/>
  <c r="HG38" i="8" s="1"/>
  <c r="HH37" i="8"/>
  <c r="HH38" i="8" s="1"/>
  <c r="EY37" i="8"/>
  <c r="EY38" i="8" s="1"/>
  <c r="EZ37" i="8"/>
  <c r="EZ38" i="8" s="1"/>
  <c r="FA37" i="8"/>
  <c r="FA38" i="8" s="1"/>
  <c r="FB37" i="8"/>
  <c r="FB38" i="8" s="1"/>
  <c r="FC37" i="8"/>
  <c r="FC38" i="8" s="1"/>
  <c r="FD37" i="8"/>
  <c r="FD38" i="8" s="1"/>
  <c r="FE37" i="8"/>
  <c r="FE38" i="8" s="1"/>
  <c r="FF37" i="8"/>
  <c r="FF38" i="8" s="1"/>
  <c r="FG37" i="8"/>
  <c r="FG38" i="8" s="1"/>
  <c r="FH37" i="8"/>
  <c r="FH38" i="8" s="1"/>
  <c r="FI37" i="8"/>
  <c r="FI38" i="8" s="1"/>
  <c r="FJ37" i="8"/>
  <c r="FJ38" i="8" s="1"/>
  <c r="FK37" i="8"/>
  <c r="FK38" i="8" s="1"/>
  <c r="FL37" i="8"/>
  <c r="FL38" i="8" s="1"/>
  <c r="FM37" i="8"/>
  <c r="FM38" i="8" s="1"/>
  <c r="FN37" i="8"/>
  <c r="FN38" i="8" s="1"/>
  <c r="FO37" i="8"/>
  <c r="FO38" i="8" s="1"/>
  <c r="GZ43" i="8"/>
  <c r="GZ44" i="8" s="1"/>
  <c r="HG43" i="8"/>
  <c r="HG44" i="8" s="1"/>
  <c r="HH43" i="8"/>
  <c r="HH44" i="8" s="1"/>
  <c r="EY43" i="8"/>
  <c r="EY44" i="8" s="1"/>
  <c r="EZ43" i="8"/>
  <c r="EZ44" i="8" s="1"/>
  <c r="FA43" i="8"/>
  <c r="FA44" i="8" s="1"/>
  <c r="FB43" i="8"/>
  <c r="FB44" i="8" s="1"/>
  <c r="FC43" i="8"/>
  <c r="FC44" i="8" s="1"/>
  <c r="FD43" i="8"/>
  <c r="FD44" i="8" s="1"/>
  <c r="FE43" i="8"/>
  <c r="FE44" i="8" s="1"/>
  <c r="FF43" i="8"/>
  <c r="FF44" i="8" s="1"/>
  <c r="FG43" i="8"/>
  <c r="FG44" i="8" s="1"/>
  <c r="FH43" i="8"/>
  <c r="FH44" i="8" s="1"/>
  <c r="FI43" i="8"/>
  <c r="FI44" i="8" s="1"/>
  <c r="FJ43" i="8"/>
  <c r="FJ44" i="8" s="1"/>
  <c r="FK43" i="8"/>
  <c r="FK44" i="8" s="1"/>
  <c r="FL43" i="8"/>
  <c r="FL44" i="8" s="1"/>
  <c r="FM43" i="8"/>
  <c r="FM44" i="8" s="1"/>
  <c r="FN43" i="8"/>
  <c r="FN44" i="8" s="1"/>
  <c r="FO43" i="8"/>
  <c r="FO44" i="8" s="1"/>
  <c r="GO13" i="8"/>
  <c r="GO14" i="8" s="1"/>
  <c r="GP13" i="8"/>
  <c r="GP14" i="8" s="1"/>
  <c r="GQ13" i="8"/>
  <c r="GQ14" i="8" s="1"/>
  <c r="GR13" i="8"/>
  <c r="GR14" i="8" s="1"/>
  <c r="GS13" i="8"/>
  <c r="GT13" i="8"/>
  <c r="GT14" i="8" s="1"/>
  <c r="GU13" i="8"/>
  <c r="GU14" i="8" s="1"/>
  <c r="GV13" i="8"/>
  <c r="GV14" i="8" s="1"/>
  <c r="GW13" i="8"/>
  <c r="GX13" i="8"/>
  <c r="GX14" i="8" s="1"/>
  <c r="GY13" i="8"/>
  <c r="HA13" i="8"/>
  <c r="HB13" i="8"/>
  <c r="HC13" i="8"/>
  <c r="HD13" i="8"/>
  <c r="HE13" i="8"/>
  <c r="HF13" i="8"/>
  <c r="HF14" i="8" s="1"/>
  <c r="GO19" i="8"/>
  <c r="GO20" i="8" s="1"/>
  <c r="GP19" i="8"/>
  <c r="GP20" i="8" s="1"/>
  <c r="GQ19" i="8"/>
  <c r="GQ20" i="8" s="1"/>
  <c r="GR19" i="8"/>
  <c r="GS19" i="8"/>
  <c r="GS20" i="8" s="1"/>
  <c r="GT19" i="8"/>
  <c r="GT20" i="8" s="1"/>
  <c r="GU19" i="8"/>
  <c r="GU20" i="8" s="1"/>
  <c r="GV19" i="8"/>
  <c r="GV20" i="8" s="1"/>
  <c r="GW19" i="8"/>
  <c r="GW20" i="8" s="1"/>
  <c r="GX19" i="8"/>
  <c r="GY19" i="8"/>
  <c r="GY20" i="8" s="1"/>
  <c r="HA19" i="8"/>
  <c r="HA20" i="8" s="1"/>
  <c r="HB19" i="8"/>
  <c r="HC19" i="8"/>
  <c r="HD19" i="8"/>
  <c r="HE19" i="8"/>
  <c r="HE20" i="8" s="1"/>
  <c r="HF19" i="8"/>
  <c r="GO25" i="8"/>
  <c r="GO26" i="8" s="1"/>
  <c r="GP25" i="8"/>
  <c r="GP26" i="8" s="1"/>
  <c r="GQ25" i="8"/>
  <c r="GQ26" i="8" s="1"/>
  <c r="GR25" i="8"/>
  <c r="GR26" i="8" s="1"/>
  <c r="GS25" i="8"/>
  <c r="GT25" i="8"/>
  <c r="GT26" i="8" s="1"/>
  <c r="GU25" i="8"/>
  <c r="GU26" i="8" s="1"/>
  <c r="GV25" i="8"/>
  <c r="GV26" i="8" s="1"/>
  <c r="GW25" i="8"/>
  <c r="GW26" i="8" s="1"/>
  <c r="GX25" i="8"/>
  <c r="GX26" i="8" s="1"/>
  <c r="GY25" i="8"/>
  <c r="GY26" i="8" s="1"/>
  <c r="HA25" i="8"/>
  <c r="HA26" i="8" s="1"/>
  <c r="HB25" i="8"/>
  <c r="HB26" i="8" s="1"/>
  <c r="HC25" i="8"/>
  <c r="HC26" i="8" s="1"/>
  <c r="HD25" i="8"/>
  <c r="HD26" i="8" s="1"/>
  <c r="HE25" i="8"/>
  <c r="HE26" i="8" s="1"/>
  <c r="HF25" i="8"/>
  <c r="HF26" i="8" s="1"/>
  <c r="GO31" i="8"/>
  <c r="GO32" i="8" s="1"/>
  <c r="GP31" i="8"/>
  <c r="GP32" i="8" s="1"/>
  <c r="GQ31" i="8"/>
  <c r="GQ32" i="8" s="1"/>
  <c r="GR31" i="8"/>
  <c r="GR32" i="8" s="1"/>
  <c r="GS31" i="8"/>
  <c r="GS32" i="8" s="1"/>
  <c r="GT31" i="8"/>
  <c r="GT32" i="8" s="1"/>
  <c r="GU31" i="8"/>
  <c r="GU32" i="8" s="1"/>
  <c r="GV31" i="8"/>
  <c r="GV32" i="8" s="1"/>
  <c r="GW31" i="8"/>
  <c r="GW32" i="8" s="1"/>
  <c r="GX31" i="8"/>
  <c r="GX32" i="8" s="1"/>
  <c r="GY31" i="8"/>
  <c r="GY32" i="8" s="1"/>
  <c r="HA31" i="8"/>
  <c r="HA32" i="8" s="1"/>
  <c r="HB31" i="8"/>
  <c r="HB32" i="8" s="1"/>
  <c r="HC31" i="8"/>
  <c r="HC32" i="8" s="1"/>
  <c r="HD31" i="8"/>
  <c r="HD32" i="8" s="1"/>
  <c r="HE31" i="8"/>
  <c r="HE32" i="8" s="1"/>
  <c r="HF31" i="8"/>
  <c r="HF32" i="8" s="1"/>
  <c r="GO37" i="8"/>
  <c r="GO38" i="8" s="1"/>
  <c r="GP37" i="8"/>
  <c r="GP38" i="8" s="1"/>
  <c r="GQ37" i="8"/>
  <c r="GQ38" i="8" s="1"/>
  <c r="GR37" i="8"/>
  <c r="GR38" i="8" s="1"/>
  <c r="GS37" i="8"/>
  <c r="GS38" i="8" s="1"/>
  <c r="GT37" i="8"/>
  <c r="GT38" i="8" s="1"/>
  <c r="GU37" i="8"/>
  <c r="GU38" i="8" s="1"/>
  <c r="GV37" i="8"/>
  <c r="GV38" i="8" s="1"/>
  <c r="GW37" i="8"/>
  <c r="GW38" i="8" s="1"/>
  <c r="GX37" i="8"/>
  <c r="GX38" i="8" s="1"/>
  <c r="GY37" i="8"/>
  <c r="GY38" i="8" s="1"/>
  <c r="HA37" i="8"/>
  <c r="HA38" i="8" s="1"/>
  <c r="HB37" i="8"/>
  <c r="HB38" i="8" s="1"/>
  <c r="HC37" i="8"/>
  <c r="HC38" i="8" s="1"/>
  <c r="HD37" i="8"/>
  <c r="HD38" i="8" s="1"/>
  <c r="HE37" i="8"/>
  <c r="HE38" i="8" s="1"/>
  <c r="HF37" i="8"/>
  <c r="HF38" i="8" s="1"/>
  <c r="GO43" i="8"/>
  <c r="GO44" i="8" s="1"/>
  <c r="GP43" i="8"/>
  <c r="GP44" i="8" s="1"/>
  <c r="GQ43" i="8"/>
  <c r="GQ44" i="8" s="1"/>
  <c r="GR43" i="8"/>
  <c r="GR44" i="8" s="1"/>
  <c r="GS43" i="8"/>
  <c r="GS44" i="8" s="1"/>
  <c r="GT43" i="8"/>
  <c r="GT44" i="8" s="1"/>
  <c r="GU43" i="8"/>
  <c r="GU44" i="8" s="1"/>
  <c r="GV43" i="8"/>
  <c r="GV44" i="8" s="1"/>
  <c r="GW43" i="8"/>
  <c r="GW44" i="8" s="1"/>
  <c r="GX43" i="8"/>
  <c r="GX44" i="8" s="1"/>
  <c r="GY43" i="8"/>
  <c r="GY44" i="8" s="1"/>
  <c r="HA43" i="8"/>
  <c r="HA44" i="8" s="1"/>
  <c r="HB43" i="8"/>
  <c r="HB44" i="8" s="1"/>
  <c r="HC43" i="8"/>
  <c r="HC44" i="8" s="1"/>
  <c r="HD43" i="8"/>
  <c r="HD44" i="8" s="1"/>
  <c r="HE43" i="8"/>
  <c r="HE44" i="8" s="1"/>
  <c r="HF43" i="8"/>
  <c r="HF44" i="8" s="1"/>
  <c r="GN13" i="8"/>
  <c r="GN14" i="8" s="1"/>
  <c r="GN19" i="8"/>
  <c r="GN20" i="8" s="1"/>
  <c r="GN25" i="8"/>
  <c r="GN26" i="8" s="1"/>
  <c r="GN31" i="8"/>
  <c r="GN32" i="8" s="1"/>
  <c r="GN37" i="8"/>
  <c r="GN38" i="8" s="1"/>
  <c r="GN43" i="8"/>
  <c r="GN44" i="8" s="1"/>
  <c r="GM43" i="8"/>
  <c r="GM44" i="8" s="1"/>
  <c r="GM37" i="8"/>
  <c r="GM38" i="8" s="1"/>
  <c r="GM31" i="8"/>
  <c r="GM32" i="8" s="1"/>
  <c r="GM25" i="8"/>
  <c r="GM26" i="8" s="1"/>
  <c r="GM19" i="8"/>
  <c r="GM13" i="8"/>
  <c r="GM14" i="8" s="1"/>
  <c r="BY31" i="8"/>
  <c r="BY32" i="8" s="1"/>
  <c r="BZ31" i="8"/>
  <c r="BZ32" i="8" s="1"/>
  <c r="CA31" i="8"/>
  <c r="CA32" i="8" s="1"/>
  <c r="CB31" i="8"/>
  <c r="CB32" i="8" s="1"/>
  <c r="CC31" i="8"/>
  <c r="CC32" i="8" s="1"/>
  <c r="AT31" i="8"/>
  <c r="AT32" i="8" s="1"/>
  <c r="CU31" i="8"/>
  <c r="CU32" i="8"/>
  <c r="CK31" i="8"/>
  <c r="CK32" i="8" s="1"/>
  <c r="CV31" i="8"/>
  <c r="CV32" i="8" s="1"/>
  <c r="ES31" i="8"/>
  <c r="ES32" i="8"/>
  <c r="ET31" i="8"/>
  <c r="ET32" i="8" s="1"/>
  <c r="EU31" i="8"/>
  <c r="EU32" i="8" s="1"/>
  <c r="AU31" i="8"/>
  <c r="AU32" i="8" s="1"/>
  <c r="CM31" i="8"/>
  <c r="CM32" i="8" s="1"/>
  <c r="ED31" i="8"/>
  <c r="ED32" i="8" s="1"/>
  <c r="CW31" i="8"/>
  <c r="CW32" i="8"/>
  <c r="CX31" i="8"/>
  <c r="CX32" i="8" s="1"/>
  <c r="CL31" i="8"/>
  <c r="CL32" i="8"/>
  <c r="CN31" i="8"/>
  <c r="CN32" i="8" s="1"/>
  <c r="CO31" i="8"/>
  <c r="CO32" i="8" s="1"/>
  <c r="BY37" i="8"/>
  <c r="BY38" i="8" s="1"/>
  <c r="BZ37" i="8"/>
  <c r="BZ38" i="8" s="1"/>
  <c r="CA37" i="8"/>
  <c r="CA38" i="8" s="1"/>
  <c r="CB37" i="8"/>
  <c r="CB38" i="8" s="1"/>
  <c r="CC37" i="8"/>
  <c r="CC38" i="8" s="1"/>
  <c r="AT37" i="8"/>
  <c r="AT38" i="8" s="1"/>
  <c r="CU37" i="8"/>
  <c r="CU38" i="8" s="1"/>
  <c r="CK37" i="8"/>
  <c r="CK38" i="8" s="1"/>
  <c r="CV37" i="8"/>
  <c r="CV38" i="8" s="1"/>
  <c r="ES37" i="8"/>
  <c r="ES38" i="8" s="1"/>
  <c r="ET37" i="8"/>
  <c r="ET38" i="8" s="1"/>
  <c r="EU37" i="8"/>
  <c r="EU38" i="8" s="1"/>
  <c r="AU37" i="8"/>
  <c r="AU38" i="8" s="1"/>
  <c r="CM37" i="8"/>
  <c r="CM38" i="8" s="1"/>
  <c r="ED37" i="8"/>
  <c r="ED38" i="8" s="1"/>
  <c r="CW37" i="8"/>
  <c r="CW38" i="8" s="1"/>
  <c r="CX37" i="8"/>
  <c r="CX38" i="8" s="1"/>
  <c r="CL37" i="8"/>
  <c r="CL38" i="8" s="1"/>
  <c r="CN37" i="8"/>
  <c r="CN38" i="8" s="1"/>
  <c r="CO37" i="8"/>
  <c r="CO38" i="8" s="1"/>
  <c r="BY43" i="8"/>
  <c r="BY44" i="8" s="1"/>
  <c r="BZ43" i="8"/>
  <c r="BZ44" i="8" s="1"/>
  <c r="CA43" i="8"/>
  <c r="CA44" i="8" s="1"/>
  <c r="CB43" i="8"/>
  <c r="CB44" i="8" s="1"/>
  <c r="CC43" i="8"/>
  <c r="CC44" i="8" s="1"/>
  <c r="AT43" i="8"/>
  <c r="AT44" i="8" s="1"/>
  <c r="CU43" i="8"/>
  <c r="CU44" i="8" s="1"/>
  <c r="CK43" i="8"/>
  <c r="CK44" i="8" s="1"/>
  <c r="CV43" i="8"/>
  <c r="CV44" i="8" s="1"/>
  <c r="ES43" i="8"/>
  <c r="ES44" i="8" s="1"/>
  <c r="ET43" i="8"/>
  <c r="ET44" i="8"/>
  <c r="EU43" i="8"/>
  <c r="EU44" i="8" s="1"/>
  <c r="AU43" i="8"/>
  <c r="AU44" i="8" s="1"/>
  <c r="CM43" i="8"/>
  <c r="CM44" i="8" s="1"/>
  <c r="ED43" i="8"/>
  <c r="ED44" i="8" s="1"/>
  <c r="CW43" i="8"/>
  <c r="CW44" i="8" s="1"/>
  <c r="CX43" i="8"/>
  <c r="CX44" i="8"/>
  <c r="CL43" i="8"/>
  <c r="CL44" i="8" s="1"/>
  <c r="CN43" i="8"/>
  <c r="CN44" i="8"/>
  <c r="CO43" i="8"/>
  <c r="CO44" i="8" s="1"/>
  <c r="FM14" i="8"/>
  <c r="FB14" i="8"/>
  <c r="HH14" i="8"/>
  <c r="GM68" i="8"/>
  <c r="GM69" i="8" s="1"/>
  <c r="GM70" i="8" s="1"/>
  <c r="GN68" i="8"/>
  <c r="GN69" i="8" s="1"/>
  <c r="GN70" i="8" s="1"/>
  <c r="GO68" i="8"/>
  <c r="GO69" i="8" s="1"/>
  <c r="GO70" i="8" s="1"/>
  <c r="GP68" i="8"/>
  <c r="GP69" i="8" s="1"/>
  <c r="GP70" i="8" s="1"/>
  <c r="GQ68" i="8"/>
  <c r="GQ69" i="8" s="1"/>
  <c r="GQ70" i="8" s="1"/>
  <c r="GR68" i="8"/>
  <c r="GR69" i="8" s="1"/>
  <c r="GR70" i="8" s="1"/>
  <c r="GS68" i="8"/>
  <c r="GS69" i="8" s="1"/>
  <c r="GS70" i="8" s="1"/>
  <c r="GT68" i="8"/>
  <c r="GT69" i="8" s="1"/>
  <c r="GT70" i="8" s="1"/>
  <c r="GT73" i="8" s="1"/>
  <c r="GU68" i="8"/>
  <c r="GU69" i="8" s="1"/>
  <c r="GU70" i="8" s="1"/>
  <c r="GV68" i="8"/>
  <c r="GV69" i="8" s="1"/>
  <c r="GV70" i="8" s="1"/>
  <c r="GW68" i="8"/>
  <c r="GW69" i="8" s="1"/>
  <c r="GW70" i="8" s="1"/>
  <c r="GX68" i="8"/>
  <c r="GX69" i="8" s="1"/>
  <c r="GX70" i="8" s="1"/>
  <c r="GY68" i="8"/>
  <c r="GY69" i="8" s="1"/>
  <c r="GY70" i="8" s="1"/>
  <c r="HA68" i="8"/>
  <c r="HA69" i="8" s="1"/>
  <c r="HA70" i="8" s="1"/>
  <c r="HB68" i="8"/>
  <c r="HB69" i="8" s="1"/>
  <c r="HB70" i="8" s="1"/>
  <c r="HC68" i="8"/>
  <c r="HC69" i="8" s="1"/>
  <c r="HC70" i="8" s="1"/>
  <c r="HC73" i="8" s="1"/>
  <c r="HD68" i="8"/>
  <c r="HD69" i="8" s="1"/>
  <c r="HD70" i="8" s="1"/>
  <c r="HE68" i="8"/>
  <c r="HE69" i="8" s="1"/>
  <c r="HE70" i="8" s="1"/>
  <c r="HF68" i="8"/>
  <c r="HF69" i="8" s="1"/>
  <c r="HF70" i="8" s="1"/>
  <c r="GM58" i="8"/>
  <c r="GM59" i="8" s="1"/>
  <c r="GM60" i="8" s="1"/>
  <c r="GN58" i="8"/>
  <c r="GN59" i="8" s="1"/>
  <c r="GN60" i="8" s="1"/>
  <c r="GO58" i="8"/>
  <c r="GO59" i="8" s="1"/>
  <c r="GO60" i="8" s="1"/>
  <c r="GO523" i="8" s="1"/>
  <c r="GP58" i="8"/>
  <c r="GP59" i="8" s="1"/>
  <c r="GP60" i="8" s="1"/>
  <c r="GP523" i="8" s="1"/>
  <c r="GQ58" i="8"/>
  <c r="GQ59" i="8" s="1"/>
  <c r="GQ60" i="8" s="1"/>
  <c r="GQ523" i="8" s="1"/>
  <c r="GR58" i="8"/>
  <c r="GR59" i="8" s="1"/>
  <c r="GR60" i="8" s="1"/>
  <c r="GR523" i="8" s="1"/>
  <c r="GS58" i="8"/>
  <c r="GS59" i="8" s="1"/>
  <c r="GS60" i="8" s="1"/>
  <c r="GT58" i="8"/>
  <c r="GT59" i="8" s="1"/>
  <c r="GT60" i="8" s="1"/>
  <c r="GT523" i="8" s="1"/>
  <c r="GU58" i="8"/>
  <c r="GU59" i="8" s="1"/>
  <c r="GU60" i="8" s="1"/>
  <c r="GU523" i="8" s="1"/>
  <c r="GV58" i="8"/>
  <c r="GV59" i="8" s="1"/>
  <c r="GV60" i="8" s="1"/>
  <c r="GV523" i="8" s="1"/>
  <c r="GW58" i="8"/>
  <c r="GW59" i="8" s="1"/>
  <c r="GW60" i="8" s="1"/>
  <c r="GW523" i="8" s="1"/>
  <c r="BY68" i="8"/>
  <c r="BY69" i="8" s="1"/>
  <c r="BY70" i="8" s="1"/>
  <c r="BZ68" i="8"/>
  <c r="BZ69" i="8" s="1"/>
  <c r="BZ70" i="8" s="1"/>
  <c r="CA68" i="8"/>
  <c r="CA69" i="8" s="1"/>
  <c r="CA70" i="8" s="1"/>
  <c r="CB68" i="8"/>
  <c r="CB69" i="8" s="1"/>
  <c r="CB70" i="8" s="1"/>
  <c r="CC68" i="8"/>
  <c r="CC69" i="8" s="1"/>
  <c r="CC70" i="8" s="1"/>
  <c r="AT68" i="8"/>
  <c r="AT69" i="8" s="1"/>
  <c r="AT70" i="8" s="1"/>
  <c r="CU68" i="8"/>
  <c r="CU69" i="8" s="1"/>
  <c r="CU70" i="8" s="1"/>
  <c r="CK68" i="8"/>
  <c r="CK69" i="8" s="1"/>
  <c r="CK70" i="8" s="1"/>
  <c r="CV68" i="8"/>
  <c r="CV69" i="8" s="1"/>
  <c r="CV70" i="8" s="1"/>
  <c r="ES68" i="8"/>
  <c r="ES69" i="8" s="1"/>
  <c r="ES70" i="8" s="1"/>
  <c r="ET68" i="8"/>
  <c r="ET69" i="8" s="1"/>
  <c r="ET70" i="8" s="1"/>
  <c r="EU68" i="8"/>
  <c r="EU69" i="8" s="1"/>
  <c r="EU70" i="8" s="1"/>
  <c r="AU68" i="8"/>
  <c r="AU69" i="8" s="1"/>
  <c r="AU70" i="8" s="1"/>
  <c r="CM68" i="8"/>
  <c r="CM69" i="8" s="1"/>
  <c r="CM70" i="8" s="1"/>
  <c r="ED68" i="8"/>
  <c r="ED69" i="8" s="1"/>
  <c r="ED70" i="8"/>
  <c r="CW68" i="8"/>
  <c r="CW69" i="8" s="1"/>
  <c r="CW70" i="8" s="1"/>
  <c r="CX68" i="8"/>
  <c r="CX69" i="8" s="1"/>
  <c r="CX70" i="8" s="1"/>
  <c r="CL68" i="8"/>
  <c r="CL69" i="8"/>
  <c r="CL70" i="8" s="1"/>
  <c r="CN68" i="8"/>
  <c r="CN69" i="8" s="1"/>
  <c r="CN70" i="8" s="1"/>
  <c r="CO68" i="8"/>
  <c r="CO69" i="8"/>
  <c r="CO70" i="8" s="1"/>
  <c r="ES58" i="8"/>
  <c r="ES59" i="8" s="1"/>
  <c r="ES60" i="8" s="1"/>
  <c r="ET58" i="8"/>
  <c r="ET59" i="8" s="1"/>
  <c r="ET60" i="8" s="1"/>
  <c r="EU58" i="8"/>
  <c r="EU59" i="8" s="1"/>
  <c r="EU60" i="8" s="1"/>
  <c r="AN68" i="8"/>
  <c r="AN69" i="8" s="1"/>
  <c r="AN70" i="8" s="1"/>
  <c r="AM68" i="8"/>
  <c r="AM69" i="8" s="1"/>
  <c r="AM70" i="8" s="1"/>
  <c r="AL68" i="8"/>
  <c r="AL69" i="8" s="1"/>
  <c r="AL70" i="8" s="1"/>
  <c r="AJ68" i="8"/>
  <c r="AJ69" i="8" s="1"/>
  <c r="AJ70" i="8" s="1"/>
  <c r="AI68" i="8"/>
  <c r="AI69" i="8" s="1"/>
  <c r="AI70" i="8" s="1"/>
  <c r="BL68" i="8"/>
  <c r="BL69" i="8" s="1"/>
  <c r="BL70" i="8" s="1"/>
  <c r="BK68" i="8"/>
  <c r="BK69" i="8" s="1"/>
  <c r="BK70" i="8" s="1"/>
  <c r="BJ68" i="8"/>
  <c r="BJ69" i="8" s="1"/>
  <c r="BJ70" i="8" s="1"/>
  <c r="BN68" i="8"/>
  <c r="BN69" i="8" s="1"/>
  <c r="BN70" i="8" s="1"/>
  <c r="BI68" i="8"/>
  <c r="BI69" i="8" s="1"/>
  <c r="BI70" i="8" s="1"/>
  <c r="BM68" i="8"/>
  <c r="BM69" i="8" s="1"/>
  <c r="BM70" i="8" s="1"/>
  <c r="BH68" i="8"/>
  <c r="BH69" i="8" s="1"/>
  <c r="BH70" i="8" s="1"/>
  <c r="BB68" i="8"/>
  <c r="BB69" i="8" s="1"/>
  <c r="BB70" i="8" s="1"/>
  <c r="BA68" i="8"/>
  <c r="BA69" i="8" s="1"/>
  <c r="BA70" i="8" s="1"/>
  <c r="AZ68" i="8"/>
  <c r="AZ69" i="8" s="1"/>
  <c r="AZ70" i="8" s="1"/>
  <c r="AY68" i="8"/>
  <c r="AY69" i="8" s="1"/>
  <c r="AY70" i="8" s="1"/>
  <c r="AX68" i="8"/>
  <c r="AX69" i="8" s="1"/>
  <c r="AX70" i="8" s="1"/>
  <c r="AW68" i="8"/>
  <c r="AW69" i="8" s="1"/>
  <c r="AW70" i="8" s="1"/>
  <c r="AV68" i="8"/>
  <c r="AV69" i="8" s="1"/>
  <c r="AV70" i="8" s="1"/>
  <c r="L68" i="8"/>
  <c r="L69" i="8" s="1"/>
  <c r="L70" i="8" s="1"/>
  <c r="K68" i="8"/>
  <c r="K69" i="8" s="1"/>
  <c r="K70" i="8" s="1"/>
  <c r="J68" i="8"/>
  <c r="J69" i="8" s="1"/>
  <c r="J70" i="8" s="1"/>
  <c r="J25" i="8"/>
  <c r="I68" i="8"/>
  <c r="I69" i="8" s="1"/>
  <c r="I70" i="8" s="1"/>
  <c r="H68" i="8"/>
  <c r="H69" i="8" s="1"/>
  <c r="H70" i="8" s="1"/>
  <c r="T68" i="8"/>
  <c r="T69" i="8" s="1"/>
  <c r="T70" i="8" s="1"/>
  <c r="S68" i="8"/>
  <c r="S69" i="8" s="1"/>
  <c r="S70" i="8" s="1"/>
  <c r="S73" i="8" s="1"/>
  <c r="R68" i="8"/>
  <c r="R69" i="8" s="1"/>
  <c r="R70" i="8" s="1"/>
  <c r="Q68" i="8"/>
  <c r="Q69" i="8" s="1"/>
  <c r="Q70" i="8" s="1"/>
  <c r="P68" i="8"/>
  <c r="P69" i="8" s="1"/>
  <c r="P70" i="8" s="1"/>
  <c r="O68" i="8"/>
  <c r="O69" i="8" s="1"/>
  <c r="O70" i="8" s="1"/>
  <c r="N68" i="8"/>
  <c r="N69" i="8" s="1"/>
  <c r="N70" i="8" s="1"/>
  <c r="G68" i="8"/>
  <c r="G69" i="8" s="1"/>
  <c r="G70" i="8" s="1"/>
  <c r="F68" i="8"/>
  <c r="F69" i="8" s="1"/>
  <c r="F70" i="8" s="1"/>
  <c r="M68" i="8"/>
  <c r="M69" i="8" s="1"/>
  <c r="M70" i="8" s="1"/>
  <c r="E68" i="8"/>
  <c r="E69" i="8" s="1"/>
  <c r="E70" i="8" s="1"/>
  <c r="D68" i="8"/>
  <c r="D69" i="8" s="1"/>
  <c r="D70" i="8" s="1"/>
  <c r="C68" i="8"/>
  <c r="C69" i="8" s="1"/>
  <c r="C70" i="8" s="1"/>
  <c r="CM472" i="8"/>
  <c r="CO472" i="8"/>
  <c r="CL510" i="8"/>
  <c r="CC477" i="8"/>
  <c r="BY514" i="8"/>
  <c r="AU517" i="8"/>
  <c r="CB477" i="8"/>
  <c r="CK474" i="8"/>
  <c r="CK517" i="8"/>
  <c r="BI517" i="8"/>
  <c r="AN43" i="8"/>
  <c r="AN44" i="8" s="1"/>
  <c r="AM43" i="8"/>
  <c r="AM44" i="8" s="1"/>
  <c r="AL43" i="8"/>
  <c r="AL44" i="8" s="1"/>
  <c r="AK43" i="8"/>
  <c r="AK44" i="8" s="1"/>
  <c r="AJ43" i="8"/>
  <c r="AJ44" i="8" s="1"/>
  <c r="AI43" i="8"/>
  <c r="AI44" i="8" s="1"/>
  <c r="BL43" i="8"/>
  <c r="BL44" i="8" s="1"/>
  <c r="BK43" i="8"/>
  <c r="BK44" i="8" s="1"/>
  <c r="BJ43" i="8"/>
  <c r="BJ44" i="8" s="1"/>
  <c r="BN43" i="8"/>
  <c r="BN44" i="8" s="1"/>
  <c r="BI43" i="8"/>
  <c r="BI44" i="8" s="1"/>
  <c r="BM43" i="8"/>
  <c r="BM44" i="8" s="1"/>
  <c r="BH43" i="8"/>
  <c r="BH44" i="8" s="1"/>
  <c r="BB43" i="8"/>
  <c r="BB44" i="8" s="1"/>
  <c r="BA43" i="8"/>
  <c r="BA44" i="8" s="1"/>
  <c r="AZ43" i="8"/>
  <c r="AZ44" i="8" s="1"/>
  <c r="AY43" i="8"/>
  <c r="AY44" i="8" s="1"/>
  <c r="AX43" i="8"/>
  <c r="AX44" i="8" s="1"/>
  <c r="AW43" i="8"/>
  <c r="AW44" i="8" s="1"/>
  <c r="AV43" i="8"/>
  <c r="AV44" i="8" s="1"/>
  <c r="AN37" i="8"/>
  <c r="AN38" i="8" s="1"/>
  <c r="AM37" i="8"/>
  <c r="AM38" i="8" s="1"/>
  <c r="AL37" i="8"/>
  <c r="AL38" i="8" s="1"/>
  <c r="AK37" i="8"/>
  <c r="AK38" i="8" s="1"/>
  <c r="AJ37" i="8"/>
  <c r="AJ38" i="8" s="1"/>
  <c r="AI37" i="8"/>
  <c r="AI38" i="8" s="1"/>
  <c r="BL37" i="8"/>
  <c r="BL38" i="8"/>
  <c r="BK37" i="8"/>
  <c r="BK38" i="8" s="1"/>
  <c r="BJ37" i="8"/>
  <c r="BJ38" i="8" s="1"/>
  <c r="BN37" i="8"/>
  <c r="BN38" i="8"/>
  <c r="BI37" i="8"/>
  <c r="BI38" i="8" s="1"/>
  <c r="BM37" i="8"/>
  <c r="BM38" i="8" s="1"/>
  <c r="BH37" i="8"/>
  <c r="BH38" i="8" s="1"/>
  <c r="BB37" i="8"/>
  <c r="BB38" i="8"/>
  <c r="BA37" i="8"/>
  <c r="BA38" i="8" s="1"/>
  <c r="AZ37" i="8"/>
  <c r="AZ38" i="8" s="1"/>
  <c r="AY37" i="8"/>
  <c r="AY38" i="8" s="1"/>
  <c r="AX37" i="8"/>
  <c r="AX38" i="8" s="1"/>
  <c r="AW37" i="8"/>
  <c r="AW38" i="8" s="1"/>
  <c r="AV37" i="8"/>
  <c r="AV38" i="8" s="1"/>
  <c r="AN31" i="8"/>
  <c r="AN32" i="8" s="1"/>
  <c r="AM31" i="8"/>
  <c r="AM32" i="8" s="1"/>
  <c r="AL31" i="8"/>
  <c r="AL32" i="8" s="1"/>
  <c r="AK31" i="8"/>
  <c r="AK32" i="8" s="1"/>
  <c r="AJ31" i="8"/>
  <c r="AJ32" i="8" s="1"/>
  <c r="AI31" i="8"/>
  <c r="AI32" i="8" s="1"/>
  <c r="BL31" i="8"/>
  <c r="BL32" i="8" s="1"/>
  <c r="BK31" i="8"/>
  <c r="BK32" i="8" s="1"/>
  <c r="BJ31" i="8"/>
  <c r="BJ32" i="8" s="1"/>
  <c r="BN31" i="8"/>
  <c r="BN32" i="8" s="1"/>
  <c r="BI31" i="8"/>
  <c r="BI32" i="8" s="1"/>
  <c r="BM31" i="8"/>
  <c r="BM32" i="8" s="1"/>
  <c r="BH31" i="8"/>
  <c r="BH32" i="8" s="1"/>
  <c r="BB31" i="8"/>
  <c r="BB32" i="8" s="1"/>
  <c r="BA31" i="8"/>
  <c r="BA32" i="8" s="1"/>
  <c r="AZ31" i="8"/>
  <c r="AZ32" i="8" s="1"/>
  <c r="AY31" i="8"/>
  <c r="AY32" i="8" s="1"/>
  <c r="AX31" i="8"/>
  <c r="AX32" i="8" s="1"/>
  <c r="AW31" i="8"/>
  <c r="AW32" i="8" s="1"/>
  <c r="AV31" i="8"/>
  <c r="AV32" i="8" s="1"/>
  <c r="L43" i="8"/>
  <c r="L44" i="8" s="1"/>
  <c r="K43" i="8"/>
  <c r="K44" i="8" s="1"/>
  <c r="J43" i="8"/>
  <c r="J44" i="8" s="1"/>
  <c r="I43" i="8"/>
  <c r="I44" i="8" s="1"/>
  <c r="H43" i="8"/>
  <c r="H44" i="8" s="1"/>
  <c r="T43" i="8"/>
  <c r="T44" i="8" s="1"/>
  <c r="S43" i="8"/>
  <c r="S44" i="8" s="1"/>
  <c r="R43" i="8"/>
  <c r="R44" i="8" s="1"/>
  <c r="Q43" i="8"/>
  <c r="Q44" i="8" s="1"/>
  <c r="P43" i="8"/>
  <c r="P44" i="8" s="1"/>
  <c r="O43" i="8"/>
  <c r="O44" i="8" s="1"/>
  <c r="N43" i="8"/>
  <c r="N44" i="8" s="1"/>
  <c r="G43" i="8"/>
  <c r="G44" i="8" s="1"/>
  <c r="F43" i="8"/>
  <c r="F44" i="8" s="1"/>
  <c r="M43" i="8"/>
  <c r="M44" i="8" s="1"/>
  <c r="E43" i="8"/>
  <c r="E44" i="8" s="1"/>
  <c r="D43" i="8"/>
  <c r="D44" i="8" s="1"/>
  <c r="L37" i="8"/>
  <c r="L38" i="8" s="1"/>
  <c r="K37" i="8"/>
  <c r="K38" i="8" s="1"/>
  <c r="J37" i="8"/>
  <c r="J38" i="8" s="1"/>
  <c r="I37" i="8"/>
  <c r="I38" i="8" s="1"/>
  <c r="H37" i="8"/>
  <c r="H38" i="8" s="1"/>
  <c r="T37" i="8"/>
  <c r="T38" i="8" s="1"/>
  <c r="S37" i="8"/>
  <c r="S38" i="8"/>
  <c r="R37" i="8"/>
  <c r="R38" i="8" s="1"/>
  <c r="Q37" i="8"/>
  <c r="Q38" i="8" s="1"/>
  <c r="P37" i="8"/>
  <c r="P38" i="8" s="1"/>
  <c r="O37" i="8"/>
  <c r="O38" i="8" s="1"/>
  <c r="N37" i="8"/>
  <c r="N38" i="8" s="1"/>
  <c r="G37" i="8"/>
  <c r="G38" i="8" s="1"/>
  <c r="F37" i="8"/>
  <c r="F38" i="8" s="1"/>
  <c r="M37" i="8"/>
  <c r="M38" i="8" s="1"/>
  <c r="E37" i="8"/>
  <c r="E38" i="8" s="1"/>
  <c r="D37" i="8"/>
  <c r="D38" i="8" s="1"/>
  <c r="L31" i="8"/>
  <c r="L32" i="8" s="1"/>
  <c r="K31" i="8"/>
  <c r="K32" i="8" s="1"/>
  <c r="J31" i="8"/>
  <c r="J32" i="8" s="1"/>
  <c r="I31" i="8"/>
  <c r="I32" i="8" s="1"/>
  <c r="H31" i="8"/>
  <c r="H32" i="8" s="1"/>
  <c r="T31" i="8"/>
  <c r="T32" i="8" s="1"/>
  <c r="S31" i="8"/>
  <c r="S32" i="8" s="1"/>
  <c r="R31" i="8"/>
  <c r="R32" i="8" s="1"/>
  <c r="Q31" i="8"/>
  <c r="Q32" i="8" s="1"/>
  <c r="P31" i="8"/>
  <c r="P32" i="8" s="1"/>
  <c r="O31" i="8"/>
  <c r="O32" i="8" s="1"/>
  <c r="N31" i="8"/>
  <c r="N32" i="8" s="1"/>
  <c r="G31" i="8"/>
  <c r="G32" i="8" s="1"/>
  <c r="F31" i="8"/>
  <c r="F32" i="8" s="1"/>
  <c r="M31" i="8"/>
  <c r="M32" i="8" s="1"/>
  <c r="E31" i="8"/>
  <c r="E32" i="8" s="1"/>
  <c r="D31" i="8"/>
  <c r="D32" i="8" s="1"/>
  <c r="L25" i="8"/>
  <c r="L26" i="8" s="1"/>
  <c r="K25" i="8"/>
  <c r="J26" i="8"/>
  <c r="I25" i="8"/>
  <c r="H25" i="8"/>
  <c r="H26" i="8" s="1"/>
  <c r="T25" i="8"/>
  <c r="T26" i="8" s="1"/>
  <c r="S25" i="8"/>
  <c r="S26" i="8" s="1"/>
  <c r="R25" i="8"/>
  <c r="R26" i="8" s="1"/>
  <c r="Q25" i="8"/>
  <c r="Q26" i="8" s="1"/>
  <c r="P25" i="8"/>
  <c r="P26" i="8" s="1"/>
  <c r="O25" i="8"/>
  <c r="O26" i="8" s="1"/>
  <c r="N25" i="8"/>
  <c r="G25" i="8"/>
  <c r="G26" i="8" s="1"/>
  <c r="F25" i="8"/>
  <c r="F26" i="8" s="1"/>
  <c r="M25" i="8"/>
  <c r="M26" i="8" s="1"/>
  <c r="E25" i="8"/>
  <c r="E26" i="8" s="1"/>
  <c r="D25" i="8"/>
  <c r="D26" i="8" s="1"/>
  <c r="L19" i="8"/>
  <c r="L20" i="8" s="1"/>
  <c r="K19" i="8"/>
  <c r="J19" i="8"/>
  <c r="I19" i="8"/>
  <c r="H19" i="8"/>
  <c r="T19" i="8"/>
  <c r="T63" i="8" s="1"/>
  <c r="S19" i="8"/>
  <c r="S20" i="8" s="1"/>
  <c r="S63" i="8"/>
  <c r="R19" i="8"/>
  <c r="R20" i="8" s="1"/>
  <c r="Q19" i="8"/>
  <c r="Q20" i="8" s="1"/>
  <c r="P19" i="8"/>
  <c r="P63" i="8" s="1"/>
  <c r="O19" i="8"/>
  <c r="N19" i="8"/>
  <c r="G19" i="8"/>
  <c r="F19" i="8"/>
  <c r="M19" i="8"/>
  <c r="E19" i="8"/>
  <c r="D19" i="8"/>
  <c r="L13" i="8"/>
  <c r="K13" i="8"/>
  <c r="J13" i="8"/>
  <c r="I13" i="8"/>
  <c r="H13" i="8"/>
  <c r="H14" i="8" s="1"/>
  <c r="T13" i="8"/>
  <c r="S13" i="8"/>
  <c r="S14" i="8" s="1"/>
  <c r="R13" i="8"/>
  <c r="R14" i="8" s="1"/>
  <c r="Q13" i="8"/>
  <c r="Q14" i="8" s="1"/>
  <c r="P13" i="8"/>
  <c r="O13" i="8"/>
  <c r="N13" i="8"/>
  <c r="G13" i="8"/>
  <c r="F13" i="8"/>
  <c r="M13" i="8"/>
  <c r="M14" i="8" s="1"/>
  <c r="E13" i="8"/>
  <c r="E14" i="8" s="1"/>
  <c r="D13" i="8"/>
  <c r="AZ483" i="8"/>
  <c r="AZ472" i="8"/>
  <c r="AZ482" i="8"/>
  <c r="AJ477" i="8"/>
  <c r="BM510" i="8"/>
  <c r="T471" i="8"/>
  <c r="T514" i="8"/>
  <c r="T511" i="8"/>
  <c r="BL477" i="8"/>
  <c r="S482" i="8"/>
  <c r="S472" i="8"/>
  <c r="Q471" i="8"/>
  <c r="AV514" i="8"/>
  <c r="AK517" i="8"/>
  <c r="AW510" i="8"/>
  <c r="M62" i="8"/>
  <c r="T20" i="8"/>
  <c r="C43" i="8"/>
  <c r="C44" i="8" s="1"/>
  <c r="C37" i="8"/>
  <c r="C38" i="8" s="1"/>
  <c r="C31" i="8"/>
  <c r="C32" i="8" s="1"/>
  <c r="C19" i="8"/>
  <c r="D198" i="7"/>
  <c r="D236" i="7"/>
  <c r="D277" i="7"/>
  <c r="D298" i="7"/>
  <c r="M236" i="7"/>
  <c r="M277" i="7"/>
  <c r="M298" i="7"/>
  <c r="L236" i="7"/>
  <c r="L277" i="7"/>
  <c r="L298" i="7"/>
  <c r="K236" i="7"/>
  <c r="K277" i="7"/>
  <c r="J236" i="7"/>
  <c r="J277" i="7"/>
  <c r="J298" i="7"/>
  <c r="C236" i="7"/>
  <c r="C277" i="7"/>
  <c r="C298" i="7"/>
  <c r="B236" i="7"/>
  <c r="B277" i="7"/>
  <c r="B298" i="7"/>
  <c r="I236" i="7"/>
  <c r="I277" i="7"/>
  <c r="I298" i="7"/>
  <c r="H236" i="7"/>
  <c r="H277" i="7"/>
  <c r="H298" i="7"/>
  <c r="G236" i="7"/>
  <c r="G277" i="7"/>
  <c r="G298" i="7"/>
  <c r="F236" i="7"/>
  <c r="F277" i="7"/>
  <c r="F298" i="7"/>
  <c r="E236" i="7"/>
  <c r="E277" i="7"/>
  <c r="E298" i="7"/>
  <c r="D196" i="7"/>
  <c r="E196" i="7"/>
  <c r="F196" i="7"/>
  <c r="G196" i="7"/>
  <c r="H196" i="7"/>
  <c r="I196" i="7"/>
  <c r="B196" i="7"/>
  <c r="C196" i="7"/>
  <c r="J196" i="7"/>
  <c r="J235" i="7"/>
  <c r="J276" i="7"/>
  <c r="J297" i="7"/>
  <c r="K196" i="7"/>
  <c r="K235" i="7"/>
  <c r="K276" i="7"/>
  <c r="L196" i="7"/>
  <c r="L235" i="7"/>
  <c r="L276" i="7"/>
  <c r="L297" i="7"/>
  <c r="M196" i="7"/>
  <c r="M235" i="7"/>
  <c r="M276" i="7"/>
  <c r="M297" i="7"/>
  <c r="E198" i="7"/>
  <c r="J487" i="7"/>
  <c r="G487" i="7"/>
  <c r="J486" i="7"/>
  <c r="G486" i="7"/>
  <c r="J484" i="7"/>
  <c r="G484" i="7"/>
  <c r="J483" i="7"/>
  <c r="G483" i="7"/>
  <c r="J479" i="7"/>
  <c r="G479" i="7"/>
  <c r="J478" i="7"/>
  <c r="G478" i="7"/>
  <c r="J476" i="7"/>
  <c r="G476" i="7"/>
  <c r="J475" i="7"/>
  <c r="G475" i="7"/>
  <c r="J471" i="7"/>
  <c r="C471" i="7"/>
  <c r="B471" i="7"/>
  <c r="I471" i="7"/>
  <c r="H471" i="7"/>
  <c r="G471" i="7"/>
  <c r="F471" i="7"/>
  <c r="E471" i="7"/>
  <c r="D471" i="7"/>
  <c r="J470" i="7"/>
  <c r="C470" i="7"/>
  <c r="B470" i="7"/>
  <c r="I470" i="7"/>
  <c r="H470" i="7"/>
  <c r="G470" i="7"/>
  <c r="F470" i="7"/>
  <c r="E470" i="7"/>
  <c r="D470" i="7"/>
  <c r="B469" i="7"/>
  <c r="I469" i="7"/>
  <c r="H469" i="7"/>
  <c r="F469" i="7"/>
  <c r="E469" i="7"/>
  <c r="D469" i="7"/>
  <c r="J468" i="7"/>
  <c r="C468" i="7"/>
  <c r="B468" i="7"/>
  <c r="I468" i="7"/>
  <c r="H468" i="7"/>
  <c r="G468" i="7"/>
  <c r="F468" i="7"/>
  <c r="E468" i="7"/>
  <c r="D468" i="7"/>
  <c r="J467" i="7"/>
  <c r="C467" i="7"/>
  <c r="B467" i="7"/>
  <c r="I467" i="7"/>
  <c r="H467" i="7"/>
  <c r="G467" i="7"/>
  <c r="F467" i="7"/>
  <c r="E467" i="7"/>
  <c r="D467" i="7"/>
  <c r="J463" i="7"/>
  <c r="G463" i="7"/>
  <c r="J462" i="7"/>
  <c r="G462" i="7"/>
  <c r="J460" i="7"/>
  <c r="G460" i="7"/>
  <c r="J459" i="7"/>
  <c r="G459" i="7"/>
  <c r="M204" i="7"/>
  <c r="M243" i="7"/>
  <c r="M284" i="7"/>
  <c r="M305" i="7"/>
  <c r="L204" i="7"/>
  <c r="L243" i="7"/>
  <c r="L284" i="7"/>
  <c r="L305" i="7"/>
  <c r="K204" i="7"/>
  <c r="K243" i="7"/>
  <c r="J204" i="7"/>
  <c r="J243" i="7"/>
  <c r="J284" i="7"/>
  <c r="J305" i="7"/>
  <c r="C204" i="7"/>
  <c r="C243" i="7"/>
  <c r="C284" i="7"/>
  <c r="C305" i="7"/>
  <c r="B204" i="7"/>
  <c r="B243" i="7"/>
  <c r="B284" i="7"/>
  <c r="B305" i="7"/>
  <c r="I204" i="7"/>
  <c r="I243" i="7"/>
  <c r="I284" i="7"/>
  <c r="I305" i="7"/>
  <c r="H204" i="7"/>
  <c r="H243" i="7"/>
  <c r="H284" i="7"/>
  <c r="H305" i="7"/>
  <c r="G204" i="7"/>
  <c r="G243" i="7"/>
  <c r="G284" i="7"/>
  <c r="G305" i="7"/>
  <c r="F204" i="7"/>
  <c r="F243" i="7"/>
  <c r="F284" i="7"/>
  <c r="F305" i="7"/>
  <c r="E204" i="7"/>
  <c r="E243" i="7"/>
  <c r="E284" i="7"/>
  <c r="E305" i="7"/>
  <c r="D204" i="7"/>
  <c r="D243" i="7"/>
  <c r="M203" i="7"/>
  <c r="M242" i="7"/>
  <c r="M283" i="7"/>
  <c r="M304" i="7"/>
  <c r="L203" i="7"/>
  <c r="L242" i="7"/>
  <c r="L283" i="7"/>
  <c r="L304" i="7"/>
  <c r="K203" i="7"/>
  <c r="K242" i="7"/>
  <c r="J203" i="7"/>
  <c r="J242" i="7"/>
  <c r="J283" i="7"/>
  <c r="J304" i="7"/>
  <c r="C203" i="7"/>
  <c r="C242" i="7"/>
  <c r="C283" i="7"/>
  <c r="C304" i="7"/>
  <c r="B203" i="7"/>
  <c r="B242" i="7"/>
  <c r="B283" i="7"/>
  <c r="B304" i="7"/>
  <c r="I203" i="7"/>
  <c r="I242" i="7"/>
  <c r="I283" i="7"/>
  <c r="I304" i="7"/>
  <c r="H203" i="7"/>
  <c r="H242" i="7"/>
  <c r="H283" i="7"/>
  <c r="H304" i="7"/>
  <c r="G203" i="7"/>
  <c r="G242" i="7"/>
  <c r="G283" i="7"/>
  <c r="G304" i="7"/>
  <c r="F203" i="7"/>
  <c r="F242" i="7"/>
  <c r="F283" i="7"/>
  <c r="F304" i="7"/>
  <c r="E203" i="7"/>
  <c r="E242" i="7"/>
  <c r="E283" i="7"/>
  <c r="E304" i="7"/>
  <c r="D203" i="7"/>
  <c r="D242" i="7"/>
  <c r="M202" i="7"/>
  <c r="L202" i="7"/>
  <c r="K202" i="7"/>
  <c r="K241" i="7"/>
  <c r="J202" i="7"/>
  <c r="C202" i="7"/>
  <c r="B202" i="7"/>
  <c r="I202" i="7"/>
  <c r="H202" i="7"/>
  <c r="G202" i="7"/>
  <c r="F202" i="7"/>
  <c r="E202" i="7"/>
  <c r="D202" i="7"/>
  <c r="D241" i="7"/>
  <c r="M201" i="7"/>
  <c r="L201" i="7"/>
  <c r="K201" i="7"/>
  <c r="K240" i="7"/>
  <c r="J201" i="7"/>
  <c r="C201" i="7"/>
  <c r="B201" i="7"/>
  <c r="I201" i="7"/>
  <c r="H201" i="7"/>
  <c r="G201" i="7"/>
  <c r="F201" i="7"/>
  <c r="E201" i="7"/>
  <c r="D201" i="7"/>
  <c r="D240" i="7"/>
  <c r="M200" i="7"/>
  <c r="M239" i="7"/>
  <c r="M280" i="7"/>
  <c r="M301" i="7"/>
  <c r="L200" i="7"/>
  <c r="L239" i="7"/>
  <c r="L280" i="7"/>
  <c r="L301" i="7"/>
  <c r="K200" i="7"/>
  <c r="K239" i="7"/>
  <c r="J200" i="7"/>
  <c r="J239" i="7"/>
  <c r="J280" i="7"/>
  <c r="J301" i="7"/>
  <c r="C200" i="7"/>
  <c r="C239" i="7"/>
  <c r="C280" i="7"/>
  <c r="C301" i="7"/>
  <c r="B200" i="7"/>
  <c r="B239" i="7"/>
  <c r="B280" i="7"/>
  <c r="B301" i="7"/>
  <c r="I200" i="7"/>
  <c r="I239" i="7"/>
  <c r="I280" i="7"/>
  <c r="I301" i="7"/>
  <c r="H200" i="7"/>
  <c r="H239" i="7"/>
  <c r="H280" i="7"/>
  <c r="H301" i="7"/>
  <c r="G200" i="7"/>
  <c r="G239" i="7"/>
  <c r="G280" i="7"/>
  <c r="G301" i="7"/>
  <c r="F200" i="7"/>
  <c r="F239" i="7"/>
  <c r="F280" i="7"/>
  <c r="F301" i="7"/>
  <c r="E200" i="7"/>
  <c r="E239" i="7"/>
  <c r="E280" i="7"/>
  <c r="E301" i="7"/>
  <c r="D200" i="7"/>
  <c r="D239" i="7"/>
  <c r="M199" i="7"/>
  <c r="M238" i="7"/>
  <c r="M279" i="7"/>
  <c r="M300" i="7"/>
  <c r="L199" i="7"/>
  <c r="K199" i="7"/>
  <c r="K238" i="7"/>
  <c r="J199" i="7"/>
  <c r="C199" i="7"/>
  <c r="B199" i="7"/>
  <c r="I199" i="7"/>
  <c r="H199" i="7"/>
  <c r="G199" i="7"/>
  <c r="F199" i="7"/>
  <c r="E199" i="7"/>
  <c r="D199" i="7"/>
  <c r="D238" i="7"/>
  <c r="M198" i="7"/>
  <c r="L198" i="7"/>
  <c r="K198" i="7"/>
  <c r="K237" i="7"/>
  <c r="J198" i="7"/>
  <c r="C198" i="7"/>
  <c r="B198" i="7"/>
  <c r="I198" i="7"/>
  <c r="H198" i="7"/>
  <c r="G198" i="7"/>
  <c r="F198" i="7"/>
  <c r="M195" i="7"/>
  <c r="L195" i="7"/>
  <c r="K195" i="7"/>
  <c r="K234" i="7"/>
  <c r="J195" i="7"/>
  <c r="C195" i="7"/>
  <c r="B195" i="7"/>
  <c r="I195" i="7"/>
  <c r="H195" i="7"/>
  <c r="G195" i="7"/>
  <c r="F195" i="7"/>
  <c r="E195" i="7"/>
  <c r="D195" i="7"/>
  <c r="M194" i="7"/>
  <c r="L194" i="7"/>
  <c r="K194" i="7"/>
  <c r="K233" i="7"/>
  <c r="J194" i="7"/>
  <c r="C194" i="7"/>
  <c r="B194" i="7"/>
  <c r="I194" i="7"/>
  <c r="H194" i="7"/>
  <c r="G194" i="7"/>
  <c r="F194" i="7"/>
  <c r="E194" i="7"/>
  <c r="D194" i="7"/>
  <c r="M193" i="7"/>
  <c r="M232" i="7"/>
  <c r="M273" i="7"/>
  <c r="M294" i="7"/>
  <c r="L193" i="7"/>
  <c r="K193" i="7"/>
  <c r="K232" i="7"/>
  <c r="J193" i="7"/>
  <c r="C193" i="7"/>
  <c r="B193" i="7"/>
  <c r="I193" i="7"/>
  <c r="H193" i="7"/>
  <c r="G193" i="7"/>
  <c r="F193" i="7"/>
  <c r="E193" i="7"/>
  <c r="D193" i="7"/>
  <c r="M192" i="7"/>
  <c r="M231" i="7"/>
  <c r="M272" i="7"/>
  <c r="M293" i="7"/>
  <c r="L192" i="7"/>
  <c r="K192" i="7"/>
  <c r="K231" i="7"/>
  <c r="J192" i="7"/>
  <c r="C192" i="7"/>
  <c r="B192" i="7"/>
  <c r="I192" i="7"/>
  <c r="H192" i="7"/>
  <c r="G192" i="7"/>
  <c r="F192" i="7"/>
  <c r="E192" i="7"/>
  <c r="D192" i="7"/>
  <c r="M191" i="7"/>
  <c r="L191" i="7"/>
  <c r="K191" i="7"/>
  <c r="K230" i="7"/>
  <c r="J191" i="7"/>
  <c r="C191" i="7"/>
  <c r="B191" i="7"/>
  <c r="I191" i="7"/>
  <c r="H191" i="7"/>
  <c r="G191" i="7"/>
  <c r="F191" i="7"/>
  <c r="E191" i="7"/>
  <c r="D191" i="7"/>
  <c r="M190" i="7"/>
  <c r="M229" i="7"/>
  <c r="M270" i="7"/>
  <c r="M291" i="7"/>
  <c r="L190" i="7"/>
  <c r="L229" i="7"/>
  <c r="L270" i="7"/>
  <c r="L291" i="7"/>
  <c r="K190" i="7"/>
  <c r="K229" i="7"/>
  <c r="J190" i="7"/>
  <c r="J229" i="7"/>
  <c r="J270" i="7"/>
  <c r="J291" i="7"/>
  <c r="C190" i="7"/>
  <c r="C229" i="7"/>
  <c r="C270" i="7"/>
  <c r="C291" i="7"/>
  <c r="B190" i="7"/>
  <c r="B229" i="7"/>
  <c r="B270" i="7"/>
  <c r="B291" i="7"/>
  <c r="I190" i="7"/>
  <c r="I229" i="7"/>
  <c r="I270" i="7"/>
  <c r="I291" i="7"/>
  <c r="H190" i="7"/>
  <c r="H229" i="7"/>
  <c r="H270" i="7"/>
  <c r="H291" i="7"/>
  <c r="G190" i="7"/>
  <c r="F190" i="7"/>
  <c r="E190" i="7"/>
  <c r="E229" i="7"/>
  <c r="E270" i="7"/>
  <c r="E291" i="7"/>
  <c r="D190" i="7"/>
  <c r="M189" i="7"/>
  <c r="M228" i="7"/>
  <c r="M269" i="7"/>
  <c r="M290" i="7"/>
  <c r="L189" i="7"/>
  <c r="L228" i="7"/>
  <c r="L269" i="7"/>
  <c r="L290" i="7"/>
  <c r="K189" i="7"/>
  <c r="K228" i="7"/>
  <c r="J189" i="7"/>
  <c r="J228" i="7"/>
  <c r="J269" i="7"/>
  <c r="J290" i="7"/>
  <c r="C189" i="7"/>
  <c r="C228" i="7"/>
  <c r="C269" i="7"/>
  <c r="C290" i="7"/>
  <c r="B189" i="7"/>
  <c r="B228" i="7"/>
  <c r="B269" i="7"/>
  <c r="B290" i="7"/>
  <c r="I189" i="7"/>
  <c r="I228" i="7"/>
  <c r="I269" i="7"/>
  <c r="I290" i="7"/>
  <c r="H189" i="7"/>
  <c r="H228" i="7"/>
  <c r="H269" i="7"/>
  <c r="H290" i="7"/>
  <c r="G189" i="7"/>
  <c r="G228" i="7"/>
  <c r="G269" i="7"/>
  <c r="G290" i="7"/>
  <c r="F189" i="7"/>
  <c r="F228" i="7"/>
  <c r="F269" i="7"/>
  <c r="F290" i="7"/>
  <c r="E189" i="7"/>
  <c r="E228" i="7"/>
  <c r="E269" i="7"/>
  <c r="E290" i="7"/>
  <c r="D189" i="7"/>
  <c r="D228" i="7"/>
  <c r="D269" i="7"/>
  <c r="D290" i="7"/>
  <c r="M188" i="7"/>
  <c r="M227" i="7"/>
  <c r="M268" i="7"/>
  <c r="M289" i="7"/>
  <c r="L188" i="7"/>
  <c r="L227" i="7"/>
  <c r="L268" i="7"/>
  <c r="L289" i="7"/>
  <c r="K188" i="7"/>
  <c r="K227" i="7"/>
  <c r="J188" i="7"/>
  <c r="J227" i="7"/>
  <c r="J268" i="7"/>
  <c r="J289" i="7"/>
  <c r="C188" i="7"/>
  <c r="C227" i="7"/>
  <c r="C268" i="7"/>
  <c r="C289" i="7"/>
  <c r="B188" i="7"/>
  <c r="B227" i="7"/>
  <c r="B268" i="7"/>
  <c r="B289" i="7"/>
  <c r="I188" i="7"/>
  <c r="I227" i="7"/>
  <c r="I268" i="7"/>
  <c r="I289" i="7"/>
  <c r="H188" i="7"/>
  <c r="H227" i="7"/>
  <c r="H268" i="7"/>
  <c r="H289" i="7"/>
  <c r="G188" i="7"/>
  <c r="G227" i="7"/>
  <c r="G268" i="7"/>
  <c r="G289" i="7"/>
  <c r="F188" i="7"/>
  <c r="F227" i="7"/>
  <c r="F268" i="7"/>
  <c r="F289" i="7"/>
  <c r="E188" i="7"/>
  <c r="E227" i="7"/>
  <c r="E268" i="7"/>
  <c r="E289" i="7"/>
  <c r="D188" i="7"/>
  <c r="D227" i="7"/>
  <c r="D268" i="7"/>
  <c r="D289" i="7"/>
  <c r="M187" i="7"/>
  <c r="M226" i="7"/>
  <c r="L187" i="7"/>
  <c r="L226" i="7"/>
  <c r="K187" i="7"/>
  <c r="K226" i="7"/>
  <c r="K246" i="7"/>
  <c r="J187" i="7"/>
  <c r="J226" i="7"/>
  <c r="C187" i="7"/>
  <c r="C226" i="7"/>
  <c r="B187" i="7"/>
  <c r="B226" i="7"/>
  <c r="I187" i="7"/>
  <c r="I226" i="7"/>
  <c r="H187" i="7"/>
  <c r="H226" i="7"/>
  <c r="G187" i="7"/>
  <c r="G226" i="7"/>
  <c r="F187" i="7"/>
  <c r="F226" i="7"/>
  <c r="E187" i="7"/>
  <c r="E226" i="7"/>
  <c r="D187" i="7"/>
  <c r="D226" i="7"/>
  <c r="D246" i="7"/>
  <c r="M111" i="7"/>
  <c r="L111" i="7"/>
  <c r="K111" i="7"/>
  <c r="J111" i="7"/>
  <c r="C111" i="7"/>
  <c r="C127" i="7"/>
  <c r="C135" i="7"/>
  <c r="B111" i="7"/>
  <c r="I111" i="7"/>
  <c r="H111" i="7"/>
  <c r="G111" i="7"/>
  <c r="F111" i="7"/>
  <c r="E111" i="7"/>
  <c r="D111" i="7"/>
  <c r="M110" i="7"/>
  <c r="L110" i="7"/>
  <c r="K110" i="7"/>
  <c r="J110" i="7"/>
  <c r="C110" i="7"/>
  <c r="B110" i="7"/>
  <c r="I110" i="7"/>
  <c r="H110" i="7"/>
  <c r="G110" i="7"/>
  <c r="F110" i="7"/>
  <c r="E110" i="7"/>
  <c r="D110" i="7"/>
  <c r="M109" i="7"/>
  <c r="M125" i="7"/>
  <c r="M133" i="7"/>
  <c r="L109" i="7"/>
  <c r="L125" i="7"/>
  <c r="L133" i="7"/>
  <c r="K109" i="7"/>
  <c r="J109" i="7"/>
  <c r="C109" i="7"/>
  <c r="B109" i="7"/>
  <c r="I109" i="7"/>
  <c r="H109" i="7"/>
  <c r="G109" i="7"/>
  <c r="F109" i="7"/>
  <c r="E109" i="7"/>
  <c r="D109" i="7"/>
  <c r="M108" i="7"/>
  <c r="L108" i="7"/>
  <c r="K108" i="7"/>
  <c r="J108" i="7"/>
  <c r="C108" i="7"/>
  <c r="B108" i="7"/>
  <c r="I108" i="7"/>
  <c r="H108" i="7"/>
  <c r="G108" i="7"/>
  <c r="F108" i="7"/>
  <c r="E108" i="7"/>
  <c r="D108" i="7"/>
  <c r="M107" i="7"/>
  <c r="L107" i="7"/>
  <c r="K107" i="7"/>
  <c r="J107" i="7"/>
  <c r="C107" i="7"/>
  <c r="B107" i="7"/>
  <c r="I107" i="7"/>
  <c r="H107" i="7"/>
  <c r="G107" i="7"/>
  <c r="F107" i="7"/>
  <c r="E107" i="7"/>
  <c r="D107" i="7"/>
  <c r="M106" i="7"/>
  <c r="M122" i="7"/>
  <c r="M130" i="7"/>
  <c r="L106" i="7"/>
  <c r="L122" i="7"/>
  <c r="L130" i="7"/>
  <c r="K106" i="7"/>
  <c r="J106" i="7"/>
  <c r="J122" i="7"/>
  <c r="J130" i="7"/>
  <c r="C106" i="7"/>
  <c r="C122" i="7"/>
  <c r="C130" i="7"/>
  <c r="B106" i="7"/>
  <c r="B122" i="7"/>
  <c r="B130" i="7"/>
  <c r="I106" i="7"/>
  <c r="I122" i="7"/>
  <c r="I130" i="7"/>
  <c r="H106" i="7"/>
  <c r="H122" i="7"/>
  <c r="H130" i="7"/>
  <c r="G106" i="7"/>
  <c r="G122" i="7"/>
  <c r="G130" i="7"/>
  <c r="F106" i="7"/>
  <c r="F122" i="7"/>
  <c r="F130" i="7"/>
  <c r="E106" i="7"/>
  <c r="D106" i="7"/>
  <c r="M88" i="7"/>
  <c r="M90" i="7"/>
  <c r="M127" i="7"/>
  <c r="M135" i="7"/>
  <c r="L88" i="7"/>
  <c r="L90" i="7"/>
  <c r="K88" i="7"/>
  <c r="K90" i="7"/>
  <c r="J88" i="7"/>
  <c r="J90" i="7"/>
  <c r="C88" i="7"/>
  <c r="C90" i="7"/>
  <c r="B88" i="7"/>
  <c r="B90" i="7"/>
  <c r="I88" i="7"/>
  <c r="I90" i="7"/>
  <c r="H88" i="7"/>
  <c r="H90" i="7"/>
  <c r="G88" i="7"/>
  <c r="G90" i="7"/>
  <c r="F88" i="7"/>
  <c r="F90" i="7"/>
  <c r="E88" i="7"/>
  <c r="E90" i="7"/>
  <c r="D88" i="7"/>
  <c r="D90" i="7"/>
  <c r="H235" i="7"/>
  <c r="H276" i="7"/>
  <c r="H297" i="7"/>
  <c r="D235" i="7"/>
  <c r="D276" i="7"/>
  <c r="D297" i="7"/>
  <c r="B230" i="7"/>
  <c r="B271" i="7"/>
  <c r="B292" i="7"/>
  <c r="E235" i="7"/>
  <c r="E276" i="7"/>
  <c r="E297" i="7"/>
  <c r="D237" i="7"/>
  <c r="D278" i="7"/>
  <c r="D299" i="7"/>
  <c r="H123" i="7"/>
  <c r="H131" i="7"/>
  <c r="H147" i="7"/>
  <c r="J123" i="7"/>
  <c r="J131" i="7"/>
  <c r="J155" i="7"/>
  <c r="H124" i="7"/>
  <c r="H132" i="7"/>
  <c r="H156" i="7"/>
  <c r="J124" i="7"/>
  <c r="J132" i="7"/>
  <c r="J148" i="7"/>
  <c r="H125" i="7"/>
  <c r="H133" i="7"/>
  <c r="H157" i="7"/>
  <c r="J125" i="7"/>
  <c r="J133" i="7"/>
  <c r="J157" i="7"/>
  <c r="F485" i="7"/>
  <c r="H126" i="7"/>
  <c r="H134" i="7"/>
  <c r="H158" i="7"/>
  <c r="J126" i="7"/>
  <c r="J134" i="7"/>
  <c r="J158" i="7"/>
  <c r="H127" i="7"/>
  <c r="H135" i="7"/>
  <c r="C230" i="7"/>
  <c r="C271" i="7"/>
  <c r="C292" i="7"/>
  <c r="C231" i="7"/>
  <c r="C272" i="7"/>
  <c r="C293" i="7"/>
  <c r="C235" i="7"/>
  <c r="C276" i="7"/>
  <c r="C297" i="7"/>
  <c r="G235" i="7"/>
  <c r="G276" i="7"/>
  <c r="G297" i="7"/>
  <c r="B235" i="7"/>
  <c r="B276" i="7"/>
  <c r="B297" i="7"/>
  <c r="F235" i="7"/>
  <c r="F276" i="7"/>
  <c r="F297" i="7"/>
  <c r="C237" i="7"/>
  <c r="C278" i="7"/>
  <c r="C299" i="7"/>
  <c r="I235" i="7"/>
  <c r="I276" i="7"/>
  <c r="I297" i="7"/>
  <c r="M123" i="7"/>
  <c r="M131" i="7"/>
  <c r="M147" i="7"/>
  <c r="C124" i="7"/>
  <c r="C132" i="7"/>
  <c r="C156" i="7"/>
  <c r="M124" i="7"/>
  <c r="M132" i="7"/>
  <c r="M148" i="7"/>
  <c r="G126" i="7"/>
  <c r="G134" i="7"/>
  <c r="G150" i="7"/>
  <c r="C126" i="7"/>
  <c r="C134" i="7"/>
  <c r="C150" i="7"/>
  <c r="M126" i="7"/>
  <c r="M134" i="7"/>
  <c r="M150" i="7"/>
  <c r="D284" i="7"/>
  <c r="D305" i="7"/>
  <c r="D280" i="7"/>
  <c r="D301" i="7"/>
  <c r="D283" i="7"/>
  <c r="D304" i="7"/>
  <c r="G124" i="7"/>
  <c r="G132" i="7"/>
  <c r="G148" i="7"/>
  <c r="I127" i="7"/>
  <c r="I135" i="7"/>
  <c r="I151" i="7"/>
  <c r="F125" i="7"/>
  <c r="F133" i="7"/>
  <c r="F124" i="7"/>
  <c r="F132" i="7"/>
  <c r="F123" i="7"/>
  <c r="F131" i="7"/>
  <c r="L123" i="7"/>
  <c r="L131" i="7"/>
  <c r="L127" i="7"/>
  <c r="L135" i="7"/>
  <c r="I125" i="7"/>
  <c r="I133" i="7"/>
  <c r="G229" i="7"/>
  <c r="G270" i="7"/>
  <c r="G291" i="7"/>
  <c r="G231" i="7"/>
  <c r="G272" i="7"/>
  <c r="G293" i="7"/>
  <c r="G233" i="7"/>
  <c r="G274" i="7"/>
  <c r="G295" i="7"/>
  <c r="G234" i="7"/>
  <c r="G275" i="7"/>
  <c r="G296" i="7"/>
  <c r="D233" i="7"/>
  <c r="D274" i="7"/>
  <c r="D295" i="7"/>
  <c r="D282" i="7"/>
  <c r="D303" i="7"/>
  <c r="D232" i="7"/>
  <c r="D273" i="7"/>
  <c r="D294" i="7"/>
  <c r="D127" i="7"/>
  <c r="D135" i="7"/>
  <c r="D279" i="7"/>
  <c r="D300" i="7"/>
  <c r="D231" i="7"/>
  <c r="D272" i="7"/>
  <c r="D293" i="7"/>
  <c r="D123" i="7"/>
  <c r="D131" i="7"/>
  <c r="D229" i="7"/>
  <c r="D270" i="7"/>
  <c r="D291" i="7"/>
  <c r="D125" i="7"/>
  <c r="D133" i="7"/>
  <c r="B124" i="7"/>
  <c r="B132" i="7"/>
  <c r="B125" i="7"/>
  <c r="B133" i="7"/>
  <c r="F126" i="7"/>
  <c r="F134" i="7"/>
  <c r="F127" i="7"/>
  <c r="F135" i="7"/>
  <c r="C459" i="7"/>
  <c r="F459" i="7"/>
  <c r="J147" i="7"/>
  <c r="M158" i="7"/>
  <c r="E267" i="7"/>
  <c r="E288" i="7"/>
  <c r="E246" i="7"/>
  <c r="E230" i="7"/>
  <c r="E271" i="7"/>
  <c r="E292" i="7"/>
  <c r="E231" i="7"/>
  <c r="E272" i="7"/>
  <c r="E293" i="7"/>
  <c r="I231" i="7"/>
  <c r="I272" i="7"/>
  <c r="I293" i="7"/>
  <c r="I232" i="7"/>
  <c r="I273" i="7"/>
  <c r="I294" i="7"/>
  <c r="E234" i="7"/>
  <c r="E275" i="7"/>
  <c r="E296" i="7"/>
  <c r="E237" i="7"/>
  <c r="E278" i="7"/>
  <c r="E299" i="7"/>
  <c r="I238" i="7"/>
  <c r="I279" i="7"/>
  <c r="I300" i="7"/>
  <c r="B123" i="7"/>
  <c r="B131" i="7"/>
  <c r="B127" i="7"/>
  <c r="B135" i="7"/>
  <c r="B126" i="7"/>
  <c r="B134" i="7"/>
  <c r="M159" i="7"/>
  <c r="M151" i="7"/>
  <c r="I123" i="7"/>
  <c r="I131" i="7"/>
  <c r="H149" i="7"/>
  <c r="G267" i="7"/>
  <c r="G288" i="7"/>
  <c r="G246" i="7"/>
  <c r="C267" i="7"/>
  <c r="C288" i="7"/>
  <c r="C246" i="7"/>
  <c r="G230" i="7"/>
  <c r="G271" i="7"/>
  <c r="G292" i="7"/>
  <c r="I124" i="7"/>
  <c r="I132" i="7"/>
  <c r="I126" i="7"/>
  <c r="I134" i="7"/>
  <c r="M267" i="7"/>
  <c r="M288" i="7"/>
  <c r="M246" i="7"/>
  <c r="M230" i="7"/>
  <c r="M271" i="7"/>
  <c r="M292" i="7"/>
  <c r="M370" i="7"/>
  <c r="G232" i="7"/>
  <c r="G273" i="7"/>
  <c r="G294" i="7"/>
  <c r="C234" i="7"/>
  <c r="C275" i="7"/>
  <c r="C296" i="7"/>
  <c r="G237" i="7"/>
  <c r="G278" i="7"/>
  <c r="G299" i="7"/>
  <c r="M237" i="7"/>
  <c r="M278" i="7"/>
  <c r="M299" i="7"/>
  <c r="G238" i="7"/>
  <c r="G279" i="7"/>
  <c r="G300" i="7"/>
  <c r="C238" i="7"/>
  <c r="C279" i="7"/>
  <c r="C300" i="7"/>
  <c r="C377" i="7"/>
  <c r="G240" i="7"/>
  <c r="G281" i="7"/>
  <c r="G302" i="7"/>
  <c r="M240" i="7"/>
  <c r="M281" i="7"/>
  <c r="M302" i="7"/>
  <c r="C241" i="7"/>
  <c r="C282" i="7"/>
  <c r="C303" i="7"/>
  <c r="H240" i="7"/>
  <c r="H281" i="7"/>
  <c r="H302" i="7"/>
  <c r="H234" i="7"/>
  <c r="H275" i="7"/>
  <c r="H296" i="7"/>
  <c r="H238" i="7"/>
  <c r="H279" i="7"/>
  <c r="H300" i="7"/>
  <c r="J241" i="7"/>
  <c r="J282" i="7"/>
  <c r="J303" i="7"/>
  <c r="J237" i="7"/>
  <c r="J278" i="7"/>
  <c r="J299" i="7"/>
  <c r="J231" i="7"/>
  <c r="J272" i="7"/>
  <c r="J293" i="7"/>
  <c r="J240" i="7"/>
  <c r="J281" i="7"/>
  <c r="J302" i="7"/>
  <c r="L124" i="7"/>
  <c r="L132" i="7"/>
  <c r="L126" i="7"/>
  <c r="L134" i="7"/>
  <c r="J127" i="7"/>
  <c r="J135" i="7"/>
  <c r="J149" i="7"/>
  <c r="F477" i="7"/>
  <c r="D267" i="7"/>
  <c r="D288" i="7"/>
  <c r="D230" i="7"/>
  <c r="H231" i="7"/>
  <c r="H272" i="7"/>
  <c r="H293" i="7"/>
  <c r="J232" i="7"/>
  <c r="J273" i="7"/>
  <c r="J294" i="7"/>
  <c r="D234" i="7"/>
  <c r="D275" i="7"/>
  <c r="D296" i="7"/>
  <c r="H237" i="7"/>
  <c r="H278" i="7"/>
  <c r="H299" i="7"/>
  <c r="J238" i="7"/>
  <c r="J279" i="7"/>
  <c r="J300" i="7"/>
  <c r="D281" i="7"/>
  <c r="D302" i="7"/>
  <c r="H241" i="7"/>
  <c r="H282" i="7"/>
  <c r="H303" i="7"/>
  <c r="J267" i="7"/>
  <c r="J288" i="7"/>
  <c r="J246" i="7"/>
  <c r="H232" i="7"/>
  <c r="H273" i="7"/>
  <c r="H294" i="7"/>
  <c r="D122" i="7"/>
  <c r="D130" i="7"/>
  <c r="G123" i="7"/>
  <c r="G131" i="7"/>
  <c r="C123" i="7"/>
  <c r="C131" i="7"/>
  <c r="G125" i="7"/>
  <c r="G133" i="7"/>
  <c r="C125" i="7"/>
  <c r="C133" i="7"/>
  <c r="G127" i="7"/>
  <c r="G135" i="7"/>
  <c r="C159" i="7"/>
  <c r="C151" i="7"/>
  <c r="I267" i="7"/>
  <c r="I288" i="7"/>
  <c r="I246" i="7"/>
  <c r="I230" i="7"/>
  <c r="I271" i="7"/>
  <c r="I292" i="7"/>
  <c r="E232" i="7"/>
  <c r="E273" i="7"/>
  <c r="E294" i="7"/>
  <c r="E233" i="7"/>
  <c r="E274" i="7"/>
  <c r="E295" i="7"/>
  <c r="I233" i="7"/>
  <c r="I274" i="7"/>
  <c r="I295" i="7"/>
  <c r="I234" i="7"/>
  <c r="I275" i="7"/>
  <c r="I296" i="7"/>
  <c r="I237" i="7"/>
  <c r="I278" i="7"/>
  <c r="I299" i="7"/>
  <c r="E238" i="7"/>
  <c r="E279" i="7"/>
  <c r="E300" i="7"/>
  <c r="E240" i="7"/>
  <c r="E281" i="7"/>
  <c r="E302" i="7"/>
  <c r="I240" i="7"/>
  <c r="I281" i="7"/>
  <c r="I302" i="7"/>
  <c r="E241" i="7"/>
  <c r="E282" i="7"/>
  <c r="E303" i="7"/>
  <c r="I241" i="7"/>
  <c r="I282" i="7"/>
  <c r="I303" i="7"/>
  <c r="H230" i="7"/>
  <c r="H271" i="7"/>
  <c r="H292" i="7"/>
  <c r="H233" i="7"/>
  <c r="H274" i="7"/>
  <c r="H295" i="7"/>
  <c r="F461" i="7"/>
  <c r="B267" i="7"/>
  <c r="B288" i="7"/>
  <c r="B246" i="7"/>
  <c r="F229" i="7"/>
  <c r="F270" i="7"/>
  <c r="F291" i="7"/>
  <c r="F230" i="7"/>
  <c r="F271" i="7"/>
  <c r="F292" i="7"/>
  <c r="L230" i="7"/>
  <c r="L271" i="7"/>
  <c r="L292" i="7"/>
  <c r="L370" i="7"/>
  <c r="F231" i="7"/>
  <c r="F272" i="7"/>
  <c r="F293" i="7"/>
  <c r="B231" i="7"/>
  <c r="B272" i="7"/>
  <c r="B293" i="7"/>
  <c r="L231" i="7"/>
  <c r="L272" i="7"/>
  <c r="L293" i="7"/>
  <c r="F232" i="7"/>
  <c r="F273" i="7"/>
  <c r="F294" i="7"/>
  <c r="B232" i="7"/>
  <c r="B273" i="7"/>
  <c r="B294" i="7"/>
  <c r="L232" i="7"/>
  <c r="L273" i="7"/>
  <c r="L294" i="7"/>
  <c r="F233" i="7"/>
  <c r="F274" i="7"/>
  <c r="F295" i="7"/>
  <c r="B233" i="7"/>
  <c r="B274" i="7"/>
  <c r="B295" i="7"/>
  <c r="L233" i="7"/>
  <c r="L274" i="7"/>
  <c r="L295" i="7"/>
  <c r="F234" i="7"/>
  <c r="F275" i="7"/>
  <c r="F296" i="7"/>
  <c r="B234" i="7"/>
  <c r="B275" i="7"/>
  <c r="B296" i="7"/>
  <c r="L234" i="7"/>
  <c r="L275" i="7"/>
  <c r="L296" i="7"/>
  <c r="F237" i="7"/>
  <c r="F278" i="7"/>
  <c r="F299" i="7"/>
  <c r="B237" i="7"/>
  <c r="B278" i="7"/>
  <c r="B299" i="7"/>
  <c r="L237" i="7"/>
  <c r="L278" i="7"/>
  <c r="L299" i="7"/>
  <c r="F238" i="7"/>
  <c r="F279" i="7"/>
  <c r="F300" i="7"/>
  <c r="B238" i="7"/>
  <c r="B279" i="7"/>
  <c r="B300" i="7"/>
  <c r="L238" i="7"/>
  <c r="L279" i="7"/>
  <c r="L300" i="7"/>
  <c r="F240" i="7"/>
  <c r="F281" i="7"/>
  <c r="F302" i="7"/>
  <c r="B240" i="7"/>
  <c r="B281" i="7"/>
  <c r="B302" i="7"/>
  <c r="L240" i="7"/>
  <c r="L281" i="7"/>
  <c r="L302" i="7"/>
  <c r="F241" i="7"/>
  <c r="F282" i="7"/>
  <c r="F303" i="7"/>
  <c r="B241" i="7"/>
  <c r="B282" i="7"/>
  <c r="B303" i="7"/>
  <c r="L241" i="7"/>
  <c r="L282" i="7"/>
  <c r="L303" i="7"/>
  <c r="H246" i="7"/>
  <c r="H267" i="7"/>
  <c r="H288" i="7"/>
  <c r="J233" i="7"/>
  <c r="J274" i="7"/>
  <c r="J295" i="7"/>
  <c r="J234" i="7"/>
  <c r="J275" i="7"/>
  <c r="J296" i="7"/>
  <c r="D124" i="7"/>
  <c r="D132" i="7"/>
  <c r="D126" i="7"/>
  <c r="D134" i="7"/>
  <c r="H151" i="7"/>
  <c r="F267" i="7"/>
  <c r="F288" i="7"/>
  <c r="F246" i="7"/>
  <c r="L246" i="7"/>
  <c r="L267" i="7"/>
  <c r="L288" i="7"/>
  <c r="C232" i="7"/>
  <c r="C273" i="7"/>
  <c r="C294" i="7"/>
  <c r="C233" i="7"/>
  <c r="C274" i="7"/>
  <c r="C295" i="7"/>
  <c r="M233" i="7"/>
  <c r="M274" i="7"/>
  <c r="M295" i="7"/>
  <c r="M234" i="7"/>
  <c r="M275" i="7"/>
  <c r="M296" i="7"/>
  <c r="C240" i="7"/>
  <c r="C281" i="7"/>
  <c r="C302" i="7"/>
  <c r="G241" i="7"/>
  <c r="G282" i="7"/>
  <c r="G303" i="7"/>
  <c r="M241" i="7"/>
  <c r="M282" i="7"/>
  <c r="M303" i="7"/>
  <c r="J230" i="7"/>
  <c r="J271" i="7"/>
  <c r="J292" i="7"/>
  <c r="J370" i="7"/>
  <c r="H148" i="7"/>
  <c r="C148" i="7"/>
  <c r="H150" i="7"/>
  <c r="M155" i="7"/>
  <c r="B463" i="7"/>
  <c r="C462" i="7"/>
  <c r="B462" i="7"/>
  <c r="J150" i="7"/>
  <c r="C478" i="7"/>
  <c r="G158" i="7"/>
  <c r="M156" i="7"/>
  <c r="F462" i="7"/>
  <c r="H159" i="7"/>
  <c r="E461" i="7"/>
  <c r="F460" i="7"/>
  <c r="J156" i="7"/>
  <c r="E370" i="7"/>
  <c r="H155" i="7"/>
  <c r="E463" i="7"/>
  <c r="B377" i="7"/>
  <c r="B459" i="7"/>
  <c r="C158" i="7"/>
  <c r="C370" i="7"/>
  <c r="B370" i="7"/>
  <c r="D271" i="7"/>
  <c r="D292" i="7"/>
  <c r="I370" i="7"/>
  <c r="H370" i="7"/>
  <c r="G370" i="7"/>
  <c r="F370" i="7"/>
  <c r="G156" i="7"/>
  <c r="I159" i="7"/>
  <c r="C365" i="7"/>
  <c r="M369" i="7"/>
  <c r="H460" i="7"/>
  <c r="D460" i="7"/>
  <c r="I460" i="7"/>
  <c r="D156" i="7"/>
  <c r="D148" i="7"/>
  <c r="M368" i="7"/>
  <c r="J369" i="7"/>
  <c r="B372" i="7"/>
  <c r="F369" i="7"/>
  <c r="L367" i="7"/>
  <c r="B366" i="7"/>
  <c r="F377" i="7"/>
  <c r="F365" i="7"/>
  <c r="H368" i="7"/>
  <c r="E368" i="7"/>
  <c r="C155" i="7"/>
  <c r="C147" i="7"/>
  <c r="L158" i="7"/>
  <c r="L150" i="7"/>
  <c r="J372" i="7"/>
  <c r="M372" i="7"/>
  <c r="M377" i="7"/>
  <c r="M365" i="7"/>
  <c r="C372" i="7"/>
  <c r="G377" i="7"/>
  <c r="G365" i="7"/>
  <c r="B147" i="7"/>
  <c r="B155" i="7"/>
  <c r="E372" i="7"/>
  <c r="E366" i="7"/>
  <c r="C475" i="7"/>
  <c r="F159" i="7"/>
  <c r="F151" i="7"/>
  <c r="H461" i="7"/>
  <c r="D461" i="7"/>
  <c r="I461" i="7"/>
  <c r="D157" i="7"/>
  <c r="D149" i="7"/>
  <c r="G369" i="7"/>
  <c r="G366" i="7"/>
  <c r="I157" i="7"/>
  <c r="B485" i="7"/>
  <c r="I149" i="7"/>
  <c r="B477" i="7"/>
  <c r="L155" i="7"/>
  <c r="C483" i="7"/>
  <c r="L147" i="7"/>
  <c r="F475" i="7"/>
  <c r="C368" i="7"/>
  <c r="J368" i="7"/>
  <c r="F372" i="7"/>
  <c r="L368" i="7"/>
  <c r="B367" i="7"/>
  <c r="F366" i="7"/>
  <c r="H377" i="7"/>
  <c r="H365" i="7"/>
  <c r="I372" i="7"/>
  <c r="E367" i="7"/>
  <c r="G159" i="7"/>
  <c r="G151" i="7"/>
  <c r="G155" i="7"/>
  <c r="G147" i="7"/>
  <c r="H367" i="7"/>
  <c r="J367" i="7"/>
  <c r="L156" i="7"/>
  <c r="L148" i="7"/>
  <c r="C476" i="7"/>
  <c r="G372" i="7"/>
  <c r="I158" i="7"/>
  <c r="I150" i="7"/>
  <c r="B478" i="7"/>
  <c r="E462" i="7"/>
  <c r="C460" i="7"/>
  <c r="E369" i="7"/>
  <c r="E365" i="7"/>
  <c r="E377" i="7"/>
  <c r="F158" i="7"/>
  <c r="F150" i="7"/>
  <c r="H463" i="7"/>
  <c r="D463" i="7"/>
  <c r="I463" i="7"/>
  <c r="D159" i="7"/>
  <c r="D151" i="7"/>
  <c r="G368" i="7"/>
  <c r="F155" i="7"/>
  <c r="F147" i="7"/>
  <c r="I462" i="7"/>
  <c r="H462" i="7"/>
  <c r="D462" i="7"/>
  <c r="D158" i="7"/>
  <c r="D150" i="7"/>
  <c r="L369" i="7"/>
  <c r="B368" i="7"/>
  <c r="F367" i="7"/>
  <c r="L365" i="7"/>
  <c r="L377" i="7"/>
  <c r="I369" i="7"/>
  <c r="I365" i="7"/>
  <c r="I377" i="7"/>
  <c r="C157" i="7"/>
  <c r="C149" i="7"/>
  <c r="H366" i="7"/>
  <c r="C369" i="7"/>
  <c r="I156" i="7"/>
  <c r="B484" i="7"/>
  <c r="I148" i="7"/>
  <c r="B461" i="7"/>
  <c r="F476" i="7"/>
  <c r="B158" i="7"/>
  <c r="B150" i="7"/>
  <c r="I367" i="7"/>
  <c r="B149" i="7"/>
  <c r="B157" i="7"/>
  <c r="I459" i="7"/>
  <c r="H459" i="7"/>
  <c r="D459" i="7"/>
  <c r="D155" i="7"/>
  <c r="D147" i="7"/>
  <c r="F156" i="7"/>
  <c r="F148" i="7"/>
  <c r="E460" i="7"/>
  <c r="C367" i="7"/>
  <c r="J377" i="7"/>
  <c r="J365" i="7"/>
  <c r="L372" i="7"/>
  <c r="B369" i="7"/>
  <c r="F368" i="7"/>
  <c r="L366" i="7"/>
  <c r="B365" i="7"/>
  <c r="I368" i="7"/>
  <c r="G157" i="7"/>
  <c r="G149" i="7"/>
  <c r="H372" i="7"/>
  <c r="C463" i="7"/>
  <c r="F463" i="7"/>
  <c r="J159" i="7"/>
  <c r="J151" i="7"/>
  <c r="J366" i="7"/>
  <c r="H369" i="7"/>
  <c r="G367" i="7"/>
  <c r="M366" i="7"/>
  <c r="E477" i="7"/>
  <c r="I155" i="7"/>
  <c r="I147" i="7"/>
  <c r="E475" i="7"/>
  <c r="C484" i="7"/>
  <c r="F484" i="7"/>
  <c r="B159" i="7"/>
  <c r="B151" i="7"/>
  <c r="B479" i="7"/>
  <c r="I366" i="7"/>
  <c r="B148" i="7"/>
  <c r="B156" i="7"/>
  <c r="M367" i="7"/>
  <c r="C366" i="7"/>
  <c r="E459" i="7"/>
  <c r="L159" i="7"/>
  <c r="L151" i="7"/>
  <c r="F157" i="7"/>
  <c r="F149" i="7"/>
  <c r="B460" i="7"/>
  <c r="F478" i="7"/>
  <c r="E476" i="7"/>
  <c r="E478" i="7"/>
  <c r="E483" i="7"/>
  <c r="B487" i="7"/>
  <c r="B378" i="7"/>
  <c r="B379" i="7"/>
  <c r="D370" i="7"/>
  <c r="D365" i="7"/>
  <c r="D369" i="7"/>
  <c r="D367" i="7"/>
  <c r="D377" i="7"/>
  <c r="D366" i="7"/>
  <c r="D368" i="7"/>
  <c r="D372" i="7"/>
  <c r="E486" i="7"/>
  <c r="B475" i="7"/>
  <c r="C373" i="7"/>
  <c r="C379" i="7"/>
  <c r="I475" i="7"/>
  <c r="H475" i="7"/>
  <c r="D475" i="7"/>
  <c r="I486" i="7"/>
  <c r="H486" i="7"/>
  <c r="D486" i="7"/>
  <c r="H484" i="7"/>
  <c r="D484" i="7"/>
  <c r="I484" i="7"/>
  <c r="C378" i="7"/>
  <c r="F479" i="7"/>
  <c r="C479" i="7"/>
  <c r="I483" i="7"/>
  <c r="H483" i="7"/>
  <c r="D483" i="7"/>
  <c r="I479" i="7"/>
  <c r="H479" i="7"/>
  <c r="D479" i="7"/>
  <c r="B476" i="7"/>
  <c r="I477" i="7"/>
  <c r="D477" i="7"/>
  <c r="H477" i="7"/>
  <c r="F379" i="7"/>
  <c r="F378" i="7"/>
  <c r="F373" i="7"/>
  <c r="F376" i="7"/>
  <c r="C376" i="7"/>
  <c r="C487" i="7"/>
  <c r="F487" i="7"/>
  <c r="B376" i="7"/>
  <c r="B373" i="7"/>
  <c r="E479" i="7"/>
  <c r="J379" i="7"/>
  <c r="J378" i="7"/>
  <c r="J376" i="7"/>
  <c r="J373" i="7"/>
  <c r="B486" i="7"/>
  <c r="E487" i="7"/>
  <c r="E484" i="7"/>
  <c r="B483" i="7"/>
  <c r="H487" i="7"/>
  <c r="D487" i="7"/>
  <c r="I487" i="7"/>
  <c r="F483" i="7"/>
  <c r="H379" i="7"/>
  <c r="H376" i="7"/>
  <c r="H378" i="7"/>
  <c r="H373" i="7"/>
  <c r="H485" i="7"/>
  <c r="I485" i="7"/>
  <c r="D485" i="7"/>
  <c r="E485" i="7"/>
  <c r="C486" i="7"/>
  <c r="F486" i="7"/>
  <c r="I376" i="7"/>
  <c r="I378" i="7"/>
  <c r="I379" i="7"/>
  <c r="I373" i="7"/>
  <c r="L376" i="7"/>
  <c r="L379" i="7"/>
  <c r="L378" i="7"/>
  <c r="L373" i="7"/>
  <c r="I478" i="7"/>
  <c r="H478" i="7"/>
  <c r="D478" i="7"/>
  <c r="E379" i="7"/>
  <c r="E376" i="7"/>
  <c r="E373" i="7"/>
  <c r="E378" i="7"/>
  <c r="G378" i="7"/>
  <c r="G373" i="7"/>
  <c r="G379" i="7"/>
  <c r="G376" i="7"/>
  <c r="M376" i="7"/>
  <c r="M378" i="7"/>
  <c r="M373" i="7"/>
  <c r="M379" i="7"/>
  <c r="I476" i="7"/>
  <c r="H476" i="7"/>
  <c r="D476" i="7"/>
  <c r="D379" i="7"/>
  <c r="D378" i="7"/>
  <c r="D376" i="7"/>
  <c r="D373" i="7"/>
  <c r="B179" i="5"/>
  <c r="G209" i="5"/>
  <c r="G210" i="5"/>
  <c r="G211" i="5"/>
  <c r="G212" i="5"/>
  <c r="G213" i="5"/>
  <c r="G214" i="5"/>
  <c r="G215" i="5"/>
  <c r="G216" i="5"/>
  <c r="G217" i="5"/>
  <c r="G218" i="5"/>
  <c r="G219" i="5"/>
  <c r="G208" i="5"/>
  <c r="H158" i="5"/>
  <c r="I158" i="5"/>
  <c r="J158" i="5"/>
  <c r="K158" i="5"/>
  <c r="L158" i="5"/>
  <c r="M158" i="5"/>
  <c r="F159" i="5"/>
  <c r="H159" i="5"/>
  <c r="I159" i="5"/>
  <c r="J159" i="5"/>
  <c r="K159" i="5"/>
  <c r="L159" i="5"/>
  <c r="M159" i="5"/>
  <c r="F160" i="5"/>
  <c r="H160" i="5"/>
  <c r="I160" i="5"/>
  <c r="J160" i="5"/>
  <c r="K160" i="5"/>
  <c r="L160" i="5"/>
  <c r="M160" i="5"/>
  <c r="F161" i="5"/>
  <c r="H161" i="5"/>
  <c r="I161" i="5"/>
  <c r="J161" i="5"/>
  <c r="K161" i="5"/>
  <c r="L161" i="5"/>
  <c r="M161" i="5"/>
  <c r="F162" i="5"/>
  <c r="H162" i="5"/>
  <c r="I162" i="5"/>
  <c r="J162" i="5"/>
  <c r="K162" i="5"/>
  <c r="L162" i="5"/>
  <c r="M162" i="5"/>
  <c r="F163" i="5"/>
  <c r="H163" i="5"/>
  <c r="I163" i="5"/>
  <c r="J163" i="5"/>
  <c r="K163" i="5"/>
  <c r="L163" i="5"/>
  <c r="M163" i="5"/>
  <c r="F164" i="5"/>
  <c r="H164" i="5"/>
  <c r="I164" i="5"/>
  <c r="J164" i="5"/>
  <c r="K164" i="5"/>
  <c r="L164" i="5"/>
  <c r="M164" i="5"/>
  <c r="F165" i="5"/>
  <c r="H165" i="5"/>
  <c r="I165" i="5"/>
  <c r="J165" i="5"/>
  <c r="K165" i="5"/>
  <c r="L165" i="5"/>
  <c r="M165" i="5"/>
  <c r="F166" i="5"/>
  <c r="H166" i="5"/>
  <c r="I166" i="5"/>
  <c r="J166" i="5"/>
  <c r="K166" i="5"/>
  <c r="L166" i="5"/>
  <c r="M166" i="5"/>
  <c r="F167" i="5"/>
  <c r="H167" i="5"/>
  <c r="I167" i="5"/>
  <c r="J167" i="5"/>
  <c r="K167" i="5"/>
  <c r="L167" i="5"/>
  <c r="M167" i="5"/>
  <c r="F168" i="5"/>
  <c r="H168" i="5"/>
  <c r="I168" i="5"/>
  <c r="J168" i="5"/>
  <c r="K168" i="5"/>
  <c r="L168" i="5"/>
  <c r="M168" i="5"/>
  <c r="F169" i="5"/>
  <c r="H169" i="5"/>
  <c r="I169" i="5"/>
  <c r="J169" i="5"/>
  <c r="K169" i="5"/>
  <c r="L169" i="5"/>
  <c r="M169" i="5"/>
  <c r="F170" i="5"/>
  <c r="H170" i="5"/>
  <c r="I170" i="5"/>
  <c r="J170" i="5"/>
  <c r="K170" i="5"/>
  <c r="L170" i="5"/>
  <c r="M170" i="5"/>
  <c r="F171" i="5"/>
  <c r="H171" i="5"/>
  <c r="I171" i="5"/>
  <c r="J171" i="5"/>
  <c r="K171" i="5"/>
  <c r="L171" i="5"/>
  <c r="M171" i="5"/>
  <c r="F172" i="5"/>
  <c r="H172" i="5"/>
  <c r="I172" i="5"/>
  <c r="J172" i="5"/>
  <c r="K172" i="5"/>
  <c r="L172" i="5"/>
  <c r="M172" i="5"/>
  <c r="F173" i="5"/>
  <c r="H173" i="5"/>
  <c r="I173" i="5"/>
  <c r="J173" i="5"/>
  <c r="K173" i="5"/>
  <c r="L173" i="5"/>
  <c r="M173" i="5"/>
  <c r="F174" i="5"/>
  <c r="H174" i="5"/>
  <c r="I174" i="5"/>
  <c r="J174" i="5"/>
  <c r="K174" i="5"/>
  <c r="L174" i="5"/>
  <c r="M174" i="5"/>
  <c r="F175" i="5"/>
  <c r="H175" i="5"/>
  <c r="I175" i="5"/>
  <c r="J175" i="5"/>
  <c r="K175" i="5"/>
  <c r="L175" i="5"/>
  <c r="M175" i="5"/>
  <c r="F176" i="5"/>
  <c r="H176" i="5"/>
  <c r="I176" i="5"/>
  <c r="J176" i="5"/>
  <c r="K176" i="5"/>
  <c r="L176" i="5"/>
  <c r="M176" i="5"/>
  <c r="F177" i="5"/>
  <c r="H177" i="5"/>
  <c r="I177" i="5"/>
  <c r="J177" i="5"/>
  <c r="K177" i="5"/>
  <c r="L177" i="5"/>
  <c r="M177" i="5"/>
  <c r="F178" i="5"/>
  <c r="H178" i="5"/>
  <c r="I178" i="5"/>
  <c r="J178" i="5"/>
  <c r="K178" i="5"/>
  <c r="L178" i="5"/>
  <c r="M178" i="5"/>
  <c r="F179" i="5"/>
  <c r="H179" i="5"/>
  <c r="I179" i="5"/>
  <c r="J179" i="5"/>
  <c r="K179" i="5"/>
  <c r="L179" i="5"/>
  <c r="M179" i="5"/>
  <c r="B158" i="5"/>
  <c r="C158" i="5"/>
  <c r="D158" i="5"/>
  <c r="B159" i="5"/>
  <c r="C159" i="5"/>
  <c r="D159" i="5"/>
  <c r="B160" i="5"/>
  <c r="C160" i="5"/>
  <c r="D160" i="5"/>
  <c r="B161" i="5"/>
  <c r="C161" i="5"/>
  <c r="D161" i="5"/>
  <c r="B162" i="5"/>
  <c r="C162" i="5"/>
  <c r="D162" i="5"/>
  <c r="B163" i="5"/>
  <c r="C163" i="5"/>
  <c r="D163" i="5"/>
  <c r="B164" i="5"/>
  <c r="C164" i="5"/>
  <c r="D164" i="5"/>
  <c r="B165" i="5"/>
  <c r="C165" i="5"/>
  <c r="D165" i="5"/>
  <c r="B166" i="5"/>
  <c r="C166" i="5"/>
  <c r="D166" i="5"/>
  <c r="B167" i="5"/>
  <c r="C167" i="5"/>
  <c r="D167" i="5"/>
  <c r="B168" i="5"/>
  <c r="C168" i="5"/>
  <c r="D168" i="5"/>
  <c r="B169" i="5"/>
  <c r="C169" i="5"/>
  <c r="D169" i="5"/>
  <c r="B170" i="5"/>
  <c r="C170" i="5"/>
  <c r="D170" i="5"/>
  <c r="B171" i="5"/>
  <c r="C171" i="5"/>
  <c r="D171" i="5"/>
  <c r="B172" i="5"/>
  <c r="C172" i="5"/>
  <c r="D172" i="5"/>
  <c r="B173" i="5"/>
  <c r="C173" i="5"/>
  <c r="D173" i="5"/>
  <c r="B174" i="5"/>
  <c r="C174" i="5"/>
  <c r="D174" i="5"/>
  <c r="B175" i="5"/>
  <c r="C175" i="5"/>
  <c r="D175" i="5"/>
  <c r="B176" i="5"/>
  <c r="C176" i="5"/>
  <c r="D176" i="5"/>
  <c r="B177" i="5"/>
  <c r="C177" i="5"/>
  <c r="D177" i="5"/>
  <c r="B178" i="5"/>
  <c r="C178" i="5"/>
  <c r="D178" i="5"/>
  <c r="C179" i="5"/>
  <c r="D179" i="5"/>
  <c r="E179" i="5"/>
  <c r="E178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61" i="5"/>
  <c r="E160" i="5"/>
  <c r="M57" i="5"/>
  <c r="M58" i="5"/>
  <c r="L57" i="5"/>
  <c r="L58" i="5"/>
  <c r="K57" i="5"/>
  <c r="K58" i="5"/>
  <c r="J57" i="5"/>
  <c r="J58" i="5"/>
  <c r="F57" i="5"/>
  <c r="F58" i="5"/>
  <c r="B57" i="5"/>
  <c r="B58" i="5"/>
  <c r="C57" i="5"/>
  <c r="C58" i="5"/>
  <c r="D57" i="5"/>
  <c r="D58" i="5"/>
  <c r="E57" i="5"/>
  <c r="E58" i="5"/>
  <c r="G49" i="5"/>
  <c r="G50" i="5"/>
  <c r="M49" i="5"/>
  <c r="M50" i="5"/>
  <c r="L49" i="5"/>
  <c r="L50" i="5"/>
  <c r="K49" i="5"/>
  <c r="K50" i="5"/>
  <c r="J49" i="5"/>
  <c r="J50" i="5"/>
  <c r="C49" i="5"/>
  <c r="C50" i="5"/>
  <c r="D49" i="5"/>
  <c r="D50" i="5"/>
  <c r="E49" i="5"/>
  <c r="E50" i="5"/>
  <c r="F49" i="5"/>
  <c r="F50" i="5"/>
  <c r="B49" i="5"/>
  <c r="B50" i="5"/>
  <c r="D72" i="5"/>
  <c r="D74" i="5"/>
  <c r="E72" i="5"/>
  <c r="E74" i="5"/>
  <c r="F72" i="5"/>
  <c r="F74" i="5"/>
  <c r="G72" i="5"/>
  <c r="G74" i="5"/>
  <c r="H72" i="5"/>
  <c r="H74" i="5"/>
  <c r="I72" i="5"/>
  <c r="I74" i="5"/>
  <c r="J72" i="5"/>
  <c r="J74" i="5"/>
  <c r="K72" i="5"/>
  <c r="K74" i="5"/>
  <c r="L72" i="5"/>
  <c r="L74" i="5"/>
  <c r="M72" i="5"/>
  <c r="M74" i="5"/>
  <c r="C72" i="5"/>
  <c r="C74" i="5"/>
  <c r="C186" i="5"/>
  <c r="B72" i="5"/>
  <c r="B74" i="5"/>
  <c r="M198" i="5"/>
  <c r="M225" i="5"/>
  <c r="M190" i="5"/>
  <c r="M216" i="5"/>
  <c r="M194" i="5"/>
  <c r="M221" i="5"/>
  <c r="M203" i="5"/>
  <c r="M230" i="5"/>
  <c r="M200" i="5"/>
  <c r="M227" i="5"/>
  <c r="M197" i="5"/>
  <c r="M224" i="5"/>
  <c r="M191" i="5"/>
  <c r="M217" i="5"/>
  <c r="M185" i="5"/>
  <c r="M211" i="5"/>
  <c r="M202" i="5"/>
  <c r="M229" i="5"/>
  <c r="M184" i="5"/>
  <c r="M210" i="5"/>
  <c r="M195" i="5"/>
  <c r="M222" i="5"/>
  <c r="M192" i="5"/>
  <c r="M218" i="5"/>
  <c r="M188" i="5"/>
  <c r="M214" i="5"/>
  <c r="M199" i="5"/>
  <c r="M226" i="5"/>
  <c r="M189" i="5"/>
  <c r="M215" i="5"/>
  <c r="M187" i="5"/>
  <c r="M213" i="5"/>
  <c r="M186" i="5"/>
  <c r="M212" i="5"/>
  <c r="M193" i="5"/>
  <c r="M219" i="5"/>
  <c r="M196" i="5"/>
  <c r="M223" i="5"/>
  <c r="M201" i="5"/>
  <c r="M228" i="5"/>
  <c r="M183" i="5"/>
  <c r="M209" i="5"/>
  <c r="M182" i="5"/>
  <c r="M208" i="5"/>
  <c r="E198" i="5"/>
  <c r="E225" i="5"/>
  <c r="E193" i="5"/>
  <c r="E219" i="5"/>
  <c r="E192" i="5"/>
  <c r="E218" i="5"/>
  <c r="E185" i="5"/>
  <c r="E211" i="5"/>
  <c r="E200" i="5"/>
  <c r="E227" i="5"/>
  <c r="E184" i="5"/>
  <c r="E210" i="5"/>
  <c r="E190" i="5"/>
  <c r="E216" i="5"/>
  <c r="E188" i="5"/>
  <c r="E214" i="5"/>
  <c r="E187" i="5"/>
  <c r="E213" i="5"/>
  <c r="E202" i="5"/>
  <c r="E229" i="5"/>
  <c r="E191" i="5"/>
  <c r="E217" i="5"/>
  <c r="E201" i="5"/>
  <c r="E228" i="5"/>
  <c r="E195" i="5"/>
  <c r="E222" i="5"/>
  <c r="E199" i="5"/>
  <c r="E226" i="5"/>
  <c r="E203" i="5"/>
  <c r="E230" i="5"/>
  <c r="E197" i="5"/>
  <c r="E224" i="5"/>
  <c r="E194" i="5"/>
  <c r="E221" i="5"/>
  <c r="E196" i="5"/>
  <c r="E223" i="5"/>
  <c r="E189" i="5"/>
  <c r="E215" i="5"/>
  <c r="H198" i="5"/>
  <c r="H225" i="5"/>
  <c r="H202" i="5"/>
  <c r="H229" i="5"/>
  <c r="H182" i="5"/>
  <c r="H208" i="5"/>
  <c r="H197" i="5"/>
  <c r="H224" i="5"/>
  <c r="H189" i="5"/>
  <c r="H215" i="5"/>
  <c r="H195" i="5"/>
  <c r="H222" i="5"/>
  <c r="H187" i="5"/>
  <c r="H213" i="5"/>
  <c r="H186" i="5"/>
  <c r="H212" i="5"/>
  <c r="H194" i="5"/>
  <c r="H221" i="5"/>
  <c r="H201" i="5"/>
  <c r="H228" i="5"/>
  <c r="H193" i="5"/>
  <c r="H219" i="5"/>
  <c r="H199" i="5"/>
  <c r="H226" i="5"/>
  <c r="H191" i="5"/>
  <c r="H217" i="5"/>
  <c r="H190" i="5"/>
  <c r="H216" i="5"/>
  <c r="H200" i="5"/>
  <c r="H227" i="5"/>
  <c r="H192" i="5"/>
  <c r="H218" i="5"/>
  <c r="H184" i="5"/>
  <c r="H210" i="5"/>
  <c r="H203" i="5"/>
  <c r="H230" i="5"/>
  <c r="H183" i="5"/>
  <c r="H209" i="5"/>
  <c r="H188" i="5"/>
  <c r="H214" i="5"/>
  <c r="H196" i="5"/>
  <c r="H223" i="5"/>
  <c r="H185" i="5"/>
  <c r="H211" i="5"/>
  <c r="C183" i="5"/>
  <c r="C209" i="5"/>
  <c r="C201" i="5"/>
  <c r="C228" i="5"/>
  <c r="C196" i="5"/>
  <c r="C223" i="5"/>
  <c r="C190" i="5"/>
  <c r="C216" i="5"/>
  <c r="C199" i="5"/>
  <c r="C226" i="5"/>
  <c r="C193" i="5"/>
  <c r="C219" i="5"/>
  <c r="C185" i="5"/>
  <c r="C211" i="5"/>
  <c r="C192" i="5"/>
  <c r="C218" i="5"/>
  <c r="C188" i="5"/>
  <c r="C214" i="5"/>
  <c r="C194" i="5"/>
  <c r="C221" i="5"/>
  <c r="C203" i="5"/>
  <c r="C230" i="5"/>
  <c r="C202" i="5"/>
  <c r="C229" i="5"/>
  <c r="C182" i="5"/>
  <c r="C208" i="5"/>
  <c r="C184" i="5"/>
  <c r="C210" i="5"/>
  <c r="C198" i="5"/>
  <c r="C225" i="5"/>
  <c r="C191" i="5"/>
  <c r="C217" i="5"/>
  <c r="C200" i="5"/>
  <c r="C227" i="5"/>
  <c r="C212" i="5"/>
  <c r="C195" i="5"/>
  <c r="C222" i="5"/>
  <c r="C189" i="5"/>
  <c r="C215" i="5"/>
  <c r="C197" i="5"/>
  <c r="C224" i="5"/>
  <c r="C187" i="5"/>
  <c r="C213" i="5"/>
  <c r="K192" i="5"/>
  <c r="K218" i="5"/>
  <c r="K187" i="5"/>
  <c r="K213" i="5"/>
  <c r="K200" i="5"/>
  <c r="K227" i="5"/>
  <c r="K196" i="5"/>
  <c r="K223" i="5"/>
  <c r="K190" i="5"/>
  <c r="K216" i="5"/>
  <c r="K193" i="5"/>
  <c r="K219" i="5"/>
  <c r="K191" i="5"/>
  <c r="K217" i="5"/>
  <c r="K189" i="5"/>
  <c r="K215" i="5"/>
  <c r="K203" i="5"/>
  <c r="K230" i="5"/>
  <c r="K183" i="5"/>
  <c r="K209" i="5"/>
  <c r="K202" i="5"/>
  <c r="K229" i="5"/>
  <c r="K182" i="5"/>
  <c r="K208" i="5"/>
  <c r="K188" i="5"/>
  <c r="K214" i="5"/>
  <c r="K198" i="5"/>
  <c r="K225" i="5"/>
  <c r="K199" i="5"/>
  <c r="K226" i="5"/>
  <c r="K185" i="5"/>
  <c r="K211" i="5"/>
  <c r="K184" i="5"/>
  <c r="K210" i="5"/>
  <c r="K194" i="5"/>
  <c r="K221" i="5"/>
  <c r="K197" i="5"/>
  <c r="K224" i="5"/>
  <c r="K195" i="5"/>
  <c r="K222" i="5"/>
  <c r="K201" i="5"/>
  <c r="K228" i="5"/>
  <c r="K186" i="5"/>
  <c r="K212" i="5"/>
  <c r="B203" i="5"/>
  <c r="B230" i="5"/>
  <c r="B182" i="5"/>
  <c r="B208" i="5"/>
  <c r="B202" i="5"/>
  <c r="B229" i="5"/>
  <c r="B183" i="5"/>
  <c r="B209" i="5"/>
  <c r="B185" i="5"/>
  <c r="B211" i="5"/>
  <c r="B194" i="5"/>
  <c r="B221" i="5"/>
  <c r="B188" i="5"/>
  <c r="B214" i="5"/>
  <c r="B195" i="5"/>
  <c r="B222" i="5"/>
  <c r="B191" i="5"/>
  <c r="B217" i="5"/>
  <c r="B184" i="5"/>
  <c r="B210" i="5"/>
  <c r="B193" i="5"/>
  <c r="B219" i="5"/>
  <c r="B186" i="5"/>
  <c r="B212" i="5"/>
  <c r="B196" i="5"/>
  <c r="B223" i="5"/>
  <c r="B187" i="5"/>
  <c r="B213" i="5"/>
  <c r="B201" i="5"/>
  <c r="B228" i="5"/>
  <c r="B199" i="5"/>
  <c r="B226" i="5"/>
  <c r="B197" i="5"/>
  <c r="B224" i="5"/>
  <c r="B190" i="5"/>
  <c r="B216" i="5"/>
  <c r="B200" i="5"/>
  <c r="B227" i="5"/>
  <c r="B189" i="5"/>
  <c r="B215" i="5"/>
  <c r="B192" i="5"/>
  <c r="B218" i="5"/>
  <c r="B198" i="5"/>
  <c r="B225" i="5"/>
  <c r="D184" i="5"/>
  <c r="D210" i="5"/>
  <c r="D197" i="5"/>
  <c r="D224" i="5"/>
  <c r="D193" i="5"/>
  <c r="D219" i="5"/>
  <c r="D195" i="5"/>
  <c r="D222" i="5"/>
  <c r="D188" i="5"/>
  <c r="D214" i="5"/>
  <c r="D198" i="5"/>
  <c r="D225" i="5"/>
  <c r="D183" i="5"/>
  <c r="D209" i="5"/>
  <c r="D203" i="5"/>
  <c r="D230" i="5"/>
  <c r="D189" i="5"/>
  <c r="D215" i="5"/>
  <c r="D187" i="5"/>
  <c r="D213" i="5"/>
  <c r="D196" i="5"/>
  <c r="D223" i="5"/>
  <c r="D190" i="5"/>
  <c r="D216" i="5"/>
  <c r="D199" i="5"/>
  <c r="D226" i="5"/>
  <c r="D185" i="5"/>
  <c r="D211" i="5"/>
  <c r="D202" i="5"/>
  <c r="D229" i="5"/>
  <c r="D182" i="5"/>
  <c r="D208" i="5"/>
  <c r="D201" i="5"/>
  <c r="D228" i="5"/>
  <c r="D191" i="5"/>
  <c r="D217" i="5"/>
  <c r="D200" i="5"/>
  <c r="D227" i="5"/>
  <c r="D194" i="5"/>
  <c r="D221" i="5"/>
  <c r="D192" i="5"/>
  <c r="D218" i="5"/>
  <c r="D186" i="5"/>
  <c r="D212" i="5"/>
  <c r="J193" i="5"/>
  <c r="J219" i="5"/>
  <c r="J197" i="5"/>
  <c r="J224" i="5"/>
  <c r="J201" i="5"/>
  <c r="J228" i="5"/>
  <c r="J188" i="5"/>
  <c r="J214" i="5"/>
  <c r="J195" i="5"/>
  <c r="J222" i="5"/>
  <c r="J194" i="5"/>
  <c r="J221" i="5"/>
  <c r="J187" i="5"/>
  <c r="J213" i="5"/>
  <c r="J184" i="5"/>
  <c r="J210" i="5"/>
  <c r="J183" i="5"/>
  <c r="J209" i="5"/>
  <c r="J189" i="5"/>
  <c r="J215" i="5"/>
  <c r="J190" i="5"/>
  <c r="J216" i="5"/>
  <c r="J202" i="5"/>
  <c r="J229" i="5"/>
  <c r="J182" i="5"/>
  <c r="J208" i="5"/>
  <c r="J198" i="5"/>
  <c r="J225" i="5"/>
  <c r="J191" i="5"/>
  <c r="J217" i="5"/>
  <c r="J196" i="5"/>
  <c r="J223" i="5"/>
  <c r="J192" i="5"/>
  <c r="J218" i="5"/>
  <c r="J186" i="5"/>
  <c r="J212" i="5"/>
  <c r="J203" i="5"/>
  <c r="J230" i="5"/>
  <c r="J185" i="5"/>
  <c r="J211" i="5"/>
  <c r="J199" i="5"/>
  <c r="J226" i="5"/>
  <c r="J200" i="5"/>
  <c r="J227" i="5"/>
  <c r="F182" i="5"/>
  <c r="F208" i="5"/>
  <c r="F199" i="5"/>
  <c r="F226" i="5"/>
  <c r="F191" i="5"/>
  <c r="F217" i="5"/>
  <c r="F197" i="5"/>
  <c r="F224" i="5"/>
  <c r="F201" i="5"/>
  <c r="F228" i="5"/>
  <c r="F195" i="5"/>
  <c r="F222" i="5"/>
  <c r="F187" i="5"/>
  <c r="F213" i="5"/>
  <c r="F186" i="5"/>
  <c r="F212" i="5"/>
  <c r="F203" i="5"/>
  <c r="F230" i="5"/>
  <c r="F193" i="5"/>
  <c r="F219" i="5"/>
  <c r="F185" i="5"/>
  <c r="F211" i="5"/>
  <c r="F200" i="5"/>
  <c r="F227" i="5"/>
  <c r="F192" i="5"/>
  <c r="F218" i="5"/>
  <c r="F184" i="5"/>
  <c r="F210" i="5"/>
  <c r="F198" i="5"/>
  <c r="F225" i="5"/>
  <c r="F190" i="5"/>
  <c r="F216" i="5"/>
  <c r="F189" i="5"/>
  <c r="F215" i="5"/>
  <c r="F188" i="5"/>
  <c r="F214" i="5"/>
  <c r="F183" i="5"/>
  <c r="F209" i="5"/>
  <c r="F202" i="5"/>
  <c r="F229" i="5"/>
  <c r="F196" i="5"/>
  <c r="F223" i="5"/>
  <c r="F194" i="5"/>
  <c r="F221" i="5"/>
  <c r="I189" i="5"/>
  <c r="I215" i="5"/>
  <c r="I194" i="5"/>
  <c r="I221" i="5"/>
  <c r="I190" i="5"/>
  <c r="I216" i="5"/>
  <c r="I198" i="5"/>
  <c r="I225" i="5"/>
  <c r="I196" i="5"/>
  <c r="I223" i="5"/>
  <c r="I201" i="5"/>
  <c r="I228" i="5"/>
  <c r="I195" i="5"/>
  <c r="I222" i="5"/>
  <c r="I200" i="5"/>
  <c r="I227" i="5"/>
  <c r="I197" i="5"/>
  <c r="I224" i="5"/>
  <c r="I193" i="5"/>
  <c r="I219" i="5"/>
  <c r="I183" i="5"/>
  <c r="I209" i="5"/>
  <c r="I182" i="5"/>
  <c r="I208" i="5"/>
  <c r="I191" i="5"/>
  <c r="I217" i="5"/>
  <c r="I199" i="5"/>
  <c r="I226" i="5"/>
  <c r="I192" i="5"/>
  <c r="I218" i="5"/>
  <c r="I188" i="5"/>
  <c r="I214" i="5"/>
  <c r="I203" i="5"/>
  <c r="I230" i="5"/>
  <c r="I187" i="5"/>
  <c r="I213" i="5"/>
  <c r="I186" i="5"/>
  <c r="I212" i="5"/>
  <c r="I184" i="5"/>
  <c r="I210" i="5"/>
  <c r="I202" i="5"/>
  <c r="I229" i="5"/>
  <c r="I185" i="5"/>
  <c r="I211" i="5"/>
  <c r="L195" i="5"/>
  <c r="L222" i="5"/>
  <c r="L199" i="5"/>
  <c r="L226" i="5"/>
  <c r="L191" i="5"/>
  <c r="L217" i="5"/>
  <c r="L189" i="5"/>
  <c r="L215" i="5"/>
  <c r="L187" i="5"/>
  <c r="L213" i="5"/>
  <c r="L186" i="5"/>
  <c r="L212" i="5"/>
  <c r="L185" i="5"/>
  <c r="L211" i="5"/>
  <c r="L202" i="5"/>
  <c r="L229" i="5"/>
  <c r="L194" i="5"/>
  <c r="L221" i="5"/>
  <c r="L196" i="5"/>
  <c r="L223" i="5"/>
  <c r="L193" i="5"/>
  <c r="L219" i="5"/>
  <c r="L198" i="5"/>
  <c r="L225" i="5"/>
  <c r="L190" i="5"/>
  <c r="L216" i="5"/>
  <c r="L184" i="5"/>
  <c r="L210" i="5"/>
  <c r="L203" i="5"/>
  <c r="L230" i="5"/>
  <c r="L183" i="5"/>
  <c r="L209" i="5"/>
  <c r="L197" i="5"/>
  <c r="L224" i="5"/>
  <c r="L201" i="5"/>
  <c r="L228" i="5"/>
  <c r="L192" i="5"/>
  <c r="L218" i="5"/>
  <c r="L188" i="5"/>
  <c r="L214" i="5"/>
  <c r="L182" i="5"/>
  <c r="L208" i="5"/>
  <c r="L200" i="5"/>
  <c r="L227" i="5"/>
  <c r="C16" i="5"/>
  <c r="C17" i="5"/>
  <c r="D16" i="5"/>
  <c r="D17" i="5"/>
  <c r="E16" i="5"/>
  <c r="E17" i="5"/>
  <c r="F16" i="5"/>
  <c r="F17" i="5"/>
  <c r="G16" i="5"/>
  <c r="G17" i="5"/>
  <c r="H16" i="5"/>
  <c r="H17" i="5"/>
  <c r="I16" i="5"/>
  <c r="I17" i="5"/>
  <c r="J16" i="5"/>
  <c r="J17" i="5"/>
  <c r="K16" i="5"/>
  <c r="K17" i="5"/>
  <c r="L16" i="5"/>
  <c r="L17" i="5"/>
  <c r="M16" i="5"/>
  <c r="M17" i="5"/>
  <c r="B16" i="5"/>
  <c r="B17" i="5"/>
  <c r="E162" i="5"/>
  <c r="E186" i="5"/>
  <c r="E212" i="5"/>
  <c r="E159" i="5"/>
  <c r="E183" i="5"/>
  <c r="E209" i="5"/>
  <c r="E158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233" i="5"/>
  <c r="J233" i="5"/>
  <c r="K233" i="5"/>
  <c r="C233" i="5"/>
  <c r="M231" i="5"/>
  <c r="M236" i="5"/>
  <c r="L231" i="5"/>
  <c r="L245" i="5"/>
  <c r="L233" i="5"/>
  <c r="I233" i="5"/>
  <c r="J262" i="5"/>
  <c r="J231" i="5"/>
  <c r="J246" i="5"/>
  <c r="B233" i="5"/>
  <c r="C262" i="5"/>
  <c r="C231" i="5"/>
  <c r="C244" i="5"/>
  <c r="H262" i="5"/>
  <c r="H261" i="5"/>
  <c r="H263" i="5"/>
  <c r="H265" i="5"/>
  <c r="H231" i="5"/>
  <c r="H237" i="5"/>
  <c r="M239" i="5"/>
  <c r="M233" i="5"/>
  <c r="L232" i="5"/>
  <c r="L252" i="5"/>
  <c r="F231" i="5"/>
  <c r="F237" i="5"/>
  <c r="L240" i="5"/>
  <c r="I263" i="5"/>
  <c r="I265" i="5"/>
  <c r="I262" i="5"/>
  <c r="I261" i="5"/>
  <c r="I231" i="5"/>
  <c r="I236" i="5"/>
  <c r="F232" i="5"/>
  <c r="F249" i="5"/>
  <c r="K232" i="5"/>
  <c r="K254" i="5"/>
  <c r="C246" i="5"/>
  <c r="H233" i="5"/>
  <c r="E232" i="5"/>
  <c r="E248" i="5"/>
  <c r="M245" i="5"/>
  <c r="M232" i="5"/>
  <c r="M248" i="5"/>
  <c r="H232" i="5"/>
  <c r="H251" i="5"/>
  <c r="M247" i="5"/>
  <c r="M238" i="5"/>
  <c r="L237" i="5"/>
  <c r="L243" i="5"/>
  <c r="I247" i="5"/>
  <c r="I232" i="5"/>
  <c r="I255" i="5"/>
  <c r="J232" i="5"/>
  <c r="J254" i="5"/>
  <c r="D232" i="5"/>
  <c r="D255" i="5"/>
  <c r="D231" i="5"/>
  <c r="D236" i="5"/>
  <c r="D233" i="5"/>
  <c r="B232" i="5"/>
  <c r="B250" i="5"/>
  <c r="B231" i="5"/>
  <c r="B240" i="5"/>
  <c r="K262" i="5"/>
  <c r="K231" i="5"/>
  <c r="C241" i="5"/>
  <c r="C240" i="5"/>
  <c r="C232" i="5"/>
  <c r="C254" i="5"/>
  <c r="C247" i="5"/>
  <c r="H264" i="5"/>
  <c r="E233" i="5"/>
  <c r="M242" i="5"/>
  <c r="F106" i="5"/>
  <c r="F119" i="5"/>
  <c r="F108" i="5"/>
  <c r="F110" i="5"/>
  <c r="F123" i="5"/>
  <c r="F112" i="5"/>
  <c r="F114" i="5"/>
  <c r="F127" i="5"/>
  <c r="E107" i="5"/>
  <c r="E120" i="5"/>
  <c r="E109" i="5"/>
  <c r="E122" i="5"/>
  <c r="E111" i="5"/>
  <c r="E124" i="5"/>
  <c r="E113" i="5"/>
  <c r="E126" i="5"/>
  <c r="E115" i="5"/>
  <c r="F107" i="5"/>
  <c r="F120" i="5"/>
  <c r="F109" i="5"/>
  <c r="F113" i="5"/>
  <c r="F111" i="5"/>
  <c r="F124" i="5"/>
  <c r="F115" i="5"/>
  <c r="E106" i="5"/>
  <c r="E119" i="5"/>
  <c r="E108" i="5"/>
  <c r="E121" i="5"/>
  <c r="E110" i="5"/>
  <c r="E123" i="5"/>
  <c r="E112" i="5"/>
  <c r="E125" i="5"/>
  <c r="E114" i="5"/>
  <c r="E127" i="5"/>
  <c r="E182" i="5"/>
  <c r="E208" i="5"/>
  <c r="E231" i="5"/>
  <c r="E236" i="5"/>
  <c r="C222" i="4"/>
  <c r="C233" i="4"/>
  <c r="E156" i="4"/>
  <c r="E71" i="4"/>
  <c r="E73" i="4"/>
  <c r="E10" i="4"/>
  <c r="E7" i="4"/>
  <c r="E157" i="4"/>
  <c r="E158" i="4"/>
  <c r="E159" i="4"/>
  <c r="E162" i="4"/>
  <c r="E163" i="4"/>
  <c r="E164" i="4"/>
  <c r="E166" i="4"/>
  <c r="F156" i="4"/>
  <c r="F71" i="4"/>
  <c r="F73" i="4"/>
  <c r="F10" i="4"/>
  <c r="F7" i="4"/>
  <c r="F157" i="4"/>
  <c r="F158" i="4"/>
  <c r="F159" i="4"/>
  <c r="F162" i="4"/>
  <c r="F163" i="4"/>
  <c r="F164" i="4"/>
  <c r="F166" i="4"/>
  <c r="H156" i="4"/>
  <c r="H71" i="4"/>
  <c r="H73" i="4"/>
  <c r="H10" i="4"/>
  <c r="H7" i="4"/>
  <c r="H157" i="4"/>
  <c r="H158" i="4"/>
  <c r="H159" i="4"/>
  <c r="H162" i="4"/>
  <c r="H163" i="4"/>
  <c r="H164" i="4"/>
  <c r="H166" i="4"/>
  <c r="J156" i="4"/>
  <c r="J71" i="4"/>
  <c r="J73" i="4"/>
  <c r="J157" i="4"/>
  <c r="J158" i="4"/>
  <c r="J159" i="4"/>
  <c r="J160" i="4"/>
  <c r="J161" i="4"/>
  <c r="J162" i="4"/>
  <c r="J163" i="4"/>
  <c r="J164" i="4"/>
  <c r="J166" i="4"/>
  <c r="K156" i="4"/>
  <c r="K71" i="4"/>
  <c r="K73" i="4"/>
  <c r="K157" i="4"/>
  <c r="K158" i="4"/>
  <c r="K159" i="4"/>
  <c r="K162" i="4"/>
  <c r="K163" i="4"/>
  <c r="K164" i="4"/>
  <c r="K166" i="4"/>
  <c r="L156" i="4"/>
  <c r="L71" i="4"/>
  <c r="L73" i="4"/>
  <c r="L157" i="4"/>
  <c r="L158" i="4"/>
  <c r="L159" i="4"/>
  <c r="L162" i="4"/>
  <c r="L163" i="4"/>
  <c r="L164" i="4"/>
  <c r="L166" i="4"/>
  <c r="M156" i="4"/>
  <c r="M71" i="4"/>
  <c r="M73" i="4"/>
  <c r="M157" i="4"/>
  <c r="M158" i="4"/>
  <c r="M159" i="4"/>
  <c r="M162" i="4"/>
  <c r="M163" i="4"/>
  <c r="M164" i="4"/>
  <c r="M166" i="4"/>
  <c r="O156" i="4"/>
  <c r="O71" i="4"/>
  <c r="O73" i="4"/>
  <c r="O157" i="4"/>
  <c r="O158" i="4"/>
  <c r="O159" i="4"/>
  <c r="O162" i="4"/>
  <c r="O163" i="4"/>
  <c r="O164" i="4"/>
  <c r="O166" i="4"/>
  <c r="Q156" i="4"/>
  <c r="Q71" i="4"/>
  <c r="Q73" i="4"/>
  <c r="Q157" i="4"/>
  <c r="Q158" i="4"/>
  <c r="Q159" i="4"/>
  <c r="Q162" i="4"/>
  <c r="Q163" i="4"/>
  <c r="Q164" i="4"/>
  <c r="Q166" i="4"/>
  <c r="R156" i="4"/>
  <c r="R71" i="4"/>
  <c r="R73" i="4"/>
  <c r="R157" i="4"/>
  <c r="R158" i="4"/>
  <c r="R159" i="4"/>
  <c r="R162" i="4"/>
  <c r="R163" i="4"/>
  <c r="R164" i="4"/>
  <c r="R166" i="4"/>
  <c r="J167" i="4"/>
  <c r="J168" i="4"/>
  <c r="J169" i="4"/>
  <c r="J170" i="4"/>
  <c r="J171" i="4"/>
  <c r="J172" i="4"/>
  <c r="J173" i="4"/>
  <c r="J174" i="4"/>
  <c r="J175" i="4"/>
  <c r="P156" i="4"/>
  <c r="P157" i="4"/>
  <c r="P158" i="4"/>
  <c r="P159" i="4"/>
  <c r="P162" i="4"/>
  <c r="P163" i="4"/>
  <c r="P164" i="4"/>
  <c r="P166" i="4"/>
  <c r="P167" i="4"/>
  <c r="Q167" i="4"/>
  <c r="R167" i="4"/>
  <c r="P168" i="4"/>
  <c r="Q168" i="4"/>
  <c r="R168" i="4"/>
  <c r="P169" i="4"/>
  <c r="Q169" i="4"/>
  <c r="R169" i="4"/>
  <c r="P170" i="4"/>
  <c r="Q170" i="4"/>
  <c r="R170" i="4"/>
  <c r="P171" i="4"/>
  <c r="Q171" i="4"/>
  <c r="R171" i="4"/>
  <c r="P172" i="4"/>
  <c r="Q172" i="4"/>
  <c r="R172" i="4"/>
  <c r="P173" i="4"/>
  <c r="Q173" i="4"/>
  <c r="R173" i="4"/>
  <c r="P174" i="4"/>
  <c r="Q174" i="4"/>
  <c r="R174" i="4"/>
  <c r="P175" i="4"/>
  <c r="Q175" i="4"/>
  <c r="R175" i="4"/>
  <c r="I156" i="4"/>
  <c r="I157" i="4"/>
  <c r="I158" i="4"/>
  <c r="I159" i="4"/>
  <c r="I162" i="4"/>
  <c r="I163" i="4"/>
  <c r="I164" i="4"/>
  <c r="I166" i="4"/>
  <c r="I167" i="4"/>
  <c r="I168" i="4"/>
  <c r="I169" i="4"/>
  <c r="I170" i="4"/>
  <c r="I171" i="4"/>
  <c r="I172" i="4"/>
  <c r="I173" i="4"/>
  <c r="I174" i="4"/>
  <c r="I175" i="4"/>
  <c r="K58" i="4"/>
  <c r="L58" i="4"/>
  <c r="M58" i="4"/>
  <c r="N58" i="4"/>
  <c r="O58" i="4"/>
  <c r="P58" i="4"/>
  <c r="Q58" i="4"/>
  <c r="R58" i="4"/>
  <c r="J58" i="4"/>
  <c r="I58" i="4"/>
  <c r="N156" i="4"/>
  <c r="N157" i="4"/>
  <c r="N158" i="4"/>
  <c r="N159" i="4"/>
  <c r="N162" i="4"/>
  <c r="N163" i="4"/>
  <c r="N164" i="4"/>
  <c r="N166" i="4"/>
  <c r="N167" i="4"/>
  <c r="O167" i="4"/>
  <c r="N168" i="4"/>
  <c r="O168" i="4"/>
  <c r="N169" i="4"/>
  <c r="O169" i="4"/>
  <c r="N170" i="4"/>
  <c r="O170" i="4"/>
  <c r="N171" i="4"/>
  <c r="O171" i="4"/>
  <c r="N172" i="4"/>
  <c r="O172" i="4"/>
  <c r="N173" i="4"/>
  <c r="O173" i="4"/>
  <c r="N174" i="4"/>
  <c r="O174" i="4"/>
  <c r="N175" i="4"/>
  <c r="O175" i="4"/>
  <c r="B222" i="4"/>
  <c r="B234" i="4"/>
  <c r="M172" i="4"/>
  <c r="M175" i="4"/>
  <c r="M198" i="4"/>
  <c r="E170" i="4"/>
  <c r="F170" i="4"/>
  <c r="H170" i="4"/>
  <c r="E171" i="4"/>
  <c r="E194" i="4"/>
  <c r="F171" i="4"/>
  <c r="H171" i="4"/>
  <c r="E172" i="4"/>
  <c r="F172" i="4"/>
  <c r="H172" i="4"/>
  <c r="E173" i="4"/>
  <c r="F173" i="4"/>
  <c r="H173" i="4"/>
  <c r="E174" i="4"/>
  <c r="F174" i="4"/>
  <c r="H174" i="4"/>
  <c r="E175" i="4"/>
  <c r="E198" i="4"/>
  <c r="F175" i="4"/>
  <c r="F198" i="4"/>
  <c r="H175" i="4"/>
  <c r="K170" i="4"/>
  <c r="L170" i="4"/>
  <c r="M170" i="4"/>
  <c r="K171" i="4"/>
  <c r="L171" i="4"/>
  <c r="M171" i="4"/>
  <c r="K172" i="4"/>
  <c r="L172" i="4"/>
  <c r="K173" i="4"/>
  <c r="L173" i="4"/>
  <c r="M173" i="4"/>
  <c r="K174" i="4"/>
  <c r="L174" i="4"/>
  <c r="M174" i="4"/>
  <c r="K175" i="4"/>
  <c r="L175" i="4"/>
  <c r="K169" i="4"/>
  <c r="K168" i="4"/>
  <c r="K191" i="4"/>
  <c r="K215" i="4"/>
  <c r="L168" i="4"/>
  <c r="M168" i="4"/>
  <c r="L169" i="4"/>
  <c r="M169" i="4"/>
  <c r="E168" i="4"/>
  <c r="F168" i="4"/>
  <c r="H168" i="4"/>
  <c r="L167" i="4"/>
  <c r="M167" i="4"/>
  <c r="K167" i="4"/>
  <c r="H167" i="4"/>
  <c r="H169" i="4"/>
  <c r="N71" i="4"/>
  <c r="N73" i="4"/>
  <c r="N189" i="4"/>
  <c r="N213" i="4"/>
  <c r="P71" i="4"/>
  <c r="P73" i="4"/>
  <c r="I71" i="4"/>
  <c r="I73" i="4"/>
  <c r="I196" i="4"/>
  <c r="I220" i="4"/>
  <c r="J50" i="4"/>
  <c r="K50" i="4"/>
  <c r="L50" i="4"/>
  <c r="M50" i="4"/>
  <c r="N50" i="4"/>
  <c r="O50" i="4"/>
  <c r="P50" i="4"/>
  <c r="Q50" i="4"/>
  <c r="R50" i="4"/>
  <c r="I50" i="4"/>
  <c r="E167" i="4"/>
  <c r="E169" i="4"/>
  <c r="E192" i="4"/>
  <c r="F167" i="4"/>
  <c r="F190" i="4"/>
  <c r="F169" i="4"/>
  <c r="F192" i="4"/>
  <c r="F93" i="4"/>
  <c r="F105" i="4"/>
  <c r="F94" i="4"/>
  <c r="F95" i="4"/>
  <c r="F107" i="4"/>
  <c r="F96" i="4"/>
  <c r="F108" i="4"/>
  <c r="F97" i="4"/>
  <c r="F109" i="4"/>
  <c r="F98" i="4"/>
  <c r="F99" i="4"/>
  <c r="F111" i="4"/>
  <c r="F100" i="4"/>
  <c r="F112" i="4"/>
  <c r="F101" i="4"/>
  <c r="F113" i="4"/>
  <c r="F102" i="4"/>
  <c r="E93" i="4"/>
  <c r="E94" i="4"/>
  <c r="E106" i="4"/>
  <c r="E96" i="4"/>
  <c r="E108" i="4"/>
  <c r="E97" i="4"/>
  <c r="E98" i="4"/>
  <c r="E99" i="4"/>
  <c r="E111" i="4"/>
  <c r="E100" i="4"/>
  <c r="E101" i="4"/>
  <c r="E102" i="4"/>
  <c r="E95" i="4"/>
  <c r="E107" i="4"/>
  <c r="E109" i="4"/>
  <c r="E113" i="4"/>
  <c r="F114" i="4"/>
  <c r="F194" i="4"/>
  <c r="H14" i="4"/>
  <c r="E48" i="4"/>
  <c r="H57" i="4"/>
  <c r="F57" i="4"/>
  <c r="E57" i="4"/>
  <c r="H56" i="4"/>
  <c r="F56" i="4"/>
  <c r="E56" i="4"/>
  <c r="H49" i="4"/>
  <c r="F49" i="4"/>
  <c r="E49" i="4"/>
  <c r="D49" i="4"/>
  <c r="H48" i="4"/>
  <c r="F48" i="4"/>
  <c r="D48" i="4"/>
  <c r="G34" i="4"/>
  <c r="F34" i="4"/>
  <c r="E34" i="4"/>
  <c r="D34" i="4"/>
  <c r="G33" i="4"/>
  <c r="F33" i="4"/>
  <c r="E33" i="4"/>
  <c r="D33" i="4"/>
  <c r="H27" i="4"/>
  <c r="F27" i="4"/>
  <c r="E27" i="4"/>
  <c r="H26" i="4"/>
  <c r="F26" i="4"/>
  <c r="E26" i="4"/>
  <c r="H21" i="4"/>
  <c r="G21" i="4"/>
  <c r="F21" i="4"/>
  <c r="E21" i="4"/>
  <c r="D21" i="4"/>
  <c r="H20" i="4"/>
  <c r="G20" i="4"/>
  <c r="F20" i="4"/>
  <c r="E20" i="4"/>
  <c r="D20" i="4"/>
  <c r="H15" i="4"/>
  <c r="G15" i="4"/>
  <c r="F15" i="4"/>
  <c r="E15" i="4"/>
  <c r="D15" i="4"/>
  <c r="G14" i="4"/>
  <c r="F14" i="4"/>
  <c r="E14" i="4"/>
  <c r="D14" i="4"/>
  <c r="G10" i="4"/>
  <c r="D10" i="4"/>
  <c r="G7" i="4"/>
  <c r="D7" i="4"/>
  <c r="I11" i="1"/>
  <c r="F56" i="1"/>
  <c r="F57" i="1"/>
  <c r="D63" i="1"/>
  <c r="E63" i="1"/>
  <c r="F63" i="1"/>
  <c r="G63" i="1"/>
  <c r="H63" i="1"/>
  <c r="H64" i="1"/>
  <c r="I63" i="1"/>
  <c r="D56" i="1"/>
  <c r="D57" i="1"/>
  <c r="E56" i="1"/>
  <c r="E57" i="1"/>
  <c r="G56" i="1"/>
  <c r="G57" i="1"/>
  <c r="H56" i="1"/>
  <c r="H57" i="1"/>
  <c r="I56" i="1"/>
  <c r="I57" i="1"/>
  <c r="C63" i="1"/>
  <c r="C56" i="1"/>
  <c r="C57" i="1"/>
  <c r="D49" i="1"/>
  <c r="D50" i="1"/>
  <c r="D42" i="1"/>
  <c r="G42" i="1"/>
  <c r="H42" i="1"/>
  <c r="C49" i="1"/>
  <c r="C42" i="1"/>
  <c r="D35" i="1"/>
  <c r="G35" i="1"/>
  <c r="H35" i="1"/>
  <c r="H36" i="1"/>
  <c r="C35" i="1"/>
  <c r="H49" i="1"/>
  <c r="H50" i="1"/>
  <c r="G49" i="1"/>
  <c r="G50" i="1"/>
  <c r="D16" i="1"/>
  <c r="E16" i="1"/>
  <c r="F16" i="1"/>
  <c r="G16" i="1"/>
  <c r="H16" i="1"/>
  <c r="I16" i="1"/>
  <c r="C16" i="1"/>
  <c r="D11" i="1"/>
  <c r="E11" i="1"/>
  <c r="F11" i="1"/>
  <c r="G11" i="1"/>
  <c r="H11" i="1"/>
  <c r="C11" i="1"/>
  <c r="I9" i="1"/>
  <c r="H9" i="1"/>
  <c r="M254" i="5"/>
  <c r="L246" i="5"/>
  <c r="F106" i="4"/>
  <c r="M244" i="5"/>
  <c r="N186" i="4"/>
  <c r="N210" i="4"/>
  <c r="N180" i="4"/>
  <c r="N204" i="4"/>
  <c r="J195" i="4"/>
  <c r="J219" i="4"/>
  <c r="F250" i="5"/>
  <c r="H58" i="4"/>
  <c r="F195" i="4"/>
  <c r="K195" i="4"/>
  <c r="K219" i="4"/>
  <c r="F251" i="5"/>
  <c r="C245" i="5"/>
  <c r="D11" i="4"/>
  <c r="F110" i="4"/>
  <c r="P191" i="4"/>
  <c r="P215" i="4"/>
  <c r="F197" i="4"/>
  <c r="C238" i="5"/>
  <c r="F254" i="5"/>
  <c r="C243" i="5"/>
  <c r="F238" i="5"/>
  <c r="K192" i="4"/>
  <c r="K216" i="4"/>
  <c r="K196" i="4"/>
  <c r="K220" i="4"/>
  <c r="K193" i="4"/>
  <c r="K217" i="4"/>
  <c r="K189" i="4"/>
  <c r="K213" i="4"/>
  <c r="E197" i="4"/>
  <c r="K197" i="4"/>
  <c r="K221" i="4"/>
  <c r="K194" i="4"/>
  <c r="K218" i="4"/>
  <c r="J191" i="4"/>
  <c r="J215" i="4"/>
  <c r="M197" i="4"/>
  <c r="M221" i="4"/>
  <c r="J243" i="5"/>
  <c r="J238" i="5"/>
  <c r="F16" i="4"/>
  <c r="F50" i="4"/>
  <c r="F253" i="5"/>
  <c r="R197" i="4"/>
  <c r="R221" i="4"/>
  <c r="R195" i="4"/>
  <c r="R219" i="4"/>
  <c r="R193" i="4"/>
  <c r="R217" i="4"/>
  <c r="R198" i="4"/>
  <c r="R191" i="4"/>
  <c r="R215" i="4"/>
  <c r="R194" i="4"/>
  <c r="R218" i="4"/>
  <c r="H22" i="4"/>
  <c r="E50" i="4"/>
  <c r="E112" i="4"/>
  <c r="E114" i="4"/>
  <c r="E110" i="4"/>
  <c r="E105" i="4"/>
  <c r="P182" i="4"/>
  <c r="P206" i="4"/>
  <c r="E195" i="4"/>
  <c r="M195" i="4"/>
  <c r="M219" i="4"/>
  <c r="M187" i="4"/>
  <c r="M211" i="4"/>
  <c r="H242" i="5"/>
  <c r="J240" i="5"/>
  <c r="F244" i="5"/>
  <c r="L244" i="5"/>
  <c r="H244" i="5"/>
  <c r="J239" i="5"/>
  <c r="F242" i="5"/>
  <c r="L238" i="5"/>
  <c r="M191" i="4"/>
  <c r="M215" i="4"/>
  <c r="R196" i="4"/>
  <c r="R220" i="4"/>
  <c r="R192" i="4"/>
  <c r="R216" i="4"/>
  <c r="R180" i="4"/>
  <c r="R204" i="4"/>
  <c r="J244" i="5"/>
  <c r="E190" i="4"/>
  <c r="R185" i="4"/>
  <c r="R209" i="4"/>
  <c r="K250" i="5"/>
  <c r="F240" i="5"/>
  <c r="L242" i="5"/>
  <c r="J241" i="5"/>
  <c r="J242" i="5"/>
  <c r="F247" i="5"/>
  <c r="F236" i="5"/>
  <c r="F22" i="4"/>
  <c r="H28" i="4"/>
  <c r="H61" i="4"/>
  <c r="G35" i="4"/>
  <c r="G22" i="4"/>
  <c r="G38" i="4"/>
  <c r="D50" i="4"/>
  <c r="F58" i="4"/>
  <c r="N197" i="4"/>
  <c r="N221" i="4"/>
  <c r="N195" i="4"/>
  <c r="N219" i="4"/>
  <c r="N193" i="4"/>
  <c r="N217" i="4"/>
  <c r="N191" i="4"/>
  <c r="N215" i="4"/>
  <c r="N187" i="4"/>
  <c r="N211" i="4"/>
  <c r="N181" i="4"/>
  <c r="N205" i="4"/>
  <c r="I186" i="4"/>
  <c r="I210" i="4"/>
  <c r="P198" i="4"/>
  <c r="Q193" i="4"/>
  <c r="Q217" i="4"/>
  <c r="M189" i="4"/>
  <c r="M213" i="4"/>
  <c r="J196" i="4"/>
  <c r="J220" i="4"/>
  <c r="B238" i="5"/>
  <c r="E238" i="5"/>
  <c r="I245" i="5"/>
  <c r="P194" i="4"/>
  <c r="P218" i="4"/>
  <c r="P180" i="4"/>
  <c r="P204" i="4"/>
  <c r="M240" i="5"/>
  <c r="B236" i="5"/>
  <c r="I241" i="5"/>
  <c r="I237" i="5"/>
  <c r="M249" i="5"/>
  <c r="M246" i="5"/>
  <c r="C237" i="5"/>
  <c r="D254" i="5"/>
  <c r="L236" i="5"/>
  <c r="P193" i="4"/>
  <c r="P217" i="4"/>
  <c r="P186" i="4"/>
  <c r="P210" i="4"/>
  <c r="P195" i="4"/>
  <c r="P219" i="4"/>
  <c r="R190" i="4"/>
  <c r="R214" i="4"/>
  <c r="M252" i="5"/>
  <c r="M237" i="5"/>
  <c r="H240" i="5"/>
  <c r="I239" i="5"/>
  <c r="B242" i="5"/>
  <c r="M243" i="5"/>
  <c r="H239" i="5"/>
  <c r="H245" i="5"/>
  <c r="M241" i="5"/>
  <c r="D16" i="4"/>
  <c r="D17" i="4"/>
  <c r="P185" i="4"/>
  <c r="P209" i="4"/>
  <c r="H197" i="4"/>
  <c r="H246" i="5"/>
  <c r="L186" i="4"/>
  <c r="L210" i="4"/>
  <c r="L198" i="4"/>
  <c r="L193" i="4"/>
  <c r="L217" i="4"/>
  <c r="L191" i="4"/>
  <c r="L215" i="4"/>
  <c r="L195" i="4"/>
  <c r="L219" i="4"/>
  <c r="L196" i="4"/>
  <c r="L220" i="4"/>
  <c r="L190" i="4"/>
  <c r="L214" i="4"/>
  <c r="F23" i="4"/>
  <c r="Q189" i="4"/>
  <c r="Q213" i="4"/>
  <c r="L187" i="4"/>
  <c r="L211" i="4"/>
  <c r="H181" i="4"/>
  <c r="M196" i="4"/>
  <c r="M220" i="4"/>
  <c r="B232" i="4"/>
  <c r="R187" i="4"/>
  <c r="R211" i="4"/>
  <c r="Q186" i="4"/>
  <c r="Q210" i="4"/>
  <c r="M180" i="4"/>
  <c r="M204" i="4"/>
  <c r="E244" i="5"/>
  <c r="C248" i="5"/>
  <c r="K249" i="5"/>
  <c r="D244" i="5"/>
  <c r="I248" i="5"/>
  <c r="K248" i="5"/>
  <c r="D245" i="5"/>
  <c r="H247" i="5"/>
  <c r="B246" i="5"/>
  <c r="F252" i="5"/>
  <c r="F246" i="5"/>
  <c r="H187" i="4"/>
  <c r="I252" i="5"/>
  <c r="E16" i="4"/>
  <c r="D35" i="4"/>
  <c r="M192" i="4"/>
  <c r="M216" i="4"/>
  <c r="M193" i="4"/>
  <c r="M217" i="4"/>
  <c r="B235" i="4"/>
  <c r="R186" i="4"/>
  <c r="R210" i="4"/>
  <c r="O197" i="4"/>
  <c r="O221" i="4"/>
  <c r="M186" i="4"/>
  <c r="M210" i="4"/>
  <c r="L180" i="4"/>
  <c r="L204" i="4"/>
  <c r="J182" i="4"/>
  <c r="J206" i="4"/>
  <c r="D249" i="5"/>
  <c r="D248" i="5"/>
  <c r="B254" i="5"/>
  <c r="B237" i="5"/>
  <c r="H236" i="5"/>
  <c r="C242" i="5"/>
  <c r="C251" i="5"/>
  <c r="J247" i="5"/>
  <c r="J253" i="5"/>
  <c r="M253" i="5"/>
  <c r="L192" i="4"/>
  <c r="L216" i="4"/>
  <c r="L197" i="4"/>
  <c r="L221" i="4"/>
  <c r="L194" i="4"/>
  <c r="L218" i="4"/>
  <c r="M182" i="4"/>
  <c r="M206" i="4"/>
  <c r="D22" i="4"/>
  <c r="E28" i="4"/>
  <c r="E35" i="4"/>
  <c r="M194" i="4"/>
  <c r="M218" i="4"/>
  <c r="M190" i="4"/>
  <c r="M214" i="4"/>
  <c r="N198" i="4"/>
  <c r="N194" i="4"/>
  <c r="N218" i="4"/>
  <c r="N192" i="4"/>
  <c r="N216" i="4"/>
  <c r="N190" i="4"/>
  <c r="N214" i="4"/>
  <c r="N185" i="4"/>
  <c r="N209" i="4"/>
  <c r="N179" i="4"/>
  <c r="N203" i="4"/>
  <c r="Q197" i="4"/>
  <c r="Q221" i="4"/>
  <c r="P196" i="4"/>
  <c r="P220" i="4"/>
  <c r="P192" i="4"/>
  <c r="P216" i="4"/>
  <c r="P187" i="4"/>
  <c r="P211" i="4"/>
  <c r="P181" i="4"/>
  <c r="P205" i="4"/>
  <c r="J197" i="4"/>
  <c r="J221" i="4"/>
  <c r="J193" i="4"/>
  <c r="J217" i="4"/>
  <c r="Q181" i="4"/>
  <c r="Q205" i="4"/>
  <c r="L185" i="4"/>
  <c r="L209" i="4"/>
  <c r="K182" i="4"/>
  <c r="K206" i="4"/>
  <c r="B248" i="5"/>
  <c r="I253" i="5"/>
  <c r="E241" i="5"/>
  <c r="K252" i="5"/>
  <c r="D251" i="5"/>
  <c r="I238" i="5"/>
  <c r="D253" i="5"/>
  <c r="F243" i="5"/>
  <c r="C236" i="5"/>
  <c r="J236" i="5"/>
  <c r="F245" i="5"/>
  <c r="C239" i="5"/>
  <c r="D240" i="5"/>
  <c r="D243" i="5"/>
  <c r="G11" i="4"/>
  <c r="G16" i="4"/>
  <c r="E22" i="4"/>
  <c r="F28" i="4"/>
  <c r="F35" i="4"/>
  <c r="F38" i="4"/>
  <c r="H50" i="4"/>
  <c r="H53" i="4"/>
  <c r="E58" i="4"/>
  <c r="E61" i="4"/>
  <c r="H16" i="4"/>
  <c r="K186" i="4"/>
  <c r="K210" i="4"/>
  <c r="J187" i="4"/>
  <c r="J211" i="4"/>
  <c r="J255" i="5"/>
  <c r="J248" i="5"/>
  <c r="J249" i="5"/>
  <c r="J252" i="5"/>
  <c r="J251" i="5"/>
  <c r="H250" i="5"/>
  <c r="H254" i="5"/>
  <c r="H255" i="5"/>
  <c r="H248" i="5"/>
  <c r="H253" i="5"/>
  <c r="H249" i="5"/>
  <c r="J250" i="5"/>
  <c r="H252" i="5"/>
  <c r="L255" i="5"/>
  <c r="L251" i="5"/>
  <c r="L254" i="5"/>
  <c r="L253" i="5"/>
  <c r="L249" i="5"/>
  <c r="L248" i="5"/>
  <c r="L250" i="5"/>
  <c r="O182" i="4"/>
  <c r="O206" i="4"/>
  <c r="O180" i="4"/>
  <c r="O204" i="4"/>
  <c r="O195" i="4"/>
  <c r="O219" i="4"/>
  <c r="O193" i="4"/>
  <c r="O217" i="4"/>
  <c r="O198" i="4"/>
  <c r="O196" i="4"/>
  <c r="O220" i="4"/>
  <c r="O190" i="4"/>
  <c r="O214" i="4"/>
  <c r="K180" i="4"/>
  <c r="K204" i="4"/>
  <c r="K190" i="4"/>
  <c r="K214" i="4"/>
  <c r="K198" i="4"/>
  <c r="J186" i="4"/>
  <c r="J210" i="4"/>
  <c r="J198" i="4"/>
  <c r="J194" i="4"/>
  <c r="J218" i="4"/>
  <c r="J180" i="4"/>
  <c r="J204" i="4"/>
  <c r="J189" i="4"/>
  <c r="J213" i="4"/>
  <c r="J190" i="4"/>
  <c r="J214" i="4"/>
  <c r="J192" i="4"/>
  <c r="J216" i="4"/>
  <c r="C226" i="4"/>
  <c r="C235" i="4"/>
  <c r="C227" i="4"/>
  <c r="C250" i="4"/>
  <c r="C230" i="4"/>
  <c r="C228" i="4"/>
  <c r="C231" i="4"/>
  <c r="C236" i="4"/>
  <c r="C229" i="4"/>
  <c r="C234" i="4"/>
  <c r="K237" i="5"/>
  <c r="K245" i="5"/>
  <c r="K238" i="5"/>
  <c r="K246" i="5"/>
  <c r="K240" i="5"/>
  <c r="K247" i="5"/>
  <c r="K236" i="5"/>
  <c r="K241" i="5"/>
  <c r="K242" i="5"/>
  <c r="K239" i="5"/>
  <c r="K243" i="5"/>
  <c r="K244" i="5"/>
  <c r="I190" i="4"/>
  <c r="I214" i="4"/>
  <c r="I181" i="4"/>
  <c r="I205" i="4"/>
  <c r="Q180" i="4"/>
  <c r="Q204" i="4"/>
  <c r="Q196" i="4"/>
  <c r="Q220" i="4"/>
  <c r="Q195" i="4"/>
  <c r="Q219" i="4"/>
  <c r="Q191" i="4"/>
  <c r="Q215" i="4"/>
  <c r="Q198" i="4"/>
  <c r="Q192" i="4"/>
  <c r="Q216" i="4"/>
  <c r="Q190" i="4"/>
  <c r="Q214" i="4"/>
  <c r="Q194" i="4"/>
  <c r="Q218" i="4"/>
  <c r="Q182" i="4"/>
  <c r="Q206" i="4"/>
  <c r="O186" i="4"/>
  <c r="O210" i="4"/>
  <c r="O181" i="4"/>
  <c r="O205" i="4"/>
  <c r="K181" i="4"/>
  <c r="K205" i="4"/>
  <c r="J184" i="4"/>
  <c r="J208" i="4"/>
  <c r="B228" i="4"/>
  <c r="R181" i="4"/>
  <c r="R205" i="4"/>
  <c r="Q187" i="4"/>
  <c r="Q211" i="4"/>
  <c r="O185" i="4"/>
  <c r="O209" i="4"/>
  <c r="M181" i="4"/>
  <c r="M205" i="4"/>
  <c r="L181" i="4"/>
  <c r="L205" i="4"/>
  <c r="K187" i="4"/>
  <c r="K211" i="4"/>
  <c r="J183" i="4"/>
  <c r="J207" i="4"/>
  <c r="J179" i="4"/>
  <c r="J203" i="4"/>
  <c r="H185" i="4"/>
  <c r="F11" i="4"/>
  <c r="F125" i="4"/>
  <c r="C255" i="5"/>
  <c r="B244" i="5"/>
  <c r="E242" i="5"/>
  <c r="B253" i="5"/>
  <c r="D241" i="5"/>
  <c r="M251" i="5"/>
  <c r="C250" i="5"/>
  <c r="B247" i="5"/>
  <c r="I240" i="5"/>
  <c r="M255" i="5"/>
  <c r="K253" i="5"/>
  <c r="B245" i="5"/>
  <c r="D237" i="5"/>
  <c r="F241" i="5"/>
  <c r="I250" i="5"/>
  <c r="L239" i="5"/>
  <c r="E240" i="5"/>
  <c r="H243" i="5"/>
  <c r="H266" i="5"/>
  <c r="B255" i="5"/>
  <c r="J245" i="5"/>
  <c r="I246" i="5"/>
  <c r="H192" i="4"/>
  <c r="B231" i="4"/>
  <c r="O194" i="4"/>
  <c r="O218" i="4"/>
  <c r="O192" i="4"/>
  <c r="O216" i="4"/>
  <c r="R179" i="4"/>
  <c r="R203" i="4"/>
  <c r="O187" i="4"/>
  <c r="O211" i="4"/>
  <c r="M185" i="4"/>
  <c r="M209" i="4"/>
  <c r="M179" i="4"/>
  <c r="M203" i="4"/>
  <c r="L179" i="4"/>
  <c r="L203" i="4"/>
  <c r="J185" i="4"/>
  <c r="J209" i="4"/>
  <c r="H11" i="4"/>
  <c r="E179" i="4"/>
  <c r="E246" i="5"/>
  <c r="E243" i="5"/>
  <c r="B252" i="5"/>
  <c r="E237" i="5"/>
  <c r="K255" i="5"/>
  <c r="M250" i="5"/>
  <c r="B243" i="5"/>
  <c r="D239" i="5"/>
  <c r="F248" i="5"/>
  <c r="I242" i="5"/>
  <c r="C252" i="5"/>
  <c r="D242" i="5"/>
  <c r="E247" i="5"/>
  <c r="H241" i="5"/>
  <c r="C253" i="5"/>
  <c r="K251" i="5"/>
  <c r="B251" i="5"/>
  <c r="D250" i="5"/>
  <c r="J237" i="5"/>
  <c r="F239" i="5"/>
  <c r="I251" i="5"/>
  <c r="L247" i="5"/>
  <c r="H238" i="5"/>
  <c r="D238" i="5"/>
  <c r="F255" i="5"/>
  <c r="L241" i="5"/>
  <c r="H198" i="4"/>
  <c r="O191" i="4"/>
  <c r="O215" i="4"/>
  <c r="R182" i="4"/>
  <c r="R206" i="4"/>
  <c r="Q185" i="4"/>
  <c r="Q209" i="4"/>
  <c r="Q179" i="4"/>
  <c r="Q203" i="4"/>
  <c r="O179" i="4"/>
  <c r="O203" i="4"/>
  <c r="L182" i="4"/>
  <c r="L206" i="4"/>
  <c r="K185" i="4"/>
  <c r="K209" i="4"/>
  <c r="K179" i="4"/>
  <c r="K203" i="4"/>
  <c r="J181" i="4"/>
  <c r="J205" i="4"/>
  <c r="E11" i="4"/>
  <c r="E120" i="4"/>
  <c r="E245" i="5"/>
  <c r="B241" i="5"/>
  <c r="B249" i="5"/>
  <c r="D252" i="5"/>
  <c r="I254" i="5"/>
  <c r="I249" i="5"/>
  <c r="B239" i="5"/>
  <c r="D247" i="5"/>
  <c r="I243" i="5"/>
  <c r="I266" i="5"/>
  <c r="E239" i="5"/>
  <c r="C249" i="5"/>
  <c r="D246" i="5"/>
  <c r="D258" i="5"/>
  <c r="I244" i="5"/>
  <c r="E249" i="5"/>
  <c r="K264" i="5"/>
  <c r="F126" i="5"/>
  <c r="F121" i="5"/>
  <c r="F125" i="5"/>
  <c r="F122" i="5"/>
  <c r="M265" i="5"/>
  <c r="L265" i="5"/>
  <c r="L268" i="5"/>
  <c r="L261" i="5"/>
  <c r="M263" i="5"/>
  <c r="M261" i="5"/>
  <c r="L269" i="5"/>
  <c r="K261" i="5"/>
  <c r="K268" i="5"/>
  <c r="K265" i="5"/>
  <c r="K269" i="5"/>
  <c r="K263" i="5"/>
  <c r="M269" i="5"/>
  <c r="J264" i="5"/>
  <c r="J269" i="5"/>
  <c r="J263" i="5"/>
  <c r="M264" i="5"/>
  <c r="I268" i="5"/>
  <c r="I264" i="5"/>
  <c r="L264" i="5"/>
  <c r="J267" i="5"/>
  <c r="J261" i="5"/>
  <c r="J265" i="5"/>
  <c r="J268" i="5"/>
  <c r="M268" i="5"/>
  <c r="F61" i="4"/>
  <c r="F53" i="4"/>
  <c r="P189" i="4"/>
  <c r="P213" i="4"/>
  <c r="P190" i="4"/>
  <c r="P214" i="4"/>
  <c r="P197" i="4"/>
  <c r="P221" i="4"/>
  <c r="P179" i="4"/>
  <c r="P203" i="4"/>
  <c r="F185" i="4"/>
  <c r="N182" i="4"/>
  <c r="N206" i="4"/>
  <c r="N196" i="4"/>
  <c r="N220" i="4"/>
  <c r="E181" i="4"/>
  <c r="E187" i="4"/>
  <c r="E180" i="4"/>
  <c r="E186" i="4"/>
  <c r="E210" i="4"/>
  <c r="V210" i="4"/>
  <c r="E182" i="4"/>
  <c r="E189" i="4"/>
  <c r="F182" i="4"/>
  <c r="F189" i="4"/>
  <c r="F181" i="4"/>
  <c r="F187" i="4"/>
  <c r="I179" i="4"/>
  <c r="I203" i="4"/>
  <c r="I182" i="4"/>
  <c r="I206" i="4"/>
  <c r="I192" i="4"/>
  <c r="I216" i="4"/>
  <c r="I195" i="4"/>
  <c r="I219" i="4"/>
  <c r="I191" i="4"/>
  <c r="I215" i="4"/>
  <c r="I185" i="4"/>
  <c r="I209" i="4"/>
  <c r="I189" i="4"/>
  <c r="I213" i="4"/>
  <c r="I197" i="4"/>
  <c r="I221" i="4"/>
  <c r="I198" i="4"/>
  <c r="I180" i="4"/>
  <c r="I204" i="4"/>
  <c r="I193" i="4"/>
  <c r="I217" i="4"/>
  <c r="I194" i="4"/>
  <c r="I218" i="4"/>
  <c r="I187" i="4"/>
  <c r="I211" i="4"/>
  <c r="H195" i="4"/>
  <c r="H179" i="4"/>
  <c r="H182" i="4"/>
  <c r="H189" i="4"/>
  <c r="H190" i="4"/>
  <c r="H180" i="4"/>
  <c r="H186" i="4"/>
  <c r="H194" i="4"/>
  <c r="F186" i="4"/>
  <c r="F180" i="4"/>
  <c r="F179" i="4"/>
  <c r="E185" i="4"/>
  <c r="B229" i="4"/>
  <c r="B226" i="4"/>
  <c r="B227" i="4"/>
  <c r="B236" i="4"/>
  <c r="C232" i="4"/>
  <c r="C253" i="4"/>
  <c r="R189" i="4"/>
  <c r="R213" i="4"/>
  <c r="O189" i="4"/>
  <c r="O213" i="4"/>
  <c r="L189" i="4"/>
  <c r="L213" i="4"/>
  <c r="B233" i="4"/>
  <c r="B230" i="4"/>
  <c r="F203" i="4"/>
  <c r="W203" i="4"/>
  <c r="F211" i="4"/>
  <c r="W211" i="4"/>
  <c r="F209" i="4"/>
  <c r="W209" i="4"/>
  <c r="R251" i="4"/>
  <c r="J251" i="4"/>
  <c r="M255" i="4"/>
  <c r="D23" i="4"/>
  <c r="L249" i="4"/>
  <c r="L251" i="4"/>
  <c r="K251" i="4"/>
  <c r="H29" i="4"/>
  <c r="F29" i="4"/>
  <c r="F30" i="4"/>
  <c r="J266" i="5"/>
  <c r="F204" i="4"/>
  <c r="W204" i="4"/>
  <c r="F205" i="4"/>
  <c r="W205" i="4"/>
  <c r="M259" i="5"/>
  <c r="F213" i="4"/>
  <c r="W213" i="4"/>
  <c r="N251" i="4"/>
  <c r="F210" i="4"/>
  <c r="W210" i="4"/>
  <c r="F206" i="4"/>
  <c r="W206" i="4"/>
  <c r="M249" i="4"/>
  <c r="K223" i="4"/>
  <c r="L255" i="4"/>
  <c r="R223" i="4"/>
  <c r="R239" i="4"/>
  <c r="E23" i="4"/>
  <c r="N252" i="4"/>
  <c r="N223" i="4"/>
  <c r="N244" i="4"/>
  <c r="C259" i="5"/>
  <c r="D38" i="4"/>
  <c r="B259" i="5"/>
  <c r="H23" i="4"/>
  <c r="H30" i="4"/>
  <c r="C256" i="4"/>
  <c r="G17" i="4"/>
  <c r="Q222" i="4"/>
  <c r="Q226" i="4"/>
  <c r="K250" i="4"/>
  <c r="O251" i="4"/>
  <c r="F121" i="4"/>
  <c r="M251" i="4"/>
  <c r="K259" i="5"/>
  <c r="M258" i="5"/>
  <c r="K241" i="4"/>
  <c r="K242" i="4"/>
  <c r="H209" i="4"/>
  <c r="M222" i="4"/>
  <c r="M228" i="4"/>
  <c r="J258" i="5"/>
  <c r="F259" i="5"/>
  <c r="L248" i="4"/>
  <c r="C245" i="4"/>
  <c r="L223" i="4"/>
  <c r="L243" i="4"/>
  <c r="H258" i="5"/>
  <c r="M223" i="4"/>
  <c r="M237" i="4"/>
  <c r="L252" i="4"/>
  <c r="E53" i="4"/>
  <c r="F258" i="5"/>
  <c r="M248" i="4"/>
  <c r="Q251" i="4"/>
  <c r="E29" i="4"/>
  <c r="E30" i="4"/>
  <c r="C266" i="5"/>
  <c r="C258" i="5"/>
  <c r="L222" i="4"/>
  <c r="L232" i="4"/>
  <c r="C248" i="4"/>
  <c r="H204" i="4"/>
  <c r="H203" i="4"/>
  <c r="E206" i="4"/>
  <c r="V206" i="4"/>
  <c r="E205" i="4"/>
  <c r="K222" i="4"/>
  <c r="K233" i="4"/>
  <c r="N249" i="4"/>
  <c r="M252" i="4"/>
  <c r="D259" i="5"/>
  <c r="N248" i="4"/>
  <c r="E38" i="4"/>
  <c r="I258" i="5"/>
  <c r="E209" i="4"/>
  <c r="V209" i="4"/>
  <c r="E204" i="4"/>
  <c r="V204" i="4"/>
  <c r="N255" i="4"/>
  <c r="B258" i="5"/>
  <c r="O223" i="4"/>
  <c r="O239" i="4"/>
  <c r="I259" i="5"/>
  <c r="E124" i="4"/>
  <c r="C269" i="5"/>
  <c r="L258" i="5"/>
  <c r="E213" i="4"/>
  <c r="V213" i="4"/>
  <c r="E211" i="4"/>
  <c r="V211" i="4"/>
  <c r="E258" i="5"/>
  <c r="C261" i="5"/>
  <c r="C263" i="5"/>
  <c r="J259" i="5"/>
  <c r="F122" i="4"/>
  <c r="F219" i="4"/>
  <c r="D53" i="4"/>
  <c r="O248" i="4"/>
  <c r="O249" i="4"/>
  <c r="O252" i="4"/>
  <c r="O255" i="4"/>
  <c r="H218" i="4"/>
  <c r="H213" i="4"/>
  <c r="H205" i="4"/>
  <c r="V205" i="4"/>
  <c r="K255" i="4"/>
  <c r="H17" i="4"/>
  <c r="R252" i="4"/>
  <c r="R248" i="4"/>
  <c r="R249" i="4"/>
  <c r="R255" i="4"/>
  <c r="H216" i="4"/>
  <c r="M250" i="4"/>
  <c r="J250" i="4"/>
  <c r="E118" i="4"/>
  <c r="G23" i="4"/>
  <c r="J223" i="4"/>
  <c r="J237" i="4"/>
  <c r="C254" i="4"/>
  <c r="H210" i="4"/>
  <c r="H206" i="4"/>
  <c r="H211" i="4"/>
  <c r="E219" i="4"/>
  <c r="E214" i="4"/>
  <c r="E122" i="4"/>
  <c r="E220" i="4"/>
  <c r="E121" i="4"/>
  <c r="E215" i="4"/>
  <c r="E221" i="4"/>
  <c r="E123" i="4"/>
  <c r="E119" i="4"/>
  <c r="E217" i="4"/>
  <c r="E218" i="4"/>
  <c r="E203" i="4"/>
  <c r="J222" i="4"/>
  <c r="J232" i="4"/>
  <c r="J249" i="4"/>
  <c r="J254" i="4"/>
  <c r="J255" i="4"/>
  <c r="J248" i="4"/>
  <c r="J252" i="4"/>
  <c r="Q223" i="4"/>
  <c r="Q239" i="4"/>
  <c r="K249" i="4"/>
  <c r="L259" i="5"/>
  <c r="E17" i="4"/>
  <c r="E126" i="4"/>
  <c r="H215" i="4"/>
  <c r="H221" i="4"/>
  <c r="H217" i="4"/>
  <c r="H220" i="4"/>
  <c r="H214" i="4"/>
  <c r="H249" i="4"/>
  <c r="H219" i="4"/>
  <c r="K252" i="4"/>
  <c r="K248" i="4"/>
  <c r="Q249" i="4"/>
  <c r="Q248" i="4"/>
  <c r="Q252" i="4"/>
  <c r="Q255" i="4"/>
  <c r="Q256" i="4"/>
  <c r="F215" i="4"/>
  <c r="F221" i="4"/>
  <c r="F123" i="4"/>
  <c r="F217" i="4"/>
  <c r="F119" i="4"/>
  <c r="F214" i="4"/>
  <c r="F255" i="4"/>
  <c r="F216" i="4"/>
  <c r="F126" i="4"/>
  <c r="F120" i="4"/>
  <c r="F220" i="4"/>
  <c r="F218" i="4"/>
  <c r="F118" i="4"/>
  <c r="Q250" i="4"/>
  <c r="K258" i="5"/>
  <c r="J256" i="4"/>
  <c r="K256" i="4"/>
  <c r="H259" i="5"/>
  <c r="M256" i="4"/>
  <c r="E216" i="4"/>
  <c r="F17" i="4"/>
  <c r="E125" i="4"/>
  <c r="F124" i="4"/>
  <c r="H268" i="5"/>
  <c r="E251" i="5"/>
  <c r="E250" i="5"/>
  <c r="E253" i="5"/>
  <c r="E255" i="5"/>
  <c r="E254" i="5"/>
  <c r="E252" i="5"/>
  <c r="K266" i="5"/>
  <c r="B254" i="4"/>
  <c r="B245" i="4"/>
  <c r="L256" i="4"/>
  <c r="B256" i="4"/>
  <c r="F250" i="4"/>
  <c r="I251" i="4"/>
  <c r="J229" i="4"/>
  <c r="N222" i="4"/>
  <c r="K227" i="4"/>
  <c r="K228" i="4"/>
  <c r="L240" i="4"/>
  <c r="L244" i="4"/>
  <c r="K238" i="4"/>
  <c r="K237" i="4"/>
  <c r="K239" i="4"/>
  <c r="K243" i="4"/>
  <c r="K244" i="4"/>
  <c r="R256" i="4"/>
  <c r="M234" i="4"/>
  <c r="Q227" i="4"/>
  <c r="Q228" i="4"/>
  <c r="Q229" i="4"/>
  <c r="P251" i="4"/>
  <c r="P223" i="4"/>
  <c r="P237" i="4"/>
  <c r="O222" i="4"/>
  <c r="O236" i="4"/>
  <c r="O242" i="4"/>
  <c r="O240" i="4"/>
  <c r="I223" i="4"/>
  <c r="I241" i="4"/>
  <c r="I249" i="4"/>
  <c r="I252" i="4"/>
  <c r="I255" i="4"/>
  <c r="I222" i="4"/>
  <c r="I227" i="4"/>
  <c r="I248" i="4"/>
  <c r="F249" i="4"/>
  <c r="R222" i="4"/>
  <c r="R236" i="4"/>
  <c r="P249" i="4"/>
  <c r="P255" i="4"/>
  <c r="P248" i="4"/>
  <c r="P222" i="4"/>
  <c r="P226" i="4"/>
  <c r="P252" i="4"/>
  <c r="L241" i="4"/>
  <c r="K240" i="4"/>
  <c r="M232" i="4"/>
  <c r="H248" i="4"/>
  <c r="R242" i="4"/>
  <c r="F248" i="4"/>
  <c r="M233" i="4"/>
  <c r="R244" i="4"/>
  <c r="M226" i="4"/>
  <c r="N237" i="4"/>
  <c r="N239" i="4"/>
  <c r="R243" i="4"/>
  <c r="M227" i="4"/>
  <c r="R240" i="4"/>
  <c r="J231" i="4"/>
  <c r="M229" i="4"/>
  <c r="R238" i="4"/>
  <c r="R237" i="4"/>
  <c r="R241" i="4"/>
  <c r="R246" i="4"/>
  <c r="M236" i="4"/>
  <c r="L229" i="4"/>
  <c r="L242" i="4"/>
  <c r="L238" i="4"/>
  <c r="F222" i="4"/>
  <c r="F228" i="4"/>
  <c r="L239" i="4"/>
  <c r="F256" i="4"/>
  <c r="L237" i="4"/>
  <c r="I242" i="4"/>
  <c r="M243" i="4"/>
  <c r="O243" i="4"/>
  <c r="M238" i="4"/>
  <c r="M239" i="4"/>
  <c r="N241" i="4"/>
  <c r="O238" i="4"/>
  <c r="Q234" i="4"/>
  <c r="L236" i="4"/>
  <c r="Q232" i="4"/>
  <c r="Q253" i="4"/>
  <c r="N243" i="4"/>
  <c r="N238" i="4"/>
  <c r="O237" i="4"/>
  <c r="M244" i="4"/>
  <c r="O241" i="4"/>
  <c r="N240" i="4"/>
  <c r="M241" i="4"/>
  <c r="Q233" i="4"/>
  <c r="M240" i="4"/>
  <c r="N242" i="4"/>
  <c r="O244" i="4"/>
  <c r="L227" i="4"/>
  <c r="Q236" i="4"/>
  <c r="M242" i="4"/>
  <c r="Q243" i="4"/>
  <c r="E248" i="4"/>
  <c r="L226" i="4"/>
  <c r="L253" i="4"/>
  <c r="L233" i="4"/>
  <c r="L228" i="4"/>
  <c r="I239" i="4"/>
  <c r="M253" i="4"/>
  <c r="L234" i="4"/>
  <c r="Q237" i="4"/>
  <c r="H255" i="4"/>
  <c r="E256" i="4"/>
  <c r="K236" i="4"/>
  <c r="E250" i="4"/>
  <c r="H252" i="4"/>
  <c r="J239" i="4"/>
  <c r="H222" i="4"/>
  <c r="H236" i="4"/>
  <c r="K234" i="4"/>
  <c r="K229" i="4"/>
  <c r="E255" i="4"/>
  <c r="H223" i="4"/>
  <c r="H241" i="4"/>
  <c r="K226" i="4"/>
  <c r="K232" i="4"/>
  <c r="H251" i="4"/>
  <c r="J241" i="4"/>
  <c r="F252" i="4"/>
  <c r="I229" i="4"/>
  <c r="J236" i="4"/>
  <c r="J234" i="4"/>
  <c r="E252" i="4"/>
  <c r="F251" i="4"/>
  <c r="Q238" i="4"/>
  <c r="J227" i="4"/>
  <c r="J228" i="4"/>
  <c r="Q242" i="4"/>
  <c r="J226" i="4"/>
  <c r="J253" i="4"/>
  <c r="E251" i="4"/>
  <c r="E223" i="4"/>
  <c r="E241" i="4"/>
  <c r="Q241" i="4"/>
  <c r="I234" i="4"/>
  <c r="F223" i="4"/>
  <c r="F244" i="4"/>
  <c r="J230" i="4"/>
  <c r="J233" i="4"/>
  <c r="Q244" i="4"/>
  <c r="Q240" i="4"/>
  <c r="E249" i="4"/>
  <c r="E222" i="4"/>
  <c r="V203" i="4"/>
  <c r="J243" i="4"/>
  <c r="J244" i="4"/>
  <c r="J240" i="4"/>
  <c r="J242" i="4"/>
  <c r="J238" i="4"/>
  <c r="E259" i="5"/>
  <c r="L266" i="5"/>
  <c r="M266" i="5"/>
  <c r="P236" i="4"/>
  <c r="I226" i="4"/>
  <c r="I243" i="4"/>
  <c r="I237" i="4"/>
  <c r="H239" i="4"/>
  <c r="H228" i="4"/>
  <c r="I240" i="4"/>
  <c r="I228" i="4"/>
  <c r="I233" i="4"/>
  <c r="I238" i="4"/>
  <c r="F229" i="4"/>
  <c r="P233" i="4"/>
  <c r="P232" i="4"/>
  <c r="P234" i="4"/>
  <c r="P228" i="4"/>
  <c r="P229" i="4"/>
  <c r="P227" i="4"/>
  <c r="P239" i="4"/>
  <c r="P242" i="4"/>
  <c r="P240" i="4"/>
  <c r="P241" i="4"/>
  <c r="P243" i="4"/>
  <c r="P238" i="4"/>
  <c r="K246" i="4"/>
  <c r="N227" i="4"/>
  <c r="N232" i="4"/>
  <c r="N226" i="4"/>
  <c r="N236" i="4"/>
  <c r="N234" i="4"/>
  <c r="N228" i="4"/>
  <c r="N233" i="4"/>
  <c r="R227" i="4"/>
  <c r="R234" i="4"/>
  <c r="R228" i="4"/>
  <c r="R229" i="4"/>
  <c r="R233" i="4"/>
  <c r="R232" i="4"/>
  <c r="R226" i="4"/>
  <c r="I244" i="4"/>
  <c r="O234" i="4"/>
  <c r="O233" i="4"/>
  <c r="O227" i="4"/>
  <c r="O228" i="4"/>
  <c r="O229" i="4"/>
  <c r="O226" i="4"/>
  <c r="O232" i="4"/>
  <c r="I232" i="4"/>
  <c r="P244" i="4"/>
  <c r="N229" i="4"/>
  <c r="I236" i="4"/>
  <c r="E243" i="4"/>
  <c r="M245" i="4"/>
  <c r="L246" i="4"/>
  <c r="O246" i="4"/>
  <c r="N246" i="4"/>
  <c r="H237" i="4"/>
  <c r="H238" i="4"/>
  <c r="H244" i="4"/>
  <c r="Q245" i="4"/>
  <c r="H227" i="4"/>
  <c r="H243" i="4"/>
  <c r="H232" i="4"/>
  <c r="H226" i="4"/>
  <c r="H242" i="4"/>
  <c r="H233" i="4"/>
  <c r="H240" i="4"/>
  <c r="H229" i="4"/>
  <c r="M246" i="4"/>
  <c r="F233" i="4"/>
  <c r="F234" i="4"/>
  <c r="F236" i="4"/>
  <c r="F227" i="4"/>
  <c r="F226" i="4"/>
  <c r="F232" i="4"/>
  <c r="H234" i="4"/>
  <c r="L245" i="4"/>
  <c r="K253" i="4"/>
  <c r="Q246" i="4"/>
  <c r="E242" i="4"/>
  <c r="J245" i="4"/>
  <c r="E244" i="4"/>
  <c r="F239" i="4"/>
  <c r="K245" i="4"/>
  <c r="F238" i="4"/>
  <c r="E240" i="4"/>
  <c r="F241" i="4"/>
  <c r="J246" i="4"/>
  <c r="P245" i="4"/>
  <c r="E234" i="4"/>
  <c r="E229" i="4"/>
  <c r="E227" i="4"/>
  <c r="E233" i="4"/>
  <c r="E236" i="4"/>
  <c r="E228" i="4"/>
  <c r="E232" i="4"/>
  <c r="F237" i="4"/>
  <c r="F242" i="4"/>
  <c r="E237" i="4"/>
  <c r="E239" i="4"/>
  <c r="F243" i="4"/>
  <c r="P246" i="4"/>
  <c r="E238" i="4"/>
  <c r="F240" i="4"/>
  <c r="E226" i="4"/>
  <c r="I245" i="4"/>
  <c r="H253" i="4"/>
  <c r="R253" i="4"/>
  <c r="R245" i="4"/>
  <c r="N245" i="4"/>
  <c r="I246" i="4"/>
  <c r="O253" i="4"/>
  <c r="O245" i="4"/>
  <c r="H245" i="4"/>
  <c r="F245" i="4"/>
  <c r="F253" i="4"/>
  <c r="H246" i="4"/>
  <c r="E245" i="4"/>
  <c r="E246" i="4"/>
  <c r="E253" i="4"/>
  <c r="F246" i="4"/>
  <c r="Q438" i="8"/>
  <c r="R418" i="8"/>
  <c r="R420" i="8"/>
  <c r="BK407" i="8"/>
  <c r="BK379" i="8"/>
  <c r="BK483" i="8" s="1"/>
  <c r="BK387" i="8"/>
  <c r="BK410" i="8"/>
  <c r="BK514" i="8" s="1"/>
  <c r="BK378" i="8"/>
  <c r="CK447" i="8"/>
  <c r="L455" i="8"/>
  <c r="BA432" i="8"/>
  <c r="BA437" i="8"/>
  <c r="CO458" i="8"/>
  <c r="BN453" i="8"/>
  <c r="BN451" i="8"/>
  <c r="CN472" i="8"/>
  <c r="CX407" i="8"/>
  <c r="CX406" i="8"/>
  <c r="P466" i="8"/>
  <c r="P407" i="8"/>
  <c r="P366" i="8"/>
  <c r="P410" i="8"/>
  <c r="P514" i="8" s="1"/>
  <c r="P452" i="8"/>
  <c r="BN407" i="8"/>
  <c r="BN459" i="8" s="1"/>
  <c r="AY465" i="8"/>
  <c r="AY517" i="8"/>
  <c r="AW432" i="8"/>
  <c r="BA435" i="8"/>
  <c r="AW438" i="8"/>
  <c r="BN438" i="8"/>
  <c r="CO451" i="8"/>
  <c r="AZ438" i="8"/>
  <c r="CL459" i="8"/>
  <c r="AT435" i="8"/>
  <c r="BB437" i="8"/>
  <c r="BB430" i="8"/>
  <c r="BB482" i="8"/>
  <c r="BS656" i="8"/>
  <c r="GR20" i="8"/>
  <c r="J437" i="8"/>
  <c r="AL438" i="8"/>
  <c r="AN436" i="8"/>
  <c r="AJ432" i="8"/>
  <c r="C431" i="8"/>
  <c r="BA458" i="8"/>
  <c r="CO430" i="8"/>
  <c r="CO482" i="8"/>
  <c r="CO431" i="8"/>
  <c r="BY473" i="8"/>
  <c r="BY421" i="8"/>
  <c r="L426" i="8"/>
  <c r="FK373" i="8"/>
  <c r="CO455" i="8"/>
  <c r="BL474" i="8"/>
  <c r="CX435" i="8"/>
  <c r="CO473" i="8"/>
  <c r="CO421" i="8"/>
  <c r="FA427" i="8"/>
  <c r="FI427" i="8"/>
  <c r="FA378" i="8"/>
  <c r="FA430" i="8" s="1"/>
  <c r="FI378" i="8"/>
  <c r="FM378" i="8"/>
  <c r="FI379" i="8"/>
  <c r="FI438" i="8"/>
  <c r="AM466" i="8"/>
  <c r="CX437" i="8"/>
  <c r="L370" i="8"/>
  <c r="L422" i="8" s="1"/>
  <c r="GV473" i="8"/>
  <c r="HB481" i="8"/>
  <c r="HB537" i="8" s="1"/>
  <c r="HB429" i="8"/>
  <c r="CX373" i="8"/>
  <c r="CX436" i="8"/>
  <c r="L367" i="8"/>
  <c r="L373" i="8"/>
  <c r="C155" i="8"/>
  <c r="C168" i="8" s="1"/>
  <c r="FI387" i="8"/>
  <c r="CX413" i="8"/>
  <c r="L407" i="8"/>
  <c r="L459" i="8" s="1"/>
  <c r="BN410" i="8"/>
  <c r="CX410" i="8"/>
  <c r="BQ700" i="8"/>
  <c r="BQ697" i="8"/>
  <c r="BQ698" i="8"/>
  <c r="L451" i="8"/>
  <c r="L466" i="8"/>
  <c r="DG625" i="8"/>
  <c r="DG618" i="8"/>
  <c r="DG619" i="8"/>
  <c r="DG623" i="8"/>
  <c r="DK618" i="8"/>
  <c r="DK621" i="8"/>
  <c r="DK624" i="8"/>
  <c r="DK625" i="8"/>
  <c r="DT634" i="8"/>
  <c r="DT633" i="8"/>
  <c r="DT646" i="8"/>
  <c r="BS636" i="8"/>
  <c r="BS641" i="8"/>
  <c r="L452" i="8"/>
  <c r="HD383" i="8"/>
  <c r="GQ384" i="8"/>
  <c r="GQ436" i="8" s="1"/>
  <c r="GU384" i="8"/>
  <c r="GY384" i="8"/>
  <c r="GY436" i="8" s="1"/>
  <c r="EG692" i="8"/>
  <c r="EK690" i="8"/>
  <c r="EG689" i="8"/>
  <c r="EG688" i="8"/>
  <c r="EK684" i="8"/>
  <c r="EK682" i="8"/>
  <c r="EI662" i="8"/>
  <c r="CB466" i="8"/>
  <c r="EI683" i="8"/>
  <c r="EH698" i="8"/>
  <c r="BZ431" i="8"/>
  <c r="CK483" i="8"/>
  <c r="CK431" i="8"/>
  <c r="P421" i="8"/>
  <c r="CX511" i="8"/>
  <c r="CX459" i="8"/>
  <c r="CU471" i="8"/>
  <c r="FH427" i="8"/>
  <c r="FH373" i="8"/>
  <c r="FB367" i="8"/>
  <c r="AJ511" i="8"/>
  <c r="AJ459" i="8"/>
  <c r="AU452" i="8"/>
  <c r="GT420" i="8"/>
  <c r="GV479" i="8"/>
  <c r="GV535" i="8" s="1"/>
  <c r="GV427" i="8"/>
  <c r="GY427" i="8"/>
  <c r="HC427" i="8"/>
  <c r="EG697" i="8"/>
  <c r="EG700" i="8"/>
  <c r="EG698" i="8"/>
  <c r="EG699" i="8"/>
  <c r="EK697" i="8"/>
  <c r="EK699" i="8"/>
  <c r="BZ437" i="8"/>
  <c r="AU510" i="8"/>
  <c r="BY511" i="8"/>
  <c r="CC511" i="8"/>
  <c r="P435" i="8"/>
  <c r="AL514" i="8"/>
  <c r="E421" i="8"/>
  <c r="BL473" i="8"/>
  <c r="BL421" i="8"/>
  <c r="CM433" i="8"/>
  <c r="AT473" i="8"/>
  <c r="AT421" i="8"/>
  <c r="FB427" i="8"/>
  <c r="FE428" i="8"/>
  <c r="FE429" i="8"/>
  <c r="AK453" i="8"/>
  <c r="O473" i="8"/>
  <c r="O421" i="8"/>
  <c r="CC419" i="8"/>
  <c r="CC471" i="8"/>
  <c r="BY491" i="8"/>
  <c r="FM429" i="8"/>
  <c r="FC481" i="8"/>
  <c r="FC429" i="8"/>
  <c r="FG480" i="8"/>
  <c r="FG428" i="8"/>
  <c r="FJ379" i="8"/>
  <c r="FJ483" i="8" s="1"/>
  <c r="AJ510" i="8"/>
  <c r="AJ470" i="8"/>
  <c r="FH431" i="8"/>
  <c r="FB421" i="8"/>
  <c r="AI453" i="8"/>
  <c r="CU452" i="8"/>
  <c r="AJ452" i="8"/>
  <c r="FK435" i="8"/>
  <c r="FK387" i="8"/>
  <c r="AK452" i="8"/>
  <c r="FK427" i="8"/>
  <c r="GZ423" i="8"/>
  <c r="GZ479" i="8"/>
  <c r="GZ535" i="8" s="1"/>
  <c r="GZ427" i="8"/>
  <c r="HF474" i="8"/>
  <c r="HH423" i="8"/>
  <c r="HB480" i="8"/>
  <c r="HB536" i="8" s="1"/>
  <c r="HG500" i="8"/>
  <c r="HG529" i="8" s="1"/>
  <c r="HG448" i="8"/>
  <c r="HG511" i="8"/>
  <c r="HG690" i="8" s="1"/>
  <c r="HG459" i="8"/>
  <c r="GT384" i="8"/>
  <c r="GT436" i="8" s="1"/>
  <c r="GT395" i="8"/>
  <c r="GT447" i="8" s="1"/>
  <c r="DX590" i="8"/>
  <c r="DX596" i="8"/>
  <c r="DX591" i="8"/>
  <c r="DX595" i="8"/>
  <c r="DX608" i="8"/>
  <c r="DU625" i="8"/>
  <c r="DU619" i="8"/>
  <c r="DU623" i="8"/>
  <c r="DU618" i="8"/>
  <c r="DU622" i="8"/>
  <c r="DU624" i="8"/>
  <c r="FB368" i="8"/>
  <c r="FB472" i="8" s="1"/>
  <c r="HG418" i="8"/>
  <c r="GX427" i="8"/>
  <c r="DR692" i="8"/>
  <c r="EF682" i="8"/>
  <c r="EF693" i="8"/>
  <c r="EF685" i="8"/>
  <c r="EF689" i="8"/>
  <c r="DU697" i="8"/>
  <c r="DU698" i="8"/>
  <c r="GM411" i="8"/>
  <c r="HC385" i="8"/>
  <c r="HC437" i="8" s="1"/>
  <c r="EF690" i="8"/>
  <c r="DT656" i="8"/>
  <c r="BP699" i="8"/>
  <c r="GU380" i="8"/>
  <c r="GU432" i="8" s="1"/>
  <c r="DX692" i="8"/>
  <c r="DT684" i="8"/>
  <c r="EI686" i="8"/>
  <c r="DT697" i="8"/>
  <c r="DW698" i="8"/>
  <c r="DS699" i="8"/>
  <c r="CB433" i="8"/>
  <c r="CB453" i="8"/>
  <c r="EI660" i="8"/>
  <c r="GT393" i="8"/>
  <c r="GT445" i="8" s="1"/>
  <c r="CB437" i="8"/>
  <c r="CB451" i="8"/>
  <c r="CB455" i="8"/>
  <c r="CL444" i="8"/>
  <c r="EI661" i="8"/>
  <c r="EI659" i="8"/>
  <c r="GT383" i="8"/>
  <c r="GT435" i="8" s="1"/>
  <c r="DW700" i="8"/>
  <c r="DS697" i="8"/>
  <c r="CB436" i="8"/>
  <c r="CB432" i="8"/>
  <c r="CW466" i="8"/>
  <c r="ED451" i="8"/>
  <c r="Q451" i="8"/>
  <c r="BM517" i="8"/>
  <c r="S511" i="8"/>
  <c r="CW427" i="8"/>
  <c r="BM466" i="8"/>
  <c r="CW445" i="8"/>
  <c r="BM514" i="8"/>
  <c r="CW447" i="8"/>
  <c r="HF62" i="8"/>
  <c r="GM20" i="8"/>
  <c r="HD20" i="8"/>
  <c r="HD63" i="8"/>
  <c r="HB14" i="8"/>
  <c r="HB62" i="8"/>
  <c r="GS14" i="8"/>
  <c r="FF62" i="8"/>
  <c r="FH482" i="8"/>
  <c r="AK439" i="8"/>
  <c r="AL430" i="8"/>
  <c r="BH406" i="8"/>
  <c r="BH458" i="8" s="1"/>
  <c r="BH410" i="8"/>
  <c r="BH462" i="8" s="1"/>
  <c r="BH368" i="8"/>
  <c r="BH413" i="8"/>
  <c r="BH465" i="8" s="1"/>
  <c r="BH379" i="8"/>
  <c r="BH431" i="8" s="1"/>
  <c r="BH387" i="8"/>
  <c r="BH439" i="8" s="1"/>
  <c r="BH378" i="8"/>
  <c r="GW14" i="8"/>
  <c r="GX62" i="8"/>
  <c r="FB62" i="8"/>
  <c r="BJ378" i="8"/>
  <c r="BJ410" i="8"/>
  <c r="BJ462" i="8" s="1"/>
  <c r="BJ368" i="8"/>
  <c r="BJ406" i="8"/>
  <c r="BJ458" i="8" s="1"/>
  <c r="BJ413" i="8"/>
  <c r="BJ379" i="8"/>
  <c r="BJ387" i="8"/>
  <c r="BJ439" i="8" s="1"/>
  <c r="AN426" i="8"/>
  <c r="BK470" i="8"/>
  <c r="BK418" i="8"/>
  <c r="BY418" i="8"/>
  <c r="CN421" i="8"/>
  <c r="CK470" i="8"/>
  <c r="FN373" i="8"/>
  <c r="FN425" i="8" s="1"/>
  <c r="FN444" i="8"/>
  <c r="FN367" i="8"/>
  <c r="FN419" i="8" s="1"/>
  <c r="FG427" i="8"/>
  <c r="FG379" i="8"/>
  <c r="FG366" i="8"/>
  <c r="FG418" i="8" s="1"/>
  <c r="FG373" i="8"/>
  <c r="BI368" i="8"/>
  <c r="BI472" i="8" s="1"/>
  <c r="EY373" i="8"/>
  <c r="EY378" i="8"/>
  <c r="EY427" i="8"/>
  <c r="BH373" i="8"/>
  <c r="BH425" i="8" s="1"/>
  <c r="BJ373" i="8"/>
  <c r="CU426" i="8"/>
  <c r="CK421" i="8"/>
  <c r="CK473" i="8"/>
  <c r="FL466" i="8"/>
  <c r="FL453" i="8"/>
  <c r="FL427" i="8"/>
  <c r="FL378" i="8"/>
  <c r="FL373" i="8"/>
  <c r="FE427" i="8"/>
  <c r="FE378" i="8"/>
  <c r="FE430" i="8" s="1"/>
  <c r="FE438" i="8"/>
  <c r="FE433" i="8"/>
  <c r="FE437" i="8"/>
  <c r="FE435" i="8"/>
  <c r="FE387" i="8"/>
  <c r="ES371" i="8"/>
  <c r="ES423" i="8" s="1"/>
  <c r="FB410" i="8"/>
  <c r="FB462" i="8" s="1"/>
  <c r="FK473" i="8"/>
  <c r="BJ452" i="8"/>
  <c r="HD472" i="8"/>
  <c r="HD420" i="8"/>
  <c r="FL428" i="8"/>
  <c r="FI429" i="8"/>
  <c r="FA413" i="8"/>
  <c r="FJ367" i="8"/>
  <c r="CK453" i="8"/>
  <c r="GR472" i="8"/>
  <c r="GR420" i="8"/>
  <c r="GT422" i="8"/>
  <c r="HG424" i="8"/>
  <c r="HG427" i="8"/>
  <c r="C158" i="8"/>
  <c r="FC373" i="8"/>
  <c r="FC425" i="8" s="1"/>
  <c r="FI472" i="8"/>
  <c r="BI452" i="8"/>
  <c r="GV472" i="8"/>
  <c r="GV420" i="8"/>
  <c r="HA480" i="8"/>
  <c r="HA536" i="8" s="1"/>
  <c r="HA428" i="8"/>
  <c r="FI451" i="8"/>
  <c r="AL452" i="8"/>
  <c r="CV452" i="8"/>
  <c r="GZ472" i="8"/>
  <c r="GZ420" i="8"/>
  <c r="HG473" i="8"/>
  <c r="GP479" i="8"/>
  <c r="GP535" i="8" s="1"/>
  <c r="GP427" i="8"/>
  <c r="FK366" i="8"/>
  <c r="FK418" i="8" s="1"/>
  <c r="FD445" i="8"/>
  <c r="BK452" i="8"/>
  <c r="AI455" i="8"/>
  <c r="BI453" i="8"/>
  <c r="ET406" i="8"/>
  <c r="ET458" i="8" s="1"/>
  <c r="HF384" i="8"/>
  <c r="HF488" i="8" s="1"/>
  <c r="HF550" i="8" s="1"/>
  <c r="EJ684" i="8"/>
  <c r="DU685" i="8"/>
  <c r="EF688" i="8"/>
  <c r="DH699" i="8"/>
  <c r="DH697" i="8"/>
  <c r="EI698" i="8"/>
  <c r="DU700" i="8"/>
  <c r="EK698" i="8"/>
  <c r="DJ698" i="8"/>
  <c r="DU699" i="8"/>
  <c r="BO700" i="8"/>
  <c r="BR698" i="8"/>
  <c r="BO697" i="8"/>
  <c r="DR684" i="8"/>
  <c r="EF691" i="8"/>
  <c r="DU687" i="8"/>
  <c r="EF683" i="8"/>
  <c r="EL698" i="8"/>
  <c r="EK700" i="8"/>
  <c r="DX699" i="8"/>
  <c r="DJ697" i="8"/>
  <c r="BR697" i="8"/>
  <c r="BR700" i="8"/>
  <c r="GU400" i="8"/>
  <c r="GU452" i="8" s="1"/>
  <c r="EF686" i="8"/>
  <c r="EF684" i="8"/>
  <c r="DH698" i="8"/>
  <c r="EI699" i="8"/>
  <c r="EI697" i="8"/>
  <c r="DU661" i="8"/>
  <c r="DU659" i="8"/>
  <c r="BK428" i="8"/>
  <c r="G428" i="8"/>
  <c r="Q466" i="8"/>
  <c r="G462" i="8"/>
  <c r="G458" i="8"/>
  <c r="BM451" i="8"/>
  <c r="C458" i="8"/>
  <c r="Q452" i="8"/>
  <c r="N462" i="8"/>
  <c r="L463" i="8"/>
  <c r="ED426" i="8"/>
  <c r="EU484" i="8"/>
  <c r="EU541" i="8" s="1"/>
  <c r="AV449" i="8"/>
  <c r="BK448" i="8"/>
  <c r="CO428" i="8"/>
  <c r="CV407" i="8"/>
  <c r="CV511" i="8" s="1"/>
  <c r="CV410" i="8"/>
  <c r="CV514" i="8" s="1"/>
  <c r="CV387" i="8"/>
  <c r="CV439" i="8" s="1"/>
  <c r="CB482" i="8"/>
  <c r="N428" i="8"/>
  <c r="AX421" i="8"/>
  <c r="HA63" i="8"/>
  <c r="AI474" i="8"/>
  <c r="HC483" i="8"/>
  <c r="GY63" i="8"/>
  <c r="FJ14" i="8"/>
  <c r="FJ62" i="8"/>
  <c r="AZ470" i="8"/>
  <c r="AZ418" i="8"/>
  <c r="N421" i="8"/>
  <c r="AT422" i="8"/>
  <c r="BI407" i="8"/>
  <c r="BI406" i="8"/>
  <c r="BI387" i="8"/>
  <c r="BI439" i="8" s="1"/>
  <c r="BI379" i="8"/>
  <c r="BI378" i="8"/>
  <c r="AX470" i="8"/>
  <c r="AX418" i="8"/>
  <c r="CC422" i="8"/>
  <c r="FJ427" i="8"/>
  <c r="FJ514" i="8"/>
  <c r="FJ477" i="8"/>
  <c r="B63" i="8"/>
  <c r="AN462" i="8"/>
  <c r="AN514" i="8"/>
  <c r="AN431" i="8"/>
  <c r="AK474" i="8"/>
  <c r="AK422" i="8"/>
  <c r="CV473" i="8"/>
  <c r="CV421" i="8"/>
  <c r="BB471" i="8"/>
  <c r="BB419" i="8"/>
  <c r="AI450" i="8"/>
  <c r="B26" i="8"/>
  <c r="ET371" i="8"/>
  <c r="ET393" i="8"/>
  <c r="ET497" i="8" s="1"/>
  <c r="ET540" i="8" s="1"/>
  <c r="ET392" i="8"/>
  <c r="ET444" i="8" s="1"/>
  <c r="BY474" i="8"/>
  <c r="BY422" i="8"/>
  <c r="CV422" i="8"/>
  <c r="CV474" i="8"/>
  <c r="CV373" i="8"/>
  <c r="CV477" i="8" s="1"/>
  <c r="AT470" i="8"/>
  <c r="AU473" i="8"/>
  <c r="AU421" i="8"/>
  <c r="T473" i="8"/>
  <c r="T421" i="8"/>
  <c r="EZ379" i="8"/>
  <c r="EZ483" i="8" s="1"/>
  <c r="FO387" i="8"/>
  <c r="FO439" i="8" s="1"/>
  <c r="AN422" i="8"/>
  <c r="AV471" i="8"/>
  <c r="CU433" i="8"/>
  <c r="BZ470" i="8"/>
  <c r="CN471" i="8"/>
  <c r="CN419" i="8"/>
  <c r="BZ473" i="8"/>
  <c r="CB474" i="8"/>
  <c r="ET380" i="8"/>
  <c r="ET484" i="8" s="1"/>
  <c r="ET541" i="8" s="1"/>
  <c r="BB470" i="8"/>
  <c r="EZ366" i="8"/>
  <c r="FL431" i="8"/>
  <c r="FD429" i="8"/>
  <c r="FD481" i="8"/>
  <c r="FH480" i="8"/>
  <c r="FH428" i="8"/>
  <c r="CM450" i="8"/>
  <c r="AJ514" i="8"/>
  <c r="AJ462" i="8"/>
  <c r="AL473" i="8"/>
  <c r="AL426" i="8"/>
  <c r="BJ421" i="8"/>
  <c r="BJ473" i="8"/>
  <c r="E422" i="8"/>
  <c r="E474" i="8"/>
  <c r="CV470" i="8"/>
  <c r="CV418" i="8"/>
  <c r="S474" i="8"/>
  <c r="S422" i="8"/>
  <c r="EZ473" i="8"/>
  <c r="EZ421" i="8"/>
  <c r="EZ378" i="8"/>
  <c r="FA482" i="8"/>
  <c r="FO410" i="8"/>
  <c r="FO462" i="8" s="1"/>
  <c r="FO366" i="8"/>
  <c r="FO418" i="8" s="1"/>
  <c r="FO373" i="8"/>
  <c r="FM410" i="8"/>
  <c r="FM462" i="8" s="1"/>
  <c r="FM379" i="8"/>
  <c r="FM387" i="8"/>
  <c r="FM439" i="8" s="1"/>
  <c r="FM413" i="8"/>
  <c r="FM465" i="8" s="1"/>
  <c r="FF410" i="8"/>
  <c r="FF367" i="8"/>
  <c r="FF419" i="8" s="1"/>
  <c r="FF387" i="8"/>
  <c r="FF439" i="8" s="1"/>
  <c r="FD373" i="8"/>
  <c r="FD413" i="8"/>
  <c r="FD465" i="8" s="1"/>
  <c r="FL420" i="8"/>
  <c r="FC421" i="8"/>
  <c r="FL421" i="8"/>
  <c r="FC474" i="8"/>
  <c r="FL474" i="8"/>
  <c r="FL422" i="8"/>
  <c r="AK455" i="8"/>
  <c r="AI463" i="8"/>
  <c r="AJ466" i="8"/>
  <c r="BH448" i="8"/>
  <c r="AV453" i="8"/>
  <c r="AX453" i="8"/>
  <c r="BA453" i="8"/>
  <c r="CN453" i="8"/>
  <c r="CU455" i="8"/>
  <c r="ET410" i="8"/>
  <c r="EU372" i="8"/>
  <c r="EU476" i="8" s="1"/>
  <c r="EU527" i="8" s="1"/>
  <c r="ES411" i="8"/>
  <c r="CO471" i="8"/>
  <c r="ES368" i="8"/>
  <c r="ES420" i="8" s="1"/>
  <c r="CC473" i="8"/>
  <c r="ET378" i="8"/>
  <c r="ET430" i="8" s="1"/>
  <c r="ET379" i="8"/>
  <c r="ES385" i="8"/>
  <c r="EU379" i="8"/>
  <c r="EZ429" i="8"/>
  <c r="FD428" i="8"/>
  <c r="FI482" i="8"/>
  <c r="FI430" i="8"/>
  <c r="FF480" i="8"/>
  <c r="FI413" i="8"/>
  <c r="FD367" i="8"/>
  <c r="FD471" i="8" s="1"/>
  <c r="FG421" i="8"/>
  <c r="AL450" i="8"/>
  <c r="AM453" i="8"/>
  <c r="AN455" i="8"/>
  <c r="AN466" i="8"/>
  <c r="BI449" i="8"/>
  <c r="CN450" i="8"/>
  <c r="CV450" i="8"/>
  <c r="CO453" i="8"/>
  <c r="GW422" i="8"/>
  <c r="GW474" i="8"/>
  <c r="HD480" i="8"/>
  <c r="HD536" i="8" s="1"/>
  <c r="HD428" i="8"/>
  <c r="HA481" i="8"/>
  <c r="HA537" i="8" s="1"/>
  <c r="ET368" i="8"/>
  <c r="FN366" i="8"/>
  <c r="FN470" i="8" s="1"/>
  <c r="FL413" i="8"/>
  <c r="FL465" i="8" s="1"/>
  <c r="FE413" i="8"/>
  <c r="FE465" i="8" s="1"/>
  <c r="FE379" i="8"/>
  <c r="FE431" i="8" s="1"/>
  <c r="FD473" i="8"/>
  <c r="FD421" i="8"/>
  <c r="AJ450" i="8"/>
  <c r="BH449" i="8"/>
  <c r="AM450" i="8"/>
  <c r="AM463" i="8"/>
  <c r="AT452" i="8"/>
  <c r="BB452" i="8"/>
  <c r="CK455" i="8"/>
  <c r="ES376" i="8"/>
  <c r="ET384" i="8"/>
  <c r="C157" i="8"/>
  <c r="C170" i="8" s="1"/>
  <c r="FC387" i="8"/>
  <c r="FC491" i="8" s="1"/>
  <c r="FH420" i="8"/>
  <c r="FO420" i="8"/>
  <c r="FH421" i="8"/>
  <c r="FO474" i="8"/>
  <c r="FO422" i="8"/>
  <c r="FJ387" i="8"/>
  <c r="FJ439" i="8" s="1"/>
  <c r="AN450" i="8"/>
  <c r="AM455" i="8"/>
  <c r="AI466" i="8"/>
  <c r="BH453" i="8"/>
  <c r="ES396" i="8"/>
  <c r="ES448" i="8" s="1"/>
  <c r="CU453" i="8"/>
  <c r="GZ437" i="8"/>
  <c r="GZ471" i="8"/>
  <c r="GZ419" i="8"/>
  <c r="GQ420" i="8"/>
  <c r="GQ472" i="8"/>
  <c r="GN473" i="8"/>
  <c r="HG477" i="8"/>
  <c r="HG425" i="8"/>
  <c r="GZ426" i="8"/>
  <c r="GU428" i="8"/>
  <c r="GU480" i="8"/>
  <c r="GU536" i="8" s="1"/>
  <c r="GY449" i="8"/>
  <c r="GT502" i="8"/>
  <c r="GT531" i="8" s="1"/>
  <c r="GT450" i="8"/>
  <c r="GZ463" i="8"/>
  <c r="GM412" i="8"/>
  <c r="GM383" i="8"/>
  <c r="GM386" i="8"/>
  <c r="GM387" i="8"/>
  <c r="GM491" i="8" s="1"/>
  <c r="GM549" i="8" s="1"/>
  <c r="GM400" i="8"/>
  <c r="GM407" i="8"/>
  <c r="GQ366" i="8"/>
  <c r="GQ418" i="8" s="1"/>
  <c r="GQ386" i="8"/>
  <c r="GQ438" i="8" s="1"/>
  <c r="GQ407" i="8"/>
  <c r="GQ412" i="8"/>
  <c r="GQ464" i="8" s="1"/>
  <c r="GQ383" i="8"/>
  <c r="GQ435" i="8" s="1"/>
  <c r="GQ381" i="8"/>
  <c r="GQ433" i="8" s="1"/>
  <c r="GQ385" i="8"/>
  <c r="GQ374" i="8"/>
  <c r="GQ396" i="8"/>
  <c r="GQ448" i="8" s="1"/>
  <c r="GQ392" i="8"/>
  <c r="GQ444" i="8" s="1"/>
  <c r="GQ401" i="8"/>
  <c r="GQ413" i="8"/>
  <c r="GQ465" i="8" s="1"/>
  <c r="GQ378" i="8"/>
  <c r="GQ430" i="8" s="1"/>
  <c r="GQ400" i="8"/>
  <c r="GQ452" i="8" s="1"/>
  <c r="GQ410" i="8"/>
  <c r="GQ367" i="8"/>
  <c r="GQ419" i="8" s="1"/>
  <c r="GQ397" i="8"/>
  <c r="GQ406" i="8"/>
  <c r="GQ379" i="8"/>
  <c r="GQ431" i="8" s="1"/>
  <c r="GQ382" i="8"/>
  <c r="GQ375" i="8"/>
  <c r="GQ427" i="8" s="1"/>
  <c r="GQ411" i="8"/>
  <c r="GQ463" i="8" s="1"/>
  <c r="GQ372" i="8"/>
  <c r="GQ424" i="8" s="1"/>
  <c r="GM474" i="8"/>
  <c r="HG420" i="8"/>
  <c r="HG472" i="8"/>
  <c r="GS480" i="8"/>
  <c r="GS536" i="8" s="1"/>
  <c r="GS428" i="8"/>
  <c r="GP481" i="8"/>
  <c r="GP537" i="8" s="1"/>
  <c r="GP429" i="8"/>
  <c r="HH482" i="8"/>
  <c r="HH430" i="8"/>
  <c r="GZ444" i="8"/>
  <c r="GZ693" i="8"/>
  <c r="GZ600" i="8"/>
  <c r="GZ445" i="8"/>
  <c r="GX472" i="8"/>
  <c r="GX420" i="8"/>
  <c r="HB421" i="8"/>
  <c r="HB473" i="8"/>
  <c r="HD427" i="8"/>
  <c r="HF428" i="8"/>
  <c r="HF480" i="8"/>
  <c r="HF536" i="8" s="1"/>
  <c r="HG486" i="8"/>
  <c r="HG543" i="8" s="1"/>
  <c r="HG434" i="8"/>
  <c r="HH487" i="8"/>
  <c r="HH546" i="8" s="1"/>
  <c r="HH435" i="8"/>
  <c r="HH563" i="8"/>
  <c r="HH585" i="8"/>
  <c r="HH614" i="8" s="1"/>
  <c r="HH682" i="8"/>
  <c r="HH694" i="8" s="1"/>
  <c r="GZ465" i="8"/>
  <c r="HH428" i="8"/>
  <c r="GS427" i="8"/>
  <c r="GT429" i="8"/>
  <c r="GX428" i="8"/>
  <c r="GM395" i="8"/>
  <c r="GM499" i="8" s="1"/>
  <c r="GM528" i="8" s="1"/>
  <c r="GM507" i="8"/>
  <c r="GM544" i="8" s="1"/>
  <c r="GO421" i="8"/>
  <c r="GZ474" i="8"/>
  <c r="GZ422" i="8"/>
  <c r="GU375" i="8"/>
  <c r="GU427" i="8" s="1"/>
  <c r="HH479" i="8"/>
  <c r="HH535" i="8" s="1"/>
  <c r="GZ428" i="8"/>
  <c r="GZ480" i="8"/>
  <c r="GZ536" i="8" s="1"/>
  <c r="GS481" i="8"/>
  <c r="GS537" i="8" s="1"/>
  <c r="GU481" i="8"/>
  <c r="GU537" i="8" s="1"/>
  <c r="GU429" i="8"/>
  <c r="HD481" i="8"/>
  <c r="HD537" i="8" s="1"/>
  <c r="HF481" i="8"/>
  <c r="HF537" i="8" s="1"/>
  <c r="HF429" i="8"/>
  <c r="HG483" i="8"/>
  <c r="HG431" i="8"/>
  <c r="HH490" i="8"/>
  <c r="HH552" i="8" s="1"/>
  <c r="GY387" i="8"/>
  <c r="GY439" i="8" s="1"/>
  <c r="HG505" i="8"/>
  <c r="HG539" i="8" s="1"/>
  <c r="HG453" i="8"/>
  <c r="HG514" i="8"/>
  <c r="HG462" i="8"/>
  <c r="HC366" i="8"/>
  <c r="HC367" i="8"/>
  <c r="HC399" i="8"/>
  <c r="HC503" i="8" s="1"/>
  <c r="HC547" i="8" s="1"/>
  <c r="HC413" i="8"/>
  <c r="HC465" i="8" s="1"/>
  <c r="HC386" i="8"/>
  <c r="HC400" i="8"/>
  <c r="HC452" i="8" s="1"/>
  <c r="HC410" i="8"/>
  <c r="HC414" i="8"/>
  <c r="HC466" i="8" s="1"/>
  <c r="DS682" i="8"/>
  <c r="DS687" i="8"/>
  <c r="ES393" i="8"/>
  <c r="ES410" i="8"/>
  <c r="ES412" i="8"/>
  <c r="ET413" i="8"/>
  <c r="ET517" i="8" s="1"/>
  <c r="HH566" i="8"/>
  <c r="HH570" i="8"/>
  <c r="HA422" i="8"/>
  <c r="HA427" i="8"/>
  <c r="HH418" i="8"/>
  <c r="GP472" i="8"/>
  <c r="GP420" i="8"/>
  <c r="GY472" i="8"/>
  <c r="GY420" i="8"/>
  <c r="GT473" i="8"/>
  <c r="GO474" i="8"/>
  <c r="GO422" i="8"/>
  <c r="HE474" i="8"/>
  <c r="HE422" i="8"/>
  <c r="HG423" i="8"/>
  <c r="HC480" i="8"/>
  <c r="HC536" i="8" s="1"/>
  <c r="HC428" i="8"/>
  <c r="GX481" i="8"/>
  <c r="GX537" i="8" s="1"/>
  <c r="GX429" i="8"/>
  <c r="HG487" i="8"/>
  <c r="HG546" i="8" s="1"/>
  <c r="HG435" i="8"/>
  <c r="HH489" i="8"/>
  <c r="HH437" i="8"/>
  <c r="GY447" i="8"/>
  <c r="GX450" i="8"/>
  <c r="GY386" i="8"/>
  <c r="GY490" i="8" s="1"/>
  <c r="GY552" i="8" s="1"/>
  <c r="GY400" i="8"/>
  <c r="GY410" i="8"/>
  <c r="GY462" i="8" s="1"/>
  <c r="GY378" i="8"/>
  <c r="GY482" i="8" s="1"/>
  <c r="GY379" i="8"/>
  <c r="GY483" i="8" s="1"/>
  <c r="GY383" i="8"/>
  <c r="GY435" i="8" s="1"/>
  <c r="GY385" i="8"/>
  <c r="GY437" i="8" s="1"/>
  <c r="DS608" i="8"/>
  <c r="DS597" i="8"/>
  <c r="DS601" i="8"/>
  <c r="EH621" i="8"/>
  <c r="EJ674" i="8"/>
  <c r="EJ675" i="8"/>
  <c r="EJ673" i="8"/>
  <c r="EJ672" i="8"/>
  <c r="EJ669" i="8"/>
  <c r="EJ677" i="8"/>
  <c r="EJ670" i="8"/>
  <c r="EJ676" i="8"/>
  <c r="EJ671" i="8"/>
  <c r="BO673" i="8"/>
  <c r="BO672" i="8"/>
  <c r="BO675" i="8"/>
  <c r="BO669" i="8"/>
  <c r="BO676" i="8"/>
  <c r="BO671" i="8"/>
  <c r="BO670" i="8"/>
  <c r="BO674" i="8"/>
  <c r="GM428" i="8"/>
  <c r="GM480" i="8"/>
  <c r="GM536" i="8" s="1"/>
  <c r="HG471" i="8"/>
  <c r="HG419" i="8"/>
  <c r="GU472" i="8"/>
  <c r="GU420" i="8"/>
  <c r="GP473" i="8"/>
  <c r="GP421" i="8"/>
  <c r="GW473" i="8"/>
  <c r="GW475" i="8"/>
  <c r="GW525" i="8" s="1"/>
  <c r="GQ373" i="8"/>
  <c r="GQ425" i="8" s="1"/>
  <c r="GN427" i="8"/>
  <c r="GN480" i="8"/>
  <c r="GN536" i="8" s="1"/>
  <c r="HH431" i="8"/>
  <c r="HH483" i="8"/>
  <c r="HG490" i="8"/>
  <c r="HG552" i="8" s="1"/>
  <c r="HG438" i="8"/>
  <c r="HC447" i="8"/>
  <c r="GQ399" i="8"/>
  <c r="GQ451" i="8" s="1"/>
  <c r="HG510" i="8"/>
  <c r="HG458" i="8"/>
  <c r="HH518" i="8"/>
  <c r="HH553" i="8" s="1"/>
  <c r="HH466" i="8"/>
  <c r="GU392" i="8"/>
  <c r="GU444" i="8" s="1"/>
  <c r="GU406" i="8"/>
  <c r="GU458" i="8" s="1"/>
  <c r="GU379" i="8"/>
  <c r="GU431" i="8" s="1"/>
  <c r="GU401" i="8"/>
  <c r="GU407" i="8"/>
  <c r="GU412" i="8"/>
  <c r="GU464" i="8" s="1"/>
  <c r="GU381" i="8"/>
  <c r="GU433" i="8" s="1"/>
  <c r="GU385" i="8"/>
  <c r="GU366" i="8"/>
  <c r="GU374" i="8"/>
  <c r="GU426" i="8" s="1"/>
  <c r="GU382" i="8"/>
  <c r="GU396" i="8"/>
  <c r="GU367" i="8"/>
  <c r="GU411" i="8"/>
  <c r="GU463" i="8" s="1"/>
  <c r="GU413" i="8"/>
  <c r="GU465" i="8" s="1"/>
  <c r="DG682" i="8"/>
  <c r="BO693" i="8"/>
  <c r="EI693" i="8"/>
  <c r="EI685" i="8"/>
  <c r="EI689" i="8"/>
  <c r="EI682" i="8"/>
  <c r="EI687" i="8"/>
  <c r="EI691" i="8"/>
  <c r="EI684" i="8"/>
  <c r="EI688" i="8"/>
  <c r="EI690" i="8"/>
  <c r="EK691" i="8"/>
  <c r="EG690" i="8"/>
  <c r="EK689" i="8"/>
  <c r="EG684" i="8"/>
  <c r="EG683" i="8"/>
  <c r="EG682" i="8"/>
  <c r="DU692" i="8"/>
  <c r="DU686" i="8"/>
  <c r="DU683" i="8"/>
  <c r="DI689" i="8"/>
  <c r="EL699" i="8"/>
  <c r="EL697" i="8"/>
  <c r="DK698" i="8"/>
  <c r="DT699" i="8"/>
  <c r="DG700" i="8"/>
  <c r="DT698" i="8"/>
  <c r="DT701" i="8" s="1"/>
  <c r="DU690" i="8"/>
  <c r="DU684" i="8"/>
  <c r="DU693" i="8"/>
  <c r="BQ699" i="8"/>
  <c r="EH699" i="8"/>
  <c r="EH697" i="8"/>
  <c r="DX697" i="8"/>
  <c r="DK699" i="8"/>
  <c r="DX698" i="8"/>
  <c r="BQ659" i="8"/>
  <c r="BQ658" i="8"/>
  <c r="ED428" i="8"/>
  <c r="DX656" i="8"/>
  <c r="DX658" i="8"/>
  <c r="DU656" i="8"/>
  <c r="DU660" i="8"/>
  <c r="DU657" i="8"/>
  <c r="EI656" i="8"/>
  <c r="ED463" i="8"/>
  <c r="CL429" i="8"/>
  <c r="CW429" i="8"/>
  <c r="BM437" i="8"/>
  <c r="CW431" i="8"/>
  <c r="CW483" i="8"/>
  <c r="CL422" i="8"/>
  <c r="CL474" i="8"/>
  <c r="CL432" i="8"/>
  <c r="CL433" i="8"/>
  <c r="EU474" i="8"/>
  <c r="EU422" i="8"/>
  <c r="J425" i="8"/>
  <c r="J477" i="8"/>
  <c r="CW438" i="8"/>
  <c r="CW435" i="8"/>
  <c r="R462" i="8"/>
  <c r="F452" i="8"/>
  <c r="F466" i="8"/>
  <c r="C465" i="8"/>
  <c r="ED425" i="8"/>
  <c r="ED477" i="8"/>
  <c r="CX427" i="8"/>
  <c r="CL435" i="8"/>
  <c r="G425" i="8"/>
  <c r="T510" i="8"/>
  <c r="J511" i="8"/>
  <c r="J459" i="8"/>
  <c r="BM425" i="8"/>
  <c r="BM477" i="8"/>
  <c r="J510" i="8"/>
  <c r="F425" i="8"/>
  <c r="F477" i="8"/>
  <c r="M458" i="8"/>
  <c r="M510" i="8"/>
  <c r="CL452" i="8"/>
  <c r="ED466" i="8"/>
  <c r="BM430" i="8"/>
  <c r="BM482" i="8"/>
  <c r="BM439" i="8"/>
  <c r="BM491" i="8"/>
  <c r="G418" i="8"/>
  <c r="G470" i="8"/>
  <c r="G419" i="8"/>
  <c r="J419" i="8"/>
  <c r="J471" i="8"/>
  <c r="CW465" i="8"/>
  <c r="CW517" i="8"/>
  <c r="J466" i="8"/>
  <c r="M466" i="8"/>
  <c r="J465" i="8"/>
  <c r="J517" i="8"/>
  <c r="S465" i="8"/>
  <c r="S517" i="8"/>
  <c r="M465" i="8"/>
  <c r="M517" i="8"/>
  <c r="S462" i="8"/>
  <c r="M462" i="8"/>
  <c r="M514" i="8"/>
  <c r="J452" i="8"/>
  <c r="S452" i="8"/>
  <c r="J451" i="8"/>
  <c r="CL455" i="8"/>
  <c r="ES502" i="8"/>
  <c r="ES531" i="8" s="1"/>
  <c r="ES450" i="8"/>
  <c r="CW451" i="8"/>
  <c r="CX428" i="8"/>
  <c r="D464" i="8"/>
  <c r="CL447" i="8"/>
  <c r="L449" i="8"/>
  <c r="CX471" i="8"/>
  <c r="CX419" i="8"/>
  <c r="BM449" i="8"/>
  <c r="CL483" i="8"/>
  <c r="CL438" i="8"/>
  <c r="CX438" i="8"/>
  <c r="CW463" i="8"/>
  <c r="CL425" i="8"/>
  <c r="CL477" i="8"/>
  <c r="ED455" i="8"/>
  <c r="CX445" i="8"/>
  <c r="ED436" i="8"/>
  <c r="G473" i="8"/>
  <c r="G421" i="8"/>
  <c r="G450" i="8"/>
  <c r="CX447" i="8"/>
  <c r="BN421" i="8"/>
  <c r="CW453" i="8"/>
  <c r="CX449" i="8"/>
  <c r="ET474" i="8"/>
  <c r="ET422" i="8"/>
  <c r="CX426" i="8"/>
  <c r="EU481" i="8"/>
  <c r="EU537" i="8" s="1"/>
  <c r="EU429" i="8"/>
  <c r="CX453" i="8"/>
  <c r="CL472" i="8"/>
  <c r="CL420" i="8"/>
  <c r="CL436" i="8"/>
  <c r="CL439" i="8"/>
  <c r="CL491" i="8"/>
  <c r="EU479" i="8"/>
  <c r="EU535" i="8" s="1"/>
  <c r="EU427" i="8"/>
  <c r="ED433" i="8"/>
  <c r="ED435" i="8"/>
  <c r="ED439" i="8"/>
  <c r="ET499" i="8"/>
  <c r="ET528" i="8" s="1"/>
  <c r="ET447" i="8"/>
  <c r="J447" i="8"/>
  <c r="M473" i="8"/>
  <c r="M421" i="8"/>
  <c r="CW477" i="8"/>
  <c r="CW425" i="8"/>
  <c r="ET505" i="8"/>
  <c r="CX429" i="8"/>
  <c r="ES429" i="8"/>
  <c r="CX452" i="8"/>
  <c r="BN471" i="8"/>
  <c r="BN419" i="8"/>
  <c r="CW436" i="8"/>
  <c r="ES501" i="8"/>
  <c r="ES530" i="8" s="1"/>
  <c r="BN474" i="8"/>
  <c r="BN422" i="8"/>
  <c r="BN447" i="8"/>
  <c r="BN470" i="8"/>
  <c r="ET501" i="8"/>
  <c r="ET530" i="8" s="1"/>
  <c r="ET449" i="8"/>
  <c r="ET450" i="8"/>
  <c r="EU450" i="8"/>
  <c r="EU502" i="8"/>
  <c r="EU531" i="8" s="1"/>
  <c r="ES504" i="8"/>
  <c r="ES548" i="8" s="1"/>
  <c r="ES452" i="8"/>
  <c r="CW426" i="8"/>
  <c r="ES418" i="8"/>
  <c r="CX421" i="8"/>
  <c r="CX455" i="8"/>
  <c r="C452" i="8"/>
  <c r="ET455" i="8"/>
  <c r="CL449" i="8"/>
  <c r="CX448" i="8"/>
  <c r="CW449" i="8"/>
  <c r="CL451" i="8"/>
  <c r="CW450" i="8"/>
  <c r="J422" i="8"/>
  <c r="J474" i="8"/>
  <c r="CX418" i="8"/>
  <c r="CX470" i="8"/>
  <c r="CL471" i="8"/>
  <c r="CL419" i="8"/>
  <c r="ES419" i="8"/>
  <c r="ES471" i="8"/>
  <c r="CW474" i="8"/>
  <c r="K421" i="8"/>
  <c r="K473" i="8"/>
  <c r="C463" i="8"/>
  <c r="EU501" i="8"/>
  <c r="EU530" i="8" s="1"/>
  <c r="EU449" i="8"/>
  <c r="EU453" i="8"/>
  <c r="H422" i="8"/>
  <c r="ET470" i="8"/>
  <c r="ET418" i="8"/>
  <c r="ES421" i="8"/>
  <c r="ES473" i="8"/>
  <c r="ES474" i="8"/>
  <c r="ES422" i="8"/>
  <c r="CL426" i="8"/>
  <c r="BN452" i="8"/>
  <c r="F473" i="8"/>
  <c r="F421" i="8"/>
  <c r="J473" i="8"/>
  <c r="J421" i="8"/>
  <c r="M422" i="8"/>
  <c r="ET479" i="8"/>
  <c r="ET535" i="8" s="1"/>
  <c r="ET427" i="8"/>
  <c r="ET491" i="8"/>
  <c r="ED471" i="8"/>
  <c r="ED419" i="8"/>
  <c r="ED422" i="8"/>
  <c r="ED474" i="8"/>
  <c r="D510" i="8"/>
  <c r="D458" i="8"/>
  <c r="CL450" i="8"/>
  <c r="CL453" i="8"/>
  <c r="ET452" i="8"/>
  <c r="EU507" i="8"/>
  <c r="EU544" i="8" s="1"/>
  <c r="EU455" i="8"/>
  <c r="BM421" i="8"/>
  <c r="BM473" i="8"/>
  <c r="H473" i="8"/>
  <c r="H421" i="8"/>
  <c r="CL418" i="8"/>
  <c r="CL470" i="8"/>
  <c r="ES484" i="8"/>
  <c r="ES541" i="8" s="1"/>
  <c r="ES432" i="8"/>
  <c r="ED473" i="8"/>
  <c r="ED421" i="8"/>
  <c r="EU426" i="8"/>
  <c r="EU478" i="8"/>
  <c r="EU534" i="8" s="1"/>
  <c r="CW452" i="8"/>
  <c r="CW455" i="8"/>
  <c r="ET429" i="8"/>
  <c r="ET421" i="8"/>
  <c r="ET419" i="8"/>
  <c r="C172" i="8"/>
  <c r="CX422" i="8"/>
  <c r="EF687" i="8"/>
  <c r="EE692" i="8"/>
  <c r="EE659" i="8"/>
  <c r="EE683" i="8"/>
  <c r="EE660" i="8"/>
  <c r="EE656" i="8"/>
  <c r="EE686" i="8"/>
  <c r="EE661" i="8"/>
  <c r="EE657" i="8"/>
  <c r="EE682" i="8"/>
  <c r="EE662" i="8"/>
  <c r="EE658" i="8"/>
  <c r="DX644" i="8"/>
  <c r="DX639" i="8"/>
  <c r="DX631" i="8"/>
  <c r="DX633" i="8"/>
  <c r="DX634" i="8"/>
  <c r="DX638" i="8"/>
  <c r="DX646" i="8"/>
  <c r="DX647" i="8"/>
  <c r="DX635" i="8"/>
  <c r="DX649" i="8"/>
  <c r="DX642" i="8"/>
  <c r="DX641" i="8"/>
  <c r="DX686" i="8"/>
  <c r="DX693" i="8"/>
  <c r="DT657" i="8"/>
  <c r="DT659" i="8"/>
  <c r="DT661" i="8"/>
  <c r="DT660" i="8"/>
  <c r="DT662" i="8"/>
  <c r="DT658" i="8"/>
  <c r="DS605" i="8"/>
  <c r="DS609" i="8"/>
  <c r="DS595" i="8"/>
  <c r="DS610" i="8"/>
  <c r="DS602" i="8"/>
  <c r="DS593" i="8"/>
  <c r="DS590" i="8"/>
  <c r="DS604" i="8"/>
  <c r="DS594" i="8"/>
  <c r="DS613" i="8"/>
  <c r="DS586" i="8"/>
  <c r="DS591" i="8"/>
  <c r="DS588" i="8"/>
  <c r="DS599" i="8"/>
  <c r="DS611" i="8"/>
  <c r="DS607" i="8"/>
  <c r="DS596" i="8"/>
  <c r="DS589" i="8"/>
  <c r="DT682" i="8"/>
  <c r="DT691" i="8"/>
  <c r="DT683" i="8"/>
  <c r="DT687" i="8"/>
  <c r="DT688" i="8"/>
  <c r="DT689" i="8"/>
  <c r="DT692" i="8"/>
  <c r="DT693" i="8"/>
  <c r="DT686" i="8"/>
  <c r="DT690" i="8"/>
  <c r="DX657" i="8"/>
  <c r="DX659" i="8"/>
  <c r="DX661" i="8"/>
  <c r="DX660" i="8"/>
  <c r="DX662" i="8"/>
  <c r="DT640" i="8"/>
  <c r="DS690" i="8"/>
  <c r="DU689" i="8"/>
  <c r="DU688" i="8"/>
  <c r="DU658" i="8"/>
  <c r="DR661" i="8"/>
  <c r="BP589" i="8"/>
  <c r="BP608" i="8"/>
  <c r="BP596" i="8"/>
  <c r="BQ642" i="8"/>
  <c r="BQ649" i="8"/>
  <c r="BQ636" i="8"/>
  <c r="BP590" i="8"/>
  <c r="BP588" i="8"/>
  <c r="BP605" i="8"/>
  <c r="BP607" i="8"/>
  <c r="BP611" i="8"/>
  <c r="BP599" i="8"/>
  <c r="BQ638" i="8"/>
  <c r="BQ634" i="8"/>
  <c r="BQ644" i="8"/>
  <c r="BQ631" i="8"/>
  <c r="BP609" i="8"/>
  <c r="BP594" i="8"/>
  <c r="BQ647" i="8"/>
  <c r="BP602" i="8"/>
  <c r="BS633" i="8"/>
  <c r="BS638" i="8"/>
  <c r="BS686" i="8"/>
  <c r="BO661" i="8"/>
  <c r="BP604" i="8"/>
  <c r="BP595" i="8"/>
  <c r="BP613" i="8"/>
  <c r="BP597" i="8"/>
  <c r="BQ641" i="8"/>
  <c r="BQ639" i="8"/>
  <c r="BQ633" i="8"/>
  <c r="BQ640" i="8"/>
  <c r="BQ635" i="8"/>
  <c r="BS639" i="8"/>
  <c r="BS649" i="8"/>
  <c r="BS690" i="8"/>
  <c r="BS634" i="8"/>
  <c r="BS642" i="8"/>
  <c r="BS635" i="8"/>
  <c r="BS640" i="8"/>
  <c r="BS646" i="8"/>
  <c r="BO688" i="8"/>
  <c r="BS687" i="8"/>
  <c r="BS683" i="8"/>
  <c r="BS661" i="8"/>
  <c r="BS647" i="8"/>
  <c r="BS691" i="8"/>
  <c r="BS682" i="8"/>
  <c r="BS662" i="8"/>
  <c r="BS693" i="8"/>
  <c r="BO656" i="8"/>
  <c r="DF649" i="8"/>
  <c r="DF595" i="8"/>
  <c r="DF590" i="8"/>
  <c r="DF588" i="8"/>
  <c r="DF657" i="8"/>
  <c r="DG635" i="8"/>
  <c r="DG644" i="8"/>
  <c r="DF642" i="8"/>
  <c r="DG594" i="8"/>
  <c r="DG597" i="8"/>
  <c r="DG604" i="8"/>
  <c r="DG590" i="8"/>
  <c r="DF604" i="8"/>
  <c r="DG646" i="8"/>
  <c r="DI685" i="8"/>
  <c r="DG649" i="8"/>
  <c r="DG633" i="8"/>
  <c r="DF639" i="8"/>
  <c r="DG608" i="8"/>
  <c r="DG638" i="8"/>
  <c r="DG613" i="8"/>
  <c r="DG601" i="8"/>
  <c r="DG593" i="8"/>
  <c r="DG591" i="8"/>
  <c r="DG588" i="8"/>
  <c r="DF609" i="8"/>
  <c r="DG659" i="8"/>
  <c r="DG658" i="8"/>
  <c r="DG661" i="8"/>
  <c r="DG662" i="8"/>
  <c r="DG656" i="8"/>
  <c r="DF684" i="8"/>
  <c r="DG660" i="8"/>
  <c r="DG657" i="8"/>
  <c r="DF602" i="8"/>
  <c r="DF601" i="8"/>
  <c r="DF613" i="8"/>
  <c r="DF596" i="8"/>
  <c r="DF594" i="8"/>
  <c r="DF605" i="8"/>
  <c r="DJ688" i="8"/>
  <c r="DF685" i="8"/>
  <c r="DF599" i="8"/>
  <c r="DF607" i="8"/>
  <c r="DF589" i="8"/>
  <c r="DF593" i="8"/>
  <c r="DF597" i="8"/>
  <c r="DJ689" i="8"/>
  <c r="DF688" i="8"/>
  <c r="DF610" i="8"/>
  <c r="DF608" i="8"/>
  <c r="DF611" i="8"/>
  <c r="DF586" i="8"/>
  <c r="DJ692" i="8"/>
  <c r="DF689" i="8"/>
  <c r="DJ684" i="8"/>
  <c r="DI609" i="8"/>
  <c r="DI589" i="8"/>
  <c r="DI610" i="8"/>
  <c r="DI594" i="8"/>
  <c r="DG687" i="8"/>
  <c r="DI687" i="8"/>
  <c r="DI690" i="8"/>
  <c r="DI692" i="8"/>
  <c r="DI683" i="8"/>
  <c r="DI601" i="8"/>
  <c r="DI590" i="8"/>
  <c r="DI599" i="8"/>
  <c r="DI608" i="8"/>
  <c r="DG684" i="8"/>
  <c r="DI686" i="8"/>
  <c r="DI684" i="8"/>
  <c r="DI597" i="8"/>
  <c r="DI602" i="8"/>
  <c r="DI586" i="8"/>
  <c r="DI611" i="8"/>
  <c r="DI595" i="8"/>
  <c r="DI588" i="8"/>
  <c r="DI605" i="8"/>
  <c r="DI691" i="8"/>
  <c r="DI688" i="8"/>
  <c r="DI682" i="8"/>
  <c r="DJ660" i="8"/>
  <c r="DF644" i="8"/>
  <c r="DF640" i="8"/>
  <c r="DI642" i="8"/>
  <c r="DF660" i="8"/>
  <c r="DI659" i="8"/>
  <c r="DF633" i="8"/>
  <c r="DF631" i="8"/>
  <c r="DF635" i="8"/>
  <c r="DF647" i="8"/>
  <c r="DI633" i="8"/>
  <c r="DI662" i="8"/>
  <c r="DI661" i="8"/>
  <c r="DI658" i="8"/>
  <c r="DI657" i="8"/>
  <c r="DI656" i="8"/>
  <c r="DF634" i="8"/>
  <c r="DF646" i="8"/>
  <c r="DF641" i="8"/>
  <c r="DF636" i="8"/>
  <c r="DI660" i="8"/>
  <c r="DI639" i="8"/>
  <c r="DI644" i="8"/>
  <c r="DJ662" i="8"/>
  <c r="DF662" i="8"/>
  <c r="DJ657" i="8"/>
  <c r="DJ656" i="8"/>
  <c r="DF656" i="8"/>
  <c r="DI635" i="8"/>
  <c r="DI640" i="8"/>
  <c r="DI646" i="8"/>
  <c r="DI634" i="8"/>
  <c r="DJ659" i="8"/>
  <c r="DF659" i="8"/>
  <c r="DI636" i="8"/>
  <c r="DI641" i="8"/>
  <c r="DI631" i="8"/>
  <c r="DI649" i="8"/>
  <c r="DI638" i="8"/>
  <c r="DJ661" i="8"/>
  <c r="DF661" i="8"/>
  <c r="DJ658" i="8"/>
  <c r="DF658" i="8"/>
  <c r="DE683" i="8"/>
  <c r="DE693" i="8"/>
  <c r="BQ595" i="8"/>
  <c r="BQ602" i="8"/>
  <c r="BQ610" i="8"/>
  <c r="BQ604" i="8"/>
  <c r="BQ589" i="8"/>
  <c r="BQ601" i="8"/>
  <c r="BQ596" i="8"/>
  <c r="BQ611" i="8"/>
  <c r="BQ609" i="8"/>
  <c r="BQ605" i="8"/>
  <c r="BS692" i="8"/>
  <c r="BS688" i="8"/>
  <c r="BS684" i="8"/>
  <c r="BS660" i="8"/>
  <c r="BS659" i="8"/>
  <c r="BS658" i="8"/>
  <c r="BQ593" i="8"/>
  <c r="BQ597" i="8"/>
  <c r="BQ608" i="8"/>
  <c r="BS689" i="8"/>
  <c r="BQ662" i="8"/>
  <c r="BS657" i="8"/>
  <c r="BO662" i="8"/>
  <c r="BO658" i="8"/>
  <c r="BO657" i="8"/>
  <c r="BO659" i="8"/>
  <c r="BO660" i="8"/>
  <c r="CX466" i="8"/>
  <c r="L511" i="8"/>
  <c r="L472" i="8"/>
  <c r="BN455" i="8"/>
  <c r="CX451" i="8"/>
  <c r="P517" i="8"/>
  <c r="L474" i="8"/>
  <c r="P510" i="8"/>
  <c r="CX491" i="8"/>
  <c r="ES424" i="8"/>
  <c r="L436" i="8"/>
  <c r="L491" i="8"/>
  <c r="P437" i="8"/>
  <c r="BN511" i="8"/>
  <c r="P436" i="8"/>
  <c r="P420" i="8"/>
  <c r="P472" i="8"/>
  <c r="BN458" i="8"/>
  <c r="BN510" i="8"/>
  <c r="L438" i="8"/>
  <c r="BK462" i="8"/>
  <c r="BK510" i="8"/>
  <c r="L510" i="8"/>
  <c r="L431" i="8"/>
  <c r="L437" i="8"/>
  <c r="P434" i="8"/>
  <c r="L434" i="8"/>
  <c r="CX458" i="8"/>
  <c r="CX510" i="8"/>
  <c r="L430" i="8"/>
  <c r="L482" i="8"/>
  <c r="BK437" i="8"/>
  <c r="BK431" i="8"/>
  <c r="BK465" i="8"/>
  <c r="L453" i="8"/>
  <c r="L433" i="8"/>
  <c r="P477" i="8"/>
  <c r="P451" i="8"/>
  <c r="P491" i="8"/>
  <c r="L435" i="8"/>
  <c r="BK459" i="8"/>
  <c r="BK511" i="8"/>
  <c r="FI425" i="8"/>
  <c r="FI477" i="8"/>
  <c r="P438" i="8"/>
  <c r="P426" i="8"/>
  <c r="P483" i="8"/>
  <c r="P462" i="8"/>
  <c r="BK430" i="8"/>
  <c r="BK482" i="8"/>
  <c r="BK439" i="8"/>
  <c r="BK491" i="8"/>
  <c r="FG433" i="8"/>
  <c r="BJ491" i="8"/>
  <c r="HH562" i="8"/>
  <c r="HH631" i="8" s="1"/>
  <c r="HH697" i="8"/>
  <c r="HH701" i="8" s="1"/>
  <c r="HH565" i="8"/>
  <c r="HH560" i="8"/>
  <c r="HH586" i="8" s="1"/>
  <c r="FB420" i="8"/>
  <c r="FB436" i="8"/>
  <c r="FB435" i="8"/>
  <c r="FH439" i="8"/>
  <c r="FN471" i="8"/>
  <c r="BI428" i="8"/>
  <c r="FO427" i="8"/>
  <c r="FB437" i="8"/>
  <c r="ET432" i="8"/>
  <c r="ET465" i="8"/>
  <c r="CZ536" i="8"/>
  <c r="ET496" i="8"/>
  <c r="ET538" i="8" s="1"/>
  <c r="ES475" i="8"/>
  <c r="ES525" i="8" s="1"/>
  <c r="FB452" i="8"/>
  <c r="FG426" i="8"/>
  <c r="FG451" i="8"/>
  <c r="BJ514" i="8"/>
  <c r="P428" i="8"/>
  <c r="BZ428" i="8"/>
  <c r="AZ448" i="8"/>
  <c r="EY458" i="8"/>
  <c r="C171" i="8"/>
  <c r="FG453" i="8"/>
  <c r="FN477" i="8"/>
  <c r="BH514" i="8"/>
  <c r="ES426" i="8"/>
  <c r="AV428" i="8"/>
  <c r="HG567" i="8"/>
  <c r="HG683" i="8"/>
  <c r="HG587" i="8"/>
  <c r="HG569" i="8"/>
  <c r="HG698" i="8"/>
  <c r="FE482" i="8"/>
  <c r="FL514" i="8"/>
  <c r="FL462" i="8"/>
  <c r="EY425" i="8"/>
  <c r="EY477" i="8"/>
  <c r="BH510" i="8"/>
  <c r="AV448" i="8"/>
  <c r="FH466" i="8"/>
  <c r="EY435" i="8"/>
  <c r="FN517" i="8"/>
  <c r="FG471" i="8"/>
  <c r="BH517" i="8"/>
  <c r="ED464" i="8"/>
  <c r="BN427" i="8"/>
  <c r="ED448" i="8"/>
  <c r="AW448" i="8"/>
  <c r="GQ426" i="8"/>
  <c r="GM464" i="8"/>
  <c r="FH452" i="8"/>
  <c r="FE463" i="8"/>
  <c r="FL418" i="8"/>
  <c r="FL470" i="8"/>
  <c r="FK465" i="8"/>
  <c r="FK462" i="8"/>
  <c r="FD452" i="8"/>
  <c r="FD437" i="8"/>
  <c r="FF430" i="8"/>
  <c r="FF482" i="8"/>
  <c r="FF462" i="8"/>
  <c r="FF514" i="8"/>
  <c r="FM451" i="8"/>
  <c r="FM514" i="8"/>
  <c r="FO452" i="8"/>
  <c r="EZ418" i="8"/>
  <c r="EZ470" i="8"/>
  <c r="CV435" i="8"/>
  <c r="CV426" i="8"/>
  <c r="BI491" i="8"/>
  <c r="CV466" i="8"/>
  <c r="CV451" i="8"/>
  <c r="CV434" i="8"/>
  <c r="CV465" i="8"/>
  <c r="G448" i="8"/>
  <c r="P448" i="8"/>
  <c r="BZ448" i="8"/>
  <c r="CL423" i="8"/>
  <c r="CL445" i="8"/>
  <c r="CV448" i="8"/>
  <c r="BB427" i="8"/>
  <c r="GU448" i="8"/>
  <c r="GU437" i="8"/>
  <c r="GU453" i="8"/>
  <c r="HC419" i="8"/>
  <c r="HC471" i="8"/>
  <c r="HG676" i="8"/>
  <c r="GZ691" i="8"/>
  <c r="GZ598" i="8"/>
  <c r="GZ699" i="8"/>
  <c r="GQ458" i="8"/>
  <c r="GQ462" i="8"/>
  <c r="GQ453" i="8"/>
  <c r="GQ437" i="8"/>
  <c r="GQ459" i="8"/>
  <c r="FJ491" i="8"/>
  <c r="FC427" i="8"/>
  <c r="FE452" i="8"/>
  <c r="FG455" i="8"/>
  <c r="FL438" i="8"/>
  <c r="EY418" i="8"/>
  <c r="FI452" i="8"/>
  <c r="FK451" i="8"/>
  <c r="FD483" i="8"/>
  <c r="FD431" i="8"/>
  <c r="FF483" i="8"/>
  <c r="FM419" i="8"/>
  <c r="FM436" i="8"/>
  <c r="FM483" i="8"/>
  <c r="FM431" i="8"/>
  <c r="FO426" i="8"/>
  <c r="EZ431" i="8"/>
  <c r="CV425" i="8"/>
  <c r="BI448" i="8"/>
  <c r="BI425" i="8"/>
  <c r="BI477" i="8"/>
  <c r="CV438" i="8"/>
  <c r="CV462" i="8"/>
  <c r="R448" i="8"/>
  <c r="CL464" i="8"/>
  <c r="ED445" i="8"/>
  <c r="AY428" i="8"/>
  <c r="BB447" i="8"/>
  <c r="AV424" i="8"/>
  <c r="GY431" i="8"/>
  <c r="HC462" i="8"/>
  <c r="HC514" i="8"/>
  <c r="HC451" i="8"/>
  <c r="GQ449" i="8"/>
  <c r="FE483" i="8"/>
  <c r="FE455" i="8"/>
  <c r="FE453" i="8"/>
  <c r="FG463" i="8"/>
  <c r="BJ466" i="8"/>
  <c r="FD435" i="8"/>
  <c r="FD470" i="8"/>
  <c r="FD482" i="8"/>
  <c r="FD430" i="8"/>
  <c r="FF427" i="8"/>
  <c r="FM435" i="8"/>
  <c r="FM427" i="8"/>
  <c r="FO425" i="8"/>
  <c r="FO419" i="8"/>
  <c r="FO471" i="8"/>
  <c r="FO451" i="8"/>
  <c r="FO465" i="8"/>
  <c r="FO517" i="8"/>
  <c r="EZ482" i="8"/>
  <c r="EZ430" i="8"/>
  <c r="EZ465" i="8"/>
  <c r="EZ517" i="8"/>
  <c r="EZ462" i="8"/>
  <c r="EZ514" i="8"/>
  <c r="EZ427" i="8"/>
  <c r="BI430" i="8"/>
  <c r="BI482" i="8"/>
  <c r="CV436" i="8"/>
  <c r="AT464" i="8"/>
  <c r="ED424" i="8"/>
  <c r="CW423" i="8"/>
  <c r="BL447" i="8"/>
  <c r="ED444" i="8"/>
  <c r="BB445" i="8"/>
  <c r="AK428" i="8"/>
  <c r="GU478" i="8"/>
  <c r="GU541" i="8" s="1"/>
  <c r="GY438" i="8"/>
  <c r="ES445" i="8"/>
  <c r="ES497" i="8"/>
  <c r="ES540" i="8" s="1"/>
  <c r="HC504" i="8"/>
  <c r="HC548" i="8" s="1"/>
  <c r="GQ434" i="8"/>
  <c r="FN427" i="8"/>
  <c r="FH514" i="8"/>
  <c r="FH462" i="8"/>
  <c r="FH517" i="8"/>
  <c r="FH465" i="8"/>
  <c r="FE459" i="8"/>
  <c r="FG452" i="8"/>
  <c r="FL455" i="8"/>
  <c r="FD419" i="8"/>
  <c r="FB466" i="8"/>
  <c r="FI465" i="8"/>
  <c r="FI517" i="8"/>
  <c r="FK483" i="8"/>
  <c r="FK431" i="8"/>
  <c r="EY439" i="8"/>
  <c r="EY491" i="8"/>
  <c r="EY431" i="8"/>
  <c r="EY483" i="8"/>
  <c r="BH511" i="8"/>
  <c r="ET462" i="8"/>
  <c r="ET514" i="8"/>
  <c r="FD439" i="8"/>
  <c r="FD491" i="8"/>
  <c r="FD517" i="8"/>
  <c r="FD427" i="8"/>
  <c r="FF433" i="8"/>
  <c r="FM517" i="8"/>
  <c r="FO432" i="8"/>
  <c r="FO434" i="8"/>
  <c r="CV437" i="8"/>
  <c r="BI459" i="8"/>
  <c r="BI511" i="8"/>
  <c r="CV491" i="8"/>
  <c r="CV459" i="8"/>
  <c r="CZ548" i="8"/>
  <c r="CY548" i="8"/>
  <c r="CL723" i="8"/>
  <c r="CL722" i="8"/>
  <c r="GM523" i="8" l="1"/>
  <c r="GM62" i="8"/>
  <c r="AK459" i="8"/>
  <c r="AK511" i="8"/>
  <c r="AT465" i="8"/>
  <c r="AT517" i="8"/>
  <c r="GV428" i="8"/>
  <c r="GV480" i="8"/>
  <c r="GV536" i="8" s="1"/>
  <c r="CU482" i="8"/>
  <c r="CU483" i="8"/>
  <c r="CU517" i="8"/>
  <c r="CC439" i="8"/>
  <c r="CC491" i="8"/>
  <c r="CN439" i="8"/>
  <c r="CN491" i="8"/>
  <c r="ES491" i="8"/>
  <c r="ES439" i="8"/>
  <c r="AU470" i="8"/>
  <c r="AU418" i="8"/>
  <c r="T439" i="8"/>
  <c r="T491" i="8"/>
  <c r="BB473" i="8"/>
  <c r="BB421" i="8"/>
  <c r="FA473" i="8"/>
  <c r="FA421" i="8"/>
  <c r="FA422" i="8"/>
  <c r="FA474" i="8"/>
  <c r="FM480" i="8"/>
  <c r="FM428" i="8"/>
  <c r="FF481" i="8"/>
  <c r="FF429" i="8"/>
  <c r="FJ429" i="8"/>
  <c r="FJ481" i="8"/>
  <c r="FB439" i="8"/>
  <c r="FB491" i="8"/>
  <c r="C459" i="8"/>
  <c r="C511" i="8"/>
  <c r="HG488" i="8"/>
  <c r="HG550" i="8" s="1"/>
  <c r="HG436" i="8"/>
  <c r="AT491" i="8"/>
  <c r="AT511" i="8"/>
  <c r="AT514" i="8"/>
  <c r="BL510" i="8"/>
  <c r="BL491" i="8"/>
  <c r="CM459" i="8"/>
  <c r="CM511" i="8"/>
  <c r="GM447" i="8"/>
  <c r="GM516" i="8"/>
  <c r="GM533" i="8" s="1"/>
  <c r="BA419" i="8"/>
  <c r="BA471" i="8"/>
  <c r="BA422" i="8"/>
  <c r="BA474" i="8"/>
  <c r="HH426" i="8"/>
  <c r="HH478" i="8"/>
  <c r="HH541" i="8" s="1"/>
  <c r="GZ485" i="8"/>
  <c r="GZ542" i="8" s="1"/>
  <c r="GZ433" i="8"/>
  <c r="HA465" i="8"/>
  <c r="HA517" i="8"/>
  <c r="HH551" i="8"/>
  <c r="HH611" i="8" s="1"/>
  <c r="AJ420" i="8"/>
  <c r="AJ472" i="8"/>
  <c r="AK419" i="8"/>
  <c r="AK471" i="8"/>
  <c r="AY458" i="8"/>
  <c r="AY510" i="8"/>
  <c r="CA418" i="8"/>
  <c r="CA470" i="8"/>
  <c r="CM471" i="8"/>
  <c r="CM419" i="8"/>
  <c r="CU420" i="8"/>
  <c r="CU472" i="8"/>
  <c r="CU422" i="8"/>
  <c r="CU474" i="8"/>
  <c r="CL462" i="8"/>
  <c r="CL514" i="8"/>
  <c r="CN514" i="8"/>
  <c r="CN462" i="8"/>
  <c r="GS473" i="8"/>
  <c r="GS421" i="8"/>
  <c r="GN474" i="8"/>
  <c r="GN422" i="8"/>
  <c r="GV474" i="8"/>
  <c r="GV422" i="8"/>
  <c r="HH474" i="8"/>
  <c r="HH422" i="8"/>
  <c r="GQ423" i="8"/>
  <c r="GQ475" i="8"/>
  <c r="GQ525" i="8" s="1"/>
  <c r="GX410" i="8"/>
  <c r="FQ664" i="8"/>
  <c r="CX488" i="8"/>
  <c r="CX550" i="8" s="1"/>
  <c r="CW518" i="8"/>
  <c r="CW553" i="8" s="1"/>
  <c r="CU490" i="8"/>
  <c r="CU552" i="8" s="1"/>
  <c r="CM384" i="8"/>
  <c r="BN490" i="8"/>
  <c r="BN552" i="8" s="1"/>
  <c r="BN503" i="8"/>
  <c r="BN547" i="8" s="1"/>
  <c r="BL488" i="8"/>
  <c r="BL550" i="8" s="1"/>
  <c r="AT488" i="8"/>
  <c r="AT550" i="8" s="1"/>
  <c r="CW484" i="8"/>
  <c r="CW541" i="8" s="1"/>
  <c r="DU701" i="8"/>
  <c r="C160" i="8"/>
  <c r="C173" i="8" s="1"/>
  <c r="DR619" i="8"/>
  <c r="DR618" i="8"/>
  <c r="DR626" i="8" s="1"/>
  <c r="DV625" i="8"/>
  <c r="EI618" i="8"/>
  <c r="DV621" i="8"/>
  <c r="DG674" i="8"/>
  <c r="DG678" i="8" s="1"/>
  <c r="DG670" i="8"/>
  <c r="DL618" i="8"/>
  <c r="DH622" i="8"/>
  <c r="EI621" i="8"/>
  <c r="DE622" i="8"/>
  <c r="DE619" i="8"/>
  <c r="DE623" i="8"/>
  <c r="HA366" i="8"/>
  <c r="HD367" i="8"/>
  <c r="HA386" i="8"/>
  <c r="EI657" i="8"/>
  <c r="V657" i="8"/>
  <c r="V661" i="8"/>
  <c r="W590" i="8"/>
  <c r="W595" i="8"/>
  <c r="W601" i="8"/>
  <c r="W607" i="8"/>
  <c r="W611" i="8"/>
  <c r="X640" i="8"/>
  <c r="X646" i="8"/>
  <c r="HG540" i="8"/>
  <c r="HH532" i="8"/>
  <c r="GZ532" i="8"/>
  <c r="Y715" i="8"/>
  <c r="Y708" i="8"/>
  <c r="EE707" i="8"/>
  <c r="CD656" i="8"/>
  <c r="CD659" i="8"/>
  <c r="EY384" i="8"/>
  <c r="FB489" i="8"/>
  <c r="FB551" i="8" s="1"/>
  <c r="FB487" i="8"/>
  <c r="FB546" i="8" s="1"/>
  <c r="DR560" i="8"/>
  <c r="CX518" i="8"/>
  <c r="CX553" i="8" s="1"/>
  <c r="CW490" i="8"/>
  <c r="CW552" i="8" s="1"/>
  <c r="CU489" i="8"/>
  <c r="CU551" i="8" s="1"/>
  <c r="CU503" i="8"/>
  <c r="CU547" i="8" s="1"/>
  <c r="ED487" i="8"/>
  <c r="ED546" i="8" s="1"/>
  <c r="CO488" i="8"/>
  <c r="CO550" i="8" s="1"/>
  <c r="CN549" i="8"/>
  <c r="CN561" i="8" s="1"/>
  <c r="CM414" i="8"/>
  <c r="CM400" i="8"/>
  <c r="BN385" i="8"/>
  <c r="BN383" i="8"/>
  <c r="BL414" i="8"/>
  <c r="BL400" i="8"/>
  <c r="BL452" i="8" s="1"/>
  <c r="BA384" i="8"/>
  <c r="BA436" i="8" s="1"/>
  <c r="AW385" i="8"/>
  <c r="AW437" i="8" s="1"/>
  <c r="AW383" i="8"/>
  <c r="AW435" i="8" s="1"/>
  <c r="EE655" i="8"/>
  <c r="EE735" i="8" s="1"/>
  <c r="DU663" i="8"/>
  <c r="EE663" i="8"/>
  <c r="EE734" i="8" s="1"/>
  <c r="DU562" i="8"/>
  <c r="DU638" i="8" s="1"/>
  <c r="BN382" i="8"/>
  <c r="BN434" i="8" s="1"/>
  <c r="BN374" i="8"/>
  <c r="BN426" i="8" s="1"/>
  <c r="BL380" i="8"/>
  <c r="BL432" i="8" s="1"/>
  <c r="BL398" i="8"/>
  <c r="BL450" i="8" s="1"/>
  <c r="BA403" i="8"/>
  <c r="BA455" i="8" s="1"/>
  <c r="AW403" i="8"/>
  <c r="AW455" i="8" s="1"/>
  <c r="ET488" i="8"/>
  <c r="ET550" i="8" s="1"/>
  <c r="P20" i="8"/>
  <c r="GS63" i="8"/>
  <c r="GS523" i="8"/>
  <c r="EY20" i="8"/>
  <c r="CM378" i="8"/>
  <c r="CM379" i="8"/>
  <c r="CM431" i="8" s="1"/>
  <c r="ES382" i="8"/>
  <c r="CM387" i="8"/>
  <c r="B73" i="8"/>
  <c r="CM413" i="8"/>
  <c r="ES392" i="8"/>
  <c r="ES444" i="8" s="1"/>
  <c r="ET399" i="8"/>
  <c r="EU406" i="8"/>
  <c r="DV624" i="8"/>
  <c r="DR625" i="8"/>
  <c r="DR620" i="8"/>
  <c r="DG672" i="8"/>
  <c r="DL620" i="8"/>
  <c r="DH621" i="8"/>
  <c r="DE618" i="8"/>
  <c r="DG669" i="8"/>
  <c r="HG591" i="8"/>
  <c r="HG531" i="8"/>
  <c r="HA399" i="8"/>
  <c r="EI613" i="8"/>
  <c r="V658" i="8"/>
  <c r="V662" i="8"/>
  <c r="W586" i="8"/>
  <c r="W591" i="8"/>
  <c r="W596" i="8"/>
  <c r="W602" i="8"/>
  <c r="W608" i="8"/>
  <c r="W613" i="8"/>
  <c r="X641" i="8"/>
  <c r="X647" i="8"/>
  <c r="U714" i="8"/>
  <c r="Y706" i="8"/>
  <c r="DU572" i="8"/>
  <c r="DV707" i="8"/>
  <c r="EE706" i="8"/>
  <c r="CD657" i="8"/>
  <c r="CD660" i="8"/>
  <c r="CD665" i="8" s="1"/>
  <c r="EY414" i="8"/>
  <c r="EY400" i="8"/>
  <c r="FB488" i="8"/>
  <c r="FB550" i="8" s="1"/>
  <c r="EI603" i="8"/>
  <c r="EI741" i="8" s="1"/>
  <c r="BY384" i="8"/>
  <c r="BY436" i="8" s="1"/>
  <c r="EI632" i="8"/>
  <c r="DU560" i="8"/>
  <c r="CX490" i="8"/>
  <c r="CX552" i="8" s="1"/>
  <c r="CX503" i="8"/>
  <c r="CX547" i="8" s="1"/>
  <c r="CW503" i="8"/>
  <c r="CW547" i="8" s="1"/>
  <c r="CO518" i="8"/>
  <c r="CO553" i="8" s="1"/>
  <c r="CO504" i="8"/>
  <c r="CO548" i="8" s="1"/>
  <c r="CM386" i="8"/>
  <c r="CM399" i="8"/>
  <c r="BN384" i="8"/>
  <c r="BM518" i="8"/>
  <c r="BM553" i="8" s="1"/>
  <c r="BL386" i="8"/>
  <c r="BL438" i="8" s="1"/>
  <c r="BL399" i="8"/>
  <c r="BK489" i="8"/>
  <c r="BK551" i="8" s="1"/>
  <c r="BA414" i="8"/>
  <c r="BA466" i="8" s="1"/>
  <c r="BA400" i="8"/>
  <c r="BA452" i="8" s="1"/>
  <c r="AZ490" i="8"/>
  <c r="AZ552" i="8" s="1"/>
  <c r="AZ504" i="8"/>
  <c r="AZ548" i="8" s="1"/>
  <c r="AW384" i="8"/>
  <c r="AW436" i="8" s="1"/>
  <c r="EE664" i="8"/>
  <c r="CD663" i="8"/>
  <c r="CD734" i="8" s="1"/>
  <c r="Y734" i="8"/>
  <c r="CO484" i="8"/>
  <c r="CO541" i="8" s="1"/>
  <c r="CM382" i="8"/>
  <c r="CM374" i="8"/>
  <c r="BN381" i="8"/>
  <c r="BN433" i="8" s="1"/>
  <c r="BN411" i="8"/>
  <c r="BN463" i="8" s="1"/>
  <c r="BL403" i="8"/>
  <c r="BL455" i="8" s="1"/>
  <c r="BL401" i="8"/>
  <c r="BL453" i="8" s="1"/>
  <c r="BA382" i="8"/>
  <c r="BA434" i="8" s="1"/>
  <c r="BA374" i="8"/>
  <c r="BA426" i="8" s="1"/>
  <c r="AW382" i="8"/>
  <c r="AW434" i="8" s="1"/>
  <c r="AW374" i="8"/>
  <c r="AV393" i="8"/>
  <c r="AV445" i="8" s="1"/>
  <c r="CX477" i="8"/>
  <c r="GN63" i="8"/>
  <c r="GN523" i="8"/>
  <c r="CM410" i="8"/>
  <c r="ES414" i="8"/>
  <c r="ES466" i="8" s="1"/>
  <c r="HH444" i="8"/>
  <c r="HF427" i="8"/>
  <c r="DR624" i="8"/>
  <c r="DV623" i="8"/>
  <c r="DG673" i="8"/>
  <c r="DL623" i="8"/>
  <c r="DG675" i="8"/>
  <c r="DH624" i="8"/>
  <c r="GX383" i="8"/>
  <c r="HA387" i="8"/>
  <c r="HA410" i="8"/>
  <c r="DU662" i="8"/>
  <c r="W588" i="8"/>
  <c r="W593" i="8"/>
  <c r="W597" i="8"/>
  <c r="W604" i="8"/>
  <c r="X633" i="8"/>
  <c r="X638" i="8"/>
  <c r="X642" i="8"/>
  <c r="U713" i="8"/>
  <c r="Y705" i="8"/>
  <c r="EI572" i="8"/>
  <c r="CD661" i="8"/>
  <c r="C367" i="8"/>
  <c r="C419" i="8" s="1"/>
  <c r="EY386" i="8"/>
  <c r="EY399" i="8"/>
  <c r="FB518" i="8"/>
  <c r="FB553" i="8" s="1"/>
  <c r="FB504" i="8"/>
  <c r="FB548" i="8" s="1"/>
  <c r="CX489" i="8"/>
  <c r="CX551" i="8" s="1"/>
  <c r="CX487" i="8"/>
  <c r="CX546" i="8" s="1"/>
  <c r="CW488" i="8"/>
  <c r="CW550" i="8" s="1"/>
  <c r="CW487" i="8"/>
  <c r="CW546" i="8" s="1"/>
  <c r="CU518" i="8"/>
  <c r="CU553" i="8" s="1"/>
  <c r="CO490" i="8"/>
  <c r="CO552" i="8" s="1"/>
  <c r="CO503" i="8"/>
  <c r="CO547" i="8" s="1"/>
  <c r="CM385" i="8"/>
  <c r="CM383" i="8"/>
  <c r="BN414" i="8"/>
  <c r="BN466" i="8" s="1"/>
  <c r="BM503" i="8"/>
  <c r="BM547" i="8" s="1"/>
  <c r="BL385" i="8"/>
  <c r="BL383" i="8"/>
  <c r="BA386" i="8"/>
  <c r="BA438" i="8" s="1"/>
  <c r="BA399" i="8"/>
  <c r="BA451" i="8" s="1"/>
  <c r="AW414" i="8"/>
  <c r="AW466" i="8" s="1"/>
  <c r="AW400" i="8"/>
  <c r="AW452" i="8" s="1"/>
  <c r="AK399" i="8"/>
  <c r="AJ489" i="8"/>
  <c r="AJ551" i="8" s="1"/>
  <c r="AJ487" i="8"/>
  <c r="AJ546" i="8" s="1"/>
  <c r="T518" i="8"/>
  <c r="T553" i="8" s="1"/>
  <c r="T504" i="8"/>
  <c r="T548" i="8" s="1"/>
  <c r="R385" i="8"/>
  <c r="R437" i="8" s="1"/>
  <c r="R383" i="8"/>
  <c r="R435" i="8" s="1"/>
  <c r="Q488" i="8"/>
  <c r="Q550" i="8" s="1"/>
  <c r="N385" i="8"/>
  <c r="N437" i="8" s="1"/>
  <c r="N383" i="8"/>
  <c r="N435" i="8" s="1"/>
  <c r="M488" i="8"/>
  <c r="M550" i="8" s="1"/>
  <c r="J489" i="8"/>
  <c r="J551" i="8" s="1"/>
  <c r="J487" i="8"/>
  <c r="J546" i="8" s="1"/>
  <c r="G386" i="8"/>
  <c r="G438" i="8" s="1"/>
  <c r="G399" i="8"/>
  <c r="F487" i="8"/>
  <c r="F546" i="8" s="1"/>
  <c r="C386" i="8"/>
  <c r="C438" i="8" s="1"/>
  <c r="C399" i="8"/>
  <c r="C451" i="8" s="1"/>
  <c r="DU655" i="8"/>
  <c r="EI655" i="8"/>
  <c r="CD655" i="8"/>
  <c r="DR562" i="8"/>
  <c r="CW515" i="8"/>
  <c r="CW532" i="8" s="1"/>
  <c r="ED486" i="8"/>
  <c r="ED543" i="8" s="1"/>
  <c r="ED478" i="8"/>
  <c r="ED534" i="8" s="1"/>
  <c r="CM411" i="8"/>
  <c r="CM463" i="8" s="1"/>
  <c r="BN380" i="8"/>
  <c r="BN484" i="8" s="1"/>
  <c r="BN541" i="8" s="1"/>
  <c r="BN398" i="8"/>
  <c r="BM515" i="8"/>
  <c r="BM532" i="8" s="1"/>
  <c r="BL382" i="8"/>
  <c r="BL374" i="8"/>
  <c r="BL478" i="8" s="1"/>
  <c r="BL534" i="8" s="1"/>
  <c r="BA381" i="8"/>
  <c r="BA433" i="8" s="1"/>
  <c r="BA411" i="8"/>
  <c r="BA463" i="8" s="1"/>
  <c r="AZ478" i="8"/>
  <c r="AZ534" i="8" s="1"/>
  <c r="AW381" i="8"/>
  <c r="AW485" i="8" s="1"/>
  <c r="AW542" i="8" s="1"/>
  <c r="AW411" i="8"/>
  <c r="AK380" i="8"/>
  <c r="AK432" i="8" s="1"/>
  <c r="R382" i="8"/>
  <c r="R434" i="8" s="1"/>
  <c r="R374" i="8"/>
  <c r="R426" i="8" s="1"/>
  <c r="G381" i="8"/>
  <c r="G411" i="8"/>
  <c r="G515" i="8" s="1"/>
  <c r="G532" i="8" s="1"/>
  <c r="EY395" i="8"/>
  <c r="EY447" i="8" s="1"/>
  <c r="BL393" i="8"/>
  <c r="BL445" i="8" s="1"/>
  <c r="BL375" i="8"/>
  <c r="FQ661" i="8"/>
  <c r="FP669" i="8"/>
  <c r="FP698" i="8"/>
  <c r="GH489" i="8"/>
  <c r="GH551" i="8" s="1"/>
  <c r="GH437" i="8"/>
  <c r="GK497" i="8"/>
  <c r="GK540" i="8" s="1"/>
  <c r="GB517" i="8"/>
  <c r="FP588" i="8"/>
  <c r="FP592" i="8"/>
  <c r="FP604" i="8"/>
  <c r="FP608" i="8"/>
  <c r="FP602" i="8"/>
  <c r="FP596" i="8"/>
  <c r="FP613" i="8"/>
  <c r="FP583" i="8"/>
  <c r="FP598" i="8"/>
  <c r="FP591" i="8"/>
  <c r="FP607" i="8"/>
  <c r="FP571" i="8"/>
  <c r="FP707" i="8" s="1"/>
  <c r="CL486" i="8"/>
  <c r="CL543" i="8" s="1"/>
  <c r="CL434" i="8"/>
  <c r="CL421" i="8"/>
  <c r="CL473" i="8"/>
  <c r="CL518" i="8"/>
  <c r="CL553" i="8" s="1"/>
  <c r="CL466" i="8"/>
  <c r="CL489" i="8"/>
  <c r="CL551" i="8" s="1"/>
  <c r="CL437" i="8"/>
  <c r="CL480" i="8"/>
  <c r="CL536" i="8" s="1"/>
  <c r="CL428" i="8"/>
  <c r="ED418" i="8"/>
  <c r="ED470" i="8"/>
  <c r="CL396" i="8"/>
  <c r="AK549" i="8"/>
  <c r="AQ526" i="8"/>
  <c r="FP562" i="8"/>
  <c r="FP642" i="8" s="1"/>
  <c r="FP563" i="8"/>
  <c r="FP573" i="8" s="1"/>
  <c r="HH605" i="8"/>
  <c r="EU549" i="8"/>
  <c r="EU539" i="8"/>
  <c r="EZ491" i="8"/>
  <c r="EZ439" i="8"/>
  <c r="CV431" i="8"/>
  <c r="CV483" i="8"/>
  <c r="HC20" i="8"/>
  <c r="HC63" i="8"/>
  <c r="FH20" i="8"/>
  <c r="FH63" i="8"/>
  <c r="EZ20" i="8"/>
  <c r="EZ63" i="8"/>
  <c r="AN425" i="8"/>
  <c r="AN477" i="8"/>
  <c r="F514" i="8"/>
  <c r="F462" i="8"/>
  <c r="EU387" i="8"/>
  <c r="EU373" i="8"/>
  <c r="EU425" i="8" s="1"/>
  <c r="CB431" i="8"/>
  <c r="CB483" i="8"/>
  <c r="CO491" i="8"/>
  <c r="CO439" i="8"/>
  <c r="AT425" i="8"/>
  <c r="AT477" i="8"/>
  <c r="EZ480" i="8"/>
  <c r="EZ428" i="8"/>
  <c r="CU511" i="8"/>
  <c r="CU459" i="8"/>
  <c r="HC430" i="8"/>
  <c r="HC482" i="8"/>
  <c r="GX462" i="8"/>
  <c r="GX514" i="8"/>
  <c r="HG518" i="8"/>
  <c r="HG553" i="8" s="1"/>
  <c r="HG466" i="8"/>
  <c r="EI670" i="8"/>
  <c r="EI671" i="8"/>
  <c r="BQ676" i="8"/>
  <c r="BQ673" i="8"/>
  <c r="BQ671" i="8"/>
  <c r="BQ677" i="8"/>
  <c r="BQ675" i="8"/>
  <c r="BQ674" i="8"/>
  <c r="EJ692" i="8"/>
  <c r="EJ688" i="8"/>
  <c r="EJ682" i="8"/>
  <c r="EJ693" i="8"/>
  <c r="EJ685" i="8"/>
  <c r="FD557" i="8"/>
  <c r="FB514" i="8"/>
  <c r="BQ688" i="8"/>
  <c r="DG691" i="8"/>
  <c r="DG665" i="8"/>
  <c r="DS691" i="8"/>
  <c r="EE687" i="8"/>
  <c r="EE689" i="8"/>
  <c r="EE684" i="8"/>
  <c r="EU447" i="8"/>
  <c r="ES455" i="8"/>
  <c r="EU452" i="8"/>
  <c r="CX483" i="8"/>
  <c r="DR697" i="8"/>
  <c r="DG690" i="8"/>
  <c r="BT669" i="8"/>
  <c r="DI619" i="8"/>
  <c r="EU396" i="8"/>
  <c r="EU448" i="8" s="1"/>
  <c r="DS686" i="8"/>
  <c r="DS693" i="8"/>
  <c r="HG432" i="8"/>
  <c r="EU384" i="8"/>
  <c r="EU436" i="8" s="1"/>
  <c r="EU371" i="8"/>
  <c r="EU423" i="8" s="1"/>
  <c r="FJ431" i="8"/>
  <c r="FC62" i="8"/>
  <c r="FB431" i="8"/>
  <c r="EU399" i="8"/>
  <c r="EU503" i="8" s="1"/>
  <c r="EU547" i="8" s="1"/>
  <c r="EJ691" i="8"/>
  <c r="EI701" i="8"/>
  <c r="EJ690" i="8"/>
  <c r="GR428" i="8"/>
  <c r="EU392" i="8"/>
  <c r="FF473" i="8"/>
  <c r="FD63" i="8"/>
  <c r="ET411" i="8"/>
  <c r="ET382" i="8"/>
  <c r="ET396" i="8"/>
  <c r="ET381" i="8"/>
  <c r="ET372" i="8"/>
  <c r="ET476" i="8" s="1"/>
  <c r="ET527" i="8" s="1"/>
  <c r="ET412" i="8"/>
  <c r="CV471" i="8"/>
  <c r="CV419" i="8"/>
  <c r="CM477" i="8"/>
  <c r="CM425" i="8"/>
  <c r="ET373" i="8"/>
  <c r="ES478" i="8"/>
  <c r="ES534" i="8" s="1"/>
  <c r="CC430" i="8"/>
  <c r="CC482" i="8"/>
  <c r="CM458" i="8"/>
  <c r="CM510" i="8"/>
  <c r="CK459" i="8"/>
  <c r="CK511" i="8"/>
  <c r="CC465" i="8"/>
  <c r="CC517" i="8"/>
  <c r="BQ672" i="8"/>
  <c r="HC472" i="8"/>
  <c r="HC420" i="8"/>
  <c r="GQ502" i="8"/>
  <c r="GQ531" i="8" s="1"/>
  <c r="GQ450" i="8"/>
  <c r="GZ510" i="8"/>
  <c r="GZ458" i="8"/>
  <c r="GZ518" i="8"/>
  <c r="GZ553" i="8" s="1"/>
  <c r="GZ466" i="8"/>
  <c r="GZ476" i="8"/>
  <c r="GZ527" i="8" s="1"/>
  <c r="GZ424" i="8"/>
  <c r="GX20" i="8"/>
  <c r="GX63" i="8"/>
  <c r="EY14" i="8"/>
  <c r="EY62" i="8"/>
  <c r="AV459" i="8"/>
  <c r="AV511" i="8"/>
  <c r="AU425" i="8"/>
  <c r="AU477" i="8"/>
  <c r="FN421" i="8"/>
  <c r="FN473" i="8"/>
  <c r="CL465" i="8"/>
  <c r="CL517" i="8"/>
  <c r="GZ501" i="8"/>
  <c r="GZ530" i="8" s="1"/>
  <c r="GZ449" i="8"/>
  <c r="HG464" i="8"/>
  <c r="HG516" i="8"/>
  <c r="HG533" i="8" s="1"/>
  <c r="DI677" i="8"/>
  <c r="DI674" i="8"/>
  <c r="DI675" i="8"/>
  <c r="EE675" i="8"/>
  <c r="EE677" i="8"/>
  <c r="EE670" i="8"/>
  <c r="BR619" i="8"/>
  <c r="BR621" i="8"/>
  <c r="BR618" i="8"/>
  <c r="BR623" i="8"/>
  <c r="BR622" i="8"/>
  <c r="BR625" i="8"/>
  <c r="BR620" i="8"/>
  <c r="FF491" i="8"/>
  <c r="ET482" i="8"/>
  <c r="HC518" i="8"/>
  <c r="HC553" i="8" s="1"/>
  <c r="ET510" i="8"/>
  <c r="CX482" i="8"/>
  <c r="BN491" i="8"/>
  <c r="BQ683" i="8"/>
  <c r="DG685" i="8"/>
  <c r="DG688" i="8"/>
  <c r="DG694" i="8" s="1"/>
  <c r="BQ693" i="8"/>
  <c r="GY514" i="8"/>
  <c r="ET445" i="8"/>
  <c r="CX425" i="8"/>
  <c r="BQ692" i="8"/>
  <c r="BQ687" i="8"/>
  <c r="DG689" i="8"/>
  <c r="DG692" i="8"/>
  <c r="DS692" i="8"/>
  <c r="EE690" i="8"/>
  <c r="EE688" i="8"/>
  <c r="BQ682" i="8"/>
  <c r="BQ689" i="8"/>
  <c r="DG693" i="8"/>
  <c r="GU455" i="8"/>
  <c r="DS684" i="8"/>
  <c r="DS685" i="8"/>
  <c r="EU393" i="8"/>
  <c r="EU445" i="8" s="1"/>
  <c r="EU382" i="8"/>
  <c r="CW459" i="8"/>
  <c r="FI428" i="8"/>
  <c r="AW422" i="8"/>
  <c r="EJ686" i="8"/>
  <c r="FJ473" i="8"/>
  <c r="EU381" i="8"/>
  <c r="ET383" i="8"/>
  <c r="FL20" i="8"/>
  <c r="FL557" i="8" s="1"/>
  <c r="ES375" i="8"/>
  <c r="ES479" i="8" s="1"/>
  <c r="ES535" i="8" s="1"/>
  <c r="ES379" i="8"/>
  <c r="ES386" i="8"/>
  <c r="ES407" i="8"/>
  <c r="ES381" i="8"/>
  <c r="CC470" i="8"/>
  <c r="CC418" i="8"/>
  <c r="CN418" i="8"/>
  <c r="CN470" i="8"/>
  <c r="BY419" i="8"/>
  <c r="BY471" i="8"/>
  <c r="ED431" i="8"/>
  <c r="ED483" i="8"/>
  <c r="GW427" i="8"/>
  <c r="DI669" i="8"/>
  <c r="BR624" i="8"/>
  <c r="BQ670" i="8"/>
  <c r="BQ678" i="8" s="1"/>
  <c r="HC429" i="8"/>
  <c r="HC481" i="8"/>
  <c r="HC537" i="8" s="1"/>
  <c r="GZ448" i="8"/>
  <c r="GZ500" i="8"/>
  <c r="GZ529" i="8" s="1"/>
  <c r="GZ634" i="8" s="1"/>
  <c r="GO502" i="8"/>
  <c r="GO531" i="8" s="1"/>
  <c r="GO450" i="8"/>
  <c r="HA451" i="8"/>
  <c r="HA503" i="8"/>
  <c r="HA547" i="8" s="1"/>
  <c r="CN624" i="8"/>
  <c r="CN625" i="8"/>
  <c r="FJ430" i="8"/>
  <c r="GY487" i="8"/>
  <c r="GY546" i="8" s="1"/>
  <c r="EZ557" i="8"/>
  <c r="BI420" i="8"/>
  <c r="ET436" i="8"/>
  <c r="BQ691" i="8"/>
  <c r="DG683" i="8"/>
  <c r="EE691" i="8"/>
  <c r="EE685" i="8"/>
  <c r="CL482" i="8"/>
  <c r="EU410" i="8"/>
  <c r="DS688" i="8"/>
  <c r="DS683" i="8"/>
  <c r="EU378" i="8"/>
  <c r="EU482" i="8" s="1"/>
  <c r="EJ687" i="8"/>
  <c r="EJ689" i="8"/>
  <c r="FF472" i="8"/>
  <c r="EJ683" i="8"/>
  <c r="FJ420" i="8"/>
  <c r="T62" i="8"/>
  <c r="T14" i="8"/>
  <c r="T558" i="8" s="1"/>
  <c r="B155" i="8"/>
  <c r="B168" i="8" s="1"/>
  <c r="AM421" i="8"/>
  <c r="AM473" i="8"/>
  <c r="M418" i="8"/>
  <c r="M470" i="8"/>
  <c r="M419" i="8"/>
  <c r="M471" i="8"/>
  <c r="M558" i="8" s="1"/>
  <c r="AU491" i="8"/>
  <c r="AU439" i="8"/>
  <c r="FI422" i="8"/>
  <c r="FI474" i="8"/>
  <c r="FA428" i="8"/>
  <c r="FA480" i="8"/>
  <c r="GO455" i="8"/>
  <c r="HE455" i="8"/>
  <c r="HA425" i="8"/>
  <c r="HA477" i="8"/>
  <c r="HH425" i="8"/>
  <c r="HH477" i="8"/>
  <c r="GZ429" i="8"/>
  <c r="GZ481" i="8"/>
  <c r="GZ537" i="8" s="1"/>
  <c r="GV499" i="8"/>
  <c r="GV528" i="8" s="1"/>
  <c r="GV447" i="8"/>
  <c r="HH501" i="8"/>
  <c r="HH530" i="8" s="1"/>
  <c r="HH449" i="8"/>
  <c r="GV502" i="8"/>
  <c r="GV531" i="8" s="1"/>
  <c r="GV450" i="8"/>
  <c r="HA462" i="8"/>
  <c r="HA514" i="8"/>
  <c r="R62" i="8"/>
  <c r="Y683" i="8"/>
  <c r="Y691" i="8"/>
  <c r="FQ571" i="8"/>
  <c r="FQ708" i="8" s="1"/>
  <c r="FQ565" i="8"/>
  <c r="FQ687" i="8" s="1"/>
  <c r="BQ598" i="8"/>
  <c r="BS632" i="8"/>
  <c r="BS560" i="8"/>
  <c r="BS606" i="8" s="1"/>
  <c r="GX399" i="8"/>
  <c r="BS643" i="8"/>
  <c r="BS630" i="8"/>
  <c r="W654" i="8"/>
  <c r="W663" i="8"/>
  <c r="W664" i="8"/>
  <c r="R377" i="8"/>
  <c r="R429" i="8" s="1"/>
  <c r="T73" i="8"/>
  <c r="ES378" i="8"/>
  <c r="ET414" i="8"/>
  <c r="DE624" i="8"/>
  <c r="BO721" i="8"/>
  <c r="BO722" i="8"/>
  <c r="BO727" i="8"/>
  <c r="X589" i="8"/>
  <c r="X594" i="8"/>
  <c r="X697" i="8"/>
  <c r="Y687" i="8"/>
  <c r="FQ568" i="8"/>
  <c r="FP565" i="8"/>
  <c r="FQ659" i="8"/>
  <c r="FP611" i="8"/>
  <c r="FP601" i="8"/>
  <c r="FP595" i="8"/>
  <c r="FP590" i="8"/>
  <c r="FA414" i="8"/>
  <c r="BQ603" i="8"/>
  <c r="CN381" i="8"/>
  <c r="CN485" i="8" s="1"/>
  <c r="CN542" i="8" s="1"/>
  <c r="CN411" i="8"/>
  <c r="DI654" i="8"/>
  <c r="DI663" i="8"/>
  <c r="DI664" i="8"/>
  <c r="DF654" i="8"/>
  <c r="DF663" i="8"/>
  <c r="DF664" i="8"/>
  <c r="DS563" i="8"/>
  <c r="DS656" i="8" s="1"/>
  <c r="DS562" i="8"/>
  <c r="S62" i="8"/>
  <c r="GQ455" i="8"/>
  <c r="DE621" i="8"/>
  <c r="DE620" i="8"/>
  <c r="X595" i="8"/>
  <c r="X601" i="8"/>
  <c r="X674" i="8"/>
  <c r="Y682" i="8"/>
  <c r="Y690" i="8"/>
  <c r="EF715" i="8"/>
  <c r="FP568" i="8"/>
  <c r="FQ657" i="8"/>
  <c r="FP610" i="8"/>
  <c r="FP599" i="8"/>
  <c r="FP593" i="8"/>
  <c r="FH384" i="8"/>
  <c r="FH436" i="8" s="1"/>
  <c r="FO403" i="8"/>
  <c r="FO455" i="8" s="1"/>
  <c r="FO401" i="8"/>
  <c r="FO453" i="8" s="1"/>
  <c r="FG383" i="8"/>
  <c r="FG435" i="8" s="1"/>
  <c r="FG380" i="8"/>
  <c r="FG432" i="8" s="1"/>
  <c r="FG398" i="8"/>
  <c r="FG450" i="8" s="1"/>
  <c r="FO392" i="8"/>
  <c r="FO444" i="8" s="1"/>
  <c r="FM392" i="8"/>
  <c r="FM444" i="8" s="1"/>
  <c r="FK392" i="8"/>
  <c r="FK444" i="8" s="1"/>
  <c r="FG392" i="8"/>
  <c r="FG444" i="8" s="1"/>
  <c r="EZ371" i="8"/>
  <c r="EZ423" i="8" s="1"/>
  <c r="DU587" i="8"/>
  <c r="DU598" i="8"/>
  <c r="BN518" i="8"/>
  <c r="BN553" i="8" s="1"/>
  <c r="BL490" i="8"/>
  <c r="BL552" i="8" s="1"/>
  <c r="BL504" i="8"/>
  <c r="BL548" i="8" s="1"/>
  <c r="AT518" i="8"/>
  <c r="AT553" i="8" s="1"/>
  <c r="R393" i="8"/>
  <c r="R445" i="8" s="1"/>
  <c r="HI475" i="8"/>
  <c r="HI525" i="8" s="1"/>
  <c r="HI423" i="8"/>
  <c r="FS475" i="8"/>
  <c r="FS525" i="8" s="1"/>
  <c r="FS423" i="8"/>
  <c r="GB486" i="8"/>
  <c r="GB543" i="8" s="1"/>
  <c r="GB434" i="8"/>
  <c r="FS424" i="8"/>
  <c r="FS476" i="8"/>
  <c r="HI497" i="8"/>
  <c r="HI540" i="8" s="1"/>
  <c r="HI445" i="8"/>
  <c r="GD482" i="8"/>
  <c r="GD430" i="8"/>
  <c r="GA503" i="8"/>
  <c r="GA547" i="8" s="1"/>
  <c r="GA451" i="8"/>
  <c r="GK439" i="8"/>
  <c r="GK491" i="8"/>
  <c r="GK549" i="8" s="1"/>
  <c r="GC517" i="8"/>
  <c r="GC465" i="8"/>
  <c r="GK516" i="8"/>
  <c r="GK533" i="8" s="1"/>
  <c r="GK464" i="8"/>
  <c r="GK499" i="8"/>
  <c r="GK528" i="8" s="1"/>
  <c r="GK447" i="8"/>
  <c r="GK486" i="8"/>
  <c r="GK543" i="8" s="1"/>
  <c r="GK434" i="8"/>
  <c r="GK517" i="8"/>
  <c r="GK465" i="8"/>
  <c r="GK484" i="8"/>
  <c r="GK534" i="8" s="1"/>
  <c r="GK432" i="8"/>
  <c r="GH438" i="8"/>
  <c r="GH490" i="8"/>
  <c r="GH552" i="8" s="1"/>
  <c r="GH445" i="8"/>
  <c r="GH497" i="8"/>
  <c r="GH540" i="8" s="1"/>
  <c r="GH485" i="8"/>
  <c r="GH542" i="8" s="1"/>
  <c r="GH433" i="8"/>
  <c r="GH475" i="8"/>
  <c r="GH525" i="8" s="1"/>
  <c r="GH423" i="8"/>
  <c r="GH424" i="8"/>
  <c r="GH476" i="8"/>
  <c r="GH527" i="8" s="1"/>
  <c r="GD510" i="8"/>
  <c r="GD458" i="8"/>
  <c r="GD499" i="8"/>
  <c r="GD528" i="8" s="1"/>
  <c r="GD447" i="8"/>
  <c r="GD439" i="8"/>
  <c r="GD491" i="8"/>
  <c r="GD549" i="8" s="1"/>
  <c r="GD484" i="8"/>
  <c r="GD534" i="8" s="1"/>
  <c r="GD432" i="8"/>
  <c r="GD452" i="8"/>
  <c r="GD504" i="8"/>
  <c r="GD548" i="8" s="1"/>
  <c r="GD503" i="8"/>
  <c r="GD547" i="8" s="1"/>
  <c r="GD451" i="8"/>
  <c r="FZ482" i="8"/>
  <c r="FZ430" i="8"/>
  <c r="FZ517" i="8"/>
  <c r="FZ465" i="8"/>
  <c r="FZ444" i="8"/>
  <c r="FZ496" i="8"/>
  <c r="FZ538" i="8" s="1"/>
  <c r="FZ447" i="8"/>
  <c r="FZ499" i="8"/>
  <c r="FZ528" i="8" s="1"/>
  <c r="FZ471" i="8"/>
  <c r="FZ558" i="8" s="1"/>
  <c r="FZ419" i="8"/>
  <c r="FZ501" i="8"/>
  <c r="FZ530" i="8" s="1"/>
  <c r="FZ449" i="8"/>
  <c r="FV434" i="8"/>
  <c r="FV486" i="8"/>
  <c r="FV543" i="8" s="1"/>
  <c r="FV496" i="8"/>
  <c r="FV538" i="8" s="1"/>
  <c r="FV444" i="8"/>
  <c r="GL434" i="8"/>
  <c r="GL486" i="8"/>
  <c r="GL543" i="8" s="1"/>
  <c r="FR464" i="8"/>
  <c r="FR516" i="8"/>
  <c r="FR533" i="8" s="1"/>
  <c r="FW430" i="8"/>
  <c r="FW482" i="8"/>
  <c r="GJ504" i="8"/>
  <c r="GJ548" i="8" s="1"/>
  <c r="GJ452" i="8"/>
  <c r="GL447" i="8"/>
  <c r="GL499" i="8"/>
  <c r="GL528" i="8" s="1"/>
  <c r="GH515" i="8"/>
  <c r="GH532" i="8" s="1"/>
  <c r="GH463" i="8"/>
  <c r="FT516" i="8"/>
  <c r="FT533" i="8" s="1"/>
  <c r="FT464" i="8"/>
  <c r="GJ431" i="8"/>
  <c r="GJ483" i="8"/>
  <c r="GJ488" i="8"/>
  <c r="GJ550" i="8" s="1"/>
  <c r="GJ436" i="8"/>
  <c r="GJ507" i="8"/>
  <c r="GJ544" i="8" s="1"/>
  <c r="GJ455" i="8"/>
  <c r="GJ501" i="8"/>
  <c r="GJ530" i="8" s="1"/>
  <c r="GJ449" i="8"/>
  <c r="GJ500" i="8"/>
  <c r="GJ529" i="8" s="1"/>
  <c r="GJ448" i="8"/>
  <c r="GJ435" i="8"/>
  <c r="GJ487" i="8"/>
  <c r="GJ546" i="8" s="1"/>
  <c r="GC511" i="8"/>
  <c r="GC459" i="8"/>
  <c r="GC439" i="8"/>
  <c r="GC491" i="8"/>
  <c r="GC549" i="8" s="1"/>
  <c r="GC482" i="8"/>
  <c r="GC430" i="8"/>
  <c r="GC504" i="8"/>
  <c r="GC548" i="8" s="1"/>
  <c r="GC452" i="8"/>
  <c r="GC478" i="8"/>
  <c r="GC541" i="8" s="1"/>
  <c r="GC426" i="8"/>
  <c r="FU515" i="8"/>
  <c r="FU532" i="8" s="1"/>
  <c r="FU463" i="8"/>
  <c r="FU488" i="8"/>
  <c r="FU550" i="8" s="1"/>
  <c r="FU436" i="8"/>
  <c r="FU447" i="8"/>
  <c r="FU499" i="8"/>
  <c r="FU528" i="8" s="1"/>
  <c r="FU445" i="8"/>
  <c r="FU497" i="8"/>
  <c r="FU540" i="8" s="1"/>
  <c r="FU419" i="8"/>
  <c r="FU471" i="8"/>
  <c r="FU558" i="8" s="1"/>
  <c r="FU476" i="8"/>
  <c r="FU527" i="8" s="1"/>
  <c r="FU424" i="8"/>
  <c r="FW501" i="8"/>
  <c r="FW530" i="8" s="1"/>
  <c r="FW449" i="8"/>
  <c r="GG504" i="8"/>
  <c r="GG548" i="8" s="1"/>
  <c r="GG452" i="8"/>
  <c r="GG499" i="8"/>
  <c r="GG528" i="8" s="1"/>
  <c r="GG447" i="8"/>
  <c r="GG517" i="8"/>
  <c r="GG465" i="8"/>
  <c r="GG490" i="8"/>
  <c r="GG552" i="8" s="1"/>
  <c r="GG438" i="8"/>
  <c r="HI438" i="8"/>
  <c r="HI490" i="8"/>
  <c r="HI552" i="8" s="1"/>
  <c r="HI483" i="8"/>
  <c r="HI431" i="8"/>
  <c r="HI505" i="8"/>
  <c r="HI539" i="8" s="1"/>
  <c r="HI453" i="8"/>
  <c r="HI496" i="8"/>
  <c r="HI538" i="8" s="1"/>
  <c r="HI444" i="8"/>
  <c r="HI430" i="8"/>
  <c r="HI482" i="8"/>
  <c r="GE485" i="8"/>
  <c r="GE542" i="8" s="1"/>
  <c r="GE433" i="8"/>
  <c r="GE424" i="8"/>
  <c r="GE476" i="8"/>
  <c r="GE499" i="8"/>
  <c r="GE528" i="8" s="1"/>
  <c r="GE447" i="8"/>
  <c r="GE510" i="8"/>
  <c r="GE458" i="8"/>
  <c r="GE491" i="8"/>
  <c r="GE549" i="8" s="1"/>
  <c r="GE439" i="8"/>
  <c r="GE436" i="8"/>
  <c r="GE488" i="8"/>
  <c r="GE550" i="8" s="1"/>
  <c r="GA444" i="8"/>
  <c r="GA496" i="8"/>
  <c r="GA538" i="8" s="1"/>
  <c r="GA475" i="8"/>
  <c r="GA525" i="8" s="1"/>
  <c r="GA423" i="8"/>
  <c r="GA485" i="8"/>
  <c r="GA542" i="8" s="1"/>
  <c r="GA433" i="8"/>
  <c r="GA428" i="8"/>
  <c r="GA480" i="8"/>
  <c r="GA536" i="8" s="1"/>
  <c r="GA499" i="8"/>
  <c r="GA528" i="8" s="1"/>
  <c r="GA447" i="8"/>
  <c r="FW510" i="8"/>
  <c r="FW458" i="8"/>
  <c r="FW491" i="8"/>
  <c r="FW549" i="8" s="1"/>
  <c r="FW439" i="8"/>
  <c r="FW516" i="8"/>
  <c r="FW464" i="8"/>
  <c r="FW481" i="8"/>
  <c r="FW537" i="8" s="1"/>
  <c r="FW429" i="8"/>
  <c r="FW496" i="8"/>
  <c r="FW538" i="8" s="1"/>
  <c r="FW444" i="8"/>
  <c r="FS438" i="8"/>
  <c r="FS490" i="8"/>
  <c r="FS552" i="8" s="1"/>
  <c r="FS483" i="8"/>
  <c r="FS431" i="8"/>
  <c r="FS505" i="8"/>
  <c r="FS539" i="8" s="1"/>
  <c r="FS453" i="8"/>
  <c r="FS501" i="8"/>
  <c r="FS530" i="8" s="1"/>
  <c r="FS449" i="8"/>
  <c r="FS436" i="8"/>
  <c r="FS488" i="8"/>
  <c r="FS550" i="8" s="1"/>
  <c r="GL491" i="8"/>
  <c r="GL549" i="8" s="1"/>
  <c r="GL439" i="8"/>
  <c r="FR447" i="8"/>
  <c r="FR499" i="8"/>
  <c r="FR528" i="8" s="1"/>
  <c r="FS481" i="8"/>
  <c r="FS537" i="8" s="1"/>
  <c r="FS429" i="8"/>
  <c r="GB459" i="8"/>
  <c r="GB511" i="8"/>
  <c r="GG497" i="8"/>
  <c r="GG540" i="8" s="1"/>
  <c r="GG445" i="8"/>
  <c r="FS515" i="8"/>
  <c r="FS532" i="8" s="1"/>
  <c r="FS463" i="8"/>
  <c r="GI516" i="8"/>
  <c r="GI533" i="8" s="1"/>
  <c r="GI464" i="8"/>
  <c r="FR430" i="8"/>
  <c r="FR444" i="8"/>
  <c r="FR496" i="8"/>
  <c r="FR538" i="8" s="1"/>
  <c r="FR500" i="8"/>
  <c r="FR529" i="8" s="1"/>
  <c r="FR448" i="8"/>
  <c r="FR497" i="8"/>
  <c r="FR540" i="8" s="1"/>
  <c r="FR445" i="8"/>
  <c r="FR503" i="8"/>
  <c r="FR547" i="8" s="1"/>
  <c r="FR451" i="8"/>
  <c r="GI488" i="8"/>
  <c r="GI550" i="8" s="1"/>
  <c r="GI436" i="8"/>
  <c r="GI444" i="8"/>
  <c r="GI496" i="8"/>
  <c r="GI538" i="8" s="1"/>
  <c r="GI481" i="8"/>
  <c r="GI537" i="8" s="1"/>
  <c r="GI429" i="8"/>
  <c r="GI483" i="8"/>
  <c r="GI431" i="8"/>
  <c r="GI478" i="8"/>
  <c r="GI541" i="8" s="1"/>
  <c r="GI426" i="8"/>
  <c r="GI447" i="8"/>
  <c r="GI499" i="8"/>
  <c r="GI528" i="8" s="1"/>
  <c r="GI435" i="8"/>
  <c r="GI487" i="8"/>
  <c r="GI546" i="8" s="1"/>
  <c r="GB451" i="8"/>
  <c r="GB503" i="8"/>
  <c r="GB547" i="8" s="1"/>
  <c r="GB501" i="8"/>
  <c r="GB530" i="8" s="1"/>
  <c r="GB449" i="8"/>
  <c r="GB504" i="8"/>
  <c r="GB548" i="8" s="1"/>
  <c r="GB452" i="8"/>
  <c r="GB489" i="8"/>
  <c r="GB551" i="8" s="1"/>
  <c r="GB437" i="8"/>
  <c r="GB500" i="8"/>
  <c r="GB529" i="8" s="1"/>
  <c r="GB448" i="8"/>
  <c r="FT465" i="8"/>
  <c r="FT517" i="8"/>
  <c r="FT484" i="8"/>
  <c r="FT534" i="8" s="1"/>
  <c r="FT432" i="8"/>
  <c r="FT475" i="8"/>
  <c r="FT525" i="8" s="1"/>
  <c r="FT423" i="8"/>
  <c r="FT476" i="8"/>
  <c r="FT527" i="8" s="1"/>
  <c r="FT424" i="8"/>
  <c r="FT451" i="8"/>
  <c r="FT503" i="8"/>
  <c r="FT547" i="8" s="1"/>
  <c r="FT500" i="8"/>
  <c r="FT529" i="8" s="1"/>
  <c r="FT448" i="8"/>
  <c r="HI436" i="8"/>
  <c r="HI488" i="8"/>
  <c r="HI550" i="8" s="1"/>
  <c r="GL496" i="8"/>
  <c r="GL538" i="8" s="1"/>
  <c r="GL444" i="8"/>
  <c r="HI481" i="8"/>
  <c r="HI537" i="8" s="1"/>
  <c r="HI429" i="8"/>
  <c r="FW426" i="8"/>
  <c r="FW478" i="8"/>
  <c r="FW541" i="8" s="1"/>
  <c r="GL505" i="8"/>
  <c r="GL539" i="8" s="1"/>
  <c r="GL453" i="8"/>
  <c r="GL517" i="8"/>
  <c r="GL465" i="8"/>
  <c r="GL452" i="8"/>
  <c r="GL504" i="8"/>
  <c r="GL548" i="8" s="1"/>
  <c r="GL497" i="8"/>
  <c r="GL540" i="8" s="1"/>
  <c r="GL445" i="8"/>
  <c r="GL436" i="8"/>
  <c r="GL488" i="8"/>
  <c r="GL550" i="8" s="1"/>
  <c r="FY435" i="8"/>
  <c r="FY487" i="8"/>
  <c r="FY546" i="8" s="1"/>
  <c r="FY437" i="8"/>
  <c r="FY489" i="8"/>
  <c r="FY551" i="8" s="1"/>
  <c r="FY488" i="8"/>
  <c r="FY550" i="8" s="1"/>
  <c r="FY436" i="8"/>
  <c r="FY510" i="8"/>
  <c r="FY458" i="8"/>
  <c r="FY480" i="8"/>
  <c r="FY536" i="8" s="1"/>
  <c r="FY428" i="8"/>
  <c r="FY500" i="8"/>
  <c r="FY529" i="8" s="1"/>
  <c r="FY448" i="8"/>
  <c r="FY486" i="8"/>
  <c r="FY543" i="8" s="1"/>
  <c r="FY434" i="8"/>
  <c r="GF485" i="8"/>
  <c r="GF542" i="8" s="1"/>
  <c r="GF433" i="8"/>
  <c r="GF499" i="8"/>
  <c r="GF528" i="8" s="1"/>
  <c r="GF447" i="8"/>
  <c r="GF463" i="8"/>
  <c r="GF515" i="8"/>
  <c r="GF532" i="8" s="1"/>
  <c r="GF484" i="8"/>
  <c r="GF534" i="8" s="1"/>
  <c r="GF432" i="8"/>
  <c r="GF490" i="8"/>
  <c r="GF552" i="8" s="1"/>
  <c r="GF438" i="8"/>
  <c r="GF476" i="8"/>
  <c r="GF527" i="8" s="1"/>
  <c r="GF424" i="8"/>
  <c r="GF500" i="8"/>
  <c r="GF529" i="8" s="1"/>
  <c r="GF448" i="8"/>
  <c r="FX444" i="8"/>
  <c r="FX496" i="8"/>
  <c r="FX538" i="8" s="1"/>
  <c r="FX480" i="8"/>
  <c r="FX536" i="8" s="1"/>
  <c r="FX428" i="8"/>
  <c r="FX511" i="8"/>
  <c r="FX459" i="8"/>
  <c r="FX510" i="8"/>
  <c r="FX458" i="8"/>
  <c r="FX453" i="8"/>
  <c r="FX505" i="8"/>
  <c r="FX539" i="8" s="1"/>
  <c r="FX439" i="8"/>
  <c r="FX491" i="8"/>
  <c r="FX549" i="8" s="1"/>
  <c r="FX490" i="8"/>
  <c r="FX552" i="8" s="1"/>
  <c r="FX438" i="8"/>
  <c r="AK384" i="8"/>
  <c r="AK383" i="8"/>
  <c r="AJ488" i="8"/>
  <c r="AJ550" i="8" s="1"/>
  <c r="R384" i="8"/>
  <c r="R436" i="8" s="1"/>
  <c r="Q518" i="8"/>
  <c r="Q553" i="8" s="1"/>
  <c r="Q504" i="8"/>
  <c r="Q548" i="8" s="1"/>
  <c r="N384" i="8"/>
  <c r="N436" i="8" s="1"/>
  <c r="M518" i="8"/>
  <c r="M553" i="8" s="1"/>
  <c r="J488" i="8"/>
  <c r="J550" i="8" s="1"/>
  <c r="G385" i="8"/>
  <c r="G437" i="8" s="1"/>
  <c r="G383" i="8"/>
  <c r="G435" i="8" s="1"/>
  <c r="F488" i="8"/>
  <c r="F550" i="8" s="1"/>
  <c r="C385" i="8"/>
  <c r="C437" i="8" s="1"/>
  <c r="C383" i="8"/>
  <c r="C435" i="8" s="1"/>
  <c r="CX382" i="8"/>
  <c r="CV381" i="8"/>
  <c r="CV411" i="8"/>
  <c r="CV463" i="8" s="1"/>
  <c r="CU486" i="8"/>
  <c r="CU543" i="8" s="1"/>
  <c r="CN380" i="8"/>
  <c r="CN484" i="8" s="1"/>
  <c r="CN541" i="8" s="1"/>
  <c r="CM515" i="8"/>
  <c r="CM532" i="8" s="1"/>
  <c r="CA403" i="8"/>
  <c r="CA507" i="8" s="1"/>
  <c r="CA544" i="8" s="1"/>
  <c r="CA401" i="8"/>
  <c r="BN507" i="8"/>
  <c r="BN544" i="8" s="1"/>
  <c r="BN505" i="8"/>
  <c r="BB403" i="8"/>
  <c r="BB401" i="8"/>
  <c r="R381" i="8"/>
  <c r="R433" i="8" s="1"/>
  <c r="R411" i="8"/>
  <c r="R463" i="8" s="1"/>
  <c r="R392" i="8"/>
  <c r="R444" i="8" s="1"/>
  <c r="R375" i="8"/>
  <c r="R427" i="8" s="1"/>
  <c r="R395" i="8"/>
  <c r="R447" i="8" s="1"/>
  <c r="R371" i="8"/>
  <c r="R423" i="8" s="1"/>
  <c r="N375" i="8"/>
  <c r="N427" i="8" s="1"/>
  <c r="J499" i="8"/>
  <c r="J528" i="8" s="1"/>
  <c r="BB392" i="8"/>
  <c r="BB444" i="8" s="1"/>
  <c r="BB412" i="8"/>
  <c r="BB464" i="8" s="1"/>
  <c r="BB372" i="8"/>
  <c r="BB424" i="8" s="1"/>
  <c r="BB371" i="8"/>
  <c r="BB423" i="8" s="1"/>
  <c r="BL497" i="8"/>
  <c r="BL540" i="8" s="1"/>
  <c r="BL499" i="8"/>
  <c r="BL528" i="8" s="1"/>
  <c r="ED503" i="8"/>
  <c r="ED547" i="8" s="1"/>
  <c r="CX371" i="8"/>
  <c r="CX475" i="8" s="1"/>
  <c r="CX525" i="8" s="1"/>
  <c r="CY536" i="8"/>
  <c r="GJ433" i="8"/>
  <c r="GJ485" i="8"/>
  <c r="GJ542" i="8" s="1"/>
  <c r="GE487" i="8"/>
  <c r="GE546" i="8" s="1"/>
  <c r="GE435" i="8"/>
  <c r="FR505" i="8"/>
  <c r="FR539" i="8" s="1"/>
  <c r="FR453" i="8"/>
  <c r="GK481" i="8"/>
  <c r="GK537" i="8" s="1"/>
  <c r="GK429" i="8"/>
  <c r="GK503" i="8"/>
  <c r="GK547" i="8" s="1"/>
  <c r="GK451" i="8"/>
  <c r="GD486" i="8"/>
  <c r="GD543" i="8" s="1"/>
  <c r="GD434" i="8"/>
  <c r="GL426" i="8"/>
  <c r="GL478" i="8"/>
  <c r="GA500" i="8"/>
  <c r="GA448" i="8"/>
  <c r="GA459" i="8"/>
  <c r="GA511" i="8"/>
  <c r="GK485" i="8"/>
  <c r="GK542" i="8" s="1"/>
  <c r="GK433" i="8"/>
  <c r="GK476" i="8"/>
  <c r="GK424" i="8"/>
  <c r="GK482" i="8"/>
  <c r="GK430" i="8"/>
  <c r="GK515" i="8"/>
  <c r="GK532" i="8" s="1"/>
  <c r="GK463" i="8"/>
  <c r="GH491" i="8"/>
  <c r="GH549" i="8" s="1"/>
  <c r="GH439" i="8"/>
  <c r="GH503" i="8"/>
  <c r="GH547" i="8" s="1"/>
  <c r="GH451" i="8"/>
  <c r="GH488" i="8"/>
  <c r="GH550" i="8" s="1"/>
  <c r="GH436" i="8"/>
  <c r="GH505" i="8"/>
  <c r="GH539" i="8" s="1"/>
  <c r="GH453" i="8"/>
  <c r="GH434" i="8"/>
  <c r="GH486" i="8"/>
  <c r="GH543" i="8" s="1"/>
  <c r="GH444" i="8"/>
  <c r="GH496" i="8"/>
  <c r="GH538" i="8" s="1"/>
  <c r="GD505" i="8"/>
  <c r="GD539" i="8" s="1"/>
  <c r="GD453" i="8"/>
  <c r="GD489" i="8"/>
  <c r="GD551" i="8" s="1"/>
  <c r="GD437" i="8"/>
  <c r="GD471" i="8"/>
  <c r="GD558" i="8" s="1"/>
  <c r="GD419" i="8"/>
  <c r="GD476" i="8"/>
  <c r="GD424" i="8"/>
  <c r="GD485" i="8"/>
  <c r="GD542" i="8" s="1"/>
  <c r="GD433" i="8"/>
  <c r="GD516" i="8"/>
  <c r="GD533" i="8" s="1"/>
  <c r="GD464" i="8"/>
  <c r="FZ478" i="8"/>
  <c r="FZ541" i="8" s="1"/>
  <c r="FZ426" i="8"/>
  <c r="FZ515" i="8"/>
  <c r="FZ532" i="8" s="1"/>
  <c r="FZ463" i="8"/>
  <c r="FZ487" i="8"/>
  <c r="FZ546" i="8" s="1"/>
  <c r="FZ435" i="8"/>
  <c r="FZ489" i="8"/>
  <c r="FZ551" i="8" s="1"/>
  <c r="FZ437" i="8"/>
  <c r="FZ500" i="8"/>
  <c r="FZ529" i="8" s="1"/>
  <c r="FZ448" i="8"/>
  <c r="FZ424" i="8"/>
  <c r="FZ476" i="8"/>
  <c r="FV482" i="8"/>
  <c r="FV430" i="8"/>
  <c r="FV484" i="8"/>
  <c r="FV534" i="8" s="1"/>
  <c r="FV432" i="8"/>
  <c r="GC437" i="8"/>
  <c r="GC489" i="8"/>
  <c r="GC551" i="8" s="1"/>
  <c r="GG482" i="8"/>
  <c r="GG430" i="8"/>
  <c r="GH464" i="8"/>
  <c r="GH516" i="8"/>
  <c r="GH533" i="8" s="1"/>
  <c r="GG480" i="8"/>
  <c r="GG536" i="8" s="1"/>
  <c r="GG428" i="8"/>
  <c r="GG503" i="8"/>
  <c r="GG547" i="8" s="1"/>
  <c r="GG451" i="8"/>
  <c r="GJ510" i="8"/>
  <c r="GJ458" i="8"/>
  <c r="GJ496" i="8"/>
  <c r="GJ538" i="8" s="1"/>
  <c r="GJ444" i="8"/>
  <c r="GJ451" i="8"/>
  <c r="GJ503" i="8"/>
  <c r="GJ547" i="8" s="1"/>
  <c r="GJ439" i="8"/>
  <c r="GJ491" i="8"/>
  <c r="GJ549" i="8" s="1"/>
  <c r="GJ482" i="8"/>
  <c r="GJ430" i="8"/>
  <c r="GJ478" i="8"/>
  <c r="GJ541" i="8" s="1"/>
  <c r="GJ426" i="8"/>
  <c r="GC497" i="8"/>
  <c r="GC445" i="8"/>
  <c r="GC423" i="8"/>
  <c r="GC475" i="8"/>
  <c r="GC525" i="8" s="1"/>
  <c r="GC429" i="8"/>
  <c r="GC481" i="8"/>
  <c r="GC537" i="8" s="1"/>
  <c r="GC486" i="8"/>
  <c r="GC543" i="8" s="1"/>
  <c r="GC434" i="8"/>
  <c r="GC515" i="8"/>
  <c r="GC532" i="8" s="1"/>
  <c r="GC463" i="8"/>
  <c r="FU433" i="8"/>
  <c r="FU485" i="8"/>
  <c r="FU542" i="8" s="1"/>
  <c r="FU496" i="8"/>
  <c r="FU538" i="8" s="1"/>
  <c r="FU444" i="8"/>
  <c r="FU510" i="8"/>
  <c r="FU458" i="8"/>
  <c r="FU480" i="8"/>
  <c r="FU536" i="8" s="1"/>
  <c r="FU428" i="8"/>
  <c r="FU451" i="8"/>
  <c r="FU503" i="8"/>
  <c r="FU547" i="8" s="1"/>
  <c r="FU478" i="8"/>
  <c r="FU541" i="8" s="1"/>
  <c r="FU426" i="8"/>
  <c r="GL438" i="8"/>
  <c r="GL490" i="8"/>
  <c r="GL552" i="8" s="1"/>
  <c r="GG486" i="8"/>
  <c r="GG543" i="8" s="1"/>
  <c r="GG434" i="8"/>
  <c r="GG435" i="8"/>
  <c r="GG487" i="8"/>
  <c r="GG546" i="8" s="1"/>
  <c r="GG516" i="8"/>
  <c r="GG533" i="8" s="1"/>
  <c r="GG464" i="8"/>
  <c r="GG437" i="8"/>
  <c r="GG489" i="8"/>
  <c r="GG551" i="8" s="1"/>
  <c r="HI426" i="8"/>
  <c r="HI478" i="8"/>
  <c r="HI541" i="8" s="1"/>
  <c r="HI428" i="8"/>
  <c r="HI480" i="8"/>
  <c r="HI536" i="8" s="1"/>
  <c r="HI500" i="8"/>
  <c r="HI529" i="8" s="1"/>
  <c r="HI448" i="8"/>
  <c r="HI471" i="8"/>
  <c r="HI558" i="8" s="1"/>
  <c r="HI419" i="8"/>
  <c r="GE516" i="8"/>
  <c r="GE533" i="8" s="1"/>
  <c r="GE464" i="8"/>
  <c r="GE481" i="8"/>
  <c r="GE537" i="8" s="1"/>
  <c r="GE429" i="8"/>
  <c r="GE432" i="8"/>
  <c r="GE484" i="8"/>
  <c r="GE534" i="8" s="1"/>
  <c r="GE434" i="8"/>
  <c r="GE486" i="8"/>
  <c r="GE543" i="8" s="1"/>
  <c r="GE505" i="8"/>
  <c r="GE539" i="8" s="1"/>
  <c r="GE453" i="8"/>
  <c r="GE475" i="8"/>
  <c r="GE525" i="8" s="1"/>
  <c r="GE423" i="8"/>
  <c r="GA517" i="8"/>
  <c r="GA465" i="8"/>
  <c r="GA471" i="8"/>
  <c r="GA558" i="8" s="1"/>
  <c r="GA419" i="8"/>
  <c r="GA516" i="8"/>
  <c r="GA533" i="8" s="1"/>
  <c r="GA464" i="8"/>
  <c r="GA481" i="8"/>
  <c r="GA537" i="8" s="1"/>
  <c r="GA429" i="8"/>
  <c r="GA487" i="8"/>
  <c r="GA546" i="8" s="1"/>
  <c r="GA435" i="8"/>
  <c r="GA430" i="8"/>
  <c r="GA482" i="8"/>
  <c r="FW505" i="8"/>
  <c r="FW539" i="8" s="1"/>
  <c r="FW453" i="8"/>
  <c r="FW517" i="8"/>
  <c r="FW465" i="8"/>
  <c r="FW515" i="8"/>
  <c r="FW532" i="8" s="1"/>
  <c r="FW463" i="8"/>
  <c r="FW497" i="8"/>
  <c r="FW540" i="8" s="1"/>
  <c r="FW445" i="8"/>
  <c r="FW471" i="8"/>
  <c r="FW558" i="8" s="1"/>
  <c r="FW419" i="8"/>
  <c r="FS426" i="8"/>
  <c r="FS478" i="8"/>
  <c r="FS541" i="8" s="1"/>
  <c r="FS507" i="8"/>
  <c r="FS544" i="8" s="1"/>
  <c r="FS455" i="8"/>
  <c r="FS504" i="8"/>
  <c r="FS548" i="8" s="1"/>
  <c r="FS452" i="8"/>
  <c r="FS496" i="8"/>
  <c r="FS538" i="8" s="1"/>
  <c r="FS444" i="8"/>
  <c r="FS432" i="8"/>
  <c r="FS484" i="8"/>
  <c r="FS534" i="8" s="1"/>
  <c r="FU431" i="8"/>
  <c r="FU483" i="8"/>
  <c r="GB483" i="8"/>
  <c r="GB431" i="8"/>
  <c r="FS485" i="8"/>
  <c r="FS542" i="8" s="1"/>
  <c r="FS433" i="8"/>
  <c r="FR483" i="8"/>
  <c r="FR431" i="8"/>
  <c r="GK505" i="8"/>
  <c r="GK539" i="8" s="1"/>
  <c r="GK453" i="8"/>
  <c r="GI505" i="8"/>
  <c r="GI539" i="8" s="1"/>
  <c r="GI453" i="8"/>
  <c r="FR481" i="8"/>
  <c r="FR429" i="8"/>
  <c r="FR511" i="8"/>
  <c r="FR537" i="8" s="1"/>
  <c r="FR459" i="8"/>
  <c r="FR478" i="8"/>
  <c r="FR534" i="8" s="1"/>
  <c r="FR426" i="8"/>
  <c r="FR515" i="8"/>
  <c r="FR532" i="8" s="1"/>
  <c r="FR463" i="8"/>
  <c r="FR432" i="8"/>
  <c r="FR484" i="8"/>
  <c r="FR541" i="8" s="1"/>
  <c r="GI484" i="8"/>
  <c r="GI534" i="8" s="1"/>
  <c r="GI432" i="8"/>
  <c r="GI475" i="8"/>
  <c r="GI525" i="8" s="1"/>
  <c r="GI423" i="8"/>
  <c r="GI445" i="8"/>
  <c r="GI497" i="8"/>
  <c r="GI540" i="8" s="1"/>
  <c r="GI500" i="8"/>
  <c r="GI529" i="8" s="1"/>
  <c r="GI448" i="8"/>
  <c r="GI510" i="8"/>
  <c r="GI458" i="8"/>
  <c r="GI485" i="8"/>
  <c r="GI542" i="8" s="1"/>
  <c r="GI433" i="8"/>
  <c r="GI489" i="8"/>
  <c r="GI551" i="8" s="1"/>
  <c r="GI437" i="8"/>
  <c r="GB447" i="8"/>
  <c r="GB499" i="8"/>
  <c r="GB528" i="8" s="1"/>
  <c r="GB487" i="8"/>
  <c r="GB546" i="8" s="1"/>
  <c r="GB435" i="8"/>
  <c r="GB515" i="8"/>
  <c r="GB532" i="8" s="1"/>
  <c r="GB463" i="8"/>
  <c r="GB488" i="8"/>
  <c r="GB550" i="8" s="1"/>
  <c r="GB436" i="8"/>
  <c r="GB444" i="8"/>
  <c r="GB496" i="8"/>
  <c r="GB538" i="8" s="1"/>
  <c r="FT489" i="8"/>
  <c r="FT551" i="8" s="1"/>
  <c r="FT437" i="8"/>
  <c r="FT480" i="8"/>
  <c r="FT536" i="8" s="1"/>
  <c r="FT428" i="8"/>
  <c r="FT486" i="8"/>
  <c r="FT543" i="8" s="1"/>
  <c r="FT434" i="8"/>
  <c r="FT483" i="8"/>
  <c r="FT431" i="8"/>
  <c r="FT485" i="8"/>
  <c r="FT542" i="8" s="1"/>
  <c r="FT433" i="8"/>
  <c r="FT515" i="8"/>
  <c r="FT532" i="8" s="1"/>
  <c r="FT463" i="8"/>
  <c r="GG433" i="8"/>
  <c r="GG485" i="8"/>
  <c r="GG542" i="8" s="1"/>
  <c r="HI485" i="8"/>
  <c r="HI542" i="8" s="1"/>
  <c r="HI433" i="8"/>
  <c r="GG453" i="8"/>
  <c r="GG505" i="8"/>
  <c r="GG539" i="8" s="1"/>
  <c r="GL448" i="8"/>
  <c r="GL500" i="8"/>
  <c r="GL475" i="8"/>
  <c r="GL525" i="8" s="1"/>
  <c r="GL423" i="8"/>
  <c r="GL489" i="8"/>
  <c r="GL551" i="8" s="1"/>
  <c r="GL437" i="8"/>
  <c r="GL471" i="8"/>
  <c r="GL558" i="8" s="1"/>
  <c r="GL419" i="8"/>
  <c r="GL432" i="8"/>
  <c r="GL484" i="8"/>
  <c r="GL534" i="8" s="1"/>
  <c r="FY499" i="8"/>
  <c r="FY528" i="8" s="1"/>
  <c r="FY447" i="8"/>
  <c r="FY515" i="8"/>
  <c r="FY532" i="8" s="1"/>
  <c r="FY463" i="8"/>
  <c r="FY496" i="8"/>
  <c r="FY538" i="8" s="1"/>
  <c r="FY444" i="8"/>
  <c r="FY453" i="8"/>
  <c r="FY505" i="8"/>
  <c r="FY539" i="8" s="1"/>
  <c r="FY449" i="8"/>
  <c r="FY501" i="8"/>
  <c r="FY530" i="8" s="1"/>
  <c r="FY482" i="8"/>
  <c r="FY430" i="8"/>
  <c r="FY431" i="8"/>
  <c r="FY483" i="8"/>
  <c r="GF453" i="8"/>
  <c r="GF505" i="8"/>
  <c r="GF539" i="8" s="1"/>
  <c r="GF478" i="8"/>
  <c r="GF541" i="8" s="1"/>
  <c r="GF426" i="8"/>
  <c r="GF471" i="8"/>
  <c r="GF558" i="8" s="1"/>
  <c r="GF419" i="8"/>
  <c r="GF480" i="8"/>
  <c r="GF536" i="8" s="1"/>
  <c r="GF428" i="8"/>
  <c r="GF517" i="8"/>
  <c r="GF465" i="8"/>
  <c r="GF439" i="8"/>
  <c r="GF491" i="8"/>
  <c r="GF549" i="8" s="1"/>
  <c r="GF486" i="8"/>
  <c r="GF543" i="8" s="1"/>
  <c r="GF434" i="8"/>
  <c r="FX437" i="8"/>
  <c r="FX489" i="8"/>
  <c r="FX551" i="8" s="1"/>
  <c r="FX423" i="8"/>
  <c r="FX475" i="8"/>
  <c r="FX525" i="8" s="1"/>
  <c r="FX476" i="8"/>
  <c r="FX527" i="8" s="1"/>
  <c r="FX424" i="8"/>
  <c r="FX503" i="8"/>
  <c r="FX547" i="8" s="1"/>
  <c r="FX451" i="8"/>
  <c r="FX449" i="8"/>
  <c r="FX501" i="8"/>
  <c r="FX530" i="8" s="1"/>
  <c r="FX516" i="8"/>
  <c r="FX533" i="8" s="1"/>
  <c r="FX464" i="8"/>
  <c r="FX486" i="8"/>
  <c r="FX543" i="8" s="1"/>
  <c r="FX434" i="8"/>
  <c r="AT490" i="8"/>
  <c r="AT552" i="8" s="1"/>
  <c r="AT503" i="8"/>
  <c r="AT547" i="8" s="1"/>
  <c r="AN487" i="8"/>
  <c r="AN546" i="8" s="1"/>
  <c r="AK414" i="8"/>
  <c r="R414" i="8"/>
  <c r="R466" i="8" s="1"/>
  <c r="R400" i="8"/>
  <c r="R452" i="8" s="1"/>
  <c r="Q490" i="8"/>
  <c r="Q552" i="8" s="1"/>
  <c r="Q503" i="8"/>
  <c r="Q547" i="8" s="1"/>
  <c r="N414" i="8"/>
  <c r="N466" i="8" s="1"/>
  <c r="N400" i="8"/>
  <c r="N452" i="8" s="1"/>
  <c r="J518" i="8"/>
  <c r="J553" i="8" s="1"/>
  <c r="J504" i="8"/>
  <c r="J548" i="8" s="1"/>
  <c r="G384" i="8"/>
  <c r="F518" i="8"/>
  <c r="F553" i="8" s="1"/>
  <c r="F504" i="8"/>
  <c r="F548" i="8" s="1"/>
  <c r="C384" i="8"/>
  <c r="C436" i="8" s="1"/>
  <c r="CX381" i="8"/>
  <c r="CX411" i="8"/>
  <c r="CW382" i="8"/>
  <c r="CV380" i="8"/>
  <c r="CV432" i="8" s="1"/>
  <c r="CU515" i="8"/>
  <c r="CU532" i="8" s="1"/>
  <c r="CO486" i="8"/>
  <c r="CO543" i="8" s="1"/>
  <c r="CO478" i="8"/>
  <c r="CO534" i="8" s="1"/>
  <c r="CN403" i="8"/>
  <c r="BN478" i="8"/>
  <c r="BN534" i="8" s="1"/>
  <c r="BL484" i="8"/>
  <c r="BL541" i="8" s="1"/>
  <c r="BL502" i="8"/>
  <c r="BL531" i="8" s="1"/>
  <c r="BB382" i="8"/>
  <c r="BB434" i="8" s="1"/>
  <c r="BB374" i="8"/>
  <c r="BB426" i="8" s="1"/>
  <c r="AT486" i="8"/>
  <c r="AT543" i="8" s="1"/>
  <c r="AT478" i="8"/>
  <c r="AT534" i="8" s="1"/>
  <c r="AK382" i="8"/>
  <c r="R380" i="8"/>
  <c r="R432" i="8" s="1"/>
  <c r="R398" i="8"/>
  <c r="R450" i="8" s="1"/>
  <c r="N380" i="8"/>
  <c r="N432" i="8" s="1"/>
  <c r="N398" i="8"/>
  <c r="N450" i="8" s="1"/>
  <c r="R412" i="8"/>
  <c r="R464" i="8" s="1"/>
  <c r="R372" i="8"/>
  <c r="R424" i="8" s="1"/>
  <c r="BA393" i="8"/>
  <c r="BA445" i="8" s="1"/>
  <c r="BA375" i="8"/>
  <c r="BA427" i="8" s="1"/>
  <c r="BA395" i="8"/>
  <c r="BA447" i="8" s="1"/>
  <c r="AU412" i="8"/>
  <c r="AU372" i="8"/>
  <c r="BZ393" i="8"/>
  <c r="BZ375" i="8"/>
  <c r="FS428" i="8"/>
  <c r="FS480" i="8"/>
  <c r="FS536" i="8" s="1"/>
  <c r="GB445" i="8"/>
  <c r="GB497" i="8"/>
  <c r="GB540" i="8" s="1"/>
  <c r="GC447" i="8"/>
  <c r="GC499" i="8"/>
  <c r="GC528" i="8" s="1"/>
  <c r="FU486" i="8"/>
  <c r="FU543" i="8" s="1"/>
  <c r="FU434" i="8"/>
  <c r="GL501" i="8"/>
  <c r="GL530" i="8" s="1"/>
  <c r="GL449" i="8"/>
  <c r="GK490" i="8"/>
  <c r="GK552" i="8" s="1"/>
  <c r="GK438" i="8"/>
  <c r="FU484" i="8"/>
  <c r="FU534" i="8" s="1"/>
  <c r="FU432" i="8"/>
  <c r="GJ511" i="8"/>
  <c r="GJ459" i="8"/>
  <c r="GK511" i="8"/>
  <c r="GK459" i="8"/>
  <c r="GK510" i="8"/>
  <c r="GK458" i="8"/>
  <c r="GK501" i="8"/>
  <c r="GK530" i="8" s="1"/>
  <c r="GK449" i="8"/>
  <c r="GK426" i="8"/>
  <c r="GK478" i="8"/>
  <c r="GK541" i="8" s="1"/>
  <c r="GK487" i="8"/>
  <c r="GK546" i="8" s="1"/>
  <c r="GK435" i="8"/>
  <c r="GH471" i="8"/>
  <c r="GH558" i="8" s="1"/>
  <c r="GH419" i="8"/>
  <c r="GH481" i="8"/>
  <c r="GH537" i="8" s="1"/>
  <c r="GH429" i="8"/>
  <c r="GH511" i="8"/>
  <c r="GH459" i="8"/>
  <c r="GH432" i="8"/>
  <c r="GH484" i="8"/>
  <c r="GH534" i="8" s="1"/>
  <c r="GH430" i="8"/>
  <c r="GH482" i="8"/>
  <c r="GD517" i="8"/>
  <c r="GD465" i="8"/>
  <c r="GD496" i="8"/>
  <c r="GD538" i="8" s="1"/>
  <c r="GD444" i="8"/>
  <c r="GD436" i="8"/>
  <c r="GD488" i="8"/>
  <c r="GD550" i="8" s="1"/>
  <c r="GD448" i="8"/>
  <c r="GD500" i="8"/>
  <c r="GD529" i="8" s="1"/>
  <c r="GD511" i="8"/>
  <c r="GD459" i="8"/>
  <c r="GD445" i="8"/>
  <c r="GD497" i="8"/>
  <c r="GD540" i="8" s="1"/>
  <c r="FZ475" i="8"/>
  <c r="FZ525" i="8" s="1"/>
  <c r="FZ423" i="8"/>
  <c r="FZ445" i="8"/>
  <c r="FZ497" i="8"/>
  <c r="FZ540" i="8" s="1"/>
  <c r="FZ458" i="8"/>
  <c r="FZ510" i="8"/>
  <c r="FZ438" i="8"/>
  <c r="FZ490" i="8"/>
  <c r="FZ552" i="8" s="1"/>
  <c r="FZ488" i="8"/>
  <c r="FZ550" i="8" s="1"/>
  <c r="FZ436" i="8"/>
  <c r="FZ481" i="8"/>
  <c r="FZ537" i="8" s="1"/>
  <c r="FZ429" i="8"/>
  <c r="FV483" i="8"/>
  <c r="FV431" i="8"/>
  <c r="FV497" i="8"/>
  <c r="FV540" i="8" s="1"/>
  <c r="FV445" i="8"/>
  <c r="FT478" i="8"/>
  <c r="FT541" i="8" s="1"/>
  <c r="FT426" i="8"/>
  <c r="GE471" i="8"/>
  <c r="GE558" i="8" s="1"/>
  <c r="GE419" i="8"/>
  <c r="GJ486" i="8"/>
  <c r="GJ543" i="8" s="1"/>
  <c r="GJ434" i="8"/>
  <c r="GG419" i="8"/>
  <c r="GG471" i="8"/>
  <c r="GG558" i="8" s="1"/>
  <c r="GJ484" i="8"/>
  <c r="GJ534" i="8" s="1"/>
  <c r="GJ432" i="8"/>
  <c r="FZ511" i="8"/>
  <c r="FZ459" i="8"/>
  <c r="GJ515" i="8"/>
  <c r="GJ532" i="8" s="1"/>
  <c r="GJ463" i="8"/>
  <c r="GJ517" i="8"/>
  <c r="GJ465" i="8"/>
  <c r="GJ490" i="8"/>
  <c r="GJ552" i="8" s="1"/>
  <c r="GJ438" i="8"/>
  <c r="GJ445" i="8"/>
  <c r="GJ497" i="8"/>
  <c r="GJ540" i="8" s="1"/>
  <c r="GJ423" i="8"/>
  <c r="GJ475" i="8"/>
  <c r="GJ525" i="8" s="1"/>
  <c r="GJ429" i="8"/>
  <c r="GJ481" i="8"/>
  <c r="GJ537" i="8" s="1"/>
  <c r="GC510" i="8"/>
  <c r="GC458" i="8"/>
  <c r="GC480" i="8"/>
  <c r="GC536" i="8" s="1"/>
  <c r="GC428" i="8"/>
  <c r="GC419" i="8"/>
  <c r="GC471" i="8"/>
  <c r="GC558" i="8" s="1"/>
  <c r="GC484" i="8"/>
  <c r="GC534" i="8" s="1"/>
  <c r="GC432" i="8"/>
  <c r="GC476" i="8"/>
  <c r="GC527" i="8" s="1"/>
  <c r="GC424" i="8"/>
  <c r="GC435" i="8"/>
  <c r="GC487" i="8"/>
  <c r="GC546" i="8" s="1"/>
  <c r="FU517" i="8"/>
  <c r="FU465" i="8"/>
  <c r="FU423" i="8"/>
  <c r="FU475" i="8"/>
  <c r="FU525" i="8" s="1"/>
  <c r="FU505" i="8"/>
  <c r="FU539" i="8" s="1"/>
  <c r="FU453" i="8"/>
  <c r="FU501" i="8"/>
  <c r="FU530" i="8" s="1"/>
  <c r="FU449" i="8"/>
  <c r="FU500" i="8"/>
  <c r="FU529" i="8" s="1"/>
  <c r="FU448" i="8"/>
  <c r="FU435" i="8"/>
  <c r="FU487" i="8"/>
  <c r="FU546" i="8" s="1"/>
  <c r="GG507" i="8"/>
  <c r="GG544" i="8" s="1"/>
  <c r="GG455" i="8"/>
  <c r="GE517" i="8"/>
  <c r="GE465" i="8"/>
  <c r="GG478" i="8"/>
  <c r="GG541" i="8" s="1"/>
  <c r="GG426" i="8"/>
  <c r="GG431" i="8"/>
  <c r="GG483" i="8"/>
  <c r="GG488" i="8"/>
  <c r="GG550" i="8" s="1"/>
  <c r="GG436" i="8"/>
  <c r="GG429" i="8"/>
  <c r="GG481" i="8"/>
  <c r="GG537" i="8" s="1"/>
  <c r="HI499" i="8"/>
  <c r="HI528" i="8" s="1"/>
  <c r="HI447" i="8"/>
  <c r="HI511" i="8"/>
  <c r="HI459" i="8"/>
  <c r="HI503" i="8"/>
  <c r="HI547" i="8" s="1"/>
  <c r="HI451" i="8"/>
  <c r="HI465" i="8"/>
  <c r="HI517" i="8"/>
  <c r="GE463" i="8"/>
  <c r="GE515" i="8"/>
  <c r="GE532" i="8" s="1"/>
  <c r="GE501" i="8"/>
  <c r="GE530" i="8" s="1"/>
  <c r="GE449" i="8"/>
  <c r="GE438" i="8"/>
  <c r="GE490" i="8"/>
  <c r="GE552" i="8" s="1"/>
  <c r="GE430" i="8"/>
  <c r="GE482" i="8"/>
  <c r="GE448" i="8"/>
  <c r="GE500" i="8"/>
  <c r="GE529" i="8" s="1"/>
  <c r="GE444" i="8"/>
  <c r="GE496" i="8"/>
  <c r="GE538" i="8" s="1"/>
  <c r="GA504" i="8"/>
  <c r="GA548" i="8" s="1"/>
  <c r="GA452" i="8"/>
  <c r="GA491" i="8"/>
  <c r="GA549" i="8" s="1"/>
  <c r="GA439" i="8"/>
  <c r="GA515" i="8"/>
  <c r="GA532" i="8" s="1"/>
  <c r="GA463" i="8"/>
  <c r="GA497" i="8"/>
  <c r="GA540" i="8" s="1"/>
  <c r="GA445" i="8"/>
  <c r="GA438" i="8"/>
  <c r="GA490" i="8"/>
  <c r="GA552" i="8" s="1"/>
  <c r="GA434" i="8"/>
  <c r="GA486" i="8"/>
  <c r="GA543" i="8" s="1"/>
  <c r="FW448" i="8"/>
  <c r="FW500" i="8"/>
  <c r="FW483" i="8"/>
  <c r="FW431" i="8"/>
  <c r="FW489" i="8"/>
  <c r="FW551" i="8" s="1"/>
  <c r="FW437" i="8"/>
  <c r="FW434" i="8"/>
  <c r="FW486" i="8"/>
  <c r="FW543" i="8" s="1"/>
  <c r="FW428" i="8"/>
  <c r="FW480" i="8"/>
  <c r="FW536" i="8" s="1"/>
  <c r="FS499" i="8"/>
  <c r="FS528" i="8" s="1"/>
  <c r="FS447" i="8"/>
  <c r="FS511" i="8"/>
  <c r="FS459" i="8"/>
  <c r="FS500" i="8"/>
  <c r="FS529" i="8" s="1"/>
  <c r="FS448" i="8"/>
  <c r="FS471" i="8"/>
  <c r="FS558" i="8" s="1"/>
  <c r="FS419" i="8"/>
  <c r="FS430" i="8"/>
  <c r="FS482" i="8"/>
  <c r="FT482" i="8"/>
  <c r="FT430" i="8"/>
  <c r="FR486" i="8"/>
  <c r="FR543" i="8" s="1"/>
  <c r="FR434" i="8"/>
  <c r="FS489" i="8"/>
  <c r="FS551" i="8" s="1"/>
  <c r="FS437" i="8"/>
  <c r="GD475" i="8"/>
  <c r="GD525" i="8" s="1"/>
  <c r="GD423" i="8"/>
  <c r="GC516" i="8"/>
  <c r="GC533" i="8" s="1"/>
  <c r="GC464" i="8"/>
  <c r="HI516" i="8"/>
  <c r="HI533" i="8" s="1"/>
  <c r="HI464" i="8"/>
  <c r="FR501" i="8"/>
  <c r="FR530" i="8" s="1"/>
  <c r="FR449" i="8"/>
  <c r="FR517" i="8"/>
  <c r="FR465" i="8"/>
  <c r="FR491" i="8"/>
  <c r="FR549" i="8" s="1"/>
  <c r="FR439" i="8"/>
  <c r="FR507" i="8"/>
  <c r="FR544" i="8" s="1"/>
  <c r="FR455" i="8"/>
  <c r="FR487" i="8"/>
  <c r="FR546" i="8" s="1"/>
  <c r="FR435" i="8"/>
  <c r="FR488" i="8"/>
  <c r="FR550" i="8" s="1"/>
  <c r="FR436" i="8"/>
  <c r="GI480" i="8"/>
  <c r="GI536" i="8" s="1"/>
  <c r="GI428" i="8"/>
  <c r="GI482" i="8"/>
  <c r="GI430" i="8"/>
  <c r="GI476" i="8"/>
  <c r="GI527" i="8" s="1"/>
  <c r="GI424" i="8"/>
  <c r="GI438" i="8"/>
  <c r="GI490" i="8"/>
  <c r="GI552" i="8" s="1"/>
  <c r="GI507" i="8"/>
  <c r="GI544" i="8" s="1"/>
  <c r="GI455" i="8"/>
  <c r="GI459" i="8"/>
  <c r="GI511" i="8"/>
  <c r="GI515" i="8"/>
  <c r="GI532" i="8" s="1"/>
  <c r="GI463" i="8"/>
  <c r="GB433" i="8"/>
  <c r="GB485" i="8"/>
  <c r="GB542" i="8" s="1"/>
  <c r="GB438" i="8"/>
  <c r="GB490" i="8"/>
  <c r="GB552" i="8" s="1"/>
  <c r="GB471" i="8"/>
  <c r="GB558" i="8" s="1"/>
  <c r="GB419" i="8"/>
  <c r="GB484" i="8"/>
  <c r="GB534" i="8" s="1"/>
  <c r="GB432" i="8"/>
  <c r="GB475" i="8"/>
  <c r="GB525" i="8" s="1"/>
  <c r="GB423" i="8"/>
  <c r="FT445" i="8"/>
  <c r="FT497" i="8"/>
  <c r="FT540" i="8" s="1"/>
  <c r="FT444" i="8"/>
  <c r="FT496" i="8"/>
  <c r="FT538" i="8" s="1"/>
  <c r="FT481" i="8"/>
  <c r="FT537" i="8" s="1"/>
  <c r="FT429" i="8"/>
  <c r="FT490" i="8"/>
  <c r="FT552" i="8" s="1"/>
  <c r="FT438" i="8"/>
  <c r="FT505" i="8"/>
  <c r="FT539" i="8" s="1"/>
  <c r="FT453" i="8"/>
  <c r="HI489" i="8"/>
  <c r="HI551" i="8" s="1"/>
  <c r="HI437" i="8"/>
  <c r="GL511" i="8"/>
  <c r="GL459" i="8"/>
  <c r="GL451" i="8"/>
  <c r="GL503" i="8"/>
  <c r="GL547" i="8" s="1"/>
  <c r="GL516" i="8"/>
  <c r="GL464" i="8"/>
  <c r="GL485" i="8"/>
  <c r="GL542" i="8" s="1"/>
  <c r="GL433" i="8"/>
  <c r="GL487" i="8"/>
  <c r="GL546" i="8" s="1"/>
  <c r="GL435" i="8"/>
  <c r="FY503" i="8"/>
  <c r="FY547" i="8" s="1"/>
  <c r="FY451" i="8"/>
  <c r="FY517" i="8"/>
  <c r="FY465" i="8"/>
  <c r="FY490" i="8"/>
  <c r="FY552" i="8" s="1"/>
  <c r="FY438" i="8"/>
  <c r="FY511" i="8"/>
  <c r="FY459" i="8"/>
  <c r="FY439" i="8"/>
  <c r="FY491" i="8"/>
  <c r="FY549" i="8" s="1"/>
  <c r="FY484" i="8"/>
  <c r="FY534" i="8" s="1"/>
  <c r="FY432" i="8"/>
  <c r="FY478" i="8"/>
  <c r="FY541" i="8" s="1"/>
  <c r="FY426" i="8"/>
  <c r="GF487" i="8"/>
  <c r="GF546" i="8" s="1"/>
  <c r="GF435" i="8"/>
  <c r="GF503" i="8"/>
  <c r="GF547" i="8" s="1"/>
  <c r="GF451" i="8"/>
  <c r="GF437" i="8"/>
  <c r="GF489" i="8"/>
  <c r="GF551" i="8" s="1"/>
  <c r="GF496" i="8"/>
  <c r="GF538" i="8" s="1"/>
  <c r="GF444" i="8"/>
  <c r="GF481" i="8"/>
  <c r="GF537" i="8" s="1"/>
  <c r="GF429" i="8"/>
  <c r="GF483" i="8"/>
  <c r="GF431" i="8"/>
  <c r="GF511" i="8"/>
  <c r="GF459" i="8"/>
  <c r="FX488" i="8"/>
  <c r="FX550" i="8" s="1"/>
  <c r="FX436" i="8"/>
  <c r="FX481" i="8"/>
  <c r="FX537" i="8" s="1"/>
  <c r="FX429" i="8"/>
  <c r="FX431" i="8"/>
  <c r="FX483" i="8"/>
  <c r="FX499" i="8"/>
  <c r="FX528" i="8" s="1"/>
  <c r="FX447" i="8"/>
  <c r="FX435" i="8"/>
  <c r="FX487" i="8"/>
  <c r="FX546" i="8" s="1"/>
  <c r="FX463" i="8"/>
  <c r="FX515" i="8"/>
  <c r="FX532" i="8" s="1"/>
  <c r="FX504" i="8"/>
  <c r="FX548" i="8" s="1"/>
  <c r="FX452" i="8"/>
  <c r="AU386" i="8"/>
  <c r="AT489" i="8"/>
  <c r="AT551" i="8" s="1"/>
  <c r="AT487" i="8"/>
  <c r="AT546" i="8" s="1"/>
  <c r="AN488" i="8"/>
  <c r="AN550" i="8" s="1"/>
  <c r="AK386" i="8"/>
  <c r="AJ490" i="8"/>
  <c r="AJ552" i="8" s="1"/>
  <c r="AJ503" i="8"/>
  <c r="AJ547" i="8" s="1"/>
  <c r="S504" i="8"/>
  <c r="S548" i="8" s="1"/>
  <c r="R386" i="8"/>
  <c r="R438" i="8" s="1"/>
  <c r="R399" i="8"/>
  <c r="R451" i="8" s="1"/>
  <c r="Q489" i="8"/>
  <c r="Q551" i="8" s="1"/>
  <c r="Q487" i="8"/>
  <c r="Q546" i="8" s="1"/>
  <c r="N386" i="8"/>
  <c r="N438" i="8" s="1"/>
  <c r="N399" i="8"/>
  <c r="N451" i="8" s="1"/>
  <c r="M489" i="8"/>
  <c r="M551" i="8" s="1"/>
  <c r="M487" i="8"/>
  <c r="M546" i="8" s="1"/>
  <c r="J490" i="8"/>
  <c r="J552" i="8" s="1"/>
  <c r="J503" i="8"/>
  <c r="J547" i="8" s="1"/>
  <c r="G414" i="8"/>
  <c r="G466" i="8" s="1"/>
  <c r="G400" i="8"/>
  <c r="G452" i="8" s="1"/>
  <c r="F490" i="8"/>
  <c r="F552" i="8" s="1"/>
  <c r="F503" i="8"/>
  <c r="F547" i="8" s="1"/>
  <c r="C414" i="8"/>
  <c r="C466" i="8" s="1"/>
  <c r="CX380" i="8"/>
  <c r="CW381" i="8"/>
  <c r="CW433" i="8" s="1"/>
  <c r="CV401" i="8"/>
  <c r="CV505" i="8" s="1"/>
  <c r="CV549" i="8" s="1"/>
  <c r="CN382" i="8"/>
  <c r="CN486" i="8" s="1"/>
  <c r="CN543" i="8" s="1"/>
  <c r="CN374" i="8"/>
  <c r="BN485" i="8"/>
  <c r="BN542" i="8" s="1"/>
  <c r="BN515" i="8"/>
  <c r="BN532" i="8" s="1"/>
  <c r="BL507" i="8"/>
  <c r="BL544" i="8" s="1"/>
  <c r="BL505" i="8"/>
  <c r="BB381" i="8"/>
  <c r="BB433" i="8" s="1"/>
  <c r="BB411" i="8"/>
  <c r="BB463" i="8" s="1"/>
  <c r="R403" i="8"/>
  <c r="R455" i="8" s="1"/>
  <c r="R401" i="8"/>
  <c r="R453" i="8" s="1"/>
  <c r="G382" i="8"/>
  <c r="G434" i="8" s="1"/>
  <c r="BB376" i="8"/>
  <c r="BB428" i="8" s="1"/>
  <c r="BB396" i="8"/>
  <c r="BB448" i="8" s="1"/>
  <c r="BM371" i="8"/>
  <c r="BL371" i="8"/>
  <c r="ED375" i="8"/>
  <c r="ED427" i="8" s="1"/>
  <c r="ED395" i="8"/>
  <c r="ED447" i="8" s="1"/>
  <c r="ED371" i="8"/>
  <c r="ED423" i="8" s="1"/>
  <c r="CW392" i="8"/>
  <c r="CW444" i="8" s="1"/>
  <c r="CW412" i="8"/>
  <c r="CW464" i="8" s="1"/>
  <c r="CW372" i="8"/>
  <c r="FR428" i="8"/>
  <c r="FR480" i="8"/>
  <c r="FW475" i="8"/>
  <c r="FW525" i="8" s="1"/>
  <c r="FW423" i="8"/>
  <c r="GI471" i="8"/>
  <c r="GI558" i="8" s="1"/>
  <c r="GI419" i="8"/>
  <c r="GC490" i="8"/>
  <c r="GC552" i="8" s="1"/>
  <c r="GC438" i="8"/>
  <c r="GD426" i="8"/>
  <c r="GD478" i="8"/>
  <c r="GD541" i="8" s="1"/>
  <c r="FW499" i="8"/>
  <c r="FW528" i="8" s="1"/>
  <c r="FW447" i="8"/>
  <c r="GC488" i="8"/>
  <c r="GC550" i="8" s="1"/>
  <c r="GC436" i="8"/>
  <c r="GA510" i="8"/>
  <c r="GA458" i="8"/>
  <c r="GK483" i="8"/>
  <c r="GK431" i="8"/>
  <c r="GK436" i="8"/>
  <c r="GK488" i="8"/>
  <c r="GK550" i="8" s="1"/>
  <c r="GK475" i="8"/>
  <c r="GK525" i="8" s="1"/>
  <c r="GK423" i="8"/>
  <c r="GK480" i="8"/>
  <c r="GK536" i="8" s="1"/>
  <c r="GK428" i="8"/>
  <c r="GK489" i="8"/>
  <c r="GK551" i="8" s="1"/>
  <c r="GK437" i="8"/>
  <c r="GH500" i="8"/>
  <c r="GH529" i="8" s="1"/>
  <c r="GH448" i="8"/>
  <c r="GH480" i="8"/>
  <c r="GH536" i="8" s="1"/>
  <c r="GH428" i="8"/>
  <c r="GH483" i="8"/>
  <c r="GH431" i="8"/>
  <c r="GH501" i="8"/>
  <c r="GH530" i="8" s="1"/>
  <c r="GH449" i="8"/>
  <c r="GH478" i="8"/>
  <c r="GH541" i="8" s="1"/>
  <c r="GH426" i="8"/>
  <c r="GD515" i="8"/>
  <c r="GD532" i="8" s="1"/>
  <c r="GD463" i="8"/>
  <c r="GD487" i="8"/>
  <c r="GD546" i="8" s="1"/>
  <c r="GD435" i="8"/>
  <c r="GD490" i="8"/>
  <c r="GD552" i="8" s="1"/>
  <c r="GD438" i="8"/>
  <c r="GD481" i="8"/>
  <c r="GD537" i="8" s="1"/>
  <c r="GD429" i="8"/>
  <c r="GD483" i="8"/>
  <c r="GD431" i="8"/>
  <c r="GD480" i="8"/>
  <c r="GD536" i="8" s="1"/>
  <c r="GD428" i="8"/>
  <c r="FZ486" i="8"/>
  <c r="FZ543" i="8" s="1"/>
  <c r="FZ434" i="8"/>
  <c r="FZ480" i="8"/>
  <c r="FZ536" i="8" s="1"/>
  <c r="FZ428" i="8"/>
  <c r="FZ505" i="8"/>
  <c r="FZ539" i="8" s="1"/>
  <c r="FZ453" i="8"/>
  <c r="FZ503" i="8"/>
  <c r="FZ547" i="8" s="1"/>
  <c r="FZ451" i="8"/>
  <c r="FZ491" i="8"/>
  <c r="FZ549" i="8" s="1"/>
  <c r="FZ439" i="8"/>
  <c r="FZ464" i="8"/>
  <c r="FZ516" i="8"/>
  <c r="FZ533" i="8" s="1"/>
  <c r="FV485" i="8"/>
  <c r="FV542" i="8" s="1"/>
  <c r="FV433" i="8"/>
  <c r="FV515" i="8"/>
  <c r="FV532" i="8" s="1"/>
  <c r="FV463" i="8"/>
  <c r="GL428" i="8"/>
  <c r="GL480" i="8"/>
  <c r="GL536" i="8" s="1"/>
  <c r="FU437" i="8"/>
  <c r="FU489" i="8"/>
  <c r="FU551" i="8" s="1"/>
  <c r="GB491" i="8"/>
  <c r="GB549" i="8" s="1"/>
  <c r="GB439" i="8"/>
  <c r="GG439" i="8"/>
  <c r="GG491" i="8"/>
  <c r="GG549" i="8" s="1"/>
  <c r="GE452" i="8"/>
  <c r="GE504" i="8"/>
  <c r="FS516" i="8"/>
  <c r="FS533" i="8" s="1"/>
  <c r="FS464" i="8"/>
  <c r="GJ476" i="8"/>
  <c r="GJ527" i="8" s="1"/>
  <c r="GJ424" i="8"/>
  <c r="GJ516" i="8"/>
  <c r="GJ533" i="8" s="1"/>
  <c r="GJ464" i="8"/>
  <c r="GJ505" i="8"/>
  <c r="GJ539" i="8" s="1"/>
  <c r="GJ453" i="8"/>
  <c r="GJ480" i="8"/>
  <c r="GJ536" i="8" s="1"/>
  <c r="GJ428" i="8"/>
  <c r="GJ419" i="8"/>
  <c r="GJ471" i="8"/>
  <c r="GJ558" i="8" s="1"/>
  <c r="GJ437" i="8"/>
  <c r="GJ489" i="8"/>
  <c r="GJ551" i="8" s="1"/>
  <c r="GC505" i="8"/>
  <c r="GC539" i="8" s="1"/>
  <c r="GC453" i="8"/>
  <c r="GC501" i="8"/>
  <c r="GC530" i="8" s="1"/>
  <c r="GC449" i="8"/>
  <c r="GC500" i="8"/>
  <c r="GC529" i="8" s="1"/>
  <c r="GC448" i="8"/>
  <c r="GC451" i="8"/>
  <c r="GC503" i="8"/>
  <c r="GC547" i="8" s="1"/>
  <c r="GC433" i="8"/>
  <c r="GC485" i="8"/>
  <c r="GC542" i="8" s="1"/>
  <c r="GC431" i="8"/>
  <c r="GC483" i="8"/>
  <c r="FU516" i="8"/>
  <c r="FU533" i="8" s="1"/>
  <c r="FU464" i="8"/>
  <c r="FU490" i="8"/>
  <c r="FU552" i="8" s="1"/>
  <c r="FU438" i="8"/>
  <c r="FU511" i="8"/>
  <c r="FU459" i="8"/>
  <c r="FU439" i="8"/>
  <c r="FU491" i="8"/>
  <c r="FU549" i="8" s="1"/>
  <c r="FU482" i="8"/>
  <c r="FU430" i="8"/>
  <c r="GL424" i="8"/>
  <c r="GL476" i="8"/>
  <c r="GL527" i="8" s="1"/>
  <c r="HI515" i="8"/>
  <c r="HI532" i="8" s="1"/>
  <c r="HI463" i="8"/>
  <c r="GG484" i="8"/>
  <c r="GG534" i="8" s="1"/>
  <c r="GG432" i="8"/>
  <c r="GG515" i="8"/>
  <c r="GG532" i="8" s="1"/>
  <c r="GG463" i="8"/>
  <c r="GG425" i="8"/>
  <c r="GG477" i="8"/>
  <c r="GG496" i="8"/>
  <c r="GG538" i="8" s="1"/>
  <c r="GG444" i="8"/>
  <c r="GG476" i="8"/>
  <c r="GG527" i="8" s="1"/>
  <c r="GG424" i="8"/>
  <c r="HI434" i="8"/>
  <c r="HI486" i="8"/>
  <c r="HI543" i="8" s="1"/>
  <c r="HI510" i="8"/>
  <c r="HI458" i="8"/>
  <c r="HI487" i="8"/>
  <c r="HI546" i="8" s="1"/>
  <c r="HI435" i="8"/>
  <c r="HI501" i="8"/>
  <c r="HI530" i="8" s="1"/>
  <c r="HI449" i="8"/>
  <c r="GE489" i="8"/>
  <c r="GE551" i="8" s="1"/>
  <c r="GE437" i="8"/>
  <c r="GE497" i="8"/>
  <c r="GE540" i="8" s="1"/>
  <c r="GE445" i="8"/>
  <c r="GE426" i="8"/>
  <c r="GE478" i="8"/>
  <c r="GE541" i="8" s="1"/>
  <c r="GE511" i="8"/>
  <c r="GE459" i="8"/>
  <c r="GE503" i="8"/>
  <c r="GE547" i="8" s="1"/>
  <c r="GE451" i="8"/>
  <c r="GE428" i="8"/>
  <c r="GE480" i="8"/>
  <c r="GE536" i="8" s="1"/>
  <c r="GA449" i="8"/>
  <c r="GA501" i="8"/>
  <c r="GA530" i="8" s="1"/>
  <c r="GA436" i="8"/>
  <c r="GA488" i="8"/>
  <c r="GA550" i="8" s="1"/>
  <c r="GA489" i="8"/>
  <c r="GA551" i="8" s="1"/>
  <c r="GA437" i="8"/>
  <c r="GA432" i="8"/>
  <c r="GA484" i="8"/>
  <c r="GA534" i="8" s="1"/>
  <c r="GA426" i="8"/>
  <c r="GA478" i="8"/>
  <c r="GA541" i="8" s="1"/>
  <c r="FW511" i="8"/>
  <c r="FW459" i="8"/>
  <c r="FW503" i="8"/>
  <c r="FW547" i="8" s="1"/>
  <c r="FW451" i="8"/>
  <c r="FW436" i="8"/>
  <c r="FW488" i="8"/>
  <c r="FW550" i="8" s="1"/>
  <c r="FW485" i="8"/>
  <c r="FW542" i="8" s="1"/>
  <c r="FW433" i="8"/>
  <c r="FW487" i="8"/>
  <c r="FW546" i="8" s="1"/>
  <c r="FW435" i="8"/>
  <c r="FW432" i="8"/>
  <c r="FW484" i="8"/>
  <c r="FW534" i="8" s="1"/>
  <c r="FS487" i="8"/>
  <c r="FS546" i="8" s="1"/>
  <c r="FS435" i="8"/>
  <c r="FS510" i="8"/>
  <c r="FS458" i="8"/>
  <c r="FS503" i="8"/>
  <c r="FS547" i="8" s="1"/>
  <c r="FS451" i="8"/>
  <c r="FS465" i="8"/>
  <c r="FS517" i="8"/>
  <c r="HI432" i="8"/>
  <c r="HI484" i="8"/>
  <c r="HI534" i="8" s="1"/>
  <c r="FS434" i="8"/>
  <c r="FS486" i="8"/>
  <c r="FS543" i="8" s="1"/>
  <c r="GG423" i="8"/>
  <c r="GG475" i="8"/>
  <c r="GG525" i="8" s="1"/>
  <c r="GK448" i="8"/>
  <c r="GK500" i="8"/>
  <c r="GK529" i="8" s="1"/>
  <c r="GB429" i="8"/>
  <c r="GB481" i="8"/>
  <c r="GB537" i="8" s="1"/>
  <c r="GA505" i="8"/>
  <c r="GA539" i="8" s="1"/>
  <c r="GA453" i="8"/>
  <c r="GK452" i="8"/>
  <c r="GK504" i="8"/>
  <c r="GK548" i="8" s="1"/>
  <c r="FR475" i="8"/>
  <c r="FR525" i="8" s="1"/>
  <c r="FR423" i="8"/>
  <c r="FR489" i="8"/>
  <c r="FR551" i="8" s="1"/>
  <c r="FR437" i="8"/>
  <c r="FR471" i="8"/>
  <c r="FR558" i="8" s="1"/>
  <c r="FR419" i="8"/>
  <c r="FR485" i="8"/>
  <c r="FR542" i="8" s="1"/>
  <c r="FR433" i="8"/>
  <c r="FR438" i="8"/>
  <c r="FR490" i="8"/>
  <c r="FR552" i="8" s="1"/>
  <c r="FR424" i="8"/>
  <c r="FR476" i="8"/>
  <c r="FR527" i="8" s="1"/>
  <c r="GI504" i="8"/>
  <c r="GI548" i="8" s="1"/>
  <c r="GI452" i="8"/>
  <c r="GI465" i="8"/>
  <c r="GI517" i="8"/>
  <c r="GI491" i="8"/>
  <c r="GI549" i="8" s="1"/>
  <c r="GI439" i="8"/>
  <c r="GI486" i="8"/>
  <c r="GI543" i="8" s="1"/>
  <c r="GI434" i="8"/>
  <c r="GI451" i="8"/>
  <c r="GI503" i="8"/>
  <c r="GI547" i="8" s="1"/>
  <c r="GI501" i="8"/>
  <c r="GI530" i="8" s="1"/>
  <c r="GI449" i="8"/>
  <c r="GB510" i="8"/>
  <c r="GB458" i="8"/>
  <c r="GB505" i="8"/>
  <c r="GB539" i="8" s="1"/>
  <c r="GB453" i="8"/>
  <c r="GB516" i="8"/>
  <c r="GB533" i="8" s="1"/>
  <c r="GB464" i="8"/>
  <c r="GB482" i="8"/>
  <c r="GB430" i="8"/>
  <c r="GB480" i="8"/>
  <c r="GB536" i="8" s="1"/>
  <c r="GB428" i="8"/>
  <c r="GB478" i="8"/>
  <c r="GB541" i="8" s="1"/>
  <c r="GB426" i="8"/>
  <c r="FT488" i="8"/>
  <c r="FT550" i="8" s="1"/>
  <c r="FT436" i="8"/>
  <c r="FT491" i="8"/>
  <c r="FT549" i="8" s="1"/>
  <c r="FT439" i="8"/>
  <c r="FT459" i="8"/>
  <c r="FT511" i="8"/>
  <c r="FT510" i="8"/>
  <c r="FT458" i="8"/>
  <c r="FT487" i="8"/>
  <c r="FT546" i="8" s="1"/>
  <c r="FT435" i="8"/>
  <c r="FS445" i="8"/>
  <c r="FS497" i="8"/>
  <c r="FS540" i="8" s="1"/>
  <c r="GG449" i="8"/>
  <c r="GG501" i="8"/>
  <c r="GG530" i="8" s="1"/>
  <c r="GL510" i="8"/>
  <c r="GL458" i="8"/>
  <c r="GL430" i="8"/>
  <c r="GL482" i="8"/>
  <c r="GL515" i="8"/>
  <c r="GL532" i="8" s="1"/>
  <c r="GL463" i="8"/>
  <c r="GL481" i="8"/>
  <c r="GL537" i="8" s="1"/>
  <c r="GL429" i="8"/>
  <c r="GL483" i="8"/>
  <c r="GL431" i="8"/>
  <c r="FY429" i="8"/>
  <c r="FY481" i="8"/>
  <c r="FY537" i="8" s="1"/>
  <c r="FY464" i="8"/>
  <c r="FY516" i="8"/>
  <c r="FY533" i="8" s="1"/>
  <c r="FY433" i="8"/>
  <c r="FY485" i="8"/>
  <c r="FY542" i="8" s="1"/>
  <c r="FY445" i="8"/>
  <c r="FY497" i="8"/>
  <c r="FY540" i="8" s="1"/>
  <c r="FY419" i="8"/>
  <c r="FY471" i="8"/>
  <c r="FY558" i="8" s="1"/>
  <c r="FY504" i="8"/>
  <c r="FY548" i="8" s="1"/>
  <c r="FY452" i="8"/>
  <c r="GF449" i="8"/>
  <c r="GF501" i="8"/>
  <c r="GF530" i="8" s="1"/>
  <c r="GF510" i="8"/>
  <c r="GF458" i="8"/>
  <c r="GF516" i="8"/>
  <c r="GF533" i="8" s="1"/>
  <c r="GF464" i="8"/>
  <c r="GF488" i="8"/>
  <c r="GF550" i="8" s="1"/>
  <c r="GF436" i="8"/>
  <c r="GF423" i="8"/>
  <c r="GF475" i="8"/>
  <c r="GF525" i="8" s="1"/>
  <c r="GF497" i="8"/>
  <c r="GF540" i="8" s="1"/>
  <c r="GF445" i="8"/>
  <c r="GF482" i="8"/>
  <c r="GF430" i="8"/>
  <c r="FX497" i="8"/>
  <c r="FX540" i="8" s="1"/>
  <c r="FX445" i="8"/>
  <c r="FX484" i="8"/>
  <c r="FX534" i="8" s="1"/>
  <c r="FX432" i="8"/>
  <c r="FX500" i="8"/>
  <c r="FX529" i="8" s="1"/>
  <c r="FX448" i="8"/>
  <c r="FX478" i="8"/>
  <c r="FX541" i="8" s="1"/>
  <c r="FX426" i="8"/>
  <c r="FX485" i="8"/>
  <c r="FX542" i="8" s="1"/>
  <c r="FX433" i="8"/>
  <c r="FX482" i="8"/>
  <c r="FX430" i="8"/>
  <c r="FX471" i="8"/>
  <c r="FX558" i="8" s="1"/>
  <c r="FX419" i="8"/>
  <c r="FX517" i="8"/>
  <c r="FX465" i="8"/>
  <c r="GD561" i="8"/>
  <c r="AV484" i="14"/>
  <c r="AV539" i="14" s="1"/>
  <c r="AV432" i="14"/>
  <c r="AK481" i="14"/>
  <c r="AK536" i="14" s="1"/>
  <c r="AK429" i="14"/>
  <c r="AK461" i="14"/>
  <c r="AK513" i="14"/>
  <c r="AK489" i="14"/>
  <c r="AK545" i="14" s="1"/>
  <c r="AK437" i="14"/>
  <c r="AV469" i="14"/>
  <c r="AV521" i="14"/>
  <c r="AV555" i="14" s="1"/>
  <c r="AV503" i="14"/>
  <c r="AV531" i="14" s="1"/>
  <c r="AV451" i="14"/>
  <c r="AK517" i="14"/>
  <c r="AK465" i="14"/>
  <c r="AV450" i="14"/>
  <c r="AV502" i="14"/>
  <c r="AV530" i="14" s="1"/>
  <c r="AV431" i="14"/>
  <c r="AV448" i="14"/>
  <c r="AK480" i="14"/>
  <c r="AK478" i="14"/>
  <c r="AK527" i="14" s="1"/>
  <c r="AV518" i="14"/>
  <c r="AV534" i="14" s="1"/>
  <c r="AK458" i="14"/>
  <c r="AK510" i="14"/>
  <c r="AK546" i="14" s="1"/>
  <c r="AV477" i="14"/>
  <c r="AV425" i="14"/>
  <c r="AV494" i="14"/>
  <c r="AV442" i="14"/>
  <c r="AV458" i="14"/>
  <c r="AV510" i="14"/>
  <c r="AV546" i="14" s="1"/>
  <c r="AK423" i="14"/>
  <c r="AK475" i="14"/>
  <c r="AV428" i="14"/>
  <c r="AV480" i="14"/>
  <c r="AV461" i="14"/>
  <c r="AV513" i="14"/>
  <c r="AV519" i="14"/>
  <c r="AV535" i="14" s="1"/>
  <c r="AV467" i="14"/>
  <c r="AK541" i="14"/>
  <c r="AK551" i="14"/>
  <c r="AV430" i="14"/>
  <c r="AV482" i="14"/>
  <c r="AV537" i="14" s="1"/>
  <c r="AK505" i="14"/>
  <c r="AK533" i="14" s="1"/>
  <c r="AK453" i="14"/>
  <c r="AK447" i="14"/>
  <c r="AK499" i="14"/>
  <c r="AK540" i="14" s="1"/>
  <c r="AV492" i="14"/>
  <c r="AV553" i="14" s="1"/>
  <c r="AV440" i="14"/>
  <c r="AV441" i="14"/>
  <c r="AV452" i="14"/>
  <c r="AV468" i="14"/>
  <c r="AV455" i="14"/>
  <c r="AV485" i="14"/>
  <c r="AV433" i="14"/>
  <c r="AK439" i="14"/>
  <c r="AK491" i="14"/>
  <c r="AK552" i="14" s="1"/>
  <c r="AK490" i="14"/>
  <c r="AK548" i="14" s="1"/>
  <c r="AK438" i="14"/>
  <c r="AK484" i="14"/>
  <c r="AK539" i="14" s="1"/>
  <c r="AK432" i="14"/>
  <c r="AK569" i="14"/>
  <c r="AK571" i="14"/>
  <c r="AK468" i="14"/>
  <c r="AK520" i="14"/>
  <c r="AK506" i="14"/>
  <c r="AK549" i="14" s="1"/>
  <c r="AK454" i="14"/>
  <c r="AK568" i="14"/>
  <c r="AK698" i="14" s="1"/>
  <c r="AK572" i="14"/>
  <c r="AK469" i="14"/>
  <c r="AK486" i="14"/>
  <c r="AK434" i="14"/>
  <c r="AK518" i="14"/>
  <c r="AK534" i="14" s="1"/>
  <c r="AK466" i="14"/>
  <c r="AK502" i="14"/>
  <c r="AK530" i="14" s="1"/>
  <c r="AK450" i="14"/>
  <c r="AK482" i="14"/>
  <c r="AK537" i="14" s="1"/>
  <c r="AK430" i="14"/>
  <c r="AV475" i="14"/>
  <c r="AV423" i="14"/>
  <c r="AK433" i="14"/>
  <c r="AK494" i="14"/>
  <c r="AK442" i="14"/>
  <c r="AK514" i="14"/>
  <c r="AK462" i="14"/>
  <c r="AK440" i="14"/>
  <c r="AK492" i="14"/>
  <c r="AK553" i="14" s="1"/>
  <c r="AK507" i="14"/>
  <c r="AK550" i="14" s="1"/>
  <c r="AK455" i="14"/>
  <c r="AK452" i="14"/>
  <c r="AK504" i="14"/>
  <c r="AK532" i="14" s="1"/>
  <c r="AK488" i="14"/>
  <c r="AK544" i="14" s="1"/>
  <c r="AK436" i="14"/>
  <c r="AK519" i="14"/>
  <c r="AK535" i="14" s="1"/>
  <c r="AK467" i="14"/>
  <c r="AK701" i="14"/>
  <c r="AV517" i="14"/>
  <c r="AV465" i="14"/>
  <c r="AV541" i="14"/>
  <c r="AV569" i="14" s="1"/>
  <c r="AV551" i="14"/>
  <c r="AV438" i="14"/>
  <c r="AV490" i="14"/>
  <c r="AV548" i="14" s="1"/>
  <c r="AV456" i="14"/>
  <c r="AV434" i="14"/>
  <c r="AV486" i="14"/>
  <c r="AV426" i="14"/>
  <c r="AV478" i="14"/>
  <c r="AV527" i="14" s="1"/>
  <c r="AV514" i="14"/>
  <c r="AV462" i="14"/>
  <c r="AK431" i="14"/>
  <c r="AK435" i="14"/>
  <c r="AK451" i="14"/>
  <c r="AK476" i="14"/>
  <c r="AV436" i="14"/>
  <c r="AV454" i="14"/>
  <c r="AV506" i="14"/>
  <c r="AV549" i="14" s="1"/>
  <c r="AK456" i="14"/>
  <c r="AV424" i="14"/>
  <c r="AV447" i="14"/>
  <c r="AV489" i="14"/>
  <c r="AV545" i="14" s="1"/>
  <c r="AV505" i="14"/>
  <c r="AV533" i="14" s="1"/>
  <c r="AV481" i="14"/>
  <c r="AV536" i="14" s="1"/>
  <c r="AV570" i="14" s="1"/>
  <c r="CK514" i="8"/>
  <c r="CK462" i="8"/>
  <c r="ES482" i="8"/>
  <c r="ES430" i="8"/>
  <c r="GZ684" i="8"/>
  <c r="GZ656" i="8"/>
  <c r="ED458" i="8"/>
  <c r="ED510" i="8"/>
  <c r="BL430" i="8"/>
  <c r="BL482" i="8"/>
  <c r="GO472" i="8"/>
  <c r="GO420" i="8"/>
  <c r="EY462" i="8"/>
  <c r="ED449" i="8"/>
  <c r="BH477" i="8"/>
  <c r="ED429" i="8"/>
  <c r="HG482" i="8"/>
  <c r="EU500" i="8"/>
  <c r="EU529" i="8" s="1"/>
  <c r="HG474" i="8"/>
  <c r="GY474" i="8"/>
  <c r="GZ447" i="8"/>
  <c r="EU488" i="8"/>
  <c r="EU550" i="8" s="1"/>
  <c r="GW480" i="8"/>
  <c r="GW536" i="8" s="1"/>
  <c r="GW420" i="8"/>
  <c r="ED420" i="8"/>
  <c r="GV501" i="8"/>
  <c r="GV530" i="8" s="1"/>
  <c r="HA420" i="8"/>
  <c r="F430" i="8"/>
  <c r="F482" i="8"/>
  <c r="BK425" i="8"/>
  <c r="BK477" i="8"/>
  <c r="CO422" i="8"/>
  <c r="CO474" i="8"/>
  <c r="CN425" i="8"/>
  <c r="CN477" i="8"/>
  <c r="ES373" i="8"/>
  <c r="ES477" i="8" s="1"/>
  <c r="AT430" i="8"/>
  <c r="AT482" i="8"/>
  <c r="ES406" i="8"/>
  <c r="ES458" i="8" s="1"/>
  <c r="GQ480" i="8"/>
  <c r="GQ536" i="8" s="1"/>
  <c r="GQ428" i="8"/>
  <c r="GZ482" i="8"/>
  <c r="GZ430" i="8"/>
  <c r="AJ431" i="8"/>
  <c r="AJ483" i="8"/>
  <c r="CN430" i="8"/>
  <c r="CN482" i="8"/>
  <c r="S431" i="8"/>
  <c r="S483" i="8"/>
  <c r="GU474" i="8"/>
  <c r="GU422" i="8"/>
  <c r="HH514" i="8"/>
  <c r="HH462" i="8"/>
  <c r="DR654" i="8"/>
  <c r="DR655" i="8"/>
  <c r="DR663" i="8"/>
  <c r="DR734" i="8" s="1"/>
  <c r="DR660" i="8"/>
  <c r="DR664" i="8"/>
  <c r="FO491" i="8"/>
  <c r="FB482" i="8"/>
  <c r="CX723" i="8"/>
  <c r="CN623" i="8"/>
  <c r="BI514" i="8"/>
  <c r="ES488" i="8"/>
  <c r="ES550" i="8" s="1"/>
  <c r="GY430" i="8"/>
  <c r="EU424" i="8"/>
  <c r="BH491" i="8"/>
  <c r="DR662" i="8"/>
  <c r="ED491" i="8"/>
  <c r="CW448" i="8"/>
  <c r="ED434" i="8"/>
  <c r="ED482" i="8"/>
  <c r="DR656" i="8"/>
  <c r="HE429" i="8"/>
  <c r="HG451" i="8"/>
  <c r="HD421" i="8"/>
  <c r="GS420" i="8"/>
  <c r="FJ517" i="8"/>
  <c r="FA63" i="8"/>
  <c r="ED514" i="8"/>
  <c r="GZ425" i="8"/>
  <c r="AY462" i="8"/>
  <c r="AY514" i="8"/>
  <c r="CM422" i="8"/>
  <c r="CM474" i="8"/>
  <c r="CM483" i="8"/>
  <c r="AN465" i="8"/>
  <c r="AN517" i="8"/>
  <c r="AV458" i="8"/>
  <c r="AV510" i="8"/>
  <c r="AV517" i="8"/>
  <c r="AV465" i="8"/>
  <c r="BL459" i="8"/>
  <c r="BL511" i="8"/>
  <c r="CB459" i="8"/>
  <c r="CB511" i="8"/>
  <c r="HC422" i="8"/>
  <c r="GM472" i="8"/>
  <c r="GM420" i="8"/>
  <c r="GX473" i="8"/>
  <c r="GX421" i="8"/>
  <c r="GW481" i="8"/>
  <c r="GW537" i="8" s="1"/>
  <c r="GW429" i="8"/>
  <c r="CW510" i="8"/>
  <c r="CW458" i="8"/>
  <c r="HE499" i="8"/>
  <c r="HE528" i="8" s="1"/>
  <c r="HE447" i="8"/>
  <c r="FO477" i="8"/>
  <c r="FI63" i="8"/>
  <c r="S425" i="8"/>
  <c r="S477" i="8"/>
  <c r="HE472" i="8"/>
  <c r="HE420" i="8"/>
  <c r="HH473" i="8"/>
  <c r="HH421" i="8"/>
  <c r="GO481" i="8"/>
  <c r="GO537" i="8" s="1"/>
  <c r="GO429" i="8"/>
  <c r="CN620" i="8"/>
  <c r="CX423" i="8"/>
  <c r="FG558" i="8"/>
  <c r="ES472" i="8"/>
  <c r="ES500" i="8"/>
  <c r="ES529" i="8" s="1"/>
  <c r="DR657" i="8"/>
  <c r="DR659" i="8"/>
  <c r="ED517" i="8"/>
  <c r="CW428" i="8"/>
  <c r="CM418" i="8"/>
  <c r="GZ473" i="8"/>
  <c r="S491" i="8"/>
  <c r="BM459" i="8"/>
  <c r="BM511" i="8"/>
  <c r="F431" i="8"/>
  <c r="F483" i="8"/>
  <c r="M439" i="8"/>
  <c r="M491" i="8"/>
  <c r="BB462" i="8"/>
  <c r="BB514" i="8"/>
  <c r="ED459" i="8"/>
  <c r="ED511" i="8"/>
  <c r="GO480" i="8"/>
  <c r="GO536" i="8" s="1"/>
  <c r="GO428" i="8"/>
  <c r="GO73" i="8"/>
  <c r="EU385" i="8"/>
  <c r="EU412" i="8"/>
  <c r="EU516" i="8" s="1"/>
  <c r="EU533" i="8" s="1"/>
  <c r="EU414" i="8"/>
  <c r="GO379" i="8"/>
  <c r="GO431" i="8" s="1"/>
  <c r="ED489" i="8"/>
  <c r="ED551" i="8" s="1"/>
  <c r="ED504" i="8"/>
  <c r="ED548" i="8" s="1"/>
  <c r="BS598" i="8"/>
  <c r="ED485" i="8"/>
  <c r="ED542" i="8" s="1"/>
  <c r="ED515" i="8"/>
  <c r="ED532" i="8" s="1"/>
  <c r="ES399" i="8"/>
  <c r="EU407" i="8"/>
  <c r="EU411" i="8"/>
  <c r="ES413" i="8"/>
  <c r="EU413" i="8"/>
  <c r="DE562" i="8"/>
  <c r="DE560" i="8"/>
  <c r="DE722" i="8"/>
  <c r="DE720" i="8"/>
  <c r="DE564" i="8"/>
  <c r="ED484" i="8"/>
  <c r="ED541" i="8" s="1"/>
  <c r="ED502" i="8"/>
  <c r="ED531" i="8" s="1"/>
  <c r="ET374" i="8"/>
  <c r="ET386" i="8"/>
  <c r="EU368" i="8"/>
  <c r="EU383" i="8"/>
  <c r="EU435" i="8" s="1"/>
  <c r="HG429" i="8"/>
  <c r="GQ380" i="8"/>
  <c r="GQ432" i="8" s="1"/>
  <c r="ED507" i="8"/>
  <c r="ED544" i="8" s="1"/>
  <c r="ED505" i="8"/>
  <c r="BS708" i="8"/>
  <c r="EZ414" i="8"/>
  <c r="EZ400" i="8"/>
  <c r="FF386" i="8"/>
  <c r="FH385" i="8"/>
  <c r="FH437" i="8" s="1"/>
  <c r="FH383" i="8"/>
  <c r="FH435" i="8" s="1"/>
  <c r="FJ414" i="8"/>
  <c r="FJ466" i="8" s="1"/>
  <c r="FL385" i="8"/>
  <c r="FL437" i="8" s="1"/>
  <c r="FN414" i="8"/>
  <c r="FN466" i="8" s="1"/>
  <c r="EZ403" i="8"/>
  <c r="EZ401" i="8"/>
  <c r="EZ453" i="8" s="1"/>
  <c r="FH381" i="8"/>
  <c r="FH433" i="8" s="1"/>
  <c r="FH411" i="8"/>
  <c r="FH463" i="8" s="1"/>
  <c r="EZ406" i="8"/>
  <c r="EZ458" i="8" s="1"/>
  <c r="EZ397" i="8"/>
  <c r="EZ449" i="8" s="1"/>
  <c r="BJ385" i="8"/>
  <c r="BJ437" i="8" s="1"/>
  <c r="ED490" i="8"/>
  <c r="ED552" i="8" s="1"/>
  <c r="CL721" i="8"/>
  <c r="BS704" i="8"/>
  <c r="EZ386" i="8"/>
  <c r="EZ438" i="8" s="1"/>
  <c r="EZ399" i="8"/>
  <c r="FL384" i="8"/>
  <c r="EZ382" i="8"/>
  <c r="EZ434" i="8" s="1"/>
  <c r="EZ374" i="8"/>
  <c r="EZ426" i="8" s="1"/>
  <c r="ED518" i="8"/>
  <c r="ED553" i="8" s="1"/>
  <c r="BO562" i="8"/>
  <c r="BO645" i="8" s="1"/>
  <c r="BO560" i="8"/>
  <c r="S377" i="8"/>
  <c r="ED497" i="8"/>
  <c r="ED540" i="8" s="1"/>
  <c r="ED479" i="8"/>
  <c r="ED535" i="8" s="1"/>
  <c r="ED499" i="8"/>
  <c r="ED528" i="8" s="1"/>
  <c r="EE698" i="8"/>
  <c r="EZ385" i="8"/>
  <c r="EZ437" i="8" s="1"/>
  <c r="EZ383" i="8"/>
  <c r="EZ435" i="8" s="1"/>
  <c r="EZ381" i="8"/>
  <c r="EZ433" i="8" s="1"/>
  <c r="EZ411" i="8"/>
  <c r="EZ463" i="8" s="1"/>
  <c r="EZ392" i="8"/>
  <c r="EZ444" i="8" s="1"/>
  <c r="EZ395" i="8"/>
  <c r="EZ447" i="8" s="1"/>
  <c r="DS600" i="8"/>
  <c r="DS587" i="8"/>
  <c r="DF600" i="8"/>
  <c r="DF603" i="8"/>
  <c r="DF592" i="8"/>
  <c r="EI600" i="8"/>
  <c r="EI598" i="8"/>
  <c r="ED488" i="8"/>
  <c r="ED550" i="8" s="1"/>
  <c r="EJ563" i="8"/>
  <c r="EJ562" i="8"/>
  <c r="EJ560" i="8"/>
  <c r="EF563" i="8"/>
  <c r="EF560" i="8"/>
  <c r="FE517" i="8"/>
  <c r="EZ407" i="8"/>
  <c r="EZ459" i="8" s="1"/>
  <c r="EZ412" i="8"/>
  <c r="EZ372" i="8"/>
  <c r="EZ424" i="8" s="1"/>
  <c r="BJ384" i="8"/>
  <c r="BH383" i="8"/>
  <c r="BH435" i="8" s="1"/>
  <c r="BH380" i="8"/>
  <c r="BH432" i="8" s="1"/>
  <c r="BH398" i="8"/>
  <c r="BH450" i="8" s="1"/>
  <c r="BJ510" i="8"/>
  <c r="BH375" i="8"/>
  <c r="BH427" i="8" s="1"/>
  <c r="CK384" i="8"/>
  <c r="CK436" i="8" s="1"/>
  <c r="CK383" i="8"/>
  <c r="CK435" i="8" s="1"/>
  <c r="BM384" i="8"/>
  <c r="BM383" i="8"/>
  <c r="BB518" i="8"/>
  <c r="BB553" i="8" s="1"/>
  <c r="AZ385" i="8"/>
  <c r="AZ399" i="8"/>
  <c r="T386" i="8"/>
  <c r="T399" i="8"/>
  <c r="T503" i="8" s="1"/>
  <c r="T547" i="8" s="1"/>
  <c r="S385" i="8"/>
  <c r="S399" i="8"/>
  <c r="DF630" i="8"/>
  <c r="BM380" i="8"/>
  <c r="BM484" i="8" s="1"/>
  <c r="BM541" i="8" s="1"/>
  <c r="BM398" i="8"/>
  <c r="BM502" i="8" s="1"/>
  <c r="BM531" i="8" s="1"/>
  <c r="AZ381" i="8"/>
  <c r="AZ433" i="8" s="1"/>
  <c r="AZ411" i="8"/>
  <c r="AZ463" i="8" s="1"/>
  <c r="AT507" i="8"/>
  <c r="AT544" i="8" s="1"/>
  <c r="AT505" i="8"/>
  <c r="C380" i="8"/>
  <c r="C398" i="8"/>
  <c r="T377" i="8"/>
  <c r="T397" i="8"/>
  <c r="S371" i="8"/>
  <c r="BN479" i="8"/>
  <c r="BN535" i="8" s="1"/>
  <c r="BN499" i="8"/>
  <c r="BN528" i="8" s="1"/>
  <c r="BN423" i="8"/>
  <c r="BN475" i="8"/>
  <c r="BN525" i="8" s="1"/>
  <c r="BM377" i="8"/>
  <c r="CM412" i="8"/>
  <c r="CM372" i="8"/>
  <c r="CL375" i="8"/>
  <c r="CL372" i="8"/>
  <c r="T385" i="8"/>
  <c r="T383" i="8"/>
  <c r="S384" i="8"/>
  <c r="S383" i="8"/>
  <c r="CK382" i="8"/>
  <c r="CK434" i="8" s="1"/>
  <c r="CK374" i="8"/>
  <c r="BM403" i="8"/>
  <c r="BM401" i="8"/>
  <c r="BB486" i="8"/>
  <c r="BB543" i="8" s="1"/>
  <c r="BB478" i="8"/>
  <c r="BB534" i="8" s="1"/>
  <c r="AZ380" i="8"/>
  <c r="AZ398" i="8"/>
  <c r="AZ450" i="8" s="1"/>
  <c r="AY485" i="8"/>
  <c r="AY542" i="8" s="1"/>
  <c r="AY515" i="8"/>
  <c r="AY532" i="8" s="1"/>
  <c r="T382" i="8"/>
  <c r="T374" i="8"/>
  <c r="S403" i="8"/>
  <c r="S401" i="8"/>
  <c r="BB497" i="8"/>
  <c r="BB540" i="8" s="1"/>
  <c r="BB479" i="8"/>
  <c r="BB535" i="8" s="1"/>
  <c r="BB499" i="8"/>
  <c r="BB528" i="8" s="1"/>
  <c r="ED496" i="8"/>
  <c r="ED538" i="8" s="1"/>
  <c r="ED480" i="8"/>
  <c r="ED536" i="8" s="1"/>
  <c r="ED516" i="8"/>
  <c r="ED533" i="8" s="1"/>
  <c r="ED500" i="8"/>
  <c r="ED529" i="8" s="1"/>
  <c r="ED476" i="8"/>
  <c r="ED527" i="8" s="1"/>
  <c r="ED475" i="8"/>
  <c r="ED525" i="8" s="1"/>
  <c r="ED725" i="8" s="1"/>
  <c r="EM725" i="8" s="1"/>
  <c r="EZ393" i="8"/>
  <c r="EZ445" i="8" s="1"/>
  <c r="EZ396" i="8"/>
  <c r="EZ448" i="8" s="1"/>
  <c r="BJ393" i="8"/>
  <c r="BJ445" i="8" s="1"/>
  <c r="BJ375" i="8"/>
  <c r="BJ427" i="8" s="1"/>
  <c r="BJ395" i="8"/>
  <c r="BJ447" i="8" s="1"/>
  <c r="BJ371" i="8"/>
  <c r="BJ423" i="8" s="1"/>
  <c r="V592" i="8"/>
  <c r="CK386" i="8"/>
  <c r="CK438" i="8" s="1"/>
  <c r="BM386" i="8"/>
  <c r="BM400" i="8"/>
  <c r="BB489" i="8"/>
  <c r="BB551" i="8" s="1"/>
  <c r="BB487" i="8"/>
  <c r="BB546" i="8" s="1"/>
  <c r="AZ414" i="8"/>
  <c r="AY518" i="8"/>
  <c r="AY553" i="8" s="1"/>
  <c r="T384" i="8"/>
  <c r="S414" i="8"/>
  <c r="CK381" i="8"/>
  <c r="CK485" i="8" s="1"/>
  <c r="CK542" i="8" s="1"/>
  <c r="CK411" i="8"/>
  <c r="CK463" i="8" s="1"/>
  <c r="BM382" i="8"/>
  <c r="BM374" i="8"/>
  <c r="BB485" i="8"/>
  <c r="BB542" i="8" s="1"/>
  <c r="AZ403" i="8"/>
  <c r="AZ507" i="8" s="1"/>
  <c r="AZ544" i="8" s="1"/>
  <c r="AT485" i="8"/>
  <c r="AT542" i="8" s="1"/>
  <c r="AT515" i="8"/>
  <c r="AT532" i="8" s="1"/>
  <c r="AK381" i="8"/>
  <c r="AK433" i="8" s="1"/>
  <c r="C395" i="8"/>
  <c r="C447" i="8" s="1"/>
  <c r="CL516" i="8"/>
  <c r="CL533" i="8" s="1"/>
  <c r="CW475" i="8"/>
  <c r="CW525" i="8" s="1"/>
  <c r="CW722" i="8" s="1"/>
  <c r="AJ486" i="8"/>
  <c r="AJ543" i="8" s="1"/>
  <c r="T381" i="8"/>
  <c r="T411" i="8"/>
  <c r="S382" i="8"/>
  <c r="S374" i="8"/>
  <c r="Q380" i="8"/>
  <c r="Q432" i="8" s="1"/>
  <c r="Q398" i="8"/>
  <c r="Q450" i="8" s="1"/>
  <c r="M380" i="8"/>
  <c r="M432" i="8" s="1"/>
  <c r="M398" i="8"/>
  <c r="M450" i="8" s="1"/>
  <c r="C403" i="8"/>
  <c r="C455" i="8" s="1"/>
  <c r="C401" i="8"/>
  <c r="C453" i="8" s="1"/>
  <c r="EY380" i="8"/>
  <c r="EY432" i="8" s="1"/>
  <c r="EY398" i="8"/>
  <c r="EY450" i="8" s="1"/>
  <c r="EY393" i="8"/>
  <c r="EY445" i="8" s="1"/>
  <c r="EY397" i="8"/>
  <c r="EY449" i="8" s="1"/>
  <c r="EY372" i="8"/>
  <c r="EY424" i="8" s="1"/>
  <c r="T376" i="8"/>
  <c r="T396" i="8"/>
  <c r="T371" i="8"/>
  <c r="S376" i="8"/>
  <c r="S397" i="8"/>
  <c r="S395" i="8"/>
  <c r="C412" i="8"/>
  <c r="C464" i="8" s="1"/>
  <c r="BB496" i="8"/>
  <c r="BB538" i="8" s="1"/>
  <c r="BB516" i="8"/>
  <c r="BB533" i="8" s="1"/>
  <c r="BB476" i="8"/>
  <c r="BB527" i="8" s="1"/>
  <c r="BN392" i="8"/>
  <c r="BN412" i="8"/>
  <c r="BN372" i="8"/>
  <c r="BM376" i="8"/>
  <c r="BM396" i="8"/>
  <c r="BL392" i="8"/>
  <c r="BL412" i="8"/>
  <c r="CO396" i="8"/>
  <c r="CO371" i="8"/>
  <c r="CN376" i="8"/>
  <c r="CN396" i="8"/>
  <c r="CN371" i="8"/>
  <c r="CM377" i="8"/>
  <c r="CU371" i="8"/>
  <c r="T398" i="8"/>
  <c r="S381" i="8"/>
  <c r="S411" i="8"/>
  <c r="S463" i="8" s="1"/>
  <c r="M403" i="8"/>
  <c r="M455" i="8" s="1"/>
  <c r="M401" i="8"/>
  <c r="M453" i="8" s="1"/>
  <c r="J382" i="8"/>
  <c r="J434" i="8" s="1"/>
  <c r="J374" i="8"/>
  <c r="J426" i="8" s="1"/>
  <c r="AE526" i="8"/>
  <c r="C382" i="8"/>
  <c r="C374" i="8"/>
  <c r="C426" i="8" s="1"/>
  <c r="EY403" i="8"/>
  <c r="EY455" i="8" s="1"/>
  <c r="EY401" i="8"/>
  <c r="EY453" i="8" s="1"/>
  <c r="FB372" i="8"/>
  <c r="FB424" i="8" s="1"/>
  <c r="EY392" i="8"/>
  <c r="EY444" i="8" s="1"/>
  <c r="EY396" i="8"/>
  <c r="EY448" i="8" s="1"/>
  <c r="EY371" i="8"/>
  <c r="EY423" i="8" s="1"/>
  <c r="T393" i="8"/>
  <c r="T375" i="8"/>
  <c r="T395" i="8"/>
  <c r="S393" i="8"/>
  <c r="S375" i="8"/>
  <c r="S372" i="8"/>
  <c r="S476" i="8" s="1"/>
  <c r="S527" i="8" s="1"/>
  <c r="R397" i="8"/>
  <c r="R449" i="8" s="1"/>
  <c r="R471" i="8"/>
  <c r="R558" i="8" s="1"/>
  <c r="O387" i="8"/>
  <c r="D366" i="8"/>
  <c r="D470" i="8" s="1"/>
  <c r="C397" i="8"/>
  <c r="C449" i="8" s="1"/>
  <c r="BB377" i="8"/>
  <c r="BB397" i="8"/>
  <c r="BB501" i="8" s="1"/>
  <c r="BB530" i="8" s="1"/>
  <c r="BA377" i="8"/>
  <c r="BA429" i="8" s="1"/>
  <c r="AV392" i="8"/>
  <c r="AV444" i="8" s="1"/>
  <c r="BN377" i="8"/>
  <c r="BN481" i="8" s="1"/>
  <c r="BN537" i="8" s="1"/>
  <c r="BM393" i="8"/>
  <c r="BM375" i="8"/>
  <c r="BM479" i="8" s="1"/>
  <c r="BM535" i="8" s="1"/>
  <c r="BM395" i="8"/>
  <c r="BL377" i="8"/>
  <c r="BL481" i="8" s="1"/>
  <c r="BL537" i="8" s="1"/>
  <c r="BL397" i="8"/>
  <c r="BL501" i="8" s="1"/>
  <c r="BL530" i="8" s="1"/>
  <c r="BL372" i="8"/>
  <c r="CA406" i="8"/>
  <c r="CO393" i="8"/>
  <c r="CO497" i="8" s="1"/>
  <c r="CO540" i="8" s="1"/>
  <c r="CO375" i="8"/>
  <c r="CN393" i="8"/>
  <c r="CN445" i="8" s="1"/>
  <c r="CN375" i="8"/>
  <c r="CM393" i="8"/>
  <c r="CM497" i="8" s="1"/>
  <c r="CM540" i="8" s="1"/>
  <c r="CM376" i="8"/>
  <c r="CM371" i="8"/>
  <c r="CM475" i="8" s="1"/>
  <c r="CM525" i="8" s="1"/>
  <c r="CX392" i="8"/>
  <c r="CX412" i="8"/>
  <c r="CX516" i="8" s="1"/>
  <c r="CX533" i="8" s="1"/>
  <c r="CX372" i="8"/>
  <c r="CW496" i="8"/>
  <c r="CW538" i="8" s="1"/>
  <c r="AJ484" i="8"/>
  <c r="AJ541" i="8" s="1"/>
  <c r="T403" i="8"/>
  <c r="T401" i="8"/>
  <c r="S380" i="8"/>
  <c r="S398" i="8"/>
  <c r="L507" i="8"/>
  <c r="L544" i="8" s="1"/>
  <c r="L505" i="8"/>
  <c r="L539" i="8" s="1"/>
  <c r="F411" i="8"/>
  <c r="C381" i="8"/>
  <c r="C433" i="8" s="1"/>
  <c r="EY382" i="8"/>
  <c r="EY434" i="8" s="1"/>
  <c r="EY374" i="8"/>
  <c r="EY426" i="8" s="1"/>
  <c r="EY407" i="8"/>
  <c r="EY459" i="8" s="1"/>
  <c r="T392" i="8"/>
  <c r="T412" i="8"/>
  <c r="T372" i="8"/>
  <c r="S392" i="8"/>
  <c r="S412" i="8"/>
  <c r="S396" i="8"/>
  <c r="C376" i="8"/>
  <c r="C428" i="8" s="1"/>
  <c r="C396" i="8"/>
  <c r="C448" i="8" s="1"/>
  <c r="BB480" i="8"/>
  <c r="BB536" i="8" s="1"/>
  <c r="BB500" i="8"/>
  <c r="BB529" i="8" s="1"/>
  <c r="BB475" i="8"/>
  <c r="BB525" i="8" s="1"/>
  <c r="AT516" i="8"/>
  <c r="AT533" i="8" s="1"/>
  <c r="BN393" i="8"/>
  <c r="BN376" i="8"/>
  <c r="BN396" i="8"/>
  <c r="BM392" i="8"/>
  <c r="BM412" i="8"/>
  <c r="BM372" i="8"/>
  <c r="BL376" i="8"/>
  <c r="BL396" i="8"/>
  <c r="CO392" i="8"/>
  <c r="CO412" i="8"/>
  <c r="CO372" i="8"/>
  <c r="CN392" i="8"/>
  <c r="CN412" i="8"/>
  <c r="CN372" i="8"/>
  <c r="CM392" i="8"/>
  <c r="CM375" i="8"/>
  <c r="CU392" i="8"/>
  <c r="CU412" i="8"/>
  <c r="CU372" i="8"/>
  <c r="EL690" i="8"/>
  <c r="EL693" i="8"/>
  <c r="EL692" i="8"/>
  <c r="GU434" i="8"/>
  <c r="GU486" i="8"/>
  <c r="GU543" i="8" s="1"/>
  <c r="P418" i="8"/>
  <c r="P470" i="8"/>
  <c r="N425" i="8"/>
  <c r="N477" i="8"/>
  <c r="AT431" i="8"/>
  <c r="AT483" i="8"/>
  <c r="CW485" i="8"/>
  <c r="CW542" i="8" s="1"/>
  <c r="EF646" i="8"/>
  <c r="EF642" i="8"/>
  <c r="EF649" i="8"/>
  <c r="EF639" i="8"/>
  <c r="EF641" i="8"/>
  <c r="EF633" i="8"/>
  <c r="EF631" i="8"/>
  <c r="EF636" i="8"/>
  <c r="EF638" i="8"/>
  <c r="EF640" i="8"/>
  <c r="EF634" i="8"/>
  <c r="EF647" i="8"/>
  <c r="EF635" i="8"/>
  <c r="CO502" i="8"/>
  <c r="CO531" i="8" s="1"/>
  <c r="CR531" i="8" s="1"/>
  <c r="CO450" i="8"/>
  <c r="CM478" i="8"/>
  <c r="CM534" i="8" s="1"/>
  <c r="CM426" i="8"/>
  <c r="BR720" i="8"/>
  <c r="BR564" i="8"/>
  <c r="BR727" i="8"/>
  <c r="BR722" i="8"/>
  <c r="BR721" i="8"/>
  <c r="BN502" i="8"/>
  <c r="BN531" i="8" s="1"/>
  <c r="BN450" i="8"/>
  <c r="BL486" i="8"/>
  <c r="BL543" i="8" s="1"/>
  <c r="BL434" i="8"/>
  <c r="AW515" i="8"/>
  <c r="AW532" i="8" s="1"/>
  <c r="AW463" i="8"/>
  <c r="AL507" i="8"/>
  <c r="AL544" i="8" s="1"/>
  <c r="AL455" i="8"/>
  <c r="AJ485" i="8"/>
  <c r="AJ542" i="8" s="1"/>
  <c r="AJ433" i="8"/>
  <c r="U637" i="8"/>
  <c r="U649" i="8"/>
  <c r="U642" i="8"/>
  <c r="U638" i="8"/>
  <c r="U633" i="8"/>
  <c r="U630" i="8"/>
  <c r="U647" i="8"/>
  <c r="U641" i="8"/>
  <c r="U636" i="8"/>
  <c r="U631" i="8"/>
  <c r="U648" i="8"/>
  <c r="U632" i="8"/>
  <c r="U646" i="8"/>
  <c r="U640" i="8"/>
  <c r="U635" i="8"/>
  <c r="U644" i="8"/>
  <c r="U639" i="8"/>
  <c r="U634" i="8"/>
  <c r="T502" i="8"/>
  <c r="T531" i="8" s="1"/>
  <c r="T450" i="8"/>
  <c r="S515" i="8"/>
  <c r="S532" i="8" s="1"/>
  <c r="G485" i="8"/>
  <c r="G542" i="8" s="1"/>
  <c r="G433" i="8"/>
  <c r="FC412" i="8"/>
  <c r="FC410" i="8"/>
  <c r="FC462" i="8" s="1"/>
  <c r="FC366" i="8"/>
  <c r="S424" i="8"/>
  <c r="H368" i="8"/>
  <c r="H413" i="8"/>
  <c r="H407" i="8"/>
  <c r="H459" i="8" s="1"/>
  <c r="H387" i="8"/>
  <c r="H406" i="8"/>
  <c r="AN497" i="8"/>
  <c r="AN540" i="8" s="1"/>
  <c r="AN445" i="8"/>
  <c r="AM413" i="8"/>
  <c r="AM407" i="8"/>
  <c r="AM406" i="8"/>
  <c r="AL481" i="8"/>
  <c r="AL537" i="8" s="1"/>
  <c r="AL429" i="8"/>
  <c r="AW501" i="8"/>
  <c r="AW530" i="8" s="1"/>
  <c r="AW449" i="8"/>
  <c r="CN497" i="8"/>
  <c r="CN540" i="8" s="1"/>
  <c r="EN529" i="8"/>
  <c r="EH560" i="8"/>
  <c r="EH589" i="8" s="1"/>
  <c r="EH572" i="8"/>
  <c r="EH715" i="8" s="1"/>
  <c r="EH569" i="8"/>
  <c r="EH567" i="8"/>
  <c r="EM529" i="8"/>
  <c r="CW476" i="8"/>
  <c r="CW527" i="8" s="1"/>
  <c r="CW424" i="8"/>
  <c r="CM423" i="8"/>
  <c r="BN472" i="8"/>
  <c r="G463" i="8"/>
  <c r="EU430" i="8"/>
  <c r="ET431" i="8"/>
  <c r="ET483" i="8"/>
  <c r="BM463" i="8"/>
  <c r="FL425" i="8"/>
  <c r="FL477" i="8"/>
  <c r="FH425" i="8"/>
  <c r="FH477" i="8"/>
  <c r="DF622" i="8"/>
  <c r="DF621" i="8"/>
  <c r="DF620" i="8"/>
  <c r="DF619" i="8"/>
  <c r="DF625" i="8"/>
  <c r="DF624" i="8"/>
  <c r="DF623" i="8"/>
  <c r="DF618" i="8"/>
  <c r="DJ624" i="8"/>
  <c r="DJ625" i="8"/>
  <c r="DJ669" i="8"/>
  <c r="DJ674" i="8"/>
  <c r="DJ670" i="8"/>
  <c r="DJ675" i="8"/>
  <c r="DJ676" i="8"/>
  <c r="DJ677" i="8"/>
  <c r="DJ672" i="8"/>
  <c r="DJ673" i="8"/>
  <c r="DJ671" i="8"/>
  <c r="EF622" i="8"/>
  <c r="EF620" i="8"/>
  <c r="EF624" i="8"/>
  <c r="EJ625" i="8"/>
  <c r="EJ622" i="8"/>
  <c r="EJ618" i="8"/>
  <c r="EJ624" i="8"/>
  <c r="DF693" i="8"/>
  <c r="DF690" i="8"/>
  <c r="DF682" i="8"/>
  <c r="DF686" i="8"/>
  <c r="DF692" i="8"/>
  <c r="DF691" i="8"/>
  <c r="DF683" i="8"/>
  <c r="DF687" i="8"/>
  <c r="DR689" i="8"/>
  <c r="DR690" i="8"/>
  <c r="DR691" i="8"/>
  <c r="DR687" i="8"/>
  <c r="DR693" i="8"/>
  <c r="DR682" i="8"/>
  <c r="DR688" i="8"/>
  <c r="DR694" i="8" s="1"/>
  <c r="DR685" i="8"/>
  <c r="DR686" i="8"/>
  <c r="DR683" i="8"/>
  <c r="DX683" i="8"/>
  <c r="DX690" i="8"/>
  <c r="DX684" i="8"/>
  <c r="DX687" i="8"/>
  <c r="DX682" i="8"/>
  <c r="DX685" i="8"/>
  <c r="DX688" i="8"/>
  <c r="DX689" i="8"/>
  <c r="DX691" i="8"/>
  <c r="EH565" i="8"/>
  <c r="EH687" i="8" s="1"/>
  <c r="DE700" i="8"/>
  <c r="DE698" i="8"/>
  <c r="DE697" i="8"/>
  <c r="DE699" i="8"/>
  <c r="DR699" i="8"/>
  <c r="DR698" i="8"/>
  <c r="DV699" i="8"/>
  <c r="DV700" i="8"/>
  <c r="EF698" i="8"/>
  <c r="EF700" i="8"/>
  <c r="EJ700" i="8"/>
  <c r="EJ697" i="8"/>
  <c r="EJ698" i="8"/>
  <c r="EJ699" i="8"/>
  <c r="BP698" i="8"/>
  <c r="BP700" i="8"/>
  <c r="BP697" i="8"/>
  <c r="DF712" i="8"/>
  <c r="DF716" i="8"/>
  <c r="EY489" i="8"/>
  <c r="EY551" i="8" s="1"/>
  <c r="EY437" i="8"/>
  <c r="FA518" i="8"/>
  <c r="FA553" i="8" s="1"/>
  <c r="FA466" i="8"/>
  <c r="FB490" i="8"/>
  <c r="FB552" i="8" s="1"/>
  <c r="FB438" i="8"/>
  <c r="FB503" i="8"/>
  <c r="FB547" i="8" s="1"/>
  <c r="FB451" i="8"/>
  <c r="FE518" i="8"/>
  <c r="FE553" i="8" s="1"/>
  <c r="FE466" i="8"/>
  <c r="FE488" i="8"/>
  <c r="FE550" i="8" s="1"/>
  <c r="FE436" i="8"/>
  <c r="FM489" i="8"/>
  <c r="FM551" i="8" s="1"/>
  <c r="FM437" i="8"/>
  <c r="FP657" i="8"/>
  <c r="FP662" i="8"/>
  <c r="FM62" i="8"/>
  <c r="FM471" i="8"/>
  <c r="FM558" i="8" s="1"/>
  <c r="FK62" i="8"/>
  <c r="FK470" i="8"/>
  <c r="FG62" i="8"/>
  <c r="FG470" i="8"/>
  <c r="FA373" i="8"/>
  <c r="FA366" i="8"/>
  <c r="FA418" i="8" s="1"/>
  <c r="FA379" i="8"/>
  <c r="FA387" i="8"/>
  <c r="FA410" i="8"/>
  <c r="BJ501" i="8"/>
  <c r="BJ530" i="8" s="1"/>
  <c r="BJ449" i="8"/>
  <c r="GY452" i="8"/>
  <c r="GY504" i="8"/>
  <c r="GY548" i="8" s="1"/>
  <c r="HG646" i="8"/>
  <c r="FH418" i="8"/>
  <c r="FH470" i="8"/>
  <c r="FH557" i="8" s="1"/>
  <c r="BN514" i="8"/>
  <c r="BN462" i="8"/>
  <c r="CM486" i="8"/>
  <c r="CM543" i="8" s="1"/>
  <c r="CM434" i="8"/>
  <c r="CL539" i="8"/>
  <c r="CL549" i="8"/>
  <c r="CL561" i="8" s="1"/>
  <c r="CL623" i="8" s="1"/>
  <c r="BZ484" i="8"/>
  <c r="BZ541" i="8" s="1"/>
  <c r="BZ432" i="8"/>
  <c r="BB502" i="8"/>
  <c r="BB531" i="8" s="1"/>
  <c r="BB450" i="8"/>
  <c r="AY505" i="8"/>
  <c r="AY453" i="8"/>
  <c r="AM478" i="8"/>
  <c r="AM534" i="8" s="1"/>
  <c r="AM426" i="8"/>
  <c r="AJ515" i="8"/>
  <c r="AJ532" i="8" s="1"/>
  <c r="AJ463" i="8"/>
  <c r="X660" i="8"/>
  <c r="X657" i="8"/>
  <c r="X659" i="8"/>
  <c r="Z563" i="8"/>
  <c r="X662" i="8"/>
  <c r="X656" i="8"/>
  <c r="X661" i="8"/>
  <c r="R480" i="8"/>
  <c r="R536" i="8" s="1"/>
  <c r="R428" i="8"/>
  <c r="N511" i="8"/>
  <c r="N514" i="8"/>
  <c r="N517" i="8"/>
  <c r="G510" i="8"/>
  <c r="G471" i="8"/>
  <c r="G514" i="8"/>
  <c r="G517" i="8"/>
  <c r="G477" i="8"/>
  <c r="AN479" i="8"/>
  <c r="AN535" i="8" s="1"/>
  <c r="AN427" i="8"/>
  <c r="AI407" i="8"/>
  <c r="AI413" i="8"/>
  <c r="AI465" i="8" s="1"/>
  <c r="AI406" i="8"/>
  <c r="BA501" i="8"/>
  <c r="BA530" i="8" s="1"/>
  <c r="BA449" i="8"/>
  <c r="BR563" i="8"/>
  <c r="BR657" i="8" s="1"/>
  <c r="BR572" i="8"/>
  <c r="BR714" i="8" s="1"/>
  <c r="BR569" i="8"/>
  <c r="BR567" i="8"/>
  <c r="BR565" i="8"/>
  <c r="BR685" i="8" s="1"/>
  <c r="CE654" i="8"/>
  <c r="CE655" i="8"/>
  <c r="CE661" i="8"/>
  <c r="CE659" i="8"/>
  <c r="CE657" i="8"/>
  <c r="CE656" i="8"/>
  <c r="CE664" i="8"/>
  <c r="CE660" i="8"/>
  <c r="CE663" i="8"/>
  <c r="BZ491" i="8"/>
  <c r="BZ517" i="8"/>
  <c r="BZ514" i="8"/>
  <c r="CO499" i="8"/>
  <c r="CO528" i="8" s="1"/>
  <c r="CO447" i="8"/>
  <c r="CN499" i="8"/>
  <c r="CN528" i="8" s="1"/>
  <c r="CN447" i="8"/>
  <c r="CM480" i="8"/>
  <c r="CM536" i="8" s="1"/>
  <c r="CM428" i="8"/>
  <c r="EL560" i="8"/>
  <c r="EL572" i="8"/>
  <c r="EL569" i="8"/>
  <c r="EL567" i="8"/>
  <c r="CX496" i="8"/>
  <c r="CX538" i="8" s="1"/>
  <c r="CX444" i="8"/>
  <c r="HG674" i="8"/>
  <c r="BB449" i="8"/>
  <c r="FD425" i="8"/>
  <c r="FD477" i="8"/>
  <c r="ET433" i="8"/>
  <c r="ET485" i="8"/>
  <c r="ET542" i="8" s="1"/>
  <c r="EL701" i="8"/>
  <c r="FC367" i="8"/>
  <c r="FC419" i="8" s="1"/>
  <c r="N471" i="8"/>
  <c r="L418" i="8"/>
  <c r="L470" i="8"/>
  <c r="L557" i="8" s="1"/>
  <c r="FO26" i="8"/>
  <c r="FO73" i="8"/>
  <c r="FC26" i="8"/>
  <c r="FC73" i="8"/>
  <c r="FN20" i="8"/>
  <c r="FN557" i="8" s="1"/>
  <c r="FN63" i="8"/>
  <c r="FJ20" i="8"/>
  <c r="FJ63" i="8"/>
  <c r="FF20" i="8"/>
  <c r="FF63" i="8"/>
  <c r="FB63" i="8"/>
  <c r="FB20" i="8"/>
  <c r="AZ426" i="8"/>
  <c r="CO432" i="8"/>
  <c r="CW491" i="8"/>
  <c r="CW439" i="8"/>
  <c r="K366" i="8"/>
  <c r="K418" i="8" s="1"/>
  <c r="K387" i="8"/>
  <c r="EU420" i="8"/>
  <c r="EU472" i="8"/>
  <c r="T420" i="8"/>
  <c r="T472" i="8"/>
  <c r="T422" i="8"/>
  <c r="T474" i="8"/>
  <c r="EY471" i="8"/>
  <c r="EY558" i="8" s="1"/>
  <c r="EY419" i="8"/>
  <c r="EY472" i="8"/>
  <c r="EY420" i="8"/>
  <c r="FD472" i="8"/>
  <c r="FD420" i="8"/>
  <c r="FG472" i="8"/>
  <c r="FG420" i="8"/>
  <c r="FK420" i="8"/>
  <c r="FK472" i="8"/>
  <c r="FO473" i="8"/>
  <c r="FO421" i="8"/>
  <c r="FG422" i="8"/>
  <c r="FG474" i="8"/>
  <c r="FJ422" i="8"/>
  <c r="FJ474" i="8"/>
  <c r="FN474" i="8"/>
  <c r="FN422" i="8"/>
  <c r="FB477" i="8"/>
  <c r="FB425" i="8"/>
  <c r="FB480" i="8"/>
  <c r="FB428" i="8"/>
  <c r="FJ480" i="8"/>
  <c r="FJ428" i="8"/>
  <c r="FB481" i="8"/>
  <c r="FB429" i="8"/>
  <c r="FK481" i="8"/>
  <c r="FK429" i="8"/>
  <c r="FC378" i="8"/>
  <c r="FG430" i="8"/>
  <c r="FG482" i="8"/>
  <c r="FO482" i="8"/>
  <c r="FO430" i="8"/>
  <c r="FC379" i="8"/>
  <c r="EF644" i="8"/>
  <c r="H462" i="8"/>
  <c r="H514" i="8"/>
  <c r="Q418" i="8"/>
  <c r="Q470" i="8"/>
  <c r="Q557" i="8" s="1"/>
  <c r="CN511" i="8"/>
  <c r="CN459" i="8"/>
  <c r="CN515" i="8"/>
  <c r="CN532" i="8" s="1"/>
  <c r="CN463" i="8"/>
  <c r="CK484" i="8"/>
  <c r="CK541" i="8" s="1"/>
  <c r="CK432" i="8"/>
  <c r="CA505" i="8"/>
  <c r="CA453" i="8"/>
  <c r="BZ502" i="8"/>
  <c r="BZ531" i="8" s="1"/>
  <c r="BZ450" i="8"/>
  <c r="BM485" i="8"/>
  <c r="BM542" i="8" s="1"/>
  <c r="BM433" i="8"/>
  <c r="BB484" i="8"/>
  <c r="BB541" i="8" s="1"/>
  <c r="BB432" i="8"/>
  <c r="AM486" i="8"/>
  <c r="AM543" i="8" s="1"/>
  <c r="AM434" i="8"/>
  <c r="AL505" i="8"/>
  <c r="AL453" i="8"/>
  <c r="AK502" i="8"/>
  <c r="AK531" i="8" s="1"/>
  <c r="AK450" i="8"/>
  <c r="Y648" i="8"/>
  <c r="Y647" i="8"/>
  <c r="Y641" i="8"/>
  <c r="Y640" i="8"/>
  <c r="Y632" i="8"/>
  <c r="Y634" i="8"/>
  <c r="Y639" i="8"/>
  <c r="Y642" i="8"/>
  <c r="Y633" i="8"/>
  <c r="Y646" i="8"/>
  <c r="Y630" i="8"/>
  <c r="Y638" i="8"/>
  <c r="S485" i="8"/>
  <c r="S542" i="8" s="1"/>
  <c r="S433" i="8"/>
  <c r="AF526" i="8"/>
  <c r="T497" i="8"/>
  <c r="T540" i="8" s="1"/>
  <c r="T445" i="8"/>
  <c r="T479" i="8"/>
  <c r="T535" i="8" s="1"/>
  <c r="T427" i="8"/>
  <c r="S479" i="8"/>
  <c r="S535" i="8" s="1"/>
  <c r="S427" i="8"/>
  <c r="R470" i="8"/>
  <c r="R557" i="8" s="1"/>
  <c r="R514" i="8"/>
  <c r="R510" i="8"/>
  <c r="R472" i="8"/>
  <c r="R511" i="8"/>
  <c r="J501" i="8"/>
  <c r="J530" i="8" s="1"/>
  <c r="J449" i="8"/>
  <c r="D379" i="8"/>
  <c r="D367" i="8"/>
  <c r="D413" i="8"/>
  <c r="D407" i="8"/>
  <c r="D511" i="8" s="1"/>
  <c r="D378" i="8"/>
  <c r="C514" i="8"/>
  <c r="C483" i="8"/>
  <c r="C510" i="8"/>
  <c r="C517" i="8"/>
  <c r="C62" i="8"/>
  <c r="C472" i="8"/>
  <c r="AX410" i="8"/>
  <c r="AX462" i="8" s="1"/>
  <c r="AX387" i="8"/>
  <c r="AW517" i="8"/>
  <c r="AW477" i="8"/>
  <c r="AW511" i="8"/>
  <c r="BN501" i="8"/>
  <c r="BN530" i="8" s="1"/>
  <c r="BT530" i="8" s="1"/>
  <c r="BN449" i="8"/>
  <c r="BM497" i="8"/>
  <c r="BM540" i="8" s="1"/>
  <c r="BM445" i="8"/>
  <c r="BL476" i="8"/>
  <c r="BL527" i="8" s="1"/>
  <c r="BL424" i="8"/>
  <c r="CM500" i="8"/>
  <c r="CM529" i="8" s="1"/>
  <c r="CM448" i="8"/>
  <c r="CM722" i="8"/>
  <c r="FN418" i="8"/>
  <c r="FO470" i="8"/>
  <c r="FC439" i="8"/>
  <c r="BL449" i="8"/>
  <c r="GM439" i="8"/>
  <c r="EL685" i="8"/>
  <c r="CK450" i="8"/>
  <c r="BJ430" i="8"/>
  <c r="BJ482" i="8"/>
  <c r="BH482" i="8"/>
  <c r="BH430" i="8"/>
  <c r="D368" i="8"/>
  <c r="K62" i="8"/>
  <c r="K14" i="8"/>
  <c r="CA455" i="8"/>
  <c r="EF619" i="8"/>
  <c r="GY488" i="8"/>
  <c r="GY550" i="8" s="1"/>
  <c r="HC489" i="8"/>
  <c r="HC551" i="8" s="1"/>
  <c r="FN14" i="8"/>
  <c r="Q482" i="8"/>
  <c r="AZ511" i="8"/>
  <c r="AM378" i="8"/>
  <c r="AM430" i="8" s="1"/>
  <c r="BY420" i="8"/>
  <c r="BY472" i="8"/>
  <c r="BZ425" i="8"/>
  <c r="BZ477" i="8"/>
  <c r="CK477" i="8"/>
  <c r="CK425" i="8"/>
  <c r="CA378" i="8"/>
  <c r="CA430" i="8" s="1"/>
  <c r="BY431" i="8"/>
  <c r="BY483" i="8"/>
  <c r="O410" i="8"/>
  <c r="O407" i="8"/>
  <c r="O406" i="8"/>
  <c r="FN558" i="8"/>
  <c r="BO701" i="8"/>
  <c r="AI373" i="8"/>
  <c r="AU514" i="8"/>
  <c r="AU462" i="8"/>
  <c r="BL431" i="8"/>
  <c r="BL483" i="8"/>
  <c r="V708" i="8"/>
  <c r="V706" i="8"/>
  <c r="V707" i="8"/>
  <c r="EJ712" i="8"/>
  <c r="EJ713" i="8"/>
  <c r="EJ715" i="8"/>
  <c r="EJ714" i="8"/>
  <c r="EJ716" i="8"/>
  <c r="DT592" i="8"/>
  <c r="DT589" i="8"/>
  <c r="DT587" i="8"/>
  <c r="DT602" i="8"/>
  <c r="DT598" i="8"/>
  <c r="DT588" i="8"/>
  <c r="DT596" i="8"/>
  <c r="DT597" i="8"/>
  <c r="DT591" i="8"/>
  <c r="DT608" i="8"/>
  <c r="DT611" i="8"/>
  <c r="DT605" i="8"/>
  <c r="DT599" i="8"/>
  <c r="DT586" i="8"/>
  <c r="DT595" i="8"/>
  <c r="DT609" i="8"/>
  <c r="DT603" i="8"/>
  <c r="DT590" i="8"/>
  <c r="DT594" i="8"/>
  <c r="DT593" i="8"/>
  <c r="DT613" i="8"/>
  <c r="DT607" i="8"/>
  <c r="DG605" i="8"/>
  <c r="DG609" i="8"/>
  <c r="DG586" i="8"/>
  <c r="DG596" i="8"/>
  <c r="DG607" i="8"/>
  <c r="DG599" i="8"/>
  <c r="DG611" i="8"/>
  <c r="DG610" i="8"/>
  <c r="CW489" i="8"/>
  <c r="CW551" i="8" s="1"/>
  <c r="CW437" i="8"/>
  <c r="CK504" i="8"/>
  <c r="CK548" i="8" s="1"/>
  <c r="CK452" i="8"/>
  <c r="U606" i="8"/>
  <c r="U600" i="8"/>
  <c r="U598" i="8"/>
  <c r="U592" i="8"/>
  <c r="U611" i="8"/>
  <c r="U607" i="8"/>
  <c r="U601" i="8"/>
  <c r="U595" i="8"/>
  <c r="U590" i="8"/>
  <c r="U587" i="8"/>
  <c r="U610" i="8"/>
  <c r="U599" i="8"/>
  <c r="U594" i="8"/>
  <c r="U589" i="8"/>
  <c r="U603" i="8"/>
  <c r="U741" i="8" s="1"/>
  <c r="U609" i="8"/>
  <c r="U604" i="8"/>
  <c r="U597" i="8"/>
  <c r="U593" i="8"/>
  <c r="U588" i="8"/>
  <c r="U602" i="8"/>
  <c r="U613" i="8"/>
  <c r="U596" i="8"/>
  <c r="U608" i="8"/>
  <c r="U591" i="8"/>
  <c r="M490" i="8"/>
  <c r="M552" i="8" s="1"/>
  <c r="M438" i="8"/>
  <c r="H385" i="8"/>
  <c r="H437" i="8" s="1"/>
  <c r="H383" i="8"/>
  <c r="H487" i="8" s="1"/>
  <c r="H546" i="8" s="1"/>
  <c r="FO62" i="8"/>
  <c r="FO14" i="8"/>
  <c r="FO558" i="8" s="1"/>
  <c r="AX368" i="8"/>
  <c r="AX373" i="8"/>
  <c r="AX425" i="8" s="1"/>
  <c r="AX378" i="8"/>
  <c r="AX379" i="8"/>
  <c r="AX431" i="8" s="1"/>
  <c r="AN459" i="8"/>
  <c r="AN511" i="8"/>
  <c r="AX407" i="8"/>
  <c r="BB459" i="8"/>
  <c r="BB511" i="8"/>
  <c r="AZ462" i="8"/>
  <c r="AZ514" i="8"/>
  <c r="BA465" i="8"/>
  <c r="BA517" i="8"/>
  <c r="BZ510" i="8"/>
  <c r="CA410" i="8"/>
  <c r="BL465" i="8"/>
  <c r="BL517" i="8"/>
  <c r="FK514" i="8"/>
  <c r="FC413" i="8"/>
  <c r="FK517" i="8"/>
  <c r="HE73" i="8"/>
  <c r="GR73" i="8"/>
  <c r="FM63" i="8"/>
  <c r="FE63" i="8"/>
  <c r="AI368" i="8"/>
  <c r="AM368" i="8"/>
  <c r="D369" i="8"/>
  <c r="D387" i="8"/>
  <c r="CA373" i="8"/>
  <c r="BZ483" i="8"/>
  <c r="K367" i="8"/>
  <c r="K373" i="8"/>
  <c r="FA367" i="8"/>
  <c r="FA368" i="8"/>
  <c r="K413" i="8"/>
  <c r="AX406" i="8"/>
  <c r="AX510" i="8" s="1"/>
  <c r="AW514" i="8"/>
  <c r="AX413" i="8"/>
  <c r="AX465" i="8" s="1"/>
  <c r="O73" i="8"/>
  <c r="AM373" i="8"/>
  <c r="AM477" i="8" s="1"/>
  <c r="D373" i="8"/>
  <c r="D477" i="8" s="1"/>
  <c r="O373" i="8"/>
  <c r="O425" i="8" s="1"/>
  <c r="H373" i="8"/>
  <c r="H425" i="8" s="1"/>
  <c r="O378" i="8"/>
  <c r="O482" i="8" s="1"/>
  <c r="H378" i="8"/>
  <c r="H430" i="8" s="1"/>
  <c r="O379" i="8"/>
  <c r="O431" i="8" s="1"/>
  <c r="H379" i="8"/>
  <c r="CA368" i="8"/>
  <c r="CA379" i="8"/>
  <c r="CA431" i="8" s="1"/>
  <c r="K368" i="8"/>
  <c r="K472" i="8" s="1"/>
  <c r="K378" i="8"/>
  <c r="O413" i="8"/>
  <c r="CA407" i="8"/>
  <c r="GX379" i="8"/>
  <c r="GX367" i="8"/>
  <c r="EJ612" i="8"/>
  <c r="EJ603" i="8"/>
  <c r="EJ592" i="8"/>
  <c r="EJ608" i="8"/>
  <c r="AX384" i="8"/>
  <c r="AX436" i="8" s="1"/>
  <c r="AW504" i="8"/>
  <c r="AW548" i="8" s="1"/>
  <c r="AM385" i="8"/>
  <c r="AM399" i="8"/>
  <c r="AI378" i="8"/>
  <c r="AM387" i="8"/>
  <c r="AM439" i="8" s="1"/>
  <c r="AM379" i="8"/>
  <c r="O366" i="8"/>
  <c r="O418" i="8" s="1"/>
  <c r="H366" i="8"/>
  <c r="O367" i="8"/>
  <c r="O368" i="8"/>
  <c r="CA387" i="8"/>
  <c r="K379" i="8"/>
  <c r="K410" i="8"/>
  <c r="K407" i="8"/>
  <c r="K406" i="8"/>
  <c r="AI410" i="8"/>
  <c r="AM410" i="8"/>
  <c r="CA413" i="8"/>
  <c r="BR626" i="8"/>
  <c r="D370" i="8"/>
  <c r="EF712" i="8"/>
  <c r="EF714" i="8"/>
  <c r="EF716" i="8"/>
  <c r="EF717" i="8" s="1"/>
  <c r="CA386" i="8"/>
  <c r="CA399" i="8"/>
  <c r="BZ489" i="8"/>
  <c r="BZ551" i="8" s="1"/>
  <c r="BZ487" i="8"/>
  <c r="BZ546" i="8" s="1"/>
  <c r="BS592" i="8"/>
  <c r="CR605" i="8"/>
  <c r="FC384" i="8"/>
  <c r="FC436" i="8" s="1"/>
  <c r="FE490" i="8"/>
  <c r="FE552" i="8" s="1"/>
  <c r="FE504" i="8"/>
  <c r="FE548" i="8" s="1"/>
  <c r="FC372" i="8"/>
  <c r="FC424" i="8" s="1"/>
  <c r="CA385" i="8"/>
  <c r="CA383" i="8"/>
  <c r="BZ488" i="8"/>
  <c r="BZ550" i="8" s="1"/>
  <c r="AX414" i="8"/>
  <c r="AX400" i="8"/>
  <c r="AW490" i="8"/>
  <c r="AW552" i="8" s="1"/>
  <c r="AW503" i="8"/>
  <c r="AW547" i="8" s="1"/>
  <c r="AM384" i="8"/>
  <c r="AM488" i="8" s="1"/>
  <c r="AM550" i="8" s="1"/>
  <c r="AM383" i="8"/>
  <c r="O414" i="8"/>
  <c r="O400" i="8"/>
  <c r="O452" i="8" s="1"/>
  <c r="H384" i="8"/>
  <c r="H436" i="8" s="1"/>
  <c r="G518" i="8"/>
  <c r="G553" i="8" s="1"/>
  <c r="G504" i="8"/>
  <c r="G548" i="8" s="1"/>
  <c r="D384" i="8"/>
  <c r="D436" i="8" s="1"/>
  <c r="C518" i="8"/>
  <c r="C553" i="8" s="1"/>
  <c r="CA382" i="8"/>
  <c r="CA374" i="8"/>
  <c r="AX403" i="8"/>
  <c r="AX455" i="8" s="1"/>
  <c r="AW484" i="8"/>
  <c r="AW541" i="8" s="1"/>
  <c r="AW502" i="8"/>
  <c r="AW531" i="8" s="1"/>
  <c r="O380" i="8"/>
  <c r="O432" i="8" s="1"/>
  <c r="O398" i="8"/>
  <c r="O450" i="8" s="1"/>
  <c r="H403" i="8"/>
  <c r="H455" i="8" s="1"/>
  <c r="H401" i="8"/>
  <c r="H453" i="8" s="1"/>
  <c r="D393" i="8"/>
  <c r="D445" i="8" s="1"/>
  <c r="D375" i="8"/>
  <c r="D427" i="8" s="1"/>
  <c r="AM395" i="8"/>
  <c r="AM447" i="8" s="1"/>
  <c r="AW500" i="8"/>
  <c r="AW529" i="8" s="1"/>
  <c r="CA371" i="8"/>
  <c r="HE482" i="8"/>
  <c r="FE511" i="8"/>
  <c r="FE537" i="8" s="1"/>
  <c r="FA385" i="8"/>
  <c r="FC414" i="8"/>
  <c r="FC400" i="8"/>
  <c r="FC380" i="8"/>
  <c r="FC432" i="8" s="1"/>
  <c r="FC398" i="8"/>
  <c r="FC450" i="8" s="1"/>
  <c r="FC407" i="8"/>
  <c r="FC459" i="8" s="1"/>
  <c r="FC397" i="8"/>
  <c r="FC449" i="8" s="1"/>
  <c r="CA384" i="8"/>
  <c r="BZ518" i="8"/>
  <c r="BZ553" i="8" s="1"/>
  <c r="AX386" i="8"/>
  <c r="AX438" i="8" s="1"/>
  <c r="AX399" i="8"/>
  <c r="AX451" i="8" s="1"/>
  <c r="AW489" i="8"/>
  <c r="AW551" i="8" s="1"/>
  <c r="AW487" i="8"/>
  <c r="AW546" i="8" s="1"/>
  <c r="H414" i="8"/>
  <c r="H466" i="8" s="1"/>
  <c r="H400" i="8"/>
  <c r="H452" i="8" s="1"/>
  <c r="G490" i="8"/>
  <c r="G552" i="8" s="1"/>
  <c r="D414" i="8"/>
  <c r="D400" i="8"/>
  <c r="C490" i="8"/>
  <c r="C552" i="8" s="1"/>
  <c r="C503" i="8"/>
  <c r="C547" i="8" s="1"/>
  <c r="CA381" i="8"/>
  <c r="CA411" i="8"/>
  <c r="BZ486" i="8"/>
  <c r="BZ543" i="8" s="1"/>
  <c r="BZ478" i="8"/>
  <c r="BZ534" i="8" s="1"/>
  <c r="AX382" i="8"/>
  <c r="AX374" i="8"/>
  <c r="AW507" i="8"/>
  <c r="AW544" i="8" s="1"/>
  <c r="H382" i="8"/>
  <c r="H434" i="8" s="1"/>
  <c r="H374" i="8"/>
  <c r="H426" i="8" s="1"/>
  <c r="C502" i="8"/>
  <c r="C531" i="8" s="1"/>
  <c r="CA392" i="8"/>
  <c r="CA444" i="8" s="1"/>
  <c r="BZ479" i="8"/>
  <c r="BZ535" i="8" s="1"/>
  <c r="FC386" i="8"/>
  <c r="FC438" i="8" s="1"/>
  <c r="FC399" i="8"/>
  <c r="FC451" i="8" s="1"/>
  <c r="FE489" i="8"/>
  <c r="FE551" i="8" s="1"/>
  <c r="FE487" i="8"/>
  <c r="FE546" i="8" s="1"/>
  <c r="FC396" i="8"/>
  <c r="FC448" i="8" s="1"/>
  <c r="CA414" i="8"/>
  <c r="BZ503" i="8"/>
  <c r="BZ547" i="8" s="1"/>
  <c r="AX385" i="8"/>
  <c r="AX437" i="8" s="1"/>
  <c r="AX383" i="8"/>
  <c r="AX435" i="8" s="1"/>
  <c r="AM386" i="8"/>
  <c r="AM400" i="8"/>
  <c r="H386" i="8"/>
  <c r="H438" i="8" s="1"/>
  <c r="H399" i="8"/>
  <c r="H451" i="8" s="1"/>
  <c r="G489" i="8"/>
  <c r="G551" i="8" s="1"/>
  <c r="D386" i="8"/>
  <c r="D438" i="8" s="1"/>
  <c r="D399" i="8"/>
  <c r="C489" i="8"/>
  <c r="C551" i="8" s="1"/>
  <c r="CL726" i="8"/>
  <c r="CA380" i="8"/>
  <c r="CA398" i="8"/>
  <c r="BZ485" i="8"/>
  <c r="BZ542" i="8" s="1"/>
  <c r="BZ515" i="8"/>
  <c r="BZ532" i="8" s="1"/>
  <c r="AX381" i="8"/>
  <c r="AX433" i="8" s="1"/>
  <c r="AX411" i="8"/>
  <c r="AX463" i="8" s="1"/>
  <c r="AW486" i="8"/>
  <c r="AW543" i="8" s="1"/>
  <c r="H381" i="8"/>
  <c r="H433" i="8" s="1"/>
  <c r="H411" i="8"/>
  <c r="H463" i="8" s="1"/>
  <c r="G486" i="8"/>
  <c r="G543" i="8" s="1"/>
  <c r="EU470" i="8"/>
  <c r="EU418" i="8"/>
  <c r="C486" i="8"/>
  <c r="C543" i="8" s="1"/>
  <c r="C434" i="8"/>
  <c r="EU471" i="8"/>
  <c r="EU419" i="8"/>
  <c r="HG697" i="8"/>
  <c r="HG701" i="8" s="1"/>
  <c r="HG560" i="8"/>
  <c r="HG682" i="8"/>
  <c r="HG694" i="8" s="1"/>
  <c r="HG562" i="8"/>
  <c r="HG631" i="8" s="1"/>
  <c r="HG566" i="8"/>
  <c r="HG585" i="8"/>
  <c r="HG614" i="8" s="1"/>
  <c r="HG563" i="8"/>
  <c r="HG570" i="8"/>
  <c r="HG565" i="8"/>
  <c r="E378" i="8"/>
  <c r="E482" i="8" s="1"/>
  <c r="E366" i="8"/>
  <c r="E470" i="8" s="1"/>
  <c r="E379" i="8"/>
  <c r="BS665" i="8"/>
  <c r="BQ665" i="8"/>
  <c r="M73" i="8"/>
  <c r="HE62" i="8"/>
  <c r="GZ63" i="8"/>
  <c r="HH73" i="8"/>
  <c r="E367" i="8"/>
  <c r="E471" i="8" s="1"/>
  <c r="E558" i="8" s="1"/>
  <c r="E368" i="8"/>
  <c r="E373" i="8"/>
  <c r="E425" i="8" s="1"/>
  <c r="DS612" i="8"/>
  <c r="CZ526" i="8"/>
  <c r="AC526" i="8"/>
  <c r="AL511" i="8"/>
  <c r="AJ393" i="8"/>
  <c r="AJ445" i="8" s="1"/>
  <c r="AJ395" i="8"/>
  <c r="AJ447" i="8" s="1"/>
  <c r="AJ371" i="8"/>
  <c r="CK392" i="8"/>
  <c r="CK444" i="8" s="1"/>
  <c r="J73" i="8"/>
  <c r="GM63" i="8"/>
  <c r="E387" i="8"/>
  <c r="E410" i="8"/>
  <c r="E407" i="8"/>
  <c r="E459" i="8" s="1"/>
  <c r="BS678" i="8"/>
  <c r="DV678" i="8"/>
  <c r="HH557" i="8"/>
  <c r="FQ674" i="8"/>
  <c r="FO407" i="8"/>
  <c r="FO459" i="8" s="1"/>
  <c r="FB381" i="8"/>
  <c r="N412" i="8"/>
  <c r="N464" i="8" s="1"/>
  <c r="F375" i="8"/>
  <c r="F479" i="8" s="1"/>
  <c r="F535" i="8" s="1"/>
  <c r="DJ665" i="8"/>
  <c r="B62" i="8"/>
  <c r="E406" i="8"/>
  <c r="W698" i="8"/>
  <c r="BR716" i="8"/>
  <c r="E384" i="8"/>
  <c r="EJ637" i="8"/>
  <c r="R479" i="8"/>
  <c r="R535" i="8" s="1"/>
  <c r="BZ395" i="8"/>
  <c r="FG73" i="8"/>
  <c r="E413" i="8"/>
  <c r="BR713" i="8"/>
  <c r="BR708" i="8"/>
  <c r="AZ393" i="8"/>
  <c r="AZ445" i="8" s="1"/>
  <c r="AZ375" i="8"/>
  <c r="AZ427" i="8" s="1"/>
  <c r="N20" i="8"/>
  <c r="N63" i="8"/>
  <c r="FK20" i="8"/>
  <c r="FK63" i="8"/>
  <c r="FC63" i="8"/>
  <c r="FC20" i="8"/>
  <c r="FH14" i="8"/>
  <c r="FH62" i="8"/>
  <c r="EZ14" i="8"/>
  <c r="EZ62" i="8"/>
  <c r="AM511" i="8"/>
  <c r="AM459" i="8"/>
  <c r="DL562" i="8"/>
  <c r="DL634" i="8" s="1"/>
  <c r="DL727" i="8"/>
  <c r="DL722" i="8"/>
  <c r="DL721" i="8"/>
  <c r="DL720" i="8"/>
  <c r="DL564" i="8"/>
  <c r="DL671" i="8" s="1"/>
  <c r="CX484" i="8"/>
  <c r="CX541" i="8" s="1"/>
  <c r="CX432" i="8"/>
  <c r="CV539" i="8"/>
  <c r="CU484" i="8"/>
  <c r="CU541" i="8" s="1"/>
  <c r="CU432" i="8"/>
  <c r="CO485" i="8"/>
  <c r="CO542" i="8" s="1"/>
  <c r="CO433" i="8"/>
  <c r="CN478" i="8"/>
  <c r="CN534" i="8" s="1"/>
  <c r="CN426" i="8"/>
  <c r="AL501" i="8"/>
  <c r="AL530" i="8" s="1"/>
  <c r="AL449" i="8"/>
  <c r="AJ479" i="8"/>
  <c r="AJ535" i="8" s="1"/>
  <c r="AJ427" i="8"/>
  <c r="AI500" i="8"/>
  <c r="AI529" i="8" s="1"/>
  <c r="AI448" i="8"/>
  <c r="CU497" i="8"/>
  <c r="CU540" i="8" s="1"/>
  <c r="CU445" i="8"/>
  <c r="CW721" i="8"/>
  <c r="GZ588" i="8"/>
  <c r="FC514" i="8"/>
  <c r="BV669" i="8"/>
  <c r="FE477" i="8"/>
  <c r="C450" i="8"/>
  <c r="EG694" i="8"/>
  <c r="ES427" i="8"/>
  <c r="D418" i="8"/>
  <c r="AZ455" i="8"/>
  <c r="R63" i="8"/>
  <c r="AV431" i="8"/>
  <c r="AV483" i="8"/>
  <c r="N418" i="8"/>
  <c r="N470" i="8"/>
  <c r="R431" i="8"/>
  <c r="R483" i="8"/>
  <c r="J462" i="8"/>
  <c r="J514" i="8"/>
  <c r="M459" i="8"/>
  <c r="M511" i="8"/>
  <c r="S458" i="8"/>
  <c r="S510" i="8"/>
  <c r="F458" i="8"/>
  <c r="F510" i="8"/>
  <c r="HH511" i="8"/>
  <c r="HH459" i="8"/>
  <c r="GX419" i="8"/>
  <c r="GX471" i="8"/>
  <c r="GX558" i="8" s="1"/>
  <c r="GN455" i="8"/>
  <c r="GN507" i="8"/>
  <c r="GN544" i="8" s="1"/>
  <c r="GV507" i="8"/>
  <c r="GV544" i="8" s="1"/>
  <c r="GV455" i="8"/>
  <c r="GZ507" i="8"/>
  <c r="GZ455" i="8"/>
  <c r="HH507" i="8"/>
  <c r="HH544" i="8" s="1"/>
  <c r="HH455" i="8"/>
  <c r="EJ704" i="8"/>
  <c r="EJ708" i="8"/>
  <c r="EJ707" i="8"/>
  <c r="EJ706" i="8"/>
  <c r="EF704" i="8"/>
  <c r="EF707" i="8"/>
  <c r="EF706" i="8"/>
  <c r="EF709" i="8" s="1"/>
  <c r="DX612" i="8"/>
  <c r="DX585" i="8"/>
  <c r="DX592" i="8"/>
  <c r="DX603" i="8"/>
  <c r="DX598" i="8"/>
  <c r="DX587" i="8"/>
  <c r="DX597" i="8"/>
  <c r="DX609" i="8"/>
  <c r="DX604" i="8"/>
  <c r="DX593" i="8"/>
  <c r="DX586" i="8"/>
  <c r="DX601" i="8"/>
  <c r="DX594" i="8"/>
  <c r="DX607" i="8"/>
  <c r="DX602" i="8"/>
  <c r="DX589" i="8"/>
  <c r="DX588" i="8"/>
  <c r="DX610" i="8"/>
  <c r="DX611" i="8"/>
  <c r="DX613" i="8"/>
  <c r="DX599" i="8"/>
  <c r="DX605" i="8"/>
  <c r="BJ511" i="8"/>
  <c r="BJ459" i="8"/>
  <c r="J14" i="8"/>
  <c r="J558" i="8" s="1"/>
  <c r="J62" i="8"/>
  <c r="FO20" i="8"/>
  <c r="FO63" i="8"/>
  <c r="J439" i="8"/>
  <c r="J491" i="8"/>
  <c r="AJ430" i="8"/>
  <c r="AJ482" i="8"/>
  <c r="AN473" i="8"/>
  <c r="AN421" i="8"/>
  <c r="BA462" i="8"/>
  <c r="BA514" i="8"/>
  <c r="GX451" i="8"/>
  <c r="GX503" i="8"/>
  <c r="GX547" i="8" s="1"/>
  <c r="CM507" i="8"/>
  <c r="CM544" i="8" s="1"/>
  <c r="CM455" i="8"/>
  <c r="I501" i="8"/>
  <c r="I530" i="8" s="1"/>
  <c r="I449" i="8"/>
  <c r="AM500" i="8"/>
  <c r="AM529" i="8" s="1"/>
  <c r="AM448" i="8"/>
  <c r="BA511" i="8"/>
  <c r="BA510" i="8"/>
  <c r="CU479" i="8"/>
  <c r="CU535" i="8" s="1"/>
  <c r="CU427" i="8"/>
  <c r="GZ633" i="8"/>
  <c r="GY491" i="8"/>
  <c r="GY549" i="8" s="1"/>
  <c r="EY557" i="8"/>
  <c r="HC517" i="8"/>
  <c r="BH483" i="8"/>
  <c r="P557" i="8"/>
  <c r="D425" i="8"/>
  <c r="EU497" i="8"/>
  <c r="EU540" i="8" s="1"/>
  <c r="CY526" i="8"/>
  <c r="L63" i="8"/>
  <c r="D459" i="8"/>
  <c r="CN434" i="8"/>
  <c r="GU504" i="8"/>
  <c r="GU548" i="8" s="1"/>
  <c r="HF20" i="8"/>
  <c r="HF63" i="8"/>
  <c r="HC14" i="8"/>
  <c r="HC62" i="8"/>
  <c r="E418" i="8"/>
  <c r="AZ458" i="8"/>
  <c r="AZ510" i="8"/>
  <c r="AU459" i="8"/>
  <c r="BB458" i="8"/>
  <c r="CB458" i="8"/>
  <c r="CB510" i="8"/>
  <c r="S473" i="8"/>
  <c r="S421" i="8"/>
  <c r="FI418" i="8"/>
  <c r="FI470" i="8"/>
  <c r="FI557" i="8" s="1"/>
  <c r="FE419" i="8"/>
  <c r="FE471" i="8"/>
  <c r="FI419" i="8"/>
  <c r="FI471" i="8"/>
  <c r="FE472" i="8"/>
  <c r="FE420" i="8"/>
  <c r="DG699" i="8"/>
  <c r="DG697" i="8"/>
  <c r="DK697" i="8"/>
  <c r="DK701" i="8" s="1"/>
  <c r="DK700" i="8"/>
  <c r="ES462" i="8"/>
  <c r="ES514" i="8"/>
  <c r="ES480" i="8"/>
  <c r="ES536" i="8" s="1"/>
  <c r="ES428" i="8"/>
  <c r="E20" i="8"/>
  <c r="E63" i="8"/>
  <c r="FG20" i="8"/>
  <c r="FG557" i="8" s="1"/>
  <c r="FG63" i="8"/>
  <c r="GZ14" i="8"/>
  <c r="GZ558" i="8" s="1"/>
  <c r="GZ62" i="8"/>
  <c r="AM470" i="8"/>
  <c r="AM418" i="8"/>
  <c r="AT458" i="8"/>
  <c r="AT510" i="8"/>
  <c r="DU640" i="8"/>
  <c r="DU646" i="8"/>
  <c r="DU635" i="8"/>
  <c r="DU634" i="8"/>
  <c r="DU639" i="8"/>
  <c r="DU636" i="8"/>
  <c r="DU647" i="8"/>
  <c r="DU633" i="8"/>
  <c r="DU631" i="8"/>
  <c r="DU649" i="8"/>
  <c r="DU642" i="8"/>
  <c r="DU644" i="8"/>
  <c r="DM532" i="8"/>
  <c r="DH727" i="8"/>
  <c r="DH722" i="8"/>
  <c r="DH721" i="8"/>
  <c r="DH720" i="8"/>
  <c r="DO532" i="8"/>
  <c r="DH564" i="8"/>
  <c r="CV507" i="8"/>
  <c r="CV544" i="8" s="1"/>
  <c r="CV455" i="8"/>
  <c r="CU502" i="8"/>
  <c r="CU531" i="8" s="1"/>
  <c r="CU450" i="8"/>
  <c r="CO515" i="8"/>
  <c r="CO532" i="8" s="1"/>
  <c r="CO463" i="8"/>
  <c r="CM539" i="8"/>
  <c r="CR539" i="8" s="1"/>
  <c r="CM549" i="8"/>
  <c r="T485" i="8"/>
  <c r="T542" i="8" s="1"/>
  <c r="T433" i="8"/>
  <c r="C484" i="8"/>
  <c r="C541" i="8" s="1"/>
  <c r="C432" i="8"/>
  <c r="AL510" i="8"/>
  <c r="AL482" i="8"/>
  <c r="CU499" i="8"/>
  <c r="CU528" i="8" s="1"/>
  <c r="CU447" i="8"/>
  <c r="DL563" i="8"/>
  <c r="DL657" i="8" s="1"/>
  <c r="DL560" i="8"/>
  <c r="DL598" i="8" s="1"/>
  <c r="DL572" i="8"/>
  <c r="DL712" i="8" s="1"/>
  <c r="DL567" i="8"/>
  <c r="DL565" i="8"/>
  <c r="DL569" i="8"/>
  <c r="DW563" i="8"/>
  <c r="DW657" i="8" s="1"/>
  <c r="DW562" i="8"/>
  <c r="DW634" i="8" s="1"/>
  <c r="DW560" i="8"/>
  <c r="DW589" i="8" s="1"/>
  <c r="DW569" i="8"/>
  <c r="DW565" i="8"/>
  <c r="DW685" i="8" s="1"/>
  <c r="DW572" i="8"/>
  <c r="DW715" i="8" s="1"/>
  <c r="DW567" i="8"/>
  <c r="CV510" i="8"/>
  <c r="ES496" i="8"/>
  <c r="ES538" i="8" s="1"/>
  <c r="ES570" i="8" s="1"/>
  <c r="CX450" i="8"/>
  <c r="CM453" i="8"/>
  <c r="EU483" i="8"/>
  <c r="EU431" i="8"/>
  <c r="P511" i="8"/>
  <c r="P459" i="8"/>
  <c r="FD14" i="8"/>
  <c r="FD558" i="8" s="1"/>
  <c r="O439" i="8"/>
  <c r="O491" i="8"/>
  <c r="F459" i="8"/>
  <c r="F511" i="8"/>
  <c r="AK458" i="8"/>
  <c r="AK510" i="8"/>
  <c r="AI421" i="8"/>
  <c r="AI473" i="8"/>
  <c r="DU641" i="8"/>
  <c r="BO682" i="8"/>
  <c r="BO690" i="8"/>
  <c r="BO687" i="8"/>
  <c r="BO691" i="8"/>
  <c r="BO692" i="8"/>
  <c r="BO684" i="8"/>
  <c r="BO686" i="8"/>
  <c r="BO683" i="8"/>
  <c r="BO689" i="8"/>
  <c r="BO685" i="8"/>
  <c r="DE691" i="8"/>
  <c r="DE692" i="8"/>
  <c r="DJ693" i="8"/>
  <c r="DJ686" i="8"/>
  <c r="DJ687" i="8"/>
  <c r="DJ685" i="8"/>
  <c r="DJ691" i="8"/>
  <c r="DJ683" i="8"/>
  <c r="DJ690" i="8"/>
  <c r="DJ682" i="8"/>
  <c r="FG491" i="8"/>
  <c r="BR701" i="8"/>
  <c r="DR701" i="8"/>
  <c r="AK482" i="8"/>
  <c r="AI517" i="8"/>
  <c r="CA482" i="8"/>
  <c r="GU73" i="8"/>
  <c r="GQ73" i="8"/>
  <c r="FD73" i="8"/>
  <c r="DU704" i="8"/>
  <c r="DU708" i="8"/>
  <c r="FB474" i="8"/>
  <c r="FB422" i="8"/>
  <c r="GV481" i="8"/>
  <c r="GV537" i="8" s="1"/>
  <c r="GV429" i="8"/>
  <c r="EE673" i="8"/>
  <c r="EE676" i="8"/>
  <c r="EE671" i="8"/>
  <c r="EE672" i="8"/>
  <c r="EE674" i="8"/>
  <c r="EI676" i="8"/>
  <c r="EI673" i="8"/>
  <c r="EI674" i="8"/>
  <c r="EI675" i="8"/>
  <c r="EI678" i="8" s="1"/>
  <c r="EI677" i="8"/>
  <c r="EI669" i="8"/>
  <c r="EI672" i="8"/>
  <c r="BQ623" i="8"/>
  <c r="BQ622" i="8"/>
  <c r="BQ618" i="8"/>
  <c r="BP670" i="8"/>
  <c r="BP675" i="8"/>
  <c r="BP674" i="8"/>
  <c r="BP673" i="8"/>
  <c r="DV698" i="8"/>
  <c r="DV697" i="8"/>
  <c r="DV701" i="8" s="1"/>
  <c r="HD502" i="8"/>
  <c r="HD531" i="8" s="1"/>
  <c r="HD450" i="8"/>
  <c r="HB502" i="8"/>
  <c r="HB531" i="8" s="1"/>
  <c r="HB450" i="8"/>
  <c r="GY507" i="8"/>
  <c r="GY544" i="8" s="1"/>
  <c r="GY455" i="8"/>
  <c r="GX371" i="8"/>
  <c r="GX384" i="8"/>
  <c r="GX387" i="8"/>
  <c r="GX366" i="8"/>
  <c r="GX414" i="8"/>
  <c r="GX386" i="8"/>
  <c r="GX373" i="8"/>
  <c r="GX378" i="8"/>
  <c r="GX413" i="8"/>
  <c r="GX385" i="8"/>
  <c r="GX400" i="8"/>
  <c r="DH701" i="8"/>
  <c r="HF73" i="8"/>
  <c r="GW73" i="8"/>
  <c r="CB517" i="8"/>
  <c r="CB465" i="8"/>
  <c r="HB472" i="8"/>
  <c r="HB420" i="8"/>
  <c r="GQ473" i="8"/>
  <c r="GQ421" i="8"/>
  <c r="GZ516" i="8"/>
  <c r="GZ533" i="8" s="1"/>
  <c r="GZ464" i="8"/>
  <c r="HH517" i="8"/>
  <c r="HH465" i="8"/>
  <c r="DS700" i="8"/>
  <c r="DS698" i="8"/>
  <c r="X688" i="8"/>
  <c r="X684" i="8"/>
  <c r="HD507" i="8"/>
  <c r="HD544" i="8" s="1"/>
  <c r="HD455" i="8"/>
  <c r="CU488" i="8"/>
  <c r="CU550" i="8" s="1"/>
  <c r="CU436" i="8"/>
  <c r="CU487" i="8"/>
  <c r="CU546" i="8" s="1"/>
  <c r="CU435" i="8"/>
  <c r="CM487" i="8"/>
  <c r="CM546" i="8" s="1"/>
  <c r="CM435" i="8"/>
  <c r="AV487" i="8"/>
  <c r="AV546" i="8" s="1"/>
  <c r="AV435" i="8"/>
  <c r="M503" i="8"/>
  <c r="M547" i="8" s="1"/>
  <c r="M451" i="8"/>
  <c r="W621" i="8"/>
  <c r="W673" i="8"/>
  <c r="X700" i="8"/>
  <c r="Y707" i="8"/>
  <c r="BS714" i="8"/>
  <c r="BR715" i="8"/>
  <c r="R489" i="8"/>
  <c r="R551" i="8" s="1"/>
  <c r="BQ737" i="8"/>
  <c r="EF643" i="8"/>
  <c r="EF630" i="8"/>
  <c r="EF732" i="8" s="1"/>
  <c r="EF648" i="8"/>
  <c r="EF632" i="8"/>
  <c r="CA539" i="8"/>
  <c r="CA549" i="8"/>
  <c r="R516" i="8"/>
  <c r="R533" i="8" s="1"/>
  <c r="EK563" i="8"/>
  <c r="EK562" i="8"/>
  <c r="EG563" i="8"/>
  <c r="EG562" i="8"/>
  <c r="EG560" i="8"/>
  <c r="EG592" i="8" s="1"/>
  <c r="EH612" i="8"/>
  <c r="EH587" i="8"/>
  <c r="X654" i="8"/>
  <c r="X663" i="8"/>
  <c r="X664" i="8"/>
  <c r="X655" i="8"/>
  <c r="BA483" i="8"/>
  <c r="BR707" i="8"/>
  <c r="FC385" i="8"/>
  <c r="FC437" i="8" s="1"/>
  <c r="FC383" i="8"/>
  <c r="FC435" i="8" s="1"/>
  <c r="EH598" i="8"/>
  <c r="EK606" i="8"/>
  <c r="EK612" i="8"/>
  <c r="EK592" i="8"/>
  <c r="EK598" i="8"/>
  <c r="AU383" i="8"/>
  <c r="AW539" i="8"/>
  <c r="AW549" i="8"/>
  <c r="AV484" i="8"/>
  <c r="AV541" i="8" s="1"/>
  <c r="AN539" i="8"/>
  <c r="AN549" i="8"/>
  <c r="AL485" i="8"/>
  <c r="AL542" i="8" s="1"/>
  <c r="R500" i="8"/>
  <c r="R529" i="8" s="1"/>
  <c r="FD384" i="8"/>
  <c r="FD436" i="8" s="1"/>
  <c r="FH490" i="8"/>
  <c r="FH552" i="8" s="1"/>
  <c r="FC403" i="8"/>
  <c r="FC455" i="8" s="1"/>
  <c r="FC401" i="8"/>
  <c r="FC453" i="8" s="1"/>
  <c r="FL507" i="8"/>
  <c r="FL544" i="8" s="1"/>
  <c r="FL505" i="8"/>
  <c r="FL539" i="8" s="1"/>
  <c r="FD392" i="8"/>
  <c r="FD444" i="8" s="1"/>
  <c r="FC406" i="8"/>
  <c r="CC385" i="8"/>
  <c r="BY414" i="8"/>
  <c r="BY466" i="8" s="1"/>
  <c r="CV490" i="8"/>
  <c r="CV552" i="8" s="1"/>
  <c r="CK490" i="8"/>
  <c r="CK552" i="8" s="1"/>
  <c r="BA490" i="8"/>
  <c r="BA552" i="8" s="1"/>
  <c r="AY386" i="8"/>
  <c r="AY400" i="8"/>
  <c r="AU384" i="8"/>
  <c r="AL489" i="8"/>
  <c r="AL551" i="8" s="1"/>
  <c r="AL503" i="8"/>
  <c r="AL547" i="8" s="1"/>
  <c r="R488" i="8"/>
  <c r="R550" i="8" s="1"/>
  <c r="R487" i="8"/>
  <c r="R546" i="8" s="1"/>
  <c r="O386" i="8"/>
  <c r="O399" i="8"/>
  <c r="O451" i="8" s="1"/>
  <c r="E414" i="8"/>
  <c r="E400" i="8"/>
  <c r="DF735" i="8"/>
  <c r="BQ735" i="8"/>
  <c r="CV486" i="8"/>
  <c r="CV543" i="8" s="1"/>
  <c r="CV478" i="8"/>
  <c r="CV534" i="8" s="1"/>
  <c r="EE637" i="8"/>
  <c r="EE739" i="8" s="1"/>
  <c r="CK515" i="8"/>
  <c r="CK532" i="8" s="1"/>
  <c r="BY380" i="8"/>
  <c r="BY432" i="8" s="1"/>
  <c r="BY398" i="8"/>
  <c r="BY450" i="8" s="1"/>
  <c r="BT526" i="8"/>
  <c r="AY380" i="8"/>
  <c r="AY398" i="8"/>
  <c r="AX515" i="8"/>
  <c r="AX532" i="8" s="1"/>
  <c r="AN382" i="8"/>
  <c r="N377" i="8"/>
  <c r="N429" i="8" s="1"/>
  <c r="E375" i="8"/>
  <c r="E427" i="8" s="1"/>
  <c r="AJ392" i="8"/>
  <c r="AJ412" i="8"/>
  <c r="AY371" i="8"/>
  <c r="AY423" i="8" s="1"/>
  <c r="AW377" i="8"/>
  <c r="CV500" i="8"/>
  <c r="CV529" i="8" s="1"/>
  <c r="FH489" i="8"/>
  <c r="FH551" i="8" s="1"/>
  <c r="FJ518" i="8"/>
  <c r="FJ553" i="8" s="1"/>
  <c r="FC382" i="8"/>
  <c r="FC434" i="8" s="1"/>
  <c r="FC374" i="8"/>
  <c r="FC426" i="8" s="1"/>
  <c r="FF485" i="8"/>
  <c r="FF542" i="8" s="1"/>
  <c r="FF515" i="8"/>
  <c r="FF532" i="8" s="1"/>
  <c r="FH496" i="8"/>
  <c r="FH538" i="8" s="1"/>
  <c r="FG406" i="8"/>
  <c r="FG458" i="8" s="1"/>
  <c r="FC393" i="8"/>
  <c r="FC445" i="8" s="1"/>
  <c r="FC371" i="8"/>
  <c r="FC423" i="8" s="1"/>
  <c r="BY386" i="8"/>
  <c r="BY438" i="8" s="1"/>
  <c r="BY399" i="8"/>
  <c r="BY451" i="8" s="1"/>
  <c r="CV489" i="8"/>
  <c r="CV551" i="8" s="1"/>
  <c r="CV503" i="8"/>
  <c r="CV547" i="8" s="1"/>
  <c r="CK489" i="8"/>
  <c r="CK551" i="8" s="1"/>
  <c r="CK503" i="8"/>
  <c r="CK547" i="8" s="1"/>
  <c r="BQ612" i="8"/>
  <c r="BA489" i="8"/>
  <c r="BA551" i="8" s="1"/>
  <c r="AY385" i="8"/>
  <c r="AY399" i="8"/>
  <c r="AX489" i="8"/>
  <c r="AX551" i="8" s="1"/>
  <c r="AX487" i="8"/>
  <c r="AX546" i="8" s="1"/>
  <c r="AN386" i="8"/>
  <c r="R518" i="8"/>
  <c r="R553" i="8" s="1"/>
  <c r="O385" i="8"/>
  <c r="O437" i="8" s="1"/>
  <c r="O383" i="8"/>
  <c r="O435" i="8" s="1"/>
  <c r="E386" i="8"/>
  <c r="E490" i="8" s="1"/>
  <c r="E552" i="8" s="1"/>
  <c r="E399" i="8"/>
  <c r="CV515" i="8"/>
  <c r="CV532" i="8" s="1"/>
  <c r="BY403" i="8"/>
  <c r="BY455" i="8" s="1"/>
  <c r="BY401" i="8"/>
  <c r="BY453" i="8" s="1"/>
  <c r="AY403" i="8"/>
  <c r="AX484" i="8"/>
  <c r="AX541" i="8" s="1"/>
  <c r="AN381" i="8"/>
  <c r="R507" i="8"/>
  <c r="R544" i="8" s="1"/>
  <c r="R505" i="8"/>
  <c r="O382" i="8"/>
  <c r="O434" i="8" s="1"/>
  <c r="O374" i="8"/>
  <c r="O426" i="8" s="1"/>
  <c r="E381" i="8"/>
  <c r="E433" i="8" s="1"/>
  <c r="E411" i="8"/>
  <c r="E463" i="8" s="1"/>
  <c r="C516" i="8"/>
  <c r="C533" i="8" s="1"/>
  <c r="CK412" i="8"/>
  <c r="CK464" i="8" s="1"/>
  <c r="FD386" i="8"/>
  <c r="FD438" i="8" s="1"/>
  <c r="FD399" i="8"/>
  <c r="FD451" i="8" s="1"/>
  <c r="FH488" i="8"/>
  <c r="FH550" i="8" s="1"/>
  <c r="FN518" i="8"/>
  <c r="FN553" i="8" s="1"/>
  <c r="FC381" i="8"/>
  <c r="FC433" i="8" s="1"/>
  <c r="FC411" i="8"/>
  <c r="FC463" i="8" s="1"/>
  <c r="FH515" i="8"/>
  <c r="FH532" i="8" s="1"/>
  <c r="FC392" i="8"/>
  <c r="FC444" i="8" s="1"/>
  <c r="FC395" i="8"/>
  <c r="FC447" i="8" s="1"/>
  <c r="CB503" i="8"/>
  <c r="CB547" i="8" s="1"/>
  <c r="BY385" i="8"/>
  <c r="BY437" i="8" s="1"/>
  <c r="BY383" i="8"/>
  <c r="BY435" i="8" s="1"/>
  <c r="CV488" i="8"/>
  <c r="CV550" i="8" s="1"/>
  <c r="CV487" i="8"/>
  <c r="CV546" i="8" s="1"/>
  <c r="BA488" i="8"/>
  <c r="BA550" i="8" s="1"/>
  <c r="AY384" i="8"/>
  <c r="AY383" i="8"/>
  <c r="AV518" i="8"/>
  <c r="AV553" i="8" s="1"/>
  <c r="AV488" i="8"/>
  <c r="AV550" i="8" s="1"/>
  <c r="AV503" i="8"/>
  <c r="AV547" i="8" s="1"/>
  <c r="AN385" i="8"/>
  <c r="AN399" i="8"/>
  <c r="R490" i="8"/>
  <c r="R552" i="8" s="1"/>
  <c r="R504" i="8"/>
  <c r="R548" i="8" s="1"/>
  <c r="O384" i="8"/>
  <c r="E385" i="8"/>
  <c r="E383" i="8"/>
  <c r="E435" i="8" s="1"/>
  <c r="BY382" i="8"/>
  <c r="BY434" i="8" s="1"/>
  <c r="BY374" i="8"/>
  <c r="BY426" i="8" s="1"/>
  <c r="AY382" i="8"/>
  <c r="AY374" i="8"/>
  <c r="AX507" i="8"/>
  <c r="AX544" i="8" s="1"/>
  <c r="AN380" i="8"/>
  <c r="O381" i="8"/>
  <c r="O433" i="8" s="1"/>
  <c r="O411" i="8"/>
  <c r="O463" i="8" s="1"/>
  <c r="BA481" i="8"/>
  <c r="BA537" i="8" s="1"/>
  <c r="AY377" i="8"/>
  <c r="AY429" i="8" s="1"/>
  <c r="BY377" i="8"/>
  <c r="BY429" i="8" s="1"/>
  <c r="EZ420" i="8"/>
  <c r="EZ472" i="8"/>
  <c r="ET448" i="8"/>
  <c r="ET500" i="8"/>
  <c r="ET529" i="8" s="1"/>
  <c r="O14" i="8"/>
  <c r="O62" i="8"/>
  <c r="D20" i="8"/>
  <c r="D63" i="8"/>
  <c r="G20" i="8"/>
  <c r="G557" i="8" s="1"/>
  <c r="G63" i="8"/>
  <c r="HD14" i="8"/>
  <c r="HD62" i="8"/>
  <c r="GY14" i="8"/>
  <c r="GY62" i="8"/>
  <c r="FL14" i="8"/>
  <c r="FL62" i="8"/>
  <c r="FI14" i="8"/>
  <c r="FI62" i="8"/>
  <c r="FE14" i="8"/>
  <c r="FE558" i="8" s="1"/>
  <c r="FE62" i="8"/>
  <c r="FA14" i="8"/>
  <c r="FA62" i="8"/>
  <c r="GM463" i="8"/>
  <c r="GM515" i="8"/>
  <c r="GM532" i="8" s="1"/>
  <c r="DF665" i="8"/>
  <c r="DX665" i="8"/>
  <c r="DT694" i="8"/>
  <c r="FF465" i="8"/>
  <c r="FF517" i="8"/>
  <c r="FF425" i="8"/>
  <c r="FF477" i="8"/>
  <c r="FM418" i="8"/>
  <c r="FM470" i="8"/>
  <c r="FM557" i="8" s="1"/>
  <c r="FM425" i="8"/>
  <c r="FM477" i="8"/>
  <c r="ET549" i="8"/>
  <c r="ET539" i="8"/>
  <c r="FA465" i="8"/>
  <c r="FA517" i="8"/>
  <c r="EU462" i="8"/>
  <c r="EU514" i="8"/>
  <c r="AY471" i="8"/>
  <c r="AY419" i="8"/>
  <c r="BM419" i="8"/>
  <c r="BM471" i="8"/>
  <c r="BK471" i="8"/>
  <c r="BK419" i="8"/>
  <c r="BM420" i="8"/>
  <c r="BM472" i="8"/>
  <c r="I421" i="8"/>
  <c r="I473" i="8"/>
  <c r="F474" i="8"/>
  <c r="F422" i="8"/>
  <c r="P474" i="8"/>
  <c r="P422" i="8"/>
  <c r="M430" i="8"/>
  <c r="M482" i="8"/>
  <c r="M431" i="8"/>
  <c r="M483" i="8"/>
  <c r="O483" i="8"/>
  <c r="E439" i="8"/>
  <c r="E491" i="8"/>
  <c r="N439" i="8"/>
  <c r="N491" i="8"/>
  <c r="CK420" i="8"/>
  <c r="CK472" i="8"/>
  <c r="CM430" i="8"/>
  <c r="CM482" i="8"/>
  <c r="ET487" i="8"/>
  <c r="ET546" i="8" s="1"/>
  <c r="ET435" i="8"/>
  <c r="FH419" i="8"/>
  <c r="FH471" i="8"/>
  <c r="FH558" i="8" s="1"/>
  <c r="C20" i="8"/>
  <c r="C63" i="8"/>
  <c r="F62" i="8"/>
  <c r="F14" i="8"/>
  <c r="HB20" i="8"/>
  <c r="HB63" i="8"/>
  <c r="BS700" i="8"/>
  <c r="BS698" i="8"/>
  <c r="BS697" i="8"/>
  <c r="BS699" i="8"/>
  <c r="BO665" i="8"/>
  <c r="FB418" i="8"/>
  <c r="FB470" i="8"/>
  <c r="FB557" i="8" s="1"/>
  <c r="D517" i="8"/>
  <c r="D465" i="8"/>
  <c r="FI483" i="8"/>
  <c r="FI431" i="8"/>
  <c r="AK473" i="8"/>
  <c r="AK421" i="8"/>
  <c r="AL420" i="8"/>
  <c r="AL472" i="8"/>
  <c r="FC472" i="8"/>
  <c r="FC420" i="8"/>
  <c r="FN472" i="8"/>
  <c r="FN420" i="8"/>
  <c r="FI421" i="8"/>
  <c r="FI473" i="8"/>
  <c r="FH474" i="8"/>
  <c r="FH422" i="8"/>
  <c r="FK474" i="8"/>
  <c r="FK422" i="8"/>
  <c r="R465" i="8"/>
  <c r="R517" i="8"/>
  <c r="Q458" i="8"/>
  <c r="Q510" i="8"/>
  <c r="N458" i="8"/>
  <c r="N510" i="8"/>
  <c r="AL465" i="8"/>
  <c r="AL517" i="8"/>
  <c r="CU458" i="8"/>
  <c r="CU510" i="8"/>
  <c r="CO459" i="8"/>
  <c r="CO511" i="8"/>
  <c r="ET511" i="8"/>
  <c r="ET459" i="8"/>
  <c r="CU462" i="8"/>
  <c r="CU514" i="8"/>
  <c r="CW462" i="8"/>
  <c r="CW514" i="8"/>
  <c r="CN465" i="8"/>
  <c r="CN517" i="8"/>
  <c r="HF472" i="8"/>
  <c r="HF420" i="8"/>
  <c r="HH472" i="8"/>
  <c r="HH420" i="8"/>
  <c r="GU473" i="8"/>
  <c r="GU421" i="8"/>
  <c r="HA473" i="8"/>
  <c r="HA421" i="8"/>
  <c r="HC473" i="8"/>
  <c r="HC421" i="8"/>
  <c r="HE473" i="8"/>
  <c r="HE421" i="8"/>
  <c r="GP474" i="8"/>
  <c r="GP422" i="8"/>
  <c r="GR474" i="8"/>
  <c r="GR422" i="8"/>
  <c r="GW478" i="8"/>
  <c r="GW541" i="8" s="1"/>
  <c r="GW426" i="8"/>
  <c r="HG489" i="8"/>
  <c r="HG551" i="8" s="1"/>
  <c r="HG437" i="8"/>
  <c r="HH491" i="8"/>
  <c r="HH549" i="8" s="1"/>
  <c r="HH439" i="8"/>
  <c r="GQ447" i="8"/>
  <c r="GQ499" i="8"/>
  <c r="GQ528" i="8" s="1"/>
  <c r="HG501" i="8"/>
  <c r="HG449" i="8"/>
  <c r="GN502" i="8"/>
  <c r="GN531" i="8" s="1"/>
  <c r="GN450" i="8"/>
  <c r="GP502" i="8"/>
  <c r="GP531" i="8" s="1"/>
  <c r="GP450" i="8"/>
  <c r="GV381" i="8"/>
  <c r="GV433" i="8" s="1"/>
  <c r="GV392" i="8"/>
  <c r="GV444" i="8" s="1"/>
  <c r="GR401" i="8"/>
  <c r="GR453" i="8" s="1"/>
  <c r="GR379" i="8"/>
  <c r="GR431" i="8" s="1"/>
  <c r="CY605" i="8"/>
  <c r="CZ605" i="8"/>
  <c r="BE605" i="8"/>
  <c r="DI623" i="8"/>
  <c r="DI620" i="8"/>
  <c r="DI625" i="8"/>
  <c r="DI622" i="8"/>
  <c r="DI618" i="8"/>
  <c r="DI621" i="8"/>
  <c r="EL622" i="8"/>
  <c r="EL618" i="8"/>
  <c r="EL624" i="8"/>
  <c r="EL621" i="8"/>
  <c r="EL623" i="8"/>
  <c r="CN619" i="8"/>
  <c r="CN621" i="8"/>
  <c r="FL517" i="8"/>
  <c r="EU490" i="8"/>
  <c r="EU552" i="8" s="1"/>
  <c r="AK462" i="8"/>
  <c r="EY422" i="8"/>
  <c r="HE63" i="8"/>
  <c r="J20" i="8"/>
  <c r="J63" i="8"/>
  <c r="N26" i="8"/>
  <c r="N73" i="8"/>
  <c r="DI694" i="8"/>
  <c r="F73" i="8"/>
  <c r="HA73" i="8"/>
  <c r="GV73" i="8"/>
  <c r="HE14" i="8"/>
  <c r="HH434" i="8"/>
  <c r="HH486" i="8"/>
  <c r="HH543" i="8" s="1"/>
  <c r="HH488" i="8"/>
  <c r="HH550" i="8" s="1"/>
  <c r="HH436" i="8"/>
  <c r="HH510" i="8"/>
  <c r="HH458" i="8"/>
  <c r="GZ511" i="8"/>
  <c r="GZ459" i="8"/>
  <c r="BZ490" i="8"/>
  <c r="BZ552" i="8" s="1"/>
  <c r="BZ438" i="8"/>
  <c r="BZ504" i="8"/>
  <c r="BZ548" i="8" s="1"/>
  <c r="BZ452" i="8"/>
  <c r="BY490" i="8"/>
  <c r="BY552" i="8" s="1"/>
  <c r="Y603" i="8"/>
  <c r="Y593" i="8"/>
  <c r="Y589" i="8"/>
  <c r="Y597" i="8"/>
  <c r="Y594" i="8"/>
  <c r="Y601" i="8"/>
  <c r="Y602" i="8"/>
  <c r="Y588" i="8"/>
  <c r="Y595" i="8"/>
  <c r="Y596" i="8"/>
  <c r="BB490" i="8"/>
  <c r="BB552" i="8" s="1"/>
  <c r="BB438" i="8"/>
  <c r="BB503" i="8"/>
  <c r="BB547" i="8" s="1"/>
  <c r="BB451" i="8"/>
  <c r="AZ488" i="8"/>
  <c r="AZ550" i="8" s="1"/>
  <c r="AZ436" i="8"/>
  <c r="AU490" i="8"/>
  <c r="AU552" i="8" s="1"/>
  <c r="AU438" i="8"/>
  <c r="AN504" i="8"/>
  <c r="AN548" i="8" s="1"/>
  <c r="AN452" i="8"/>
  <c r="G488" i="8"/>
  <c r="G550" i="8" s="1"/>
  <c r="G436" i="8"/>
  <c r="C488" i="8"/>
  <c r="C550" i="8" s="1"/>
  <c r="DX701" i="8"/>
  <c r="DJ701" i="8"/>
  <c r="L73" i="8"/>
  <c r="HD73" i="8"/>
  <c r="GY73" i="8"/>
  <c r="GN73" i="8"/>
  <c r="GW507" i="8"/>
  <c r="GW544" i="8" s="1"/>
  <c r="GW455" i="8"/>
  <c r="HG507" i="8"/>
  <c r="HG455" i="8"/>
  <c r="DI665" i="8"/>
  <c r="DU626" i="8"/>
  <c r="FO481" i="8"/>
  <c r="FO429" i="8"/>
  <c r="GY480" i="8"/>
  <c r="GY536" i="8" s="1"/>
  <c r="GY428" i="8"/>
  <c r="HE480" i="8"/>
  <c r="HE536" i="8" s="1"/>
  <c r="HE428" i="8"/>
  <c r="HG480" i="8"/>
  <c r="HG536" i="8" s="1"/>
  <c r="HG661" i="8" s="1"/>
  <c r="HG428" i="8"/>
  <c r="GN481" i="8"/>
  <c r="GN537" i="8" s="1"/>
  <c r="GN429" i="8"/>
  <c r="HG504" i="8"/>
  <c r="HG452" i="8"/>
  <c r="EH670" i="8"/>
  <c r="EH672" i="8"/>
  <c r="EH674" i="8"/>
  <c r="EH677" i="8"/>
  <c r="EL677" i="8"/>
  <c r="EL672" i="8"/>
  <c r="EL675" i="8"/>
  <c r="BP625" i="8"/>
  <c r="BP618" i="8"/>
  <c r="BP623" i="8"/>
  <c r="BP621" i="8"/>
  <c r="BP620" i="8"/>
  <c r="BP619" i="8"/>
  <c r="FF73" i="8"/>
  <c r="EG626" i="8"/>
  <c r="DW691" i="8"/>
  <c r="DI712" i="8"/>
  <c r="DI714" i="8"/>
  <c r="DI715" i="8"/>
  <c r="DI716" i="8"/>
  <c r="DR712" i="8"/>
  <c r="DR713" i="8"/>
  <c r="DR714" i="8"/>
  <c r="DR715" i="8"/>
  <c r="FP618" i="8"/>
  <c r="FP626" i="8" s="1"/>
  <c r="FP621" i="8"/>
  <c r="FP625" i="8"/>
  <c r="FP622" i="8"/>
  <c r="FP619" i="8"/>
  <c r="FP623" i="8"/>
  <c r="EG606" i="8"/>
  <c r="DU637" i="8"/>
  <c r="DU643" i="8"/>
  <c r="DU630" i="8"/>
  <c r="DU645" i="8"/>
  <c r="DU648" i="8"/>
  <c r="DU632" i="8"/>
  <c r="W637" i="8"/>
  <c r="W648" i="8"/>
  <c r="W630" i="8"/>
  <c r="W649" i="8"/>
  <c r="W642" i="8"/>
  <c r="W638" i="8"/>
  <c r="W633" i="8"/>
  <c r="W632" i="8"/>
  <c r="W647" i="8"/>
  <c r="W641" i="8"/>
  <c r="W636" i="8"/>
  <c r="W631" i="8"/>
  <c r="W646" i="8"/>
  <c r="W640" i="8"/>
  <c r="W635" i="8"/>
  <c r="BP563" i="8"/>
  <c r="BP569" i="8"/>
  <c r="BP565" i="8"/>
  <c r="BP567" i="8"/>
  <c r="BL479" i="8"/>
  <c r="BL535" i="8" s="1"/>
  <c r="BL427" i="8"/>
  <c r="DV626" i="8"/>
  <c r="DW692" i="8"/>
  <c r="W713" i="8"/>
  <c r="W716" i="8"/>
  <c r="BQ708" i="8"/>
  <c r="BQ704" i="8"/>
  <c r="BQ705" i="8"/>
  <c r="BQ707" i="8"/>
  <c r="DW704" i="8"/>
  <c r="DW706" i="8"/>
  <c r="DW708" i="8"/>
  <c r="EI712" i="8"/>
  <c r="EI714" i="8"/>
  <c r="EI715" i="8"/>
  <c r="EE712" i="8"/>
  <c r="EE714" i="8"/>
  <c r="EE716" i="8"/>
  <c r="FP620" i="8"/>
  <c r="BH412" i="8"/>
  <c r="BH464" i="8" s="1"/>
  <c r="N518" i="8"/>
  <c r="N553" i="8" s="1"/>
  <c r="K386" i="8"/>
  <c r="K399" i="8"/>
  <c r="FI73" i="8"/>
  <c r="B366" i="8"/>
  <c r="FK428" i="8"/>
  <c r="U677" i="8"/>
  <c r="U676" i="8"/>
  <c r="U672" i="8"/>
  <c r="U671" i="8"/>
  <c r="W692" i="8"/>
  <c r="W686" i="8"/>
  <c r="W682" i="8"/>
  <c r="X691" i="8"/>
  <c r="X687" i="8"/>
  <c r="X683" i="8"/>
  <c r="X690" i="8"/>
  <c r="X686" i="8"/>
  <c r="X682" i="8"/>
  <c r="X693" i="8"/>
  <c r="X689" i="8"/>
  <c r="X685" i="8"/>
  <c r="U704" i="8"/>
  <c r="U705" i="8"/>
  <c r="U708" i="8"/>
  <c r="U707" i="8"/>
  <c r="DJ714" i="8"/>
  <c r="DJ715" i="8"/>
  <c r="DR708" i="8"/>
  <c r="DR705" i="8"/>
  <c r="FP663" i="8"/>
  <c r="FP734" i="8" s="1"/>
  <c r="FP660" i="8"/>
  <c r="FP658" i="8"/>
  <c r="FP661" i="8"/>
  <c r="FP656" i="8"/>
  <c r="FP659" i="8"/>
  <c r="X626" i="8"/>
  <c r="Y626" i="8"/>
  <c r="BS713" i="8"/>
  <c r="FQ714" i="8"/>
  <c r="FI504" i="8"/>
  <c r="FI548" i="8" s="1"/>
  <c r="FM488" i="8"/>
  <c r="FM550" i="8" s="1"/>
  <c r="FC485" i="8"/>
  <c r="FC542" i="8" s="1"/>
  <c r="FG393" i="8"/>
  <c r="FF392" i="8"/>
  <c r="FF444" i="8" s="1"/>
  <c r="FD407" i="8"/>
  <c r="FD459" i="8" s="1"/>
  <c r="BJ518" i="8"/>
  <c r="BJ553" i="8" s="1"/>
  <c r="BH392" i="8"/>
  <c r="BH444" i="8" s="1"/>
  <c r="DX742" i="8"/>
  <c r="CC384" i="8"/>
  <c r="CC383" i="8"/>
  <c r="CB488" i="8"/>
  <c r="CB550" i="8" s="1"/>
  <c r="CB487" i="8"/>
  <c r="CB546" i="8" s="1"/>
  <c r="DU612" i="8"/>
  <c r="EK600" i="8"/>
  <c r="BK384" i="8"/>
  <c r="BK399" i="8"/>
  <c r="AV490" i="8"/>
  <c r="AV552" i="8" s="1"/>
  <c r="AL488" i="8"/>
  <c r="AL550" i="8" s="1"/>
  <c r="AL487" i="8"/>
  <c r="AL546" i="8" s="1"/>
  <c r="N490" i="8"/>
  <c r="N552" i="8" s="1"/>
  <c r="N504" i="8"/>
  <c r="N548" i="8" s="1"/>
  <c r="K385" i="8"/>
  <c r="K383" i="8"/>
  <c r="DT643" i="8"/>
  <c r="DT648" i="8"/>
  <c r="DT645" i="8"/>
  <c r="DT637" i="8"/>
  <c r="DT739" i="8" s="1"/>
  <c r="CC401" i="8"/>
  <c r="CB484" i="8"/>
  <c r="CB541" i="8" s="1"/>
  <c r="CB515" i="8"/>
  <c r="CB532" i="8" s="1"/>
  <c r="BQ648" i="8"/>
  <c r="BQ630" i="8"/>
  <c r="BK382" i="8"/>
  <c r="BK486" i="8" s="1"/>
  <c r="BK543" i="8" s="1"/>
  <c r="BK374" i="8"/>
  <c r="BK426" i="8" s="1"/>
  <c r="AZ486" i="8"/>
  <c r="AZ543" i="8" s="1"/>
  <c r="AV507" i="8"/>
  <c r="AV544" i="8" s="1"/>
  <c r="AU380" i="8"/>
  <c r="AL484" i="8"/>
  <c r="AL541" i="8" s="1"/>
  <c r="FQ713" i="8"/>
  <c r="FF384" i="8"/>
  <c r="FI503" i="8"/>
  <c r="FI547" i="8" s="1"/>
  <c r="FC502" i="8"/>
  <c r="FC531" i="8" s="1"/>
  <c r="BH400" i="8"/>
  <c r="BH452" i="8" s="1"/>
  <c r="BH382" i="8"/>
  <c r="BH434" i="8" s="1"/>
  <c r="BH374" i="8"/>
  <c r="BH426" i="8" s="1"/>
  <c r="BH377" i="8"/>
  <c r="BH429" i="8" s="1"/>
  <c r="BH372" i="8"/>
  <c r="BH424" i="8" s="1"/>
  <c r="CC414" i="8"/>
  <c r="CB518" i="8"/>
  <c r="CB553" i="8" s="1"/>
  <c r="BK414" i="8"/>
  <c r="BK383" i="8"/>
  <c r="AV489" i="8"/>
  <c r="AV551" i="8" s="1"/>
  <c r="AV504" i="8"/>
  <c r="AV548" i="8" s="1"/>
  <c r="AU385" i="8"/>
  <c r="AL518" i="8"/>
  <c r="AL553" i="8" s="1"/>
  <c r="N489" i="8"/>
  <c r="N551" i="8" s="1"/>
  <c r="N503" i="8"/>
  <c r="N547" i="8" s="1"/>
  <c r="K384" i="8"/>
  <c r="H504" i="8"/>
  <c r="H548" i="8" s="1"/>
  <c r="EI645" i="8"/>
  <c r="EI643" i="8"/>
  <c r="EI637" i="8"/>
  <c r="EI730" i="8" s="1"/>
  <c r="EI648" i="8"/>
  <c r="CC382" i="8"/>
  <c r="AV478" i="8"/>
  <c r="AV534" i="8" s="1"/>
  <c r="AU401" i="8"/>
  <c r="V654" i="8"/>
  <c r="V663" i="8"/>
  <c r="V734" i="8" s="1"/>
  <c r="V664" i="8"/>
  <c r="V655" i="8"/>
  <c r="R475" i="8"/>
  <c r="R525" i="8" s="1"/>
  <c r="K372" i="8"/>
  <c r="K424" i="8" s="1"/>
  <c r="W618" i="8"/>
  <c r="W672" i="8"/>
  <c r="FP676" i="8"/>
  <c r="FC488" i="8"/>
  <c r="FC550" i="8" s="1"/>
  <c r="FF414" i="8"/>
  <c r="FF400" i="8"/>
  <c r="FM503" i="8"/>
  <c r="FM547" i="8" s="1"/>
  <c r="FC505" i="8"/>
  <c r="FC539" i="8" s="1"/>
  <c r="FG407" i="8"/>
  <c r="FG459" i="8" s="1"/>
  <c r="FE392" i="8"/>
  <c r="FE444" i="8" s="1"/>
  <c r="BH386" i="8"/>
  <c r="BH438" i="8" s="1"/>
  <c r="BH399" i="8"/>
  <c r="BH451" i="8" s="1"/>
  <c r="BH381" i="8"/>
  <c r="BH433" i="8" s="1"/>
  <c r="BH411" i="8"/>
  <c r="BH463" i="8" s="1"/>
  <c r="BH479" i="8"/>
  <c r="BH535" i="8" s="1"/>
  <c r="CC386" i="8"/>
  <c r="CB490" i="8"/>
  <c r="CB552" i="8" s="1"/>
  <c r="BK386" i="8"/>
  <c r="AU414" i="8"/>
  <c r="AU399" i="8"/>
  <c r="AL490" i="8"/>
  <c r="AL552" i="8" s="1"/>
  <c r="N487" i="8"/>
  <c r="N546" i="8" s="1"/>
  <c r="K414" i="8"/>
  <c r="K400" i="8"/>
  <c r="H489" i="8"/>
  <c r="H551" i="8" s="1"/>
  <c r="AV515" i="8"/>
  <c r="AV532" i="8" s="1"/>
  <c r="AU382" i="8"/>
  <c r="EL563" i="8"/>
  <c r="EL562" i="8"/>
  <c r="EH563" i="8"/>
  <c r="EH562" i="8"/>
  <c r="EH643" i="8" s="1"/>
  <c r="DT654" i="8"/>
  <c r="DT664" i="8"/>
  <c r="DT655" i="8"/>
  <c r="DT663" i="8"/>
  <c r="C487" i="8"/>
  <c r="C546" i="8" s="1"/>
  <c r="DJ735" i="8"/>
  <c r="Y735" i="8"/>
  <c r="U735" i="8"/>
  <c r="CC381" i="8"/>
  <c r="CC374" i="8"/>
  <c r="CB507" i="8"/>
  <c r="CB544" i="8" s="1"/>
  <c r="CB505" i="8"/>
  <c r="CB502" i="8"/>
  <c r="CB531" i="8" s="1"/>
  <c r="BP562" i="8"/>
  <c r="BP643" i="8" s="1"/>
  <c r="BK381" i="8"/>
  <c r="BK411" i="8"/>
  <c r="AZ515" i="8"/>
  <c r="AZ532" i="8" s="1"/>
  <c r="AV486" i="8"/>
  <c r="AV543" i="8" s="1"/>
  <c r="AV502" i="8"/>
  <c r="AV531" i="8" s="1"/>
  <c r="AU381" i="8"/>
  <c r="AU374" i="8"/>
  <c r="AM381" i="8"/>
  <c r="AL382" i="8"/>
  <c r="AK485" i="8"/>
  <c r="AK542" i="8" s="1"/>
  <c r="R486" i="8"/>
  <c r="R543" i="8" s="1"/>
  <c r="Q403" i="8"/>
  <c r="Q455" i="8" s="1"/>
  <c r="Q401" i="8"/>
  <c r="Q453" i="8" s="1"/>
  <c r="N403" i="8"/>
  <c r="N455" i="8" s="1"/>
  <c r="N401" i="8"/>
  <c r="N453" i="8" s="1"/>
  <c r="H485" i="8"/>
  <c r="H542" i="8" s="1"/>
  <c r="D380" i="8"/>
  <c r="D432" i="8" s="1"/>
  <c r="D398" i="8"/>
  <c r="D450" i="8" s="1"/>
  <c r="C505" i="8"/>
  <c r="EY500" i="8"/>
  <c r="EY529" i="8" s="1"/>
  <c r="N397" i="8"/>
  <c r="N371" i="8"/>
  <c r="N423" i="8" s="1"/>
  <c r="D392" i="8"/>
  <c r="D444" i="8" s="1"/>
  <c r="D395" i="8"/>
  <c r="D447" i="8" s="1"/>
  <c r="D371" i="8"/>
  <c r="D423" i="8" s="1"/>
  <c r="C501" i="8"/>
  <c r="C530" i="8" s="1"/>
  <c r="AM393" i="8"/>
  <c r="AM445" i="8" s="1"/>
  <c r="AM372" i="8"/>
  <c r="AM371" i="8"/>
  <c r="AZ479" i="8"/>
  <c r="AZ535" i="8" s="1"/>
  <c r="AZ500" i="8"/>
  <c r="AZ529" i="8" s="1"/>
  <c r="AZ376" i="8"/>
  <c r="AW393" i="8"/>
  <c r="AW445" i="8" s="1"/>
  <c r="AW372" i="8"/>
  <c r="AW424" i="8" s="1"/>
  <c r="D385" i="8"/>
  <c r="D383" i="8"/>
  <c r="D435" i="8" s="1"/>
  <c r="CC380" i="8"/>
  <c r="CC411" i="8"/>
  <c r="CB486" i="8"/>
  <c r="CB543" i="8" s="1"/>
  <c r="CB478" i="8"/>
  <c r="CB534" i="8" s="1"/>
  <c r="BK380" i="8"/>
  <c r="BK398" i="8"/>
  <c r="AZ502" i="8"/>
  <c r="AZ531" i="8" s="1"/>
  <c r="AV485" i="8"/>
  <c r="AV542" i="8" s="1"/>
  <c r="AU411" i="8"/>
  <c r="AM380" i="8"/>
  <c r="AK484" i="8"/>
  <c r="AK541" i="8" s="1"/>
  <c r="R515" i="8"/>
  <c r="R532" i="8" s="1"/>
  <c r="Q382" i="8"/>
  <c r="Q434" i="8" s="1"/>
  <c r="Q374" i="8"/>
  <c r="Q426" i="8" s="1"/>
  <c r="N382" i="8"/>
  <c r="N434" i="8" s="1"/>
  <c r="N374" i="8"/>
  <c r="N426" i="8" s="1"/>
  <c r="H484" i="8"/>
  <c r="H541" i="8" s="1"/>
  <c r="H502" i="8"/>
  <c r="H531" i="8" s="1"/>
  <c r="D403" i="8"/>
  <c r="D455" i="8" s="1"/>
  <c r="D401" i="8"/>
  <c r="D453" i="8" s="1"/>
  <c r="C478" i="8"/>
  <c r="C534" i="8" s="1"/>
  <c r="EY507" i="8"/>
  <c r="EY544" i="8" s="1"/>
  <c r="R481" i="8"/>
  <c r="R537" i="8" s="1"/>
  <c r="R501" i="8"/>
  <c r="R530" i="8" s="1"/>
  <c r="R499" i="8"/>
  <c r="R528" i="8" s="1"/>
  <c r="H393" i="8"/>
  <c r="H375" i="8"/>
  <c r="H427" i="8" s="1"/>
  <c r="H395" i="8"/>
  <c r="H447" i="8" s="1"/>
  <c r="G403" i="8"/>
  <c r="AK395" i="8"/>
  <c r="AK447" i="8" s="1"/>
  <c r="AX377" i="8"/>
  <c r="AX429" i="8" s="1"/>
  <c r="AW392" i="8"/>
  <c r="AW444" i="8" s="1"/>
  <c r="AW375" i="8"/>
  <c r="AW427" i="8" s="1"/>
  <c r="AV375" i="8"/>
  <c r="AV427" i="8" s="1"/>
  <c r="BZ377" i="8"/>
  <c r="BZ397" i="8"/>
  <c r="CC403" i="8"/>
  <c r="CC398" i="8"/>
  <c r="CB485" i="8"/>
  <c r="CB542" i="8" s="1"/>
  <c r="BK403" i="8"/>
  <c r="BK401" i="8"/>
  <c r="AZ485" i="8"/>
  <c r="AZ542" i="8" s="1"/>
  <c r="AU403" i="8"/>
  <c r="AU398" i="8"/>
  <c r="R484" i="8"/>
  <c r="R541" i="8" s="1"/>
  <c r="Q381" i="8"/>
  <c r="Q433" i="8" s="1"/>
  <c r="Q411" i="8"/>
  <c r="Q463" i="8" s="1"/>
  <c r="N381" i="8"/>
  <c r="N433" i="8" s="1"/>
  <c r="N411" i="8"/>
  <c r="N463" i="8" s="1"/>
  <c r="D382" i="8"/>
  <c r="D434" i="8" s="1"/>
  <c r="D374" i="8"/>
  <c r="D426" i="8" s="1"/>
  <c r="EY486" i="8"/>
  <c r="EY543" i="8" s="1"/>
  <c r="EY478" i="8"/>
  <c r="EY534" i="8" s="1"/>
  <c r="O393" i="8"/>
  <c r="O445" i="8" s="1"/>
  <c r="N395" i="8"/>
  <c r="N447" i="8" s="1"/>
  <c r="L393" i="8"/>
  <c r="L445" i="8" s="1"/>
  <c r="L375" i="8"/>
  <c r="L427" i="8" s="1"/>
  <c r="L395" i="8"/>
  <c r="L447" i="8" s="1"/>
  <c r="J392" i="8"/>
  <c r="D397" i="8"/>
  <c r="D449" i="8" s="1"/>
  <c r="C392" i="8"/>
  <c r="AM412" i="8"/>
  <c r="AK392" i="8"/>
  <c r="AK444" i="8" s="1"/>
  <c r="AK412" i="8"/>
  <c r="AK464" i="8" s="1"/>
  <c r="AX375" i="8"/>
  <c r="AX427" i="8" s="1"/>
  <c r="ET420" i="8"/>
  <c r="ET472" i="8"/>
  <c r="L425" i="8"/>
  <c r="L477" i="8"/>
  <c r="AZ473" i="8"/>
  <c r="AZ421" i="8"/>
  <c r="BK474" i="8"/>
  <c r="BK422" i="8"/>
  <c r="BA430" i="8"/>
  <c r="BA482" i="8"/>
  <c r="AW431" i="8"/>
  <c r="AW483" i="8"/>
  <c r="BN431" i="8"/>
  <c r="BN483" i="8"/>
  <c r="G472" i="8"/>
  <c r="G420" i="8"/>
  <c r="CA471" i="8"/>
  <c r="CA419" i="8"/>
  <c r="GZ657" i="8"/>
  <c r="GZ589" i="8"/>
  <c r="GV371" i="8"/>
  <c r="GV423" i="8" s="1"/>
  <c r="GV393" i="8"/>
  <c r="GV445" i="8" s="1"/>
  <c r="GV366" i="8"/>
  <c r="GV418" i="8" s="1"/>
  <c r="GO385" i="8"/>
  <c r="GO437" i="8" s="1"/>
  <c r="GO395" i="8"/>
  <c r="GO447" i="8" s="1"/>
  <c r="GO412" i="8"/>
  <c r="GO464" i="8" s="1"/>
  <c r="GO399" i="8"/>
  <c r="GO451" i="8" s="1"/>
  <c r="GO401" i="8"/>
  <c r="GO453" i="8" s="1"/>
  <c r="GO372" i="8"/>
  <c r="GO424" i="8" s="1"/>
  <c r="GO375" i="8"/>
  <c r="GO427" i="8" s="1"/>
  <c r="GO410" i="8"/>
  <c r="GO462" i="8" s="1"/>
  <c r="GO374" i="8"/>
  <c r="GO426" i="8" s="1"/>
  <c r="GO413" i="8"/>
  <c r="GO465" i="8" s="1"/>
  <c r="GO366" i="8"/>
  <c r="GO418" i="8" s="1"/>
  <c r="GO414" i="8"/>
  <c r="GO466" i="8" s="1"/>
  <c r="GO384" i="8"/>
  <c r="GO436" i="8" s="1"/>
  <c r="GO383" i="8"/>
  <c r="GO435" i="8" s="1"/>
  <c r="GO386" i="8"/>
  <c r="GO438" i="8" s="1"/>
  <c r="GO373" i="8"/>
  <c r="GO425" i="8" s="1"/>
  <c r="GO400" i="8"/>
  <c r="GO452" i="8" s="1"/>
  <c r="GO407" i="8"/>
  <c r="GO459" i="8" s="1"/>
  <c r="GO393" i="8"/>
  <c r="GO445" i="8" s="1"/>
  <c r="GO397" i="8"/>
  <c r="GO449" i="8" s="1"/>
  <c r="DS618" i="8"/>
  <c r="DS624" i="8"/>
  <c r="DS625" i="8"/>
  <c r="DW620" i="8"/>
  <c r="DW625" i="8"/>
  <c r="BZ505" i="8"/>
  <c r="BZ453" i="8"/>
  <c r="BB507" i="8"/>
  <c r="BB544" i="8" s="1"/>
  <c r="BB455" i="8"/>
  <c r="AZ484" i="8"/>
  <c r="AZ541" i="8" s="1"/>
  <c r="AZ432" i="8"/>
  <c r="AX502" i="8"/>
  <c r="AX531" i="8" s="1"/>
  <c r="AX450" i="8"/>
  <c r="AW478" i="8"/>
  <c r="AW534" i="8" s="1"/>
  <c r="AW426" i="8"/>
  <c r="AT484" i="8"/>
  <c r="AT541" i="8" s="1"/>
  <c r="AT432" i="8"/>
  <c r="AN515" i="8"/>
  <c r="AN532" i="8" s="1"/>
  <c r="AN463" i="8"/>
  <c r="AL515" i="8"/>
  <c r="AL532" i="8" s="1"/>
  <c r="AL463" i="8"/>
  <c r="AJ505" i="8"/>
  <c r="AJ453" i="8"/>
  <c r="T507" i="8"/>
  <c r="T544" i="8" s="1"/>
  <c r="T455" i="8"/>
  <c r="I372" i="8"/>
  <c r="I383" i="8"/>
  <c r="I384" i="8"/>
  <c r="I378" i="8"/>
  <c r="I407" i="8"/>
  <c r="I379" i="8"/>
  <c r="CO479" i="8"/>
  <c r="CO535" i="8" s="1"/>
  <c r="CO427" i="8"/>
  <c r="CK481" i="8"/>
  <c r="CK537" i="8" s="1"/>
  <c r="CK429" i="8"/>
  <c r="CU501" i="8"/>
  <c r="CU530" i="8" s="1"/>
  <c r="CU449" i="8"/>
  <c r="DK563" i="8"/>
  <c r="DK560" i="8"/>
  <c r="DK589" i="8" s="1"/>
  <c r="DK572" i="8"/>
  <c r="DK713" i="8" s="1"/>
  <c r="DK565" i="8"/>
  <c r="DK567" i="8"/>
  <c r="DK569" i="8"/>
  <c r="DE654" i="8"/>
  <c r="DE663" i="8"/>
  <c r="DE664" i="8"/>
  <c r="DE655" i="8"/>
  <c r="DE658" i="8"/>
  <c r="DE659" i="8"/>
  <c r="DE661" i="8"/>
  <c r="DE656" i="8"/>
  <c r="DE657" i="8"/>
  <c r="DE660" i="8"/>
  <c r="CL624" i="8"/>
  <c r="GU479" i="8"/>
  <c r="GU535" i="8" s="1"/>
  <c r="CV482" i="8"/>
  <c r="CV472" i="8"/>
  <c r="FO514" i="8"/>
  <c r="GU482" i="8"/>
  <c r="GU489" i="8"/>
  <c r="GU551" i="8" s="1"/>
  <c r="HF436" i="8"/>
  <c r="DE662" i="8"/>
  <c r="BV526" i="8"/>
  <c r="ET480" i="8"/>
  <c r="ET536" i="8" s="1"/>
  <c r="CW470" i="8"/>
  <c r="GR414" i="8"/>
  <c r="GR466" i="8" s="1"/>
  <c r="GO387" i="8"/>
  <c r="GO439" i="8" s="1"/>
  <c r="CU473" i="8"/>
  <c r="CU470" i="8"/>
  <c r="EU439" i="8"/>
  <c r="EU491" i="8"/>
  <c r="BI458" i="8"/>
  <c r="BI510" i="8"/>
  <c r="FJ419" i="8"/>
  <c r="FJ471" i="8"/>
  <c r="FJ558" i="8" s="1"/>
  <c r="BJ431" i="8"/>
  <c r="BJ483" i="8"/>
  <c r="GR374" i="8"/>
  <c r="GR426" i="8" s="1"/>
  <c r="GR371" i="8"/>
  <c r="GR423" i="8" s="1"/>
  <c r="K26" i="8"/>
  <c r="K73" i="8"/>
  <c r="AZ425" i="8"/>
  <c r="AZ477" i="8"/>
  <c r="CB439" i="8"/>
  <c r="AY459" i="8"/>
  <c r="AY511" i="8"/>
  <c r="GY466" i="8"/>
  <c r="GY518" i="8"/>
  <c r="GY553" i="8" s="1"/>
  <c r="CX514" i="8"/>
  <c r="CX462" i="8"/>
  <c r="BN425" i="8"/>
  <c r="BN477" i="8"/>
  <c r="GU62" i="8"/>
  <c r="GU63" i="8"/>
  <c r="GU503" i="8"/>
  <c r="GU547" i="8" s="1"/>
  <c r="GU505" i="8"/>
  <c r="GU539" i="8" s="1"/>
  <c r="GU510" i="8"/>
  <c r="GU515" i="8"/>
  <c r="GU532" i="8" s="1"/>
  <c r="GU483" i="8"/>
  <c r="GU491" i="8"/>
  <c r="GU549" i="8" s="1"/>
  <c r="BM474" i="8"/>
  <c r="BM422" i="8"/>
  <c r="BA425" i="8"/>
  <c r="BA477" i="8"/>
  <c r="BN430" i="8"/>
  <c r="BN482" i="8"/>
  <c r="CA474" i="8"/>
  <c r="CA422" i="8"/>
  <c r="DK677" i="8"/>
  <c r="DK671" i="8"/>
  <c r="DW677" i="8"/>
  <c r="DW670" i="8"/>
  <c r="DW676" i="8"/>
  <c r="DW673" i="8"/>
  <c r="DW674" i="8"/>
  <c r="DW675" i="8"/>
  <c r="DW671" i="8"/>
  <c r="DW672" i="8"/>
  <c r="BR673" i="8"/>
  <c r="BR672" i="8"/>
  <c r="CH526" i="8"/>
  <c r="CF526" i="8"/>
  <c r="BL515" i="8"/>
  <c r="BL532" i="8" s="1"/>
  <c r="BL463" i="8"/>
  <c r="BB505" i="8"/>
  <c r="BB453" i="8"/>
  <c r="AT502" i="8"/>
  <c r="AT531" i="8" s="1"/>
  <c r="AT450" i="8"/>
  <c r="AK478" i="8"/>
  <c r="AK534" i="8" s="1"/>
  <c r="AK426" i="8"/>
  <c r="AO526" i="8"/>
  <c r="T484" i="8"/>
  <c r="T541" i="8" s="1"/>
  <c r="T432" i="8"/>
  <c r="I479" i="8"/>
  <c r="I535" i="8" s="1"/>
  <c r="I427" i="8"/>
  <c r="BZ497" i="8"/>
  <c r="BZ540" i="8" s="1"/>
  <c r="BZ445" i="8"/>
  <c r="BZ499" i="8"/>
  <c r="BZ528" i="8" s="1"/>
  <c r="BZ447" i="8"/>
  <c r="CK501" i="8"/>
  <c r="CK530" i="8" s="1"/>
  <c r="CK449" i="8"/>
  <c r="CU476" i="8"/>
  <c r="CU527" i="8" s="1"/>
  <c r="CU424" i="8"/>
  <c r="DH563" i="8"/>
  <c r="DH560" i="8"/>
  <c r="DH589" i="8" s="1"/>
  <c r="DH572" i="8"/>
  <c r="DH714" i="8" s="1"/>
  <c r="DH565" i="8"/>
  <c r="DH691" i="8" s="1"/>
  <c r="DM529" i="8"/>
  <c r="DH569" i="8"/>
  <c r="DH567" i="8"/>
  <c r="DO529" i="8"/>
  <c r="DS659" i="8"/>
  <c r="DS658" i="8"/>
  <c r="DS661" i="8"/>
  <c r="EZ471" i="8"/>
  <c r="GU497" i="8"/>
  <c r="GU540" i="8" s="1"/>
  <c r="GU516" i="8"/>
  <c r="GU533" i="8" s="1"/>
  <c r="FM491" i="8"/>
  <c r="FD514" i="8"/>
  <c r="GU517" i="8"/>
  <c r="BZ427" i="8"/>
  <c r="FF470" i="8"/>
  <c r="FF471" i="8"/>
  <c r="FF558" i="8" s="1"/>
  <c r="GY489" i="8"/>
  <c r="GY551" i="8" s="1"/>
  <c r="G474" i="8"/>
  <c r="GR400" i="8"/>
  <c r="GR452" i="8" s="1"/>
  <c r="GR411" i="8"/>
  <c r="GR463" i="8" s="1"/>
  <c r="GO411" i="8"/>
  <c r="GO463" i="8" s="1"/>
  <c r="GO381" i="8"/>
  <c r="GO433" i="8" s="1"/>
  <c r="GR372" i="8"/>
  <c r="GR424" i="8" s="1"/>
  <c r="CB473" i="8"/>
  <c r="R473" i="8"/>
  <c r="ET423" i="8"/>
  <c r="ET475" i="8"/>
  <c r="ET525" i="8" s="1"/>
  <c r="FE418" i="8"/>
  <c r="FE470" i="8"/>
  <c r="FE462" i="8"/>
  <c r="FE514" i="8"/>
  <c r="FG425" i="8"/>
  <c r="FG477" i="8"/>
  <c r="FN439" i="8"/>
  <c r="FN491" i="8"/>
  <c r="FN430" i="8"/>
  <c r="FN482" i="8"/>
  <c r="GZ470" i="8"/>
  <c r="GZ557" i="8" s="1"/>
  <c r="GU436" i="8"/>
  <c r="GU488" i="8"/>
  <c r="GU550" i="8" s="1"/>
  <c r="FK425" i="8"/>
  <c r="FK477" i="8"/>
  <c r="BZ482" i="8"/>
  <c r="AW482" i="8"/>
  <c r="E419" i="8"/>
  <c r="C425" i="8"/>
  <c r="C477" i="8"/>
  <c r="AI471" i="8"/>
  <c r="AI419" i="8"/>
  <c r="AN430" i="8"/>
  <c r="AN482" i="8"/>
  <c r="AM471" i="8"/>
  <c r="AM419" i="8"/>
  <c r="AN470" i="8"/>
  <c r="AN418" i="8"/>
  <c r="G439" i="8"/>
  <c r="G491" i="8"/>
  <c r="FO431" i="8"/>
  <c r="FO483" i="8"/>
  <c r="EU444" i="8"/>
  <c r="EU496" i="8"/>
  <c r="EU538" i="8" s="1"/>
  <c r="H517" i="8"/>
  <c r="H465" i="8"/>
  <c r="AZ465" i="8"/>
  <c r="AZ517" i="8"/>
  <c r="AW470" i="8"/>
  <c r="AW418" i="8"/>
  <c r="AV420" i="8"/>
  <c r="AV472" i="8"/>
  <c r="CK471" i="8"/>
  <c r="CK419" i="8"/>
  <c r="CC420" i="8"/>
  <c r="CC472" i="8"/>
  <c r="CX420" i="8"/>
  <c r="CX472" i="8"/>
  <c r="CK430" i="8"/>
  <c r="CK482" i="8"/>
  <c r="HA431" i="8"/>
  <c r="HA483" i="8"/>
  <c r="GM479" i="8"/>
  <c r="GM535" i="8" s="1"/>
  <c r="GM427" i="8"/>
  <c r="GR383" i="8"/>
  <c r="GR435" i="8" s="1"/>
  <c r="GR398" i="8"/>
  <c r="GR450" i="8" s="1"/>
  <c r="GR384" i="8"/>
  <c r="GR436" i="8" s="1"/>
  <c r="GR385" i="8"/>
  <c r="GR437" i="8" s="1"/>
  <c r="GR393" i="8"/>
  <c r="GR445" i="8" s="1"/>
  <c r="GR387" i="8"/>
  <c r="GR439" i="8" s="1"/>
  <c r="GR378" i="8"/>
  <c r="GR430" i="8" s="1"/>
  <c r="GR366" i="8"/>
  <c r="GR418" i="8" s="1"/>
  <c r="GR381" i="8"/>
  <c r="GR433" i="8" s="1"/>
  <c r="GR412" i="8"/>
  <c r="GR464" i="8" s="1"/>
  <c r="GR413" i="8"/>
  <c r="GR465" i="8" s="1"/>
  <c r="GR367" i="8"/>
  <c r="GR419" i="8" s="1"/>
  <c r="GR395" i="8"/>
  <c r="GR447" i="8" s="1"/>
  <c r="GR382" i="8"/>
  <c r="GR434" i="8" s="1"/>
  <c r="GR392" i="8"/>
  <c r="GR444" i="8" s="1"/>
  <c r="GR396" i="8"/>
  <c r="GR448" i="8" s="1"/>
  <c r="GR375" i="8"/>
  <c r="GR427" i="8" s="1"/>
  <c r="GR397" i="8"/>
  <c r="GR449" i="8" s="1"/>
  <c r="GR386" i="8"/>
  <c r="GR438" i="8" s="1"/>
  <c r="DS670" i="8"/>
  <c r="DS676" i="8"/>
  <c r="DS671" i="8"/>
  <c r="DS677" i="8"/>
  <c r="DS674" i="8"/>
  <c r="DS675" i="8"/>
  <c r="DS669" i="8"/>
  <c r="DS672" i="8"/>
  <c r="EH624" i="8"/>
  <c r="EH623" i="8"/>
  <c r="EH622" i="8"/>
  <c r="EH620" i="8"/>
  <c r="EH625" i="8"/>
  <c r="EH619" i="8"/>
  <c r="DX704" i="8"/>
  <c r="DX706" i="8"/>
  <c r="DX707" i="8"/>
  <c r="DX708" i="8"/>
  <c r="CP526" i="8"/>
  <c r="BZ507" i="8"/>
  <c r="BZ544" i="8" s="1"/>
  <c r="BZ455" i="8"/>
  <c r="BL485" i="8"/>
  <c r="BL542" i="8" s="1"/>
  <c r="BL433" i="8"/>
  <c r="BK478" i="8"/>
  <c r="BK534" i="8" s="1"/>
  <c r="BE526" i="8"/>
  <c r="AJ507" i="8"/>
  <c r="AJ544" i="8" s="1"/>
  <c r="AJ455" i="8"/>
  <c r="DV572" i="8"/>
  <c r="DV714" i="8" s="1"/>
  <c r="EA529" i="8"/>
  <c r="DV567" i="8"/>
  <c r="DV565" i="8"/>
  <c r="DV685" i="8" s="1"/>
  <c r="DY529" i="8"/>
  <c r="DV569" i="8"/>
  <c r="CL725" i="8"/>
  <c r="CP531" i="8"/>
  <c r="GU502" i="8"/>
  <c r="GU531" i="8" s="1"/>
  <c r="GU499" i="8"/>
  <c r="GU528" i="8" s="1"/>
  <c r="GU485" i="8"/>
  <c r="GU542" i="8" s="1"/>
  <c r="GU500" i="8"/>
  <c r="GU529" i="8" s="1"/>
  <c r="CW471" i="8"/>
  <c r="CW421" i="8"/>
  <c r="CR526" i="8"/>
  <c r="BC526" i="8"/>
  <c r="GR406" i="8"/>
  <c r="GR458" i="8" s="1"/>
  <c r="GU487" i="8"/>
  <c r="GU546" i="8" s="1"/>
  <c r="GU496" i="8"/>
  <c r="GU538" i="8" s="1"/>
  <c r="EH618" i="8"/>
  <c r="GO396" i="8"/>
  <c r="GO448" i="8" s="1"/>
  <c r="GO371" i="8"/>
  <c r="GO423" i="8" s="1"/>
  <c r="HC490" i="8"/>
  <c r="HC552" i="8" s="1"/>
  <c r="HC438" i="8"/>
  <c r="ET477" i="8"/>
  <c r="ET425" i="8"/>
  <c r="GM421" i="8"/>
  <c r="GS62" i="8"/>
  <c r="DW619" i="8"/>
  <c r="FK26" i="8"/>
  <c r="FK73" i="8"/>
  <c r="EZ26" i="8"/>
  <c r="EZ73" i="8"/>
  <c r="N431" i="8"/>
  <c r="N483" i="8"/>
  <c r="AT420" i="8"/>
  <c r="AT472" i="8"/>
  <c r="AU420" i="8"/>
  <c r="AU472" i="8"/>
  <c r="K474" i="8"/>
  <c r="K422" i="8"/>
  <c r="EU473" i="8"/>
  <c r="EU421" i="8"/>
  <c r="BB474" i="8"/>
  <c r="BB422" i="8"/>
  <c r="BB431" i="8"/>
  <c r="BB483" i="8"/>
  <c r="BS694" i="8"/>
  <c r="DU665" i="8"/>
  <c r="EZ477" i="8"/>
  <c r="FC477" i="8"/>
  <c r="ET489" i="8"/>
  <c r="ET551" i="8" s="1"/>
  <c r="FE20" i="8"/>
  <c r="N14" i="8"/>
  <c r="N558" i="8" s="1"/>
  <c r="N62" i="8"/>
  <c r="M63" i="8"/>
  <c r="M20" i="8"/>
  <c r="I20" i="8"/>
  <c r="I63" i="8"/>
  <c r="CB514" i="8"/>
  <c r="GS26" i="8"/>
  <c r="GS73" i="8"/>
  <c r="N430" i="8"/>
  <c r="N482" i="8"/>
  <c r="E430" i="8"/>
  <c r="BZ458" i="8"/>
  <c r="AX471" i="8"/>
  <c r="AX419" i="8"/>
  <c r="AV474" i="8"/>
  <c r="AV422" i="8"/>
  <c r="L421" i="8"/>
  <c r="BL420" i="8"/>
  <c r="BL472" i="8"/>
  <c r="CO425" i="8"/>
  <c r="CO477" i="8"/>
  <c r="AU431" i="8"/>
  <c r="AU483" i="8"/>
  <c r="T418" i="8"/>
  <c r="T470" i="8"/>
  <c r="T557" i="8" s="1"/>
  <c r="GZ490" i="8"/>
  <c r="GZ438" i="8"/>
  <c r="GZ491" i="8"/>
  <c r="GZ549" i="8" s="1"/>
  <c r="GZ439" i="8"/>
  <c r="HH499" i="8"/>
  <c r="HH447" i="8"/>
  <c r="HH500" i="8"/>
  <c r="HH529" i="8" s="1"/>
  <c r="HH448" i="8"/>
  <c r="HH503" i="8"/>
  <c r="HH451" i="8"/>
  <c r="GP507" i="8"/>
  <c r="GP544" i="8" s="1"/>
  <c r="GP455" i="8"/>
  <c r="X712" i="8"/>
  <c r="X715" i="8"/>
  <c r="X716" i="8"/>
  <c r="X713" i="8"/>
  <c r="X714" i="8"/>
  <c r="BO704" i="8"/>
  <c r="BO707" i="8"/>
  <c r="BO708" i="8"/>
  <c r="BO706" i="8"/>
  <c r="BO705" i="8"/>
  <c r="HG558" i="8"/>
  <c r="BO678" i="8"/>
  <c r="GU484" i="8"/>
  <c r="GU534" i="8" s="1"/>
  <c r="Q420" i="8"/>
  <c r="Q472" i="8"/>
  <c r="R430" i="8"/>
  <c r="R482" i="8"/>
  <c r="R439" i="8"/>
  <c r="R491" i="8"/>
  <c r="AN420" i="8"/>
  <c r="AN472" i="8"/>
  <c r="AV439" i="8"/>
  <c r="AV491" i="8"/>
  <c r="G430" i="8"/>
  <c r="G482" i="8"/>
  <c r="J430" i="8"/>
  <c r="J482" i="8"/>
  <c r="G431" i="8"/>
  <c r="G483" i="8"/>
  <c r="Q483" i="8"/>
  <c r="Q431" i="8"/>
  <c r="J431" i="8"/>
  <c r="J483" i="8"/>
  <c r="CN474" i="8"/>
  <c r="CN422" i="8"/>
  <c r="CK458" i="8"/>
  <c r="CK510" i="8"/>
  <c r="BY465" i="8"/>
  <c r="BY517" i="8"/>
  <c r="CC458" i="8"/>
  <c r="CC510" i="8"/>
  <c r="CN458" i="8"/>
  <c r="CN510" i="8"/>
  <c r="CU425" i="8"/>
  <c r="CU477" i="8"/>
  <c r="S419" i="8"/>
  <c r="S471" i="8"/>
  <c r="S558" i="8" s="1"/>
  <c r="T430" i="8"/>
  <c r="T482" i="8"/>
  <c r="S418" i="8"/>
  <c r="S470" i="8"/>
  <c r="S557" i="8" s="1"/>
  <c r="FL481" i="8"/>
  <c r="FL429" i="8"/>
  <c r="GQ481" i="8"/>
  <c r="GQ537" i="8" s="1"/>
  <c r="GQ429" i="8"/>
  <c r="GZ487" i="8"/>
  <c r="GZ435" i="8"/>
  <c r="GZ436" i="8"/>
  <c r="GZ488" i="8"/>
  <c r="EK701" i="8"/>
  <c r="EG701" i="8"/>
  <c r="AY420" i="8"/>
  <c r="AY472" i="8"/>
  <c r="I368" i="8"/>
  <c r="I420" i="8" s="1"/>
  <c r="Q439" i="8"/>
  <c r="Q491" i="8"/>
  <c r="CA483" i="8"/>
  <c r="BB420" i="8"/>
  <c r="BB472" i="8"/>
  <c r="CA458" i="8"/>
  <c r="CA510" i="8"/>
  <c r="BZ471" i="8"/>
  <c r="BZ419" i="8"/>
  <c r="CN431" i="8"/>
  <c r="CN483" i="8"/>
  <c r="AX517" i="8"/>
  <c r="BB465" i="8"/>
  <c r="BB517" i="8"/>
  <c r="BZ459" i="8"/>
  <c r="BZ511" i="8"/>
  <c r="BL462" i="8"/>
  <c r="BL514" i="8"/>
  <c r="V625" i="8"/>
  <c r="V624" i="8"/>
  <c r="V620" i="8"/>
  <c r="V623" i="8"/>
  <c r="V619" i="8"/>
  <c r="V622" i="8"/>
  <c r="V618" i="8"/>
  <c r="V621" i="8"/>
  <c r="EA720" i="8"/>
  <c r="DZ720" i="8" s="1"/>
  <c r="EA724" i="8"/>
  <c r="DZ724" i="8" s="1"/>
  <c r="HG496" i="8"/>
  <c r="HG444" i="8"/>
  <c r="HH476" i="8"/>
  <c r="HH527" i="8" s="1"/>
  <c r="HH424" i="8"/>
  <c r="HG515" i="8"/>
  <c r="HG463" i="8"/>
  <c r="HE372" i="8"/>
  <c r="HE410" i="8"/>
  <c r="HE385" i="8"/>
  <c r="HE367" i="8"/>
  <c r="HE471" i="8" s="1"/>
  <c r="HE387" i="8"/>
  <c r="HE399" i="8"/>
  <c r="HE384" i="8"/>
  <c r="HE400" i="8"/>
  <c r="HE366" i="8"/>
  <c r="HE386" i="8"/>
  <c r="HE379" i="8"/>
  <c r="HE414" i="8"/>
  <c r="HE373" i="8"/>
  <c r="HE383" i="8"/>
  <c r="HE413" i="8"/>
  <c r="HC507" i="8"/>
  <c r="HC544" i="8" s="1"/>
  <c r="HC455" i="8"/>
  <c r="BP712" i="8"/>
  <c r="BP714" i="8"/>
  <c r="GN62" i="8"/>
  <c r="FE73" i="8"/>
  <c r="FL73" i="8"/>
  <c r="FJ73" i="8"/>
  <c r="I366" i="8"/>
  <c r="N474" i="8"/>
  <c r="I373" i="8"/>
  <c r="GW424" i="8"/>
  <c r="GW476" i="8"/>
  <c r="GW527" i="8" s="1"/>
  <c r="BQ625" i="8"/>
  <c r="BQ620" i="8"/>
  <c r="BQ624" i="8"/>
  <c r="BQ621" i="8"/>
  <c r="Y697" i="8"/>
  <c r="Y700" i="8"/>
  <c r="Y676" i="8"/>
  <c r="Y674" i="8"/>
  <c r="Y672" i="8"/>
  <c r="HD499" i="8"/>
  <c r="HD528" i="8" s="1"/>
  <c r="HD447" i="8"/>
  <c r="HA372" i="8"/>
  <c r="HA476" i="8" s="1"/>
  <c r="HA527" i="8" s="1"/>
  <c r="HA383" i="8"/>
  <c r="HA400" i="8"/>
  <c r="HA384" i="8"/>
  <c r="HA385" i="8"/>
  <c r="HA367" i="8"/>
  <c r="HA378" i="8"/>
  <c r="HA414" i="8"/>
  <c r="V715" i="8"/>
  <c r="DX713" i="8"/>
  <c r="DX712" i="8"/>
  <c r="DX715" i="8"/>
  <c r="DX716" i="8"/>
  <c r="EH707" i="8"/>
  <c r="EH708" i="8"/>
  <c r="FP714" i="8"/>
  <c r="FP713" i="8"/>
  <c r="G503" i="8"/>
  <c r="G547" i="8" s="1"/>
  <c r="G451" i="8"/>
  <c r="P73" i="8"/>
  <c r="HB73" i="8"/>
  <c r="HG73" i="8"/>
  <c r="I367" i="8"/>
  <c r="I419" i="8" s="1"/>
  <c r="I410" i="8"/>
  <c r="DX626" i="8"/>
  <c r="GZ503" i="8"/>
  <c r="GZ547" i="8" s="1"/>
  <c r="GZ451" i="8"/>
  <c r="GS507" i="8"/>
  <c r="GS544" i="8" s="1"/>
  <c r="GS455" i="8"/>
  <c r="GT382" i="8"/>
  <c r="GT434" i="8" s="1"/>
  <c r="GT411" i="8"/>
  <c r="GT463" i="8" s="1"/>
  <c r="GT386" i="8"/>
  <c r="GT438" i="8" s="1"/>
  <c r="GT385" i="8"/>
  <c r="GT437" i="8" s="1"/>
  <c r="EJ621" i="8"/>
  <c r="EJ620" i="8"/>
  <c r="EJ619" i="8"/>
  <c r="EJ623" i="8"/>
  <c r="EF699" i="8"/>
  <c r="EF697" i="8"/>
  <c r="W706" i="8"/>
  <c r="W704" i="8"/>
  <c r="W705" i="8"/>
  <c r="W707" i="8"/>
  <c r="DE708" i="8"/>
  <c r="DE704" i="8"/>
  <c r="DJ706" i="8"/>
  <c r="DJ704" i="8"/>
  <c r="DJ707" i="8"/>
  <c r="EL712" i="8"/>
  <c r="EL716" i="8"/>
  <c r="EL714" i="8"/>
  <c r="EL715" i="8"/>
  <c r="EH714" i="8"/>
  <c r="FP700" i="8"/>
  <c r="FP699" i="8"/>
  <c r="FA73" i="8"/>
  <c r="GZ73" i="8"/>
  <c r="FM73" i="8"/>
  <c r="I387" i="8"/>
  <c r="I491" i="8" s="1"/>
  <c r="I413" i="8"/>
  <c r="GN472" i="8"/>
  <c r="GN420" i="8"/>
  <c r="HF473" i="8"/>
  <c r="HF421" i="8"/>
  <c r="GP480" i="8"/>
  <c r="GP536" i="8" s="1"/>
  <c r="GP428" i="8"/>
  <c r="GT480" i="8"/>
  <c r="GT536" i="8" s="1"/>
  <c r="GT428" i="8"/>
  <c r="GZ483" i="8"/>
  <c r="GZ431" i="8"/>
  <c r="HG485" i="8"/>
  <c r="HG542" i="8" s="1"/>
  <c r="HG433" i="8"/>
  <c r="DU682" i="8"/>
  <c r="DU691" i="8"/>
  <c r="DL697" i="8"/>
  <c r="DL700" i="8"/>
  <c r="DL698" i="8"/>
  <c r="DL699" i="8"/>
  <c r="DW699" i="8"/>
  <c r="DW697" i="8"/>
  <c r="HC372" i="8"/>
  <c r="HC424" i="8" s="1"/>
  <c r="HC387" i="8"/>
  <c r="HC373" i="8"/>
  <c r="HC383" i="8"/>
  <c r="V712" i="8"/>
  <c r="V713" i="8"/>
  <c r="V714" i="8"/>
  <c r="DU712" i="8"/>
  <c r="DU715" i="8"/>
  <c r="DU714" i="8"/>
  <c r="DU716" i="8"/>
  <c r="DI585" i="8"/>
  <c r="DI587" i="8"/>
  <c r="DI612" i="8"/>
  <c r="DI603" i="8"/>
  <c r="DI593" i="8"/>
  <c r="DI598" i="8"/>
  <c r="DI592" i="8"/>
  <c r="DI604" i="8"/>
  <c r="DI591" i="8"/>
  <c r="BP612" i="8"/>
  <c r="BP603" i="8"/>
  <c r="BP592" i="8"/>
  <c r="BP587" i="8"/>
  <c r="BP591" i="8"/>
  <c r="BP593" i="8"/>
  <c r="BP598" i="8"/>
  <c r="BP610" i="8"/>
  <c r="M504" i="8"/>
  <c r="M548" i="8" s="1"/>
  <c r="M452" i="8"/>
  <c r="I406" i="8"/>
  <c r="DI670" i="8"/>
  <c r="DU669" i="8"/>
  <c r="DU672" i="8"/>
  <c r="BP676" i="8"/>
  <c r="EL676" i="8"/>
  <c r="EL670" i="8"/>
  <c r="EH671" i="8"/>
  <c r="EH675" i="8"/>
  <c r="EL620" i="8"/>
  <c r="EL625" i="8"/>
  <c r="DL621" i="8"/>
  <c r="DL622" i="8"/>
  <c r="DH619" i="8"/>
  <c r="DH625" i="8"/>
  <c r="EF623" i="8"/>
  <c r="BP671" i="8"/>
  <c r="EF621" i="8"/>
  <c r="DF674" i="8"/>
  <c r="DF671" i="8"/>
  <c r="DF675" i="8"/>
  <c r="DH618" i="8"/>
  <c r="EI619" i="8"/>
  <c r="BP677" i="8"/>
  <c r="DW690" i="8"/>
  <c r="DW688" i="8"/>
  <c r="DW684" i="8"/>
  <c r="EE699" i="8"/>
  <c r="W622" i="8"/>
  <c r="W669" i="8"/>
  <c r="W674" i="8"/>
  <c r="BR712" i="8"/>
  <c r="BR717" i="8" s="1"/>
  <c r="BR706" i="8"/>
  <c r="DE712" i="8"/>
  <c r="DT716" i="8"/>
  <c r="DU706" i="8"/>
  <c r="EI716" i="8"/>
  <c r="EI707" i="8"/>
  <c r="EI705" i="8"/>
  <c r="FQ716" i="8"/>
  <c r="FP672" i="8"/>
  <c r="FL490" i="8"/>
  <c r="FL552" i="8" s="1"/>
  <c r="FP589" i="8"/>
  <c r="FP594" i="8"/>
  <c r="FP597" i="8"/>
  <c r="FP603" i="8"/>
  <c r="FP609" i="8"/>
  <c r="FK381" i="8"/>
  <c r="FK433" i="8" s="1"/>
  <c r="FK411" i="8"/>
  <c r="FK463" i="8" s="1"/>
  <c r="DG585" i="8"/>
  <c r="DG592" i="8"/>
  <c r="DG612" i="8"/>
  <c r="DG603" i="8"/>
  <c r="DG598" i="8"/>
  <c r="DG587" i="8"/>
  <c r="BO606" i="8"/>
  <c r="BO585" i="8"/>
  <c r="BO600" i="8"/>
  <c r="BO612" i="8"/>
  <c r="BO598" i="8"/>
  <c r="BO592" i="8"/>
  <c r="DJ562" i="8"/>
  <c r="DJ630" i="8" s="1"/>
  <c r="DJ560" i="8"/>
  <c r="DJ592" i="8" s="1"/>
  <c r="EH632" i="8"/>
  <c r="W625" i="8"/>
  <c r="W670" i="8"/>
  <c r="W676" i="8"/>
  <c r="W690" i="8"/>
  <c r="DO723" i="8"/>
  <c r="DN723" i="8" s="1"/>
  <c r="EA722" i="8"/>
  <c r="DZ722" i="8" s="1"/>
  <c r="W712" i="8"/>
  <c r="BR705" i="8"/>
  <c r="DE716" i="8"/>
  <c r="DT713" i="8"/>
  <c r="DU707" i="8"/>
  <c r="DV709" i="8"/>
  <c r="FQ715" i="8"/>
  <c r="FQ699" i="8"/>
  <c r="FA400" i="8"/>
  <c r="BH516" i="8"/>
  <c r="BH533" i="8" s="1"/>
  <c r="EE730" i="8"/>
  <c r="EE600" i="8"/>
  <c r="EE603" i="8"/>
  <c r="EE592" i="8"/>
  <c r="I414" i="8"/>
  <c r="DI673" i="8"/>
  <c r="DI671" i="8"/>
  <c r="DU676" i="8"/>
  <c r="EI622" i="8"/>
  <c r="EI620" i="8"/>
  <c r="BP672" i="8"/>
  <c r="EL671" i="8"/>
  <c r="EL674" i="8"/>
  <c r="EH676" i="8"/>
  <c r="EL619" i="8"/>
  <c r="DL619" i="8"/>
  <c r="DI672" i="8"/>
  <c r="DI676" i="8"/>
  <c r="EF625" i="8"/>
  <c r="EF618" i="8"/>
  <c r="EG678" i="8"/>
  <c r="DF676" i="8"/>
  <c r="DW689" i="8"/>
  <c r="DW683" i="8"/>
  <c r="EE697" i="8"/>
  <c r="BH504" i="8"/>
  <c r="BH548" i="8" s="1"/>
  <c r="BH478" i="8"/>
  <c r="BH534" i="8" s="1"/>
  <c r="DE585" i="8"/>
  <c r="DE592" i="8"/>
  <c r="DE587" i="8"/>
  <c r="I386" i="8"/>
  <c r="FA386" i="8"/>
  <c r="FA384" i="8"/>
  <c r="FD414" i="8"/>
  <c r="FF385" i="8"/>
  <c r="FH399" i="8"/>
  <c r="FI385" i="8"/>
  <c r="FI383" i="8"/>
  <c r="FK400" i="8"/>
  <c r="FK452" i="8" s="1"/>
  <c r="FM400" i="8"/>
  <c r="FO383" i="8"/>
  <c r="FO435" i="8" s="1"/>
  <c r="FQ560" i="8"/>
  <c r="FE485" i="8"/>
  <c r="FE542" i="8" s="1"/>
  <c r="FE515" i="8"/>
  <c r="FE532" i="8" s="1"/>
  <c r="FH380" i="8"/>
  <c r="FH398" i="8"/>
  <c r="FK380" i="8"/>
  <c r="FK432" i="8" s="1"/>
  <c r="FK398" i="8"/>
  <c r="FK450" i="8" s="1"/>
  <c r="FL486" i="8"/>
  <c r="FL543" i="8" s="1"/>
  <c r="FO381" i="8"/>
  <c r="FO433" i="8" s="1"/>
  <c r="FO411" i="8"/>
  <c r="FO463" i="8" s="1"/>
  <c r="FO406" i="8"/>
  <c r="FO458" i="8" s="1"/>
  <c r="FK407" i="8"/>
  <c r="FK459" i="8" s="1"/>
  <c r="FI392" i="8"/>
  <c r="FI444" i="8" s="1"/>
  <c r="FD406" i="8"/>
  <c r="FD458" i="8" s="1"/>
  <c r="BJ386" i="8"/>
  <c r="BH490" i="8"/>
  <c r="BH552" i="8" s="1"/>
  <c r="BJ392" i="8"/>
  <c r="BJ444" i="8" s="1"/>
  <c r="BJ412" i="8"/>
  <c r="BJ464" i="8" s="1"/>
  <c r="BJ372" i="8"/>
  <c r="BJ424" i="8" s="1"/>
  <c r="BH371" i="8"/>
  <c r="BH423" i="8" s="1"/>
  <c r="DU592" i="8"/>
  <c r="EK587" i="8"/>
  <c r="BQ592" i="8"/>
  <c r="DU603" i="8"/>
  <c r="EK603" i="8"/>
  <c r="BS603" i="8"/>
  <c r="DS606" i="8"/>
  <c r="DF612" i="8"/>
  <c r="EK585" i="8"/>
  <c r="CO549" i="8"/>
  <c r="BS600" i="8"/>
  <c r="BQ585" i="8"/>
  <c r="BQ740" i="8" s="1"/>
  <c r="F385" i="8"/>
  <c r="E487" i="8"/>
  <c r="E546" i="8" s="1"/>
  <c r="DR645" i="8"/>
  <c r="DR643" i="8"/>
  <c r="EG643" i="8"/>
  <c r="EG645" i="8"/>
  <c r="EG637" i="8"/>
  <c r="EG630" i="8"/>
  <c r="EG648" i="8"/>
  <c r="V733" i="8"/>
  <c r="EY464" i="8"/>
  <c r="EY516" i="8"/>
  <c r="EY533" i="8" s="1"/>
  <c r="EZ505" i="8"/>
  <c r="EZ539" i="8" s="1"/>
  <c r="FA411" i="8"/>
  <c r="FE484" i="8"/>
  <c r="FE541" i="8" s="1"/>
  <c r="FE502" i="8"/>
  <c r="FE531" i="8" s="1"/>
  <c r="FK403" i="8"/>
  <c r="FK401" i="8"/>
  <c r="FO398" i="8"/>
  <c r="FO450" i="8" s="1"/>
  <c r="FO393" i="8"/>
  <c r="FL496" i="8"/>
  <c r="FL538" i="8" s="1"/>
  <c r="FK406" i="8"/>
  <c r="FK458" i="8" s="1"/>
  <c r="BI384" i="8"/>
  <c r="BI383" i="8"/>
  <c r="BI398" i="8"/>
  <c r="BH487" i="8"/>
  <c r="BH546" i="8" s="1"/>
  <c r="BH502" i="8"/>
  <c r="BH531" i="8" s="1"/>
  <c r="BI392" i="8"/>
  <c r="BI444" i="8" s="1"/>
  <c r="BI412" i="8"/>
  <c r="BI464" i="8" s="1"/>
  <c r="BI372" i="8"/>
  <c r="BI424" i="8" s="1"/>
  <c r="DS585" i="8"/>
  <c r="DS742" i="8" s="1"/>
  <c r="EH606" i="8"/>
  <c r="BS585" i="8"/>
  <c r="I400" i="8"/>
  <c r="BO637" i="8"/>
  <c r="FK382" i="8"/>
  <c r="FK434" i="8" s="1"/>
  <c r="FK374" i="8"/>
  <c r="FK426" i="8" s="1"/>
  <c r="FK393" i="8"/>
  <c r="BI386" i="8"/>
  <c r="I385" i="8"/>
  <c r="I399" i="8"/>
  <c r="F376" i="8"/>
  <c r="F428" i="8" s="1"/>
  <c r="F398" i="8"/>
  <c r="F374" i="8"/>
  <c r="F380" i="8"/>
  <c r="F382" i="8"/>
  <c r="F396" i="8"/>
  <c r="F448" i="8" s="1"/>
  <c r="F403" i="8"/>
  <c r="F381" i="8"/>
  <c r="F401" i="8"/>
  <c r="BS733" i="8"/>
  <c r="DS630" i="8"/>
  <c r="EJ630" i="8"/>
  <c r="EJ732" i="8" s="1"/>
  <c r="EL645" i="8"/>
  <c r="EK645" i="8"/>
  <c r="EJ645" i="8"/>
  <c r="EF637" i="8"/>
  <c r="EE643" i="8"/>
  <c r="EE736" i="8" s="1"/>
  <c r="Q484" i="8"/>
  <c r="Q541" i="8" s="1"/>
  <c r="N502" i="8"/>
  <c r="N531" i="8" s="1"/>
  <c r="L486" i="8"/>
  <c r="L543" i="8" s="1"/>
  <c r="L478" i="8"/>
  <c r="L534" i="8" s="1"/>
  <c r="G401" i="8"/>
  <c r="F392" i="8"/>
  <c r="F444" i="8" s="1"/>
  <c r="F412" i="8"/>
  <c r="F464" i="8" s="1"/>
  <c r="F371" i="8"/>
  <c r="AX396" i="8"/>
  <c r="AX448" i="8" s="1"/>
  <c r="Y737" i="8"/>
  <c r="W737" i="8"/>
  <c r="DH562" i="8"/>
  <c r="DH643" i="8" s="1"/>
  <c r="EF645" i="8"/>
  <c r="U645" i="8"/>
  <c r="P380" i="8"/>
  <c r="P432" i="8" s="1"/>
  <c r="P398" i="8"/>
  <c r="P450" i="8" s="1"/>
  <c r="L485" i="8"/>
  <c r="L542" i="8" s="1"/>
  <c r="L515" i="8"/>
  <c r="L532" i="8" s="1"/>
  <c r="D515" i="8"/>
  <c r="D532" i="8" s="1"/>
  <c r="FB476" i="8"/>
  <c r="FB527" i="8" s="1"/>
  <c r="K376" i="8"/>
  <c r="K428" i="8" s="1"/>
  <c r="J375" i="8"/>
  <c r="J427" i="8" s="1"/>
  <c r="J393" i="8"/>
  <c r="J445" i="8" s="1"/>
  <c r="F372" i="8"/>
  <c r="F424" i="8" s="1"/>
  <c r="BO737" i="8"/>
  <c r="U737" i="8"/>
  <c r="EE732" i="8"/>
  <c r="DK562" i="8"/>
  <c r="DK643" i="8" s="1"/>
  <c r="N486" i="8"/>
  <c r="N543" i="8" s="1"/>
  <c r="L484" i="8"/>
  <c r="L541" i="8" s="1"/>
  <c r="L502" i="8"/>
  <c r="L531" i="8" s="1"/>
  <c r="E515" i="8"/>
  <c r="E532" i="8" s="1"/>
  <c r="K412" i="8"/>
  <c r="K464" i="8" s="1"/>
  <c r="K392" i="8"/>
  <c r="K444" i="8" s="1"/>
  <c r="K374" i="8"/>
  <c r="Q502" i="8"/>
  <c r="Q531" i="8" s="1"/>
  <c r="P381" i="8"/>
  <c r="P433" i="8" s="1"/>
  <c r="P411" i="8"/>
  <c r="P463" i="8" s="1"/>
  <c r="M505" i="8"/>
  <c r="K401" i="8"/>
  <c r="J381" i="8"/>
  <c r="J411" i="8"/>
  <c r="I382" i="8"/>
  <c r="I374" i="8"/>
  <c r="EY496" i="8"/>
  <c r="EY538" i="8" s="1"/>
  <c r="R476" i="8"/>
  <c r="R527" i="8" s="1"/>
  <c r="P393" i="8"/>
  <c r="P445" i="8" s="1"/>
  <c r="P375" i="8"/>
  <c r="P427" i="8" s="1"/>
  <c r="P395" i="8"/>
  <c r="P447" i="8" s="1"/>
  <c r="N396" i="8"/>
  <c r="J377" i="8"/>
  <c r="J429" i="8" s="1"/>
  <c r="J412" i="8"/>
  <c r="G393" i="8"/>
  <c r="G445" i="8" s="1"/>
  <c r="G375" i="8"/>
  <c r="G427" i="8" s="1"/>
  <c r="G395" i="8"/>
  <c r="G447" i="8" s="1"/>
  <c r="F377" i="8"/>
  <c r="AN371" i="8"/>
  <c r="AM392" i="8"/>
  <c r="BA376" i="8"/>
  <c r="BA428" i="8" s="1"/>
  <c r="BA396" i="8"/>
  <c r="BA448" i="8" s="1"/>
  <c r="AZ395" i="8"/>
  <c r="AX372" i="8"/>
  <c r="CA376" i="8"/>
  <c r="J380" i="8"/>
  <c r="J398" i="8"/>
  <c r="G374" i="8"/>
  <c r="FB507" i="8"/>
  <c r="FB544" i="8" s="1"/>
  <c r="P392" i="8"/>
  <c r="P444" i="8" s="1"/>
  <c r="P412" i="8"/>
  <c r="P464" i="8" s="1"/>
  <c r="P372" i="8"/>
  <c r="P424" i="8" s="1"/>
  <c r="N480" i="8"/>
  <c r="N536" i="8" s="1"/>
  <c r="N516" i="8"/>
  <c r="N533" i="8" s="1"/>
  <c r="N499" i="8"/>
  <c r="N528" i="8" s="1"/>
  <c r="J376" i="8"/>
  <c r="J428" i="8" s="1"/>
  <c r="J372" i="8"/>
  <c r="J424" i="8" s="1"/>
  <c r="F393" i="8"/>
  <c r="F395" i="8"/>
  <c r="AX412" i="8"/>
  <c r="CA496" i="8"/>
  <c r="CA538" i="8" s="1"/>
  <c r="CV412" i="8"/>
  <c r="CV372" i="8"/>
  <c r="P403" i="8"/>
  <c r="P455" i="8" s="1"/>
  <c r="P401" i="8"/>
  <c r="P453" i="8" s="1"/>
  <c r="K381" i="8"/>
  <c r="J403" i="8"/>
  <c r="J455" i="8" s="1"/>
  <c r="J401" i="8"/>
  <c r="J453" i="8" s="1"/>
  <c r="G380" i="8"/>
  <c r="FB393" i="8"/>
  <c r="FB445" i="8" s="1"/>
  <c r="FB406" i="8"/>
  <c r="FB458" i="8" s="1"/>
  <c r="R497" i="8"/>
  <c r="R540" i="8" s="1"/>
  <c r="N393" i="8"/>
  <c r="N372" i="8"/>
  <c r="N424" i="8" s="1"/>
  <c r="L497" i="8"/>
  <c r="L540" i="8" s="1"/>
  <c r="G377" i="8"/>
  <c r="G429" i="8" s="1"/>
  <c r="G397" i="8"/>
  <c r="G449" i="8" s="1"/>
  <c r="F397" i="8"/>
  <c r="C375" i="8"/>
  <c r="C427" i="8" s="1"/>
  <c r="AM376" i="8"/>
  <c r="AM428" i="8" s="1"/>
  <c r="BA392" i="8"/>
  <c r="BA444" i="8" s="1"/>
  <c r="BA372" i="8"/>
  <c r="BA424" i="8" s="1"/>
  <c r="BA371" i="8"/>
  <c r="BA423" i="8" s="1"/>
  <c r="AX393" i="8"/>
  <c r="AX445" i="8" s="1"/>
  <c r="AV377" i="8"/>
  <c r="AV429" i="8" s="1"/>
  <c r="AV412" i="8"/>
  <c r="AV464" i="8" s="1"/>
  <c r="AV395" i="8"/>
  <c r="AV447" i="8" s="1"/>
  <c r="AV371" i="8"/>
  <c r="AV423" i="8" s="1"/>
  <c r="CC393" i="8"/>
  <c r="CC445" i="8" s="1"/>
  <c r="CC375" i="8"/>
  <c r="CC427" i="8" s="1"/>
  <c r="CC395" i="8"/>
  <c r="CC447" i="8" s="1"/>
  <c r="CA412" i="8"/>
  <c r="CA372" i="8"/>
  <c r="BZ371" i="8"/>
  <c r="BZ423" i="8" s="1"/>
  <c r="BY412" i="8"/>
  <c r="BY464" i="8" s="1"/>
  <c r="BY372" i="8"/>
  <c r="BY424" i="8" s="1"/>
  <c r="CV377" i="8"/>
  <c r="GU470" i="8"/>
  <c r="GU557" i="8" s="1"/>
  <c r="GU418" i="8"/>
  <c r="GU424" i="8"/>
  <c r="GU476" i="8"/>
  <c r="GU527" i="8" s="1"/>
  <c r="HD435" i="8"/>
  <c r="HD487" i="8"/>
  <c r="HD546" i="8" s="1"/>
  <c r="G14" i="8"/>
  <c r="G62" i="8"/>
  <c r="H20" i="8"/>
  <c r="H63" i="8"/>
  <c r="HG625" i="8"/>
  <c r="HG613" i="8"/>
  <c r="U624" i="8"/>
  <c r="U625" i="8"/>
  <c r="U622" i="8"/>
  <c r="U621" i="8"/>
  <c r="U618" i="8"/>
  <c r="DO721" i="8"/>
  <c r="DN721" i="8" s="1"/>
  <c r="DM721" i="8"/>
  <c r="GZ630" i="8"/>
  <c r="GZ650" i="8" s="1"/>
  <c r="GZ654" i="8"/>
  <c r="GZ665" i="8" s="1"/>
  <c r="GZ565" i="8"/>
  <c r="GZ697" i="8"/>
  <c r="GZ701" i="8" s="1"/>
  <c r="GZ563" i="8"/>
  <c r="GZ566" i="8"/>
  <c r="GZ570" i="8"/>
  <c r="GZ585" i="8"/>
  <c r="GZ614" i="8" s="1"/>
  <c r="GZ571" i="8"/>
  <c r="GZ682" i="8"/>
  <c r="GZ694" i="8" s="1"/>
  <c r="GZ560" i="8"/>
  <c r="GZ562" i="8"/>
  <c r="GZ631" i="8" s="1"/>
  <c r="FN483" i="8"/>
  <c r="FN431" i="8"/>
  <c r="FN462" i="8"/>
  <c r="FN514" i="8"/>
  <c r="BJ465" i="8"/>
  <c r="BJ517" i="8"/>
  <c r="FK491" i="8"/>
  <c r="FK439" i="8"/>
  <c r="FA425" i="8"/>
  <c r="FA477" i="8"/>
  <c r="H419" i="8"/>
  <c r="H471" i="8"/>
  <c r="H558" i="8" s="1"/>
  <c r="GU419" i="8"/>
  <c r="GU471" i="8"/>
  <c r="GU558" i="8" s="1"/>
  <c r="GU475" i="8"/>
  <c r="GU525" i="8" s="1"/>
  <c r="GU423" i="8"/>
  <c r="HH625" i="8"/>
  <c r="HH613" i="8"/>
  <c r="P14" i="8"/>
  <c r="P62" i="8"/>
  <c r="FK430" i="8"/>
  <c r="FK482" i="8"/>
  <c r="ES437" i="8"/>
  <c r="ES489" i="8"/>
  <c r="ES551" i="8" s="1"/>
  <c r="ES463" i="8"/>
  <c r="ES515" i="8"/>
  <c r="ES532" i="8" s="1"/>
  <c r="BI431" i="8"/>
  <c r="BI483" i="8"/>
  <c r="FI462" i="8"/>
  <c r="FI514" i="8"/>
  <c r="FI439" i="8"/>
  <c r="FI491" i="8"/>
  <c r="HG593" i="8"/>
  <c r="HG659" i="8"/>
  <c r="HG686" i="8"/>
  <c r="HG568" i="8"/>
  <c r="HG638" i="8"/>
  <c r="GU459" i="8"/>
  <c r="GU511" i="8"/>
  <c r="EJ678" i="8"/>
  <c r="D62" i="8"/>
  <c r="D14" i="8"/>
  <c r="K63" i="8"/>
  <c r="K20" i="8"/>
  <c r="ES516" i="8"/>
  <c r="ES533" i="8" s="1"/>
  <c r="ES464" i="8"/>
  <c r="GM438" i="8"/>
  <c r="GM490" i="8"/>
  <c r="GM552" i="8" s="1"/>
  <c r="ES435" i="8"/>
  <c r="ES487" i="8"/>
  <c r="ES546" i="8" s="1"/>
  <c r="ES490" i="8"/>
  <c r="ES552" i="8" s="1"/>
  <c r="ES438" i="8"/>
  <c r="FL482" i="8"/>
  <c r="FL430" i="8"/>
  <c r="FG483" i="8"/>
  <c r="FG431" i="8"/>
  <c r="EJ694" i="8"/>
  <c r="N420" i="8"/>
  <c r="N472" i="8"/>
  <c r="Q425" i="8"/>
  <c r="Q477" i="8"/>
  <c r="R425" i="8"/>
  <c r="R477" i="8"/>
  <c r="AK470" i="8"/>
  <c r="AK418" i="8"/>
  <c r="C421" i="8"/>
  <c r="C473" i="8"/>
  <c r="AY483" i="8"/>
  <c r="AY431" i="8"/>
  <c r="BM431" i="8"/>
  <c r="BM483" i="8"/>
  <c r="AW439" i="8"/>
  <c r="AW491" i="8"/>
  <c r="BA439" i="8"/>
  <c r="BA491" i="8"/>
  <c r="J418" i="8"/>
  <c r="J470" i="8"/>
  <c r="P419" i="8"/>
  <c r="P471" i="8"/>
  <c r="P558" i="8" s="1"/>
  <c r="K420" i="8"/>
  <c r="EU480" i="8"/>
  <c r="EU536" i="8" s="1"/>
  <c r="EU428" i="8"/>
  <c r="T425" i="8"/>
  <c r="T477" i="8"/>
  <c r="T431" i="8"/>
  <c r="T483" i="8"/>
  <c r="BB439" i="8"/>
  <c r="BB491" i="8"/>
  <c r="GM459" i="8"/>
  <c r="GM511" i="8"/>
  <c r="GM435" i="8"/>
  <c r="GM487" i="8"/>
  <c r="GM546" i="8" s="1"/>
  <c r="FB465" i="8"/>
  <c r="FB517" i="8"/>
  <c r="ET503" i="8"/>
  <c r="ET547" i="8" s="1"/>
  <c r="ET451" i="8"/>
  <c r="L514" i="8"/>
  <c r="L462" i="8"/>
  <c r="CX465" i="8"/>
  <c r="CX517" i="8"/>
  <c r="H477" i="8"/>
  <c r="D421" i="8"/>
  <c r="D473" i="8"/>
  <c r="O20" i="8"/>
  <c r="O63" i="8"/>
  <c r="HH62" i="8"/>
  <c r="HH63" i="8"/>
  <c r="AL439" i="8"/>
  <c r="AL491" i="8"/>
  <c r="AK420" i="8"/>
  <c r="AK472" i="8"/>
  <c r="AJ471" i="8"/>
  <c r="AJ419" i="8"/>
  <c r="BM418" i="8"/>
  <c r="BM470" i="8"/>
  <c r="BJ418" i="8"/>
  <c r="BJ470" i="8"/>
  <c r="AY474" i="8"/>
  <c r="AY422" i="8"/>
  <c r="AV430" i="8"/>
  <c r="AV482" i="8"/>
  <c r="F439" i="8"/>
  <c r="F491" i="8"/>
  <c r="CK439" i="8"/>
  <c r="CK491" i="8"/>
  <c r="K439" i="8"/>
  <c r="K491" i="8"/>
  <c r="BB425" i="8"/>
  <c r="BB477" i="8"/>
  <c r="BY458" i="8"/>
  <c r="BY510" i="8"/>
  <c r="CC462" i="8"/>
  <c r="CC514" i="8"/>
  <c r="CA462" i="8"/>
  <c r="CA514" i="8"/>
  <c r="BL471" i="8"/>
  <c r="BL419" i="8"/>
  <c r="CB470" i="8"/>
  <c r="CB418" i="8"/>
  <c r="CO470" i="8"/>
  <c r="CO418" i="8"/>
  <c r="BZ420" i="8"/>
  <c r="BZ472" i="8"/>
  <c r="CW472" i="8"/>
  <c r="CW420" i="8"/>
  <c r="CA473" i="8"/>
  <c r="CA421" i="8"/>
  <c r="CM473" i="8"/>
  <c r="CM421" i="8"/>
  <c r="BZ422" i="8"/>
  <c r="BZ474" i="8"/>
  <c r="BY430" i="8"/>
  <c r="BY482" i="8"/>
  <c r="CW430" i="8"/>
  <c r="CW482" i="8"/>
  <c r="CC483" i="8"/>
  <c r="CC431" i="8"/>
  <c r="CU439" i="8"/>
  <c r="CU491" i="8"/>
  <c r="AT471" i="8"/>
  <c r="AT419" i="8"/>
  <c r="AU471" i="8"/>
  <c r="AU419" i="8"/>
  <c r="AU474" i="8"/>
  <c r="AU422" i="8"/>
  <c r="AU430" i="8"/>
  <c r="AU482" i="8"/>
  <c r="DR678" i="8"/>
  <c r="DE626" i="8"/>
  <c r="GS502" i="8"/>
  <c r="GS531" i="8" s="1"/>
  <c r="GS450" i="8"/>
  <c r="GZ502" i="8"/>
  <c r="GZ531" i="8" s="1"/>
  <c r="GZ450" i="8"/>
  <c r="HH502" i="8"/>
  <c r="HH450" i="8"/>
  <c r="GR455" i="8"/>
  <c r="GR507" i="8"/>
  <c r="GR544" i="8" s="1"/>
  <c r="GT507" i="8"/>
  <c r="GT544" i="8" s="1"/>
  <c r="GT455" i="8"/>
  <c r="DE684" i="8"/>
  <c r="DE689" i="8"/>
  <c r="DE688" i="8"/>
  <c r="DE685" i="8"/>
  <c r="DE687" i="8"/>
  <c r="DE682" i="8"/>
  <c r="DE690" i="8"/>
  <c r="DE686" i="8"/>
  <c r="EH684" i="8"/>
  <c r="EH685" i="8"/>
  <c r="EH689" i="8"/>
  <c r="EL682" i="8"/>
  <c r="EL684" i="8"/>
  <c r="EL689" i="8"/>
  <c r="EL691" i="8"/>
  <c r="EL686" i="8"/>
  <c r="EL688" i="8"/>
  <c r="EL687" i="8"/>
  <c r="EL683" i="8"/>
  <c r="DF700" i="8"/>
  <c r="DF698" i="8"/>
  <c r="DF699" i="8"/>
  <c r="DI700" i="8"/>
  <c r="DI697" i="8"/>
  <c r="DI698" i="8"/>
  <c r="EI665" i="8"/>
  <c r="V693" i="8"/>
  <c r="V692" i="8"/>
  <c r="V688" i="8"/>
  <c r="V684" i="8"/>
  <c r="V691" i="8"/>
  <c r="V687" i="8"/>
  <c r="V683" i="8"/>
  <c r="V690" i="8"/>
  <c r="V686" i="8"/>
  <c r="V682" i="8"/>
  <c r="V689" i="8"/>
  <c r="V685" i="8"/>
  <c r="EI694" i="8"/>
  <c r="GM452" i="8"/>
  <c r="GM504" i="8"/>
  <c r="GM548" i="8" s="1"/>
  <c r="EU451" i="8"/>
  <c r="FJ418" i="8"/>
  <c r="FJ470" i="8"/>
  <c r="FA462" i="8"/>
  <c r="FA514" i="8"/>
  <c r="FE439" i="8"/>
  <c r="FE491" i="8"/>
  <c r="BJ425" i="8"/>
  <c r="BJ477" i="8"/>
  <c r="HG642" i="8"/>
  <c r="HG662" i="8"/>
  <c r="HG597" i="8"/>
  <c r="ES434" i="8"/>
  <c r="ES486" i="8"/>
  <c r="ES543" i="8" s="1"/>
  <c r="FB419" i="8"/>
  <c r="FB471" i="8"/>
  <c r="FB558" i="8" s="1"/>
  <c r="EH701" i="8"/>
  <c r="FM430" i="8"/>
  <c r="FM482" i="8"/>
  <c r="H431" i="8"/>
  <c r="H483" i="8"/>
  <c r="BN465" i="8"/>
  <c r="BN517" i="8"/>
  <c r="L14" i="8"/>
  <c r="L62" i="8"/>
  <c r="F20" i="8"/>
  <c r="F63" i="8"/>
  <c r="AJ465" i="8"/>
  <c r="AJ517" i="8"/>
  <c r="F465" i="8"/>
  <c r="F517" i="8"/>
  <c r="AI470" i="8"/>
  <c r="AI418" i="8"/>
  <c r="AI483" i="8"/>
  <c r="AI431" i="8"/>
  <c r="AK431" i="8"/>
  <c r="AK483" i="8"/>
  <c r="AL474" i="8"/>
  <c r="AL422" i="8"/>
  <c r="M425" i="8"/>
  <c r="M477" i="8"/>
  <c r="EZ422" i="8"/>
  <c r="EZ474" i="8"/>
  <c r="FO480" i="8"/>
  <c r="FO428" i="8"/>
  <c r="FK419" i="8"/>
  <c r="FK471" i="8"/>
  <c r="FK558" i="8" s="1"/>
  <c r="FD474" i="8"/>
  <c r="FD422" i="8"/>
  <c r="FL439" i="8"/>
  <c r="FL491" i="8"/>
  <c r="T465" i="8"/>
  <c r="T517" i="8"/>
  <c r="Q465" i="8"/>
  <c r="Q517" i="8"/>
  <c r="Q462" i="8"/>
  <c r="Q514" i="8"/>
  <c r="D514" i="8"/>
  <c r="D462" i="8"/>
  <c r="Q459" i="8"/>
  <c r="Q511" i="8"/>
  <c r="G459" i="8"/>
  <c r="G511" i="8"/>
  <c r="L465" i="8"/>
  <c r="L517" i="8"/>
  <c r="AN458" i="8"/>
  <c r="AN510" i="8"/>
  <c r="ES499" i="8"/>
  <c r="ES528" i="8" s="1"/>
  <c r="ES447" i="8"/>
  <c r="ES505" i="8"/>
  <c r="ES453" i="8"/>
  <c r="CO462" i="8"/>
  <c r="CO514" i="8"/>
  <c r="EY517" i="8"/>
  <c r="EY465" i="8"/>
  <c r="FG462" i="8"/>
  <c r="FG514" i="8"/>
  <c r="FG465" i="8"/>
  <c r="FG517" i="8"/>
  <c r="GR473" i="8"/>
  <c r="GR421" i="8"/>
  <c r="HB474" i="8"/>
  <c r="HB422" i="8"/>
  <c r="HD474" i="8"/>
  <c r="HD422" i="8"/>
  <c r="GM374" i="8"/>
  <c r="GM392" i="8"/>
  <c r="GM379" i="8"/>
  <c r="GM382" i="8"/>
  <c r="GM401" i="8"/>
  <c r="GM414" i="8"/>
  <c r="GM372" i="8"/>
  <c r="GM385" i="8"/>
  <c r="GM399" i="8"/>
  <c r="GM397" i="8"/>
  <c r="GM410" i="8"/>
  <c r="GM393" i="8"/>
  <c r="GM373" i="8"/>
  <c r="GM398" i="8"/>
  <c r="GM380" i="8"/>
  <c r="GM378" i="8"/>
  <c r="GM406" i="8"/>
  <c r="GM384" i="8"/>
  <c r="GM413" i="8"/>
  <c r="GM366" i="8"/>
  <c r="GM367" i="8"/>
  <c r="GM396" i="8"/>
  <c r="GM371" i="8"/>
  <c r="GM381" i="8"/>
  <c r="DT672" i="8"/>
  <c r="DT676" i="8"/>
  <c r="DT674" i="8"/>
  <c r="DT673" i="8"/>
  <c r="DT669" i="8"/>
  <c r="DT670" i="8"/>
  <c r="DT675" i="8"/>
  <c r="DT671" i="8"/>
  <c r="DX675" i="8"/>
  <c r="DX672" i="8"/>
  <c r="DX677" i="8"/>
  <c r="DX671" i="8"/>
  <c r="DX676" i="8"/>
  <c r="DX674" i="8"/>
  <c r="DX673" i="8"/>
  <c r="DX669" i="8"/>
  <c r="DX670" i="8"/>
  <c r="EE619" i="8"/>
  <c r="EE621" i="8"/>
  <c r="EE623" i="8"/>
  <c r="EE618" i="8"/>
  <c r="EE624" i="8"/>
  <c r="EE625" i="8"/>
  <c r="EE620" i="8"/>
  <c r="EE622" i="8"/>
  <c r="EK618" i="8"/>
  <c r="EK624" i="8"/>
  <c r="EK622" i="8"/>
  <c r="EK625" i="8"/>
  <c r="EK620" i="8"/>
  <c r="EK621" i="8"/>
  <c r="EK623" i="8"/>
  <c r="DS694" i="8"/>
  <c r="HC436" i="8"/>
  <c r="HC488" i="8"/>
  <c r="HC550" i="8" s="1"/>
  <c r="HC418" i="8"/>
  <c r="HC470" i="8"/>
  <c r="HC557" i="8" s="1"/>
  <c r="HG648" i="8"/>
  <c r="HG603" i="8"/>
  <c r="ET424" i="8"/>
  <c r="EF694" i="8"/>
  <c r="EU458" i="8"/>
  <c r="EU510" i="8"/>
  <c r="FL419" i="8"/>
  <c r="FL471" i="8"/>
  <c r="FL558" i="8" s="1"/>
  <c r="EY430" i="8"/>
  <c r="EY482" i="8"/>
  <c r="BJ420" i="8"/>
  <c r="BJ472" i="8"/>
  <c r="BH420" i="8"/>
  <c r="BH472" i="8"/>
  <c r="EK694" i="8"/>
  <c r="L419" i="8"/>
  <c r="L471" i="8"/>
  <c r="EU437" i="8"/>
  <c r="EU489" i="8"/>
  <c r="EU551" i="8" s="1"/>
  <c r="P430" i="8"/>
  <c r="P482" i="8"/>
  <c r="BK472" i="8"/>
  <c r="BK420" i="8"/>
  <c r="I14" i="8"/>
  <c r="I62" i="8"/>
  <c r="I26" i="8"/>
  <c r="I73" i="8"/>
  <c r="BY477" i="8"/>
  <c r="HA14" i="8"/>
  <c r="HA62" i="8"/>
  <c r="M420" i="8"/>
  <c r="M472" i="8"/>
  <c r="J420" i="8"/>
  <c r="J472" i="8"/>
  <c r="I474" i="8"/>
  <c r="I422" i="8"/>
  <c r="GM481" i="8"/>
  <c r="GM537" i="8" s="1"/>
  <c r="GM429" i="8"/>
  <c r="HA418" i="8"/>
  <c r="HA470" i="8"/>
  <c r="HA557" i="8" s="1"/>
  <c r="GR481" i="8"/>
  <c r="GR537" i="8" s="1"/>
  <c r="GR429" i="8"/>
  <c r="GZ484" i="8"/>
  <c r="GZ432" i="8"/>
  <c r="HH484" i="8"/>
  <c r="HH432" i="8"/>
  <c r="HH485" i="8"/>
  <c r="HH542" i="8" s="1"/>
  <c r="HH433" i="8"/>
  <c r="GZ486" i="8"/>
  <c r="GZ434" i="8"/>
  <c r="GT413" i="8"/>
  <c r="GT465" i="8" s="1"/>
  <c r="GT380" i="8"/>
  <c r="GT432" i="8" s="1"/>
  <c r="GT371" i="8"/>
  <c r="GT423" i="8" s="1"/>
  <c r="GT392" i="8"/>
  <c r="GT444" i="8" s="1"/>
  <c r="GT410" i="8"/>
  <c r="GT462" i="8" s="1"/>
  <c r="GT406" i="8"/>
  <c r="GT458" i="8" s="1"/>
  <c r="GT375" i="8"/>
  <c r="GT427" i="8" s="1"/>
  <c r="GT400" i="8"/>
  <c r="GT452" i="8" s="1"/>
  <c r="GT366" i="8"/>
  <c r="GT418" i="8" s="1"/>
  <c r="GT381" i="8"/>
  <c r="GT433" i="8" s="1"/>
  <c r="GT397" i="8"/>
  <c r="GT449" i="8" s="1"/>
  <c r="GT367" i="8"/>
  <c r="GT419" i="8" s="1"/>
  <c r="GT412" i="8"/>
  <c r="GT464" i="8" s="1"/>
  <c r="GT401" i="8"/>
  <c r="GT453" i="8" s="1"/>
  <c r="GT396" i="8"/>
  <c r="GT448" i="8" s="1"/>
  <c r="GT407" i="8"/>
  <c r="GT459" i="8" s="1"/>
  <c r="GT379" i="8"/>
  <c r="GT431" i="8" s="1"/>
  <c r="GT372" i="8"/>
  <c r="GT424" i="8" s="1"/>
  <c r="GT399" i="8"/>
  <c r="GT451" i="8" s="1"/>
  <c r="GT373" i="8"/>
  <c r="GT425" i="8" s="1"/>
  <c r="GT414" i="8"/>
  <c r="GT466" i="8" s="1"/>
  <c r="GT374" i="8"/>
  <c r="GT426" i="8" s="1"/>
  <c r="GT378" i="8"/>
  <c r="GT430" i="8" s="1"/>
  <c r="GT387" i="8"/>
  <c r="GT439" i="8" s="1"/>
  <c r="GP386" i="8"/>
  <c r="GP438" i="8" s="1"/>
  <c r="GP372" i="8"/>
  <c r="GP424" i="8" s="1"/>
  <c r="GP367" i="8"/>
  <c r="GP419" i="8" s="1"/>
  <c r="GP400" i="8"/>
  <c r="GP452" i="8" s="1"/>
  <c r="GP407" i="8"/>
  <c r="GP459" i="8" s="1"/>
  <c r="GP397" i="8"/>
  <c r="GP449" i="8" s="1"/>
  <c r="GP384" i="8"/>
  <c r="GP436" i="8" s="1"/>
  <c r="GP393" i="8"/>
  <c r="GP445" i="8" s="1"/>
  <c r="GP401" i="8"/>
  <c r="GP453" i="8" s="1"/>
  <c r="GP381" i="8"/>
  <c r="GP433" i="8" s="1"/>
  <c r="GP395" i="8"/>
  <c r="GP447" i="8" s="1"/>
  <c r="GP366" i="8"/>
  <c r="GP418" i="8" s="1"/>
  <c r="GP411" i="8"/>
  <c r="GP463" i="8" s="1"/>
  <c r="GP412" i="8"/>
  <c r="GP464" i="8" s="1"/>
  <c r="GP413" i="8"/>
  <c r="GP465" i="8" s="1"/>
  <c r="GP383" i="8"/>
  <c r="GP435" i="8" s="1"/>
  <c r="GP379" i="8"/>
  <c r="GP431" i="8" s="1"/>
  <c r="GP371" i="8"/>
  <c r="GP423" i="8" s="1"/>
  <c r="GP392" i="8"/>
  <c r="GP444" i="8" s="1"/>
  <c r="GP373" i="8"/>
  <c r="GP425" i="8" s="1"/>
  <c r="GP399" i="8"/>
  <c r="GP451" i="8" s="1"/>
  <c r="GP382" i="8"/>
  <c r="GP434" i="8" s="1"/>
  <c r="GP414" i="8"/>
  <c r="GP466" i="8" s="1"/>
  <c r="GP380" i="8"/>
  <c r="GP432" i="8" s="1"/>
  <c r="GP378" i="8"/>
  <c r="GP430" i="8" s="1"/>
  <c r="GP410" i="8"/>
  <c r="GP462" i="8" s="1"/>
  <c r="GP385" i="8"/>
  <c r="GP437" i="8" s="1"/>
  <c r="GP374" i="8"/>
  <c r="GP426" i="8" s="1"/>
  <c r="GP387" i="8"/>
  <c r="GP439" i="8" s="1"/>
  <c r="GP396" i="8"/>
  <c r="GP448" i="8" s="1"/>
  <c r="GP406" i="8"/>
  <c r="GP458" i="8" s="1"/>
  <c r="U692" i="8"/>
  <c r="U693" i="8"/>
  <c r="U685" i="8"/>
  <c r="U690" i="8"/>
  <c r="U682" i="8"/>
  <c r="U689" i="8"/>
  <c r="U686" i="8"/>
  <c r="BQ701" i="8"/>
  <c r="R73" i="8"/>
  <c r="D73" i="8"/>
  <c r="G73" i="8"/>
  <c r="H73" i="8"/>
  <c r="Q421" i="8"/>
  <c r="BH473" i="8"/>
  <c r="BH421" i="8"/>
  <c r="Q474" i="8"/>
  <c r="Q422" i="8"/>
  <c r="HH471" i="8"/>
  <c r="HH558" i="8" s="1"/>
  <c r="HH419" i="8"/>
  <c r="GQ474" i="8"/>
  <c r="GQ422" i="8"/>
  <c r="GS474" i="8"/>
  <c r="GS422" i="8"/>
  <c r="GZ505" i="8"/>
  <c r="GZ539" i="8" s="1"/>
  <c r="GZ453" i="8"/>
  <c r="HH505" i="8"/>
  <c r="HH539" i="8" s="1"/>
  <c r="HH453" i="8"/>
  <c r="GZ514" i="8"/>
  <c r="GZ462" i="8"/>
  <c r="BO625" i="8"/>
  <c r="BO620" i="8"/>
  <c r="BO624" i="8"/>
  <c r="BO623" i="8"/>
  <c r="BO619" i="8"/>
  <c r="BO618" i="8"/>
  <c r="BO622" i="8"/>
  <c r="BS625" i="8"/>
  <c r="BS623" i="8"/>
  <c r="BS621" i="8"/>
  <c r="BS620" i="8"/>
  <c r="BS624" i="8"/>
  <c r="BS619" i="8"/>
  <c r="BQ684" i="8"/>
  <c r="BQ685" i="8"/>
  <c r="BQ690" i="8"/>
  <c r="U700" i="8"/>
  <c r="U699" i="8"/>
  <c r="U698" i="8"/>
  <c r="U697" i="8"/>
  <c r="V676" i="8"/>
  <c r="V677" i="8"/>
  <c r="V669" i="8"/>
  <c r="V674" i="8"/>
  <c r="V673" i="8"/>
  <c r="EY73" i="8"/>
  <c r="AV421" i="8"/>
  <c r="AV473" i="8"/>
  <c r="CB471" i="8"/>
  <c r="CB419" i="8"/>
  <c r="CO465" i="8"/>
  <c r="CO517" i="8"/>
  <c r="FM474" i="8"/>
  <c r="FM422" i="8"/>
  <c r="HG478" i="8"/>
  <c r="HG541" i="8" s="1"/>
  <c r="HG601" i="8" s="1"/>
  <c r="HG426" i="8"/>
  <c r="HH481" i="8"/>
  <c r="HH537" i="8" s="1"/>
  <c r="HH429" i="8"/>
  <c r="GZ504" i="8"/>
  <c r="GZ452" i="8"/>
  <c r="HG517" i="8"/>
  <c r="HG465" i="8"/>
  <c r="DG622" i="8"/>
  <c r="DG624" i="8"/>
  <c r="DG620" i="8"/>
  <c r="DJ622" i="8"/>
  <c r="DJ621" i="8"/>
  <c r="DJ619" i="8"/>
  <c r="DJ620" i="8"/>
  <c r="DJ618" i="8"/>
  <c r="DJ623" i="8"/>
  <c r="DK676" i="8"/>
  <c r="DK674" i="8"/>
  <c r="DK672" i="8"/>
  <c r="DK670" i="8"/>
  <c r="DK669" i="8"/>
  <c r="DK673" i="8"/>
  <c r="DK675" i="8"/>
  <c r="DS623" i="8"/>
  <c r="DS621" i="8"/>
  <c r="DS619" i="8"/>
  <c r="DS620" i="8"/>
  <c r="DW618" i="8"/>
  <c r="DW623" i="8"/>
  <c r="DW621" i="8"/>
  <c r="DW622" i="8"/>
  <c r="DY622" i="8" s="1"/>
  <c r="DW624" i="8"/>
  <c r="DK626" i="8"/>
  <c r="AV470" i="8"/>
  <c r="AV418" i="8"/>
  <c r="BH418" i="8"/>
  <c r="BH470" i="8"/>
  <c r="GY473" i="8"/>
  <c r="GY421" i="8"/>
  <c r="GY481" i="8"/>
  <c r="GY537" i="8" s="1"/>
  <c r="GY429" i="8"/>
  <c r="HG491" i="8"/>
  <c r="HG549" i="8" s="1"/>
  <c r="HG439" i="8"/>
  <c r="HH516" i="8"/>
  <c r="HH533" i="8" s="1"/>
  <c r="HH464" i="8"/>
  <c r="EF674" i="8"/>
  <c r="EF669" i="8"/>
  <c r="EF673" i="8"/>
  <c r="EF675" i="8"/>
  <c r="EF676" i="8"/>
  <c r="EF677" i="8"/>
  <c r="EF671" i="8"/>
  <c r="BR670" i="8"/>
  <c r="BR677" i="8"/>
  <c r="BR675" i="8"/>
  <c r="BR676" i="8"/>
  <c r="BR674" i="8"/>
  <c r="BR671" i="8"/>
  <c r="Q73" i="8"/>
  <c r="HC558" i="8"/>
  <c r="FB73" i="8"/>
  <c r="FN73" i="8"/>
  <c r="AY491" i="8"/>
  <c r="FG429" i="8"/>
  <c r="DT626" i="8"/>
  <c r="U665" i="8"/>
  <c r="V697" i="8"/>
  <c r="W671" i="8"/>
  <c r="W675" i="8"/>
  <c r="W685" i="8"/>
  <c r="W693" i="8"/>
  <c r="W699" i="8"/>
  <c r="Y699" i="8"/>
  <c r="Y698" i="8"/>
  <c r="FH73" i="8"/>
  <c r="U669" i="8"/>
  <c r="U674" i="8"/>
  <c r="V700" i="8"/>
  <c r="W665" i="8"/>
  <c r="Y665" i="8"/>
  <c r="Y671" i="8"/>
  <c r="GX73" i="8"/>
  <c r="GP73" i="8"/>
  <c r="U675" i="8"/>
  <c r="W689" i="8"/>
  <c r="W697" i="8"/>
  <c r="HH645" i="8"/>
  <c r="HH664" i="8"/>
  <c r="GZ645" i="8"/>
  <c r="GZ664" i="8"/>
  <c r="DO724" i="8"/>
  <c r="DN724" i="8" s="1"/>
  <c r="EA721" i="8"/>
  <c r="DZ721" i="8" s="1"/>
  <c r="EA723" i="8"/>
  <c r="DZ723" i="8" s="1"/>
  <c r="EA725" i="8"/>
  <c r="DZ725" i="8" s="1"/>
  <c r="DY726" i="8"/>
  <c r="EA727" i="8"/>
  <c r="DZ727" i="8" s="1"/>
  <c r="DE705" i="8"/>
  <c r="DL713" i="8"/>
  <c r="DK716" i="8"/>
  <c r="DF715" i="8"/>
  <c r="DK707" i="8"/>
  <c r="DH707" i="8"/>
  <c r="FQ683" i="8"/>
  <c r="FQ685" i="8"/>
  <c r="FQ690" i="8"/>
  <c r="FQ693" i="8"/>
  <c r="FQ688" i="8"/>
  <c r="FQ691" i="8"/>
  <c r="DR585" i="8"/>
  <c r="DR612" i="8"/>
  <c r="DR603" i="8"/>
  <c r="DR592" i="8"/>
  <c r="DR587" i="8"/>
  <c r="CD735" i="8"/>
  <c r="CD737" i="8"/>
  <c r="DX643" i="8"/>
  <c r="DX648" i="8"/>
  <c r="DX645" i="8"/>
  <c r="DX637" i="8"/>
  <c r="DX632" i="8"/>
  <c r="DX630" i="8"/>
  <c r="DL643" i="8"/>
  <c r="AI412" i="8"/>
  <c r="AI371" i="8"/>
  <c r="AI381" i="8"/>
  <c r="DV563" i="8"/>
  <c r="DV562" i="8"/>
  <c r="DV637" i="8" s="1"/>
  <c r="DV560" i="8"/>
  <c r="DV598" i="8" s="1"/>
  <c r="DS654" i="8"/>
  <c r="DS655" i="8"/>
  <c r="DS663" i="8"/>
  <c r="DS664" i="8"/>
  <c r="DY721" i="8"/>
  <c r="DY723" i="8"/>
  <c r="DY725" i="8"/>
  <c r="EA726" i="8"/>
  <c r="DZ726" i="8" s="1"/>
  <c r="DY727" i="8"/>
  <c r="BS716" i="8"/>
  <c r="BP716" i="8"/>
  <c r="BP713" i="8"/>
  <c r="BQ706" i="8"/>
  <c r="BP707" i="8"/>
  <c r="DE706" i="8"/>
  <c r="DE713" i="8"/>
  <c r="DK715" i="8"/>
  <c r="DI713" i="8"/>
  <c r="DG715" i="8"/>
  <c r="DF714" i="8"/>
  <c r="DK706" i="8"/>
  <c r="DH706" i="8"/>
  <c r="DG708" i="8"/>
  <c r="DG709" i="8" s="1"/>
  <c r="DR706" i="8"/>
  <c r="DR716" i="8"/>
  <c r="DU713" i="8"/>
  <c r="DT715" i="8"/>
  <c r="DS708" i="8"/>
  <c r="DS707" i="8"/>
  <c r="DS706" i="8"/>
  <c r="DS705" i="8"/>
  <c r="DX705" i="8"/>
  <c r="DT707" i="8"/>
  <c r="EE715" i="8"/>
  <c r="EI713" i="8"/>
  <c r="EI704" i="8"/>
  <c r="EI708" i="8"/>
  <c r="EE709" i="8"/>
  <c r="FP712" i="8"/>
  <c r="FQ698" i="8"/>
  <c r="FQ700" i="8"/>
  <c r="FQ686" i="8"/>
  <c r="FJ384" i="8"/>
  <c r="FN384" i="8"/>
  <c r="FA382" i="8"/>
  <c r="FG487" i="8"/>
  <c r="FG546" i="8" s="1"/>
  <c r="FG484" i="8"/>
  <c r="FG541" i="8" s="1"/>
  <c r="FG502" i="8"/>
  <c r="FG531" i="8" s="1"/>
  <c r="FJ392" i="8"/>
  <c r="FJ444" i="8" s="1"/>
  <c r="BJ489" i="8"/>
  <c r="BJ551" i="8" s="1"/>
  <c r="BI414" i="8"/>
  <c r="BI385" i="8"/>
  <c r="BH403" i="8"/>
  <c r="BI377" i="8"/>
  <c r="BI429" i="8" s="1"/>
  <c r="BH393" i="8"/>
  <c r="BH376" i="8"/>
  <c r="BH395" i="8"/>
  <c r="DM723" i="8"/>
  <c r="DO725" i="8"/>
  <c r="DN725" i="8" s="1"/>
  <c r="DO726" i="8"/>
  <c r="DN726" i="8" s="1"/>
  <c r="DY720" i="8"/>
  <c r="DY722" i="8"/>
  <c r="DY724" i="8"/>
  <c r="W715" i="8"/>
  <c r="U712" i="8"/>
  <c r="X706" i="8"/>
  <c r="V704" i="8"/>
  <c r="BS715" i="8"/>
  <c r="BP715" i="8"/>
  <c r="DE707" i="8"/>
  <c r="DE715" i="8"/>
  <c r="DL716" i="8"/>
  <c r="DK712" i="8"/>
  <c r="DF713" i="8"/>
  <c r="DL707" i="8"/>
  <c r="DK705" i="8"/>
  <c r="DI707" i="8"/>
  <c r="DH705" i="8"/>
  <c r="DR707" i="8"/>
  <c r="EL704" i="8"/>
  <c r="EL707" i="8"/>
  <c r="EH704" i="8"/>
  <c r="EH706" i="8"/>
  <c r="FQ689" i="8"/>
  <c r="BH476" i="8"/>
  <c r="BH527" i="8" s="1"/>
  <c r="DM724" i="8"/>
  <c r="DM725" i="8"/>
  <c r="DM726" i="8"/>
  <c r="FP715" i="8"/>
  <c r="FQ692" i="8"/>
  <c r="FQ684" i="8"/>
  <c r="FQ682" i="8"/>
  <c r="FQ669" i="8"/>
  <c r="FQ672" i="8"/>
  <c r="FQ676" i="8"/>
  <c r="FO485" i="8"/>
  <c r="FO542" i="8" s="1"/>
  <c r="BH515" i="8"/>
  <c r="BH532" i="8" s="1"/>
  <c r="BJ476" i="8"/>
  <c r="BJ527" i="8" s="1"/>
  <c r="BI393" i="8"/>
  <c r="BI445" i="8" s="1"/>
  <c r="BI375" i="8"/>
  <c r="BI427" i="8" s="1"/>
  <c r="BI395" i="8"/>
  <c r="BI447" i="8" s="1"/>
  <c r="EF592" i="8"/>
  <c r="W606" i="8"/>
  <c r="W585" i="8"/>
  <c r="W603" i="8"/>
  <c r="W600" i="8"/>
  <c r="W612" i="8"/>
  <c r="W598" i="8"/>
  <c r="W592" i="8"/>
  <c r="W587" i="8"/>
  <c r="FP674" i="8"/>
  <c r="FP670" i="8"/>
  <c r="FQ662" i="8"/>
  <c r="FQ660" i="8"/>
  <c r="FQ658" i="8"/>
  <c r="FQ656" i="8"/>
  <c r="FQ603" i="8"/>
  <c r="FQ594" i="8"/>
  <c r="FQ586" i="8"/>
  <c r="EZ490" i="8"/>
  <c r="EZ552" i="8" s="1"/>
  <c r="FA399" i="8"/>
  <c r="FD490" i="8"/>
  <c r="FD552" i="8" s="1"/>
  <c r="FE399" i="8"/>
  <c r="FF383" i="8"/>
  <c r="FI414" i="8"/>
  <c r="FI384" i="8"/>
  <c r="FI436" i="8" s="1"/>
  <c r="FJ386" i="8"/>
  <c r="FJ400" i="8"/>
  <c r="FK504" i="8"/>
  <c r="FK548" i="8" s="1"/>
  <c r="FK487" i="8"/>
  <c r="FK546" i="8" s="1"/>
  <c r="FM414" i="8"/>
  <c r="FN386" i="8"/>
  <c r="FN400" i="8"/>
  <c r="FO504" i="8"/>
  <c r="FO548" i="8" s="1"/>
  <c r="FQ606" i="8"/>
  <c r="EZ486" i="8"/>
  <c r="EZ543" i="8" s="1"/>
  <c r="FA401" i="8"/>
  <c r="FA398" i="8"/>
  <c r="FF380" i="8"/>
  <c r="FF432" i="8" s="1"/>
  <c r="FF398" i="8"/>
  <c r="FF450" i="8" s="1"/>
  <c r="FK486" i="8"/>
  <c r="FK543" i="8" s="1"/>
  <c r="FO484" i="8"/>
  <c r="FO541" i="8" s="1"/>
  <c r="FQ562" i="8"/>
  <c r="FQ630" i="8" s="1"/>
  <c r="FG507" i="8"/>
  <c r="FG544" i="8" s="1"/>
  <c r="FG505" i="8"/>
  <c r="FG539" i="8" s="1"/>
  <c r="BI381" i="8"/>
  <c r="BI374" i="8"/>
  <c r="BH385" i="8"/>
  <c r="DU585" i="8"/>
  <c r="DU606" i="8"/>
  <c r="DJ606" i="8"/>
  <c r="DF606" i="8"/>
  <c r="DF585" i="8"/>
  <c r="DF598" i="8"/>
  <c r="DF587" i="8"/>
  <c r="EI606" i="8"/>
  <c r="EI585" i="8"/>
  <c r="EI740" i="8" s="1"/>
  <c r="EI612" i="8"/>
  <c r="EI592" i="8"/>
  <c r="AI386" i="8"/>
  <c r="DI735" i="8"/>
  <c r="DI737" i="8"/>
  <c r="EI734" i="8"/>
  <c r="EI737" i="8"/>
  <c r="EI735" i="8"/>
  <c r="EZ489" i="8"/>
  <c r="EZ551" i="8" s="1"/>
  <c r="FA383" i="8"/>
  <c r="FD489" i="8"/>
  <c r="FD551" i="8" s="1"/>
  <c r="FJ399" i="8"/>
  <c r="FN399" i="8"/>
  <c r="FN451" i="8" s="1"/>
  <c r="EZ515" i="8"/>
  <c r="EZ532" i="8" s="1"/>
  <c r="FA381" i="8"/>
  <c r="FA374" i="8"/>
  <c r="FF403" i="8"/>
  <c r="FF401" i="8"/>
  <c r="FO507" i="8"/>
  <c r="FO544" i="8" s="1"/>
  <c r="FO505" i="8"/>
  <c r="FG504" i="8"/>
  <c r="FG548" i="8" s="1"/>
  <c r="FG486" i="8"/>
  <c r="FG543" i="8" s="1"/>
  <c r="FG478" i="8"/>
  <c r="FG534" i="8" s="1"/>
  <c r="FO511" i="8"/>
  <c r="FO537" i="8" s="1"/>
  <c r="FN406" i="8"/>
  <c r="FM393" i="8"/>
  <c r="FJ406" i="8"/>
  <c r="FI393" i="8"/>
  <c r="FF406" i="8"/>
  <c r="FE393" i="8"/>
  <c r="FC478" i="8"/>
  <c r="FC534" i="8" s="1"/>
  <c r="EZ501" i="8"/>
  <c r="EZ530" i="8" s="1"/>
  <c r="BI403" i="8"/>
  <c r="BI380" i="8"/>
  <c r="BH384" i="8"/>
  <c r="Y600" i="8"/>
  <c r="BY488" i="8"/>
  <c r="BY550" i="8" s="1"/>
  <c r="BY503" i="8"/>
  <c r="BY547" i="8" s="1"/>
  <c r="DT612" i="8"/>
  <c r="DT585" i="8"/>
  <c r="EE606" i="8"/>
  <c r="EE612" i="8"/>
  <c r="EE585" i="8"/>
  <c r="EE598" i="8"/>
  <c r="EE587" i="8"/>
  <c r="BA504" i="8"/>
  <c r="BA548" i="8" s="1"/>
  <c r="AI385" i="8"/>
  <c r="DX735" i="8"/>
  <c r="DX737" i="8"/>
  <c r="EZ488" i="8"/>
  <c r="EZ550" i="8" s="1"/>
  <c r="FF399" i="8"/>
  <c r="FJ385" i="8"/>
  <c r="FJ383" i="8"/>
  <c r="FK503" i="8"/>
  <c r="FK547" i="8" s="1"/>
  <c r="FN385" i="8"/>
  <c r="FN383" i="8"/>
  <c r="FO503" i="8"/>
  <c r="FO547" i="8" s="1"/>
  <c r="EZ484" i="8"/>
  <c r="EZ541" i="8" s="1"/>
  <c r="EZ502" i="8"/>
  <c r="EZ531" i="8" s="1"/>
  <c r="FA403" i="8"/>
  <c r="FA380" i="8"/>
  <c r="FF382" i="8"/>
  <c r="FF374" i="8"/>
  <c r="FK502" i="8"/>
  <c r="FK531" i="8" s="1"/>
  <c r="FO486" i="8"/>
  <c r="FO543" i="8" s="1"/>
  <c r="FO478" i="8"/>
  <c r="FO534" i="8" s="1"/>
  <c r="FG503" i="8"/>
  <c r="FG547" i="8" s="1"/>
  <c r="FG485" i="8"/>
  <c r="FG542" i="8" s="1"/>
  <c r="FG515" i="8"/>
  <c r="FG532" i="8" s="1"/>
  <c r="FN393" i="8"/>
  <c r="FK510" i="8"/>
  <c r="FK536" i="8" s="1"/>
  <c r="FJ393" i="8"/>
  <c r="FG510" i="8"/>
  <c r="FG536" i="8" s="1"/>
  <c r="FF393" i="8"/>
  <c r="BI399" i="8"/>
  <c r="BI382" i="8"/>
  <c r="BI411" i="8"/>
  <c r="BH414" i="8"/>
  <c r="BJ497" i="8"/>
  <c r="BJ540" i="8" s="1"/>
  <c r="BJ479" i="8"/>
  <c r="BJ535" i="8" s="1"/>
  <c r="BJ499" i="8"/>
  <c r="BJ528" i="8" s="1"/>
  <c r="BI371" i="8"/>
  <c r="DU742" i="8"/>
  <c r="EJ606" i="8"/>
  <c r="EJ598" i="8"/>
  <c r="AI384" i="8"/>
  <c r="AI383" i="8"/>
  <c r="DU734" i="8"/>
  <c r="DU737" i="8"/>
  <c r="DJ645" i="8"/>
  <c r="DJ632" i="8"/>
  <c r="CX539" i="8"/>
  <c r="CX549" i="8"/>
  <c r="BR562" i="8"/>
  <c r="BR637" i="8" s="1"/>
  <c r="BR560" i="8"/>
  <c r="BR592" i="8" s="1"/>
  <c r="BA539" i="8"/>
  <c r="BA549" i="8"/>
  <c r="BA502" i="8"/>
  <c r="BA531" i="8" s="1"/>
  <c r="AX539" i="8"/>
  <c r="AX549" i="8"/>
  <c r="O485" i="8"/>
  <c r="O542" i="8" s="1"/>
  <c r="DS598" i="8"/>
  <c r="DS603" i="8"/>
  <c r="BQ600" i="8"/>
  <c r="BA503" i="8"/>
  <c r="BA547" i="8" s="1"/>
  <c r="V612" i="8"/>
  <c r="U585" i="8"/>
  <c r="U740" i="8" s="1"/>
  <c r="O503" i="8"/>
  <c r="O547" i="8" s="1"/>
  <c r="BS737" i="8"/>
  <c r="DG648" i="8"/>
  <c r="DI637" i="8"/>
  <c r="DI648" i="8"/>
  <c r="DF637" i="8"/>
  <c r="DF739" i="8" s="1"/>
  <c r="DF645" i="8"/>
  <c r="DF648" i="8"/>
  <c r="BA485" i="8"/>
  <c r="BA542" i="8" s="1"/>
  <c r="BA478" i="8"/>
  <c r="BA534" i="8" s="1"/>
  <c r="BA487" i="8"/>
  <c r="BA546" i="8" s="1"/>
  <c r="AI400" i="8"/>
  <c r="BA507" i="8"/>
  <c r="BA544" i="8" s="1"/>
  <c r="BA484" i="8"/>
  <c r="BA541" i="8" s="1"/>
  <c r="AI399" i="8"/>
  <c r="U612" i="8"/>
  <c r="BA486" i="8"/>
  <c r="BA543" i="8" s="1"/>
  <c r="BA515" i="8"/>
  <c r="BA532" i="8" s="1"/>
  <c r="X643" i="8"/>
  <c r="X645" i="8"/>
  <c r="X637" i="8"/>
  <c r="X630" i="8"/>
  <c r="X648" i="8"/>
  <c r="W735" i="8"/>
  <c r="K403" i="8"/>
  <c r="FB497" i="8"/>
  <c r="FB540" i="8" s="1"/>
  <c r="FB371" i="8"/>
  <c r="FB392" i="8"/>
  <c r="O372" i="8"/>
  <c r="O395" i="8"/>
  <c r="O396" i="8"/>
  <c r="O397" i="8"/>
  <c r="O412" i="8"/>
  <c r="O375" i="8"/>
  <c r="O376" i="8"/>
  <c r="O377" i="8"/>
  <c r="O392" i="8"/>
  <c r="O401" i="8"/>
  <c r="O403" i="8"/>
  <c r="K396" i="8"/>
  <c r="K448" i="8" s="1"/>
  <c r="J481" i="8"/>
  <c r="J537" i="8" s="1"/>
  <c r="DT732" i="8"/>
  <c r="AI380" i="8"/>
  <c r="AI374" i="8"/>
  <c r="O484" i="8"/>
  <c r="O541" i="8" s="1"/>
  <c r="K382" i="8"/>
  <c r="K411" i="8"/>
  <c r="J486" i="8"/>
  <c r="J543" i="8" s="1"/>
  <c r="J478" i="8"/>
  <c r="J534" i="8" s="1"/>
  <c r="J480" i="8"/>
  <c r="J536" i="8" s="1"/>
  <c r="E376" i="8"/>
  <c r="E393" i="8"/>
  <c r="BY515" i="8"/>
  <c r="BY532" i="8" s="1"/>
  <c r="AI382" i="8"/>
  <c r="Y637" i="8"/>
  <c r="Y643" i="8"/>
  <c r="Y733" i="8" s="1"/>
  <c r="Y645" i="8"/>
  <c r="K395" i="8"/>
  <c r="K447" i="8" s="1"/>
  <c r="K397" i="8"/>
  <c r="K449" i="8" s="1"/>
  <c r="K375" i="8"/>
  <c r="K427" i="8" s="1"/>
  <c r="K377" i="8"/>
  <c r="K429" i="8" s="1"/>
  <c r="K393" i="8"/>
  <c r="K445" i="8" s="1"/>
  <c r="K398" i="8"/>
  <c r="K380" i="8"/>
  <c r="U643" i="8"/>
  <c r="Q505" i="8"/>
  <c r="I381" i="8"/>
  <c r="I411" i="8"/>
  <c r="E380" i="8"/>
  <c r="E398" i="8"/>
  <c r="D485" i="8"/>
  <c r="D542" i="8" s="1"/>
  <c r="FB398" i="8"/>
  <c r="R496" i="8"/>
  <c r="R538" i="8" s="1"/>
  <c r="G392" i="8"/>
  <c r="G444" i="8" s="1"/>
  <c r="G412" i="8"/>
  <c r="G464" i="8" s="1"/>
  <c r="G372" i="8"/>
  <c r="G424" i="8" s="1"/>
  <c r="AI376" i="8"/>
  <c r="AI428" i="8" s="1"/>
  <c r="I380" i="8"/>
  <c r="I398" i="8"/>
  <c r="E403" i="8"/>
  <c r="E401" i="8"/>
  <c r="N479" i="8"/>
  <c r="N535" i="8" s="1"/>
  <c r="L377" i="8"/>
  <c r="K371" i="8"/>
  <c r="J396" i="8"/>
  <c r="J371" i="8"/>
  <c r="E377" i="8"/>
  <c r="BY485" i="8"/>
  <c r="BY542" i="8" s="1"/>
  <c r="M502" i="8"/>
  <c r="M531" i="8" s="1"/>
  <c r="I403" i="8"/>
  <c r="I401" i="8"/>
  <c r="E382" i="8"/>
  <c r="E374" i="8"/>
  <c r="FB412" i="8"/>
  <c r="FB396" i="8"/>
  <c r="N392" i="8"/>
  <c r="L376" i="8"/>
  <c r="L428" i="8" s="1"/>
  <c r="L396" i="8"/>
  <c r="F476" i="8"/>
  <c r="F527" i="8" s="1"/>
  <c r="E396" i="8"/>
  <c r="P377" i="8"/>
  <c r="P429" i="8" s="1"/>
  <c r="P397" i="8"/>
  <c r="P449" i="8" s="1"/>
  <c r="O371" i="8"/>
  <c r="L392" i="8"/>
  <c r="L444" i="8" s="1"/>
  <c r="L412" i="8"/>
  <c r="L464" i="8" s="1"/>
  <c r="G371" i="8"/>
  <c r="D377" i="8"/>
  <c r="D372" i="8"/>
  <c r="D424" i="8" s="1"/>
  <c r="C393" i="8"/>
  <c r="C445" i="8" s="1"/>
  <c r="C377" i="8"/>
  <c r="C372" i="8"/>
  <c r="AI375" i="8"/>
  <c r="AI427" i="8" s="1"/>
  <c r="AX395" i="8"/>
  <c r="AX447" i="8" s="1"/>
  <c r="AX376" i="8"/>
  <c r="AX428" i="8" s="1"/>
  <c r="AX392" i="8"/>
  <c r="AW371" i="8"/>
  <c r="AW395" i="8"/>
  <c r="AW412" i="8"/>
  <c r="AW376" i="8"/>
  <c r="BZ392" i="8"/>
  <c r="BZ444" i="8" s="1"/>
  <c r="BZ412" i="8"/>
  <c r="BZ464" i="8" s="1"/>
  <c r="BZ372" i="8"/>
  <c r="BZ424" i="8" s="1"/>
  <c r="CK376" i="8"/>
  <c r="CK372" i="8"/>
  <c r="AI392" i="8"/>
  <c r="AI395" i="8"/>
  <c r="AI447" i="8" s="1"/>
  <c r="BA497" i="8"/>
  <c r="BA540" i="8" s="1"/>
  <c r="BA479" i="8"/>
  <c r="BA535" i="8" s="1"/>
  <c r="BA499" i="8"/>
  <c r="BA528" i="8" s="1"/>
  <c r="C475" i="8"/>
  <c r="C525" i="8" s="1"/>
  <c r="CK371" i="8"/>
  <c r="CK375" i="8"/>
  <c r="CK393" i="8"/>
  <c r="AN372" i="8"/>
  <c r="AK393" i="8"/>
  <c r="AJ499" i="8"/>
  <c r="AJ528" i="8" s="1"/>
  <c r="BA412" i="8"/>
  <c r="BA464" i="8" s="1"/>
  <c r="AZ377" i="8"/>
  <c r="AZ372" i="8"/>
  <c r="AU393" i="8"/>
  <c r="AU376" i="8"/>
  <c r="AU397" i="8"/>
  <c r="AU371" i="8"/>
  <c r="CC499" i="8"/>
  <c r="CC528" i="8" s="1"/>
  <c r="CC371" i="8"/>
  <c r="AN412" i="8"/>
  <c r="AZ412" i="8"/>
  <c r="AX371" i="8"/>
  <c r="AX423" i="8" s="1"/>
  <c r="AU392" i="8"/>
  <c r="AU375" i="8"/>
  <c r="AU396" i="8"/>
  <c r="BK392" i="8"/>
  <c r="BK444" i="8" s="1"/>
  <c r="BK412" i="8"/>
  <c r="BK464" i="8" s="1"/>
  <c r="BK372" i="8"/>
  <c r="BK424" i="8" s="1"/>
  <c r="AN392" i="8"/>
  <c r="AN395" i="8"/>
  <c r="AN447" i="8" s="1"/>
  <c r="AK372" i="8"/>
  <c r="AK424" i="8" s="1"/>
  <c r="AZ392" i="8"/>
  <c r="AU377" i="8"/>
  <c r="AU395" i="8"/>
  <c r="CA396" i="8"/>
  <c r="CV371" i="8"/>
  <c r="HH561" i="8"/>
  <c r="HH616" i="8" s="1"/>
  <c r="HH606" i="8"/>
  <c r="HH618" i="8"/>
  <c r="HH626" i="8" s="1"/>
  <c r="Q558" i="8"/>
  <c r="C181" i="8"/>
  <c r="C184" i="8"/>
  <c r="C197" i="8" s="1"/>
  <c r="C182" i="8"/>
  <c r="C195" i="8" s="1"/>
  <c r="C186" i="8"/>
  <c r="C199" i="8" s="1"/>
  <c r="C73" i="8"/>
  <c r="C183" i="8"/>
  <c r="C196" i="8" s="1"/>
  <c r="GQ62" i="8"/>
  <c r="GQ515" i="8"/>
  <c r="GQ532" i="8" s="1"/>
  <c r="GQ517" i="8"/>
  <c r="GQ510" i="8"/>
  <c r="GQ479" i="8"/>
  <c r="GQ535" i="8" s="1"/>
  <c r="GQ485" i="8"/>
  <c r="GQ542" i="8" s="1"/>
  <c r="GQ471" i="8"/>
  <c r="GQ558" i="8" s="1"/>
  <c r="GQ487" i="8"/>
  <c r="GQ546" i="8" s="1"/>
  <c r="GQ488" i="8"/>
  <c r="GQ550" i="8" s="1"/>
  <c r="GQ477" i="8"/>
  <c r="GQ518" i="8"/>
  <c r="GQ553" i="8" s="1"/>
  <c r="GQ516" i="8"/>
  <c r="GQ533" i="8" s="1"/>
  <c r="GQ497" i="8"/>
  <c r="GQ540" i="8" s="1"/>
  <c r="GQ505" i="8"/>
  <c r="GQ539" i="8" s="1"/>
  <c r="GQ496" i="8"/>
  <c r="GQ538" i="8" s="1"/>
  <c r="GQ486" i="8"/>
  <c r="GQ543" i="8" s="1"/>
  <c r="GQ500" i="8"/>
  <c r="GQ529" i="8" s="1"/>
  <c r="GQ478" i="8"/>
  <c r="GQ541" i="8" s="1"/>
  <c r="GQ511" i="8"/>
  <c r="GQ504" i="8"/>
  <c r="GQ548" i="8" s="1"/>
  <c r="GQ476" i="8"/>
  <c r="GQ527" i="8" s="1"/>
  <c r="GQ484" i="8"/>
  <c r="GQ534" i="8" s="1"/>
  <c r="GQ63" i="8"/>
  <c r="GQ491" i="8"/>
  <c r="GQ549" i="8" s="1"/>
  <c r="GQ483" i="8"/>
  <c r="GQ514" i="8"/>
  <c r="GQ489" i="8"/>
  <c r="GQ551" i="8" s="1"/>
  <c r="GQ501" i="8"/>
  <c r="GQ530" i="8" s="1"/>
  <c r="GQ490" i="8"/>
  <c r="GQ552" i="8" s="1"/>
  <c r="GQ503" i="8"/>
  <c r="GQ547" i="8" s="1"/>
  <c r="GQ482" i="8"/>
  <c r="GQ470" i="8"/>
  <c r="GQ557" i="8" s="1"/>
  <c r="GM73" i="8"/>
  <c r="HG62" i="8"/>
  <c r="HG63" i="8"/>
  <c r="AJ439" i="8"/>
  <c r="AJ491" i="8"/>
  <c r="AM422" i="8"/>
  <c r="AM474" i="8"/>
  <c r="BA470" i="8"/>
  <c r="BA418" i="8"/>
  <c r="BA472" i="8"/>
  <c r="BA420" i="8"/>
  <c r="BH474" i="8"/>
  <c r="BH422" i="8"/>
  <c r="F419" i="8"/>
  <c r="F471" i="8"/>
  <c r="HG624" i="8"/>
  <c r="HG612" i="8"/>
  <c r="GZ596" i="8"/>
  <c r="GZ641" i="8"/>
  <c r="GZ689" i="8"/>
  <c r="GZ661" i="8"/>
  <c r="HG622" i="8"/>
  <c r="HG610" i="8"/>
  <c r="GV470" i="8"/>
  <c r="GV557" i="8" s="1"/>
  <c r="GV63" i="8"/>
  <c r="GV62" i="8"/>
  <c r="GP504" i="8"/>
  <c r="GP548" i="8" s="1"/>
  <c r="GP496" i="8"/>
  <c r="GP538" i="8" s="1"/>
  <c r="GP62" i="8"/>
  <c r="GP470" i="8"/>
  <c r="GP557" i="8" s="1"/>
  <c r="GP63" i="8"/>
  <c r="GP511" i="8"/>
  <c r="GP497" i="8"/>
  <c r="GP540" i="8" s="1"/>
  <c r="AN439" i="8"/>
  <c r="AN491" i="8"/>
  <c r="AL431" i="8"/>
  <c r="AL483" i="8"/>
  <c r="AM425" i="8"/>
  <c r="AL419" i="8"/>
  <c r="AL471" i="8"/>
  <c r="C422" i="8"/>
  <c r="C474" i="8"/>
  <c r="AY470" i="8"/>
  <c r="AY418" i="8"/>
  <c r="AW471" i="8"/>
  <c r="AW419" i="8"/>
  <c r="BI419" i="8"/>
  <c r="BI471" i="8"/>
  <c r="BA473" i="8"/>
  <c r="BA421" i="8"/>
  <c r="BK421" i="8"/>
  <c r="BK473" i="8"/>
  <c r="AZ474" i="8"/>
  <c r="AZ422" i="8"/>
  <c r="AV425" i="8"/>
  <c r="AV477" i="8"/>
  <c r="AY425" i="8"/>
  <c r="AY477" i="8"/>
  <c r="HG618" i="8"/>
  <c r="HG626" i="8" s="1"/>
  <c r="HG606" i="8"/>
  <c r="HG561" i="8"/>
  <c r="HG616" i="8" s="1"/>
  <c r="HH624" i="8"/>
  <c r="HH612" i="8"/>
  <c r="HH595" i="8"/>
  <c r="HH660" i="8"/>
  <c r="HH688" i="8"/>
  <c r="HH640" i="8"/>
  <c r="HG595" i="8"/>
  <c r="HG688" i="8"/>
  <c r="HG640" i="8"/>
  <c r="HG660" i="8"/>
  <c r="GT62" i="8"/>
  <c r="GT497" i="8"/>
  <c r="GT540" i="8" s="1"/>
  <c r="GT486" i="8"/>
  <c r="GT543" i="8" s="1"/>
  <c r="GT516" i="8"/>
  <c r="GT533" i="8" s="1"/>
  <c r="GT511" i="8"/>
  <c r="GT63" i="8"/>
  <c r="GT499" i="8"/>
  <c r="GT528" i="8" s="1"/>
  <c r="GT496" i="8"/>
  <c r="GT538" i="8" s="1"/>
  <c r="GT487" i="8"/>
  <c r="GT546" i="8" s="1"/>
  <c r="GT488" i="8"/>
  <c r="GT550" i="8" s="1"/>
  <c r="GT500" i="8"/>
  <c r="GT529" i="8" s="1"/>
  <c r="AI491" i="8"/>
  <c r="AI439" i="8"/>
  <c r="AI477" i="8"/>
  <c r="AI425" i="8"/>
  <c r="AL477" i="8"/>
  <c r="AL425" i="8"/>
  <c r="AJ422" i="8"/>
  <c r="AJ474" i="8"/>
  <c r="AN471" i="8"/>
  <c r="AN419" i="8"/>
  <c r="C418" i="8"/>
  <c r="C470" i="8"/>
  <c r="C439" i="8"/>
  <c r="C491" i="8"/>
  <c r="BI418" i="8"/>
  <c r="BI470" i="8"/>
  <c r="BH419" i="8"/>
  <c r="BH471" i="8"/>
  <c r="AY421" i="8"/>
  <c r="AY473" i="8"/>
  <c r="AX474" i="8"/>
  <c r="AX422" i="8"/>
  <c r="BJ474" i="8"/>
  <c r="BJ422" i="8"/>
  <c r="AZ491" i="8"/>
  <c r="AZ439" i="8"/>
  <c r="F420" i="8"/>
  <c r="F472" i="8"/>
  <c r="O474" i="8"/>
  <c r="O422" i="8"/>
  <c r="BL418" i="8"/>
  <c r="BL470" i="8"/>
  <c r="HG641" i="8"/>
  <c r="GZ646" i="8"/>
  <c r="HG634" i="8"/>
  <c r="HG685" i="8"/>
  <c r="HG657" i="8"/>
  <c r="HG589" i="8"/>
  <c r="GZ688" i="8"/>
  <c r="GZ660" i="8"/>
  <c r="GZ595" i="8"/>
  <c r="GZ640" i="8"/>
  <c r="GW63" i="8"/>
  <c r="GW62" i="8"/>
  <c r="GR62" i="8"/>
  <c r="GR505" i="8"/>
  <c r="GR539" i="8" s="1"/>
  <c r="GR515" i="8"/>
  <c r="GR532" i="8" s="1"/>
  <c r="GR490" i="8"/>
  <c r="GR552" i="8" s="1"/>
  <c r="GR496" i="8"/>
  <c r="GR538" i="8" s="1"/>
  <c r="GR63" i="8"/>
  <c r="GR482" i="8"/>
  <c r="GR517" i="8"/>
  <c r="GR488" i="8"/>
  <c r="GR550" i="8" s="1"/>
  <c r="GO63" i="8"/>
  <c r="GO483" i="8"/>
  <c r="GO497" i="8"/>
  <c r="GO540" i="8" s="1"/>
  <c r="GO514" i="8"/>
  <c r="GO62" i="8"/>
  <c r="GO500" i="8"/>
  <c r="GO529" i="8" s="1"/>
  <c r="GO501" i="8"/>
  <c r="GO530" i="8" s="1"/>
  <c r="GO477" i="8"/>
  <c r="GO518" i="8"/>
  <c r="GO553" i="8" s="1"/>
  <c r="GO516" i="8"/>
  <c r="GO533" i="8" s="1"/>
  <c r="GO515" i="8"/>
  <c r="GO532" i="8" s="1"/>
  <c r="GO503" i="8"/>
  <c r="GO547" i="8" s="1"/>
  <c r="GO475" i="8"/>
  <c r="GO525" i="8" s="1"/>
  <c r="AK425" i="8"/>
  <c r="AK477" i="8"/>
  <c r="AJ473" i="8"/>
  <c r="AJ421" i="8"/>
  <c r="AL470" i="8"/>
  <c r="AL418" i="8"/>
  <c r="C430" i="8"/>
  <c r="C482" i="8"/>
  <c r="AZ471" i="8"/>
  <c r="AZ419" i="8"/>
  <c r="AW472" i="8"/>
  <c r="AW420" i="8"/>
  <c r="AW473" i="8"/>
  <c r="AW421" i="8"/>
  <c r="BI473" i="8"/>
  <c r="BI421" i="8"/>
  <c r="BI474" i="8"/>
  <c r="BI422" i="8"/>
  <c r="AY482" i="8"/>
  <c r="AY430" i="8"/>
  <c r="F470" i="8"/>
  <c r="F557" i="8" s="1"/>
  <c r="F418" i="8"/>
  <c r="I471" i="8"/>
  <c r="R422" i="8"/>
  <c r="R474" i="8"/>
  <c r="E73" i="8"/>
  <c r="E62" i="8"/>
  <c r="EY480" i="8"/>
  <c r="EY428" i="8"/>
  <c r="FA429" i="8"/>
  <c r="FA481" i="8"/>
  <c r="HH685" i="8"/>
  <c r="HH634" i="8"/>
  <c r="HH589" i="8"/>
  <c r="HH657" i="8"/>
  <c r="GU373" i="8"/>
  <c r="GU386" i="8"/>
  <c r="GU414" i="8"/>
  <c r="GU397" i="8"/>
  <c r="GU410" i="8"/>
  <c r="GS378" i="8"/>
  <c r="GS367" i="8"/>
  <c r="GS401" i="8"/>
  <c r="GS406" i="8"/>
  <c r="GS411" i="8"/>
  <c r="GS374" i="8"/>
  <c r="GS386" i="8"/>
  <c r="GS396" i="8"/>
  <c r="GS400" i="8"/>
  <c r="GS372" i="8"/>
  <c r="GS380" i="8"/>
  <c r="GS384" i="8"/>
  <c r="GS399" i="8"/>
  <c r="GS413" i="8"/>
  <c r="GS414" i="8"/>
  <c r="GS382" i="8"/>
  <c r="GS397" i="8"/>
  <c r="GS410" i="8"/>
  <c r="GS393" i="8"/>
  <c r="GS412" i="8"/>
  <c r="GS381" i="8"/>
  <c r="GS392" i="8"/>
  <c r="GS385" i="8"/>
  <c r="GS383" i="8"/>
  <c r="GS387" i="8"/>
  <c r="GS371" i="8"/>
  <c r="GS407" i="8"/>
  <c r="GS373" i="8"/>
  <c r="GS395" i="8"/>
  <c r="GS379" i="8"/>
  <c r="GS366" i="8"/>
  <c r="HH567" i="8"/>
  <c r="HH569" i="8"/>
  <c r="HH632" i="8"/>
  <c r="HH698" i="8"/>
  <c r="HH655" i="8"/>
  <c r="HH683" i="8"/>
  <c r="HH587" i="8"/>
  <c r="HG630" i="8"/>
  <c r="HG654" i="8"/>
  <c r="GY371" i="8"/>
  <c r="GY413" i="8"/>
  <c r="GY372" i="8"/>
  <c r="GY396" i="8"/>
  <c r="GY411" i="8"/>
  <c r="GY412" i="8"/>
  <c r="GY374" i="8"/>
  <c r="GY406" i="8"/>
  <c r="GY407" i="8"/>
  <c r="GY392" i="8"/>
  <c r="GY401" i="8"/>
  <c r="GY393" i="8"/>
  <c r="GY380" i="8"/>
  <c r="GY381" i="8"/>
  <c r="GY382" i="8"/>
  <c r="GY367" i="8"/>
  <c r="GY399" i="8"/>
  <c r="GY373" i="8"/>
  <c r="GY366" i="8"/>
  <c r="H62" i="8"/>
  <c r="Q62" i="8"/>
  <c r="Q63" i="8"/>
  <c r="BJ419" i="8"/>
  <c r="FN480" i="8"/>
  <c r="FN428" i="8"/>
  <c r="FN429" i="8"/>
  <c r="FN481" i="8"/>
  <c r="GW383" i="8"/>
  <c r="GW379" i="8"/>
  <c r="GW367" i="8"/>
  <c r="GW392" i="8"/>
  <c r="GW406" i="8"/>
  <c r="GW366" i="8"/>
  <c r="GW385" i="8"/>
  <c r="GW395" i="8"/>
  <c r="GW413" i="8"/>
  <c r="GW378" i="8"/>
  <c r="GW401" i="8"/>
  <c r="GW411" i="8"/>
  <c r="GW386" i="8"/>
  <c r="GW396" i="8"/>
  <c r="GW400" i="8"/>
  <c r="GW410" i="8"/>
  <c r="GW380" i="8"/>
  <c r="GW384" i="8"/>
  <c r="GW398" i="8"/>
  <c r="GW412" i="8"/>
  <c r="GW381" i="8"/>
  <c r="GW399" i="8"/>
  <c r="GW414" i="8"/>
  <c r="GW382" i="8"/>
  <c r="GW387" i="8"/>
  <c r="GW397" i="8"/>
  <c r="GW393" i="8"/>
  <c r="GW407" i="8"/>
  <c r="GW373" i="8"/>
  <c r="HC476" i="8"/>
  <c r="HC527" i="8" s="1"/>
  <c r="FE421" i="8"/>
  <c r="FE473" i="8"/>
  <c r="FM473" i="8"/>
  <c r="FM421" i="8"/>
  <c r="FE474" i="8"/>
  <c r="FE422" i="8"/>
  <c r="HG656" i="8"/>
  <c r="HG684" i="8"/>
  <c r="HG633" i="8"/>
  <c r="HG588" i="8"/>
  <c r="HG607" i="8"/>
  <c r="HG619" i="8"/>
  <c r="HH620" i="8"/>
  <c r="HH608" i="8"/>
  <c r="GN406" i="8"/>
  <c r="GN386" i="8"/>
  <c r="GN400" i="8"/>
  <c r="GN392" i="8"/>
  <c r="GN380" i="8"/>
  <c r="GN407" i="8"/>
  <c r="GN385" i="8"/>
  <c r="GN413" i="8"/>
  <c r="GN411" i="8"/>
  <c r="GN367" i="8"/>
  <c r="GN378" i="8"/>
  <c r="GN414" i="8"/>
  <c r="GN397" i="8"/>
  <c r="GN412" i="8"/>
  <c r="GN387" i="8"/>
  <c r="GN393" i="8"/>
  <c r="GN381" i="8"/>
  <c r="GN374" i="8"/>
  <c r="GN372" i="8"/>
  <c r="GN366" i="8"/>
  <c r="GN379" i="8"/>
  <c r="GN396" i="8"/>
  <c r="GN371" i="8"/>
  <c r="GN384" i="8"/>
  <c r="GN373" i="8"/>
  <c r="GN395" i="8"/>
  <c r="GN410" i="8"/>
  <c r="GN382" i="8"/>
  <c r="GN401" i="8"/>
  <c r="GN383" i="8"/>
  <c r="GN399" i="8"/>
  <c r="GR407" i="8"/>
  <c r="GR373" i="8"/>
  <c r="GR399" i="8"/>
  <c r="GR410" i="8"/>
  <c r="GR380" i="8"/>
  <c r="HH663" i="8"/>
  <c r="HH691" i="8"/>
  <c r="HH643" i="8"/>
  <c r="HH699" i="8"/>
  <c r="HH598" i="8"/>
  <c r="GZ643" i="8"/>
  <c r="GZ663" i="8"/>
  <c r="HH630" i="8"/>
  <c r="HH654" i="8"/>
  <c r="HG632" i="8"/>
  <c r="HG655" i="8"/>
  <c r="HF366" i="8"/>
  <c r="HF379" i="8"/>
  <c r="HF387" i="8"/>
  <c r="HF373" i="8"/>
  <c r="HF399" i="8"/>
  <c r="HF400" i="8"/>
  <c r="HF371" i="8"/>
  <c r="HF367" i="8"/>
  <c r="HF414" i="8"/>
  <c r="HF372" i="8"/>
  <c r="HF396" i="8"/>
  <c r="HF397" i="8"/>
  <c r="HF411" i="8"/>
  <c r="HF412" i="8"/>
  <c r="HF406" i="8"/>
  <c r="HF407" i="8"/>
  <c r="HF392" i="8"/>
  <c r="HF401" i="8"/>
  <c r="HF393" i="8"/>
  <c r="HF380" i="8"/>
  <c r="HF381" i="8"/>
  <c r="HF382" i="8"/>
  <c r="HF413" i="8"/>
  <c r="HF383" i="8"/>
  <c r="HF385" i="8"/>
  <c r="HF378" i="8"/>
  <c r="HF410" i="8"/>
  <c r="HF386" i="8"/>
  <c r="HD399" i="8"/>
  <c r="HD378" i="8"/>
  <c r="HD400" i="8"/>
  <c r="HD371" i="8"/>
  <c r="HD386" i="8"/>
  <c r="HD384" i="8"/>
  <c r="HD379" i="8"/>
  <c r="HD373" i="8"/>
  <c r="HD413" i="8"/>
  <c r="HD414" i="8"/>
  <c r="HD372" i="8"/>
  <c r="HD396" i="8"/>
  <c r="HD397" i="8"/>
  <c r="HD411" i="8"/>
  <c r="HD412" i="8"/>
  <c r="HD374" i="8"/>
  <c r="HD406" i="8"/>
  <c r="HD407" i="8"/>
  <c r="HD392" i="8"/>
  <c r="HD401" i="8"/>
  <c r="HD393" i="8"/>
  <c r="HD380" i="8"/>
  <c r="HD381" i="8"/>
  <c r="HD382" i="8"/>
  <c r="HD387" i="8"/>
  <c r="HD385" i="8"/>
  <c r="HD366" i="8"/>
  <c r="HD410" i="8"/>
  <c r="HB413" i="8"/>
  <c r="HB378" i="8"/>
  <c r="HB371" i="8"/>
  <c r="HB384" i="8"/>
  <c r="HB383" i="8"/>
  <c r="HB385" i="8"/>
  <c r="HB410" i="8"/>
  <c r="HB372" i="8"/>
  <c r="HB395" i="8"/>
  <c r="HB396" i="8"/>
  <c r="HB397" i="8"/>
  <c r="HB411" i="8"/>
  <c r="HB412" i="8"/>
  <c r="HB374" i="8"/>
  <c r="HB375" i="8"/>
  <c r="HB406" i="8"/>
  <c r="HB407" i="8"/>
  <c r="HB392" i="8"/>
  <c r="HB401" i="8"/>
  <c r="HB393" i="8"/>
  <c r="HB380" i="8"/>
  <c r="HB381" i="8"/>
  <c r="HB382" i="8"/>
  <c r="HB387" i="8"/>
  <c r="HB373" i="8"/>
  <c r="HB386" i="8"/>
  <c r="HB367" i="8"/>
  <c r="HB366" i="8"/>
  <c r="HB379" i="8"/>
  <c r="HB399" i="8"/>
  <c r="HB400" i="8"/>
  <c r="HB414" i="8"/>
  <c r="GZ569" i="8"/>
  <c r="GZ587" i="8"/>
  <c r="GZ655" i="8"/>
  <c r="GZ632" i="8"/>
  <c r="FM420" i="8"/>
  <c r="FM472" i="8"/>
  <c r="EY473" i="8"/>
  <c r="EY421" i="8"/>
  <c r="FF422" i="8"/>
  <c r="FF474" i="8"/>
  <c r="FC480" i="8"/>
  <c r="FC428" i="8"/>
  <c r="EY429" i="8"/>
  <c r="EY481" i="8"/>
  <c r="HH676" i="8"/>
  <c r="HH648" i="8"/>
  <c r="HH603" i="8"/>
  <c r="GZ623" i="8"/>
  <c r="GZ611" i="8"/>
  <c r="GZ636" i="8"/>
  <c r="GZ670" i="8"/>
  <c r="GV411" i="8"/>
  <c r="GV413" i="8"/>
  <c r="GV396" i="8"/>
  <c r="GV410" i="8"/>
  <c r="GV414" i="8"/>
  <c r="GV380" i="8"/>
  <c r="GV407" i="8"/>
  <c r="GV387" i="8"/>
  <c r="GV401" i="8"/>
  <c r="GV385" i="8"/>
  <c r="GV374" i="8"/>
  <c r="GV382" i="8"/>
  <c r="GV372" i="8"/>
  <c r="GV412" i="8"/>
  <c r="GV400" i="8"/>
  <c r="GV384" i="8"/>
  <c r="GV367" i="8"/>
  <c r="GV379" i="8"/>
  <c r="GV383" i="8"/>
  <c r="GV406" i="8"/>
  <c r="GV373" i="8"/>
  <c r="GV399" i="8"/>
  <c r="GV378" i="8"/>
  <c r="GV386" i="8"/>
  <c r="GO367" i="8"/>
  <c r="GO392" i="8"/>
  <c r="GO378" i="8"/>
  <c r="GO380" i="8"/>
  <c r="GO406" i="8"/>
  <c r="GO382" i="8"/>
  <c r="HG564" i="8"/>
  <c r="HG669" i="8" s="1"/>
  <c r="HG678" i="8" s="1"/>
  <c r="HE476" i="8"/>
  <c r="HE527" i="8" s="1"/>
  <c r="HE424" i="8"/>
  <c r="GX423" i="8"/>
  <c r="GX475" i="8"/>
  <c r="GX525" i="8" s="1"/>
  <c r="DG698" i="8"/>
  <c r="U619" i="8"/>
  <c r="U623" i="8"/>
  <c r="U673" i="8"/>
  <c r="U683" i="8"/>
  <c r="U687" i="8"/>
  <c r="U691" i="8"/>
  <c r="V671" i="8"/>
  <c r="V675" i="8"/>
  <c r="V698" i="8"/>
  <c r="W619" i="8"/>
  <c r="W623" i="8"/>
  <c r="W683" i="8"/>
  <c r="W687" i="8"/>
  <c r="W691" i="8"/>
  <c r="X671" i="8"/>
  <c r="X675" i="8"/>
  <c r="X698" i="8"/>
  <c r="Y675" i="8"/>
  <c r="Y684" i="8"/>
  <c r="Y688" i="8"/>
  <c r="HE371" i="8"/>
  <c r="HC371" i="8"/>
  <c r="HA371" i="8"/>
  <c r="GX382" i="8"/>
  <c r="GX381" i="8"/>
  <c r="GX380" i="8"/>
  <c r="GX393" i="8"/>
  <c r="GX401" i="8"/>
  <c r="GX392" i="8"/>
  <c r="GX407" i="8"/>
  <c r="GX406" i="8"/>
  <c r="GX374" i="8"/>
  <c r="GX412" i="8"/>
  <c r="GX411" i="8"/>
  <c r="GX397" i="8"/>
  <c r="GX396" i="8"/>
  <c r="GX395" i="8"/>
  <c r="GX372" i="8"/>
  <c r="U716" i="8"/>
  <c r="U717" i="8" s="1"/>
  <c r="Y713" i="8"/>
  <c r="W714" i="8"/>
  <c r="X708" i="8"/>
  <c r="V705" i="8"/>
  <c r="BO716" i="8"/>
  <c r="BQ716" i="8"/>
  <c r="BO714" i="8"/>
  <c r="BS707" i="8"/>
  <c r="BP705" i="8"/>
  <c r="U620" i="8"/>
  <c r="U684" i="8"/>
  <c r="U688" i="8"/>
  <c r="V672" i="8"/>
  <c r="W620" i="8"/>
  <c r="W684" i="8"/>
  <c r="W688" i="8"/>
  <c r="X672" i="8"/>
  <c r="Y685" i="8"/>
  <c r="Y689" i="8"/>
  <c r="HG664" i="8"/>
  <c r="Y716" i="8"/>
  <c r="Y712" i="8"/>
  <c r="X707" i="8"/>
  <c r="X704" i="8"/>
  <c r="BQ715" i="8"/>
  <c r="BQ713" i="8"/>
  <c r="BQ712" i="8"/>
  <c r="BO712" i="8"/>
  <c r="BS706" i="8"/>
  <c r="BP708" i="8"/>
  <c r="BP704" i="8"/>
  <c r="FH429" i="8"/>
  <c r="HE382" i="8"/>
  <c r="HE381" i="8"/>
  <c r="HE380" i="8"/>
  <c r="HE393" i="8"/>
  <c r="HE401" i="8"/>
  <c r="HE392" i="8"/>
  <c r="HE407" i="8"/>
  <c r="HE406" i="8"/>
  <c r="HE375" i="8"/>
  <c r="HE374" i="8"/>
  <c r="HE412" i="8"/>
  <c r="HE411" i="8"/>
  <c r="HE397" i="8"/>
  <c r="HE396" i="8"/>
  <c r="HC382" i="8"/>
  <c r="HC381" i="8"/>
  <c r="HC380" i="8"/>
  <c r="HC393" i="8"/>
  <c r="HC401" i="8"/>
  <c r="HC392" i="8"/>
  <c r="HC407" i="8"/>
  <c r="HC406" i="8"/>
  <c r="HC374" i="8"/>
  <c r="HC412" i="8"/>
  <c r="HC411" i="8"/>
  <c r="HC397" i="8"/>
  <c r="HC396" i="8"/>
  <c r="HA382" i="8"/>
  <c r="HA381" i="8"/>
  <c r="HA380" i="8"/>
  <c r="HA393" i="8"/>
  <c r="HA401" i="8"/>
  <c r="HA392" i="8"/>
  <c r="HA407" i="8"/>
  <c r="HA406" i="8"/>
  <c r="HA374" i="8"/>
  <c r="HA412" i="8"/>
  <c r="HA411" i="8"/>
  <c r="HA398" i="8"/>
  <c r="HA397" i="8"/>
  <c r="HA396" i="8"/>
  <c r="HA395" i="8"/>
  <c r="DK714" i="8"/>
  <c r="DJ713" i="8"/>
  <c r="DG713" i="8"/>
  <c r="DJ708" i="8"/>
  <c r="DL705" i="8"/>
  <c r="DK708" i="8"/>
  <c r="DI705" i="8"/>
  <c r="DH708" i="8"/>
  <c r="DR704" i="8"/>
  <c r="DS716" i="8"/>
  <c r="DS715" i="8"/>
  <c r="DS714" i="8"/>
  <c r="DS713" i="8"/>
  <c r="DX714" i="8"/>
  <c r="DT705" i="8"/>
  <c r="EK716" i="8"/>
  <c r="EG716" i="8"/>
  <c r="EK715" i="8"/>
  <c r="EG715" i="8"/>
  <c r="EK714" i="8"/>
  <c r="EG714" i="8"/>
  <c r="EK713" i="8"/>
  <c r="EG713" i="8"/>
  <c r="EK708" i="8"/>
  <c r="EG708" i="8"/>
  <c r="EK707" i="8"/>
  <c r="EG707" i="8"/>
  <c r="EK706" i="8"/>
  <c r="EG706" i="8"/>
  <c r="EK705" i="8"/>
  <c r="EG705" i="8"/>
  <c r="FQ677" i="8"/>
  <c r="FQ675" i="8"/>
  <c r="FQ673" i="8"/>
  <c r="FQ671" i="8"/>
  <c r="FM487" i="8"/>
  <c r="FM546" i="8" s="1"/>
  <c r="FE507" i="8"/>
  <c r="FE544" i="8" s="1"/>
  <c r="FE505" i="8"/>
  <c r="FE539" i="8" s="1"/>
  <c r="FH403" i="8"/>
  <c r="FH401" i="8"/>
  <c r="FL381" i="8"/>
  <c r="FL411" i="8"/>
  <c r="FN496" i="8"/>
  <c r="FN538" i="8" s="1"/>
  <c r="FN371" i="8"/>
  <c r="FN398" i="8"/>
  <c r="FN411" i="8"/>
  <c r="FN374" i="8"/>
  <c r="FN401" i="8"/>
  <c r="FN380" i="8"/>
  <c r="FN381" i="8"/>
  <c r="FN382" i="8"/>
  <c r="FN403" i="8"/>
  <c r="FN372" i="8"/>
  <c r="FN395" i="8"/>
  <c r="FN396" i="8"/>
  <c r="FN397" i="8"/>
  <c r="FN412" i="8"/>
  <c r="FM407" i="8"/>
  <c r="FL406" i="8"/>
  <c r="FJ371" i="8"/>
  <c r="FJ398" i="8"/>
  <c r="FJ411" i="8"/>
  <c r="FJ374" i="8"/>
  <c r="FJ401" i="8"/>
  <c r="FJ380" i="8"/>
  <c r="FJ381" i="8"/>
  <c r="FJ382" i="8"/>
  <c r="FJ403" i="8"/>
  <c r="FJ372" i="8"/>
  <c r="FJ395" i="8"/>
  <c r="FJ396" i="8"/>
  <c r="FJ397" i="8"/>
  <c r="FJ412" i="8"/>
  <c r="FI407" i="8"/>
  <c r="FH406" i="8"/>
  <c r="FF496" i="8"/>
  <c r="FF538" i="8" s="1"/>
  <c r="FF371" i="8"/>
  <c r="FF372" i="8"/>
  <c r="FF395" i="8"/>
  <c r="FF396" i="8"/>
  <c r="FF397" i="8"/>
  <c r="FF412" i="8"/>
  <c r="FA397" i="8"/>
  <c r="EZ499" i="8"/>
  <c r="EZ528" i="8" s="1"/>
  <c r="EZ475" i="8"/>
  <c r="EZ525" i="8" s="1"/>
  <c r="EZ510" i="8"/>
  <c r="EZ536" i="8" s="1"/>
  <c r="EZ511" i="8"/>
  <c r="EZ537" i="8" s="1"/>
  <c r="EZ496" i="8"/>
  <c r="EZ538" i="8" s="1"/>
  <c r="EZ497" i="8"/>
  <c r="EZ540" i="8" s="1"/>
  <c r="DJ716" i="8"/>
  <c r="DJ712" i="8"/>
  <c r="DG716" i="8"/>
  <c r="DG712" i="8"/>
  <c r="DF708" i="8"/>
  <c r="DF706" i="8"/>
  <c r="DL708" i="8"/>
  <c r="DL704" i="8"/>
  <c r="DI708" i="8"/>
  <c r="DI704" i="8"/>
  <c r="DF704" i="8"/>
  <c r="DT714" i="8"/>
  <c r="DT708" i="8"/>
  <c r="DT704" i="8"/>
  <c r="EJ705" i="8"/>
  <c r="FP716" i="8"/>
  <c r="FP677" i="8"/>
  <c r="FP675" i="8"/>
  <c r="FP673" i="8"/>
  <c r="FQ624" i="8"/>
  <c r="FQ622" i="8"/>
  <c r="FQ620" i="8"/>
  <c r="FQ618" i="8"/>
  <c r="FI490" i="8"/>
  <c r="FI552" i="8" s="1"/>
  <c r="FM386" i="8"/>
  <c r="FE382" i="8"/>
  <c r="FE374" i="8"/>
  <c r="FH382" i="8"/>
  <c r="FH374" i="8"/>
  <c r="FL380" i="8"/>
  <c r="FL398" i="8"/>
  <c r="FG549" i="8"/>
  <c r="FO496" i="8"/>
  <c r="FO538" i="8" s="1"/>
  <c r="FO371" i="8"/>
  <c r="FO372" i="8"/>
  <c r="FO395" i="8"/>
  <c r="FO396" i="8"/>
  <c r="FO397" i="8"/>
  <c r="FO412" i="8"/>
  <c r="FO384" i="8"/>
  <c r="FO385" i="8"/>
  <c r="FO386" i="8"/>
  <c r="FO414" i="8"/>
  <c r="FN407" i="8"/>
  <c r="FM406" i="8"/>
  <c r="FL393" i="8"/>
  <c r="FK496" i="8"/>
  <c r="FK538" i="8" s="1"/>
  <c r="FK371" i="8"/>
  <c r="FK372" i="8"/>
  <c r="FK395" i="8"/>
  <c r="FK396" i="8"/>
  <c r="FK397" i="8"/>
  <c r="FK412" i="8"/>
  <c r="FK384" i="8"/>
  <c r="FK385" i="8"/>
  <c r="FK386" i="8"/>
  <c r="FK414" i="8"/>
  <c r="FJ407" i="8"/>
  <c r="FI406" i="8"/>
  <c r="FH393" i="8"/>
  <c r="FG496" i="8"/>
  <c r="FG538" i="8" s="1"/>
  <c r="FG371" i="8"/>
  <c r="FG372" i="8"/>
  <c r="FG395" i="8"/>
  <c r="FG396" i="8"/>
  <c r="FG397" i="8"/>
  <c r="FG412" i="8"/>
  <c r="FG384" i="8"/>
  <c r="FG385" i="8"/>
  <c r="FG386" i="8"/>
  <c r="FG414" i="8"/>
  <c r="FF407" i="8"/>
  <c r="FE406" i="8"/>
  <c r="FD371" i="8"/>
  <c r="FD398" i="8"/>
  <c r="FD411" i="8"/>
  <c r="FD374" i="8"/>
  <c r="FD401" i="8"/>
  <c r="FD380" i="8"/>
  <c r="FD381" i="8"/>
  <c r="FD382" i="8"/>
  <c r="FD403" i="8"/>
  <c r="FD372" i="8"/>
  <c r="FD395" i="8"/>
  <c r="FD396" i="8"/>
  <c r="FD397" i="8"/>
  <c r="FD412" i="8"/>
  <c r="FC511" i="8"/>
  <c r="FC537" i="8" s="1"/>
  <c r="FA396" i="8"/>
  <c r="FL371" i="8"/>
  <c r="FL372" i="8"/>
  <c r="FL395" i="8"/>
  <c r="FL396" i="8"/>
  <c r="FL397" i="8"/>
  <c r="FL412" i="8"/>
  <c r="FL383" i="8"/>
  <c r="FL399" i="8"/>
  <c r="FL400" i="8"/>
  <c r="FH371" i="8"/>
  <c r="FH372" i="8"/>
  <c r="FH395" i="8"/>
  <c r="FH396" i="8"/>
  <c r="FH397" i="8"/>
  <c r="FH412" i="8"/>
  <c r="FC501" i="8"/>
  <c r="FC530" i="8" s="1"/>
  <c r="FA372" i="8"/>
  <c r="FA412" i="8"/>
  <c r="FA371" i="8"/>
  <c r="FA395" i="8"/>
  <c r="FA406" i="8"/>
  <c r="FA407" i="8"/>
  <c r="FA392" i="8"/>
  <c r="FA393" i="8"/>
  <c r="DF707" i="8"/>
  <c r="EL713" i="8"/>
  <c r="EL706" i="8"/>
  <c r="EL705" i="8"/>
  <c r="EH705" i="8"/>
  <c r="FQ625" i="8"/>
  <c r="FQ623" i="8"/>
  <c r="FQ621" i="8"/>
  <c r="FP600" i="8"/>
  <c r="FP606" i="8"/>
  <c r="FP612" i="8"/>
  <c r="FL374" i="8"/>
  <c r="FM496" i="8"/>
  <c r="FM538" i="8" s="1"/>
  <c r="FM371" i="8"/>
  <c r="FM372" i="8"/>
  <c r="FM395" i="8"/>
  <c r="FM396" i="8"/>
  <c r="FM397" i="8"/>
  <c r="FM412" i="8"/>
  <c r="FM398" i="8"/>
  <c r="FM411" i="8"/>
  <c r="FM374" i="8"/>
  <c r="FM401" i="8"/>
  <c r="FM380" i="8"/>
  <c r="FM381" i="8"/>
  <c r="FM382" i="8"/>
  <c r="FM403" i="8"/>
  <c r="FL407" i="8"/>
  <c r="FI496" i="8"/>
  <c r="FI538" i="8" s="1"/>
  <c r="FI371" i="8"/>
  <c r="FI372" i="8"/>
  <c r="FI395" i="8"/>
  <c r="FI396" i="8"/>
  <c r="FI397" i="8"/>
  <c r="FI412" i="8"/>
  <c r="FI398" i="8"/>
  <c r="FI411" i="8"/>
  <c r="FI374" i="8"/>
  <c r="FI401" i="8"/>
  <c r="FI380" i="8"/>
  <c r="FI381" i="8"/>
  <c r="FI382" i="8"/>
  <c r="FI403" i="8"/>
  <c r="FH407" i="8"/>
  <c r="FE496" i="8"/>
  <c r="FE538" i="8" s="1"/>
  <c r="FE371" i="8"/>
  <c r="FE372" i="8"/>
  <c r="FE395" i="8"/>
  <c r="FE396" i="8"/>
  <c r="FE397" i="8"/>
  <c r="FE412" i="8"/>
  <c r="FC497" i="8"/>
  <c r="FC540" i="8" s="1"/>
  <c r="FQ663" i="8"/>
  <c r="BJ377" i="8"/>
  <c r="FP664" i="8"/>
  <c r="FQ655" i="8"/>
  <c r="BH549" i="8"/>
  <c r="BH539" i="8"/>
  <c r="BJ376" i="8"/>
  <c r="BJ396" i="8"/>
  <c r="BI476" i="8"/>
  <c r="BI527" i="8" s="1"/>
  <c r="BI500" i="8"/>
  <c r="BI529" i="8" s="1"/>
  <c r="BI480" i="8"/>
  <c r="BI536" i="8" s="1"/>
  <c r="FQ654" i="8"/>
  <c r="BJ398" i="8"/>
  <c r="BJ411" i="8"/>
  <c r="BJ374" i="8"/>
  <c r="BJ401" i="8"/>
  <c r="BJ380" i="8"/>
  <c r="BJ381" i="8"/>
  <c r="BJ382" i="8"/>
  <c r="BJ403" i="8"/>
  <c r="BJ383" i="8"/>
  <c r="BJ399" i="8"/>
  <c r="DT730" i="8"/>
  <c r="Y587" i="8"/>
  <c r="X592" i="8"/>
  <c r="DE598" i="8"/>
  <c r="X598" i="8"/>
  <c r="Y585" i="8"/>
  <c r="X585" i="8"/>
  <c r="DR600" i="8"/>
  <c r="DR606" i="8"/>
  <c r="DI600" i="8"/>
  <c r="DI606" i="8"/>
  <c r="DE612" i="8"/>
  <c r="EL600" i="8"/>
  <c r="EJ585" i="8"/>
  <c r="EJ600" i="8"/>
  <c r="EH585" i="8"/>
  <c r="EH600" i="8"/>
  <c r="EF585" i="8"/>
  <c r="Y592" i="8"/>
  <c r="Y598" i="8"/>
  <c r="X600" i="8"/>
  <c r="DV603" i="8"/>
  <c r="DE603" i="8"/>
  <c r="X603" i="8"/>
  <c r="DX600" i="8"/>
  <c r="DX606" i="8"/>
  <c r="DG600" i="8"/>
  <c r="DG606" i="8"/>
  <c r="BP606" i="8"/>
  <c r="BP585" i="8"/>
  <c r="BP600" i="8"/>
  <c r="DV600" i="8"/>
  <c r="DE600" i="8"/>
  <c r="DE606" i="8"/>
  <c r="DT600" i="8"/>
  <c r="DT606" i="8"/>
  <c r="DK600" i="8"/>
  <c r="DK606" i="8"/>
  <c r="V600" i="8"/>
  <c r="V741" i="8" s="1"/>
  <c r="CE735" i="8"/>
  <c r="V585" i="8"/>
  <c r="DU735" i="8"/>
  <c r="DG735" i="8"/>
  <c r="DG737" i="8"/>
  <c r="BO735" i="8"/>
  <c r="DJ734" i="8"/>
  <c r="DJ737" i="8"/>
  <c r="BS735" i="8"/>
  <c r="DF734" i="8"/>
  <c r="DF737" i="8"/>
  <c r="CE734" i="8"/>
  <c r="DS648" i="8"/>
  <c r="DR630" i="8"/>
  <c r="DI630" i="8"/>
  <c r="DG630" i="8"/>
  <c r="DG739" i="8" s="1"/>
  <c r="DE630" i="8"/>
  <c r="DS645" i="8"/>
  <c r="DR637" i="8"/>
  <c r="DI645" i="8"/>
  <c r="DG645" i="8"/>
  <c r="DE645" i="8"/>
  <c r="BS645" i="8"/>
  <c r="BS637" i="8"/>
  <c r="DS643" i="8"/>
  <c r="DI643" i="8"/>
  <c r="DG643" i="8"/>
  <c r="DE643" i="8"/>
  <c r="BR645" i="8"/>
  <c r="BQ637" i="8"/>
  <c r="BQ643" i="8"/>
  <c r="BQ645" i="8"/>
  <c r="BO643" i="8"/>
  <c r="V645" i="8"/>
  <c r="V637" i="8"/>
  <c r="M382" i="8"/>
  <c r="M374" i="8"/>
  <c r="W643" i="8"/>
  <c r="W645" i="8"/>
  <c r="M381" i="8"/>
  <c r="M411" i="8"/>
  <c r="EY510" i="8"/>
  <c r="EY536" i="8" s="1"/>
  <c r="EY515" i="8"/>
  <c r="EY532" i="8" s="1"/>
  <c r="EY485" i="8"/>
  <c r="EY542" i="8" s="1"/>
  <c r="EY501" i="8"/>
  <c r="EY530" i="8" s="1"/>
  <c r="EY497" i="8"/>
  <c r="EY540" i="8" s="1"/>
  <c r="EY502" i="8"/>
  <c r="EY531" i="8" s="1"/>
  <c r="EY499" i="8"/>
  <c r="EY528" i="8" s="1"/>
  <c r="EY511" i="8"/>
  <c r="EY537" i="8" s="1"/>
  <c r="Q395" i="8"/>
  <c r="Q397" i="8"/>
  <c r="Q375" i="8"/>
  <c r="Q377" i="8"/>
  <c r="Q393" i="8"/>
  <c r="Q372" i="8"/>
  <c r="Q396" i="8"/>
  <c r="Q412" i="8"/>
  <c r="Q376" i="8"/>
  <c r="Q392" i="8"/>
  <c r="P478" i="8"/>
  <c r="P534" i="8" s="1"/>
  <c r="P485" i="8"/>
  <c r="P542" i="8" s="1"/>
  <c r="P486" i="8"/>
  <c r="P543" i="8" s="1"/>
  <c r="M395" i="8"/>
  <c r="M397" i="8"/>
  <c r="M375" i="8"/>
  <c r="M377" i="8"/>
  <c r="M393" i="8"/>
  <c r="M372" i="8"/>
  <c r="M396" i="8"/>
  <c r="M412" i="8"/>
  <c r="M376" i="8"/>
  <c r="M392" i="8"/>
  <c r="FB382" i="8"/>
  <c r="FB380" i="8"/>
  <c r="FB401" i="8"/>
  <c r="FB407" i="8"/>
  <c r="FB374" i="8"/>
  <c r="FB411" i="8"/>
  <c r="FB397" i="8"/>
  <c r="FB395" i="8"/>
  <c r="P496" i="8"/>
  <c r="P538" i="8" s="1"/>
  <c r="P480" i="8"/>
  <c r="P536" i="8" s="1"/>
  <c r="P500" i="8"/>
  <c r="P529" i="8" s="1"/>
  <c r="P476" i="8"/>
  <c r="P527" i="8" s="1"/>
  <c r="L496" i="8"/>
  <c r="L538" i="8" s="1"/>
  <c r="I393" i="8"/>
  <c r="I377" i="8"/>
  <c r="I395" i="8"/>
  <c r="H392" i="8"/>
  <c r="H412" i="8"/>
  <c r="H372" i="8"/>
  <c r="H371" i="8"/>
  <c r="G499" i="8"/>
  <c r="G528" i="8" s="1"/>
  <c r="G500" i="8"/>
  <c r="G529" i="8" s="1"/>
  <c r="G480" i="8"/>
  <c r="G536" i="8" s="1"/>
  <c r="P371" i="8"/>
  <c r="L372" i="8"/>
  <c r="L371" i="8"/>
  <c r="K499" i="8"/>
  <c r="K528" i="8" s="1"/>
  <c r="K501" i="8"/>
  <c r="K530" i="8" s="1"/>
  <c r="K516" i="8"/>
  <c r="K533" i="8" s="1"/>
  <c r="K480" i="8"/>
  <c r="K536" i="8" s="1"/>
  <c r="K497" i="8"/>
  <c r="K540" i="8" s="1"/>
  <c r="I371" i="8"/>
  <c r="H377" i="8"/>
  <c r="H397" i="8"/>
  <c r="E392" i="8"/>
  <c r="E395" i="8"/>
  <c r="P497" i="8"/>
  <c r="P540" i="8" s="1"/>
  <c r="P479" i="8"/>
  <c r="P535" i="8" s="1"/>
  <c r="I392" i="8"/>
  <c r="I376" i="8"/>
  <c r="I412" i="8"/>
  <c r="I396" i="8"/>
  <c r="H376" i="8"/>
  <c r="H396" i="8"/>
  <c r="D497" i="8"/>
  <c r="D540" i="8" s="1"/>
  <c r="Q371" i="8"/>
  <c r="M371" i="8"/>
  <c r="E397" i="8"/>
  <c r="E372" i="8"/>
  <c r="E412" i="8"/>
  <c r="AL371" i="8"/>
  <c r="AL395" i="8"/>
  <c r="AL372" i="8"/>
  <c r="AL412" i="8"/>
  <c r="AL376" i="8"/>
  <c r="AL392" i="8"/>
  <c r="E371" i="8"/>
  <c r="C480" i="8"/>
  <c r="C536" i="8" s="1"/>
  <c r="C500" i="8"/>
  <c r="C529" i="8" s="1"/>
  <c r="AK480" i="8"/>
  <c r="AK536" i="8" s="1"/>
  <c r="AY480" i="8"/>
  <c r="AY536" i="8" s="1"/>
  <c r="AY396" i="8"/>
  <c r="AV496" i="8"/>
  <c r="AV538" i="8" s="1"/>
  <c r="AV476" i="8"/>
  <c r="AV527" i="8" s="1"/>
  <c r="AT377" i="8"/>
  <c r="AT397" i="8"/>
  <c r="AT371" i="8"/>
  <c r="D376" i="8"/>
  <c r="D396" i="8"/>
  <c r="AN376" i="8"/>
  <c r="AK371" i="8"/>
  <c r="AJ376" i="8"/>
  <c r="AV500" i="8"/>
  <c r="AV529" i="8" s="1"/>
  <c r="AI479" i="8"/>
  <c r="AI535" i="8" s="1"/>
  <c r="BA480" i="8"/>
  <c r="BA536" i="8" s="1"/>
  <c r="AV497" i="8"/>
  <c r="AV540" i="8" s="1"/>
  <c r="AV480" i="8"/>
  <c r="AV536" i="8" s="1"/>
  <c r="AT392" i="8"/>
  <c r="AT393" i="8"/>
  <c r="AY392" i="8"/>
  <c r="AY412" i="8"/>
  <c r="AY372" i="8"/>
  <c r="AT375" i="8"/>
  <c r="AT395" i="8"/>
  <c r="BK371" i="8"/>
  <c r="CC377" i="8"/>
  <c r="CC397" i="8"/>
  <c r="BZ480" i="8"/>
  <c r="BZ536" i="8" s="1"/>
  <c r="BZ500" i="8"/>
  <c r="BZ529" i="8" s="1"/>
  <c r="BZ476" i="8"/>
  <c r="BZ527" i="8" s="1"/>
  <c r="BY376" i="8"/>
  <c r="BY396" i="8"/>
  <c r="AZ371" i="8"/>
  <c r="AY393" i="8"/>
  <c r="AY375" i="8"/>
  <c r="AY395" i="8"/>
  <c r="AT376" i="8"/>
  <c r="AT396" i="8"/>
  <c r="BK393" i="8"/>
  <c r="BK377" i="8"/>
  <c r="BK375" i="8"/>
  <c r="BK395" i="8"/>
  <c r="CC376" i="8"/>
  <c r="CC396" i="8"/>
  <c r="CB393" i="8"/>
  <c r="CB377" i="8"/>
  <c r="CB375" i="8"/>
  <c r="CB397" i="8"/>
  <c r="CB395" i="8"/>
  <c r="CA393" i="8"/>
  <c r="CA377" i="8"/>
  <c r="CA375" i="8"/>
  <c r="CA397" i="8"/>
  <c r="CA395" i="8"/>
  <c r="BY392" i="8"/>
  <c r="BY395" i="8"/>
  <c r="BY397" i="8"/>
  <c r="BY375" i="8"/>
  <c r="AT372" i="8"/>
  <c r="BK480" i="8"/>
  <c r="BK536" i="8" s="1"/>
  <c r="BK500" i="8"/>
  <c r="BK529" i="8" s="1"/>
  <c r="CC392" i="8"/>
  <c r="CC412" i="8"/>
  <c r="CC372" i="8"/>
  <c r="CB392" i="8"/>
  <c r="CB376" i="8"/>
  <c r="CB412" i="8"/>
  <c r="CB396" i="8"/>
  <c r="CB372" i="8"/>
  <c r="CB371" i="8"/>
  <c r="BY393" i="8"/>
  <c r="BY371" i="8"/>
  <c r="CV392" i="8"/>
  <c r="CV397" i="8"/>
  <c r="CV395" i="8"/>
  <c r="CV393" i="8"/>
  <c r="GZ601" i="8" l="1"/>
  <c r="GZ534" i="8"/>
  <c r="CP542" i="8"/>
  <c r="FV564" i="8"/>
  <c r="FV562" i="8"/>
  <c r="FV560" i="8"/>
  <c r="GH569" i="8"/>
  <c r="BL489" i="8"/>
  <c r="BL551" i="8" s="1"/>
  <c r="BL437" i="8"/>
  <c r="CM489" i="8"/>
  <c r="CM551" i="8" s="1"/>
  <c r="CM437" i="8"/>
  <c r="CM465" i="8"/>
  <c r="CM517" i="8"/>
  <c r="CM504" i="8"/>
  <c r="CM548" i="8" s="1"/>
  <c r="CM452" i="8"/>
  <c r="EY488" i="8"/>
  <c r="EY550" i="8" s="1"/>
  <c r="EY436" i="8"/>
  <c r="HH592" i="8"/>
  <c r="HH571" i="8"/>
  <c r="HH671" i="8"/>
  <c r="HG538" i="8"/>
  <c r="HG699" i="8" s="1"/>
  <c r="C479" i="8"/>
  <c r="C535" i="8" s="1"/>
  <c r="K496" i="8"/>
  <c r="K538" i="8" s="1"/>
  <c r="DW648" i="8"/>
  <c r="BR585" i="8"/>
  <c r="BI499" i="8"/>
  <c r="BI528" i="8" s="1"/>
  <c r="FC500" i="8"/>
  <c r="FC529" i="8" s="1"/>
  <c r="GR504" i="8"/>
  <c r="GR548" i="8" s="1"/>
  <c r="HG689" i="8"/>
  <c r="C557" i="8"/>
  <c r="GT518" i="8"/>
  <c r="GT553" i="8" s="1"/>
  <c r="AM482" i="8"/>
  <c r="GP515" i="8"/>
  <c r="GP532" i="8" s="1"/>
  <c r="BY516" i="8"/>
  <c r="BY533" i="8" s="1"/>
  <c r="Q486" i="8"/>
  <c r="Q543" i="8" s="1"/>
  <c r="J479" i="8"/>
  <c r="J535" i="8" s="1"/>
  <c r="BY487" i="8"/>
  <c r="BY546" i="8" s="1"/>
  <c r="EZ500" i="8"/>
  <c r="EZ529" i="8" s="1"/>
  <c r="FO549" i="8"/>
  <c r="FO539" i="8"/>
  <c r="DF741" i="8"/>
  <c r="BJ475" i="8"/>
  <c r="BJ525" i="8" s="1"/>
  <c r="DL630" i="8"/>
  <c r="DL732" i="8" s="1"/>
  <c r="DL637" i="8"/>
  <c r="N484" i="8"/>
  <c r="N541" i="8" s="1"/>
  <c r="BH484" i="8"/>
  <c r="BH541" i="8" s="1"/>
  <c r="GZ561" i="8"/>
  <c r="GZ616" i="8" s="1"/>
  <c r="GZ546" i="8"/>
  <c r="GZ618" i="8" s="1"/>
  <c r="GZ626" i="8" s="1"/>
  <c r="DS660" i="8"/>
  <c r="DS657" i="8"/>
  <c r="GZ685" i="8"/>
  <c r="HH623" i="8"/>
  <c r="O430" i="8"/>
  <c r="EE665" i="8"/>
  <c r="CK486" i="8"/>
  <c r="CK543" i="8" s="1"/>
  <c r="CP543" i="8" s="1"/>
  <c r="AX488" i="8"/>
  <c r="AX550" i="8" s="1"/>
  <c r="CK488" i="8"/>
  <c r="CK550" i="8" s="1"/>
  <c r="FH487" i="8"/>
  <c r="FH546" i="8" s="1"/>
  <c r="AX490" i="8"/>
  <c r="AX552" i="8" s="1"/>
  <c r="N557" i="8"/>
  <c r="AX458" i="8"/>
  <c r="G487" i="8"/>
  <c r="G546" i="8" s="1"/>
  <c r="C471" i="8"/>
  <c r="C558" i="8" s="1"/>
  <c r="R503" i="8"/>
  <c r="R547" i="8" s="1"/>
  <c r="BS613" i="8"/>
  <c r="BL429" i="8"/>
  <c r="CN433" i="8"/>
  <c r="CW516" i="8"/>
  <c r="CW533" i="8" s="1"/>
  <c r="EE737" i="8"/>
  <c r="BS587" i="8"/>
  <c r="BS742" i="8" s="1"/>
  <c r="FV566" i="8"/>
  <c r="FV569" i="8"/>
  <c r="FV563" i="8"/>
  <c r="FV573" i="8" s="1"/>
  <c r="FV571" i="8"/>
  <c r="FV567" i="8"/>
  <c r="FV572" i="8"/>
  <c r="DR648" i="8"/>
  <c r="DR733" i="8" s="1"/>
  <c r="DR647" i="8"/>
  <c r="DR632" i="8"/>
  <c r="DR631" i="8"/>
  <c r="DR646" i="8"/>
  <c r="DR649" i="8"/>
  <c r="DR642" i="8"/>
  <c r="DR635" i="8"/>
  <c r="DR639" i="8"/>
  <c r="DR633" i="8"/>
  <c r="DR638" i="8"/>
  <c r="DR640" i="8"/>
  <c r="DR644" i="8"/>
  <c r="DR634" i="8"/>
  <c r="DR641" i="8"/>
  <c r="DR636" i="8"/>
  <c r="CM514" i="8"/>
  <c r="CM462" i="8"/>
  <c r="BN488" i="8"/>
  <c r="BN550" i="8" s="1"/>
  <c r="BN436" i="8"/>
  <c r="DU600" i="8"/>
  <c r="DU593" i="8"/>
  <c r="DU599" i="8"/>
  <c r="DU591" i="8"/>
  <c r="DU607" i="8"/>
  <c r="DU609" i="8"/>
  <c r="DU610" i="8"/>
  <c r="DU601" i="8"/>
  <c r="DU597" i="8"/>
  <c r="DU590" i="8"/>
  <c r="DU611" i="8"/>
  <c r="DU608" i="8"/>
  <c r="DU594" i="8"/>
  <c r="DU604" i="8"/>
  <c r="DU605" i="8"/>
  <c r="DU586" i="8"/>
  <c r="DU596" i="8"/>
  <c r="DU613" i="8"/>
  <c r="DU602" i="8"/>
  <c r="DU595" i="8"/>
  <c r="DU589" i="8"/>
  <c r="DU588" i="8"/>
  <c r="BL518" i="8"/>
  <c r="BL553" i="8" s="1"/>
  <c r="BL466" i="8"/>
  <c r="CM518" i="8"/>
  <c r="CM553" i="8" s="1"/>
  <c r="CM466" i="8"/>
  <c r="DR598" i="8"/>
  <c r="DR604" i="8"/>
  <c r="DR613" i="8"/>
  <c r="DR597" i="8"/>
  <c r="DR586" i="8"/>
  <c r="DR594" i="8"/>
  <c r="DR610" i="8"/>
  <c r="DR596" i="8"/>
  <c r="DR588" i="8"/>
  <c r="DR611" i="8"/>
  <c r="DR593" i="8"/>
  <c r="DR589" i="8"/>
  <c r="DR599" i="8"/>
  <c r="DR591" i="8"/>
  <c r="DR607" i="8"/>
  <c r="DR601" i="8"/>
  <c r="DR602" i="8"/>
  <c r="DR595" i="8"/>
  <c r="DR609" i="8"/>
  <c r="DR605" i="8"/>
  <c r="DR590" i="8"/>
  <c r="DR608" i="8"/>
  <c r="HH637" i="8"/>
  <c r="HH731" i="8" s="1"/>
  <c r="HH748" i="8" s="1"/>
  <c r="CM488" i="8"/>
  <c r="CM550" i="8" s="1"/>
  <c r="CM436" i="8"/>
  <c r="FQ573" i="8"/>
  <c r="GZ675" i="8"/>
  <c r="GZ647" i="8"/>
  <c r="GZ602" i="8"/>
  <c r="HG571" i="8"/>
  <c r="HG532" i="8"/>
  <c r="HG671" i="8" s="1"/>
  <c r="AX479" i="8"/>
  <c r="AX535" i="8" s="1"/>
  <c r="K476" i="8"/>
  <c r="K527" i="8" s="1"/>
  <c r="P515" i="8"/>
  <c r="P532" i="8" s="1"/>
  <c r="DW643" i="8"/>
  <c r="FC475" i="8"/>
  <c r="FC525" i="8" s="1"/>
  <c r="FC496" i="8"/>
  <c r="FC538" i="8" s="1"/>
  <c r="GO479" i="8"/>
  <c r="GO535" i="8" s="1"/>
  <c r="HG596" i="8"/>
  <c r="GT517" i="8"/>
  <c r="GV497" i="8"/>
  <c r="GV540" i="8" s="1"/>
  <c r="BA475" i="8"/>
  <c r="BA525" i="8" s="1"/>
  <c r="FD488" i="8"/>
  <c r="FD550" i="8" s="1"/>
  <c r="DL648" i="8"/>
  <c r="GZ548" i="8"/>
  <c r="GZ608" i="8" s="1"/>
  <c r="GZ543" i="8"/>
  <c r="GZ676" i="8" s="1"/>
  <c r="HH601" i="8"/>
  <c r="HH534" i="8"/>
  <c r="E477" i="8"/>
  <c r="CK516" i="8"/>
  <c r="CK533" i="8" s="1"/>
  <c r="EZ487" i="8"/>
  <c r="EZ546" i="8" s="1"/>
  <c r="T451" i="8"/>
  <c r="GZ550" i="8"/>
  <c r="GZ610" i="8" s="1"/>
  <c r="O470" i="8"/>
  <c r="CN432" i="8"/>
  <c r="BM432" i="8"/>
  <c r="R485" i="8"/>
  <c r="R542" i="8" s="1"/>
  <c r="H490" i="8"/>
  <c r="H552" i="8" s="1"/>
  <c r="H518" i="8"/>
  <c r="H553" i="8" s="1"/>
  <c r="HG544" i="8"/>
  <c r="AX483" i="8"/>
  <c r="CV484" i="8"/>
  <c r="CV541" i="8" s="1"/>
  <c r="BA518" i="8"/>
  <c r="BA553" i="8" s="1"/>
  <c r="Y709" i="8"/>
  <c r="DO720" i="8"/>
  <c r="DN720" i="8" s="1"/>
  <c r="ES518" i="8"/>
  <c r="ES553" i="8" s="1"/>
  <c r="GZ604" i="8"/>
  <c r="GZ544" i="8"/>
  <c r="GZ649" i="8" s="1"/>
  <c r="BS612" i="8"/>
  <c r="CW561" i="8"/>
  <c r="AW433" i="8"/>
  <c r="BL426" i="8"/>
  <c r="BN432" i="8"/>
  <c r="BN722" i="8"/>
  <c r="B181" i="8"/>
  <c r="B194" i="8" s="1"/>
  <c r="AK503" i="8"/>
  <c r="AK547" i="8" s="1"/>
  <c r="AK451" i="8"/>
  <c r="EY503" i="8"/>
  <c r="EY547" i="8" s="1"/>
  <c r="EY451" i="8"/>
  <c r="HA439" i="8"/>
  <c r="HA491" i="8"/>
  <c r="HA549" i="8" s="1"/>
  <c r="BL503" i="8"/>
  <c r="BL547" i="8" s="1"/>
  <c r="BL451" i="8"/>
  <c r="CM503" i="8"/>
  <c r="CM547" i="8" s="1"/>
  <c r="CM451" i="8"/>
  <c r="EY504" i="8"/>
  <c r="EY548" i="8" s="1"/>
  <c r="EY452" i="8"/>
  <c r="CM439" i="8"/>
  <c r="CM491" i="8"/>
  <c r="BN487" i="8"/>
  <c r="BN546" i="8" s="1"/>
  <c r="BN435" i="8"/>
  <c r="CN622" i="8"/>
  <c r="CN618" i="8"/>
  <c r="GZ592" i="8"/>
  <c r="GZ671" i="8"/>
  <c r="HG693" i="8"/>
  <c r="HG700" i="8"/>
  <c r="HG600" i="8"/>
  <c r="HA438" i="8"/>
  <c r="HA490" i="8"/>
  <c r="HA552" i="8" s="1"/>
  <c r="DU741" i="8"/>
  <c r="HG548" i="8"/>
  <c r="HG620" i="8" s="1"/>
  <c r="AV499" i="8"/>
  <c r="AV528" i="8" s="1"/>
  <c r="DW645" i="8"/>
  <c r="GO490" i="8"/>
  <c r="GO552" i="8" s="1"/>
  <c r="GO470" i="8"/>
  <c r="GO557" i="8" s="1"/>
  <c r="GR476" i="8"/>
  <c r="GR527" i="8" s="1"/>
  <c r="GP483" i="8"/>
  <c r="F480" i="8"/>
  <c r="F536" i="8" s="1"/>
  <c r="BY486" i="8"/>
  <c r="BY543" i="8" s="1"/>
  <c r="N475" i="8"/>
  <c r="N525" i="8" s="1"/>
  <c r="BY507" i="8"/>
  <c r="BY544" i="8" s="1"/>
  <c r="FK485" i="8"/>
  <c r="FK542" i="8" s="1"/>
  <c r="DL645" i="8"/>
  <c r="HH531" i="8"/>
  <c r="HH564" i="8" s="1"/>
  <c r="HH669" i="8" s="1"/>
  <c r="HH678" i="8" s="1"/>
  <c r="M507" i="8"/>
  <c r="M544" i="8" s="1"/>
  <c r="D490" i="8"/>
  <c r="D552" i="8" s="1"/>
  <c r="DR737" i="8"/>
  <c r="DL626" i="8"/>
  <c r="HH547" i="8"/>
  <c r="HH607" i="8" s="1"/>
  <c r="HH528" i="8"/>
  <c r="HH684" i="8" s="1"/>
  <c r="GZ552" i="8"/>
  <c r="GZ612" i="8" s="1"/>
  <c r="DS662" i="8"/>
  <c r="EZ558" i="8"/>
  <c r="ES425" i="8"/>
  <c r="R478" i="8"/>
  <c r="R534" i="8" s="1"/>
  <c r="FC490" i="8"/>
  <c r="FC552" i="8" s="1"/>
  <c r="N488" i="8"/>
  <c r="N550" i="8" s="1"/>
  <c r="HG530" i="8"/>
  <c r="HG635" i="8" s="1"/>
  <c r="CV453" i="8"/>
  <c r="AW488" i="8"/>
  <c r="AW550" i="8" s="1"/>
  <c r="AW518" i="8"/>
  <c r="AW553" i="8" s="1"/>
  <c r="CX464" i="8"/>
  <c r="DX694" i="8"/>
  <c r="DJ678" i="8"/>
  <c r="BB515" i="8"/>
  <c r="BB532" i="8" s="1"/>
  <c r="BN486" i="8"/>
  <c r="BN543" i="8" s="1"/>
  <c r="FV570" i="8"/>
  <c r="FV565" i="8"/>
  <c r="FV568" i="8"/>
  <c r="BL487" i="8"/>
  <c r="BL546" i="8" s="1"/>
  <c r="BL435" i="8"/>
  <c r="CY553" i="8"/>
  <c r="CZ553" i="8"/>
  <c r="EY490" i="8"/>
  <c r="EY552" i="8" s="1"/>
  <c r="EY438" i="8"/>
  <c r="GX435" i="8"/>
  <c r="GX487" i="8"/>
  <c r="GX546" i="8" s="1"/>
  <c r="CM490" i="8"/>
  <c r="CM552" i="8" s="1"/>
  <c r="CM438" i="8"/>
  <c r="EY518" i="8"/>
  <c r="EY553" i="8" s="1"/>
  <c r="EY466" i="8"/>
  <c r="HG670" i="8"/>
  <c r="HG636" i="8"/>
  <c r="BN489" i="8"/>
  <c r="BN551" i="8" s="1"/>
  <c r="BV551" i="8" s="1"/>
  <c r="BN437" i="8"/>
  <c r="GZ637" i="8"/>
  <c r="GZ732" i="8" s="1"/>
  <c r="GZ749" i="8" s="1"/>
  <c r="HG645" i="8"/>
  <c r="HD419" i="8"/>
  <c r="HD471" i="8"/>
  <c r="HD558" i="8" s="1"/>
  <c r="FP685" i="8"/>
  <c r="FP682" i="8"/>
  <c r="FP683" i="8"/>
  <c r="GI560" i="8"/>
  <c r="GI605" i="8" s="1"/>
  <c r="GL561" i="8"/>
  <c r="GL616" i="8" s="1"/>
  <c r="FT564" i="8"/>
  <c r="FT673" i="8" s="1"/>
  <c r="GI567" i="8"/>
  <c r="FU569" i="8"/>
  <c r="FX564" i="8"/>
  <c r="FX673" i="8" s="1"/>
  <c r="GH561" i="8"/>
  <c r="GH616" i="8" s="1"/>
  <c r="GH568" i="8"/>
  <c r="GG564" i="8"/>
  <c r="FU568" i="8"/>
  <c r="FX568" i="8"/>
  <c r="GI564" i="8"/>
  <c r="GI676" i="8" s="1"/>
  <c r="FX567" i="8"/>
  <c r="FY569" i="8"/>
  <c r="FZ564" i="8"/>
  <c r="GL620" i="8"/>
  <c r="GH565" i="8"/>
  <c r="GH692" i="8" s="1"/>
  <c r="GL621" i="8"/>
  <c r="FX562" i="8"/>
  <c r="FX644" i="8" s="1"/>
  <c r="FX569" i="8"/>
  <c r="GD564" i="8"/>
  <c r="GD673" i="8" s="1"/>
  <c r="GH562" i="8"/>
  <c r="GH644" i="8" s="1"/>
  <c r="GH567" i="8"/>
  <c r="GG567" i="8"/>
  <c r="FX565" i="8"/>
  <c r="FX688" i="8" s="1"/>
  <c r="GL623" i="8"/>
  <c r="GF569" i="8"/>
  <c r="GF561" i="8"/>
  <c r="GF623" i="8" s="1"/>
  <c r="GK564" i="8"/>
  <c r="GK675" i="8" s="1"/>
  <c r="GI569" i="8"/>
  <c r="GL624" i="8"/>
  <c r="GB562" i="8"/>
  <c r="GB639" i="8" s="1"/>
  <c r="GG569" i="8"/>
  <c r="GJ569" i="8"/>
  <c r="GJ568" i="8"/>
  <c r="GJ560" i="8"/>
  <c r="GJ605" i="8" s="1"/>
  <c r="GH564" i="8"/>
  <c r="GH673" i="8" s="1"/>
  <c r="GF562" i="8"/>
  <c r="GF644" i="8" s="1"/>
  <c r="FR561" i="8"/>
  <c r="FR616" i="8" s="1"/>
  <c r="FQ613" i="8"/>
  <c r="FQ583" i="8"/>
  <c r="FP690" i="8"/>
  <c r="FP686" i="8"/>
  <c r="FP706" i="8"/>
  <c r="FP704" i="8"/>
  <c r="FP689" i="8"/>
  <c r="FP708" i="8"/>
  <c r="FP647" i="8"/>
  <c r="FP705" i="8"/>
  <c r="FP638" i="8"/>
  <c r="I472" i="8"/>
  <c r="C499" i="8"/>
  <c r="C528" i="8" s="1"/>
  <c r="O515" i="8"/>
  <c r="O532" i="8" s="1"/>
  <c r="FQ588" i="8"/>
  <c r="FQ596" i="8"/>
  <c r="FQ608" i="8"/>
  <c r="FQ704" i="8"/>
  <c r="EU464" i="8"/>
  <c r="FP692" i="8"/>
  <c r="M557" i="8"/>
  <c r="CL622" i="8"/>
  <c r="CL618" i="8"/>
  <c r="D557" i="8"/>
  <c r="EU475" i="8"/>
  <c r="EU525" i="8" s="1"/>
  <c r="BN725" i="8"/>
  <c r="GF560" i="8"/>
  <c r="GF605" i="8" s="1"/>
  <c r="FP643" i="8"/>
  <c r="FP648" i="8"/>
  <c r="FP637" i="8"/>
  <c r="FP639" i="8"/>
  <c r="FP640" i="8"/>
  <c r="FP634" i="8"/>
  <c r="FP644" i="8"/>
  <c r="FP645" i="8"/>
  <c r="FP635" i="8"/>
  <c r="FP646" i="8"/>
  <c r="FP691" i="8"/>
  <c r="FP693" i="8"/>
  <c r="FQ707" i="8"/>
  <c r="FQ590" i="8"/>
  <c r="FQ598" i="8"/>
  <c r="FQ610" i="8"/>
  <c r="FQ705" i="8"/>
  <c r="CL620" i="8"/>
  <c r="CL619" i="8"/>
  <c r="H505" i="8"/>
  <c r="EU477" i="8"/>
  <c r="L549" i="8"/>
  <c r="L561" i="8" s="1"/>
  <c r="L618" i="8" s="1"/>
  <c r="FQ706" i="8"/>
  <c r="FP636" i="8"/>
  <c r="FP649" i="8"/>
  <c r="FP687" i="8"/>
  <c r="FQ600" i="8"/>
  <c r="FQ592" i="8"/>
  <c r="FQ601" i="8"/>
  <c r="G558" i="8"/>
  <c r="FP684" i="8"/>
  <c r="EU570" i="8"/>
  <c r="C507" i="8"/>
  <c r="C544" i="8" s="1"/>
  <c r="R502" i="8"/>
  <c r="R531" i="8" s="1"/>
  <c r="H478" i="8"/>
  <c r="H534" i="8" s="1"/>
  <c r="FP688" i="8"/>
  <c r="EU487" i="8"/>
  <c r="EU546" i="8" s="1"/>
  <c r="BM427" i="8"/>
  <c r="FP641" i="8"/>
  <c r="FP633" i="8"/>
  <c r="CL500" i="8"/>
  <c r="CL529" i="8" s="1"/>
  <c r="CL448" i="8"/>
  <c r="CP553" i="8"/>
  <c r="CR553" i="8"/>
  <c r="GH560" i="8"/>
  <c r="GH585" i="8" s="1"/>
  <c r="GF567" i="8"/>
  <c r="GL618" i="8"/>
  <c r="GL625" i="8"/>
  <c r="GL619" i="8"/>
  <c r="GB564" i="8"/>
  <c r="GB672" i="8" s="1"/>
  <c r="GB644" i="8"/>
  <c r="FT567" i="8"/>
  <c r="FR564" i="8"/>
  <c r="FR675" i="8" s="1"/>
  <c r="FT560" i="8"/>
  <c r="FT609" i="8" s="1"/>
  <c r="FT561" i="8"/>
  <c r="FT620" i="8" s="1"/>
  <c r="GZ586" i="8"/>
  <c r="GZ605" i="8"/>
  <c r="HG586" i="8"/>
  <c r="HG605" i="8"/>
  <c r="DO722" i="8"/>
  <c r="DN722" i="8" s="1"/>
  <c r="DR665" i="8"/>
  <c r="O557" i="8"/>
  <c r="DT736" i="8"/>
  <c r="CE737" i="8"/>
  <c r="DM720" i="8"/>
  <c r="FO557" i="8"/>
  <c r="GF563" i="8"/>
  <c r="GF566" i="8"/>
  <c r="GF571" i="8"/>
  <c r="GF708" i="8" s="1"/>
  <c r="GF565" i="8"/>
  <c r="GF570" i="8"/>
  <c r="GF572" i="8"/>
  <c r="GF713" i="8" s="1"/>
  <c r="FS561" i="8"/>
  <c r="FW561" i="8"/>
  <c r="FW566" i="8"/>
  <c r="FW570" i="8"/>
  <c r="FW529" i="8"/>
  <c r="GE564" i="8"/>
  <c r="GE676" i="8" s="1"/>
  <c r="GJ570" i="8"/>
  <c r="GJ562" i="8"/>
  <c r="GJ649" i="8" s="1"/>
  <c r="GJ566" i="8"/>
  <c r="GJ700" i="8" s="1"/>
  <c r="GJ563" i="8"/>
  <c r="GJ573" i="8" s="1"/>
  <c r="GJ565" i="8"/>
  <c r="GJ572" i="8"/>
  <c r="GJ571" i="8"/>
  <c r="AU476" i="8"/>
  <c r="AU527" i="8" s="1"/>
  <c r="AU424" i="8"/>
  <c r="CN507" i="8"/>
  <c r="CN544" i="8" s="1"/>
  <c r="CN455" i="8"/>
  <c r="AK518" i="8"/>
  <c r="AK553" i="8" s="1"/>
  <c r="AK466" i="8"/>
  <c r="HI567" i="8"/>
  <c r="GG568" i="8"/>
  <c r="GC564" i="8"/>
  <c r="GC540" i="8"/>
  <c r="GC563" i="8" s="1"/>
  <c r="GC573" i="8" s="1"/>
  <c r="GD527" i="8"/>
  <c r="GD568" i="8" s="1"/>
  <c r="GK527" i="8"/>
  <c r="GK571" i="8" s="1"/>
  <c r="GK706" i="8" s="1"/>
  <c r="CX486" i="8"/>
  <c r="CX543" i="8" s="1"/>
  <c r="CX725" i="8" s="1"/>
  <c r="CX434" i="8"/>
  <c r="FT569" i="8"/>
  <c r="GB569" i="8"/>
  <c r="GB567" i="8"/>
  <c r="FS564" i="8"/>
  <c r="FS672" i="8" s="1"/>
  <c r="FU564" i="8"/>
  <c r="FU671" i="8" s="1"/>
  <c r="FT568" i="8"/>
  <c r="GH571" i="8"/>
  <c r="GH708" i="8" s="1"/>
  <c r="GH572" i="8"/>
  <c r="GH566" i="8"/>
  <c r="GH570" i="8"/>
  <c r="GH563" i="8"/>
  <c r="ET466" i="8"/>
  <c r="ET518" i="8"/>
  <c r="ET553" i="8" s="1"/>
  <c r="BS605" i="8"/>
  <c r="BS602" i="8"/>
  <c r="BS609" i="8"/>
  <c r="BS608" i="8"/>
  <c r="BS596" i="8"/>
  <c r="BS599" i="8"/>
  <c r="BS593" i="8"/>
  <c r="BS607" i="8"/>
  <c r="BS595" i="8"/>
  <c r="BS604" i="8"/>
  <c r="BS597" i="8"/>
  <c r="BS588" i="8"/>
  <c r="BS589" i="8"/>
  <c r="BS594" i="8"/>
  <c r="BS610" i="8"/>
  <c r="BS611" i="8"/>
  <c r="BS590" i="8"/>
  <c r="BS601" i="8"/>
  <c r="BS591" i="8"/>
  <c r="ES485" i="8"/>
  <c r="ES542" i="8" s="1"/>
  <c r="ES433" i="8"/>
  <c r="EE694" i="8"/>
  <c r="GH621" i="8"/>
  <c r="GF568" i="8"/>
  <c r="GE548" i="8"/>
  <c r="BL475" i="8"/>
  <c r="BL525" i="8" s="1"/>
  <c r="BL723" i="8" s="1"/>
  <c r="BL423" i="8"/>
  <c r="AK490" i="8"/>
  <c r="AK552" i="8" s="1"/>
  <c r="AK438" i="8"/>
  <c r="FY570" i="8"/>
  <c r="GL533" i="8"/>
  <c r="GA564" i="8"/>
  <c r="GA671" i="8" s="1"/>
  <c r="GJ637" i="8"/>
  <c r="GJ564" i="8"/>
  <c r="GK561" i="8"/>
  <c r="AU516" i="8"/>
  <c r="AU533" i="8" s="1"/>
  <c r="AU464" i="8"/>
  <c r="CW486" i="8"/>
  <c r="CW543" i="8" s="1"/>
  <c r="CW726" i="8" s="1"/>
  <c r="CW434" i="8"/>
  <c r="FY566" i="8"/>
  <c r="FY565" i="8"/>
  <c r="FY562" i="8"/>
  <c r="FY635" i="8" s="1"/>
  <c r="FY560" i="8"/>
  <c r="FY602" i="8" s="1"/>
  <c r="FY563" i="8"/>
  <c r="FY573" i="8" s="1"/>
  <c r="GL566" i="8"/>
  <c r="GB561" i="8"/>
  <c r="GG561" i="8"/>
  <c r="AK487" i="8"/>
  <c r="AK546" i="8" s="1"/>
  <c r="AK435" i="8"/>
  <c r="GF564" i="8"/>
  <c r="FT619" i="8"/>
  <c r="GI561" i="8"/>
  <c r="GE527" i="8"/>
  <c r="GE572" i="8" s="1"/>
  <c r="DI734" i="8"/>
  <c r="HH658" i="8"/>
  <c r="HH590" i="8"/>
  <c r="HH635" i="8"/>
  <c r="ES511" i="8"/>
  <c r="ES459" i="8"/>
  <c r="EU434" i="8"/>
  <c r="EU486" i="8"/>
  <c r="EU543" i="8" s="1"/>
  <c r="GZ567" i="8"/>
  <c r="GZ698" i="8"/>
  <c r="GZ683" i="8"/>
  <c r="ET516" i="8"/>
  <c r="ET533" i="8" s="1"/>
  <c r="ET464" i="8"/>
  <c r="ET486" i="8"/>
  <c r="ET543" i="8" s="1"/>
  <c r="ET434" i="8"/>
  <c r="FY568" i="8"/>
  <c r="FY571" i="8"/>
  <c r="FT616" i="8"/>
  <c r="GB568" i="8"/>
  <c r="GA673" i="8"/>
  <c r="HI561" i="8"/>
  <c r="GJ567" i="8"/>
  <c r="GK570" i="8"/>
  <c r="BM475" i="8"/>
  <c r="BM525" i="8" s="1"/>
  <c r="BM722" i="8" s="1"/>
  <c r="BM423" i="8"/>
  <c r="BL539" i="8"/>
  <c r="BL549" i="8"/>
  <c r="BL561" i="8" s="1"/>
  <c r="BL624" i="8" s="1"/>
  <c r="FX561" i="8"/>
  <c r="GA676" i="8"/>
  <c r="FU561" i="8"/>
  <c r="FU572" i="8"/>
  <c r="FU716" i="8" s="1"/>
  <c r="FU563" i="8"/>
  <c r="FU573" i="8" s="1"/>
  <c r="FU570" i="8"/>
  <c r="FU562" i="8"/>
  <c r="FU635" i="8" s="1"/>
  <c r="FU566" i="8"/>
  <c r="FU700" i="8" s="1"/>
  <c r="FU571" i="8"/>
  <c r="FU708" i="8" s="1"/>
  <c r="FU565" i="8"/>
  <c r="FU560" i="8"/>
  <c r="GC561" i="8"/>
  <c r="GJ645" i="8"/>
  <c r="GJ716" i="8"/>
  <c r="CX515" i="8"/>
  <c r="CX532" i="8" s="1"/>
  <c r="CX722" i="8" s="1"/>
  <c r="CX463" i="8"/>
  <c r="FX570" i="8"/>
  <c r="FX566" i="8"/>
  <c r="FX698" i="8" s="1"/>
  <c r="FX560" i="8"/>
  <c r="FX572" i="8"/>
  <c r="FX563" i="8"/>
  <c r="FX571" i="8"/>
  <c r="GL529" i="8"/>
  <c r="GL567" i="8" s="1"/>
  <c r="FZ561" i="8"/>
  <c r="GA529" i="8"/>
  <c r="GA572" i="8" s="1"/>
  <c r="GA715" i="8" s="1"/>
  <c r="AK488" i="8"/>
  <c r="AK550" i="8" s="1"/>
  <c r="AK436" i="8"/>
  <c r="FY567" i="8"/>
  <c r="FY572" i="8"/>
  <c r="FT571" i="8"/>
  <c r="FT570" i="8"/>
  <c r="FT565" i="8"/>
  <c r="FT562" i="8"/>
  <c r="FT634" i="8" s="1"/>
  <c r="FT563" i="8"/>
  <c r="FT566" i="8"/>
  <c r="FT572" i="8"/>
  <c r="GI568" i="8"/>
  <c r="FW533" i="8"/>
  <c r="GA570" i="8"/>
  <c r="GA566" i="8"/>
  <c r="GA562" i="8"/>
  <c r="GA571" i="8"/>
  <c r="FU567" i="8"/>
  <c r="HI571" i="8"/>
  <c r="HI566" i="8"/>
  <c r="HI570" i="8"/>
  <c r="HI572" i="8"/>
  <c r="HI713" i="8" s="1"/>
  <c r="HI565" i="8"/>
  <c r="HI560" i="8"/>
  <c r="HI596" i="8" s="1"/>
  <c r="HI562" i="8"/>
  <c r="HI563" i="8"/>
  <c r="W734" i="8"/>
  <c r="ET515" i="8"/>
  <c r="ET532" i="8" s="1"/>
  <c r="ET463" i="8"/>
  <c r="GF716" i="8"/>
  <c r="FR563" i="8"/>
  <c r="FR573" i="8" s="1"/>
  <c r="GG572" i="8"/>
  <c r="GG712" i="8" s="1"/>
  <c r="GG565" i="8"/>
  <c r="GG570" i="8"/>
  <c r="GG560" i="8"/>
  <c r="GG566" i="8"/>
  <c r="GG563" i="8"/>
  <c r="GG573" i="8" s="1"/>
  <c r="GG562" i="8"/>
  <c r="GG630" i="8" s="1"/>
  <c r="GG571" i="8"/>
  <c r="GF715" i="8"/>
  <c r="HI623" i="8"/>
  <c r="GB566" i="8"/>
  <c r="GB571" i="8"/>
  <c r="GB560" i="8"/>
  <c r="GB589" i="8" s="1"/>
  <c r="GB570" i="8"/>
  <c r="GB565" i="8"/>
  <c r="GB686" i="8" s="1"/>
  <c r="GB563" i="8"/>
  <c r="GB573" i="8" s="1"/>
  <c r="GB572" i="8"/>
  <c r="HI568" i="8"/>
  <c r="GD566" i="8"/>
  <c r="GD699" i="8" s="1"/>
  <c r="AK486" i="8"/>
  <c r="AK543" i="8" s="1"/>
  <c r="AK434" i="8"/>
  <c r="CX485" i="8"/>
  <c r="CX542" i="8" s="1"/>
  <c r="CX433" i="8"/>
  <c r="FY564" i="8"/>
  <c r="GI565" i="8"/>
  <c r="GI571" i="8"/>
  <c r="GI572" i="8"/>
  <c r="GI570" i="8"/>
  <c r="GI563" i="8"/>
  <c r="GI562" i="8"/>
  <c r="GI566" i="8"/>
  <c r="FW564" i="8"/>
  <c r="GA561" i="8"/>
  <c r="GA568" i="8"/>
  <c r="FZ527" i="8"/>
  <c r="FZ572" i="8" s="1"/>
  <c r="GL570" i="8"/>
  <c r="GL541" i="8"/>
  <c r="GL564" i="8" s="1"/>
  <c r="GJ647" i="8"/>
  <c r="HI569" i="8"/>
  <c r="BN539" i="8"/>
  <c r="BN549" i="8"/>
  <c r="CV485" i="8"/>
  <c r="CV542" i="8" s="1"/>
  <c r="CZ542" i="8" s="1"/>
  <c r="CV433" i="8"/>
  <c r="FY561" i="8"/>
  <c r="GI656" i="8"/>
  <c r="GJ561" i="8"/>
  <c r="FS527" i="8"/>
  <c r="HI564" i="8"/>
  <c r="HI676" i="8" s="1"/>
  <c r="DS637" i="8"/>
  <c r="DS632" i="8"/>
  <c r="DS730" i="8" s="1"/>
  <c r="DS634" i="8"/>
  <c r="DS635" i="8"/>
  <c r="DS644" i="8"/>
  <c r="DS631" i="8"/>
  <c r="DS647" i="8"/>
  <c r="DS641" i="8"/>
  <c r="DS646" i="8"/>
  <c r="DS639" i="8"/>
  <c r="DS640" i="8"/>
  <c r="DS633" i="8"/>
  <c r="DS638" i="8"/>
  <c r="DS649" i="8"/>
  <c r="DS636" i="8"/>
  <c r="DS642" i="8"/>
  <c r="ES483" i="8"/>
  <c r="ES431" i="8"/>
  <c r="EU485" i="8"/>
  <c r="EU542" i="8" s="1"/>
  <c r="EU433" i="8"/>
  <c r="GZ658" i="8"/>
  <c r="GZ590" i="8"/>
  <c r="GZ635" i="8"/>
  <c r="GZ625" i="8"/>
  <c r="GZ613" i="8"/>
  <c r="GF616" i="8"/>
  <c r="GD621" i="8"/>
  <c r="GD616" i="8"/>
  <c r="FZ669" i="8"/>
  <c r="FZ675" i="8"/>
  <c r="FZ670" i="8"/>
  <c r="FZ671" i="8"/>
  <c r="FZ672" i="8"/>
  <c r="FZ676" i="8"/>
  <c r="FZ677" i="8"/>
  <c r="FZ674" i="8"/>
  <c r="GI603" i="8"/>
  <c r="GI601" i="8"/>
  <c r="GI594" i="8"/>
  <c r="GI610" i="8"/>
  <c r="GI587" i="8"/>
  <c r="GI586" i="8"/>
  <c r="GI583" i="8"/>
  <c r="GI595" i="8"/>
  <c r="GI612" i="8"/>
  <c r="GI598" i="8"/>
  <c r="GI591" i="8"/>
  <c r="GI611" i="8"/>
  <c r="GI607" i="8"/>
  <c r="GI608" i="8"/>
  <c r="GI600" i="8"/>
  <c r="GI606" i="8"/>
  <c r="GI596" i="8"/>
  <c r="GI585" i="8"/>
  <c r="GI597" i="8"/>
  <c r="GI613" i="8"/>
  <c r="GI590" i="8"/>
  <c r="GI592" i="8"/>
  <c r="GI602" i="8"/>
  <c r="GI588" i="8"/>
  <c r="GI589" i="8"/>
  <c r="GI593" i="8"/>
  <c r="GI604" i="8"/>
  <c r="GF601" i="8"/>
  <c r="GF594" i="8"/>
  <c r="GF592" i="8"/>
  <c r="GF589" i="8"/>
  <c r="GF607" i="8"/>
  <c r="GF608" i="8"/>
  <c r="GF611" i="8"/>
  <c r="GF632" i="8"/>
  <c r="GF639" i="8"/>
  <c r="GF631" i="8"/>
  <c r="GF648" i="8"/>
  <c r="GF640" i="8"/>
  <c r="GF646" i="8"/>
  <c r="GF638" i="8"/>
  <c r="GF643" i="8"/>
  <c r="GF636" i="8"/>
  <c r="GF630" i="8"/>
  <c r="GF635" i="8"/>
  <c r="GF637" i="8"/>
  <c r="GF633" i="8"/>
  <c r="GF645" i="8"/>
  <c r="GF649" i="8"/>
  <c r="GF647" i="8"/>
  <c r="GF641" i="8"/>
  <c r="GF642" i="8"/>
  <c r="GF634" i="8"/>
  <c r="FX687" i="8"/>
  <c r="FX691" i="8"/>
  <c r="FX685" i="8"/>
  <c r="GB669" i="8"/>
  <c r="GB674" i="8"/>
  <c r="GB675" i="8"/>
  <c r="GB670" i="8"/>
  <c r="FZ673" i="8"/>
  <c r="FX674" i="8"/>
  <c r="FX669" i="8"/>
  <c r="FX676" i="8"/>
  <c r="FX672" i="8"/>
  <c r="FX677" i="8"/>
  <c r="FX670" i="8"/>
  <c r="FX671" i="8"/>
  <c r="FX675" i="8"/>
  <c r="GI599" i="8"/>
  <c r="FT669" i="8"/>
  <c r="FT674" i="8"/>
  <c r="FT672" i="8"/>
  <c r="FT676" i="8"/>
  <c r="FT670" i="8"/>
  <c r="FT677" i="8"/>
  <c r="FT675" i="8"/>
  <c r="FT671" i="8"/>
  <c r="GH631" i="8"/>
  <c r="GH647" i="8"/>
  <c r="GH630" i="8"/>
  <c r="GH640" i="8"/>
  <c r="GH638" i="8"/>
  <c r="GH643" i="8"/>
  <c r="GH648" i="8"/>
  <c r="GH634" i="8"/>
  <c r="GH649" i="8"/>
  <c r="GH635" i="8"/>
  <c r="GH637" i="8"/>
  <c r="GH646" i="8"/>
  <c r="GH642" i="8"/>
  <c r="GH645" i="8"/>
  <c r="GH641" i="8"/>
  <c r="GH632" i="8"/>
  <c r="GH639" i="8"/>
  <c r="GH636" i="8"/>
  <c r="GH633" i="8"/>
  <c r="GH606" i="8"/>
  <c r="GH607" i="8"/>
  <c r="GJ589" i="8"/>
  <c r="GJ608" i="8"/>
  <c r="GJ586" i="8"/>
  <c r="GJ598" i="8"/>
  <c r="GJ601" i="8"/>
  <c r="GJ603" i="8"/>
  <c r="GJ611" i="8"/>
  <c r="GJ595" i="8"/>
  <c r="GJ597" i="8"/>
  <c r="GJ604" i="8"/>
  <c r="GJ590" i="8"/>
  <c r="GJ585" i="8"/>
  <c r="GJ606" i="8"/>
  <c r="GK669" i="8"/>
  <c r="GK677" i="8"/>
  <c r="GF622" i="8"/>
  <c r="GF620" i="8"/>
  <c r="GF624" i="8"/>
  <c r="FT612" i="8"/>
  <c r="FT587" i="8"/>
  <c r="FT597" i="8"/>
  <c r="FT592" i="8"/>
  <c r="FT613" i="8"/>
  <c r="FT589" i="8"/>
  <c r="FT588" i="8"/>
  <c r="FR619" i="8"/>
  <c r="GH674" i="8"/>
  <c r="GH671" i="8"/>
  <c r="GD623" i="8"/>
  <c r="GD618" i="8"/>
  <c r="GD624" i="8"/>
  <c r="GD622" i="8"/>
  <c r="GD625" i="8"/>
  <c r="GD619" i="8"/>
  <c r="GD620" i="8"/>
  <c r="GG672" i="8"/>
  <c r="GG674" i="8"/>
  <c r="GG670" i="8"/>
  <c r="GG669" i="8"/>
  <c r="GG676" i="8"/>
  <c r="GG675" i="8"/>
  <c r="GG671" i="8"/>
  <c r="GG677" i="8"/>
  <c r="GG673" i="8"/>
  <c r="GD677" i="8"/>
  <c r="GD674" i="8"/>
  <c r="GI609" i="8"/>
  <c r="FX632" i="8"/>
  <c r="FX634" i="8"/>
  <c r="FX633" i="8"/>
  <c r="FX638" i="8"/>
  <c r="FX636" i="8"/>
  <c r="GB646" i="8"/>
  <c r="GB631" i="8"/>
  <c r="GB640" i="8"/>
  <c r="GB632" i="8"/>
  <c r="GB637" i="8"/>
  <c r="GB633" i="8"/>
  <c r="GB634" i="8"/>
  <c r="GB643" i="8"/>
  <c r="GB647" i="8"/>
  <c r="GB636" i="8"/>
  <c r="GH683" i="8"/>
  <c r="GH689" i="8"/>
  <c r="GH685" i="8"/>
  <c r="GH618" i="8"/>
  <c r="GH623" i="8"/>
  <c r="GH625" i="8"/>
  <c r="GH624" i="8"/>
  <c r="GH620" i="8"/>
  <c r="GH622" i="8"/>
  <c r="GH619" i="8"/>
  <c r="AK699" i="14"/>
  <c r="AV563" i="14"/>
  <c r="AV619" i="14" s="1"/>
  <c r="AK700" i="14"/>
  <c r="AK567" i="14"/>
  <c r="AK565" i="14"/>
  <c r="AK657" i="14" s="1"/>
  <c r="AK691" i="14"/>
  <c r="AK663" i="14"/>
  <c r="AV566" i="14"/>
  <c r="AV671" i="14" s="1"/>
  <c r="AV565" i="14"/>
  <c r="AV655" i="14" s="1"/>
  <c r="AV567" i="14"/>
  <c r="AV688" i="14" s="1"/>
  <c r="AV564" i="14"/>
  <c r="AV637" i="14" s="1"/>
  <c r="AV572" i="14"/>
  <c r="AV683" i="14"/>
  <c r="AV568" i="14"/>
  <c r="AV562" i="14"/>
  <c r="AV604" i="14" s="1"/>
  <c r="AV693" i="14"/>
  <c r="AV645" i="14"/>
  <c r="AK687" i="14"/>
  <c r="AK570" i="14"/>
  <c r="AK659" i="14"/>
  <c r="AK689" i="14"/>
  <c r="AK661" i="14"/>
  <c r="AK563" i="14"/>
  <c r="AK624" i="14" s="1"/>
  <c r="AV649" i="14"/>
  <c r="AK566" i="14"/>
  <c r="AK672" i="14" s="1"/>
  <c r="AV571" i="14"/>
  <c r="AK562" i="14"/>
  <c r="AK609" i="14" s="1"/>
  <c r="AK564" i="14"/>
  <c r="AK611" i="14"/>
  <c r="AK623" i="14"/>
  <c r="CU496" i="8"/>
  <c r="CU538" i="8" s="1"/>
  <c r="CU444" i="8"/>
  <c r="CN516" i="8"/>
  <c r="CN533" i="8" s="1"/>
  <c r="CN464" i="8"/>
  <c r="CO496" i="8"/>
  <c r="CO538" i="8" s="1"/>
  <c r="CO444" i="8"/>
  <c r="BM516" i="8"/>
  <c r="BM533" i="8" s="1"/>
  <c r="BM464" i="8"/>
  <c r="BN497" i="8"/>
  <c r="BN540" i="8" s="1"/>
  <c r="BN445" i="8"/>
  <c r="S516" i="8"/>
  <c r="S533" i="8" s="1"/>
  <c r="S464" i="8"/>
  <c r="T496" i="8"/>
  <c r="T538" i="8" s="1"/>
  <c r="T444" i="8"/>
  <c r="S502" i="8"/>
  <c r="S531" i="8" s="1"/>
  <c r="S450" i="8"/>
  <c r="BB481" i="8"/>
  <c r="BB537" i="8" s="1"/>
  <c r="BB563" i="8" s="1"/>
  <c r="BB654" i="8" s="1"/>
  <c r="BB429" i="8"/>
  <c r="S497" i="8"/>
  <c r="S540" i="8" s="1"/>
  <c r="S445" i="8"/>
  <c r="CU475" i="8"/>
  <c r="CU525" i="8" s="1"/>
  <c r="CU423" i="8"/>
  <c r="CN480" i="8"/>
  <c r="CN536" i="8" s="1"/>
  <c r="CN428" i="8"/>
  <c r="BL496" i="8"/>
  <c r="BL538" i="8" s="1"/>
  <c r="BL444" i="8"/>
  <c r="BN516" i="8"/>
  <c r="BN533" i="8" s="1"/>
  <c r="BN464" i="8"/>
  <c r="S480" i="8"/>
  <c r="S536" i="8" s="1"/>
  <c r="S428" i="8"/>
  <c r="S486" i="8"/>
  <c r="S543" i="8" s="1"/>
  <c r="S434" i="8"/>
  <c r="T488" i="8"/>
  <c r="T550" i="8" s="1"/>
  <c r="T436" i="8"/>
  <c r="S505" i="8"/>
  <c r="S453" i="8"/>
  <c r="CK478" i="8"/>
  <c r="CK534" i="8" s="1"/>
  <c r="CK426" i="8"/>
  <c r="T487" i="8"/>
  <c r="T546" i="8" s="1"/>
  <c r="T435" i="8"/>
  <c r="CM476" i="8"/>
  <c r="CM527" i="8" s="1"/>
  <c r="CM424" i="8"/>
  <c r="T501" i="8"/>
  <c r="T530" i="8" s="1"/>
  <c r="T449" i="8"/>
  <c r="AT539" i="8"/>
  <c r="AT564" i="8" s="1"/>
  <c r="AT549" i="8"/>
  <c r="AT561" i="8" s="1"/>
  <c r="S489" i="8"/>
  <c r="S551" i="8" s="1"/>
  <c r="S437" i="8"/>
  <c r="AZ489" i="8"/>
  <c r="AZ551" i="8" s="1"/>
  <c r="AZ437" i="8"/>
  <c r="EF608" i="8"/>
  <c r="EF590" i="8"/>
  <c r="EF595" i="8"/>
  <c r="EF589" i="8"/>
  <c r="EF597" i="8"/>
  <c r="EF593" i="8"/>
  <c r="EF601" i="8"/>
  <c r="EF613" i="8"/>
  <c r="EF588" i="8"/>
  <c r="EF602" i="8"/>
  <c r="EF607" i="8"/>
  <c r="EF610" i="8"/>
  <c r="EF594" i="8"/>
  <c r="EF609" i="8"/>
  <c r="EF591" i="8"/>
  <c r="EF599" i="8"/>
  <c r="EF611" i="8"/>
  <c r="EF586" i="8"/>
  <c r="EF596" i="8"/>
  <c r="EF604" i="8"/>
  <c r="EJ654" i="8"/>
  <c r="EJ663" i="8"/>
  <c r="EJ664" i="8"/>
  <c r="EJ735" i="8" s="1"/>
  <c r="EJ655" i="8"/>
  <c r="EJ657" i="8"/>
  <c r="EJ662" i="8"/>
  <c r="EJ660" i="8"/>
  <c r="EJ658" i="8"/>
  <c r="EJ656" i="8"/>
  <c r="EJ661" i="8"/>
  <c r="EJ659" i="8"/>
  <c r="FF490" i="8"/>
  <c r="FF552" i="8" s="1"/>
  <c r="FF438" i="8"/>
  <c r="ED539" i="8"/>
  <c r="ED567" i="8" s="1"/>
  <c r="ED549" i="8"/>
  <c r="EU465" i="8"/>
  <c r="EU517" i="8"/>
  <c r="ES503" i="8"/>
  <c r="ES547" i="8" s="1"/>
  <c r="ES451" i="8"/>
  <c r="EU518" i="8"/>
  <c r="EU553" i="8" s="1"/>
  <c r="EU466" i="8"/>
  <c r="DF732" i="8"/>
  <c r="GR485" i="8"/>
  <c r="GR542" i="8" s="1"/>
  <c r="GP485" i="8"/>
  <c r="GP542" i="8" s="1"/>
  <c r="GP516" i="8"/>
  <c r="GP533" i="8" s="1"/>
  <c r="GP501" i="8"/>
  <c r="GP530" i="8" s="1"/>
  <c r="BY481" i="8"/>
  <c r="BY537" i="8" s="1"/>
  <c r="CC497" i="8"/>
  <c r="CC540" i="8" s="1"/>
  <c r="AW479" i="8"/>
  <c r="AW535" i="8" s="1"/>
  <c r="EG600" i="8"/>
  <c r="DT742" i="8"/>
  <c r="EZ485" i="8"/>
  <c r="EZ542" i="8" s="1"/>
  <c r="EF598" i="8"/>
  <c r="EF612" i="8"/>
  <c r="BY505" i="8"/>
  <c r="EH682" i="8"/>
  <c r="EH690" i="8"/>
  <c r="EH693" i="8"/>
  <c r="ES566" i="8"/>
  <c r="ES699" i="8" s="1"/>
  <c r="CW624" i="8"/>
  <c r="D486" i="8"/>
  <c r="D543" i="8" s="1"/>
  <c r="E485" i="8"/>
  <c r="E542" i="8" s="1"/>
  <c r="DR735" i="8"/>
  <c r="DL587" i="8"/>
  <c r="FL489" i="8"/>
  <c r="FL551" i="8" s="1"/>
  <c r="EH637" i="8"/>
  <c r="DU709" i="8"/>
  <c r="O477" i="8"/>
  <c r="FC484" i="8"/>
  <c r="FC541" i="8" s="1"/>
  <c r="H488" i="8"/>
  <c r="H550" i="8" s="1"/>
  <c r="E438" i="8"/>
  <c r="H435" i="8"/>
  <c r="L619" i="8"/>
  <c r="FH485" i="8"/>
  <c r="FH542" i="8" s="1"/>
  <c r="CK496" i="8"/>
  <c r="CK538" i="8" s="1"/>
  <c r="DX740" i="8"/>
  <c r="EJ717" i="8"/>
  <c r="X665" i="8"/>
  <c r="FK557" i="8"/>
  <c r="BP701" i="8"/>
  <c r="EJ701" i="8"/>
  <c r="DF694" i="8"/>
  <c r="DF626" i="8"/>
  <c r="BV530" i="8"/>
  <c r="U739" i="8"/>
  <c r="CM479" i="8"/>
  <c r="CM535" i="8" s="1"/>
  <c r="CM427" i="8"/>
  <c r="CN496" i="8"/>
  <c r="CN538" i="8" s="1"/>
  <c r="CN726" i="8" s="1"/>
  <c r="CN444" i="8"/>
  <c r="BL500" i="8"/>
  <c r="BL529" i="8" s="1"/>
  <c r="BL448" i="8"/>
  <c r="BM496" i="8"/>
  <c r="BM538" i="8" s="1"/>
  <c r="BM444" i="8"/>
  <c r="S496" i="8"/>
  <c r="S538" i="8" s="1"/>
  <c r="S444" i="8"/>
  <c r="F515" i="8"/>
  <c r="F532" i="8" s="1"/>
  <c r="F463" i="8"/>
  <c r="S484" i="8"/>
  <c r="S541" i="8" s="1"/>
  <c r="S432" i="8"/>
  <c r="CN479" i="8"/>
  <c r="CN535" i="8" s="1"/>
  <c r="CN427" i="8"/>
  <c r="BM499" i="8"/>
  <c r="BM528" i="8" s="1"/>
  <c r="BM447" i="8"/>
  <c r="T499" i="8"/>
  <c r="T528" i="8" s="1"/>
  <c r="T447" i="8"/>
  <c r="CM481" i="8"/>
  <c r="CM537" i="8" s="1"/>
  <c r="CM429" i="8"/>
  <c r="CO475" i="8"/>
  <c r="CO525" i="8" s="1"/>
  <c r="CO423" i="8"/>
  <c r="BM500" i="8"/>
  <c r="BM529" i="8" s="1"/>
  <c r="BM448" i="8"/>
  <c r="BN496" i="8"/>
  <c r="BN538" i="8" s="1"/>
  <c r="BN444" i="8"/>
  <c r="T475" i="8"/>
  <c r="T525" i="8" s="1"/>
  <c r="T423" i="8"/>
  <c r="T515" i="8"/>
  <c r="T532" i="8" s="1"/>
  <c r="T463" i="8"/>
  <c r="BM478" i="8"/>
  <c r="BM534" i="8" s="1"/>
  <c r="BM426" i="8"/>
  <c r="BM504" i="8"/>
  <c r="BM548" i="8" s="1"/>
  <c r="BM452" i="8"/>
  <c r="S507" i="8"/>
  <c r="S544" i="8" s="1"/>
  <c r="S455" i="8"/>
  <c r="BB726" i="8"/>
  <c r="BB725" i="8"/>
  <c r="T489" i="8"/>
  <c r="T551" i="8" s="1"/>
  <c r="T437" i="8"/>
  <c r="CM516" i="8"/>
  <c r="CM533" i="8" s="1"/>
  <c r="CM464" i="8"/>
  <c r="T481" i="8"/>
  <c r="T537" i="8" s="1"/>
  <c r="T429" i="8"/>
  <c r="EZ516" i="8"/>
  <c r="EZ533" i="8" s="1"/>
  <c r="EZ464" i="8"/>
  <c r="EF654" i="8"/>
  <c r="EF664" i="8"/>
  <c r="EF655" i="8"/>
  <c r="EF663" i="8"/>
  <c r="EF661" i="8"/>
  <c r="EF659" i="8"/>
  <c r="EF657" i="8"/>
  <c r="EF662" i="8"/>
  <c r="EF660" i="8"/>
  <c r="EF658" i="8"/>
  <c r="EF656" i="8"/>
  <c r="BO603" i="8"/>
  <c r="BO587" i="8"/>
  <c r="BO742" i="8" s="1"/>
  <c r="BO604" i="8"/>
  <c r="BO597" i="8"/>
  <c r="BO605" i="8"/>
  <c r="BO586" i="8"/>
  <c r="BO611" i="8"/>
  <c r="BO589" i="8"/>
  <c r="BO613" i="8"/>
  <c r="BO610" i="8"/>
  <c r="BO608" i="8"/>
  <c r="BO602" i="8"/>
  <c r="BO599" i="8"/>
  <c r="BO595" i="8"/>
  <c r="BO609" i="8"/>
  <c r="BO591" i="8"/>
  <c r="BO590" i="8"/>
  <c r="BO593" i="8"/>
  <c r="BO601" i="8"/>
  <c r="BO596" i="8"/>
  <c r="BO594" i="8"/>
  <c r="BO588" i="8"/>
  <c r="BO607" i="8"/>
  <c r="EZ504" i="8"/>
  <c r="EZ548" i="8" s="1"/>
  <c r="EZ452" i="8"/>
  <c r="ES517" i="8"/>
  <c r="ES465" i="8"/>
  <c r="ED727" i="8"/>
  <c r="ED726" i="8"/>
  <c r="BO740" i="8"/>
  <c r="P499" i="8"/>
  <c r="P528" i="8" s="1"/>
  <c r="G501" i="8"/>
  <c r="G530" i="8" s="1"/>
  <c r="GR475" i="8"/>
  <c r="GR525" i="8" s="1"/>
  <c r="GR499" i="8"/>
  <c r="GR528" i="8" s="1"/>
  <c r="GT510" i="8"/>
  <c r="GT476" i="8"/>
  <c r="GT527" i="8" s="1"/>
  <c r="GV485" i="8"/>
  <c r="GV542" i="8" s="1"/>
  <c r="AV481" i="8"/>
  <c r="AV537" i="8" s="1"/>
  <c r="M484" i="8"/>
  <c r="M541" i="8" s="1"/>
  <c r="N485" i="8"/>
  <c r="N542" i="8" s="1"/>
  <c r="BY518" i="8"/>
  <c r="BY553" i="8" s="1"/>
  <c r="EF603" i="8"/>
  <c r="EF606" i="8"/>
  <c r="EH686" i="8"/>
  <c r="EH683" i="8"/>
  <c r="EH692" i="8"/>
  <c r="CW623" i="8"/>
  <c r="L479" i="8"/>
  <c r="L535" i="8" s="1"/>
  <c r="AM499" i="8"/>
  <c r="AM528" i="8" s="1"/>
  <c r="EZ476" i="8"/>
  <c r="EZ527" i="8" s="1"/>
  <c r="DL606" i="8"/>
  <c r="AM491" i="8"/>
  <c r="K470" i="8"/>
  <c r="K557" i="8" s="1"/>
  <c r="EN725" i="8"/>
  <c r="EO725" i="8" s="1"/>
  <c r="BM450" i="8"/>
  <c r="AX477" i="8"/>
  <c r="H507" i="8"/>
  <c r="H544" i="8" s="1"/>
  <c r="C485" i="8"/>
  <c r="C542" i="8" s="1"/>
  <c r="H486" i="8"/>
  <c r="H543" i="8" s="1"/>
  <c r="X737" i="8"/>
  <c r="EF739" i="8"/>
  <c r="FC471" i="8"/>
  <c r="FC558" i="8" s="1"/>
  <c r="DJ694" i="8"/>
  <c r="CW720" i="8"/>
  <c r="ES510" i="8"/>
  <c r="CM445" i="8"/>
  <c r="BN429" i="8"/>
  <c r="CO445" i="8"/>
  <c r="CM496" i="8"/>
  <c r="CM538" i="8" s="1"/>
  <c r="CM444" i="8"/>
  <c r="CO476" i="8"/>
  <c r="CO527" i="8" s="1"/>
  <c r="CO424" i="8"/>
  <c r="BL480" i="8"/>
  <c r="BL536" i="8" s="1"/>
  <c r="BL428" i="8"/>
  <c r="BN500" i="8"/>
  <c r="BN529" i="8" s="1"/>
  <c r="BN448" i="8"/>
  <c r="BB571" i="8"/>
  <c r="BB572" i="8"/>
  <c r="BB723" i="8"/>
  <c r="BB566" i="8"/>
  <c r="BB722" i="8"/>
  <c r="BB570" i="8"/>
  <c r="BB720" i="8"/>
  <c r="T476" i="8"/>
  <c r="T527" i="8" s="1"/>
  <c r="T424" i="8"/>
  <c r="T505" i="8"/>
  <c r="T453" i="8"/>
  <c r="CM723" i="8"/>
  <c r="CN475" i="8"/>
  <c r="CN525" i="8" s="1"/>
  <c r="CN423" i="8"/>
  <c r="CO500" i="8"/>
  <c r="CO529" i="8" s="1"/>
  <c r="CO448" i="8"/>
  <c r="BM480" i="8"/>
  <c r="BM536" i="8" s="1"/>
  <c r="BM428" i="8"/>
  <c r="S499" i="8"/>
  <c r="S528" i="8" s="1"/>
  <c r="S447" i="8"/>
  <c r="T500" i="8"/>
  <c r="T529" i="8" s="1"/>
  <c r="T448" i="8"/>
  <c r="BM486" i="8"/>
  <c r="BM543" i="8" s="1"/>
  <c r="BM725" i="8" s="1"/>
  <c r="BM434" i="8"/>
  <c r="AZ518" i="8"/>
  <c r="AZ553" i="8" s="1"/>
  <c r="AZ466" i="8"/>
  <c r="BM490" i="8"/>
  <c r="BM552" i="8" s="1"/>
  <c r="BM438" i="8"/>
  <c r="T478" i="8"/>
  <c r="T534" i="8" s="1"/>
  <c r="T426" i="8"/>
  <c r="BM505" i="8"/>
  <c r="BM453" i="8"/>
  <c r="S487" i="8"/>
  <c r="S546" i="8" s="1"/>
  <c r="S435" i="8"/>
  <c r="CL476" i="8"/>
  <c r="CL527" i="8" s="1"/>
  <c r="CL569" i="8" s="1"/>
  <c r="CL424" i="8"/>
  <c r="BM481" i="8"/>
  <c r="BM537" i="8" s="1"/>
  <c r="BM429" i="8"/>
  <c r="T490" i="8"/>
  <c r="T552" i="8" s="1"/>
  <c r="T438" i="8"/>
  <c r="BM487" i="8"/>
  <c r="BM546" i="8" s="1"/>
  <c r="BM435" i="8"/>
  <c r="EJ587" i="8"/>
  <c r="EJ610" i="8"/>
  <c r="EJ595" i="8"/>
  <c r="EJ586" i="8"/>
  <c r="EJ596" i="8"/>
  <c r="EJ604" i="8"/>
  <c r="EJ589" i="8"/>
  <c r="EJ597" i="8"/>
  <c r="EJ593" i="8"/>
  <c r="EJ601" i="8"/>
  <c r="EJ613" i="8"/>
  <c r="EJ590" i="8"/>
  <c r="EJ607" i="8"/>
  <c r="EJ588" i="8"/>
  <c r="EJ602" i="8"/>
  <c r="EJ594" i="8"/>
  <c r="EJ591" i="8"/>
  <c r="EJ611" i="8"/>
  <c r="EJ609" i="8"/>
  <c r="EJ599" i="8"/>
  <c r="ED721" i="8"/>
  <c r="ED724" i="8"/>
  <c r="BO648" i="8"/>
  <c r="BO630" i="8"/>
  <c r="BO632" i="8"/>
  <c r="BO739" i="8" s="1"/>
  <c r="BO642" i="8"/>
  <c r="BO634" i="8"/>
  <c r="BO649" i="8"/>
  <c r="BO631" i="8"/>
  <c r="BO636" i="8"/>
  <c r="BO635" i="8"/>
  <c r="BO641" i="8"/>
  <c r="BO633" i="8"/>
  <c r="BO640" i="8"/>
  <c r="BO644" i="8"/>
  <c r="BO639" i="8"/>
  <c r="BO638" i="8"/>
  <c r="BO646" i="8"/>
  <c r="BO647" i="8"/>
  <c r="FL488" i="8"/>
  <c r="FL550" i="8" s="1"/>
  <c r="FL436" i="8"/>
  <c r="EZ507" i="8"/>
  <c r="EZ544" i="8" s="1"/>
  <c r="EZ455" i="8"/>
  <c r="EZ518" i="8"/>
  <c r="EZ553" i="8" s="1"/>
  <c r="EZ466" i="8"/>
  <c r="ET490" i="8"/>
  <c r="ET552" i="8" s="1"/>
  <c r="ET438" i="8"/>
  <c r="DE595" i="8"/>
  <c r="DE601" i="8"/>
  <c r="DE611" i="8"/>
  <c r="DE604" i="8"/>
  <c r="DE594" i="8"/>
  <c r="DE609" i="8"/>
  <c r="DE605" i="8"/>
  <c r="DE593" i="8"/>
  <c r="DE599" i="8"/>
  <c r="DE586" i="8"/>
  <c r="DE610" i="8"/>
  <c r="DE597" i="8"/>
  <c r="DE589" i="8"/>
  <c r="DE591" i="8"/>
  <c r="DE596" i="8"/>
  <c r="DE588" i="8"/>
  <c r="DE590" i="8"/>
  <c r="DE608" i="8"/>
  <c r="DE602" i="8"/>
  <c r="DE613" i="8"/>
  <c r="DE607" i="8"/>
  <c r="EU515" i="8"/>
  <c r="EU532" i="8" s="1"/>
  <c r="EU463" i="8"/>
  <c r="CW725" i="8"/>
  <c r="CW723" i="8"/>
  <c r="BA496" i="8"/>
  <c r="BA538" i="8" s="1"/>
  <c r="FC549" i="8"/>
  <c r="CW563" i="8"/>
  <c r="CW654" i="8" s="1"/>
  <c r="AX500" i="8"/>
  <c r="AX529" i="8" s="1"/>
  <c r="D499" i="8"/>
  <c r="D528" i="8" s="1"/>
  <c r="EY484" i="8"/>
  <c r="EY541" i="8" s="1"/>
  <c r="EY475" i="8"/>
  <c r="EY525" i="8" s="1"/>
  <c r="EY563" i="8" s="1"/>
  <c r="EY573" i="8" s="1"/>
  <c r="EY476" i="8"/>
  <c r="EY527" i="8" s="1"/>
  <c r="DS732" i="8"/>
  <c r="EF600" i="8"/>
  <c r="FC486" i="8"/>
  <c r="FC543" i="8" s="1"/>
  <c r="GZ730" i="8"/>
  <c r="GZ747" i="8" s="1"/>
  <c r="GR510" i="8"/>
  <c r="GT515" i="8"/>
  <c r="GT532" i="8" s="1"/>
  <c r="GT484" i="8"/>
  <c r="GT534" i="8" s="1"/>
  <c r="GP476" i="8"/>
  <c r="GP527" i="8" s="1"/>
  <c r="F558" i="8"/>
  <c r="CW562" i="8"/>
  <c r="CW630" i="8" s="1"/>
  <c r="BQ614" i="8"/>
  <c r="BY489" i="8"/>
  <c r="BY551" i="8" s="1"/>
  <c r="EZ478" i="8"/>
  <c r="EZ534" i="8" s="1"/>
  <c r="EF587" i="8"/>
  <c r="DH693" i="8"/>
  <c r="EH691" i="8"/>
  <c r="EH688" i="8"/>
  <c r="CW625" i="8"/>
  <c r="CW618" i="8"/>
  <c r="BB699" i="8"/>
  <c r="D507" i="8"/>
  <c r="D544" i="8" s="1"/>
  <c r="D487" i="8"/>
  <c r="D546" i="8" s="1"/>
  <c r="BB707" i="8"/>
  <c r="FF557" i="8"/>
  <c r="L623" i="8"/>
  <c r="EY505" i="8"/>
  <c r="EY539" i="8" s="1"/>
  <c r="CK487" i="8"/>
  <c r="CK546" i="8" s="1"/>
  <c r="CW727" i="8"/>
  <c r="CK433" i="8"/>
  <c r="U732" i="8"/>
  <c r="CU516" i="8"/>
  <c r="CU533" i="8" s="1"/>
  <c r="CU464" i="8"/>
  <c r="CN476" i="8"/>
  <c r="CN527" i="8" s="1"/>
  <c r="CN724" i="8" s="1"/>
  <c r="CN424" i="8"/>
  <c r="CO516" i="8"/>
  <c r="CO533" i="8" s="1"/>
  <c r="CO464" i="8"/>
  <c r="BM476" i="8"/>
  <c r="BM527" i="8" s="1"/>
  <c r="BM570" i="8" s="1"/>
  <c r="BM424" i="8"/>
  <c r="BN480" i="8"/>
  <c r="BN536" i="8" s="1"/>
  <c r="BN428" i="8"/>
  <c r="S500" i="8"/>
  <c r="S529" i="8" s="1"/>
  <c r="S448" i="8"/>
  <c r="T516" i="8"/>
  <c r="T533" i="8" s="1"/>
  <c r="T464" i="8"/>
  <c r="CX476" i="8"/>
  <c r="CX527" i="8" s="1"/>
  <c r="CX424" i="8"/>
  <c r="CN500" i="8"/>
  <c r="CN529" i="8" s="1"/>
  <c r="CN448" i="8"/>
  <c r="BL516" i="8"/>
  <c r="BL533" i="8" s="1"/>
  <c r="BL464" i="8"/>
  <c r="BN476" i="8"/>
  <c r="BN527" i="8" s="1"/>
  <c r="BN424" i="8"/>
  <c r="S501" i="8"/>
  <c r="S530" i="8" s="1"/>
  <c r="S449" i="8"/>
  <c r="T480" i="8"/>
  <c r="T536" i="8" s="1"/>
  <c r="T428" i="8"/>
  <c r="S478" i="8"/>
  <c r="S534" i="8" s="1"/>
  <c r="S426" i="8"/>
  <c r="BB727" i="8"/>
  <c r="S518" i="8"/>
  <c r="S553" i="8" s="1"/>
  <c r="S466" i="8"/>
  <c r="ED563" i="8"/>
  <c r="ED656" i="8" s="1"/>
  <c r="ED572" i="8"/>
  <c r="ED571" i="8"/>
  <c r="ED707" i="8" s="1"/>
  <c r="EN525" i="8"/>
  <c r="ED723" i="8"/>
  <c r="ED565" i="8"/>
  <c r="ED683" i="8" s="1"/>
  <c r="EM525" i="8"/>
  <c r="ED566" i="8"/>
  <c r="ED698" i="8" s="1"/>
  <c r="ED570" i="8"/>
  <c r="ED722" i="8"/>
  <c r="ED720" i="8"/>
  <c r="BB721" i="8"/>
  <c r="BB724" i="8"/>
  <c r="T486" i="8"/>
  <c r="T543" i="8" s="1"/>
  <c r="T434" i="8"/>
  <c r="BM507" i="8"/>
  <c r="BM544" i="8" s="1"/>
  <c r="BM455" i="8"/>
  <c r="S488" i="8"/>
  <c r="S550" i="8" s="1"/>
  <c r="S436" i="8"/>
  <c r="CL479" i="8"/>
  <c r="CL535" i="8" s="1"/>
  <c r="CL427" i="8"/>
  <c r="BN723" i="8"/>
  <c r="BN720" i="8"/>
  <c r="BN566" i="8"/>
  <c r="BN570" i="8"/>
  <c r="S475" i="8"/>
  <c r="S525" i="8" s="1"/>
  <c r="S423" i="8"/>
  <c r="S503" i="8"/>
  <c r="S547" i="8" s="1"/>
  <c r="S451" i="8"/>
  <c r="AZ503" i="8"/>
  <c r="AZ547" i="8" s="1"/>
  <c r="AZ451" i="8"/>
  <c r="BM488" i="8"/>
  <c r="BM550" i="8" s="1"/>
  <c r="BM436" i="8"/>
  <c r="BJ488" i="8"/>
  <c r="BJ550" i="8" s="1"/>
  <c r="BJ436" i="8"/>
  <c r="EJ643" i="8"/>
  <c r="EJ736" i="8" s="1"/>
  <c r="EJ648" i="8"/>
  <c r="EJ632" i="8"/>
  <c r="EJ739" i="8" s="1"/>
  <c r="EJ638" i="8"/>
  <c r="EJ634" i="8"/>
  <c r="EJ633" i="8"/>
  <c r="EJ642" i="8"/>
  <c r="EJ641" i="8"/>
  <c r="EJ649" i="8"/>
  <c r="EJ631" i="8"/>
  <c r="EJ639" i="8"/>
  <c r="EJ644" i="8"/>
  <c r="EJ647" i="8"/>
  <c r="EJ636" i="8"/>
  <c r="EJ646" i="8"/>
  <c r="EJ640" i="8"/>
  <c r="EJ635" i="8"/>
  <c r="S481" i="8"/>
  <c r="S537" i="8" s="1"/>
  <c r="S429" i="8"/>
  <c r="EZ503" i="8"/>
  <c r="EZ547" i="8" s="1"/>
  <c r="EZ451" i="8"/>
  <c r="ET426" i="8"/>
  <c r="ET478" i="8"/>
  <c r="ET534" i="8" s="1"/>
  <c r="ET564" i="8" s="1"/>
  <c r="DE676" i="8"/>
  <c r="DE674" i="8"/>
  <c r="DE677" i="8"/>
  <c r="DE672" i="8"/>
  <c r="DE675" i="8"/>
  <c r="DE670" i="8"/>
  <c r="DE669" i="8"/>
  <c r="DE671" i="8"/>
  <c r="DE673" i="8"/>
  <c r="DE637" i="8"/>
  <c r="DE648" i="8"/>
  <c r="DE632" i="8"/>
  <c r="DE640" i="8"/>
  <c r="DE636" i="8"/>
  <c r="DE633" i="8"/>
  <c r="DE638" i="8"/>
  <c r="DE634" i="8"/>
  <c r="DE649" i="8"/>
  <c r="DE647" i="8"/>
  <c r="DE641" i="8"/>
  <c r="DE642" i="8"/>
  <c r="DE639" i="8"/>
  <c r="DE635" i="8"/>
  <c r="DE646" i="8"/>
  <c r="DE644" i="8"/>
  <c r="DE631" i="8"/>
  <c r="EU511" i="8"/>
  <c r="EU459" i="8"/>
  <c r="ED561" i="8"/>
  <c r="ED624" i="8" s="1"/>
  <c r="CA484" i="8"/>
  <c r="CA541" i="8" s="1"/>
  <c r="CA432" i="8"/>
  <c r="AX518" i="8"/>
  <c r="AX553" i="8" s="1"/>
  <c r="AX466" i="8"/>
  <c r="K431" i="8"/>
  <c r="K483" i="8"/>
  <c r="AI472" i="8"/>
  <c r="AI420" i="8"/>
  <c r="FC430" i="8"/>
  <c r="FC482" i="8"/>
  <c r="EL606" i="8"/>
  <c r="EL592" i="8"/>
  <c r="EL603" i="8"/>
  <c r="EL741" i="8" s="1"/>
  <c r="EL598" i="8"/>
  <c r="EL587" i="8"/>
  <c r="EL612" i="8"/>
  <c r="EL594" i="8"/>
  <c r="EL607" i="8"/>
  <c r="EL602" i="8"/>
  <c r="EL608" i="8"/>
  <c r="EL609" i="8"/>
  <c r="EL593" i="8"/>
  <c r="EL599" i="8"/>
  <c r="EL604" i="8"/>
  <c r="EL591" i="8"/>
  <c r="EL601" i="8"/>
  <c r="EL596" i="8"/>
  <c r="EL613" i="8"/>
  <c r="EL611" i="8"/>
  <c r="EL595" i="8"/>
  <c r="EL590" i="8"/>
  <c r="EL588" i="8"/>
  <c r="EL610" i="8"/>
  <c r="EL597" i="8"/>
  <c r="AY539" i="8"/>
  <c r="AY549" i="8"/>
  <c r="AQ537" i="8"/>
  <c r="AO537" i="8"/>
  <c r="AV475" i="8"/>
  <c r="AV525" i="8" s="1"/>
  <c r="EL585" i="8"/>
  <c r="GZ677" i="8"/>
  <c r="HG658" i="8"/>
  <c r="GR471" i="8"/>
  <c r="GR558" i="8" s="1"/>
  <c r="GP482" i="8"/>
  <c r="AK499" i="8"/>
  <c r="AK528" i="8" s="1"/>
  <c r="O497" i="8"/>
  <c r="O540" i="8" s="1"/>
  <c r="DT733" i="8"/>
  <c r="O504" i="8"/>
  <c r="O548" i="8" s="1"/>
  <c r="DH603" i="8"/>
  <c r="BH496" i="8"/>
  <c r="BH538" i="8" s="1"/>
  <c r="DO621" i="8"/>
  <c r="AW497" i="8"/>
  <c r="AW540" i="8" s="1"/>
  <c r="DL612" i="8"/>
  <c r="DL585" i="8"/>
  <c r="EH630" i="8"/>
  <c r="EH739" i="8" s="1"/>
  <c r="DM625" i="8"/>
  <c r="EH713" i="8"/>
  <c r="AY475" i="8"/>
  <c r="AY525" i="8" s="1"/>
  <c r="AZ497" i="8"/>
  <c r="AZ540" i="8" s="1"/>
  <c r="FC515" i="8"/>
  <c r="FC532" i="8" s="1"/>
  <c r="FC503" i="8"/>
  <c r="FC547" i="8" s="1"/>
  <c r="DW592" i="8"/>
  <c r="AX503" i="8"/>
  <c r="AX547" i="8" s="1"/>
  <c r="CE665" i="8"/>
  <c r="S571" i="8"/>
  <c r="S705" i="8" s="1"/>
  <c r="FA470" i="8"/>
  <c r="FA557" i="8" s="1"/>
  <c r="AM436" i="8"/>
  <c r="AX478" i="8"/>
  <c r="AX534" i="8" s="1"/>
  <c r="AX426" i="8"/>
  <c r="CA515" i="8"/>
  <c r="CA532" i="8" s="1"/>
  <c r="CA463" i="8"/>
  <c r="D504" i="8"/>
  <c r="D548" i="8" s="1"/>
  <c r="D452" i="8"/>
  <c r="FC518" i="8"/>
  <c r="FC553" i="8" s="1"/>
  <c r="FC466" i="8"/>
  <c r="CA475" i="8"/>
  <c r="CA525" i="8" s="1"/>
  <c r="CA423" i="8"/>
  <c r="CA478" i="8"/>
  <c r="CA534" i="8" s="1"/>
  <c r="CA426" i="8"/>
  <c r="O518" i="8"/>
  <c r="O553" i="8" s="1"/>
  <c r="AF553" i="8" s="1"/>
  <c r="O466" i="8"/>
  <c r="K458" i="8"/>
  <c r="K510" i="8"/>
  <c r="CA439" i="8"/>
  <c r="CA491" i="8"/>
  <c r="AM503" i="8"/>
  <c r="AM547" i="8" s="1"/>
  <c r="AM451" i="8"/>
  <c r="O465" i="8"/>
  <c r="O517" i="8"/>
  <c r="CA420" i="8"/>
  <c r="CA472" i="8"/>
  <c r="K425" i="8"/>
  <c r="K477" i="8"/>
  <c r="D439" i="8"/>
  <c r="D491" i="8"/>
  <c r="CR548" i="8"/>
  <c r="CP548" i="8"/>
  <c r="O458" i="8"/>
  <c r="O510" i="8"/>
  <c r="CR529" i="8"/>
  <c r="CP529" i="8"/>
  <c r="BM726" i="8"/>
  <c r="BM723" i="8"/>
  <c r="BM721" i="8"/>
  <c r="AQ531" i="8"/>
  <c r="AO531" i="8"/>
  <c r="CR528" i="8"/>
  <c r="CP528" i="8"/>
  <c r="CO571" i="8"/>
  <c r="CO572" i="8"/>
  <c r="CO567" i="8"/>
  <c r="CO570" i="8"/>
  <c r="CO724" i="8"/>
  <c r="CO726" i="8"/>
  <c r="CO723" i="8"/>
  <c r="CO569" i="8"/>
  <c r="CO566" i="8"/>
  <c r="AI458" i="8"/>
  <c r="AI510" i="8"/>
  <c r="CL621" i="8"/>
  <c r="CL625" i="8"/>
  <c r="DE701" i="8"/>
  <c r="CW572" i="8"/>
  <c r="CW713" i="8" s="1"/>
  <c r="CW571" i="8"/>
  <c r="CW565" i="8"/>
  <c r="CW683" i="8" s="1"/>
  <c r="CW570" i="8"/>
  <c r="CW569" i="8"/>
  <c r="CW567" i="8"/>
  <c r="CW724" i="8"/>
  <c r="CW566" i="8"/>
  <c r="EH603" i="8"/>
  <c r="EH741" i="8" s="1"/>
  <c r="EH592" i="8"/>
  <c r="EH742" i="8" s="1"/>
  <c r="EH607" i="8"/>
  <c r="EH593" i="8"/>
  <c r="EH590" i="8"/>
  <c r="EH602" i="8"/>
  <c r="EH613" i="8"/>
  <c r="EH588" i="8"/>
  <c r="EH591" i="8"/>
  <c r="EH596" i="8"/>
  <c r="EH608" i="8"/>
  <c r="EH609" i="8"/>
  <c r="EH601" i="8"/>
  <c r="EH597" i="8"/>
  <c r="EH611" i="8"/>
  <c r="EH610" i="8"/>
  <c r="EH599" i="8"/>
  <c r="EH604" i="8"/>
  <c r="EH594" i="8"/>
  <c r="EH595" i="8"/>
  <c r="AM458" i="8"/>
  <c r="AM510" i="8"/>
  <c r="FC418" i="8"/>
  <c r="FC470" i="8"/>
  <c r="FC557" i="8" s="1"/>
  <c r="BN564" i="8"/>
  <c r="D503" i="8"/>
  <c r="D547" i="8" s="1"/>
  <c r="D451" i="8"/>
  <c r="D474" i="8"/>
  <c r="D422" i="8"/>
  <c r="H418" i="8"/>
  <c r="H470" i="8"/>
  <c r="H557" i="8" s="1"/>
  <c r="CA425" i="8"/>
  <c r="CA477" i="8"/>
  <c r="AX420" i="8"/>
  <c r="AX472" i="8"/>
  <c r="T566" i="8"/>
  <c r="T700" i="8" s="1"/>
  <c r="T721" i="8"/>
  <c r="T726" i="8"/>
  <c r="T723" i="8"/>
  <c r="EL589" i="8"/>
  <c r="EL614" i="8" s="1"/>
  <c r="AJ497" i="8"/>
  <c r="AJ540" i="8" s="1"/>
  <c r="D496" i="8"/>
  <c r="D538" i="8" s="1"/>
  <c r="P484" i="8"/>
  <c r="P541" i="8" s="1"/>
  <c r="BI516" i="8"/>
  <c r="BI533" i="8" s="1"/>
  <c r="FC499" i="8"/>
  <c r="FC528" i="8" s="1"/>
  <c r="FL549" i="8"/>
  <c r="V709" i="8"/>
  <c r="GZ622" i="8"/>
  <c r="GR518" i="8"/>
  <c r="GR553" i="8" s="1"/>
  <c r="GR478" i="8"/>
  <c r="GR541" i="8" s="1"/>
  <c r="GZ674" i="8"/>
  <c r="GT470" i="8"/>
  <c r="GT557" i="8" s="1"/>
  <c r="HH591" i="8"/>
  <c r="GP491" i="8"/>
  <c r="GP549" i="8" s="1"/>
  <c r="BY476" i="8"/>
  <c r="BY527" i="8" s="1"/>
  <c r="Q507" i="8"/>
  <c r="Q544" i="8" s="1"/>
  <c r="BY484" i="8"/>
  <c r="BY541" i="8" s="1"/>
  <c r="O486" i="8"/>
  <c r="O543" i="8" s="1"/>
  <c r="O502" i="8"/>
  <c r="O531" i="8" s="1"/>
  <c r="DH585" i="8"/>
  <c r="DW598" i="8"/>
  <c r="FO515" i="8"/>
  <c r="FO532" i="8" s="1"/>
  <c r="U730" i="8"/>
  <c r="E511" i="8"/>
  <c r="H511" i="8"/>
  <c r="FJ557" i="8"/>
  <c r="H482" i="8"/>
  <c r="D488" i="8"/>
  <c r="D550" i="8" s="1"/>
  <c r="D505" i="8"/>
  <c r="DW612" i="8"/>
  <c r="DL592" i="8"/>
  <c r="DL600" i="8"/>
  <c r="EH645" i="8"/>
  <c r="EH731" i="8" s="1"/>
  <c r="DI742" i="8"/>
  <c r="EH716" i="8"/>
  <c r="F427" i="8"/>
  <c r="AX514" i="8"/>
  <c r="EI733" i="8"/>
  <c r="FC489" i="8"/>
  <c r="FC551" i="8" s="1"/>
  <c r="DS701" i="8"/>
  <c r="AM504" i="8"/>
  <c r="AM548" i="8" s="1"/>
  <c r="AM452" i="8"/>
  <c r="AX486" i="8"/>
  <c r="AX543" i="8" s="1"/>
  <c r="AX434" i="8"/>
  <c r="CA485" i="8"/>
  <c r="CA542" i="8" s="1"/>
  <c r="CA433" i="8"/>
  <c r="D518" i="8"/>
  <c r="D553" i="8" s="1"/>
  <c r="D466" i="8"/>
  <c r="FA489" i="8"/>
  <c r="FA551" i="8" s="1"/>
  <c r="FA437" i="8"/>
  <c r="CA486" i="8"/>
  <c r="CA543" i="8" s="1"/>
  <c r="CA434" i="8"/>
  <c r="CA487" i="8"/>
  <c r="CA546" i="8" s="1"/>
  <c r="CA435" i="8"/>
  <c r="CA465" i="8"/>
  <c r="CA517" i="8"/>
  <c r="K459" i="8"/>
  <c r="K511" i="8"/>
  <c r="O420" i="8"/>
  <c r="O472" i="8"/>
  <c r="AM431" i="8"/>
  <c r="AM483" i="8"/>
  <c r="AM489" i="8"/>
  <c r="AM551" i="8" s="1"/>
  <c r="AM437" i="8"/>
  <c r="K482" i="8"/>
  <c r="K430" i="8"/>
  <c r="K465" i="8"/>
  <c r="K517" i="8"/>
  <c r="K419" i="8"/>
  <c r="K471" i="8"/>
  <c r="K558" i="8" s="1"/>
  <c r="FC517" i="8"/>
  <c r="FC465" i="8"/>
  <c r="AX459" i="8"/>
  <c r="AX511" i="8"/>
  <c r="AX482" i="8"/>
  <c r="AX430" i="8"/>
  <c r="O459" i="8"/>
  <c r="O511" i="8"/>
  <c r="D419" i="8"/>
  <c r="D471" i="8"/>
  <c r="D558" i="8" s="1"/>
  <c r="BR684" i="8"/>
  <c r="BR692" i="8"/>
  <c r="BR688" i="8"/>
  <c r="BR690" i="8"/>
  <c r="BR682" i="8"/>
  <c r="BR686" i="8"/>
  <c r="BR687" i="8"/>
  <c r="BR683" i="8"/>
  <c r="BR689" i="8"/>
  <c r="BR693" i="8"/>
  <c r="BR691" i="8"/>
  <c r="BR654" i="8"/>
  <c r="BR663" i="8"/>
  <c r="BR664" i="8"/>
  <c r="BR659" i="8"/>
  <c r="BR655" i="8"/>
  <c r="BR661" i="8"/>
  <c r="BR662" i="8"/>
  <c r="BR660" i="8"/>
  <c r="BR658" i="8"/>
  <c r="BR656" i="8"/>
  <c r="FA439" i="8"/>
  <c r="FA491" i="8"/>
  <c r="H458" i="8"/>
  <c r="H510" i="8"/>
  <c r="H420" i="8"/>
  <c r="H472" i="8"/>
  <c r="CW568" i="8"/>
  <c r="DL589" i="8"/>
  <c r="CA518" i="8"/>
  <c r="CA553" i="8" s="1"/>
  <c r="CA466" i="8"/>
  <c r="FC504" i="8"/>
  <c r="FC548" i="8" s="1"/>
  <c r="FC452" i="8"/>
  <c r="CA490" i="8"/>
  <c r="CA552" i="8" s="1"/>
  <c r="CA438" i="8"/>
  <c r="AI514" i="8"/>
  <c r="AI462" i="8"/>
  <c r="AI430" i="8"/>
  <c r="AI482" i="8"/>
  <c r="CA459" i="8"/>
  <c r="CA511" i="8"/>
  <c r="FA471" i="8"/>
  <c r="FA558" i="8" s="1"/>
  <c r="FA419" i="8"/>
  <c r="CM726" i="8"/>
  <c r="CM725" i="8"/>
  <c r="S720" i="8"/>
  <c r="S724" i="8"/>
  <c r="S566" i="8"/>
  <c r="AX497" i="8"/>
  <c r="AX540" i="8" s="1"/>
  <c r="AM497" i="8"/>
  <c r="AM540" i="8" s="1"/>
  <c r="AV479" i="8"/>
  <c r="AV535" i="8" s="1"/>
  <c r="AM480" i="8"/>
  <c r="AM536" i="8" s="1"/>
  <c r="D479" i="8"/>
  <c r="D535" i="8" s="1"/>
  <c r="G481" i="8"/>
  <c r="G537" i="8" s="1"/>
  <c r="L499" i="8"/>
  <c r="L528" i="8" s="1"/>
  <c r="P505" i="8"/>
  <c r="P539" i="8" s="1"/>
  <c r="EF736" i="8"/>
  <c r="FC476" i="8"/>
  <c r="FC527" i="8" s="1"/>
  <c r="I558" i="8"/>
  <c r="GT514" i="8"/>
  <c r="GT483" i="8"/>
  <c r="EU566" i="8"/>
  <c r="EU698" i="8" s="1"/>
  <c r="GP505" i="8"/>
  <c r="GP539" i="8" s="1"/>
  <c r="GP503" i="8"/>
  <c r="GP547" i="8" s="1"/>
  <c r="GP490" i="8"/>
  <c r="GP552" i="8" s="1"/>
  <c r="F516" i="8"/>
  <c r="F533" i="8" s="1"/>
  <c r="N515" i="8"/>
  <c r="N532" i="8" s="1"/>
  <c r="DL603" i="8"/>
  <c r="DH606" i="8"/>
  <c r="FD510" i="8"/>
  <c r="FD536" i="8" s="1"/>
  <c r="FK484" i="8"/>
  <c r="FK541" i="8" s="1"/>
  <c r="DH612" i="8"/>
  <c r="DH587" i="8"/>
  <c r="DF717" i="8"/>
  <c r="O489" i="8"/>
  <c r="O551" i="8" s="1"/>
  <c r="FD503" i="8"/>
  <c r="FD547" i="8" s="1"/>
  <c r="HE419" i="8"/>
  <c r="EU563" i="8"/>
  <c r="N481" i="8"/>
  <c r="N537" i="8" s="1"/>
  <c r="D478" i="8"/>
  <c r="D534" i="8" s="1"/>
  <c r="EE701" i="8"/>
  <c r="EH712" i="8"/>
  <c r="CR543" i="8"/>
  <c r="H515" i="8"/>
  <c r="H532" i="8" s="1"/>
  <c r="H503" i="8"/>
  <c r="H547" i="8" s="1"/>
  <c r="CN626" i="8"/>
  <c r="CV561" i="8"/>
  <c r="CV623" i="8" s="1"/>
  <c r="AX485" i="8"/>
  <c r="AX542" i="8" s="1"/>
  <c r="AW561" i="8"/>
  <c r="AW624" i="8" s="1"/>
  <c r="CR534" i="8"/>
  <c r="CA502" i="8"/>
  <c r="CA531" i="8" s="1"/>
  <c r="CA450" i="8"/>
  <c r="AM490" i="8"/>
  <c r="AM552" i="8" s="1"/>
  <c r="AM438" i="8"/>
  <c r="CA488" i="8"/>
  <c r="CA550" i="8" s="1"/>
  <c r="CA436" i="8"/>
  <c r="AM487" i="8"/>
  <c r="AM546" i="8" s="1"/>
  <c r="AM435" i="8"/>
  <c r="AX504" i="8"/>
  <c r="AX548" i="8" s="1"/>
  <c r="AX561" i="8" s="1"/>
  <c r="AX452" i="8"/>
  <c r="CA489" i="8"/>
  <c r="CA551" i="8" s="1"/>
  <c r="CA437" i="8"/>
  <c r="CA503" i="8"/>
  <c r="CA547" i="8" s="1"/>
  <c r="CF547" i="8" s="1"/>
  <c r="CA451" i="8"/>
  <c r="AM514" i="8"/>
  <c r="AM462" i="8"/>
  <c r="K462" i="8"/>
  <c r="K514" i="8"/>
  <c r="O419" i="8"/>
  <c r="O471" i="8"/>
  <c r="O558" i="8" s="1"/>
  <c r="GX431" i="8"/>
  <c r="GX483" i="8"/>
  <c r="FA472" i="8"/>
  <c r="FA420" i="8"/>
  <c r="AM420" i="8"/>
  <c r="AM472" i="8"/>
  <c r="O462" i="8"/>
  <c r="O514" i="8"/>
  <c r="D472" i="8"/>
  <c r="D420" i="8"/>
  <c r="BL724" i="8"/>
  <c r="BL569" i="8"/>
  <c r="BL567" i="8"/>
  <c r="BL570" i="8"/>
  <c r="BL566" i="8"/>
  <c r="AX439" i="8"/>
  <c r="AX491" i="8"/>
  <c r="D430" i="8"/>
  <c r="D482" i="8"/>
  <c r="D483" i="8"/>
  <c r="D431" i="8"/>
  <c r="AL539" i="8"/>
  <c r="AL549" i="8"/>
  <c r="AL561" i="8" s="1"/>
  <c r="CN722" i="8"/>
  <c r="FC483" i="8"/>
  <c r="FC431" i="8"/>
  <c r="CX721" i="8"/>
  <c r="CX726" i="8"/>
  <c r="AI459" i="8"/>
  <c r="AI511" i="8"/>
  <c r="FA483" i="8"/>
  <c r="FA431" i="8"/>
  <c r="CN723" i="8"/>
  <c r="CN721" i="8"/>
  <c r="AM465" i="8"/>
  <c r="AM517" i="8"/>
  <c r="H439" i="8"/>
  <c r="H491" i="8"/>
  <c r="FC516" i="8"/>
  <c r="FC533" i="8" s="1"/>
  <c r="FC464" i="8"/>
  <c r="S727" i="8"/>
  <c r="S722" i="8"/>
  <c r="BL725" i="8"/>
  <c r="BL726" i="8"/>
  <c r="CL564" i="8"/>
  <c r="V737" i="8"/>
  <c r="FQ717" i="8"/>
  <c r="DT731" i="8"/>
  <c r="X735" i="8"/>
  <c r="EF730" i="8"/>
  <c r="E557" i="8"/>
  <c r="DM727" i="8"/>
  <c r="E517" i="8"/>
  <c r="E465" i="8"/>
  <c r="E420" i="8"/>
  <c r="E472" i="8"/>
  <c r="E483" i="8"/>
  <c r="E431" i="8"/>
  <c r="DX733" i="8"/>
  <c r="EF701" i="8"/>
  <c r="V626" i="8"/>
  <c r="EA625" i="8"/>
  <c r="W732" i="8"/>
  <c r="DU730" i="8"/>
  <c r="EE678" i="8"/>
  <c r="E488" i="8"/>
  <c r="E550" i="8" s="1"/>
  <c r="E436" i="8"/>
  <c r="E458" i="8"/>
  <c r="E510" i="8"/>
  <c r="DF731" i="8"/>
  <c r="FP701" i="8"/>
  <c r="DT735" i="8"/>
  <c r="U709" i="8"/>
  <c r="E462" i="8"/>
  <c r="E514" i="8"/>
  <c r="BO694" i="8"/>
  <c r="FI558" i="8"/>
  <c r="FB485" i="8"/>
  <c r="FB542" i="8" s="1"/>
  <c r="FB433" i="8"/>
  <c r="AJ475" i="8"/>
  <c r="AJ525" i="8" s="1"/>
  <c r="AJ423" i="8"/>
  <c r="AN484" i="8"/>
  <c r="AN541" i="8" s="1"/>
  <c r="AN432" i="8"/>
  <c r="AY488" i="8"/>
  <c r="AY550" i="8" s="1"/>
  <c r="AY436" i="8"/>
  <c r="AN485" i="8"/>
  <c r="AN542" i="8" s="1"/>
  <c r="AN433" i="8"/>
  <c r="CY534" i="8"/>
  <c r="CZ534" i="8"/>
  <c r="AY504" i="8"/>
  <c r="AY548" i="8" s="1"/>
  <c r="AY452" i="8"/>
  <c r="AW620" i="8"/>
  <c r="AW622" i="8"/>
  <c r="AW623" i="8"/>
  <c r="EK654" i="8"/>
  <c r="EK664" i="8"/>
  <c r="EK655" i="8"/>
  <c r="EK663" i="8"/>
  <c r="EK656" i="8"/>
  <c r="EK661" i="8"/>
  <c r="EK659" i="8"/>
  <c r="EK662" i="8"/>
  <c r="EK657" i="8"/>
  <c r="EK658" i="8"/>
  <c r="EK660" i="8"/>
  <c r="CY550" i="8"/>
  <c r="CZ550" i="8"/>
  <c r="GX437" i="8"/>
  <c r="GX489" i="8"/>
  <c r="GX551" i="8" s="1"/>
  <c r="GX436" i="8"/>
  <c r="GX488" i="8"/>
  <c r="GX550" i="8" s="1"/>
  <c r="DW712" i="8"/>
  <c r="DW713" i="8"/>
  <c r="DW716" i="8"/>
  <c r="DH677" i="8"/>
  <c r="DH670" i="8"/>
  <c r="DH672" i="8"/>
  <c r="DH673" i="8"/>
  <c r="DH669" i="8"/>
  <c r="DH675" i="8"/>
  <c r="DH674" i="8"/>
  <c r="DH676" i="8"/>
  <c r="AQ530" i="8"/>
  <c r="AO530" i="8"/>
  <c r="BK476" i="8"/>
  <c r="BK527" i="8" s="1"/>
  <c r="AX480" i="8"/>
  <c r="AX536" i="8" s="1"/>
  <c r="AK516" i="8"/>
  <c r="AK533" i="8" s="1"/>
  <c r="D475" i="8"/>
  <c r="D525" i="8" s="1"/>
  <c r="G497" i="8"/>
  <c r="G540" i="8" s="1"/>
  <c r="DV630" i="8"/>
  <c r="CO562" i="8"/>
  <c r="CO637" i="8" s="1"/>
  <c r="V735" i="8"/>
  <c r="CO560" i="8"/>
  <c r="CO612" i="8" s="1"/>
  <c r="EJ709" i="8"/>
  <c r="DR709" i="8"/>
  <c r="GT504" i="8"/>
  <c r="GT548" i="8" s="1"/>
  <c r="GT477" i="8"/>
  <c r="GP487" i="8"/>
  <c r="GP546" i="8" s="1"/>
  <c r="GP484" i="8"/>
  <c r="GP534" i="8" s="1"/>
  <c r="H499" i="8"/>
  <c r="H528" i="8" s="1"/>
  <c r="Q478" i="8"/>
  <c r="Q534" i="8" s="1"/>
  <c r="DU736" i="8"/>
  <c r="BY502" i="8"/>
  <c r="BY531" i="8" s="1"/>
  <c r="FG511" i="8"/>
  <c r="FG537" i="8" s="1"/>
  <c r="FD496" i="8"/>
  <c r="FD538" i="8" s="1"/>
  <c r="DM722" i="8"/>
  <c r="DL715" i="8"/>
  <c r="DY625" i="8"/>
  <c r="DO625" i="8"/>
  <c r="E479" i="8"/>
  <c r="E535" i="8" s="1"/>
  <c r="BO738" i="8"/>
  <c r="DH626" i="8"/>
  <c r="V717" i="8"/>
  <c r="DL701" i="8"/>
  <c r="CU560" i="8"/>
  <c r="CU612" i="8" s="1"/>
  <c r="DY673" i="8"/>
  <c r="ET562" i="8"/>
  <c r="ET634" i="8" s="1"/>
  <c r="O478" i="8"/>
  <c r="O534" i="8" s="1"/>
  <c r="R725" i="8"/>
  <c r="DT737" i="8"/>
  <c r="V665" i="8"/>
  <c r="DW587" i="8"/>
  <c r="BS701" i="8"/>
  <c r="AW619" i="8"/>
  <c r="L624" i="8"/>
  <c r="E489" i="8"/>
  <c r="E551" i="8" s="1"/>
  <c r="E437" i="8"/>
  <c r="AN503" i="8"/>
  <c r="AN547" i="8" s="1"/>
  <c r="AN451" i="8"/>
  <c r="CZ532" i="8"/>
  <c r="CY532" i="8"/>
  <c r="CY551" i="8"/>
  <c r="CZ551" i="8"/>
  <c r="AY502" i="8"/>
  <c r="AY531" i="8" s="1"/>
  <c r="AY450" i="8"/>
  <c r="CZ543" i="8"/>
  <c r="CY543" i="8"/>
  <c r="E504" i="8"/>
  <c r="E548" i="8" s="1"/>
  <c r="E452" i="8"/>
  <c r="AU488" i="8"/>
  <c r="AU550" i="8" s="1"/>
  <c r="AU436" i="8"/>
  <c r="AY490" i="8"/>
  <c r="AY552" i="8" s="1"/>
  <c r="BE552" i="8" s="1"/>
  <c r="AY438" i="8"/>
  <c r="EG632" i="8"/>
  <c r="EG730" i="8" s="1"/>
  <c r="EG633" i="8"/>
  <c r="EG634" i="8"/>
  <c r="EG642" i="8"/>
  <c r="EG639" i="8"/>
  <c r="EG649" i="8"/>
  <c r="EG647" i="8"/>
  <c r="EG641" i="8"/>
  <c r="EG644" i="8"/>
  <c r="EG646" i="8"/>
  <c r="EG640" i="8"/>
  <c r="EG638" i="8"/>
  <c r="EG635" i="8"/>
  <c r="EG636" i="8"/>
  <c r="EF733" i="8"/>
  <c r="GX465" i="8"/>
  <c r="GX517" i="8"/>
  <c r="GX466" i="8"/>
  <c r="GX518" i="8"/>
  <c r="GX553" i="8" s="1"/>
  <c r="DW693" i="8"/>
  <c r="DW682" i="8"/>
  <c r="DW686" i="8"/>
  <c r="DW687" i="8"/>
  <c r="DW637" i="8"/>
  <c r="DW630" i="8"/>
  <c r="DW632" i="8"/>
  <c r="DW647" i="8"/>
  <c r="DW636" i="8"/>
  <c r="DW644" i="8"/>
  <c r="DW642" i="8"/>
  <c r="DW633" i="8"/>
  <c r="DW641" i="8"/>
  <c r="DW640" i="8"/>
  <c r="DW638" i="8"/>
  <c r="DW646" i="8"/>
  <c r="DW649" i="8"/>
  <c r="DW639" i="8"/>
  <c r="DW635" i="8"/>
  <c r="DL588" i="8"/>
  <c r="DL611" i="8"/>
  <c r="DL613" i="8"/>
  <c r="DL608" i="8"/>
  <c r="DL586" i="8"/>
  <c r="DL610" i="8"/>
  <c r="DL605" i="8"/>
  <c r="DL596" i="8"/>
  <c r="DL601" i="8"/>
  <c r="DL595" i="8"/>
  <c r="DL599" i="8"/>
  <c r="DL609" i="8"/>
  <c r="DL593" i="8"/>
  <c r="DL591" i="8"/>
  <c r="DL594" i="8"/>
  <c r="DL590" i="8"/>
  <c r="DL597" i="8"/>
  <c r="DL602" i="8"/>
  <c r="DL607" i="8"/>
  <c r="DL604" i="8"/>
  <c r="HH690" i="8"/>
  <c r="HH597" i="8"/>
  <c r="HH662" i="8"/>
  <c r="HH642" i="8"/>
  <c r="DL632" i="8"/>
  <c r="DL739" i="8" s="1"/>
  <c r="DL636" i="8"/>
  <c r="DL639" i="8"/>
  <c r="DL641" i="8"/>
  <c r="DL642" i="8"/>
  <c r="DL647" i="8"/>
  <c r="DL631" i="8"/>
  <c r="DL646" i="8"/>
  <c r="DL640" i="8"/>
  <c r="DL649" i="8"/>
  <c r="DL635" i="8"/>
  <c r="DL638" i="8"/>
  <c r="DL633" i="8"/>
  <c r="DL644" i="8"/>
  <c r="CR538" i="8"/>
  <c r="CP538" i="8"/>
  <c r="CY547" i="8"/>
  <c r="CZ547" i="8"/>
  <c r="EG603" i="8"/>
  <c r="EG588" i="8"/>
  <c r="EG599" i="8"/>
  <c r="EG591" i="8"/>
  <c r="EG596" i="8"/>
  <c r="EG611" i="8"/>
  <c r="EG609" i="8"/>
  <c r="EG589" i="8"/>
  <c r="EG613" i="8"/>
  <c r="EG608" i="8"/>
  <c r="EG595" i="8"/>
  <c r="EG610" i="8"/>
  <c r="EG607" i="8"/>
  <c r="EG602" i="8"/>
  <c r="EG594" i="8"/>
  <c r="EG590" i="8"/>
  <c r="EG604" i="8"/>
  <c r="EG601" i="8"/>
  <c r="EG597" i="8"/>
  <c r="EG593" i="8"/>
  <c r="GX438" i="8"/>
  <c r="GX490" i="8"/>
  <c r="GX552" i="8" s="1"/>
  <c r="DW601" i="8"/>
  <c r="DW602" i="8"/>
  <c r="DW607" i="8"/>
  <c r="DW593" i="8"/>
  <c r="DW591" i="8"/>
  <c r="DW590" i="8"/>
  <c r="DW608" i="8"/>
  <c r="DW597" i="8"/>
  <c r="DW599" i="8"/>
  <c r="DW596" i="8"/>
  <c r="DW613" i="8"/>
  <c r="DW611" i="8"/>
  <c r="DW605" i="8"/>
  <c r="DW588" i="8"/>
  <c r="DW609" i="8"/>
  <c r="DW604" i="8"/>
  <c r="DW594" i="8"/>
  <c r="DW595" i="8"/>
  <c r="DW610" i="8"/>
  <c r="CM565" i="8"/>
  <c r="CM692" i="8" s="1"/>
  <c r="AQ529" i="8"/>
  <c r="AO529" i="8"/>
  <c r="BP637" i="8"/>
  <c r="EI736" i="8"/>
  <c r="DT717" i="8"/>
  <c r="DJ709" i="8"/>
  <c r="X701" i="8"/>
  <c r="HH735" i="8"/>
  <c r="HA424" i="8"/>
  <c r="HH656" i="8"/>
  <c r="GT471" i="8"/>
  <c r="GT558" i="8" s="1"/>
  <c r="GP478" i="8"/>
  <c r="GP541" i="8" s="1"/>
  <c r="GV496" i="8"/>
  <c r="GV538" i="8" s="1"/>
  <c r="AW496" i="8"/>
  <c r="AW538" i="8" s="1"/>
  <c r="AW726" i="8" s="1"/>
  <c r="AY481" i="8"/>
  <c r="AY537" i="8" s="1"/>
  <c r="Q515" i="8"/>
  <c r="Q532" i="8" s="1"/>
  <c r="Y736" i="8"/>
  <c r="O487" i="8"/>
  <c r="O546" i="8" s="1"/>
  <c r="AF546" i="8" s="1"/>
  <c r="DW585" i="8"/>
  <c r="DU740" i="8"/>
  <c r="FD511" i="8"/>
  <c r="FD537" i="8" s="1"/>
  <c r="DJ598" i="8"/>
  <c r="FO487" i="8"/>
  <c r="FO546" i="8" s="1"/>
  <c r="EE717" i="8"/>
  <c r="BY478" i="8"/>
  <c r="BY534" i="8" s="1"/>
  <c r="W701" i="8"/>
  <c r="L558" i="8"/>
  <c r="GZ624" i="8"/>
  <c r="EG736" i="8"/>
  <c r="EG585" i="8"/>
  <c r="BR709" i="8"/>
  <c r="DU694" i="8"/>
  <c r="HE558" i="8"/>
  <c r="DO727" i="8"/>
  <c r="DN727" i="8" s="1"/>
  <c r="L625" i="8"/>
  <c r="CM564" i="8"/>
  <c r="CP539" i="8"/>
  <c r="DT665" i="8"/>
  <c r="FC507" i="8"/>
  <c r="FC544" i="8" s="1"/>
  <c r="EI732" i="8"/>
  <c r="FC487" i="8"/>
  <c r="FC546" i="8" s="1"/>
  <c r="EG598" i="8"/>
  <c r="DW600" i="8"/>
  <c r="EA600" i="8" s="1"/>
  <c r="EL626" i="8"/>
  <c r="DI626" i="8"/>
  <c r="L622" i="8"/>
  <c r="AY478" i="8"/>
  <c r="AY534" i="8" s="1"/>
  <c r="AY426" i="8"/>
  <c r="O488" i="8"/>
  <c r="O550" i="8" s="1"/>
  <c r="O436" i="8"/>
  <c r="AN489" i="8"/>
  <c r="AN551" i="8" s="1"/>
  <c r="AN437" i="8"/>
  <c r="CP546" i="8"/>
  <c r="CR546" i="8"/>
  <c r="CK561" i="8"/>
  <c r="CK623" i="8" s="1"/>
  <c r="R539" i="8"/>
  <c r="R564" i="8" s="1"/>
  <c r="R671" i="8" s="1"/>
  <c r="R549" i="8"/>
  <c r="AY507" i="8"/>
  <c r="AY544" i="8" s="1"/>
  <c r="AY455" i="8"/>
  <c r="E503" i="8"/>
  <c r="E547" i="8" s="1"/>
  <c r="E451" i="8"/>
  <c r="AY503" i="8"/>
  <c r="AY547" i="8" s="1"/>
  <c r="AY451" i="8"/>
  <c r="CP547" i="8"/>
  <c r="CR547" i="8"/>
  <c r="AJ516" i="8"/>
  <c r="AJ533" i="8" s="1"/>
  <c r="AJ464" i="8"/>
  <c r="AN486" i="8"/>
  <c r="AN543" i="8" s="1"/>
  <c r="AN434" i="8"/>
  <c r="AY484" i="8"/>
  <c r="AY541" i="8" s="1"/>
  <c r="AY432" i="8"/>
  <c r="CP532" i="8"/>
  <c r="CR532" i="8"/>
  <c r="E518" i="8"/>
  <c r="E553" i="8" s="1"/>
  <c r="E466" i="8"/>
  <c r="CC489" i="8"/>
  <c r="CC551" i="8" s="1"/>
  <c r="CC437" i="8"/>
  <c r="AU487" i="8"/>
  <c r="AU546" i="8" s="1"/>
  <c r="AU435" i="8"/>
  <c r="X734" i="8"/>
  <c r="EG654" i="8"/>
  <c r="EG664" i="8"/>
  <c r="EG658" i="8"/>
  <c r="EG659" i="8"/>
  <c r="EG663" i="8"/>
  <c r="EG734" i="8" s="1"/>
  <c r="EG661" i="8"/>
  <c r="EG655" i="8"/>
  <c r="EG657" i="8"/>
  <c r="EG662" i="8"/>
  <c r="EG660" i="8"/>
  <c r="EG656" i="8"/>
  <c r="CU561" i="8"/>
  <c r="CZ546" i="8"/>
  <c r="CY546" i="8"/>
  <c r="GZ568" i="8"/>
  <c r="GZ686" i="8"/>
  <c r="GZ638" i="8"/>
  <c r="GZ659" i="8"/>
  <c r="GZ593" i="8"/>
  <c r="GX430" i="8"/>
  <c r="GX482" i="8"/>
  <c r="GX418" i="8"/>
  <c r="GX470" i="8"/>
  <c r="GX557" i="8" s="1"/>
  <c r="DW654" i="8"/>
  <c r="DW664" i="8"/>
  <c r="DW655" i="8"/>
  <c r="DW663" i="8"/>
  <c r="DW662" i="8"/>
  <c r="DW659" i="8"/>
  <c r="DW656" i="8"/>
  <c r="DW658" i="8"/>
  <c r="DW661" i="8"/>
  <c r="DW660" i="8"/>
  <c r="DL693" i="8"/>
  <c r="DL686" i="8"/>
  <c r="DL687" i="8"/>
  <c r="DL682" i="8"/>
  <c r="DL683" i="8"/>
  <c r="DL684" i="8"/>
  <c r="DL691" i="8"/>
  <c r="DL692" i="8"/>
  <c r="DL688" i="8"/>
  <c r="DL685" i="8"/>
  <c r="DL689" i="8"/>
  <c r="DL690" i="8"/>
  <c r="DL654" i="8"/>
  <c r="DL664" i="8"/>
  <c r="DL655" i="8"/>
  <c r="DL663" i="8"/>
  <c r="DL661" i="8"/>
  <c r="DL659" i="8"/>
  <c r="DL658" i="8"/>
  <c r="DL660" i="8"/>
  <c r="DL662" i="8"/>
  <c r="DL656" i="8"/>
  <c r="CO721" i="8"/>
  <c r="CO722" i="8"/>
  <c r="CO727" i="8"/>
  <c r="CO564" i="8"/>
  <c r="CO671" i="8" s="1"/>
  <c r="CO720" i="8"/>
  <c r="CZ544" i="8"/>
  <c r="CY544" i="8"/>
  <c r="CV564" i="8"/>
  <c r="CU721" i="8"/>
  <c r="CU726" i="8"/>
  <c r="CU723" i="8"/>
  <c r="CN565" i="8"/>
  <c r="CZ541" i="8"/>
  <c r="CY541" i="8"/>
  <c r="AW481" i="8"/>
  <c r="AW537" i="8" s="1"/>
  <c r="AW429" i="8"/>
  <c r="O490" i="8"/>
  <c r="O552" i="8" s="1"/>
  <c r="AF552" i="8" s="1"/>
  <c r="O438" i="8"/>
  <c r="CY552" i="8"/>
  <c r="CZ552" i="8"/>
  <c r="CY531" i="8"/>
  <c r="CU564" i="8"/>
  <c r="CZ531" i="8"/>
  <c r="CR544" i="8"/>
  <c r="CP544" i="8"/>
  <c r="D501" i="8"/>
  <c r="D530" i="8" s="1"/>
  <c r="G476" i="8"/>
  <c r="G527" i="8" s="1"/>
  <c r="P502" i="8"/>
  <c r="P531" i="8" s="1"/>
  <c r="DT740" i="8"/>
  <c r="FF484" i="8"/>
  <c r="FF541" i="8" s="1"/>
  <c r="DG701" i="8"/>
  <c r="HH644" i="8"/>
  <c r="GR500" i="8"/>
  <c r="GR529" i="8" s="1"/>
  <c r="GR489" i="8"/>
  <c r="GR551" i="8" s="1"/>
  <c r="GT490" i="8"/>
  <c r="GT552" i="8" s="1"/>
  <c r="GT491" i="8"/>
  <c r="GT549" i="8" s="1"/>
  <c r="GP477" i="8"/>
  <c r="N505" i="8"/>
  <c r="N549" i="8" s="1"/>
  <c r="DW606" i="8"/>
  <c r="DJ585" i="8"/>
  <c r="DW603" i="8"/>
  <c r="DL714" i="8"/>
  <c r="DL717" i="8" s="1"/>
  <c r="DU717" i="8"/>
  <c r="DY677" i="8"/>
  <c r="R723" i="8"/>
  <c r="D502" i="8"/>
  <c r="D531" i="8" s="1"/>
  <c r="BS738" i="8"/>
  <c r="EK614" i="8"/>
  <c r="EG587" i="8"/>
  <c r="BH485" i="8"/>
  <c r="BH542" i="8" s="1"/>
  <c r="BH486" i="8"/>
  <c r="BH543" i="8" s="1"/>
  <c r="W709" i="8"/>
  <c r="DX709" i="8"/>
  <c r="L620" i="8"/>
  <c r="CR542" i="8"/>
  <c r="L621" i="8"/>
  <c r="EI739" i="8"/>
  <c r="X694" i="8"/>
  <c r="DW709" i="8"/>
  <c r="BQ709" i="8"/>
  <c r="W739" i="8"/>
  <c r="DU650" i="8"/>
  <c r="DU733" i="8"/>
  <c r="EG612" i="8"/>
  <c r="DR717" i="8"/>
  <c r="AW625" i="8"/>
  <c r="AY486" i="8"/>
  <c r="AY543" i="8" s="1"/>
  <c r="AY434" i="8"/>
  <c r="CV674" i="8"/>
  <c r="AY487" i="8"/>
  <c r="AY546" i="8" s="1"/>
  <c r="AY435" i="8"/>
  <c r="CP550" i="8"/>
  <c r="CR550" i="8"/>
  <c r="AN490" i="8"/>
  <c r="AN552" i="8" s="1"/>
  <c r="AN438" i="8"/>
  <c r="AY489" i="8"/>
  <c r="AY551" i="8" s="1"/>
  <c r="AY437" i="8"/>
  <c r="CP551" i="8"/>
  <c r="CR551" i="8"/>
  <c r="CZ529" i="8"/>
  <c r="CY529" i="8"/>
  <c r="AJ496" i="8"/>
  <c r="AJ538" i="8" s="1"/>
  <c r="AJ721" i="8" s="1"/>
  <c r="AJ444" i="8"/>
  <c r="CR552" i="8"/>
  <c r="CP552" i="8"/>
  <c r="FC510" i="8"/>
  <c r="FC536" i="8" s="1"/>
  <c r="FC458" i="8"/>
  <c r="EK643" i="8"/>
  <c r="EK632" i="8"/>
  <c r="EK637" i="8"/>
  <c r="EK630" i="8"/>
  <c r="EK648" i="8"/>
  <c r="EK642" i="8"/>
  <c r="EK638" i="8"/>
  <c r="EK646" i="8"/>
  <c r="EK649" i="8"/>
  <c r="EK636" i="8"/>
  <c r="EK634" i="8"/>
  <c r="EK635" i="8"/>
  <c r="EK639" i="8"/>
  <c r="EK641" i="8"/>
  <c r="EK647" i="8"/>
  <c r="EK633" i="8"/>
  <c r="EK640" i="8"/>
  <c r="EK644" i="8"/>
  <c r="GX452" i="8"/>
  <c r="GX504" i="8"/>
  <c r="GX548" i="8" s="1"/>
  <c r="GX425" i="8"/>
  <c r="GX477" i="8"/>
  <c r="GX439" i="8"/>
  <c r="GX491" i="8"/>
  <c r="GX549" i="8" s="1"/>
  <c r="DW714" i="8"/>
  <c r="DW717" i="8" s="1"/>
  <c r="DH671" i="8"/>
  <c r="CY535" i="8"/>
  <c r="CZ535" i="8"/>
  <c r="HH604" i="8"/>
  <c r="HH677" i="8"/>
  <c r="HH649" i="8"/>
  <c r="DL675" i="8"/>
  <c r="DL672" i="8"/>
  <c r="DM672" i="8" s="1"/>
  <c r="DL677" i="8"/>
  <c r="DL670" i="8"/>
  <c r="DL674" i="8"/>
  <c r="DL676" i="8"/>
  <c r="DL669" i="8"/>
  <c r="DL673" i="8"/>
  <c r="BZ481" i="8"/>
  <c r="BZ537" i="8" s="1"/>
  <c r="BZ429" i="8"/>
  <c r="CC515" i="8"/>
  <c r="CC532" i="8" s="1"/>
  <c r="CH532" i="8" s="1"/>
  <c r="CC463" i="8"/>
  <c r="AM476" i="8"/>
  <c r="AM527" i="8" s="1"/>
  <c r="AM424" i="8"/>
  <c r="K488" i="8"/>
  <c r="K550" i="8" s="1"/>
  <c r="K436" i="8"/>
  <c r="FF488" i="8"/>
  <c r="FF550" i="8" s="1"/>
  <c r="FF436" i="8"/>
  <c r="BK488" i="8"/>
  <c r="BK550" i="8" s="1"/>
  <c r="BK436" i="8"/>
  <c r="CC488" i="8"/>
  <c r="CC550" i="8" s="1"/>
  <c r="CC436" i="8"/>
  <c r="BL565" i="8"/>
  <c r="AX481" i="8"/>
  <c r="AX537" i="8" s="1"/>
  <c r="P481" i="8"/>
  <c r="P537" i="8" s="1"/>
  <c r="DK645" i="8"/>
  <c r="V678" i="8"/>
  <c r="X731" i="8"/>
  <c r="DU731" i="8"/>
  <c r="DJ648" i="8"/>
  <c r="DJ637" i="8"/>
  <c r="DJ732" i="8" s="1"/>
  <c r="DU739" i="8"/>
  <c r="DF738" i="8"/>
  <c r="W614" i="8"/>
  <c r="W738" i="8"/>
  <c r="DI717" i="8"/>
  <c r="EA676" i="8"/>
  <c r="EA672" i="8"/>
  <c r="DF701" i="8"/>
  <c r="J557" i="8"/>
  <c r="DT650" i="8"/>
  <c r="HG608" i="8"/>
  <c r="EG731" i="8"/>
  <c r="DE742" i="8"/>
  <c r="DG740" i="8"/>
  <c r="W730" i="8"/>
  <c r="AM516" i="8"/>
  <c r="AM533" i="8" s="1"/>
  <c r="AM464" i="8"/>
  <c r="CC502" i="8"/>
  <c r="CC531" i="8" s="1"/>
  <c r="CC450" i="8"/>
  <c r="H497" i="8"/>
  <c r="H540" i="8" s="1"/>
  <c r="H445" i="8"/>
  <c r="AU515" i="8"/>
  <c r="AU532" i="8" s="1"/>
  <c r="BE532" i="8" s="1"/>
  <c r="AU463" i="8"/>
  <c r="BK484" i="8"/>
  <c r="BK541" i="8" s="1"/>
  <c r="BT541" i="8" s="1"/>
  <c r="BK432" i="8"/>
  <c r="CC484" i="8"/>
  <c r="CC541" i="8" s="1"/>
  <c r="CC432" i="8"/>
  <c r="AU485" i="8"/>
  <c r="AU542" i="8" s="1"/>
  <c r="AU433" i="8"/>
  <c r="BK515" i="8"/>
  <c r="BK532" i="8" s="1"/>
  <c r="BV532" i="8" s="1"/>
  <c r="BK463" i="8"/>
  <c r="CB539" i="8"/>
  <c r="CB564" i="8" s="1"/>
  <c r="CB549" i="8"/>
  <c r="EL654" i="8"/>
  <c r="EL664" i="8"/>
  <c r="EL663" i="8"/>
  <c r="EM563" i="8"/>
  <c r="EL662" i="8"/>
  <c r="EL661" i="8"/>
  <c r="EL656" i="8"/>
  <c r="EL655" i="8"/>
  <c r="EL659" i="8"/>
  <c r="EL658" i="8"/>
  <c r="EL657" i="8"/>
  <c r="EL660" i="8"/>
  <c r="K518" i="8"/>
  <c r="K553" i="8" s="1"/>
  <c r="K466" i="8"/>
  <c r="AU518" i="8"/>
  <c r="AU553" i="8" s="1"/>
  <c r="AU466" i="8"/>
  <c r="AV561" i="8"/>
  <c r="AV620" i="8" s="1"/>
  <c r="AV564" i="8"/>
  <c r="AV672" i="8" s="1"/>
  <c r="K489" i="8"/>
  <c r="K551" i="8" s="1"/>
  <c r="K437" i="8"/>
  <c r="K503" i="8"/>
  <c r="K547" i="8" s="1"/>
  <c r="K451" i="8"/>
  <c r="BK502" i="8"/>
  <c r="BK531" i="8" s="1"/>
  <c r="BT531" i="8" s="1"/>
  <c r="BK450" i="8"/>
  <c r="AU478" i="8"/>
  <c r="AU534" i="8" s="1"/>
  <c r="AU426" i="8"/>
  <c r="CC485" i="8"/>
  <c r="CC542" i="8" s="1"/>
  <c r="CC433" i="8"/>
  <c r="EL637" i="8"/>
  <c r="EL630" i="8"/>
  <c r="EL648" i="8"/>
  <c r="EL632" i="8"/>
  <c r="EL635" i="8"/>
  <c r="EL639" i="8"/>
  <c r="EL647" i="8"/>
  <c r="EL638" i="8"/>
  <c r="EL644" i="8"/>
  <c r="EL634" i="8"/>
  <c r="EL636" i="8"/>
  <c r="EL640" i="8"/>
  <c r="EL646" i="8"/>
  <c r="EL649" i="8"/>
  <c r="EL633" i="8"/>
  <c r="EL642" i="8"/>
  <c r="EL641" i="8"/>
  <c r="K504" i="8"/>
  <c r="K548" i="8" s="1"/>
  <c r="K452" i="8"/>
  <c r="CC490" i="8"/>
  <c r="CC552" i="8" s="1"/>
  <c r="CC438" i="8"/>
  <c r="FF518" i="8"/>
  <c r="FF553" i="8" s="1"/>
  <c r="FF466" i="8"/>
  <c r="AU505" i="8"/>
  <c r="AU453" i="8"/>
  <c r="AU489" i="8"/>
  <c r="AU551" i="8" s="1"/>
  <c r="AU437" i="8"/>
  <c r="AU484" i="8"/>
  <c r="AU541" i="8" s="1"/>
  <c r="AU432" i="8"/>
  <c r="K487" i="8"/>
  <c r="K546" i="8" s="1"/>
  <c r="K435" i="8"/>
  <c r="BC552" i="8"/>
  <c r="AK496" i="8"/>
  <c r="AK538" i="8" s="1"/>
  <c r="DV612" i="8"/>
  <c r="X678" i="8"/>
  <c r="GO489" i="8"/>
  <c r="GO551" i="8" s="1"/>
  <c r="GO505" i="8"/>
  <c r="GO539" i="8" s="1"/>
  <c r="HH636" i="8"/>
  <c r="AI480" i="8"/>
  <c r="AI536" i="8" s="1"/>
  <c r="G496" i="8"/>
  <c r="G538" i="8" s="1"/>
  <c r="L516" i="8"/>
  <c r="L533" i="8" s="1"/>
  <c r="EE733" i="8"/>
  <c r="FO502" i="8"/>
  <c r="FO531" i="8" s="1"/>
  <c r="EG709" i="8"/>
  <c r="EG717" i="8"/>
  <c r="DS717" i="8"/>
  <c r="DK717" i="8"/>
  <c r="GZ620" i="8"/>
  <c r="GZ606" i="8"/>
  <c r="HG637" i="8"/>
  <c r="HG663" i="8"/>
  <c r="HG735" i="8" s="1"/>
  <c r="GO488" i="8"/>
  <c r="GO550" i="8" s="1"/>
  <c r="GR487" i="8"/>
  <c r="GR546" i="8" s="1"/>
  <c r="GT478" i="8"/>
  <c r="GT541" i="8" s="1"/>
  <c r="HH670" i="8"/>
  <c r="GP514" i="8"/>
  <c r="GP475" i="8"/>
  <c r="GP525" i="8" s="1"/>
  <c r="GP500" i="8"/>
  <c r="GP529" i="8" s="1"/>
  <c r="GP486" i="8"/>
  <c r="GP543" i="8" s="1"/>
  <c r="H479" i="8"/>
  <c r="H535" i="8" s="1"/>
  <c r="AW476" i="8"/>
  <c r="AW527" i="8" s="1"/>
  <c r="F496" i="8"/>
  <c r="F538" i="8" s="1"/>
  <c r="N507" i="8"/>
  <c r="N544" i="8" s="1"/>
  <c r="U650" i="8"/>
  <c r="J476" i="8"/>
  <c r="J527" i="8" s="1"/>
  <c r="J507" i="8"/>
  <c r="J544" i="8" s="1"/>
  <c r="DJ643" i="8"/>
  <c r="EG732" i="8"/>
  <c r="DS738" i="8"/>
  <c r="EJ730" i="8"/>
  <c r="BS717" i="8"/>
  <c r="EI717" i="8"/>
  <c r="DR742" i="8"/>
  <c r="DM620" i="8"/>
  <c r="GR470" i="8"/>
  <c r="GR557" i="8" s="1"/>
  <c r="EU561" i="8"/>
  <c r="D484" i="8"/>
  <c r="D541" i="8" s="1"/>
  <c r="N478" i="8"/>
  <c r="N534" i="8" s="1"/>
  <c r="EL643" i="8"/>
  <c r="BH481" i="8"/>
  <c r="BH537" i="8" s="1"/>
  <c r="BO741" i="8"/>
  <c r="EJ626" i="8"/>
  <c r="DW678" i="8"/>
  <c r="BK434" i="8"/>
  <c r="C496" i="8"/>
  <c r="C538" i="8" s="1"/>
  <c r="C444" i="8"/>
  <c r="BK505" i="8"/>
  <c r="BK453" i="8"/>
  <c r="CC507" i="8"/>
  <c r="CC544" i="8" s="1"/>
  <c r="CF544" i="8" s="1"/>
  <c r="CC455" i="8"/>
  <c r="G507" i="8"/>
  <c r="G544" i="8" s="1"/>
  <c r="G455" i="8"/>
  <c r="C539" i="8"/>
  <c r="C564" i="8" s="1"/>
  <c r="C672" i="8" s="1"/>
  <c r="C549" i="8"/>
  <c r="AL486" i="8"/>
  <c r="AL543" i="8" s="1"/>
  <c r="AL434" i="8"/>
  <c r="BK485" i="8"/>
  <c r="BK542" i="8" s="1"/>
  <c r="BK433" i="8"/>
  <c r="DT734" i="8"/>
  <c r="EH648" i="8"/>
  <c r="EH733" i="8" s="1"/>
  <c r="EH638" i="8"/>
  <c r="EH644" i="8"/>
  <c r="EH634" i="8"/>
  <c r="EH633" i="8"/>
  <c r="EH641" i="8"/>
  <c r="EH649" i="8"/>
  <c r="EH642" i="8"/>
  <c r="EH635" i="8"/>
  <c r="EH639" i="8"/>
  <c r="EH647" i="8"/>
  <c r="EH636" i="8"/>
  <c r="EH640" i="8"/>
  <c r="EH646" i="8"/>
  <c r="AU486" i="8"/>
  <c r="AU543" i="8" s="1"/>
  <c r="BE543" i="8" s="1"/>
  <c r="AU434" i="8"/>
  <c r="BK490" i="8"/>
  <c r="BK552" i="8" s="1"/>
  <c r="BK438" i="8"/>
  <c r="AV623" i="8"/>
  <c r="CC505" i="8"/>
  <c r="CC453" i="8"/>
  <c r="AV624" i="8"/>
  <c r="B418" i="8"/>
  <c r="B470" i="8"/>
  <c r="K490" i="8"/>
  <c r="K552" i="8" s="1"/>
  <c r="K438" i="8"/>
  <c r="BP654" i="8"/>
  <c r="BP663" i="8"/>
  <c r="BP734" i="8" s="1"/>
  <c r="BP664" i="8"/>
  <c r="BT563" i="8"/>
  <c r="BP655" i="8"/>
  <c r="BP662" i="8"/>
  <c r="BP658" i="8"/>
  <c r="BP661" i="8"/>
  <c r="BP659" i="8"/>
  <c r="BP660" i="8"/>
  <c r="BP657" i="8"/>
  <c r="BP656" i="8"/>
  <c r="BP626" i="8"/>
  <c r="AZ561" i="8"/>
  <c r="AZ622" i="8" s="1"/>
  <c r="CH548" i="8"/>
  <c r="CF548" i="8"/>
  <c r="GZ690" i="8"/>
  <c r="GZ642" i="8"/>
  <c r="GZ597" i="8"/>
  <c r="GZ662" i="8"/>
  <c r="HH622" i="8"/>
  <c r="HH610" i="8"/>
  <c r="EI650" i="8"/>
  <c r="EL678" i="8"/>
  <c r="J496" i="8"/>
  <c r="J538" i="8" s="1"/>
  <c r="J444" i="8"/>
  <c r="AU507" i="8"/>
  <c r="AU544" i="8" s="1"/>
  <c r="AU455" i="8"/>
  <c r="AM484" i="8"/>
  <c r="AM541" i="8" s="1"/>
  <c r="AM432" i="8"/>
  <c r="AU503" i="8"/>
  <c r="AU547" i="8" s="1"/>
  <c r="AU451" i="8"/>
  <c r="BK518" i="8"/>
  <c r="BK553" i="8" s="1"/>
  <c r="BK466" i="8"/>
  <c r="BP682" i="8"/>
  <c r="BP683" i="8"/>
  <c r="BP692" i="8"/>
  <c r="BP689" i="8"/>
  <c r="BP687" i="8"/>
  <c r="BP684" i="8"/>
  <c r="BP691" i="8"/>
  <c r="BP685" i="8"/>
  <c r="BP693" i="8"/>
  <c r="BP690" i="8"/>
  <c r="BP688" i="8"/>
  <c r="BP686" i="8"/>
  <c r="HH641" i="8"/>
  <c r="HH689" i="8"/>
  <c r="HH596" i="8"/>
  <c r="HH661" i="8"/>
  <c r="C497" i="8"/>
  <c r="C540" i="8" s="1"/>
  <c r="G479" i="8"/>
  <c r="G535" i="8" s="1"/>
  <c r="BQ738" i="8"/>
  <c r="FP735" i="8"/>
  <c r="EL717" i="8"/>
  <c r="U678" i="8"/>
  <c r="GR497" i="8"/>
  <c r="BK516" i="8"/>
  <c r="BK533" i="8" s="1"/>
  <c r="BZ496" i="8"/>
  <c r="BZ538" i="8" s="1"/>
  <c r="BZ721" i="8" s="1"/>
  <c r="L480" i="8"/>
  <c r="L536" i="8" s="1"/>
  <c r="DS736" i="8"/>
  <c r="DV606" i="8"/>
  <c r="BI479" i="8"/>
  <c r="BI535" i="8" s="1"/>
  <c r="FJ496" i="8"/>
  <c r="FJ538" i="8" s="1"/>
  <c r="W717" i="8"/>
  <c r="GZ731" i="8"/>
  <c r="GZ748" i="8" s="1"/>
  <c r="HG592" i="8"/>
  <c r="GO504" i="8"/>
  <c r="GO548" i="8" s="1"/>
  <c r="GO478" i="8"/>
  <c r="GO541" i="8" s="1"/>
  <c r="GR483" i="8"/>
  <c r="GR479" i="8"/>
  <c r="GR535" i="8" s="1"/>
  <c r="GT505" i="8"/>
  <c r="GT539" i="8" s="1"/>
  <c r="GT485" i="8"/>
  <c r="GT542" i="8" s="1"/>
  <c r="AI499" i="8"/>
  <c r="AI528" i="8" s="1"/>
  <c r="F500" i="8"/>
  <c r="F529" i="8" s="1"/>
  <c r="Q485" i="8"/>
  <c r="Q542" i="8" s="1"/>
  <c r="N476" i="8"/>
  <c r="N527" i="8" s="1"/>
  <c r="FK511" i="8"/>
  <c r="FK537" i="8" s="1"/>
  <c r="FK478" i="8"/>
  <c r="FK534" i="8" s="1"/>
  <c r="BJ516" i="8"/>
  <c r="BJ533" i="8" s="1"/>
  <c r="EK742" i="8"/>
  <c r="DE717" i="8"/>
  <c r="DS737" i="8"/>
  <c r="DL731" i="8"/>
  <c r="DX730" i="8"/>
  <c r="EA673" i="8"/>
  <c r="DY674" i="8"/>
  <c r="I439" i="8"/>
  <c r="BS614" i="8"/>
  <c r="BH503" i="8"/>
  <c r="BH547" i="8" s="1"/>
  <c r="W678" i="8"/>
  <c r="BO614" i="8"/>
  <c r="DG742" i="8"/>
  <c r="DS739" i="8"/>
  <c r="DI740" i="8"/>
  <c r="BO709" i="8"/>
  <c r="X717" i="8"/>
  <c r="DS678" i="8"/>
  <c r="AK564" i="8"/>
  <c r="EA624" i="8"/>
  <c r="H539" i="8"/>
  <c r="H549" i="8"/>
  <c r="AU502" i="8"/>
  <c r="AU531" i="8" s="1"/>
  <c r="BC531" i="8" s="1"/>
  <c r="AU450" i="8"/>
  <c r="BK507" i="8"/>
  <c r="BK544" i="8" s="1"/>
  <c r="BK455" i="8"/>
  <c r="BZ501" i="8"/>
  <c r="BZ530" i="8" s="1"/>
  <c r="BZ449" i="8"/>
  <c r="D489" i="8"/>
  <c r="D551" i="8" s="1"/>
  <c r="D437" i="8"/>
  <c r="AZ480" i="8"/>
  <c r="AZ536" i="8" s="1"/>
  <c r="AZ428" i="8"/>
  <c r="AM475" i="8"/>
  <c r="AM525" i="8" s="1"/>
  <c r="AM423" i="8"/>
  <c r="N501" i="8"/>
  <c r="N530" i="8" s="1"/>
  <c r="N449" i="8"/>
  <c r="AM485" i="8"/>
  <c r="AM542" i="8" s="1"/>
  <c r="AM433" i="8"/>
  <c r="BP645" i="8"/>
  <c r="BP630" i="8"/>
  <c r="BP632" i="8"/>
  <c r="BP648" i="8"/>
  <c r="BP733" i="8" s="1"/>
  <c r="BP649" i="8"/>
  <c r="BP646" i="8"/>
  <c r="BP634" i="8"/>
  <c r="BP642" i="8"/>
  <c r="BP644" i="8"/>
  <c r="BP638" i="8"/>
  <c r="BP639" i="8"/>
  <c r="BP635" i="8"/>
  <c r="BP636" i="8"/>
  <c r="BP647" i="8"/>
  <c r="BP640" i="8"/>
  <c r="BP633" i="8"/>
  <c r="BP641" i="8"/>
  <c r="CC478" i="8"/>
  <c r="CC534" i="8" s="1"/>
  <c r="CC426" i="8"/>
  <c r="EH654" i="8"/>
  <c r="EH664" i="8"/>
  <c r="EH655" i="8"/>
  <c r="EH663" i="8"/>
  <c r="EH658" i="8"/>
  <c r="EH657" i="8"/>
  <c r="EH662" i="8"/>
  <c r="EH661" i="8"/>
  <c r="EH660" i="8"/>
  <c r="EH656" i="8"/>
  <c r="EH659" i="8"/>
  <c r="FF504" i="8"/>
  <c r="FF548" i="8" s="1"/>
  <c r="FF452" i="8"/>
  <c r="R722" i="8"/>
  <c r="CC486" i="8"/>
  <c r="CC543" i="8" s="1"/>
  <c r="CF543" i="8" s="1"/>
  <c r="CC434" i="8"/>
  <c r="EI731" i="8"/>
  <c r="AQ553" i="8"/>
  <c r="AO553" i="8"/>
  <c r="BK487" i="8"/>
  <c r="BK546" i="8" s="1"/>
  <c r="BK435" i="8"/>
  <c r="CC518" i="8"/>
  <c r="CC553" i="8" s="1"/>
  <c r="CF553" i="8" s="1"/>
  <c r="CC466" i="8"/>
  <c r="BK503" i="8"/>
  <c r="BK547" i="8" s="1"/>
  <c r="BK451" i="8"/>
  <c r="CC487" i="8"/>
  <c r="CC546" i="8" s="1"/>
  <c r="CC435" i="8"/>
  <c r="FG497" i="8"/>
  <c r="FG540" i="8" s="1"/>
  <c r="FG445" i="8"/>
  <c r="AF550" i="8"/>
  <c r="AB550" i="8"/>
  <c r="DU732" i="8"/>
  <c r="HG611" i="8"/>
  <c r="HG623" i="8"/>
  <c r="Y694" i="8"/>
  <c r="CV481" i="8"/>
  <c r="CV537" i="8" s="1"/>
  <c r="CV429" i="8"/>
  <c r="F501" i="8"/>
  <c r="F530" i="8" s="1"/>
  <c r="F449" i="8"/>
  <c r="J502" i="8"/>
  <c r="J531" i="8" s="1"/>
  <c r="J450" i="8"/>
  <c r="I486" i="8"/>
  <c r="I543" i="8" s="1"/>
  <c r="I434" i="8"/>
  <c r="DK632" i="8"/>
  <c r="DK638" i="8"/>
  <c r="DK647" i="8"/>
  <c r="DK649" i="8"/>
  <c r="DK640" i="8"/>
  <c r="DK639" i="8"/>
  <c r="DK641" i="8"/>
  <c r="DK631" i="8"/>
  <c r="DK644" i="8"/>
  <c r="DK642" i="8"/>
  <c r="DK633" i="8"/>
  <c r="DK636" i="8"/>
  <c r="DK646" i="8"/>
  <c r="DK635" i="8"/>
  <c r="DH648" i="8"/>
  <c r="DH733" i="8" s="1"/>
  <c r="DH632" i="8"/>
  <c r="DH633" i="8"/>
  <c r="DH644" i="8"/>
  <c r="DH649" i="8"/>
  <c r="DH631" i="8"/>
  <c r="DH641" i="8"/>
  <c r="DH647" i="8"/>
  <c r="DH646" i="8"/>
  <c r="DH636" i="8"/>
  <c r="DH642" i="8"/>
  <c r="DH639" i="8"/>
  <c r="DH638" i="8"/>
  <c r="DH640" i="8"/>
  <c r="DH635" i="8"/>
  <c r="F475" i="8"/>
  <c r="F525" i="8" s="1"/>
  <c r="F720" i="8" s="1"/>
  <c r="F423" i="8"/>
  <c r="I503" i="8"/>
  <c r="I547" i="8" s="1"/>
  <c r="AE547" i="8" s="1"/>
  <c r="I451" i="8"/>
  <c r="I504" i="8"/>
  <c r="I548" i="8" s="1"/>
  <c r="I452" i="8"/>
  <c r="BI502" i="8"/>
  <c r="BI531" i="8" s="1"/>
  <c r="BI450" i="8"/>
  <c r="FA515" i="8"/>
  <c r="FA532" i="8" s="1"/>
  <c r="FA463" i="8"/>
  <c r="EK740" i="8"/>
  <c r="BJ490" i="8"/>
  <c r="BJ552" i="8" s="1"/>
  <c r="BJ438" i="8"/>
  <c r="FH503" i="8"/>
  <c r="FH547" i="8" s="1"/>
  <c r="FH451" i="8"/>
  <c r="DI678" i="8"/>
  <c r="HA419" i="8"/>
  <c r="HA471" i="8"/>
  <c r="HA558" i="8" s="1"/>
  <c r="HE452" i="8"/>
  <c r="HE504" i="8"/>
  <c r="HE548" i="8" s="1"/>
  <c r="DK654" i="8"/>
  <c r="DK663" i="8"/>
  <c r="DK664" i="8"/>
  <c r="DK655" i="8"/>
  <c r="DM563" i="8"/>
  <c r="DK661" i="8"/>
  <c r="DK658" i="8"/>
  <c r="DK662" i="8"/>
  <c r="DK659" i="8"/>
  <c r="DK656" i="8"/>
  <c r="DK660" i="8"/>
  <c r="I476" i="8"/>
  <c r="I527" i="8" s="1"/>
  <c r="I424" i="8"/>
  <c r="AW564" i="8"/>
  <c r="BV541" i="8"/>
  <c r="CU563" i="8"/>
  <c r="CU663" i="8" s="1"/>
  <c r="G516" i="8"/>
  <c r="G533" i="8" s="1"/>
  <c r="P507" i="8"/>
  <c r="P544" i="8" s="1"/>
  <c r="BR606" i="8"/>
  <c r="BP741" i="8"/>
  <c r="EH709" i="8"/>
  <c r="Y678" i="8"/>
  <c r="HH588" i="8"/>
  <c r="GO511" i="8"/>
  <c r="GR491" i="8"/>
  <c r="GR549" i="8" s="1"/>
  <c r="GR502" i="8"/>
  <c r="GR531" i="8" s="1"/>
  <c r="J497" i="8"/>
  <c r="J540" i="8" s="1"/>
  <c r="J505" i="8"/>
  <c r="J539" i="8" s="1"/>
  <c r="DH637" i="8"/>
  <c r="CX560" i="8"/>
  <c r="FK515" i="8"/>
  <c r="FK532" i="8" s="1"/>
  <c r="EI742" i="8"/>
  <c r="DU738" i="8"/>
  <c r="BH475" i="8"/>
  <c r="BH525" i="8" s="1"/>
  <c r="EK738" i="8"/>
  <c r="DR740" i="8"/>
  <c r="DY624" i="8"/>
  <c r="EA677" i="8"/>
  <c r="CR533" i="8"/>
  <c r="CP533" i="8"/>
  <c r="CA476" i="8"/>
  <c r="CA527" i="8" s="1"/>
  <c r="CA424" i="8"/>
  <c r="CV476" i="8"/>
  <c r="CV527" i="8" s="1"/>
  <c r="CV424" i="8"/>
  <c r="AX516" i="8"/>
  <c r="AX533" i="8" s="1"/>
  <c r="AX464" i="8"/>
  <c r="J484" i="8"/>
  <c r="J541" i="8" s="1"/>
  <c r="J432" i="8"/>
  <c r="AN475" i="8"/>
  <c r="AN525" i="8" s="1"/>
  <c r="AN423" i="8"/>
  <c r="J515" i="8"/>
  <c r="J532" i="8" s="1"/>
  <c r="J463" i="8"/>
  <c r="K478" i="8"/>
  <c r="K534" i="8" s="1"/>
  <c r="K426" i="8"/>
  <c r="EE731" i="8"/>
  <c r="F507" i="8"/>
  <c r="F544" i="8" s="1"/>
  <c r="F455" i="8"/>
  <c r="F478" i="8"/>
  <c r="F534" i="8" s="1"/>
  <c r="F426" i="8"/>
  <c r="I489" i="8"/>
  <c r="I551" i="8" s="1"/>
  <c r="I437" i="8"/>
  <c r="BI487" i="8"/>
  <c r="BI546" i="8" s="1"/>
  <c r="BI435" i="8"/>
  <c r="FK507" i="8"/>
  <c r="FK544" i="8" s="1"/>
  <c r="FK455" i="8"/>
  <c r="EZ549" i="8"/>
  <c r="EG733" i="8"/>
  <c r="CO561" i="8"/>
  <c r="CO621" i="8" s="1"/>
  <c r="CP549" i="8"/>
  <c r="CR549" i="8"/>
  <c r="FF489" i="8"/>
  <c r="FF551" i="8" s="1"/>
  <c r="FF437" i="8"/>
  <c r="I490" i="8"/>
  <c r="I552" i="8" s="1"/>
  <c r="I438" i="8"/>
  <c r="EK741" i="8"/>
  <c r="DJ636" i="8"/>
  <c r="DJ640" i="8"/>
  <c r="DJ647" i="8"/>
  <c r="DJ649" i="8"/>
  <c r="DJ635" i="8"/>
  <c r="DJ638" i="8"/>
  <c r="DJ642" i="8"/>
  <c r="DJ633" i="8"/>
  <c r="DJ639" i="8"/>
  <c r="DJ646" i="8"/>
  <c r="DJ641" i="8"/>
  <c r="DJ644" i="8"/>
  <c r="DJ634" i="8"/>
  <c r="BP678" i="8"/>
  <c r="I458" i="8"/>
  <c r="I510" i="8"/>
  <c r="HC439" i="8"/>
  <c r="HC491" i="8"/>
  <c r="HC549" i="8" s="1"/>
  <c r="I462" i="8"/>
  <c r="I514" i="8"/>
  <c r="HA437" i="8"/>
  <c r="HA489" i="8"/>
  <c r="HA551" i="8" s="1"/>
  <c r="HE465" i="8"/>
  <c r="HE517" i="8"/>
  <c r="HE431" i="8"/>
  <c r="HE483" i="8"/>
  <c r="HE436" i="8"/>
  <c r="HE488" i="8"/>
  <c r="HE550" i="8" s="1"/>
  <c r="HE437" i="8"/>
  <c r="HE489" i="8"/>
  <c r="HE551" i="8" s="1"/>
  <c r="HG691" i="8"/>
  <c r="HG598" i="8"/>
  <c r="EE650" i="8"/>
  <c r="HG609" i="8"/>
  <c r="HG621" i="8"/>
  <c r="DV692" i="8"/>
  <c r="DV693" i="8"/>
  <c r="DV682" i="8"/>
  <c r="DV688" i="8"/>
  <c r="DV683" i="8"/>
  <c r="DV689" i="8"/>
  <c r="DV691" i="8"/>
  <c r="DV690" i="8"/>
  <c r="DV684" i="8"/>
  <c r="DV687" i="8"/>
  <c r="DV686" i="8"/>
  <c r="DV712" i="8"/>
  <c r="DV715" i="8"/>
  <c r="DV716" i="8"/>
  <c r="DV713" i="8"/>
  <c r="FE557" i="8"/>
  <c r="DH634" i="8"/>
  <c r="DH600" i="8"/>
  <c r="DH598" i="8"/>
  <c r="DH592" i="8"/>
  <c r="DH742" i="8" s="1"/>
  <c r="DH611" i="8"/>
  <c r="DH586" i="8"/>
  <c r="DH591" i="8"/>
  <c r="DH601" i="8"/>
  <c r="DH604" i="8"/>
  <c r="DH608" i="8"/>
  <c r="DH610" i="8"/>
  <c r="DH596" i="8"/>
  <c r="DO560" i="8"/>
  <c r="DH597" i="8"/>
  <c r="DH595" i="8"/>
  <c r="DH593" i="8"/>
  <c r="DH613" i="8"/>
  <c r="DH590" i="8"/>
  <c r="DH609" i="8"/>
  <c r="DH602" i="8"/>
  <c r="DM560" i="8"/>
  <c r="DH599" i="8"/>
  <c r="DH605" i="8"/>
  <c r="DH607" i="8"/>
  <c r="DH594" i="8"/>
  <c r="DH588" i="8"/>
  <c r="AK677" i="8"/>
  <c r="BB539" i="8"/>
  <c r="BB549" i="8"/>
  <c r="BB561" i="8" s="1"/>
  <c r="DE665" i="8"/>
  <c r="DK634" i="8"/>
  <c r="DK691" i="8"/>
  <c r="DK683" i="8"/>
  <c r="DK688" i="8"/>
  <c r="DK690" i="8"/>
  <c r="DK682" i="8"/>
  <c r="DK692" i="8"/>
  <c r="DK684" i="8"/>
  <c r="DK687" i="8"/>
  <c r="DK693" i="8"/>
  <c r="DK689" i="8"/>
  <c r="DK686" i="8"/>
  <c r="I482" i="8"/>
  <c r="I430" i="8"/>
  <c r="F497" i="8"/>
  <c r="F540" i="8" s="1"/>
  <c r="F445" i="8"/>
  <c r="AZ499" i="8"/>
  <c r="AZ528" i="8" s="1"/>
  <c r="AZ447" i="8"/>
  <c r="R727" i="8"/>
  <c r="R720" i="8"/>
  <c r="F485" i="8"/>
  <c r="F542" i="8" s="1"/>
  <c r="F433" i="8"/>
  <c r="FK497" i="8"/>
  <c r="FK540" i="8" s="1"/>
  <c r="FK445" i="8"/>
  <c r="FK505" i="8"/>
  <c r="FK539" i="8" s="1"/>
  <c r="FK453" i="8"/>
  <c r="FM504" i="8"/>
  <c r="FM548" i="8" s="1"/>
  <c r="FM452" i="8"/>
  <c r="FA504" i="8"/>
  <c r="FA548" i="8" s="1"/>
  <c r="FA452" i="8"/>
  <c r="HA435" i="8"/>
  <c r="HA487" i="8"/>
  <c r="HA546" i="8" s="1"/>
  <c r="HE466" i="8"/>
  <c r="HE518" i="8"/>
  <c r="HE553" i="8" s="1"/>
  <c r="DH713" i="8"/>
  <c r="DH712" i="8"/>
  <c r="DH716" i="8"/>
  <c r="DK657" i="8"/>
  <c r="CR537" i="8"/>
  <c r="CP537" i="8"/>
  <c r="AN564" i="8"/>
  <c r="AN671" i="8" s="1"/>
  <c r="BT543" i="8"/>
  <c r="BV543" i="8"/>
  <c r="AX475" i="8"/>
  <c r="AX525" i="8" s="1"/>
  <c r="AX723" i="8" s="1"/>
  <c r="AK476" i="8"/>
  <c r="AK527" i="8" s="1"/>
  <c r="K500" i="8"/>
  <c r="K529" i="8" s="1"/>
  <c r="R563" i="8"/>
  <c r="BS731" i="8"/>
  <c r="Y741" i="8"/>
  <c r="BI497" i="8"/>
  <c r="BI540" i="8" s="1"/>
  <c r="BS709" i="8"/>
  <c r="V701" i="8"/>
  <c r="HH646" i="8"/>
  <c r="HH619" i="8"/>
  <c r="HH633" i="8"/>
  <c r="GO517" i="8"/>
  <c r="GO499" i="8"/>
  <c r="GO528" i="8" s="1"/>
  <c r="GR501" i="8"/>
  <c r="GR530" i="8" s="1"/>
  <c r="GR486" i="8"/>
  <c r="GR543" i="8" s="1"/>
  <c r="GT489" i="8"/>
  <c r="GT551" i="8" s="1"/>
  <c r="GT503" i="8"/>
  <c r="GT547" i="8" s="1"/>
  <c r="GP517" i="8"/>
  <c r="AV516" i="8"/>
  <c r="AV533" i="8" s="1"/>
  <c r="DH645" i="8"/>
  <c r="DK648" i="8"/>
  <c r="DK733" i="8" s="1"/>
  <c r="FO510" i="8"/>
  <c r="FO536" i="8" s="1"/>
  <c r="DS709" i="8"/>
  <c r="DH715" i="8"/>
  <c r="BP717" i="8"/>
  <c r="DS734" i="8"/>
  <c r="EA675" i="8"/>
  <c r="DT678" i="8"/>
  <c r="V694" i="8"/>
  <c r="CA516" i="8"/>
  <c r="CA533" i="8" s="1"/>
  <c r="CA464" i="8"/>
  <c r="N497" i="8"/>
  <c r="N540" i="8" s="1"/>
  <c r="N723" i="8" s="1"/>
  <c r="N445" i="8"/>
  <c r="K485" i="8"/>
  <c r="K542" i="8" s="1"/>
  <c r="K433" i="8"/>
  <c r="CV516" i="8"/>
  <c r="CV533" i="8" s="1"/>
  <c r="CV464" i="8"/>
  <c r="CA480" i="8"/>
  <c r="CA536" i="8" s="1"/>
  <c r="CA428" i="8"/>
  <c r="F481" i="8"/>
  <c r="F537" i="8" s="1"/>
  <c r="F429" i="8"/>
  <c r="J516" i="8"/>
  <c r="J533" i="8" s="1"/>
  <c r="J464" i="8"/>
  <c r="J485" i="8"/>
  <c r="J542" i="8" s="1"/>
  <c r="J433" i="8"/>
  <c r="BA500" i="8"/>
  <c r="BA529" i="8" s="1"/>
  <c r="EF731" i="8"/>
  <c r="EF650" i="8"/>
  <c r="F502" i="8"/>
  <c r="F531" i="8" s="1"/>
  <c r="F450" i="8"/>
  <c r="BI488" i="8"/>
  <c r="BI550" i="8" s="1"/>
  <c r="BI436" i="8"/>
  <c r="FO497" i="8"/>
  <c r="FO540" i="8" s="1"/>
  <c r="FO445" i="8"/>
  <c r="F489" i="8"/>
  <c r="F551" i="8" s="1"/>
  <c r="F437" i="8"/>
  <c r="BQ742" i="8"/>
  <c r="FH502" i="8"/>
  <c r="FH531" i="8" s="1"/>
  <c r="FH450" i="8"/>
  <c r="FQ585" i="8"/>
  <c r="FQ591" i="8"/>
  <c r="FQ599" i="8"/>
  <c r="FQ611" i="8"/>
  <c r="FQ612" i="8"/>
  <c r="FQ587" i="8"/>
  <c r="FQ602" i="8"/>
  <c r="FQ609" i="8"/>
  <c r="FQ595" i="8"/>
  <c r="FQ589" i="8"/>
  <c r="FQ604" i="8"/>
  <c r="FQ607" i="8"/>
  <c r="FQ593" i="8"/>
  <c r="FQ597" i="8"/>
  <c r="FI487" i="8"/>
  <c r="FI546" i="8" s="1"/>
  <c r="FI435" i="8"/>
  <c r="FD518" i="8"/>
  <c r="FD553" i="8" s="1"/>
  <c r="FD466" i="8"/>
  <c r="EF626" i="8"/>
  <c r="I518" i="8"/>
  <c r="I553" i="8" s="1"/>
  <c r="I466" i="8"/>
  <c r="DF678" i="8"/>
  <c r="EH678" i="8"/>
  <c r="HA466" i="8"/>
  <c r="HA518" i="8"/>
  <c r="HA553" i="8" s="1"/>
  <c r="HA436" i="8"/>
  <c r="HA488" i="8"/>
  <c r="HA550" i="8" s="1"/>
  <c r="I418" i="8"/>
  <c r="I470" i="8"/>
  <c r="I557" i="8" s="1"/>
  <c r="HE435" i="8"/>
  <c r="HE487" i="8"/>
  <c r="HE546" i="8" s="1"/>
  <c r="HE490" i="8"/>
  <c r="HE552" i="8" s="1"/>
  <c r="HE438" i="8"/>
  <c r="HE451" i="8"/>
  <c r="HE503" i="8"/>
  <c r="HE547" i="8" s="1"/>
  <c r="HE462" i="8"/>
  <c r="HE514" i="8"/>
  <c r="HG692" i="8"/>
  <c r="HG673" i="8"/>
  <c r="HG644" i="8"/>
  <c r="HG599" i="8"/>
  <c r="BV534" i="8"/>
  <c r="BT534" i="8"/>
  <c r="CL626" i="8"/>
  <c r="DH654" i="8"/>
  <c r="DH655" i="8"/>
  <c r="DH663" i="8"/>
  <c r="DH664" i="8"/>
  <c r="DM664" i="8" s="1"/>
  <c r="EC774" i="8" s="1"/>
  <c r="EN774" i="8" s="1"/>
  <c r="DH661" i="8"/>
  <c r="DM661" i="8" s="1"/>
  <c r="EC771" i="8" s="1"/>
  <c r="EN771" i="8" s="1"/>
  <c r="DH660" i="8"/>
  <c r="DH659" i="8"/>
  <c r="DO659" i="8" s="1"/>
  <c r="DN659" i="8" s="1"/>
  <c r="DH662" i="8"/>
  <c r="DH656" i="8"/>
  <c r="DM656" i="8" s="1"/>
  <c r="EC766" i="8" s="1"/>
  <c r="EN766" i="8" s="1"/>
  <c r="DH658" i="8"/>
  <c r="CP530" i="8"/>
  <c r="CR530" i="8"/>
  <c r="DE737" i="8"/>
  <c r="DE734" i="8"/>
  <c r="CO568" i="8"/>
  <c r="CO565" i="8"/>
  <c r="I488" i="8"/>
  <c r="I550" i="8" s="1"/>
  <c r="I436" i="8"/>
  <c r="AO532" i="8"/>
  <c r="AQ532" i="8"/>
  <c r="AL564" i="8"/>
  <c r="AL671" i="8" s="1"/>
  <c r="BZ539" i="8"/>
  <c r="BZ564" i="8" s="1"/>
  <c r="BZ677" i="8" s="1"/>
  <c r="BZ549" i="8"/>
  <c r="BZ561" i="8" s="1"/>
  <c r="AM496" i="8"/>
  <c r="AM538" i="8" s="1"/>
  <c r="AM444" i="8"/>
  <c r="N500" i="8"/>
  <c r="N529" i="8" s="1"/>
  <c r="N448" i="8"/>
  <c r="M539" i="8"/>
  <c r="M549" i="8"/>
  <c r="M561" i="8" s="1"/>
  <c r="L564" i="8"/>
  <c r="F484" i="8"/>
  <c r="F541" i="8" s="1"/>
  <c r="F432" i="8"/>
  <c r="FA438" i="8"/>
  <c r="FA490" i="8"/>
  <c r="FA552" i="8" s="1"/>
  <c r="HC477" i="8"/>
  <c r="HC425" i="8"/>
  <c r="HG675" i="8"/>
  <c r="HG647" i="8"/>
  <c r="HG602" i="8"/>
  <c r="I425" i="8"/>
  <c r="I477" i="8"/>
  <c r="CU572" i="8"/>
  <c r="CU571" i="8"/>
  <c r="CU566" i="8"/>
  <c r="CU724" i="8"/>
  <c r="CU727" i="8"/>
  <c r="CU570" i="8"/>
  <c r="CU720" i="8"/>
  <c r="CU567" i="8"/>
  <c r="CY527" i="8"/>
  <c r="CU568" i="8"/>
  <c r="CU565" i="8"/>
  <c r="CU683" i="8" s="1"/>
  <c r="CU569" i="8"/>
  <c r="GU564" i="8"/>
  <c r="GU676" i="8" s="1"/>
  <c r="I459" i="8"/>
  <c r="I511" i="8"/>
  <c r="AJ539" i="8"/>
  <c r="AJ549" i="8"/>
  <c r="AZ564" i="8"/>
  <c r="AZ674" i="8" s="1"/>
  <c r="BK496" i="8"/>
  <c r="BK538" i="8" s="1"/>
  <c r="BV538" i="8" s="1"/>
  <c r="BZ475" i="8"/>
  <c r="BZ525" i="8" s="1"/>
  <c r="BZ725" i="8" s="1"/>
  <c r="BA476" i="8"/>
  <c r="BA527" i="8" s="1"/>
  <c r="BA720" i="8" s="1"/>
  <c r="K479" i="8"/>
  <c r="K535" i="8" s="1"/>
  <c r="P516" i="8"/>
  <c r="P533" i="8" s="1"/>
  <c r="V731" i="8"/>
  <c r="DK630" i="8"/>
  <c r="CU562" i="8"/>
  <c r="CU637" i="8" s="1"/>
  <c r="R560" i="8"/>
  <c r="R612" i="8" s="1"/>
  <c r="BR600" i="8"/>
  <c r="Y742" i="8"/>
  <c r="BI496" i="8"/>
  <c r="BI538" i="8" s="1"/>
  <c r="DX717" i="8"/>
  <c r="DK709" i="8"/>
  <c r="GO487" i="8"/>
  <c r="GO546" i="8" s="1"/>
  <c r="GO491" i="8"/>
  <c r="GO549" i="8" s="1"/>
  <c r="GO476" i="8"/>
  <c r="GO527" i="8" s="1"/>
  <c r="GO485" i="8"/>
  <c r="GO542" i="8" s="1"/>
  <c r="GR516" i="8"/>
  <c r="GR533" i="8" s="1"/>
  <c r="GT479" i="8"/>
  <c r="GT535" i="8" s="1"/>
  <c r="GP518" i="8"/>
  <c r="GP553" i="8" s="1"/>
  <c r="GV475" i="8"/>
  <c r="GV525" i="8" s="1"/>
  <c r="CC479" i="8"/>
  <c r="CC535" i="8" s="1"/>
  <c r="Y731" i="8"/>
  <c r="FB510" i="8"/>
  <c r="FB536" i="8" s="1"/>
  <c r="DH630" i="8"/>
  <c r="DK637" i="8"/>
  <c r="EE740" i="8"/>
  <c r="BJ496" i="8"/>
  <c r="BJ538" i="8" s="1"/>
  <c r="BJ724" i="8" s="1"/>
  <c r="DS626" i="8"/>
  <c r="DO620" i="8"/>
  <c r="U701" i="8"/>
  <c r="BQ694" i="8"/>
  <c r="BO626" i="8"/>
  <c r="G484" i="8"/>
  <c r="G541" i="8" s="1"/>
  <c r="G432" i="8"/>
  <c r="F499" i="8"/>
  <c r="F528" i="8" s="1"/>
  <c r="F447" i="8"/>
  <c r="G478" i="8"/>
  <c r="G534" i="8" s="1"/>
  <c r="G426" i="8"/>
  <c r="AX476" i="8"/>
  <c r="AX527" i="8" s="1"/>
  <c r="AX424" i="8"/>
  <c r="I478" i="8"/>
  <c r="I534" i="8" s="1"/>
  <c r="I426" i="8"/>
  <c r="K505" i="8"/>
  <c r="K453" i="8"/>
  <c r="G505" i="8"/>
  <c r="G453" i="8"/>
  <c r="F505" i="8"/>
  <c r="F453" i="8"/>
  <c r="F486" i="8"/>
  <c r="F543" i="8" s="1"/>
  <c r="F434" i="8"/>
  <c r="BI490" i="8"/>
  <c r="BI552" i="8" s="1"/>
  <c r="BI438" i="8"/>
  <c r="BS741" i="8"/>
  <c r="BS740" i="8"/>
  <c r="FH484" i="8"/>
  <c r="FH541" i="8" s="1"/>
  <c r="FH432" i="8"/>
  <c r="FI489" i="8"/>
  <c r="FI551" i="8" s="1"/>
  <c r="FI437" i="8"/>
  <c r="FA488" i="8"/>
  <c r="FA550" i="8" s="1"/>
  <c r="FA436" i="8"/>
  <c r="DJ612" i="8"/>
  <c r="DJ587" i="8"/>
  <c r="DJ600" i="8"/>
  <c r="DJ603" i="8"/>
  <c r="DJ608" i="8"/>
  <c r="DJ599" i="8"/>
  <c r="DJ607" i="8"/>
  <c r="DJ588" i="8"/>
  <c r="DJ611" i="8"/>
  <c r="DJ590" i="8"/>
  <c r="DJ591" i="8"/>
  <c r="DJ604" i="8"/>
  <c r="DJ594" i="8"/>
  <c r="DJ595" i="8"/>
  <c r="DJ605" i="8"/>
  <c r="DJ601" i="8"/>
  <c r="DJ602" i="8"/>
  <c r="DJ609" i="8"/>
  <c r="DJ596" i="8"/>
  <c r="DJ613" i="8"/>
  <c r="DJ593" i="8"/>
  <c r="DJ589" i="8"/>
  <c r="DM589" i="8" s="1"/>
  <c r="DJ610" i="8"/>
  <c r="DJ597" i="8"/>
  <c r="EI626" i="8"/>
  <c r="DU678" i="8"/>
  <c r="HC435" i="8"/>
  <c r="HC487" i="8"/>
  <c r="HC546" i="8" s="1"/>
  <c r="DW701" i="8"/>
  <c r="I465" i="8"/>
  <c r="I517" i="8"/>
  <c r="GZ619" i="8"/>
  <c r="GZ607" i="8"/>
  <c r="HA430" i="8"/>
  <c r="HA482" i="8"/>
  <c r="HA452" i="8"/>
  <c r="HA504" i="8"/>
  <c r="HA548" i="8" s="1"/>
  <c r="BQ626" i="8"/>
  <c r="HE425" i="8"/>
  <c r="HE477" i="8"/>
  <c r="HE418" i="8"/>
  <c r="HE470" i="8"/>
  <c r="HE557" i="8" s="1"/>
  <c r="HE439" i="8"/>
  <c r="HE491" i="8"/>
  <c r="HE549" i="8" s="1"/>
  <c r="AQ544" i="8"/>
  <c r="AO544" i="8"/>
  <c r="EH626" i="8"/>
  <c r="DH687" i="8"/>
  <c r="DH682" i="8"/>
  <c r="DH688" i="8"/>
  <c r="DH689" i="8"/>
  <c r="DH684" i="8"/>
  <c r="DH686" i="8"/>
  <c r="DH692" i="8"/>
  <c r="DH683" i="8"/>
  <c r="DH685" i="8"/>
  <c r="DH690" i="8"/>
  <c r="BL721" i="8"/>
  <c r="BL722" i="8"/>
  <c r="BL727" i="8"/>
  <c r="BL720" i="8"/>
  <c r="BL564" i="8"/>
  <c r="BL671" i="8" s="1"/>
  <c r="CR541" i="8"/>
  <c r="CP541" i="8"/>
  <c r="CN564" i="8"/>
  <c r="CN674" i="8" s="1"/>
  <c r="DE735" i="8"/>
  <c r="DK685" i="8"/>
  <c r="DK612" i="8"/>
  <c r="DK603" i="8"/>
  <c r="DK598" i="8"/>
  <c r="DK587" i="8"/>
  <c r="DK585" i="8"/>
  <c r="DK738" i="8" s="1"/>
  <c r="DK608" i="8"/>
  <c r="DK592" i="8"/>
  <c r="DK593" i="8"/>
  <c r="DK604" i="8"/>
  <c r="DK599" i="8"/>
  <c r="DK602" i="8"/>
  <c r="DK605" i="8"/>
  <c r="DK588" i="8"/>
  <c r="DK586" i="8"/>
  <c r="DK590" i="8"/>
  <c r="DK607" i="8"/>
  <c r="DK595" i="8"/>
  <c r="DK596" i="8"/>
  <c r="DK610" i="8"/>
  <c r="DK591" i="8"/>
  <c r="DK601" i="8"/>
  <c r="DK613" i="8"/>
  <c r="DK597" i="8"/>
  <c r="DK611" i="8"/>
  <c r="DK609" i="8"/>
  <c r="DK594" i="8"/>
  <c r="I431" i="8"/>
  <c r="I483" i="8"/>
  <c r="I487" i="8"/>
  <c r="I546" i="8" s="1"/>
  <c r="I435" i="8"/>
  <c r="DH657" i="8"/>
  <c r="AU481" i="8"/>
  <c r="AU537" i="8" s="1"/>
  <c r="AU429" i="8"/>
  <c r="AU500" i="8"/>
  <c r="AU529" i="8" s="1"/>
  <c r="AU448" i="8"/>
  <c r="AN516" i="8"/>
  <c r="AN533" i="8" s="1"/>
  <c r="AN464" i="8"/>
  <c r="AU497" i="8"/>
  <c r="AU540" i="8" s="1"/>
  <c r="AU445" i="8"/>
  <c r="CK497" i="8"/>
  <c r="CK540" i="8" s="1"/>
  <c r="CK445" i="8"/>
  <c r="AW516" i="8"/>
  <c r="AW533" i="8" s="1"/>
  <c r="AW464" i="8"/>
  <c r="N722" i="8"/>
  <c r="N725" i="8"/>
  <c r="O500" i="8"/>
  <c r="O529" i="8" s="1"/>
  <c r="O448" i="8"/>
  <c r="DS741" i="8"/>
  <c r="DS740" i="8"/>
  <c r="BI503" i="8"/>
  <c r="BI547" i="8" s="1"/>
  <c r="BI451" i="8"/>
  <c r="EZ564" i="8"/>
  <c r="EZ670" i="8" s="1"/>
  <c r="BI484" i="8"/>
  <c r="BI541" i="8" s="1"/>
  <c r="BI432" i="8"/>
  <c r="FN510" i="8"/>
  <c r="FN536" i="8" s="1"/>
  <c r="FN458" i="8"/>
  <c r="FQ632" i="8"/>
  <c r="FQ633" i="8"/>
  <c r="FQ635" i="8"/>
  <c r="FQ638" i="8"/>
  <c r="FQ640" i="8"/>
  <c r="FQ642" i="8"/>
  <c r="FQ646" i="8"/>
  <c r="FQ649" i="8"/>
  <c r="FQ643" i="8"/>
  <c r="FQ648" i="8"/>
  <c r="FQ639" i="8"/>
  <c r="FQ636" i="8"/>
  <c r="FQ647" i="8"/>
  <c r="FQ645" i="8"/>
  <c r="FQ634" i="8"/>
  <c r="FQ644" i="8"/>
  <c r="FQ631" i="8"/>
  <c r="FQ641" i="8"/>
  <c r="AI485" i="8"/>
  <c r="AI542" i="8" s="1"/>
  <c r="AI433" i="8"/>
  <c r="U614" i="8"/>
  <c r="HH568" i="8"/>
  <c r="HH659" i="8"/>
  <c r="HH686" i="8"/>
  <c r="HH638" i="8"/>
  <c r="HH593" i="8"/>
  <c r="DM619" i="8"/>
  <c r="DO619" i="8"/>
  <c r="ET566" i="8"/>
  <c r="ET570" i="8"/>
  <c r="ET563" i="8"/>
  <c r="ET565" i="8"/>
  <c r="ET560" i="8"/>
  <c r="ET587" i="8" s="1"/>
  <c r="ET567" i="8"/>
  <c r="ET569" i="8"/>
  <c r="GM419" i="8"/>
  <c r="GM471" i="8"/>
  <c r="GM558" i="8" s="1"/>
  <c r="GM503" i="8"/>
  <c r="GM547" i="8" s="1"/>
  <c r="GM451" i="8"/>
  <c r="U731" i="8"/>
  <c r="BR643" i="8"/>
  <c r="BR731" i="8" s="1"/>
  <c r="CU606" i="8"/>
  <c r="FQ637" i="8"/>
  <c r="FQ732" i="8" s="1"/>
  <c r="FI488" i="8"/>
  <c r="FI550" i="8" s="1"/>
  <c r="EK709" i="8"/>
  <c r="EK717" i="8"/>
  <c r="DH709" i="8"/>
  <c r="BP709" i="8"/>
  <c r="X709" i="8"/>
  <c r="Y717" i="8"/>
  <c r="HH674" i="8"/>
  <c r="GZ603" i="8"/>
  <c r="GT482" i="8"/>
  <c r="GP471" i="8"/>
  <c r="GP558" i="8" s="1"/>
  <c r="GP510" i="8"/>
  <c r="GP489" i="8"/>
  <c r="GP551" i="8" s="1"/>
  <c r="CV475" i="8"/>
  <c r="CV525" i="8" s="1"/>
  <c r="CV423" i="8"/>
  <c r="AX499" i="8"/>
  <c r="AX528" i="8" s="1"/>
  <c r="AN496" i="8"/>
  <c r="AN538" i="8" s="1"/>
  <c r="AN444" i="8"/>
  <c r="AU479" i="8"/>
  <c r="AU535" i="8" s="1"/>
  <c r="AU427" i="8"/>
  <c r="CC475" i="8"/>
  <c r="CC525" i="8" s="1"/>
  <c r="CC423" i="8"/>
  <c r="AU475" i="8"/>
  <c r="AU525" i="8" s="1"/>
  <c r="AU423" i="8"/>
  <c r="CK479" i="8"/>
  <c r="CK535" i="8" s="1"/>
  <c r="CK427" i="8"/>
  <c r="CK476" i="8"/>
  <c r="CK527" i="8" s="1"/>
  <c r="CK424" i="8"/>
  <c r="AW499" i="8"/>
  <c r="AW528" i="8" s="1"/>
  <c r="AW447" i="8"/>
  <c r="E478" i="8"/>
  <c r="E534" i="8" s="1"/>
  <c r="E426" i="8"/>
  <c r="J500" i="8"/>
  <c r="J529" i="8" s="1"/>
  <c r="J448" i="8"/>
  <c r="E505" i="8"/>
  <c r="E453" i="8"/>
  <c r="I485" i="8"/>
  <c r="I542" i="8" s="1"/>
  <c r="I433" i="8"/>
  <c r="K484" i="8"/>
  <c r="K541" i="8" s="1"/>
  <c r="K432" i="8"/>
  <c r="K486" i="8"/>
  <c r="K543" i="8" s="1"/>
  <c r="K434" i="8"/>
  <c r="AI484" i="8"/>
  <c r="AI541" i="8" s="1"/>
  <c r="AI432" i="8"/>
  <c r="O505" i="8"/>
  <c r="O453" i="8"/>
  <c r="O479" i="8"/>
  <c r="O535" i="8" s="1"/>
  <c r="O427" i="8"/>
  <c r="O499" i="8"/>
  <c r="O528" i="8" s="1"/>
  <c r="O447" i="8"/>
  <c r="K507" i="8"/>
  <c r="K544" i="8" s="1"/>
  <c r="K455" i="8"/>
  <c r="X733" i="8"/>
  <c r="BA561" i="8"/>
  <c r="BA618" i="8" s="1"/>
  <c r="DS614" i="8"/>
  <c r="CX564" i="8"/>
  <c r="CX569" i="8"/>
  <c r="CY539" i="8"/>
  <c r="CZ539" i="8"/>
  <c r="BI475" i="8"/>
  <c r="BI525" i="8" s="1"/>
  <c r="BI423" i="8"/>
  <c r="BH518" i="8"/>
  <c r="BH553" i="8" s="1"/>
  <c r="BH466" i="8"/>
  <c r="FJ497" i="8"/>
  <c r="FJ540" i="8" s="1"/>
  <c r="FJ445" i="8"/>
  <c r="FF486" i="8"/>
  <c r="FF543" i="8" s="1"/>
  <c r="FF434" i="8"/>
  <c r="AI489" i="8"/>
  <c r="AI551" i="8" s="1"/>
  <c r="AI437" i="8"/>
  <c r="EE741" i="8"/>
  <c r="BI507" i="8"/>
  <c r="BI544" i="8" s="1"/>
  <c r="BI455" i="8"/>
  <c r="FE497" i="8"/>
  <c r="FE540" i="8" s="1"/>
  <c r="FE445" i="8"/>
  <c r="FJ510" i="8"/>
  <c r="FJ536" i="8" s="1"/>
  <c r="FJ458" i="8"/>
  <c r="FF505" i="8"/>
  <c r="FF539" i="8" s="1"/>
  <c r="FF453" i="8"/>
  <c r="FJ503" i="8"/>
  <c r="FJ547" i="8" s="1"/>
  <c r="FJ451" i="8"/>
  <c r="AI490" i="8"/>
  <c r="AI552" i="8" s="1"/>
  <c r="AI438" i="8"/>
  <c r="DU614" i="8"/>
  <c r="FN504" i="8"/>
  <c r="FN548" i="8" s="1"/>
  <c r="FN452" i="8"/>
  <c r="FI518" i="8"/>
  <c r="FI553" i="8" s="1"/>
  <c r="FI466" i="8"/>
  <c r="FA503" i="8"/>
  <c r="FA547" i="8" s="1"/>
  <c r="FA451" i="8"/>
  <c r="W742" i="8"/>
  <c r="W741" i="8"/>
  <c r="W740" i="8"/>
  <c r="BH499" i="8"/>
  <c r="BH528" i="8" s="1"/>
  <c r="BH447" i="8"/>
  <c r="BH507" i="8"/>
  <c r="BH544" i="8" s="1"/>
  <c r="BH564" i="8" s="1"/>
  <c r="BH455" i="8"/>
  <c r="FA486" i="8"/>
  <c r="FA543" i="8" s="1"/>
  <c r="FA434" i="8"/>
  <c r="EI709" i="8"/>
  <c r="DV654" i="8"/>
  <c r="EA654" i="8" s="1"/>
  <c r="DZ654" i="8" s="1"/>
  <c r="DV664" i="8"/>
  <c r="DV663" i="8"/>
  <c r="DY663" i="8" s="1"/>
  <c r="ED773" i="8" s="1"/>
  <c r="EO773" i="8" s="1"/>
  <c r="DV655" i="8"/>
  <c r="DY563" i="8"/>
  <c r="DV659" i="8"/>
  <c r="DV657" i="8"/>
  <c r="DV660" i="8"/>
  <c r="DV662" i="8"/>
  <c r="DV656" i="8"/>
  <c r="DV661" i="8"/>
  <c r="DV658" i="8"/>
  <c r="AI475" i="8"/>
  <c r="AI525" i="8" s="1"/>
  <c r="AI423" i="8"/>
  <c r="DX739" i="8"/>
  <c r="DX731" i="8"/>
  <c r="U742" i="8"/>
  <c r="EN669" i="8"/>
  <c r="EM669" i="8"/>
  <c r="DW626" i="8"/>
  <c r="EA618" i="8"/>
  <c r="DY618" i="8"/>
  <c r="DY623" i="8"/>
  <c r="EA623" i="8"/>
  <c r="DO670" i="8"/>
  <c r="DM670" i="8"/>
  <c r="DO623" i="8"/>
  <c r="DM623" i="8"/>
  <c r="DM622" i="8"/>
  <c r="DO622" i="8"/>
  <c r="HG594" i="8"/>
  <c r="HG672" i="8"/>
  <c r="HG687" i="8"/>
  <c r="HG639" i="8"/>
  <c r="DM621" i="8"/>
  <c r="BS626" i="8"/>
  <c r="EA622" i="8"/>
  <c r="DX678" i="8"/>
  <c r="DY671" i="8"/>
  <c r="EA671" i="8"/>
  <c r="GM433" i="8"/>
  <c r="GM485" i="8"/>
  <c r="GM542" i="8" s="1"/>
  <c r="GM418" i="8"/>
  <c r="GM470" i="8"/>
  <c r="GM557" i="8" s="1"/>
  <c r="GM430" i="8"/>
  <c r="GM482" i="8"/>
  <c r="GM445" i="8"/>
  <c r="GM497" i="8"/>
  <c r="GM540" i="8" s="1"/>
  <c r="GM489" i="8"/>
  <c r="GM551" i="8" s="1"/>
  <c r="GM437" i="8"/>
  <c r="GM434" i="8"/>
  <c r="GM486" i="8"/>
  <c r="GM543" i="8" s="1"/>
  <c r="EU568" i="8"/>
  <c r="EU565" i="8"/>
  <c r="EU686" i="8" s="1"/>
  <c r="ES539" i="8"/>
  <c r="ES568" i="8" s="1"/>
  <c r="ES549" i="8"/>
  <c r="ES561" i="8" s="1"/>
  <c r="ES618" i="8" s="1"/>
  <c r="GU568" i="8"/>
  <c r="ET568" i="8"/>
  <c r="C722" i="8"/>
  <c r="C725" i="8"/>
  <c r="I507" i="8"/>
  <c r="I544" i="8" s="1"/>
  <c r="I455" i="8"/>
  <c r="FB502" i="8"/>
  <c r="FB531" i="8" s="1"/>
  <c r="FB450" i="8"/>
  <c r="E480" i="8"/>
  <c r="E536" i="8" s="1"/>
  <c r="E428" i="8"/>
  <c r="K515" i="8"/>
  <c r="K532" i="8" s="1"/>
  <c r="K721" i="8" s="1"/>
  <c r="K463" i="8"/>
  <c r="O480" i="8"/>
  <c r="O536" i="8" s="1"/>
  <c r="O428" i="8"/>
  <c r="FB475" i="8"/>
  <c r="FB525" i="8" s="1"/>
  <c r="FB423" i="8"/>
  <c r="CW648" i="8"/>
  <c r="CW632" i="8"/>
  <c r="CW636" i="8"/>
  <c r="CW647" i="8"/>
  <c r="CW649" i="8"/>
  <c r="CW640" i="8"/>
  <c r="CW641" i="8"/>
  <c r="CW631" i="8"/>
  <c r="CW638" i="8"/>
  <c r="CW646" i="8"/>
  <c r="CX561" i="8"/>
  <c r="CY549" i="8"/>
  <c r="CZ549" i="8"/>
  <c r="FF503" i="8"/>
  <c r="FF547" i="8" s="1"/>
  <c r="FF451" i="8"/>
  <c r="FA485" i="8"/>
  <c r="FA542" i="8" s="1"/>
  <c r="FA433" i="8"/>
  <c r="AB548" i="8"/>
  <c r="AF548" i="8"/>
  <c r="DM587" i="8"/>
  <c r="BI485" i="8"/>
  <c r="BI542" i="8" s="1"/>
  <c r="BI433" i="8"/>
  <c r="DV645" i="8"/>
  <c r="EA645" i="8" s="1"/>
  <c r="DV643" i="8"/>
  <c r="DV632" i="8"/>
  <c r="DV648" i="8"/>
  <c r="DY648" i="8" s="1"/>
  <c r="DV642" i="8"/>
  <c r="DV641" i="8"/>
  <c r="DV636" i="8"/>
  <c r="DV640" i="8"/>
  <c r="DV634" i="8"/>
  <c r="DV638" i="8"/>
  <c r="DV646" i="8"/>
  <c r="DV631" i="8"/>
  <c r="DV649" i="8"/>
  <c r="DV644" i="8"/>
  <c r="DV647" i="8"/>
  <c r="DV639" i="8"/>
  <c r="DV633" i="8"/>
  <c r="DV635" i="8"/>
  <c r="DY621" i="8"/>
  <c r="EA621" i="8"/>
  <c r="GM425" i="8"/>
  <c r="GM477" i="8"/>
  <c r="GM426" i="8"/>
  <c r="GM478" i="8"/>
  <c r="GM541" i="8" s="1"/>
  <c r="BA516" i="8"/>
  <c r="BA533" i="8" s="1"/>
  <c r="K481" i="8"/>
  <c r="K537" i="8" s="1"/>
  <c r="CW643" i="8"/>
  <c r="U736" i="8"/>
  <c r="U738" i="8"/>
  <c r="EL709" i="8"/>
  <c r="FF502" i="8"/>
  <c r="FF531" i="8" s="1"/>
  <c r="FP717" i="8"/>
  <c r="DT709" i="8"/>
  <c r="DI709" i="8"/>
  <c r="DJ717" i="8"/>
  <c r="BO717" i="8"/>
  <c r="DY675" i="8"/>
  <c r="DY676" i="8"/>
  <c r="GZ648" i="8"/>
  <c r="GT475" i="8"/>
  <c r="GT525" i="8" s="1"/>
  <c r="ET561" i="8"/>
  <c r="ET625" i="8" s="1"/>
  <c r="CA500" i="8"/>
  <c r="CA529" i="8" s="1"/>
  <c r="CA448" i="8"/>
  <c r="AZ496" i="8"/>
  <c r="AZ538" i="8" s="1"/>
  <c r="AZ444" i="8"/>
  <c r="AU496" i="8"/>
  <c r="AU538" i="8" s="1"/>
  <c r="AU444" i="8"/>
  <c r="AU501" i="8"/>
  <c r="AU530" i="8" s="1"/>
  <c r="AU449" i="8"/>
  <c r="AZ476" i="8"/>
  <c r="AZ527" i="8" s="1"/>
  <c r="AZ424" i="8"/>
  <c r="AK497" i="8"/>
  <c r="AK540" i="8" s="1"/>
  <c r="AK445" i="8"/>
  <c r="CK475" i="8"/>
  <c r="CK525" i="8" s="1"/>
  <c r="CK423" i="8"/>
  <c r="CK480" i="8"/>
  <c r="CK536" i="8" s="1"/>
  <c r="CK428" i="8"/>
  <c r="AW475" i="8"/>
  <c r="AW525" i="8" s="1"/>
  <c r="AW423" i="8"/>
  <c r="AX496" i="8"/>
  <c r="AX538" i="8" s="1"/>
  <c r="AX444" i="8"/>
  <c r="E500" i="8"/>
  <c r="E529" i="8" s="1"/>
  <c r="E448" i="8"/>
  <c r="N496" i="8"/>
  <c r="N538" i="8" s="1"/>
  <c r="N444" i="8"/>
  <c r="E486" i="8"/>
  <c r="E543" i="8" s="1"/>
  <c r="E434" i="8"/>
  <c r="D476" i="8"/>
  <c r="D527" i="8" s="1"/>
  <c r="D724" i="8" s="1"/>
  <c r="K475" i="8"/>
  <c r="K525" i="8" s="1"/>
  <c r="K423" i="8"/>
  <c r="E507" i="8"/>
  <c r="E544" i="8" s="1"/>
  <c r="E455" i="8"/>
  <c r="N539" i="8"/>
  <c r="E502" i="8"/>
  <c r="E531" i="8" s="1"/>
  <c r="E450" i="8"/>
  <c r="Q539" i="8"/>
  <c r="Q549" i="8"/>
  <c r="K502" i="8"/>
  <c r="K531" i="8" s="1"/>
  <c r="K450" i="8"/>
  <c r="Y732" i="8"/>
  <c r="Y730" i="8"/>
  <c r="Y739" i="8"/>
  <c r="O496" i="8"/>
  <c r="O538" i="8" s="1"/>
  <c r="O726" i="8" s="1"/>
  <c r="O444" i="8"/>
  <c r="O516" i="8"/>
  <c r="O533" i="8" s="1"/>
  <c r="O464" i="8"/>
  <c r="O476" i="8"/>
  <c r="O527" i="8" s="1"/>
  <c r="O424" i="8"/>
  <c r="X732" i="8"/>
  <c r="X736" i="8"/>
  <c r="X739" i="8"/>
  <c r="X730" i="8"/>
  <c r="CW637" i="8"/>
  <c r="AI503" i="8"/>
  <c r="AI547" i="8" s="1"/>
  <c r="AI451" i="8"/>
  <c r="DF730" i="8"/>
  <c r="DF650" i="8"/>
  <c r="BA564" i="8"/>
  <c r="BA669" i="8" s="1"/>
  <c r="DF733" i="8"/>
  <c r="DJ733" i="8"/>
  <c r="AI487" i="8"/>
  <c r="AI546" i="8" s="1"/>
  <c r="AI435" i="8"/>
  <c r="BI515" i="8"/>
  <c r="BI532" i="8" s="1"/>
  <c r="BI721" i="8" s="1"/>
  <c r="BI463" i="8"/>
  <c r="FA484" i="8"/>
  <c r="FA541" i="8" s="1"/>
  <c r="FA432" i="8"/>
  <c r="FJ487" i="8"/>
  <c r="FJ546" i="8" s="1"/>
  <c r="FJ435" i="8"/>
  <c r="EZ561" i="8"/>
  <c r="EZ622" i="8" s="1"/>
  <c r="BE548" i="8"/>
  <c r="EE738" i="8"/>
  <c r="EE614" i="8"/>
  <c r="FF510" i="8"/>
  <c r="FF536" i="8" s="1"/>
  <c r="FF458" i="8"/>
  <c r="FF507" i="8"/>
  <c r="FF544" i="8" s="1"/>
  <c r="FF455" i="8"/>
  <c r="EI738" i="8"/>
  <c r="EI614" i="8"/>
  <c r="DF614" i="8"/>
  <c r="DH740" i="8"/>
  <c r="BH489" i="8"/>
  <c r="BH551" i="8" s="1"/>
  <c r="BH437" i="8"/>
  <c r="FA502" i="8"/>
  <c r="FA531" i="8" s="1"/>
  <c r="FA450" i="8"/>
  <c r="FN490" i="8"/>
  <c r="FN552" i="8" s="1"/>
  <c r="FN438" i="8"/>
  <c r="FJ504" i="8"/>
  <c r="FJ548" i="8" s="1"/>
  <c r="FJ452" i="8"/>
  <c r="FF487" i="8"/>
  <c r="FF546" i="8" s="1"/>
  <c r="FF435" i="8"/>
  <c r="EE742" i="8"/>
  <c r="BJ723" i="8"/>
  <c r="DF740" i="8"/>
  <c r="BH480" i="8"/>
  <c r="BH536" i="8" s="1"/>
  <c r="BH428" i="8"/>
  <c r="BI489" i="8"/>
  <c r="BI551" i="8" s="1"/>
  <c r="BI437" i="8"/>
  <c r="FN488" i="8"/>
  <c r="FN550" i="8" s="1"/>
  <c r="FN436" i="8"/>
  <c r="DE709" i="8"/>
  <c r="DS665" i="8"/>
  <c r="AI516" i="8"/>
  <c r="AI533" i="8" s="1"/>
  <c r="AI464" i="8"/>
  <c r="DL733" i="8"/>
  <c r="DX732" i="8"/>
  <c r="X650" i="8"/>
  <c r="EF678" i="8"/>
  <c r="DY620" i="8"/>
  <c r="EA620" i="8"/>
  <c r="DM675" i="8"/>
  <c r="DO675" i="8"/>
  <c r="DO672" i="8"/>
  <c r="DO618" i="8"/>
  <c r="DJ626" i="8"/>
  <c r="DM618" i="8"/>
  <c r="EA669" i="8"/>
  <c r="HH675" i="8"/>
  <c r="HH602" i="8"/>
  <c r="HH647" i="8"/>
  <c r="GM423" i="8"/>
  <c r="GM475" i="8"/>
  <c r="GM525" i="8" s="1"/>
  <c r="GM465" i="8"/>
  <c r="GM517" i="8"/>
  <c r="GM432" i="8"/>
  <c r="GM484" i="8"/>
  <c r="GM534" i="8" s="1"/>
  <c r="GM462" i="8"/>
  <c r="GM514" i="8"/>
  <c r="GM424" i="8"/>
  <c r="GM476" i="8"/>
  <c r="GM527" i="8" s="1"/>
  <c r="GM431" i="8"/>
  <c r="GM483" i="8"/>
  <c r="DE694" i="8"/>
  <c r="EA674" i="8"/>
  <c r="EU569" i="8"/>
  <c r="EU567" i="8"/>
  <c r="EU560" i="8"/>
  <c r="EU593" i="8" s="1"/>
  <c r="GU675" i="8"/>
  <c r="GU673" i="8"/>
  <c r="GU570" i="8"/>
  <c r="GU566" i="8"/>
  <c r="GU697" i="8" s="1"/>
  <c r="GU571" i="8"/>
  <c r="GU565" i="8"/>
  <c r="GU690" i="8" s="1"/>
  <c r="GU567" i="8"/>
  <c r="GU698" i="8"/>
  <c r="GU569" i="8"/>
  <c r="AZ516" i="8"/>
  <c r="AZ533" i="8" s="1"/>
  <c r="AZ464" i="8"/>
  <c r="C481" i="8"/>
  <c r="C537" i="8" s="1"/>
  <c r="C429" i="8"/>
  <c r="G475" i="8"/>
  <c r="G525" i="8" s="1"/>
  <c r="G423" i="8"/>
  <c r="L500" i="8"/>
  <c r="L529" i="8" s="1"/>
  <c r="L448" i="8"/>
  <c r="FB516" i="8"/>
  <c r="FB533" i="8" s="1"/>
  <c r="FB464" i="8"/>
  <c r="J475" i="8"/>
  <c r="J525" i="8" s="1"/>
  <c r="J423" i="8"/>
  <c r="I484" i="8"/>
  <c r="I541" i="8" s="1"/>
  <c r="I432" i="8"/>
  <c r="I515" i="8"/>
  <c r="I532" i="8" s="1"/>
  <c r="I463" i="8"/>
  <c r="CF532" i="8"/>
  <c r="AI478" i="8"/>
  <c r="AI534" i="8" s="1"/>
  <c r="AI426" i="8"/>
  <c r="O507" i="8"/>
  <c r="O544" i="8" s="1"/>
  <c r="O455" i="8"/>
  <c r="AI504" i="8"/>
  <c r="AI548" i="8" s="1"/>
  <c r="AI452" i="8"/>
  <c r="BR630" i="8"/>
  <c r="BR648" i="8"/>
  <c r="BR733" i="8" s="1"/>
  <c r="BR632" i="8"/>
  <c r="BR649" i="8"/>
  <c r="BR636" i="8"/>
  <c r="BR634" i="8"/>
  <c r="BR641" i="8"/>
  <c r="BR639" i="8"/>
  <c r="BR640" i="8"/>
  <c r="BR638" i="8"/>
  <c r="BR633" i="8"/>
  <c r="BR647" i="8"/>
  <c r="BR642" i="8"/>
  <c r="BR646" i="8"/>
  <c r="BR644" i="8"/>
  <c r="BR635" i="8"/>
  <c r="FF478" i="8"/>
  <c r="FF534" i="8" s="1"/>
  <c r="FF426" i="8"/>
  <c r="FN489" i="8"/>
  <c r="FN551" i="8" s="1"/>
  <c r="FN437" i="8"/>
  <c r="BQ741" i="8"/>
  <c r="FI497" i="8"/>
  <c r="FI540" i="8" s="1"/>
  <c r="FI445" i="8"/>
  <c r="DF742" i="8"/>
  <c r="DS735" i="8"/>
  <c r="DX736" i="8"/>
  <c r="DX650" i="8"/>
  <c r="Y650" i="8"/>
  <c r="DK678" i="8"/>
  <c r="DM624" i="8"/>
  <c r="DO624" i="8"/>
  <c r="EE626" i="8"/>
  <c r="GM458" i="8"/>
  <c r="GM510" i="8"/>
  <c r="GM505" i="8"/>
  <c r="GM539" i="8" s="1"/>
  <c r="GM453" i="8"/>
  <c r="BZ516" i="8"/>
  <c r="BZ533" i="8" s="1"/>
  <c r="P501" i="8"/>
  <c r="P530" i="8" s="1"/>
  <c r="DR739" i="8"/>
  <c r="DF736" i="8"/>
  <c r="U733" i="8"/>
  <c r="EJ741" i="8"/>
  <c r="DR738" i="8"/>
  <c r="BI481" i="8"/>
  <c r="BI537" i="8" s="1"/>
  <c r="FN503" i="8"/>
  <c r="FN547" i="8" s="1"/>
  <c r="FP678" i="8"/>
  <c r="FQ678" i="8"/>
  <c r="GZ735" i="8"/>
  <c r="GT501" i="8"/>
  <c r="GT530" i="8" s="1"/>
  <c r="GP499" i="8"/>
  <c r="GP528" i="8" s="1"/>
  <c r="GP488" i="8"/>
  <c r="GP550" i="8" s="1"/>
  <c r="AU499" i="8"/>
  <c r="AU528" i="8" s="1"/>
  <c r="AU447" i="8"/>
  <c r="AN499" i="8"/>
  <c r="AN528" i="8" s="1"/>
  <c r="AU480" i="8"/>
  <c r="AU536" i="8" s="1"/>
  <c r="AU428" i="8"/>
  <c r="AZ481" i="8"/>
  <c r="AZ537" i="8" s="1"/>
  <c r="AZ429" i="8"/>
  <c r="AN476" i="8"/>
  <c r="AN527" i="8" s="1"/>
  <c r="AN424" i="8"/>
  <c r="BA723" i="8"/>
  <c r="BA722" i="8"/>
  <c r="AI496" i="8"/>
  <c r="AI538" i="8" s="1"/>
  <c r="AI444" i="8"/>
  <c r="AW480" i="8"/>
  <c r="AW536" i="8" s="1"/>
  <c r="AW428" i="8"/>
  <c r="C476" i="8"/>
  <c r="C527" i="8" s="1"/>
  <c r="C727" i="8" s="1"/>
  <c r="C424" i="8"/>
  <c r="D481" i="8"/>
  <c r="D537" i="8" s="1"/>
  <c r="D429" i="8"/>
  <c r="O475" i="8"/>
  <c r="O525" i="8" s="1"/>
  <c r="O423" i="8"/>
  <c r="F727" i="8"/>
  <c r="FB500" i="8"/>
  <c r="FB529" i="8" s="1"/>
  <c r="FB448" i="8"/>
  <c r="I505" i="8"/>
  <c r="I453" i="8"/>
  <c r="E481" i="8"/>
  <c r="E537" i="8" s="1"/>
  <c r="E429" i="8"/>
  <c r="L481" i="8"/>
  <c r="L537" i="8" s="1"/>
  <c r="L429" i="8"/>
  <c r="I502" i="8"/>
  <c r="I531" i="8" s="1"/>
  <c r="I450" i="8"/>
  <c r="R571" i="8"/>
  <c r="R707" i="8" s="1"/>
  <c r="R572" i="8"/>
  <c r="R565" i="8"/>
  <c r="R691" i="8" s="1"/>
  <c r="R566" i="8"/>
  <c r="R570" i="8"/>
  <c r="R724" i="8"/>
  <c r="R567" i="8"/>
  <c r="R699" i="8"/>
  <c r="R568" i="8"/>
  <c r="R569" i="8"/>
  <c r="R721" i="8"/>
  <c r="R726" i="8"/>
  <c r="E484" i="8"/>
  <c r="E541" i="8" s="1"/>
  <c r="E432" i="8"/>
  <c r="AI486" i="8"/>
  <c r="AI543" i="8" s="1"/>
  <c r="AI434" i="8"/>
  <c r="E497" i="8"/>
  <c r="E540" i="8" s="1"/>
  <c r="E445" i="8"/>
  <c r="J721" i="8"/>
  <c r="J726" i="8"/>
  <c r="CH544" i="8"/>
  <c r="O481" i="8"/>
  <c r="O537" i="8" s="1"/>
  <c r="O429" i="8"/>
  <c r="O501" i="8"/>
  <c r="O530" i="8" s="1"/>
  <c r="O449" i="8"/>
  <c r="FB496" i="8"/>
  <c r="FB538" i="8" s="1"/>
  <c r="FB444" i="8"/>
  <c r="BA725" i="8"/>
  <c r="BC542" i="8"/>
  <c r="BE542" i="8"/>
  <c r="AF547" i="8"/>
  <c r="AC547" i="8"/>
  <c r="AB547" i="8"/>
  <c r="Z547" i="8"/>
  <c r="BR598" i="8"/>
  <c r="BR603" i="8"/>
  <c r="BR587" i="8"/>
  <c r="BR612" i="8"/>
  <c r="BR602" i="8"/>
  <c r="BR609" i="8"/>
  <c r="BR589" i="8"/>
  <c r="BR593" i="8"/>
  <c r="BR613" i="8"/>
  <c r="BR610" i="8"/>
  <c r="BR605" i="8"/>
  <c r="BR594" i="8"/>
  <c r="BR591" i="8"/>
  <c r="BR597" i="8"/>
  <c r="BR601" i="8"/>
  <c r="BR596" i="8"/>
  <c r="BR588" i="8"/>
  <c r="BR595" i="8"/>
  <c r="BR604" i="8"/>
  <c r="BR590" i="8"/>
  <c r="BR599" i="8"/>
  <c r="BR611" i="8"/>
  <c r="BR607" i="8"/>
  <c r="BR608" i="8"/>
  <c r="DJ730" i="8"/>
  <c r="AI488" i="8"/>
  <c r="AI550" i="8" s="1"/>
  <c r="AI436" i="8"/>
  <c r="CH551" i="8"/>
  <c r="BI486" i="8"/>
  <c r="BI543" i="8" s="1"/>
  <c r="BI434" i="8"/>
  <c r="FF497" i="8"/>
  <c r="FF540" i="8" s="1"/>
  <c r="FF445" i="8"/>
  <c r="FN497" i="8"/>
  <c r="FN540" i="8" s="1"/>
  <c r="FN445" i="8"/>
  <c r="FA507" i="8"/>
  <c r="FA544" i="8" s="1"/>
  <c r="FA455" i="8"/>
  <c r="FN487" i="8"/>
  <c r="FN546" i="8" s="1"/>
  <c r="FN435" i="8"/>
  <c r="FJ489" i="8"/>
  <c r="FJ551" i="8" s="1"/>
  <c r="FJ437" i="8"/>
  <c r="BH488" i="8"/>
  <c r="BH550" i="8" s="1"/>
  <c r="BH436" i="8"/>
  <c r="FM497" i="8"/>
  <c r="FM540" i="8" s="1"/>
  <c r="FM445" i="8"/>
  <c r="FA478" i="8"/>
  <c r="FA534" i="8" s="1"/>
  <c r="FA426" i="8"/>
  <c r="FA487" i="8"/>
  <c r="FA546" i="8" s="1"/>
  <c r="FA435" i="8"/>
  <c r="DW741" i="8"/>
  <c r="BI478" i="8"/>
  <c r="BI534" i="8" s="1"/>
  <c r="BI426" i="8"/>
  <c r="FA505" i="8"/>
  <c r="FA539" i="8" s="1"/>
  <c r="FA453" i="8"/>
  <c r="FM518" i="8"/>
  <c r="FM553" i="8" s="1"/>
  <c r="FM466" i="8"/>
  <c r="FJ490" i="8"/>
  <c r="FJ552" i="8" s="1"/>
  <c r="FJ438" i="8"/>
  <c r="FE503" i="8"/>
  <c r="FE547" i="8" s="1"/>
  <c r="FE451" i="8"/>
  <c r="BH497" i="8"/>
  <c r="BH540" i="8" s="1"/>
  <c r="BH726" i="8" s="1"/>
  <c r="BH445" i="8"/>
  <c r="BI518" i="8"/>
  <c r="BI553" i="8" s="1"/>
  <c r="BI466" i="8"/>
  <c r="FJ488" i="8"/>
  <c r="FJ550" i="8" s="1"/>
  <c r="FJ436" i="8"/>
  <c r="FQ701" i="8"/>
  <c r="DV585" i="8"/>
  <c r="DY585" i="8" s="1"/>
  <c r="DV587" i="8"/>
  <c r="DV592" i="8"/>
  <c r="DV610" i="8"/>
  <c r="DV599" i="8"/>
  <c r="DV604" i="8"/>
  <c r="DV597" i="8"/>
  <c r="DV601" i="8"/>
  <c r="DV607" i="8"/>
  <c r="DV591" i="8"/>
  <c r="DV609" i="8"/>
  <c r="DV611" i="8"/>
  <c r="DV589" i="8"/>
  <c r="DV602" i="8"/>
  <c r="DV595" i="8"/>
  <c r="DV586" i="8"/>
  <c r="DV590" i="8"/>
  <c r="DV596" i="8"/>
  <c r="DV594" i="8"/>
  <c r="DV613" i="8"/>
  <c r="DV593" i="8"/>
  <c r="DV605" i="8"/>
  <c r="DV588" i="8"/>
  <c r="DY560" i="8"/>
  <c r="DV608" i="8"/>
  <c r="EA560" i="8"/>
  <c r="BY539" i="8"/>
  <c r="BY549" i="8"/>
  <c r="DL736" i="8"/>
  <c r="FQ694" i="8"/>
  <c r="Y701" i="8"/>
  <c r="BR678" i="8"/>
  <c r="EA619" i="8"/>
  <c r="DY619" i="8"/>
  <c r="DO673" i="8"/>
  <c r="DM673" i="8"/>
  <c r="DO674" i="8"/>
  <c r="DM674" i="8"/>
  <c r="DG626" i="8"/>
  <c r="DY669" i="8"/>
  <c r="EK626" i="8"/>
  <c r="EA670" i="8"/>
  <c r="DY670" i="8"/>
  <c r="GM500" i="8"/>
  <c r="GM529" i="8" s="1"/>
  <c r="GM448" i="8"/>
  <c r="GM436" i="8"/>
  <c r="GM488" i="8"/>
  <c r="GM550" i="8" s="1"/>
  <c r="GM502" i="8"/>
  <c r="GM531" i="8" s="1"/>
  <c r="GM450" i="8"/>
  <c r="GM449" i="8"/>
  <c r="GM501" i="8"/>
  <c r="GM530" i="8" s="1"/>
  <c r="GM466" i="8"/>
  <c r="GM518" i="8"/>
  <c r="GM553" i="8" s="1"/>
  <c r="GM444" i="8"/>
  <c r="GM496" i="8"/>
  <c r="GM538" i="8" s="1"/>
  <c r="ES563" i="8"/>
  <c r="ES659" i="8" s="1"/>
  <c r="DI701" i="8"/>
  <c r="EL694" i="8"/>
  <c r="GZ591" i="8"/>
  <c r="GZ564" i="8"/>
  <c r="GZ669" i="8" s="1"/>
  <c r="GZ678" i="8" s="1"/>
  <c r="DY672" i="8"/>
  <c r="ES697" i="8"/>
  <c r="ES700" i="8"/>
  <c r="ES698" i="8"/>
  <c r="CU655" i="8"/>
  <c r="CV496" i="8"/>
  <c r="CV538" i="8" s="1"/>
  <c r="CV444" i="8"/>
  <c r="CB475" i="8"/>
  <c r="CB525" i="8" s="1"/>
  <c r="CB423" i="8"/>
  <c r="CB480" i="8"/>
  <c r="CB536" i="8" s="1"/>
  <c r="CB428" i="8"/>
  <c r="CC496" i="8"/>
  <c r="CC538" i="8" s="1"/>
  <c r="CC444" i="8"/>
  <c r="BT536" i="8"/>
  <c r="BV536" i="8"/>
  <c r="BY479" i="8"/>
  <c r="BY535" i="8" s="1"/>
  <c r="BY427" i="8"/>
  <c r="CA479" i="8"/>
  <c r="CA535" i="8" s="1"/>
  <c r="CA427" i="8"/>
  <c r="CB501" i="8"/>
  <c r="CB530" i="8" s="1"/>
  <c r="CB449" i="8"/>
  <c r="CC500" i="8"/>
  <c r="CC529" i="8" s="1"/>
  <c r="CC448" i="8"/>
  <c r="BK481" i="8"/>
  <c r="BK537" i="8" s="1"/>
  <c r="BK429" i="8"/>
  <c r="AT480" i="8"/>
  <c r="AT536" i="8" s="1"/>
  <c r="AT428" i="8"/>
  <c r="AZ475" i="8"/>
  <c r="AZ525" i="8" s="1"/>
  <c r="AZ423" i="8"/>
  <c r="BZ723" i="8"/>
  <c r="BZ570" i="8"/>
  <c r="BK475" i="8"/>
  <c r="BK525" i="8" s="1"/>
  <c r="BK423" i="8"/>
  <c r="AY516" i="8"/>
  <c r="AY533" i="8" s="1"/>
  <c r="AY464" i="8"/>
  <c r="AT497" i="8"/>
  <c r="AT540" i="8" s="1"/>
  <c r="AT445" i="8"/>
  <c r="AV721" i="8"/>
  <c r="AV724" i="8"/>
  <c r="AQ535" i="8"/>
  <c r="AO535" i="8"/>
  <c r="C723" i="8"/>
  <c r="AJ480" i="8"/>
  <c r="AJ536" i="8" s="1"/>
  <c r="AJ428" i="8"/>
  <c r="D480" i="8"/>
  <c r="D536" i="8" s="1"/>
  <c r="D428" i="8"/>
  <c r="AT475" i="8"/>
  <c r="AT525" i="8" s="1"/>
  <c r="AT423" i="8"/>
  <c r="AV726" i="8"/>
  <c r="E475" i="8"/>
  <c r="E525" i="8" s="1"/>
  <c r="E423" i="8"/>
  <c r="AL476" i="8"/>
  <c r="AL527" i="8" s="1"/>
  <c r="AL424" i="8"/>
  <c r="E516" i="8"/>
  <c r="E533" i="8" s="1"/>
  <c r="E464" i="8"/>
  <c r="Q475" i="8"/>
  <c r="Q525" i="8" s="1"/>
  <c r="Q423" i="8"/>
  <c r="H480" i="8"/>
  <c r="H536" i="8" s="1"/>
  <c r="H428" i="8"/>
  <c r="I496" i="8"/>
  <c r="I538" i="8" s="1"/>
  <c r="I444" i="8"/>
  <c r="E499" i="8"/>
  <c r="E528" i="8" s="1"/>
  <c r="E447" i="8"/>
  <c r="I475" i="8"/>
  <c r="I525" i="8" s="1"/>
  <c r="I423" i="8"/>
  <c r="L476" i="8"/>
  <c r="L527" i="8" s="1"/>
  <c r="L424" i="8"/>
  <c r="H496" i="8"/>
  <c r="H538" i="8" s="1"/>
  <c r="H444" i="8"/>
  <c r="R662" i="8"/>
  <c r="FB478" i="8"/>
  <c r="FB534" i="8" s="1"/>
  <c r="FB426" i="8"/>
  <c r="FB486" i="8"/>
  <c r="FB543" i="8" s="1"/>
  <c r="FB434" i="8"/>
  <c r="M500" i="8"/>
  <c r="M529" i="8" s="1"/>
  <c r="M448" i="8"/>
  <c r="M479" i="8"/>
  <c r="M535" i="8" s="1"/>
  <c r="M427" i="8"/>
  <c r="AF541" i="8"/>
  <c r="Q500" i="8"/>
  <c r="Q529" i="8" s="1"/>
  <c r="Q448" i="8"/>
  <c r="Q479" i="8"/>
  <c r="Q535" i="8" s="1"/>
  <c r="Q427" i="8"/>
  <c r="M485" i="8"/>
  <c r="M542" i="8" s="1"/>
  <c r="M433" i="8"/>
  <c r="M486" i="8"/>
  <c r="M543" i="8" s="1"/>
  <c r="M434" i="8"/>
  <c r="BO731" i="8"/>
  <c r="BO733" i="8"/>
  <c r="BO736" i="8"/>
  <c r="DG731" i="8"/>
  <c r="DG733" i="8"/>
  <c r="DW733" i="8"/>
  <c r="BS732" i="8"/>
  <c r="BS736" i="8"/>
  <c r="BS739" i="8"/>
  <c r="BS730" i="8"/>
  <c r="BS650" i="8"/>
  <c r="BR732" i="8"/>
  <c r="V738" i="8"/>
  <c r="V614" i="8"/>
  <c r="R600" i="8"/>
  <c r="R587" i="8"/>
  <c r="R597" i="8"/>
  <c r="R607" i="8"/>
  <c r="R610" i="8"/>
  <c r="R611" i="8"/>
  <c r="R609" i="8"/>
  <c r="DT741" i="8"/>
  <c r="DT614" i="8"/>
  <c r="X740" i="8"/>
  <c r="X741" i="8"/>
  <c r="EH738" i="8"/>
  <c r="EH740" i="8"/>
  <c r="CX604" i="8"/>
  <c r="DI741" i="8"/>
  <c r="DI614" i="8"/>
  <c r="EA598" i="8"/>
  <c r="DY598" i="8"/>
  <c r="CU592" i="8"/>
  <c r="CU603" i="8"/>
  <c r="CU585" i="8"/>
  <c r="CU598" i="8"/>
  <c r="CU587" i="8"/>
  <c r="CU601" i="8"/>
  <c r="CU610" i="8"/>
  <c r="CU608" i="8"/>
  <c r="CU613" i="8"/>
  <c r="CU607" i="8"/>
  <c r="CU604" i="8"/>
  <c r="CU586" i="8"/>
  <c r="CU611" i="8"/>
  <c r="CU591" i="8"/>
  <c r="CU593" i="8"/>
  <c r="CU602" i="8"/>
  <c r="CU596" i="8"/>
  <c r="CU595" i="8"/>
  <c r="V742" i="8"/>
  <c r="BJ486" i="8"/>
  <c r="BJ543" i="8" s="1"/>
  <c r="BJ434" i="8"/>
  <c r="BJ478" i="8"/>
  <c r="BJ534" i="8" s="1"/>
  <c r="BJ426" i="8"/>
  <c r="DE738" i="8"/>
  <c r="FQ735" i="8"/>
  <c r="FE516" i="8"/>
  <c r="FE533" i="8" s="1"/>
  <c r="FE464" i="8"/>
  <c r="FE476" i="8"/>
  <c r="FE527" i="8" s="1"/>
  <c r="FE424" i="8"/>
  <c r="FH511" i="8"/>
  <c r="FH537" i="8" s="1"/>
  <c r="FH459" i="8"/>
  <c r="FI484" i="8"/>
  <c r="FI541" i="8" s="1"/>
  <c r="FI432" i="8"/>
  <c r="FI502" i="8"/>
  <c r="FI531" i="8" s="1"/>
  <c r="FI450" i="8"/>
  <c r="FI499" i="8"/>
  <c r="FI528" i="8" s="1"/>
  <c r="FI447" i="8"/>
  <c r="FM485" i="8"/>
  <c r="FM542" i="8" s="1"/>
  <c r="FM433" i="8"/>
  <c r="FM515" i="8"/>
  <c r="FM532" i="8" s="1"/>
  <c r="FM463" i="8"/>
  <c r="FM500" i="8"/>
  <c r="FM529" i="8" s="1"/>
  <c r="FM448" i="8"/>
  <c r="FP738" i="8"/>
  <c r="FA497" i="8"/>
  <c r="FA540" i="8" s="1"/>
  <c r="FA445" i="8"/>
  <c r="FA499" i="8"/>
  <c r="FA528" i="8" s="1"/>
  <c r="FA447" i="8"/>
  <c r="FC563" i="8"/>
  <c r="FC571" i="8"/>
  <c r="FC706" i="8" s="1"/>
  <c r="FC572" i="8"/>
  <c r="FC712" i="8" s="1"/>
  <c r="FC566" i="8"/>
  <c r="FC697" i="8" s="1"/>
  <c r="FC570" i="8"/>
  <c r="FH500" i="8"/>
  <c r="FH529" i="8" s="1"/>
  <c r="FH448" i="8"/>
  <c r="FL503" i="8"/>
  <c r="FL547" i="8" s="1"/>
  <c r="FL451" i="8"/>
  <c r="FL500" i="8"/>
  <c r="FL529" i="8" s="1"/>
  <c r="FL448" i="8"/>
  <c r="FA500" i="8"/>
  <c r="FA529" i="8" s="1"/>
  <c r="FA448" i="8"/>
  <c r="FD500" i="8"/>
  <c r="FD529" i="8" s="1"/>
  <c r="FD448" i="8"/>
  <c r="FD486" i="8"/>
  <c r="FD543" i="8" s="1"/>
  <c r="FD434" i="8"/>
  <c r="FD478" i="8"/>
  <c r="FD534" i="8" s="1"/>
  <c r="FD426" i="8"/>
  <c r="FG490" i="8"/>
  <c r="FG552" i="8" s="1"/>
  <c r="FG438" i="8"/>
  <c r="FG501" i="8"/>
  <c r="FG530" i="8" s="1"/>
  <c r="FG449" i="8"/>
  <c r="FG475" i="8"/>
  <c r="FG525" i="8" s="1"/>
  <c r="FG423" i="8"/>
  <c r="FJ511" i="8"/>
  <c r="FJ537" i="8" s="1"/>
  <c r="FJ459" i="8"/>
  <c r="FK488" i="8"/>
  <c r="FK550" i="8" s="1"/>
  <c r="FK436" i="8"/>
  <c r="FK499" i="8"/>
  <c r="FK528" i="8" s="1"/>
  <c r="FK447" i="8"/>
  <c r="FL497" i="8"/>
  <c r="FL540" i="8" s="1"/>
  <c r="FL445" i="8"/>
  <c r="FO490" i="8"/>
  <c r="FO552" i="8" s="1"/>
  <c r="FO438" i="8"/>
  <c r="FO501" i="8"/>
  <c r="FO530" i="8" s="1"/>
  <c r="FO449" i="8"/>
  <c r="FO475" i="8"/>
  <c r="FO525" i="8" s="1"/>
  <c r="FO423" i="8"/>
  <c r="FH478" i="8"/>
  <c r="FH534" i="8" s="1"/>
  <c r="FH426" i="8"/>
  <c r="FE478" i="8"/>
  <c r="FE534" i="8" s="1"/>
  <c r="FE426" i="8"/>
  <c r="FM490" i="8"/>
  <c r="FM552" i="8" s="1"/>
  <c r="FM438" i="8"/>
  <c r="DL709" i="8"/>
  <c r="DG717" i="8"/>
  <c r="EZ572" i="8"/>
  <c r="EZ716" i="8" s="1"/>
  <c r="FF516" i="8"/>
  <c r="FF533" i="8" s="1"/>
  <c r="FF464" i="8"/>
  <c r="FF476" i="8"/>
  <c r="FF527" i="8" s="1"/>
  <c r="FF424" i="8"/>
  <c r="FJ501" i="8"/>
  <c r="FJ530" i="8" s="1"/>
  <c r="FJ449" i="8"/>
  <c r="FJ507" i="8"/>
  <c r="FJ544" i="8" s="1"/>
  <c r="FJ455" i="8"/>
  <c r="FJ505" i="8"/>
  <c r="FJ539" i="8" s="1"/>
  <c r="FJ453" i="8"/>
  <c r="FJ475" i="8"/>
  <c r="FJ525" i="8" s="1"/>
  <c r="FJ423" i="8"/>
  <c r="FM511" i="8"/>
  <c r="FM537" i="8" s="1"/>
  <c r="FM459" i="8"/>
  <c r="FN499" i="8"/>
  <c r="FN528" i="8" s="1"/>
  <c r="FN447" i="8"/>
  <c r="FN485" i="8"/>
  <c r="FN542" i="8" s="1"/>
  <c r="FN433" i="8"/>
  <c r="FN515" i="8"/>
  <c r="FN532" i="8" s="1"/>
  <c r="FN463" i="8"/>
  <c r="FL485" i="8"/>
  <c r="FL542" i="8" s="1"/>
  <c r="FL433" i="8"/>
  <c r="FH507" i="8"/>
  <c r="FH544" i="8" s="1"/>
  <c r="FH455" i="8"/>
  <c r="HA499" i="8"/>
  <c r="HA528" i="8" s="1"/>
  <c r="HA447" i="8"/>
  <c r="HA515" i="8"/>
  <c r="HA532" i="8" s="1"/>
  <c r="HA463" i="8"/>
  <c r="HA459" i="8"/>
  <c r="HA511" i="8"/>
  <c r="HA432" i="8"/>
  <c r="HA484" i="8"/>
  <c r="HA534" i="8" s="1"/>
  <c r="HC501" i="8"/>
  <c r="HC530" i="8" s="1"/>
  <c r="HC449" i="8"/>
  <c r="HC510" i="8"/>
  <c r="HC458" i="8"/>
  <c r="HC497" i="8"/>
  <c r="HC540" i="8" s="1"/>
  <c r="HC445" i="8"/>
  <c r="HE448" i="8"/>
  <c r="HE500" i="8"/>
  <c r="HE529" i="8" s="1"/>
  <c r="HE478" i="8"/>
  <c r="HE541" i="8" s="1"/>
  <c r="HE426" i="8"/>
  <c r="HE496" i="8"/>
  <c r="HE538" i="8" s="1"/>
  <c r="HE444" i="8"/>
  <c r="HE433" i="8"/>
  <c r="HE485" i="8"/>
  <c r="HE542" i="8" s="1"/>
  <c r="BQ717" i="8"/>
  <c r="GX476" i="8"/>
  <c r="GX527" i="8" s="1"/>
  <c r="GX424" i="8"/>
  <c r="GX515" i="8"/>
  <c r="GX463" i="8"/>
  <c r="GX511" i="8"/>
  <c r="GX459" i="8"/>
  <c r="GX484" i="8"/>
  <c r="GX534" i="8" s="1"/>
  <c r="GX432" i="8"/>
  <c r="HC423" i="8"/>
  <c r="HC475" i="8"/>
  <c r="HC525" i="8" s="1"/>
  <c r="W626" i="8"/>
  <c r="GO434" i="8"/>
  <c r="GO486" i="8"/>
  <c r="GO543" i="8" s="1"/>
  <c r="GO444" i="8"/>
  <c r="GO496" i="8"/>
  <c r="GO538" i="8" s="1"/>
  <c r="GV451" i="8"/>
  <c r="GV503" i="8"/>
  <c r="GV547" i="8" s="1"/>
  <c r="GV431" i="8"/>
  <c r="GV483" i="8"/>
  <c r="GV464" i="8"/>
  <c r="GV516" i="8"/>
  <c r="GV533" i="8" s="1"/>
  <c r="GV437" i="8"/>
  <c r="GV489" i="8"/>
  <c r="GV551" i="8" s="1"/>
  <c r="GV432" i="8"/>
  <c r="GV484" i="8"/>
  <c r="GV534" i="8" s="1"/>
  <c r="GV465" i="8"/>
  <c r="GV517" i="8"/>
  <c r="HB431" i="8"/>
  <c r="HB483" i="8"/>
  <c r="HB425" i="8"/>
  <c r="HB477" i="8"/>
  <c r="HB432" i="8"/>
  <c r="HB484" i="8"/>
  <c r="HB534" i="8" s="1"/>
  <c r="HB511" i="8"/>
  <c r="HB459" i="8"/>
  <c r="HB464" i="8"/>
  <c r="HB516" i="8"/>
  <c r="HB533" i="8" s="1"/>
  <c r="HB447" i="8"/>
  <c r="HB499" i="8"/>
  <c r="HB528" i="8" s="1"/>
  <c r="HB435" i="8"/>
  <c r="HB487" i="8"/>
  <c r="HB546" i="8" s="1"/>
  <c r="HB465" i="8"/>
  <c r="HB517" i="8"/>
  <c r="HD439" i="8"/>
  <c r="HD491" i="8"/>
  <c r="HD549" i="8" s="1"/>
  <c r="HD497" i="8"/>
  <c r="HD540" i="8" s="1"/>
  <c r="HD445" i="8"/>
  <c r="HD510" i="8"/>
  <c r="HD458" i="8"/>
  <c r="HD449" i="8"/>
  <c r="HD501" i="8"/>
  <c r="HD530" i="8" s="1"/>
  <c r="HD465" i="8"/>
  <c r="HD517" i="8"/>
  <c r="HD438" i="8"/>
  <c r="HD490" i="8"/>
  <c r="HD552" i="8" s="1"/>
  <c r="HD451" i="8"/>
  <c r="HD503" i="8"/>
  <c r="HD547" i="8" s="1"/>
  <c r="HF437" i="8"/>
  <c r="HF489" i="8"/>
  <c r="HF551" i="8" s="1"/>
  <c r="HF433" i="8"/>
  <c r="HF485" i="8"/>
  <c r="HF542" i="8" s="1"/>
  <c r="HF444" i="8"/>
  <c r="HF496" i="8"/>
  <c r="HF538" i="8" s="1"/>
  <c r="HF515" i="8"/>
  <c r="HF532" i="8" s="1"/>
  <c r="HF463" i="8"/>
  <c r="HF466" i="8"/>
  <c r="HF518" i="8"/>
  <c r="HF553" i="8" s="1"/>
  <c r="HF451" i="8"/>
  <c r="HF503" i="8"/>
  <c r="HF547" i="8" s="1"/>
  <c r="HF418" i="8"/>
  <c r="HF470" i="8"/>
  <c r="HF557" i="8" s="1"/>
  <c r="HH732" i="8"/>
  <c r="HH749" i="8" s="1"/>
  <c r="HH730" i="8"/>
  <c r="HH747" i="8" s="1"/>
  <c r="HH650" i="8"/>
  <c r="GR425" i="8"/>
  <c r="GR477" i="8"/>
  <c r="GN453" i="8"/>
  <c r="GN505" i="8"/>
  <c r="GN539" i="8" s="1"/>
  <c r="GN425" i="8"/>
  <c r="GN477" i="8"/>
  <c r="GN431" i="8"/>
  <c r="GN483" i="8"/>
  <c r="GN433" i="8"/>
  <c r="GN485" i="8"/>
  <c r="GN542" i="8" s="1"/>
  <c r="GN449" i="8"/>
  <c r="GN501" i="8"/>
  <c r="GN530" i="8" s="1"/>
  <c r="GN463" i="8"/>
  <c r="GN515" i="8"/>
  <c r="GN532" i="8" s="1"/>
  <c r="GN432" i="8"/>
  <c r="GN484" i="8"/>
  <c r="GN534" i="8" s="1"/>
  <c r="GN458" i="8"/>
  <c r="GN510" i="8"/>
  <c r="GW445" i="8"/>
  <c r="GW497" i="8"/>
  <c r="GW540" i="8" s="1"/>
  <c r="GW466" i="8"/>
  <c r="GW518" i="8"/>
  <c r="GW553" i="8" s="1"/>
  <c r="GW450" i="8"/>
  <c r="GW502" i="8"/>
  <c r="GW531" i="8" s="1"/>
  <c r="GW452" i="8"/>
  <c r="GW504" i="8"/>
  <c r="GW548" i="8" s="1"/>
  <c r="GW453" i="8"/>
  <c r="GW505" i="8"/>
  <c r="GW539" i="8" s="1"/>
  <c r="GW437" i="8"/>
  <c r="GW489" i="8"/>
  <c r="GW551" i="8" s="1"/>
  <c r="GW419" i="8"/>
  <c r="GW471" i="8"/>
  <c r="GW558" i="8" s="1"/>
  <c r="GY419" i="8"/>
  <c r="GY471" i="8"/>
  <c r="GY558" i="8" s="1"/>
  <c r="GY497" i="8"/>
  <c r="GY540" i="8" s="1"/>
  <c r="GY445" i="8"/>
  <c r="GY510" i="8"/>
  <c r="GY458" i="8"/>
  <c r="GY448" i="8"/>
  <c r="GY500" i="8"/>
  <c r="GY529" i="8" s="1"/>
  <c r="HG734" i="8"/>
  <c r="HG750" i="8" s="1"/>
  <c r="HG665" i="8"/>
  <c r="GS425" i="8"/>
  <c r="GS477" i="8"/>
  <c r="GS435" i="8"/>
  <c r="GS487" i="8"/>
  <c r="GS546" i="8" s="1"/>
  <c r="GS464" i="8"/>
  <c r="GS516" i="8"/>
  <c r="GS533" i="8" s="1"/>
  <c r="GS434" i="8"/>
  <c r="GS486" i="8"/>
  <c r="GS543" i="8" s="1"/>
  <c r="GS436" i="8"/>
  <c r="GS488" i="8"/>
  <c r="GS550" i="8" s="1"/>
  <c r="GS448" i="8"/>
  <c r="GS500" i="8"/>
  <c r="GS529" i="8" s="1"/>
  <c r="GS458" i="8"/>
  <c r="GS510" i="8"/>
  <c r="GU462" i="8"/>
  <c r="GU514" i="8"/>
  <c r="GU425" i="8"/>
  <c r="GU477" i="8"/>
  <c r="GQ564" i="8"/>
  <c r="GQ561" i="8"/>
  <c r="GQ616" i="8" s="1"/>
  <c r="GQ571" i="8"/>
  <c r="CV497" i="8"/>
  <c r="CV540" i="8" s="1"/>
  <c r="CV445" i="8"/>
  <c r="CB476" i="8"/>
  <c r="CB527" i="8" s="1"/>
  <c r="CB424" i="8"/>
  <c r="CB496" i="8"/>
  <c r="CB538" i="8" s="1"/>
  <c r="CB444" i="8"/>
  <c r="BT527" i="8"/>
  <c r="BY501" i="8"/>
  <c r="BY530" i="8" s="1"/>
  <c r="BY449" i="8"/>
  <c r="BY496" i="8"/>
  <c r="BY538" i="8" s="1"/>
  <c r="BY444" i="8"/>
  <c r="CA481" i="8"/>
  <c r="CA537" i="8" s="1"/>
  <c r="CA429" i="8"/>
  <c r="CB479" i="8"/>
  <c r="CB535" i="8" s="1"/>
  <c r="CB427" i="8"/>
  <c r="CC480" i="8"/>
  <c r="CC536" i="8" s="1"/>
  <c r="CC428" i="8"/>
  <c r="BK497" i="8"/>
  <c r="BK540" i="8" s="1"/>
  <c r="BK445" i="8"/>
  <c r="AY499" i="8"/>
  <c r="AY528" i="8" s="1"/>
  <c r="AY447" i="8"/>
  <c r="BZ724" i="8"/>
  <c r="AT499" i="8"/>
  <c r="AT528" i="8" s="1"/>
  <c r="AT447" i="8"/>
  <c r="AY496" i="8"/>
  <c r="AY538" i="8" s="1"/>
  <c r="AY444" i="8"/>
  <c r="AT496" i="8"/>
  <c r="AT538" i="8" s="1"/>
  <c r="AT444" i="8"/>
  <c r="AJ726" i="8"/>
  <c r="AV568" i="8"/>
  <c r="AK475" i="8"/>
  <c r="AK525" i="8" s="1"/>
  <c r="AK423" i="8"/>
  <c r="AT501" i="8"/>
  <c r="AT530" i="8" s="1"/>
  <c r="AT449" i="8"/>
  <c r="BA727" i="8"/>
  <c r="AL496" i="8"/>
  <c r="AL538" i="8" s="1"/>
  <c r="AL444" i="8"/>
  <c r="AL499" i="8"/>
  <c r="AL528" i="8" s="1"/>
  <c r="AL447" i="8"/>
  <c r="E476" i="8"/>
  <c r="E527" i="8" s="1"/>
  <c r="E424" i="8"/>
  <c r="I500" i="8"/>
  <c r="I529" i="8" s="1"/>
  <c r="I448" i="8"/>
  <c r="P721" i="8"/>
  <c r="E496" i="8"/>
  <c r="E538" i="8" s="1"/>
  <c r="E444" i="8"/>
  <c r="H475" i="8"/>
  <c r="H525" i="8" s="1"/>
  <c r="H423" i="8"/>
  <c r="I499" i="8"/>
  <c r="I528" i="8" s="1"/>
  <c r="I447" i="8"/>
  <c r="L726" i="8"/>
  <c r="L721" i="8"/>
  <c r="FB499" i="8"/>
  <c r="FB528" i="8" s="1"/>
  <c r="FB447" i="8"/>
  <c r="FB511" i="8"/>
  <c r="FB537" i="8" s="1"/>
  <c r="FB459" i="8"/>
  <c r="M496" i="8"/>
  <c r="M538" i="8" s="1"/>
  <c r="M444" i="8"/>
  <c r="M476" i="8"/>
  <c r="M527" i="8" s="1"/>
  <c r="M424" i="8"/>
  <c r="M501" i="8"/>
  <c r="M530" i="8" s="1"/>
  <c r="M449" i="8"/>
  <c r="AF544" i="8"/>
  <c r="Q496" i="8"/>
  <c r="Q538" i="8" s="1"/>
  <c r="Q444" i="8"/>
  <c r="Q476" i="8"/>
  <c r="Q527" i="8" s="1"/>
  <c r="Q424" i="8"/>
  <c r="Q501" i="8"/>
  <c r="Q530" i="8" s="1"/>
  <c r="Q449" i="8"/>
  <c r="W731" i="8"/>
  <c r="W733" i="8"/>
  <c r="W736" i="8"/>
  <c r="V730" i="8"/>
  <c r="V739" i="8"/>
  <c r="V650" i="8"/>
  <c r="BQ731" i="8"/>
  <c r="BQ733" i="8"/>
  <c r="BQ736" i="8"/>
  <c r="DI731" i="8"/>
  <c r="DI733" i="8"/>
  <c r="EA637" i="8"/>
  <c r="DE732" i="8"/>
  <c r="DE730" i="8"/>
  <c r="DM630" i="8"/>
  <c r="DR732" i="8"/>
  <c r="DR736" i="8"/>
  <c r="DR730" i="8"/>
  <c r="DR650" i="8"/>
  <c r="V736" i="8"/>
  <c r="BP738" i="8"/>
  <c r="BP742" i="8"/>
  <c r="BP614" i="8"/>
  <c r="DE741" i="8"/>
  <c r="DE740" i="8"/>
  <c r="DM603" i="8"/>
  <c r="X614" i="8"/>
  <c r="X742" i="8"/>
  <c r="BR740" i="8"/>
  <c r="DT738" i="8"/>
  <c r="BP740" i="8"/>
  <c r="BR742" i="8"/>
  <c r="BJ503" i="8"/>
  <c r="BJ547" i="8" s="1"/>
  <c r="BJ451" i="8"/>
  <c r="BJ485" i="8"/>
  <c r="BJ542" i="8" s="1"/>
  <c r="BJ433" i="8"/>
  <c r="BJ515" i="8"/>
  <c r="BJ532" i="8" s="1"/>
  <c r="BJ463" i="8"/>
  <c r="V740" i="8"/>
  <c r="FE501" i="8"/>
  <c r="FE530" i="8" s="1"/>
  <c r="FE449" i="8"/>
  <c r="FE475" i="8"/>
  <c r="FE525" i="8" s="1"/>
  <c r="FE423" i="8"/>
  <c r="FI507" i="8"/>
  <c r="FI544" i="8" s="1"/>
  <c r="FI455" i="8"/>
  <c r="FI505" i="8"/>
  <c r="FI539" i="8" s="1"/>
  <c r="FI453" i="8"/>
  <c r="FI516" i="8"/>
  <c r="FI533" i="8" s="1"/>
  <c r="FI464" i="8"/>
  <c r="FI476" i="8"/>
  <c r="FI527" i="8" s="1"/>
  <c r="FI424" i="8"/>
  <c r="FL511" i="8"/>
  <c r="FL537" i="8" s="1"/>
  <c r="FL459" i="8"/>
  <c r="FM484" i="8"/>
  <c r="FM541" i="8" s="1"/>
  <c r="FM432" i="8"/>
  <c r="FM502" i="8"/>
  <c r="FM531" i="8" s="1"/>
  <c r="FM450" i="8"/>
  <c r="FM499" i="8"/>
  <c r="FM528" i="8" s="1"/>
  <c r="FM447" i="8"/>
  <c r="FL478" i="8"/>
  <c r="FL534" i="8" s="1"/>
  <c r="FL426" i="8"/>
  <c r="FA496" i="8"/>
  <c r="FA538" i="8" s="1"/>
  <c r="FA444" i="8"/>
  <c r="FA475" i="8"/>
  <c r="FA525" i="8" s="1"/>
  <c r="FA423" i="8"/>
  <c r="FH499" i="8"/>
  <c r="FH528" i="8" s="1"/>
  <c r="FH447" i="8"/>
  <c r="FL487" i="8"/>
  <c r="FL546" i="8" s="1"/>
  <c r="FL435" i="8"/>
  <c r="FL499" i="8"/>
  <c r="FL528" i="8" s="1"/>
  <c r="FL447" i="8"/>
  <c r="FD499" i="8"/>
  <c r="FD528" i="8" s="1"/>
  <c r="FD447" i="8"/>
  <c r="FD485" i="8"/>
  <c r="FD542" i="8" s="1"/>
  <c r="FD433" i="8"/>
  <c r="FD515" i="8"/>
  <c r="FD532" i="8" s="1"/>
  <c r="FD463" i="8"/>
  <c r="FE510" i="8"/>
  <c r="FE536" i="8" s="1"/>
  <c r="FE458" i="8"/>
  <c r="FG489" i="8"/>
  <c r="FG551" i="8" s="1"/>
  <c r="FG437" i="8"/>
  <c r="FG500" i="8"/>
  <c r="FG529" i="8" s="1"/>
  <c r="FG448" i="8"/>
  <c r="FK518" i="8"/>
  <c r="FK553" i="8" s="1"/>
  <c r="FK466" i="8"/>
  <c r="FK516" i="8"/>
  <c r="FK533" i="8" s="1"/>
  <c r="FK464" i="8"/>
  <c r="FK476" i="8"/>
  <c r="FK527" i="8" s="1"/>
  <c r="FK424" i="8"/>
  <c r="FM510" i="8"/>
  <c r="FM536" i="8" s="1"/>
  <c r="FM458" i="8"/>
  <c r="FO489" i="8"/>
  <c r="FO551" i="8" s="1"/>
  <c r="FO437" i="8"/>
  <c r="FO500" i="8"/>
  <c r="FO529" i="8" s="1"/>
  <c r="FO448" i="8"/>
  <c r="FH486" i="8"/>
  <c r="FH543" i="8" s="1"/>
  <c r="FH434" i="8"/>
  <c r="FE486" i="8"/>
  <c r="FE543" i="8" s="1"/>
  <c r="FE434" i="8"/>
  <c r="DF709" i="8"/>
  <c r="FF501" i="8"/>
  <c r="FF530" i="8" s="1"/>
  <c r="FF449" i="8"/>
  <c r="FF475" i="8"/>
  <c r="FF525" i="8" s="1"/>
  <c r="FF423" i="8"/>
  <c r="FH510" i="8"/>
  <c r="FH536" i="8" s="1"/>
  <c r="FH458" i="8"/>
  <c r="FJ500" i="8"/>
  <c r="FJ529" i="8" s="1"/>
  <c r="FJ448" i="8"/>
  <c r="FJ486" i="8"/>
  <c r="FJ543" i="8" s="1"/>
  <c r="FJ434" i="8"/>
  <c r="FJ478" i="8"/>
  <c r="FJ534" i="8" s="1"/>
  <c r="FJ426" i="8"/>
  <c r="FN516" i="8"/>
  <c r="FN533" i="8" s="1"/>
  <c r="FN464" i="8"/>
  <c r="FN476" i="8"/>
  <c r="FN527" i="8" s="1"/>
  <c r="FN424" i="8"/>
  <c r="FN484" i="8"/>
  <c r="FN541" i="8" s="1"/>
  <c r="FN432" i="8"/>
  <c r="FN502" i="8"/>
  <c r="FN531" i="8" s="1"/>
  <c r="FN450" i="8"/>
  <c r="HA500" i="8"/>
  <c r="HA529" i="8" s="1"/>
  <c r="HA448" i="8"/>
  <c r="HA516" i="8"/>
  <c r="HA533" i="8" s="1"/>
  <c r="HA464" i="8"/>
  <c r="HA444" i="8"/>
  <c r="HA496" i="8"/>
  <c r="HA538" i="8" s="1"/>
  <c r="HA485" i="8"/>
  <c r="HA542" i="8" s="1"/>
  <c r="HA433" i="8"/>
  <c r="HC515" i="8"/>
  <c r="HC532" i="8" s="1"/>
  <c r="HC463" i="8"/>
  <c r="HC459" i="8"/>
  <c r="HC511" i="8"/>
  <c r="HC484" i="8"/>
  <c r="HC534" i="8" s="1"/>
  <c r="HC432" i="8"/>
  <c r="HE449" i="8"/>
  <c r="HE501" i="8"/>
  <c r="HE530" i="8" s="1"/>
  <c r="HE479" i="8"/>
  <c r="HE535" i="8" s="1"/>
  <c r="HE427" i="8"/>
  <c r="HE505" i="8"/>
  <c r="HE539" i="8" s="1"/>
  <c r="HE453" i="8"/>
  <c r="HE486" i="8"/>
  <c r="HE543" i="8" s="1"/>
  <c r="HE434" i="8"/>
  <c r="FP614" i="8"/>
  <c r="GX499" i="8"/>
  <c r="GX528" i="8" s="1"/>
  <c r="GX447" i="8"/>
  <c r="GX516" i="8"/>
  <c r="GX533" i="8" s="1"/>
  <c r="GX464" i="8"/>
  <c r="GX496" i="8"/>
  <c r="GX538" i="8" s="1"/>
  <c r="GX444" i="8"/>
  <c r="GX485" i="8"/>
  <c r="GX542" i="8" s="1"/>
  <c r="GX433" i="8"/>
  <c r="HE475" i="8"/>
  <c r="HE525" i="8" s="1"/>
  <c r="HE423" i="8"/>
  <c r="U626" i="8"/>
  <c r="GO458" i="8"/>
  <c r="GO510" i="8"/>
  <c r="GO419" i="8"/>
  <c r="GO471" i="8"/>
  <c r="GO558" i="8" s="1"/>
  <c r="GV425" i="8"/>
  <c r="GV477" i="8"/>
  <c r="GV419" i="8"/>
  <c r="GV471" i="8"/>
  <c r="GV558" i="8" s="1"/>
  <c r="GV424" i="8"/>
  <c r="GV476" i="8"/>
  <c r="GV527" i="8" s="1"/>
  <c r="GV453" i="8"/>
  <c r="GV505" i="8"/>
  <c r="GV539" i="8" s="1"/>
  <c r="GV466" i="8"/>
  <c r="GV518" i="8"/>
  <c r="GV553" i="8" s="1"/>
  <c r="GV463" i="8"/>
  <c r="GV515" i="8"/>
  <c r="GV532" i="8" s="1"/>
  <c r="HB466" i="8"/>
  <c r="HB518" i="8"/>
  <c r="HB553" i="8" s="1"/>
  <c r="HB418" i="8"/>
  <c r="HB470" i="8"/>
  <c r="HB557" i="8" s="1"/>
  <c r="HB439" i="8"/>
  <c r="HB491" i="8"/>
  <c r="HB549" i="8" s="1"/>
  <c r="HB445" i="8"/>
  <c r="HB497" i="8"/>
  <c r="HB540" i="8" s="1"/>
  <c r="HB458" i="8"/>
  <c r="HB510" i="8"/>
  <c r="HB463" i="8"/>
  <c r="HB515" i="8"/>
  <c r="HB532" i="8" s="1"/>
  <c r="HB424" i="8"/>
  <c r="HB476" i="8"/>
  <c r="HB527" i="8" s="1"/>
  <c r="HB436" i="8"/>
  <c r="HB488" i="8"/>
  <c r="HB550" i="8" s="1"/>
  <c r="HD462" i="8"/>
  <c r="HD514" i="8"/>
  <c r="HD434" i="8"/>
  <c r="HD486" i="8"/>
  <c r="HD543" i="8" s="1"/>
  <c r="HD453" i="8"/>
  <c r="HD505" i="8"/>
  <c r="HD539" i="8" s="1"/>
  <c r="HD478" i="8"/>
  <c r="HD541" i="8" s="1"/>
  <c r="HD426" i="8"/>
  <c r="HD500" i="8"/>
  <c r="HD529" i="8" s="1"/>
  <c r="HD448" i="8"/>
  <c r="HD425" i="8"/>
  <c r="HD477" i="8"/>
  <c r="HD475" i="8"/>
  <c r="HD525" i="8" s="1"/>
  <c r="HD423" i="8"/>
  <c r="HF438" i="8"/>
  <c r="HF490" i="8"/>
  <c r="HF552" i="8" s="1"/>
  <c r="HF435" i="8"/>
  <c r="HF487" i="8"/>
  <c r="HF546" i="8" s="1"/>
  <c r="HF432" i="8"/>
  <c r="HF484" i="8"/>
  <c r="HF534" i="8" s="1"/>
  <c r="HF459" i="8"/>
  <c r="HF511" i="8"/>
  <c r="HF501" i="8"/>
  <c r="HF530" i="8" s="1"/>
  <c r="HF449" i="8"/>
  <c r="HF419" i="8"/>
  <c r="HF471" i="8"/>
  <c r="HF558" i="8" s="1"/>
  <c r="HF425" i="8"/>
  <c r="HF477" i="8"/>
  <c r="GR432" i="8"/>
  <c r="GR484" i="8"/>
  <c r="GR534" i="8" s="1"/>
  <c r="GR459" i="8"/>
  <c r="GR511" i="8"/>
  <c r="GN434" i="8"/>
  <c r="GN486" i="8"/>
  <c r="GN543" i="8" s="1"/>
  <c r="GN436" i="8"/>
  <c r="GN488" i="8"/>
  <c r="GN550" i="8" s="1"/>
  <c r="GN418" i="8"/>
  <c r="GN470" i="8"/>
  <c r="GN557" i="8" s="1"/>
  <c r="GN445" i="8"/>
  <c r="GN497" i="8"/>
  <c r="GN540" i="8" s="1"/>
  <c r="GN466" i="8"/>
  <c r="GN518" i="8"/>
  <c r="GN553" i="8" s="1"/>
  <c r="GN465" i="8"/>
  <c r="GN517" i="8"/>
  <c r="GN444" i="8"/>
  <c r="GN496" i="8"/>
  <c r="GN538" i="8" s="1"/>
  <c r="GZ734" i="8"/>
  <c r="GZ750" i="8" s="1"/>
  <c r="GW449" i="8"/>
  <c r="GW501" i="8"/>
  <c r="GW530" i="8" s="1"/>
  <c r="GW451" i="8"/>
  <c r="GW503" i="8"/>
  <c r="GW547" i="8" s="1"/>
  <c r="GW436" i="8"/>
  <c r="GW488" i="8"/>
  <c r="GW550" i="8" s="1"/>
  <c r="GW448" i="8"/>
  <c r="GW500" i="8"/>
  <c r="GW529" i="8" s="1"/>
  <c r="GW430" i="8"/>
  <c r="GW482" i="8"/>
  <c r="GW418" i="8"/>
  <c r="GW470" i="8"/>
  <c r="GW557" i="8" s="1"/>
  <c r="GW431" i="8"/>
  <c r="GW483" i="8"/>
  <c r="GY418" i="8"/>
  <c r="GY470" i="8"/>
  <c r="GY557" i="8" s="1"/>
  <c r="GY434" i="8"/>
  <c r="GY486" i="8"/>
  <c r="GY543" i="8" s="1"/>
  <c r="GY505" i="8"/>
  <c r="GY539" i="8" s="1"/>
  <c r="GY453" i="8"/>
  <c r="GY478" i="8"/>
  <c r="GY541" i="8" s="1"/>
  <c r="GY426" i="8"/>
  <c r="GY476" i="8"/>
  <c r="GY527" i="8" s="1"/>
  <c r="GY424" i="8"/>
  <c r="HG650" i="8"/>
  <c r="GS418" i="8"/>
  <c r="GS470" i="8"/>
  <c r="GS557" i="8" s="1"/>
  <c r="GS459" i="8"/>
  <c r="GS511" i="8"/>
  <c r="GS437" i="8"/>
  <c r="GS489" i="8"/>
  <c r="GS551" i="8" s="1"/>
  <c r="GS445" i="8"/>
  <c r="GS497" i="8"/>
  <c r="GS540" i="8" s="1"/>
  <c r="GS466" i="8"/>
  <c r="GS518" i="8"/>
  <c r="GS553" i="8" s="1"/>
  <c r="GS432" i="8"/>
  <c r="GS484" i="8"/>
  <c r="GS534" i="8" s="1"/>
  <c r="GS438" i="8"/>
  <c r="GS490" i="8"/>
  <c r="GS552" i="8" s="1"/>
  <c r="GS453" i="8"/>
  <c r="GS505" i="8"/>
  <c r="GS539" i="8" s="1"/>
  <c r="GU449" i="8"/>
  <c r="GU501" i="8"/>
  <c r="GU530" i="8" s="1"/>
  <c r="GR571" i="8"/>
  <c r="GT566" i="8"/>
  <c r="GT699" i="8" s="1"/>
  <c r="GT571" i="8"/>
  <c r="GQ566" i="8"/>
  <c r="GQ697" i="8" s="1"/>
  <c r="GQ570" i="8"/>
  <c r="GQ563" i="8"/>
  <c r="GQ657" i="8" s="1"/>
  <c r="GQ565" i="8"/>
  <c r="GQ683" i="8" s="1"/>
  <c r="CV499" i="8"/>
  <c r="CV528" i="8" s="1"/>
  <c r="CV447" i="8"/>
  <c r="BY475" i="8"/>
  <c r="BY525" i="8" s="1"/>
  <c r="BY423" i="8"/>
  <c r="CB500" i="8"/>
  <c r="CB529" i="8" s="1"/>
  <c r="CB448" i="8"/>
  <c r="CC476" i="8"/>
  <c r="CC527" i="8" s="1"/>
  <c r="CC424" i="8"/>
  <c r="BV529" i="8"/>
  <c r="BT529" i="8"/>
  <c r="AT476" i="8"/>
  <c r="AT527" i="8" s="1"/>
  <c r="AT424" i="8"/>
  <c r="BY499" i="8"/>
  <c r="BY528" i="8" s="1"/>
  <c r="BY447" i="8"/>
  <c r="CA499" i="8"/>
  <c r="CA528" i="8" s="1"/>
  <c r="CA447" i="8"/>
  <c r="CA497" i="8"/>
  <c r="CA540" i="8" s="1"/>
  <c r="CA445" i="8"/>
  <c r="CB481" i="8"/>
  <c r="CB537" i="8" s="1"/>
  <c r="CB429" i="8"/>
  <c r="BK499" i="8"/>
  <c r="BK528" i="8" s="1"/>
  <c r="BK447" i="8"/>
  <c r="AY479" i="8"/>
  <c r="AY535" i="8" s="1"/>
  <c r="AY427" i="8"/>
  <c r="BY500" i="8"/>
  <c r="BY529" i="8" s="1"/>
  <c r="BY448" i="8"/>
  <c r="CC501" i="8"/>
  <c r="CC530" i="8" s="1"/>
  <c r="CC449" i="8"/>
  <c r="AT479" i="8"/>
  <c r="AT535" i="8" s="1"/>
  <c r="AT427" i="8"/>
  <c r="AM723" i="8"/>
  <c r="AN480" i="8"/>
  <c r="AN536" i="8" s="1"/>
  <c r="AN428" i="8"/>
  <c r="AT481" i="8"/>
  <c r="AT537" i="8" s="1"/>
  <c r="AT429" i="8"/>
  <c r="AL480" i="8"/>
  <c r="AL536" i="8" s="1"/>
  <c r="AL428" i="8"/>
  <c r="AL475" i="8"/>
  <c r="AL525" i="8" s="1"/>
  <c r="AL423" i="8"/>
  <c r="E501" i="8"/>
  <c r="E530" i="8" s="1"/>
  <c r="E449" i="8"/>
  <c r="D721" i="8"/>
  <c r="I516" i="8"/>
  <c r="I533" i="8" s="1"/>
  <c r="I464" i="8"/>
  <c r="H501" i="8"/>
  <c r="H530" i="8" s="1"/>
  <c r="H449" i="8"/>
  <c r="K726" i="8"/>
  <c r="K571" i="8"/>
  <c r="K704" i="8" s="1"/>
  <c r="P475" i="8"/>
  <c r="P525" i="8" s="1"/>
  <c r="P725" i="8" s="1"/>
  <c r="P423" i="8"/>
  <c r="BB655" i="8"/>
  <c r="BB664" i="8"/>
  <c r="BB663" i="8"/>
  <c r="BB734" i="8" s="1"/>
  <c r="BB659" i="8"/>
  <c r="BB661" i="8"/>
  <c r="BB662" i="8"/>
  <c r="BB660" i="8"/>
  <c r="BB658" i="8"/>
  <c r="BB656" i="8"/>
  <c r="BB657" i="8"/>
  <c r="D726" i="8"/>
  <c r="H476" i="8"/>
  <c r="H527" i="8" s="1"/>
  <c r="H424" i="8"/>
  <c r="I481" i="8"/>
  <c r="I537" i="8" s="1"/>
  <c r="I429" i="8"/>
  <c r="FB501" i="8"/>
  <c r="FB530" i="8" s="1"/>
  <c r="FB449" i="8"/>
  <c r="FB505" i="8"/>
  <c r="FB539" i="8" s="1"/>
  <c r="FB453" i="8"/>
  <c r="M480" i="8"/>
  <c r="M536" i="8" s="1"/>
  <c r="M428" i="8"/>
  <c r="M497" i="8"/>
  <c r="M540" i="8" s="1"/>
  <c r="M445" i="8"/>
  <c r="M499" i="8"/>
  <c r="M528" i="8" s="1"/>
  <c r="M447" i="8"/>
  <c r="P726" i="8"/>
  <c r="Q480" i="8"/>
  <c r="Q536" i="8" s="1"/>
  <c r="Q428" i="8"/>
  <c r="Q497" i="8"/>
  <c r="Q540" i="8" s="1"/>
  <c r="Q445" i="8"/>
  <c r="Q499" i="8"/>
  <c r="Q528" i="8" s="1"/>
  <c r="Q447" i="8"/>
  <c r="EY654" i="8"/>
  <c r="EY571" i="8"/>
  <c r="EY708" i="8" s="1"/>
  <c r="BQ732" i="8"/>
  <c r="BQ739" i="8"/>
  <c r="BQ730" i="8"/>
  <c r="BQ650" i="8"/>
  <c r="BA562" i="8"/>
  <c r="BA641" i="8" s="1"/>
  <c r="DG732" i="8"/>
  <c r="DG736" i="8"/>
  <c r="DG730" i="8"/>
  <c r="DG650" i="8"/>
  <c r="CO645" i="8"/>
  <c r="CO643" i="8"/>
  <c r="CO630" i="8"/>
  <c r="CO648" i="8"/>
  <c r="CO632" i="8"/>
  <c r="CO646" i="8"/>
  <c r="CO638" i="8"/>
  <c r="CO639" i="8"/>
  <c r="CO636" i="8"/>
  <c r="CO644" i="8"/>
  <c r="CO631" i="8"/>
  <c r="CO634" i="8"/>
  <c r="CO640" i="8"/>
  <c r="CO642" i="8"/>
  <c r="CO633" i="8"/>
  <c r="CO647" i="8"/>
  <c r="CO635" i="8"/>
  <c r="V732" i="8"/>
  <c r="DK741" i="8"/>
  <c r="DV741" i="8"/>
  <c r="EA603" i="8"/>
  <c r="DY603" i="8"/>
  <c r="R606" i="8"/>
  <c r="EF738" i="8"/>
  <c r="EF740" i="8"/>
  <c r="EF742" i="8"/>
  <c r="EJ738" i="8"/>
  <c r="EJ740" i="8"/>
  <c r="EJ742" i="8"/>
  <c r="DR741" i="8"/>
  <c r="DR614" i="8"/>
  <c r="DY600" i="8"/>
  <c r="Y614" i="8"/>
  <c r="BJ487" i="8"/>
  <c r="BJ546" i="8" s="1"/>
  <c r="BJ435" i="8"/>
  <c r="BJ484" i="8"/>
  <c r="BJ541" i="8" s="1"/>
  <c r="BJ432" i="8"/>
  <c r="BJ502" i="8"/>
  <c r="BJ531" i="8" s="1"/>
  <c r="BJ450" i="8"/>
  <c r="BJ500" i="8"/>
  <c r="BJ529" i="8" s="1"/>
  <c r="BJ448" i="8"/>
  <c r="BJ481" i="8"/>
  <c r="BJ537" i="8" s="1"/>
  <c r="BJ429" i="8"/>
  <c r="FE500" i="8"/>
  <c r="FE529" i="8" s="1"/>
  <c r="FE448" i="8"/>
  <c r="FI486" i="8"/>
  <c r="FI543" i="8" s="1"/>
  <c r="FI434" i="8"/>
  <c r="FI478" i="8"/>
  <c r="FI534" i="8" s="1"/>
  <c r="FI426" i="8"/>
  <c r="FI501" i="8"/>
  <c r="FI530" i="8" s="1"/>
  <c r="FI449" i="8"/>
  <c r="FI475" i="8"/>
  <c r="FI525" i="8" s="1"/>
  <c r="FI423" i="8"/>
  <c r="FM507" i="8"/>
  <c r="FM544" i="8" s="1"/>
  <c r="FM455" i="8"/>
  <c r="FM505" i="8"/>
  <c r="FM539" i="8" s="1"/>
  <c r="FM453" i="8"/>
  <c r="FM516" i="8"/>
  <c r="FM533" i="8" s="1"/>
  <c r="FM464" i="8"/>
  <c r="FM476" i="8"/>
  <c r="FM527" i="8" s="1"/>
  <c r="FM424" i="8"/>
  <c r="FA511" i="8"/>
  <c r="FA537" i="8" s="1"/>
  <c r="FA459" i="8"/>
  <c r="FA516" i="8"/>
  <c r="FA533" i="8" s="1"/>
  <c r="FA464" i="8"/>
  <c r="FH516" i="8"/>
  <c r="FH533" i="8" s="1"/>
  <c r="FH464" i="8"/>
  <c r="FH476" i="8"/>
  <c r="FH527" i="8" s="1"/>
  <c r="FH424" i="8"/>
  <c r="FL516" i="8"/>
  <c r="FL533" i="8" s="1"/>
  <c r="FL464" i="8"/>
  <c r="FL476" i="8"/>
  <c r="FL527" i="8" s="1"/>
  <c r="FL424" i="8"/>
  <c r="FD516" i="8"/>
  <c r="FD533" i="8" s="1"/>
  <c r="FD464" i="8"/>
  <c r="FD476" i="8"/>
  <c r="FD527" i="8" s="1"/>
  <c r="FD424" i="8"/>
  <c r="FD484" i="8"/>
  <c r="FD541" i="8" s="1"/>
  <c r="FD432" i="8"/>
  <c r="FD502" i="8"/>
  <c r="FD531" i="8" s="1"/>
  <c r="FD450" i="8"/>
  <c r="FF511" i="8"/>
  <c r="FF537" i="8" s="1"/>
  <c r="FF459" i="8"/>
  <c r="FG488" i="8"/>
  <c r="FG550" i="8" s="1"/>
  <c r="FG436" i="8"/>
  <c r="FG499" i="8"/>
  <c r="FG528" i="8" s="1"/>
  <c r="FG447" i="8"/>
  <c r="FH497" i="8"/>
  <c r="FH540" i="8" s="1"/>
  <c r="FH445" i="8"/>
  <c r="FK490" i="8"/>
  <c r="FK552" i="8" s="1"/>
  <c r="FK438" i="8"/>
  <c r="FK501" i="8"/>
  <c r="FK530" i="8" s="1"/>
  <c r="FK449" i="8"/>
  <c r="FK475" i="8"/>
  <c r="FK525" i="8" s="1"/>
  <c r="FK423" i="8"/>
  <c r="FN511" i="8"/>
  <c r="FN537" i="8" s="1"/>
  <c r="FN459" i="8"/>
  <c r="FO488" i="8"/>
  <c r="FO550" i="8" s="1"/>
  <c r="FO436" i="8"/>
  <c r="FO499" i="8"/>
  <c r="FO528" i="8" s="1"/>
  <c r="FO447" i="8"/>
  <c r="FL502" i="8"/>
  <c r="FL531" i="8" s="1"/>
  <c r="FL450" i="8"/>
  <c r="FC564" i="8"/>
  <c r="FC676" i="8" s="1"/>
  <c r="FA501" i="8"/>
  <c r="FA530" i="8" s="1"/>
  <c r="FA449" i="8"/>
  <c r="FF500" i="8"/>
  <c r="FF529" i="8" s="1"/>
  <c r="FF448" i="8"/>
  <c r="FI511" i="8"/>
  <c r="FI537" i="8" s="1"/>
  <c r="FI459" i="8"/>
  <c r="FJ499" i="8"/>
  <c r="FJ528" i="8" s="1"/>
  <c r="FJ447" i="8"/>
  <c r="FJ485" i="8"/>
  <c r="FJ542" i="8" s="1"/>
  <c r="FJ433" i="8"/>
  <c r="FJ515" i="8"/>
  <c r="FJ532" i="8" s="1"/>
  <c r="FJ463" i="8"/>
  <c r="FN501" i="8"/>
  <c r="FN530" i="8" s="1"/>
  <c r="FN449" i="8"/>
  <c r="FN507" i="8"/>
  <c r="FN544" i="8" s="1"/>
  <c r="FN455" i="8"/>
  <c r="FN505" i="8"/>
  <c r="FN539" i="8" s="1"/>
  <c r="FN453" i="8"/>
  <c r="FN475" i="8"/>
  <c r="FN525" i="8" s="1"/>
  <c r="FN423" i="8"/>
  <c r="FE549" i="8"/>
  <c r="HA501" i="8"/>
  <c r="HA530" i="8" s="1"/>
  <c r="HA449" i="8"/>
  <c r="HA478" i="8"/>
  <c r="HA541" i="8" s="1"/>
  <c r="HA426" i="8"/>
  <c r="HA505" i="8"/>
  <c r="HA539" i="8" s="1"/>
  <c r="HA453" i="8"/>
  <c r="HA486" i="8"/>
  <c r="HA543" i="8" s="1"/>
  <c r="HA434" i="8"/>
  <c r="HC516" i="8"/>
  <c r="HC533" i="8" s="1"/>
  <c r="HC464" i="8"/>
  <c r="HC496" i="8"/>
  <c r="HC538" i="8" s="1"/>
  <c r="HC444" i="8"/>
  <c r="HC485" i="8"/>
  <c r="HC542" i="8" s="1"/>
  <c r="HC433" i="8"/>
  <c r="HE515" i="8"/>
  <c r="HE532" i="8" s="1"/>
  <c r="HE463" i="8"/>
  <c r="HE510" i="8"/>
  <c r="HE458" i="8"/>
  <c r="HE497" i="8"/>
  <c r="HE540" i="8" s="1"/>
  <c r="HE445" i="8"/>
  <c r="FP665" i="8"/>
  <c r="GX500" i="8"/>
  <c r="GX529" i="8" s="1"/>
  <c r="GX448" i="8"/>
  <c r="GX478" i="8"/>
  <c r="GX541" i="8" s="1"/>
  <c r="GX426" i="8"/>
  <c r="GX505" i="8"/>
  <c r="GX539" i="8" s="1"/>
  <c r="GX453" i="8"/>
  <c r="GX486" i="8"/>
  <c r="GX543" i="8" s="1"/>
  <c r="GX434" i="8"/>
  <c r="W694" i="8"/>
  <c r="U694" i="8"/>
  <c r="GO432" i="8"/>
  <c r="GO484" i="8"/>
  <c r="GO534" i="8" s="1"/>
  <c r="GV438" i="8"/>
  <c r="GV490" i="8"/>
  <c r="GV552" i="8" s="1"/>
  <c r="GV458" i="8"/>
  <c r="GV510" i="8"/>
  <c r="GV436" i="8"/>
  <c r="GV488" i="8"/>
  <c r="GV550" i="8" s="1"/>
  <c r="GV434" i="8"/>
  <c r="GV486" i="8"/>
  <c r="GV543" i="8" s="1"/>
  <c r="GV439" i="8"/>
  <c r="GV491" i="8"/>
  <c r="GV549" i="8" s="1"/>
  <c r="GV462" i="8"/>
  <c r="GV514" i="8"/>
  <c r="HH673" i="8"/>
  <c r="HB452" i="8"/>
  <c r="HB504" i="8"/>
  <c r="HB548" i="8" s="1"/>
  <c r="HB419" i="8"/>
  <c r="HB471" i="8"/>
  <c r="HB558" i="8" s="1"/>
  <c r="HB434" i="8"/>
  <c r="HB486" i="8"/>
  <c r="HB543" i="8" s="1"/>
  <c r="HB453" i="8"/>
  <c r="HB505" i="8"/>
  <c r="HB539" i="8" s="1"/>
  <c r="HB427" i="8"/>
  <c r="HB479" i="8"/>
  <c r="HB535" i="8" s="1"/>
  <c r="HB449" i="8"/>
  <c r="HB501" i="8"/>
  <c r="HB530" i="8" s="1"/>
  <c r="HB462" i="8"/>
  <c r="HB514" i="8"/>
  <c r="HB423" i="8"/>
  <c r="HB475" i="8"/>
  <c r="HB525" i="8" s="1"/>
  <c r="HD418" i="8"/>
  <c r="HD470" i="8"/>
  <c r="HD557" i="8" s="1"/>
  <c r="HD485" i="8"/>
  <c r="HD542" i="8" s="1"/>
  <c r="HD433" i="8"/>
  <c r="HD496" i="8"/>
  <c r="HD538" i="8" s="1"/>
  <c r="HD444" i="8"/>
  <c r="HD516" i="8"/>
  <c r="HD533" i="8" s="1"/>
  <c r="HD464" i="8"/>
  <c r="HD424" i="8"/>
  <c r="HD476" i="8"/>
  <c r="HD527" i="8" s="1"/>
  <c r="HD431" i="8"/>
  <c r="HD483" i="8"/>
  <c r="HD452" i="8"/>
  <c r="HD504" i="8"/>
  <c r="HD548" i="8" s="1"/>
  <c r="HF462" i="8"/>
  <c r="HF514" i="8"/>
  <c r="HF465" i="8"/>
  <c r="HF517" i="8"/>
  <c r="HF445" i="8"/>
  <c r="HF497" i="8"/>
  <c r="HF540" i="8" s="1"/>
  <c r="HF458" i="8"/>
  <c r="HF510" i="8"/>
  <c r="HF448" i="8"/>
  <c r="HF500" i="8"/>
  <c r="HF529" i="8" s="1"/>
  <c r="HF475" i="8"/>
  <c r="HF525" i="8" s="1"/>
  <c r="HF423" i="8"/>
  <c r="HF439" i="8"/>
  <c r="HF491" i="8"/>
  <c r="HF549" i="8" s="1"/>
  <c r="GR462" i="8"/>
  <c r="GR514" i="8"/>
  <c r="GN451" i="8"/>
  <c r="GN503" i="8"/>
  <c r="GN547" i="8" s="1"/>
  <c r="GN462" i="8"/>
  <c r="GN514" i="8"/>
  <c r="GN423" i="8"/>
  <c r="GN475" i="8"/>
  <c r="GN525" i="8" s="1"/>
  <c r="GN424" i="8"/>
  <c r="GN476" i="8"/>
  <c r="GN527" i="8" s="1"/>
  <c r="GN439" i="8"/>
  <c r="GN491" i="8"/>
  <c r="GN549" i="8" s="1"/>
  <c r="GN430" i="8"/>
  <c r="GN482" i="8"/>
  <c r="GN437" i="8"/>
  <c r="GN489" i="8"/>
  <c r="GN551" i="8" s="1"/>
  <c r="GN452" i="8"/>
  <c r="GN504" i="8"/>
  <c r="GN548" i="8" s="1"/>
  <c r="W650" i="8"/>
  <c r="GW425" i="8"/>
  <c r="GW477" i="8"/>
  <c r="GW439" i="8"/>
  <c r="GW491" i="8"/>
  <c r="GW549" i="8" s="1"/>
  <c r="GW433" i="8"/>
  <c r="GW485" i="8"/>
  <c r="GW542" i="8" s="1"/>
  <c r="GW432" i="8"/>
  <c r="GW484" i="8"/>
  <c r="GW534" i="8" s="1"/>
  <c r="GW438" i="8"/>
  <c r="GW490" i="8"/>
  <c r="GW552" i="8" s="1"/>
  <c r="GW465" i="8"/>
  <c r="GW517" i="8"/>
  <c r="GW458" i="8"/>
  <c r="GW510" i="8"/>
  <c r="GW435" i="8"/>
  <c r="GW487" i="8"/>
  <c r="GW546" i="8" s="1"/>
  <c r="GY425" i="8"/>
  <c r="GY477" i="8"/>
  <c r="GY485" i="8"/>
  <c r="GY542" i="8" s="1"/>
  <c r="GY433" i="8"/>
  <c r="GY496" i="8"/>
  <c r="GY538" i="8" s="1"/>
  <c r="GY444" i="8"/>
  <c r="GY516" i="8"/>
  <c r="GY533" i="8" s="1"/>
  <c r="GY464" i="8"/>
  <c r="GY465" i="8"/>
  <c r="GY517" i="8"/>
  <c r="GS431" i="8"/>
  <c r="GS483" i="8"/>
  <c r="GS423" i="8"/>
  <c r="GS475" i="8"/>
  <c r="GS525" i="8" s="1"/>
  <c r="GS444" i="8"/>
  <c r="GS496" i="8"/>
  <c r="GS538" i="8" s="1"/>
  <c r="GS462" i="8"/>
  <c r="GS514" i="8"/>
  <c r="GS465" i="8"/>
  <c r="GS517" i="8"/>
  <c r="GS424" i="8"/>
  <c r="GS476" i="8"/>
  <c r="GS527" i="8" s="1"/>
  <c r="GS426" i="8"/>
  <c r="GS478" i="8"/>
  <c r="GS541" i="8" s="1"/>
  <c r="GS419" i="8"/>
  <c r="GS471" i="8"/>
  <c r="GS558" i="8" s="1"/>
  <c r="GU466" i="8"/>
  <c r="GU518" i="8"/>
  <c r="GU553" i="8" s="1"/>
  <c r="EU700" i="8"/>
  <c r="EU697" i="8"/>
  <c r="EU699" i="8"/>
  <c r="CW663" i="8"/>
  <c r="CW655" i="8"/>
  <c r="CW660" i="8"/>
  <c r="CW661" i="8"/>
  <c r="CW659" i="8"/>
  <c r="CV501" i="8"/>
  <c r="CV530" i="8" s="1"/>
  <c r="CV449" i="8"/>
  <c r="BY497" i="8"/>
  <c r="BY540" i="8" s="1"/>
  <c r="BY445" i="8"/>
  <c r="CB516" i="8"/>
  <c r="CB533" i="8" s="1"/>
  <c r="CB464" i="8"/>
  <c r="CC516" i="8"/>
  <c r="CC533" i="8" s="1"/>
  <c r="CC464" i="8"/>
  <c r="BT533" i="8"/>
  <c r="BV533" i="8"/>
  <c r="CA501" i="8"/>
  <c r="CA530" i="8" s="1"/>
  <c r="CA449" i="8"/>
  <c r="CB499" i="8"/>
  <c r="CB528" i="8" s="1"/>
  <c r="CB447" i="8"/>
  <c r="CB497" i="8"/>
  <c r="CB540" i="8" s="1"/>
  <c r="CB445" i="8"/>
  <c r="BK479" i="8"/>
  <c r="BK535" i="8" s="1"/>
  <c r="BK427" i="8"/>
  <c r="AT500" i="8"/>
  <c r="AT529" i="8" s="1"/>
  <c r="AT448" i="8"/>
  <c r="AY497" i="8"/>
  <c r="AY540" i="8" s="1"/>
  <c r="AY445" i="8"/>
  <c r="BY480" i="8"/>
  <c r="BY536" i="8" s="1"/>
  <c r="BY428" i="8"/>
  <c r="CC481" i="8"/>
  <c r="CC537" i="8" s="1"/>
  <c r="CC429" i="8"/>
  <c r="AY476" i="8"/>
  <c r="AY527" i="8" s="1"/>
  <c r="AY424" i="8"/>
  <c r="AV563" i="8"/>
  <c r="AV660" i="8" s="1"/>
  <c r="AV562" i="8"/>
  <c r="AV641" i="8" s="1"/>
  <c r="AV560" i="8"/>
  <c r="AV595" i="8" s="1"/>
  <c r="AV571" i="8"/>
  <c r="AV706" i="8" s="1"/>
  <c r="AV572" i="8"/>
  <c r="AV714" i="8" s="1"/>
  <c r="AV723" i="8"/>
  <c r="AV725" i="8"/>
  <c r="AV722" i="8"/>
  <c r="AV727" i="8"/>
  <c r="AV720" i="8"/>
  <c r="AV566" i="8"/>
  <c r="AV698" i="8" s="1"/>
  <c r="AV565" i="8"/>
  <c r="AV685" i="8" s="1"/>
  <c r="AV570" i="8"/>
  <c r="D500" i="8"/>
  <c r="D529" i="8" s="1"/>
  <c r="D448" i="8"/>
  <c r="AV567" i="8"/>
  <c r="AV569" i="8"/>
  <c r="AY500" i="8"/>
  <c r="AY529" i="8" s="1"/>
  <c r="AY448" i="8"/>
  <c r="BA726" i="8"/>
  <c r="BA724" i="8"/>
  <c r="BA721" i="8"/>
  <c r="AL516" i="8"/>
  <c r="AL533" i="8" s="1"/>
  <c r="AL464" i="8"/>
  <c r="D725" i="8"/>
  <c r="D723" i="8"/>
  <c r="D722" i="8"/>
  <c r="M475" i="8"/>
  <c r="M525" i="8" s="1"/>
  <c r="M423" i="8"/>
  <c r="H500" i="8"/>
  <c r="H529" i="8" s="1"/>
  <c r="H448" i="8"/>
  <c r="I480" i="8"/>
  <c r="I536" i="8" s="1"/>
  <c r="I428" i="8"/>
  <c r="H481" i="8"/>
  <c r="H537" i="8" s="1"/>
  <c r="H429" i="8"/>
  <c r="L475" i="8"/>
  <c r="L525" i="8" s="1"/>
  <c r="L423" i="8"/>
  <c r="G723" i="8"/>
  <c r="H516" i="8"/>
  <c r="H533" i="8" s="1"/>
  <c r="H464" i="8"/>
  <c r="I497" i="8"/>
  <c r="I540" i="8" s="1"/>
  <c r="I445" i="8"/>
  <c r="FB515" i="8"/>
  <c r="FB532" i="8" s="1"/>
  <c r="FB463" i="8"/>
  <c r="FB484" i="8"/>
  <c r="FB541" i="8" s="1"/>
  <c r="FB432" i="8"/>
  <c r="M516" i="8"/>
  <c r="M533" i="8" s="1"/>
  <c r="M464" i="8"/>
  <c r="M481" i="8"/>
  <c r="M537" i="8" s="1"/>
  <c r="M429" i="8"/>
  <c r="Q516" i="8"/>
  <c r="Q533" i="8" s="1"/>
  <c r="Q464" i="8"/>
  <c r="Q481" i="8"/>
  <c r="Q537" i="8" s="1"/>
  <c r="Q429" i="8"/>
  <c r="M515" i="8"/>
  <c r="M532" i="8" s="1"/>
  <c r="M463" i="8"/>
  <c r="M478" i="8"/>
  <c r="M534" i="8" s="1"/>
  <c r="M426" i="8"/>
  <c r="DE731" i="8"/>
  <c r="DE733" i="8"/>
  <c r="DM643" i="8"/>
  <c r="DO643" i="8"/>
  <c r="DS733" i="8"/>
  <c r="DS731" i="8"/>
  <c r="DS650" i="8"/>
  <c r="DI732" i="8"/>
  <c r="DI736" i="8"/>
  <c r="DI730" i="8"/>
  <c r="DI650" i="8"/>
  <c r="CW732" i="8"/>
  <c r="DR731" i="8"/>
  <c r="CU630" i="8"/>
  <c r="CU636" i="8"/>
  <c r="CO603" i="8"/>
  <c r="CO595" i="8"/>
  <c r="CO610" i="8"/>
  <c r="CO594" i="8"/>
  <c r="CO611" i="8"/>
  <c r="CO591" i="8"/>
  <c r="DO606" i="8"/>
  <c r="DM606" i="8"/>
  <c r="DG741" i="8"/>
  <c r="DG738" i="8"/>
  <c r="DG614" i="8"/>
  <c r="DX741" i="8"/>
  <c r="DX738" i="8"/>
  <c r="DX614" i="8"/>
  <c r="DY612" i="8"/>
  <c r="EA612" i="8"/>
  <c r="DE614" i="8"/>
  <c r="DI739" i="8"/>
  <c r="BJ507" i="8"/>
  <c r="BJ544" i="8" s="1"/>
  <c r="BJ455" i="8"/>
  <c r="BJ505" i="8"/>
  <c r="BJ453" i="8"/>
  <c r="FQ737" i="8"/>
  <c r="FQ754" i="8" s="1"/>
  <c r="FQ734" i="8"/>
  <c r="FQ752" i="8" s="1"/>
  <c r="FQ665" i="8"/>
  <c r="DI738" i="8"/>
  <c r="DE739" i="8"/>
  <c r="Y740" i="8"/>
  <c r="BJ480" i="8"/>
  <c r="BJ536" i="8" s="1"/>
  <c r="BJ428" i="8"/>
  <c r="FE499" i="8"/>
  <c r="FE528" i="8" s="1"/>
  <c r="FE447" i="8"/>
  <c r="FI485" i="8"/>
  <c r="FI542" i="8" s="1"/>
  <c r="FI433" i="8"/>
  <c r="FI515" i="8"/>
  <c r="FI532" i="8" s="1"/>
  <c r="FI463" i="8"/>
  <c r="FI500" i="8"/>
  <c r="FI529" i="8" s="1"/>
  <c r="FI448" i="8"/>
  <c r="FM486" i="8"/>
  <c r="FM543" i="8" s="1"/>
  <c r="FM434" i="8"/>
  <c r="FM478" i="8"/>
  <c r="FM534" i="8" s="1"/>
  <c r="FM426" i="8"/>
  <c r="FM501" i="8"/>
  <c r="FM530" i="8" s="1"/>
  <c r="FM449" i="8"/>
  <c r="FM475" i="8"/>
  <c r="FM525" i="8" s="1"/>
  <c r="FM423" i="8"/>
  <c r="FP737" i="8"/>
  <c r="FP754" i="8" s="1"/>
  <c r="FA510" i="8"/>
  <c r="FA536" i="8" s="1"/>
  <c r="FA458" i="8"/>
  <c r="FA476" i="8"/>
  <c r="FA527" i="8" s="1"/>
  <c r="FA424" i="8"/>
  <c r="FC567" i="8"/>
  <c r="FC569" i="8"/>
  <c r="FH501" i="8"/>
  <c r="FH530" i="8" s="1"/>
  <c r="FH449" i="8"/>
  <c r="FH475" i="8"/>
  <c r="FH525" i="8" s="1"/>
  <c r="FH423" i="8"/>
  <c r="FL504" i="8"/>
  <c r="FL548" i="8" s="1"/>
  <c r="FL452" i="8"/>
  <c r="FL501" i="8"/>
  <c r="FL530" i="8" s="1"/>
  <c r="FL449" i="8"/>
  <c r="FL475" i="8"/>
  <c r="FL525" i="8" s="1"/>
  <c r="FL423" i="8"/>
  <c r="FD501" i="8"/>
  <c r="FD530" i="8" s="1"/>
  <c r="FD449" i="8"/>
  <c r="FD507" i="8"/>
  <c r="FD544" i="8" s="1"/>
  <c r="FD455" i="8"/>
  <c r="FD505" i="8"/>
  <c r="FD539" i="8" s="1"/>
  <c r="FD453" i="8"/>
  <c r="FD475" i="8"/>
  <c r="FD525" i="8" s="1"/>
  <c r="FD423" i="8"/>
  <c r="FG518" i="8"/>
  <c r="FG553" i="8" s="1"/>
  <c r="FG466" i="8"/>
  <c r="FG516" i="8"/>
  <c r="FG533" i="8" s="1"/>
  <c r="FG464" i="8"/>
  <c r="FG476" i="8"/>
  <c r="FG527" i="8" s="1"/>
  <c r="FG424" i="8"/>
  <c r="FI510" i="8"/>
  <c r="FI536" i="8" s="1"/>
  <c r="FI458" i="8"/>
  <c r="FK489" i="8"/>
  <c r="FK551" i="8" s="1"/>
  <c r="FK437" i="8"/>
  <c r="FK500" i="8"/>
  <c r="FK529" i="8" s="1"/>
  <c r="FK448" i="8"/>
  <c r="FO518" i="8"/>
  <c r="FO553" i="8" s="1"/>
  <c r="FO466" i="8"/>
  <c r="FO516" i="8"/>
  <c r="FO533" i="8" s="1"/>
  <c r="FO464" i="8"/>
  <c r="FO476" i="8"/>
  <c r="FO527" i="8" s="1"/>
  <c r="FO424" i="8"/>
  <c r="FG564" i="8"/>
  <c r="FG673" i="8" s="1"/>
  <c r="FL484" i="8"/>
  <c r="FL541" i="8" s="1"/>
  <c r="FL432" i="8"/>
  <c r="FQ626" i="8"/>
  <c r="EZ569" i="8"/>
  <c r="FF499" i="8"/>
  <c r="FF528" i="8" s="1"/>
  <c r="FF447" i="8"/>
  <c r="FJ516" i="8"/>
  <c r="FJ533" i="8" s="1"/>
  <c r="FJ464" i="8"/>
  <c r="FJ476" i="8"/>
  <c r="FJ527" i="8" s="1"/>
  <c r="FJ424" i="8"/>
  <c r="FJ484" i="8"/>
  <c r="FJ541" i="8" s="1"/>
  <c r="FJ432" i="8"/>
  <c r="FJ502" i="8"/>
  <c r="FJ531" i="8" s="1"/>
  <c r="FJ450" i="8"/>
  <c r="FL510" i="8"/>
  <c r="FL536" i="8" s="1"/>
  <c r="FL458" i="8"/>
  <c r="FN500" i="8"/>
  <c r="FN529" i="8" s="1"/>
  <c r="FN448" i="8"/>
  <c r="FN486" i="8"/>
  <c r="FN543" i="8" s="1"/>
  <c r="FN434" i="8"/>
  <c r="FN478" i="8"/>
  <c r="FN534" i="8" s="1"/>
  <c r="FN426" i="8"/>
  <c r="FL515" i="8"/>
  <c r="FL532" i="8" s="1"/>
  <c r="FL463" i="8"/>
  <c r="FH505" i="8"/>
  <c r="FH539" i="8" s="1"/>
  <c r="FH453" i="8"/>
  <c r="HA450" i="8"/>
  <c r="HA502" i="8"/>
  <c r="HA531" i="8" s="1"/>
  <c r="HA510" i="8"/>
  <c r="HA458" i="8"/>
  <c r="HA497" i="8"/>
  <c r="HA540" i="8" s="1"/>
  <c r="HA445" i="8"/>
  <c r="HC500" i="8"/>
  <c r="HC529" i="8" s="1"/>
  <c r="HC448" i="8"/>
  <c r="HC478" i="8"/>
  <c r="HC541" i="8" s="1"/>
  <c r="HC426" i="8"/>
  <c r="HC505" i="8"/>
  <c r="HC539" i="8" s="1"/>
  <c r="HC453" i="8"/>
  <c r="HC486" i="8"/>
  <c r="HC543" i="8" s="1"/>
  <c r="HC434" i="8"/>
  <c r="HE464" i="8"/>
  <c r="HE516" i="8"/>
  <c r="HE533" i="8" s="1"/>
  <c r="HE511" i="8"/>
  <c r="HE459" i="8"/>
  <c r="HE484" i="8"/>
  <c r="HE534" i="8" s="1"/>
  <c r="HE432" i="8"/>
  <c r="GX501" i="8"/>
  <c r="GX530" i="8" s="1"/>
  <c r="GX449" i="8"/>
  <c r="GX510" i="8"/>
  <c r="GX458" i="8"/>
  <c r="GX497" i="8"/>
  <c r="GX540" i="8" s="1"/>
  <c r="GX445" i="8"/>
  <c r="HA475" i="8"/>
  <c r="HA525" i="8" s="1"/>
  <c r="HA423" i="8"/>
  <c r="GO430" i="8"/>
  <c r="GO482" i="8"/>
  <c r="GV430" i="8"/>
  <c r="GV482" i="8"/>
  <c r="GV435" i="8"/>
  <c r="GV487" i="8"/>
  <c r="GV546" i="8" s="1"/>
  <c r="GV452" i="8"/>
  <c r="GV504" i="8"/>
  <c r="GV548" i="8" s="1"/>
  <c r="GV426" i="8"/>
  <c r="GV478" i="8"/>
  <c r="GV541" i="8" s="1"/>
  <c r="GV459" i="8"/>
  <c r="GV511" i="8"/>
  <c r="GV448" i="8"/>
  <c r="GV500" i="8"/>
  <c r="GV529" i="8" s="1"/>
  <c r="HH621" i="8"/>
  <c r="HH609" i="8"/>
  <c r="HB451" i="8"/>
  <c r="HB503" i="8"/>
  <c r="HB547" i="8" s="1"/>
  <c r="HB438" i="8"/>
  <c r="HB490" i="8"/>
  <c r="HB552" i="8" s="1"/>
  <c r="HB433" i="8"/>
  <c r="HB485" i="8"/>
  <c r="HB542" i="8" s="1"/>
  <c r="HB444" i="8"/>
  <c r="HB496" i="8"/>
  <c r="HB538" i="8" s="1"/>
  <c r="HB426" i="8"/>
  <c r="HB478" i="8"/>
  <c r="HB541" i="8" s="1"/>
  <c r="HB448" i="8"/>
  <c r="HB500" i="8"/>
  <c r="HB529" i="8" s="1"/>
  <c r="HB437" i="8"/>
  <c r="HB489" i="8"/>
  <c r="HB551" i="8" s="1"/>
  <c r="HB430" i="8"/>
  <c r="HB482" i="8"/>
  <c r="HD437" i="8"/>
  <c r="HD489" i="8"/>
  <c r="HD551" i="8" s="1"/>
  <c r="HD432" i="8"/>
  <c r="HD484" i="8"/>
  <c r="HD534" i="8" s="1"/>
  <c r="HD459" i="8"/>
  <c r="HD511" i="8"/>
  <c r="HD463" i="8"/>
  <c r="HD515" i="8"/>
  <c r="HD532" i="8" s="1"/>
  <c r="HD466" i="8"/>
  <c r="HD518" i="8"/>
  <c r="HD553" i="8" s="1"/>
  <c r="HD436" i="8"/>
  <c r="HD488" i="8"/>
  <c r="HD550" i="8" s="1"/>
  <c r="HD430" i="8"/>
  <c r="HD482" i="8"/>
  <c r="HF430" i="8"/>
  <c r="HF482" i="8"/>
  <c r="HF486" i="8"/>
  <c r="HF543" i="8" s="1"/>
  <c r="HF434" i="8"/>
  <c r="HF453" i="8"/>
  <c r="HF505" i="8"/>
  <c r="HF539" i="8" s="1"/>
  <c r="HF464" i="8"/>
  <c r="HF516" i="8"/>
  <c r="HF533" i="8" s="1"/>
  <c r="HF424" i="8"/>
  <c r="HF476" i="8"/>
  <c r="HF527" i="8" s="1"/>
  <c r="HF452" i="8"/>
  <c r="HF504" i="8"/>
  <c r="HF548" i="8" s="1"/>
  <c r="HF431" i="8"/>
  <c r="HF483" i="8"/>
  <c r="HH734" i="8"/>
  <c r="HH750" i="8" s="1"/>
  <c r="HH665" i="8"/>
  <c r="GR451" i="8"/>
  <c r="GR503" i="8"/>
  <c r="GR547" i="8" s="1"/>
  <c r="GN435" i="8"/>
  <c r="GN487" i="8"/>
  <c r="GN546" i="8" s="1"/>
  <c r="GN447" i="8"/>
  <c r="GN499" i="8"/>
  <c r="GN528" i="8" s="1"/>
  <c r="GN448" i="8"/>
  <c r="GN500" i="8"/>
  <c r="GN529" i="8" s="1"/>
  <c r="GN426" i="8"/>
  <c r="GN478" i="8"/>
  <c r="GN541" i="8" s="1"/>
  <c r="GN464" i="8"/>
  <c r="GN516" i="8"/>
  <c r="GN533" i="8" s="1"/>
  <c r="GN419" i="8"/>
  <c r="GN471" i="8"/>
  <c r="GN558" i="8" s="1"/>
  <c r="GN459" i="8"/>
  <c r="GN511" i="8"/>
  <c r="GN438" i="8"/>
  <c r="GN490" i="8"/>
  <c r="GN552" i="8" s="1"/>
  <c r="GW459" i="8"/>
  <c r="GW511" i="8"/>
  <c r="GW434" i="8"/>
  <c r="GW486" i="8"/>
  <c r="GW543" i="8" s="1"/>
  <c r="GW464" i="8"/>
  <c r="GW516" i="8"/>
  <c r="GW533" i="8" s="1"/>
  <c r="GW462" i="8"/>
  <c r="GW514" i="8"/>
  <c r="GW463" i="8"/>
  <c r="GW515" i="8"/>
  <c r="GW532" i="8" s="1"/>
  <c r="GW447" i="8"/>
  <c r="GW499" i="8"/>
  <c r="GW528" i="8" s="1"/>
  <c r="GW444" i="8"/>
  <c r="GW496" i="8"/>
  <c r="GW538" i="8" s="1"/>
  <c r="GY451" i="8"/>
  <c r="GY503" i="8"/>
  <c r="GY547" i="8" s="1"/>
  <c r="GY484" i="8"/>
  <c r="GY534" i="8" s="1"/>
  <c r="GY432" i="8"/>
  <c r="GY511" i="8"/>
  <c r="GY459" i="8"/>
  <c r="GY463" i="8"/>
  <c r="GY515" i="8"/>
  <c r="GY532" i="8" s="1"/>
  <c r="GY475" i="8"/>
  <c r="GY525" i="8" s="1"/>
  <c r="GY423" i="8"/>
  <c r="GS447" i="8"/>
  <c r="GS499" i="8"/>
  <c r="GS528" i="8" s="1"/>
  <c r="GS439" i="8"/>
  <c r="GS491" i="8"/>
  <c r="GS549" i="8" s="1"/>
  <c r="GS433" i="8"/>
  <c r="GS485" i="8"/>
  <c r="GS542" i="8" s="1"/>
  <c r="GS449" i="8"/>
  <c r="GS501" i="8"/>
  <c r="GS530" i="8" s="1"/>
  <c r="GS451" i="8"/>
  <c r="GS503" i="8"/>
  <c r="GS547" i="8" s="1"/>
  <c r="GS452" i="8"/>
  <c r="GS504" i="8"/>
  <c r="GS548" i="8" s="1"/>
  <c r="GS463" i="8"/>
  <c r="GS515" i="8"/>
  <c r="GS532" i="8" s="1"/>
  <c r="GS430" i="8"/>
  <c r="GS482" i="8"/>
  <c r="GU438" i="8"/>
  <c r="GU490" i="8"/>
  <c r="GU552" i="8" s="1"/>
  <c r="GO571" i="8"/>
  <c r="ET636" i="8"/>
  <c r="ET648" i="8"/>
  <c r="ET638" i="8"/>
  <c r="ET635" i="8"/>
  <c r="ET639" i="8"/>
  <c r="EU656" i="8"/>
  <c r="EU662" i="8"/>
  <c r="EU654" i="8"/>
  <c r="EU657" i="8"/>
  <c r="EU664" i="8"/>
  <c r="EU655" i="8"/>
  <c r="EU658" i="8"/>
  <c r="EU659" i="8"/>
  <c r="EU663" i="8"/>
  <c r="C206" i="8"/>
  <c r="C194" i="8"/>
  <c r="GX532" i="8" l="1"/>
  <c r="GX571" i="8" s="1"/>
  <c r="FT654" i="8"/>
  <c r="FT573" i="8"/>
  <c r="GH658" i="8"/>
  <c r="GH573" i="8"/>
  <c r="HG677" i="8"/>
  <c r="HG604" i="8"/>
  <c r="GZ594" i="8"/>
  <c r="GZ639" i="8"/>
  <c r="GZ687" i="8"/>
  <c r="GZ672" i="8"/>
  <c r="FC654" i="8"/>
  <c r="FC573" i="8"/>
  <c r="T571" i="8"/>
  <c r="BL572" i="8"/>
  <c r="GI657" i="8"/>
  <c r="GI573" i="8"/>
  <c r="FX662" i="8"/>
  <c r="FX573" i="8"/>
  <c r="GL622" i="8"/>
  <c r="HG590" i="8"/>
  <c r="CW619" i="8"/>
  <c r="CW626" i="8" s="1"/>
  <c r="CW622" i="8"/>
  <c r="CW620" i="8"/>
  <c r="HG649" i="8"/>
  <c r="BT551" i="8"/>
  <c r="HG643" i="8"/>
  <c r="HH639" i="8"/>
  <c r="HH672" i="8"/>
  <c r="HH594" i="8"/>
  <c r="HH687" i="8"/>
  <c r="DM612" i="8"/>
  <c r="GR566" i="8"/>
  <c r="GR540" i="8"/>
  <c r="HG731" i="8"/>
  <c r="HG748" i="8" s="1"/>
  <c r="GF657" i="8"/>
  <c r="GF573" i="8"/>
  <c r="CM561" i="8"/>
  <c r="CM624" i="8" s="1"/>
  <c r="FC707" i="8"/>
  <c r="GI674" i="8"/>
  <c r="FC656" i="8"/>
  <c r="FX635" i="8"/>
  <c r="FX649" i="8"/>
  <c r="FX637" i="8"/>
  <c r="FX640" i="8"/>
  <c r="FX631" i="8"/>
  <c r="FR625" i="8"/>
  <c r="GH589" i="8"/>
  <c r="GH595" i="8"/>
  <c r="GI675" i="8"/>
  <c r="GI669" i="8"/>
  <c r="FX664" i="8"/>
  <c r="GK566" i="8"/>
  <c r="GK572" i="8"/>
  <c r="GI677" i="8"/>
  <c r="HG732" i="8"/>
  <c r="HG749" i="8" s="1"/>
  <c r="FX630" i="8"/>
  <c r="FX643" i="8"/>
  <c r="FX647" i="8"/>
  <c r="FX648" i="8"/>
  <c r="FX646" i="8"/>
  <c r="GH588" i="8"/>
  <c r="FR676" i="8"/>
  <c r="GI673" i="8"/>
  <c r="GI671" i="8"/>
  <c r="GI672" i="8"/>
  <c r="GA563" i="8"/>
  <c r="GK565" i="8"/>
  <c r="FP694" i="8"/>
  <c r="FQ709" i="8"/>
  <c r="FP709" i="8"/>
  <c r="FX641" i="8"/>
  <c r="FX642" i="8"/>
  <c r="FX645" i="8"/>
  <c r="FX639" i="8"/>
  <c r="GH601" i="8"/>
  <c r="GH596" i="8"/>
  <c r="GI670" i="8"/>
  <c r="GH605" i="8"/>
  <c r="FX659" i="8"/>
  <c r="GK563" i="8"/>
  <c r="GK573" i="8" s="1"/>
  <c r="FT599" i="8"/>
  <c r="FT606" i="8"/>
  <c r="FT600" i="8"/>
  <c r="FT608" i="8"/>
  <c r="FT585" i="8"/>
  <c r="FT586" i="8"/>
  <c r="FT594" i="8"/>
  <c r="FT603" i="8"/>
  <c r="FT591" i="8"/>
  <c r="FT602" i="8"/>
  <c r="FT607" i="8"/>
  <c r="FT593" i="8"/>
  <c r="FT583" i="8"/>
  <c r="FT610" i="8"/>
  <c r="FT598" i="8"/>
  <c r="FT605" i="8"/>
  <c r="FT596" i="8"/>
  <c r="FT604" i="8"/>
  <c r="FT611" i="8"/>
  <c r="FT590" i="8"/>
  <c r="FT601" i="8"/>
  <c r="FT595" i="8"/>
  <c r="FR670" i="8"/>
  <c r="FR622" i="8"/>
  <c r="FR623" i="8"/>
  <c r="FR677" i="8"/>
  <c r="FR671" i="8"/>
  <c r="FR621" i="8"/>
  <c r="FR620" i="8"/>
  <c r="FR618" i="8"/>
  <c r="FR672" i="8"/>
  <c r="FR669" i="8"/>
  <c r="FR624" i="8"/>
  <c r="FR673" i="8"/>
  <c r="FR674" i="8"/>
  <c r="FQ730" i="8"/>
  <c r="GC571" i="8"/>
  <c r="GF656" i="8"/>
  <c r="GH686" i="8"/>
  <c r="GD670" i="8"/>
  <c r="GH670" i="8"/>
  <c r="GK674" i="8"/>
  <c r="FX682" i="8"/>
  <c r="GD563" i="8"/>
  <c r="GH693" i="8"/>
  <c r="GH687" i="8"/>
  <c r="GH688" i="8"/>
  <c r="GB630" i="8"/>
  <c r="GB649" i="8"/>
  <c r="GB641" i="8"/>
  <c r="GB648" i="8"/>
  <c r="GB733" i="8" s="1"/>
  <c r="GD676" i="8"/>
  <c r="GD669" i="8"/>
  <c r="GH672" i="8"/>
  <c r="GH675" i="8"/>
  <c r="GJ609" i="8"/>
  <c r="GF618" i="8"/>
  <c r="GF625" i="8"/>
  <c r="GK670" i="8"/>
  <c r="GK671" i="8"/>
  <c r="GJ607" i="8"/>
  <c r="GJ602" i="8"/>
  <c r="GJ588" i="8"/>
  <c r="GJ596" i="8"/>
  <c r="GJ583" i="8"/>
  <c r="GJ593" i="8"/>
  <c r="GJ594" i="8"/>
  <c r="GB673" i="8"/>
  <c r="GB677" i="8"/>
  <c r="GB676" i="8"/>
  <c r="FX690" i="8"/>
  <c r="FX684" i="8"/>
  <c r="GF621" i="8"/>
  <c r="FX663" i="8"/>
  <c r="GD571" i="8"/>
  <c r="GD704" i="8" s="1"/>
  <c r="FX700" i="8"/>
  <c r="GF714" i="8"/>
  <c r="GJ642" i="8"/>
  <c r="GC566" i="8"/>
  <c r="GC699" i="8" s="1"/>
  <c r="GC570" i="8"/>
  <c r="GC572" i="8"/>
  <c r="GJ599" i="8"/>
  <c r="GL626" i="8"/>
  <c r="GH684" i="8"/>
  <c r="GH682" i="8"/>
  <c r="GD675" i="8"/>
  <c r="GH669" i="8"/>
  <c r="GK672" i="8"/>
  <c r="FX686" i="8"/>
  <c r="FX683" i="8"/>
  <c r="GF707" i="8"/>
  <c r="GK673" i="8"/>
  <c r="GH691" i="8"/>
  <c r="GH690" i="8"/>
  <c r="GB642" i="8"/>
  <c r="GB645" i="8"/>
  <c r="GB638" i="8"/>
  <c r="GB635" i="8"/>
  <c r="GD671" i="8"/>
  <c r="GD672" i="8"/>
  <c r="GH677" i="8"/>
  <c r="GH676" i="8"/>
  <c r="GF619" i="8"/>
  <c r="GK676" i="8"/>
  <c r="GJ591" i="8"/>
  <c r="GJ600" i="8"/>
  <c r="GJ592" i="8"/>
  <c r="GJ610" i="8"/>
  <c r="GJ613" i="8"/>
  <c r="GJ612" i="8"/>
  <c r="GJ587" i="8"/>
  <c r="FX692" i="8"/>
  <c r="GB671" i="8"/>
  <c r="FX693" i="8"/>
  <c r="FX689" i="8"/>
  <c r="FX699" i="8"/>
  <c r="FT637" i="8"/>
  <c r="GD570" i="8"/>
  <c r="FX657" i="8"/>
  <c r="FW560" i="8"/>
  <c r="FW608" i="8" s="1"/>
  <c r="FP650" i="8"/>
  <c r="BA620" i="8"/>
  <c r="AB531" i="8"/>
  <c r="T724" i="8"/>
  <c r="ED560" i="8"/>
  <c r="CW560" i="8"/>
  <c r="ED568" i="8"/>
  <c r="BN568" i="8"/>
  <c r="GF612" i="8"/>
  <c r="GF598" i="8"/>
  <c r="GF604" i="8"/>
  <c r="GF597" i="8"/>
  <c r="GF586" i="8"/>
  <c r="GF583" i="8"/>
  <c r="FP730" i="8"/>
  <c r="FP739" i="8"/>
  <c r="FP732" i="8"/>
  <c r="R562" i="8"/>
  <c r="T572" i="8"/>
  <c r="ED562" i="8"/>
  <c r="GF599" i="8"/>
  <c r="GF602" i="8"/>
  <c r="GF585" i="8"/>
  <c r="GF613" i="8"/>
  <c r="GF590" i="8"/>
  <c r="GF606" i="8"/>
  <c r="GF610" i="8"/>
  <c r="GF595" i="8"/>
  <c r="AA547" i="8"/>
  <c r="T570" i="8"/>
  <c r="T725" i="8"/>
  <c r="GF609" i="8"/>
  <c r="GF588" i="8"/>
  <c r="GF591" i="8"/>
  <c r="GF593" i="8"/>
  <c r="GF600" i="8"/>
  <c r="GF596" i="8"/>
  <c r="GF587" i="8"/>
  <c r="GF603" i="8"/>
  <c r="FP733" i="8"/>
  <c r="FP731" i="8"/>
  <c r="FP736" i="8"/>
  <c r="FP751" i="8" s="1"/>
  <c r="GH612" i="8"/>
  <c r="GH590" i="8"/>
  <c r="GH603" i="8"/>
  <c r="GH600" i="8"/>
  <c r="GH587" i="8"/>
  <c r="GH602" i="8"/>
  <c r="GH609" i="8"/>
  <c r="GH707" i="8"/>
  <c r="GF664" i="8"/>
  <c r="GF659" i="8"/>
  <c r="GH610" i="8"/>
  <c r="GH598" i="8"/>
  <c r="GH613" i="8"/>
  <c r="GH593" i="8"/>
  <c r="GH592" i="8"/>
  <c r="GH611" i="8"/>
  <c r="GH583" i="8"/>
  <c r="GH664" i="8"/>
  <c r="GE565" i="8"/>
  <c r="GE682" i="8" s="1"/>
  <c r="GF661" i="8"/>
  <c r="GF662" i="8"/>
  <c r="GD572" i="8"/>
  <c r="GH599" i="8"/>
  <c r="GH597" i="8"/>
  <c r="GH591" i="8"/>
  <c r="GH604" i="8"/>
  <c r="GH594" i="8"/>
  <c r="GH608" i="8"/>
  <c r="GH586" i="8"/>
  <c r="GE568" i="8"/>
  <c r="GF663" i="8"/>
  <c r="GL569" i="8"/>
  <c r="GL562" i="8"/>
  <c r="GL637" i="8" s="1"/>
  <c r="FW571" i="8"/>
  <c r="FW705" i="8" s="1"/>
  <c r="FS677" i="8"/>
  <c r="FS675" i="8"/>
  <c r="FS676" i="8"/>
  <c r="FT630" i="8"/>
  <c r="FT732" i="8" s="1"/>
  <c r="FS671" i="8"/>
  <c r="FT622" i="8"/>
  <c r="FT624" i="8"/>
  <c r="FT623" i="8"/>
  <c r="FT618" i="8"/>
  <c r="FT625" i="8"/>
  <c r="FS673" i="8"/>
  <c r="FT621" i="8"/>
  <c r="HG730" i="8"/>
  <c r="HG747" i="8" s="1"/>
  <c r="GU677" i="8"/>
  <c r="GU671" i="8"/>
  <c r="GU669" i="8"/>
  <c r="GU674" i="8"/>
  <c r="HI674" i="8"/>
  <c r="FW605" i="8"/>
  <c r="FW590" i="8"/>
  <c r="EM624" i="8"/>
  <c r="EN624" i="8"/>
  <c r="GE712" i="8"/>
  <c r="GE716" i="8"/>
  <c r="GE715" i="8"/>
  <c r="GE714" i="8"/>
  <c r="FZ712" i="8"/>
  <c r="FZ714" i="8"/>
  <c r="FZ715" i="8"/>
  <c r="FZ716" i="8"/>
  <c r="GL677" i="8"/>
  <c r="GL669" i="8"/>
  <c r="GL670" i="8"/>
  <c r="GL672" i="8"/>
  <c r="GL675" i="8"/>
  <c r="GL671" i="8"/>
  <c r="GL673" i="8"/>
  <c r="GL676" i="8"/>
  <c r="FR661" i="8"/>
  <c r="FR654" i="8"/>
  <c r="FR663" i="8"/>
  <c r="FR658" i="8"/>
  <c r="FR662" i="8"/>
  <c r="FR660" i="8"/>
  <c r="FR659" i="8"/>
  <c r="FR656" i="8"/>
  <c r="FR657" i="8"/>
  <c r="FR664" i="8"/>
  <c r="DY664" i="8"/>
  <c r="ED774" i="8" s="1"/>
  <c r="EO774" i="8" s="1"/>
  <c r="Q564" i="8"/>
  <c r="Q675" i="8" s="1"/>
  <c r="DL742" i="8"/>
  <c r="DE736" i="8"/>
  <c r="DE678" i="8"/>
  <c r="CF551" i="8"/>
  <c r="ED647" i="8"/>
  <c r="EM647" i="8" s="1"/>
  <c r="ED608" i="8"/>
  <c r="ED649" i="8"/>
  <c r="FS567" i="8"/>
  <c r="FS569" i="8"/>
  <c r="GA616" i="8"/>
  <c r="GA625" i="8"/>
  <c r="GA618" i="8"/>
  <c r="GA623" i="8"/>
  <c r="GA622" i="8"/>
  <c r="GA619" i="8"/>
  <c r="GI698" i="8"/>
  <c r="GI699" i="8"/>
  <c r="GI697" i="8"/>
  <c r="GI700" i="8"/>
  <c r="GI713" i="8"/>
  <c r="GI714" i="8"/>
  <c r="GI716" i="8"/>
  <c r="GI712" i="8"/>
  <c r="GI715" i="8"/>
  <c r="GA621" i="8"/>
  <c r="GD656" i="8"/>
  <c r="GD663" i="8"/>
  <c r="GB663" i="8"/>
  <c r="GB654" i="8"/>
  <c r="GB655" i="8"/>
  <c r="GB659" i="8"/>
  <c r="GB658" i="8"/>
  <c r="GB662" i="8"/>
  <c r="GB660" i="8"/>
  <c r="GB664" i="8"/>
  <c r="GB705" i="8"/>
  <c r="GB704" i="8"/>
  <c r="GB706" i="8"/>
  <c r="GB708" i="8"/>
  <c r="GB707" i="8"/>
  <c r="GG708" i="8"/>
  <c r="GG707" i="8"/>
  <c r="GG704" i="8"/>
  <c r="GG705" i="8"/>
  <c r="GG706" i="8"/>
  <c r="GG697" i="8"/>
  <c r="GG699" i="8"/>
  <c r="GG700" i="8"/>
  <c r="GG698" i="8"/>
  <c r="GG684" i="8"/>
  <c r="GG687" i="8"/>
  <c r="GG682" i="8"/>
  <c r="GG690" i="8"/>
  <c r="GG688" i="8"/>
  <c r="GG685" i="8"/>
  <c r="GG683" i="8"/>
  <c r="GG689" i="8"/>
  <c r="GG692" i="8"/>
  <c r="GG686" i="8"/>
  <c r="GG691" i="8"/>
  <c r="GG693" i="8"/>
  <c r="HI663" i="8"/>
  <c r="HI655" i="8"/>
  <c r="HI654" i="8"/>
  <c r="HI658" i="8"/>
  <c r="HI659" i="8"/>
  <c r="HI656" i="8"/>
  <c r="HI657" i="8"/>
  <c r="HI664" i="8"/>
  <c r="HI661" i="8"/>
  <c r="HI662" i="8"/>
  <c r="HI660" i="8"/>
  <c r="HI712" i="8"/>
  <c r="GA664" i="8"/>
  <c r="GA659" i="8"/>
  <c r="GA637" i="8"/>
  <c r="GA631" i="8"/>
  <c r="GA647" i="8"/>
  <c r="GA632" i="8"/>
  <c r="GA638" i="8"/>
  <c r="GA633" i="8"/>
  <c r="GA640" i="8"/>
  <c r="GA641" i="8"/>
  <c r="GA642" i="8"/>
  <c r="GA645" i="8"/>
  <c r="GA639" i="8"/>
  <c r="GA648" i="8"/>
  <c r="GA643" i="8"/>
  <c r="GA630" i="8"/>
  <c r="GA649" i="8"/>
  <c r="GA635" i="8"/>
  <c r="GA644" i="8"/>
  <c r="GA636" i="8"/>
  <c r="GA646" i="8"/>
  <c r="FT697" i="8"/>
  <c r="FT699" i="8"/>
  <c r="FT700" i="8"/>
  <c r="FT698" i="8"/>
  <c r="FT682" i="8"/>
  <c r="FT684" i="8"/>
  <c r="FT687" i="8"/>
  <c r="FT690" i="8"/>
  <c r="FT685" i="8"/>
  <c r="FT691" i="8"/>
  <c r="FT686" i="8"/>
  <c r="FT693" i="8"/>
  <c r="FT688" i="8"/>
  <c r="FT689" i="8"/>
  <c r="FT692" i="8"/>
  <c r="FT683" i="8"/>
  <c r="FX705" i="8"/>
  <c r="FX706" i="8"/>
  <c r="FX708" i="8"/>
  <c r="FX707" i="8"/>
  <c r="FX704" i="8"/>
  <c r="FU605" i="8"/>
  <c r="FU604" i="8"/>
  <c r="FU597" i="8"/>
  <c r="FU591" i="8"/>
  <c r="FU598" i="8"/>
  <c r="FU612" i="8"/>
  <c r="FU603" i="8"/>
  <c r="FU602" i="8"/>
  <c r="FU588" i="8"/>
  <c r="FU594" i="8"/>
  <c r="FU595" i="8"/>
  <c r="FU593" i="8"/>
  <c r="FU610" i="8"/>
  <c r="FU608" i="8"/>
  <c r="FU611" i="8"/>
  <c r="FU583" i="8"/>
  <c r="FU596" i="8"/>
  <c r="FU585" i="8"/>
  <c r="FU592" i="8"/>
  <c r="FU607" i="8"/>
  <c r="FU590" i="8"/>
  <c r="FU599" i="8"/>
  <c r="FU609" i="8"/>
  <c r="FU613" i="8"/>
  <c r="FU586" i="8"/>
  <c r="FU601" i="8"/>
  <c r="FU587" i="8"/>
  <c r="FU589" i="8"/>
  <c r="FU633" i="8"/>
  <c r="FU642" i="8"/>
  <c r="FU649" i="8"/>
  <c r="FU646" i="8"/>
  <c r="FU638" i="8"/>
  <c r="FU636" i="8"/>
  <c r="FU641" i="8"/>
  <c r="FU634" i="8"/>
  <c r="FU632" i="8"/>
  <c r="FU647" i="8"/>
  <c r="FU630" i="8"/>
  <c r="FU640" i="8"/>
  <c r="FU631" i="8"/>
  <c r="FU648" i="8"/>
  <c r="FU644" i="8"/>
  <c r="FU639" i="8"/>
  <c r="FU643" i="8"/>
  <c r="FU619" i="8"/>
  <c r="FU623" i="8"/>
  <c r="FU620" i="8"/>
  <c r="FU616" i="8"/>
  <c r="FU618" i="8"/>
  <c r="FU624" i="8"/>
  <c r="FU621" i="8"/>
  <c r="FU622" i="8"/>
  <c r="FU625" i="8"/>
  <c r="GK689" i="8"/>
  <c r="GK690" i="8"/>
  <c r="GK692" i="8"/>
  <c r="GK691" i="8"/>
  <c r="GK693" i="8"/>
  <c r="GK688" i="8"/>
  <c r="GK687" i="8"/>
  <c r="GK682" i="8"/>
  <c r="GK685" i="8"/>
  <c r="GK686" i="8"/>
  <c r="GK684" i="8"/>
  <c r="HI616" i="8"/>
  <c r="HI625" i="8"/>
  <c r="HI620" i="8"/>
  <c r="HI621" i="8"/>
  <c r="AK561" i="8"/>
  <c r="AK622" i="8" s="1"/>
  <c r="GC662" i="8"/>
  <c r="GC660" i="8"/>
  <c r="GC655" i="8"/>
  <c r="GC658" i="8"/>
  <c r="GC656" i="8"/>
  <c r="GC661" i="8"/>
  <c r="GC654" i="8"/>
  <c r="GC663" i="8"/>
  <c r="GC659" i="8"/>
  <c r="GC657" i="8"/>
  <c r="GG624" i="8"/>
  <c r="GG619" i="8"/>
  <c r="GG620" i="8"/>
  <c r="GG618" i="8"/>
  <c r="GG616" i="8"/>
  <c r="GG621" i="8"/>
  <c r="GG623" i="8"/>
  <c r="GG622" i="8"/>
  <c r="GG625" i="8"/>
  <c r="GE570" i="8"/>
  <c r="GE571" i="8"/>
  <c r="FT647" i="8"/>
  <c r="GL560" i="8"/>
  <c r="GL593" i="8" s="1"/>
  <c r="FY655" i="8"/>
  <c r="FY663" i="8"/>
  <c r="FY662" i="8"/>
  <c r="FY658" i="8"/>
  <c r="FY661" i="8"/>
  <c r="FY657" i="8"/>
  <c r="FY660" i="8"/>
  <c r="FY664" i="8"/>
  <c r="FY654" i="8"/>
  <c r="FY656" i="8"/>
  <c r="FY659" i="8"/>
  <c r="FY700" i="8"/>
  <c r="FY697" i="8"/>
  <c r="FY699" i="8"/>
  <c r="FY698" i="8"/>
  <c r="FZ566" i="8"/>
  <c r="FZ698" i="8" s="1"/>
  <c r="FZ565" i="8"/>
  <c r="GA620" i="8"/>
  <c r="GL568" i="8"/>
  <c r="GA674" i="8"/>
  <c r="FS566" i="8"/>
  <c r="FS560" i="8"/>
  <c r="FS587" i="8" s="1"/>
  <c r="GH661" i="8"/>
  <c r="GH656" i="8"/>
  <c r="GH659" i="8"/>
  <c r="GH657" i="8"/>
  <c r="GH663" i="8"/>
  <c r="GH654" i="8"/>
  <c r="GH660" i="8"/>
  <c r="GH662" i="8"/>
  <c r="GH655" i="8"/>
  <c r="GH704" i="8"/>
  <c r="GH706" i="8"/>
  <c r="GH705" i="8"/>
  <c r="FU637" i="8"/>
  <c r="HI714" i="8"/>
  <c r="GJ685" i="8"/>
  <c r="GJ682" i="8"/>
  <c r="GJ689" i="8"/>
  <c r="GJ691" i="8"/>
  <c r="GJ684" i="8"/>
  <c r="GJ683" i="8"/>
  <c r="GJ688" i="8"/>
  <c r="GJ693" i="8"/>
  <c r="GJ686" i="8"/>
  <c r="GJ687" i="8"/>
  <c r="GJ690" i="8"/>
  <c r="GJ692" i="8"/>
  <c r="FW567" i="8"/>
  <c r="FW569" i="8"/>
  <c r="FW562" i="8"/>
  <c r="FW638" i="8" s="1"/>
  <c r="FS568" i="8"/>
  <c r="FW625" i="8"/>
  <c r="FW620" i="8"/>
  <c r="FW618" i="8"/>
  <c r="FW621" i="8"/>
  <c r="FW624" i="8"/>
  <c r="FW622" i="8"/>
  <c r="FW616" i="8"/>
  <c r="FW623" i="8"/>
  <c r="FW619" i="8"/>
  <c r="GF687" i="8"/>
  <c r="GF689" i="8"/>
  <c r="GF683" i="8"/>
  <c r="GF693" i="8"/>
  <c r="GF690" i="8"/>
  <c r="GF682" i="8"/>
  <c r="GF692" i="8"/>
  <c r="GF684" i="8"/>
  <c r="GF688" i="8"/>
  <c r="GF685" i="8"/>
  <c r="GF691" i="8"/>
  <c r="GF686" i="8"/>
  <c r="GF654" i="8"/>
  <c r="GF655" i="8"/>
  <c r="GF660" i="8"/>
  <c r="DO630" i="8"/>
  <c r="Z548" i="8"/>
  <c r="AX564" i="8"/>
  <c r="ED659" i="8"/>
  <c r="AB541" i="8"/>
  <c r="ED564" i="8"/>
  <c r="ED569" i="8"/>
  <c r="FS571" i="8"/>
  <c r="FS705" i="8" s="1"/>
  <c r="GJ616" i="8"/>
  <c r="GJ624" i="8"/>
  <c r="GJ623" i="8"/>
  <c r="GJ618" i="8"/>
  <c r="GJ625" i="8"/>
  <c r="GJ619" i="8"/>
  <c r="GJ621" i="8"/>
  <c r="GJ622" i="8"/>
  <c r="GJ620" i="8"/>
  <c r="GI638" i="8"/>
  <c r="GI636" i="8"/>
  <c r="GI643" i="8"/>
  <c r="GI641" i="8"/>
  <c r="GI644" i="8"/>
  <c r="GI632" i="8"/>
  <c r="GI646" i="8"/>
  <c r="GI637" i="8"/>
  <c r="GI649" i="8"/>
  <c r="GI631" i="8"/>
  <c r="GI640" i="8"/>
  <c r="GI633" i="8"/>
  <c r="GI647" i="8"/>
  <c r="GI630" i="8"/>
  <c r="GI648" i="8"/>
  <c r="GI634" i="8"/>
  <c r="GI639" i="8"/>
  <c r="GI635" i="8"/>
  <c r="GI645" i="8"/>
  <c r="GI642" i="8"/>
  <c r="GI705" i="8"/>
  <c r="GI707" i="8"/>
  <c r="GI706" i="8"/>
  <c r="GI704" i="8"/>
  <c r="GI708" i="8"/>
  <c r="GB690" i="8"/>
  <c r="GB691" i="8"/>
  <c r="GB692" i="8"/>
  <c r="GB683" i="8"/>
  <c r="GB682" i="8"/>
  <c r="GB687" i="8"/>
  <c r="GB693" i="8"/>
  <c r="GB688" i="8"/>
  <c r="GB698" i="8"/>
  <c r="GB700" i="8"/>
  <c r="GB699" i="8"/>
  <c r="GB697" i="8"/>
  <c r="GG635" i="8"/>
  <c r="GG643" i="8"/>
  <c r="GG632" i="8"/>
  <c r="GG648" i="8"/>
  <c r="GG644" i="8"/>
  <c r="GG649" i="8"/>
  <c r="GG640" i="8"/>
  <c r="GG639" i="8"/>
  <c r="GG647" i="8"/>
  <c r="GG642" i="8"/>
  <c r="GG634" i="8"/>
  <c r="GG641" i="8"/>
  <c r="GG631" i="8"/>
  <c r="GG636" i="8"/>
  <c r="GG638" i="8"/>
  <c r="GG646" i="8"/>
  <c r="GG645" i="8"/>
  <c r="GG605" i="8"/>
  <c r="GG593" i="8"/>
  <c r="GG594" i="8"/>
  <c r="GG589" i="8"/>
  <c r="GG601" i="8"/>
  <c r="GG612" i="8"/>
  <c r="GG597" i="8"/>
  <c r="GG590" i="8"/>
  <c r="GG606" i="8"/>
  <c r="GG586" i="8"/>
  <c r="GG583" i="8"/>
  <c r="GG608" i="8"/>
  <c r="GG592" i="8"/>
  <c r="GG607" i="8"/>
  <c r="GG602" i="8"/>
  <c r="GG599" i="8"/>
  <c r="GG596" i="8"/>
  <c r="GG603" i="8"/>
  <c r="GG598" i="8"/>
  <c r="GG591" i="8"/>
  <c r="GG585" i="8"/>
  <c r="GG600" i="8"/>
  <c r="GG604" i="8"/>
  <c r="GG587" i="8"/>
  <c r="GG595" i="8"/>
  <c r="GG613" i="8"/>
  <c r="GG610" i="8"/>
  <c r="GG588" i="8"/>
  <c r="GG611" i="8"/>
  <c r="GG609" i="8"/>
  <c r="GG716" i="8"/>
  <c r="GG715" i="8"/>
  <c r="GG714" i="8"/>
  <c r="GG713" i="8"/>
  <c r="HI634" i="8"/>
  <c r="HI636" i="8"/>
  <c r="HI641" i="8"/>
  <c r="HI647" i="8"/>
  <c r="HI630" i="8"/>
  <c r="HI637" i="8"/>
  <c r="HI638" i="8"/>
  <c r="HI640" i="8"/>
  <c r="HI649" i="8"/>
  <c r="HI635" i="8"/>
  <c r="HI642" i="8"/>
  <c r="HI645" i="8"/>
  <c r="HI632" i="8"/>
  <c r="HI644" i="8"/>
  <c r="HI646" i="8"/>
  <c r="HI631" i="8"/>
  <c r="HI633" i="8"/>
  <c r="HI643" i="8"/>
  <c r="HI648" i="8"/>
  <c r="HI639" i="8"/>
  <c r="HI716" i="8"/>
  <c r="GA705" i="8"/>
  <c r="GA704" i="8"/>
  <c r="GA708" i="8"/>
  <c r="GA706" i="8"/>
  <c r="GA707" i="8"/>
  <c r="GA699" i="8"/>
  <c r="GA698" i="8"/>
  <c r="GA697" i="8"/>
  <c r="GA700" i="8"/>
  <c r="FZ616" i="8"/>
  <c r="FZ618" i="8"/>
  <c r="FZ621" i="8"/>
  <c r="FZ623" i="8"/>
  <c r="FZ625" i="8"/>
  <c r="FZ619" i="8"/>
  <c r="FZ620" i="8"/>
  <c r="FZ624" i="8"/>
  <c r="FZ622" i="8"/>
  <c r="GB684" i="8"/>
  <c r="FX654" i="8"/>
  <c r="FX660" i="8"/>
  <c r="FX661" i="8"/>
  <c r="FX655" i="8"/>
  <c r="FX697" i="8"/>
  <c r="FU684" i="8"/>
  <c r="FU690" i="8"/>
  <c r="FU692" i="8"/>
  <c r="FU683" i="8"/>
  <c r="FU688" i="8"/>
  <c r="FU693" i="8"/>
  <c r="FU691" i="8"/>
  <c r="FU689" i="8"/>
  <c r="FU682" i="8"/>
  <c r="FU686" i="8"/>
  <c r="FU685" i="8"/>
  <c r="FU687" i="8"/>
  <c r="FU606" i="8"/>
  <c r="GK661" i="8"/>
  <c r="GK654" i="8"/>
  <c r="GK658" i="8"/>
  <c r="GK660" i="8"/>
  <c r="GK657" i="8"/>
  <c r="GK663" i="8"/>
  <c r="GK659" i="8"/>
  <c r="GK664" i="8"/>
  <c r="GK656" i="8"/>
  <c r="GK662" i="8"/>
  <c r="HI671" i="8"/>
  <c r="FR572" i="8"/>
  <c r="FR713" i="8" s="1"/>
  <c r="GB661" i="8"/>
  <c r="FY706" i="8"/>
  <c r="FY707" i="8"/>
  <c r="FY705" i="8"/>
  <c r="FY704" i="8"/>
  <c r="FY708" i="8"/>
  <c r="FU600" i="8"/>
  <c r="FU645" i="8"/>
  <c r="GI616" i="8"/>
  <c r="GI619" i="8"/>
  <c r="GI620" i="8"/>
  <c r="GI625" i="8"/>
  <c r="GI622" i="8"/>
  <c r="GI618" i="8"/>
  <c r="GI621" i="8"/>
  <c r="GI623" i="8"/>
  <c r="GI624" i="8"/>
  <c r="GE562" i="8"/>
  <c r="GE632" i="8" s="1"/>
  <c r="GL563" i="8"/>
  <c r="GL572" i="8"/>
  <c r="GL714" i="8" s="1"/>
  <c r="FY605" i="8"/>
  <c r="FY585" i="8"/>
  <c r="FY594" i="8"/>
  <c r="FY586" i="8"/>
  <c r="FY589" i="8"/>
  <c r="FY612" i="8"/>
  <c r="FY604" i="8"/>
  <c r="FY590" i="8"/>
  <c r="FY601" i="8"/>
  <c r="FY596" i="8"/>
  <c r="FY583" i="8"/>
  <c r="FY613" i="8"/>
  <c r="FY595" i="8"/>
  <c r="FY608" i="8"/>
  <c r="FY587" i="8"/>
  <c r="FY600" i="8"/>
  <c r="FY593" i="8"/>
  <c r="FY611" i="8"/>
  <c r="FY597" i="8"/>
  <c r="FY598" i="8"/>
  <c r="FY591" i="8"/>
  <c r="FY603" i="8"/>
  <c r="FY610" i="8"/>
  <c r="FY599" i="8"/>
  <c r="FY609" i="8"/>
  <c r="FY606" i="8"/>
  <c r="FY588" i="8"/>
  <c r="FY592" i="8"/>
  <c r="FY607" i="8"/>
  <c r="FZ562" i="8"/>
  <c r="GL571" i="8"/>
  <c r="FX656" i="8"/>
  <c r="GE561" i="8"/>
  <c r="FS570" i="8"/>
  <c r="FS565" i="8"/>
  <c r="FS683" i="8" s="1"/>
  <c r="GG633" i="8"/>
  <c r="FS669" i="8"/>
  <c r="FS670" i="8"/>
  <c r="GB685" i="8"/>
  <c r="GK705" i="8"/>
  <c r="GK698" i="8"/>
  <c r="GK567" i="8"/>
  <c r="GK560" i="8"/>
  <c r="GK568" i="8"/>
  <c r="GK683" i="8"/>
  <c r="GK655" i="8"/>
  <c r="GK562" i="8"/>
  <c r="GK713" i="8"/>
  <c r="GK569" i="8"/>
  <c r="GC674" i="8"/>
  <c r="GC672" i="8"/>
  <c r="GC676" i="8"/>
  <c r="GC670" i="8"/>
  <c r="GC673" i="8"/>
  <c r="GC669" i="8"/>
  <c r="GC671" i="8"/>
  <c r="GC675" i="8"/>
  <c r="GC677" i="8"/>
  <c r="GJ658" i="8"/>
  <c r="GJ656" i="8"/>
  <c r="GJ654" i="8"/>
  <c r="GJ657" i="8"/>
  <c r="GJ662" i="8"/>
  <c r="GJ664" i="8"/>
  <c r="GJ661" i="8"/>
  <c r="GJ663" i="8"/>
  <c r="GJ659" i="8"/>
  <c r="GJ660" i="8"/>
  <c r="GJ655" i="8"/>
  <c r="GE674" i="8"/>
  <c r="GE671" i="8"/>
  <c r="GE670" i="8"/>
  <c r="GE673" i="8"/>
  <c r="GE672" i="8"/>
  <c r="GE677" i="8"/>
  <c r="GE675" i="8"/>
  <c r="GE669" i="8"/>
  <c r="FW565" i="8"/>
  <c r="FW685" i="8" s="1"/>
  <c r="FW572" i="8"/>
  <c r="FW714" i="8" s="1"/>
  <c r="FW697" i="8"/>
  <c r="FW699" i="8"/>
  <c r="FW700" i="8"/>
  <c r="FW698" i="8"/>
  <c r="FS622" i="8"/>
  <c r="FS618" i="8"/>
  <c r="FS621" i="8"/>
  <c r="FS619" i="8"/>
  <c r="FS625" i="8"/>
  <c r="FS623" i="8"/>
  <c r="FS624" i="8"/>
  <c r="FS620" i="8"/>
  <c r="FS616" i="8"/>
  <c r="GF658" i="8"/>
  <c r="GF705" i="8"/>
  <c r="GF706" i="8"/>
  <c r="GF704" i="8"/>
  <c r="AA543" i="8"/>
  <c r="EG741" i="8"/>
  <c r="DO669" i="8"/>
  <c r="EL738" i="8"/>
  <c r="ED595" i="8"/>
  <c r="CM570" i="8"/>
  <c r="FY616" i="8"/>
  <c r="FY624" i="8"/>
  <c r="FY623" i="8"/>
  <c r="FY625" i="8"/>
  <c r="FY622" i="8"/>
  <c r="FY618" i="8"/>
  <c r="FY621" i="8"/>
  <c r="FY620" i="8"/>
  <c r="FY619" i="8"/>
  <c r="FZ567" i="8"/>
  <c r="FZ569" i="8"/>
  <c r="FZ683" i="8"/>
  <c r="FZ713" i="8"/>
  <c r="FW670" i="8"/>
  <c r="FW673" i="8"/>
  <c r="FW672" i="8"/>
  <c r="FW674" i="8"/>
  <c r="FW671" i="8"/>
  <c r="FW675" i="8"/>
  <c r="FW669" i="8"/>
  <c r="FW676" i="8"/>
  <c r="FW677" i="8"/>
  <c r="GI662" i="8"/>
  <c r="GI661" i="8"/>
  <c r="GI658" i="8"/>
  <c r="GI664" i="8"/>
  <c r="GI659" i="8"/>
  <c r="GI660" i="8"/>
  <c r="GI663" i="8"/>
  <c r="GI655" i="8"/>
  <c r="GI686" i="8"/>
  <c r="GI689" i="8"/>
  <c r="GI687" i="8"/>
  <c r="GI690" i="8"/>
  <c r="GI682" i="8"/>
  <c r="GI693" i="8"/>
  <c r="GI685" i="8"/>
  <c r="GI688" i="8"/>
  <c r="GI684" i="8"/>
  <c r="GI683" i="8"/>
  <c r="GI692" i="8"/>
  <c r="GI691" i="8"/>
  <c r="HI675" i="8"/>
  <c r="FR567" i="8"/>
  <c r="FR562" i="8"/>
  <c r="FR655" i="8"/>
  <c r="FR565" i="8"/>
  <c r="FR569" i="8"/>
  <c r="BL625" i="8"/>
  <c r="BL622" i="8"/>
  <c r="BL623" i="8"/>
  <c r="BL618" i="8"/>
  <c r="BL619" i="8"/>
  <c r="HI605" i="8"/>
  <c r="HI594" i="8"/>
  <c r="HI599" i="8"/>
  <c r="HI606" i="8"/>
  <c r="HI602" i="8"/>
  <c r="HI600" i="8"/>
  <c r="HI609" i="8"/>
  <c r="HI591" i="8"/>
  <c r="HI603" i="8"/>
  <c r="HI601" i="8"/>
  <c r="HI597" i="8"/>
  <c r="HI590" i="8"/>
  <c r="HI612" i="8"/>
  <c r="HI608" i="8"/>
  <c r="HI583" i="8"/>
  <c r="HI587" i="8"/>
  <c r="HI611" i="8"/>
  <c r="HI588" i="8"/>
  <c r="HI604" i="8"/>
  <c r="HI585" i="8"/>
  <c r="HI610" i="8"/>
  <c r="HI613" i="8"/>
  <c r="HI586" i="8"/>
  <c r="HI607" i="8"/>
  <c r="HI595" i="8"/>
  <c r="HI592" i="8"/>
  <c r="HI593" i="8"/>
  <c r="HI598" i="8"/>
  <c r="HI589" i="8"/>
  <c r="HI699" i="8"/>
  <c r="HI698" i="8"/>
  <c r="HI700" i="8"/>
  <c r="HI697" i="8"/>
  <c r="HI673" i="8"/>
  <c r="GA713" i="8"/>
  <c r="GA716" i="8"/>
  <c r="GA712" i="8"/>
  <c r="FT661" i="8"/>
  <c r="FT656" i="8"/>
  <c r="FT660" i="8"/>
  <c r="FT663" i="8"/>
  <c r="FT734" i="8" s="1"/>
  <c r="FT752" i="8" s="1"/>
  <c r="FT658" i="8"/>
  <c r="FT655" i="8"/>
  <c r="FT662" i="8"/>
  <c r="FT659" i="8"/>
  <c r="FT664" i="8"/>
  <c r="GA714" i="8"/>
  <c r="GA569" i="8"/>
  <c r="GA567" i="8"/>
  <c r="GA634" i="8"/>
  <c r="GB656" i="8"/>
  <c r="FX713" i="8"/>
  <c r="FX712" i="8"/>
  <c r="FX716" i="8"/>
  <c r="FX715" i="8"/>
  <c r="FX714" i="8"/>
  <c r="GD657" i="8"/>
  <c r="FU706" i="8"/>
  <c r="FU705" i="8"/>
  <c r="FU707" i="8"/>
  <c r="FU704" i="8"/>
  <c r="FU658" i="8"/>
  <c r="FU662" i="8"/>
  <c r="FU655" i="8"/>
  <c r="FU659" i="8"/>
  <c r="FU654" i="8"/>
  <c r="FU660" i="8"/>
  <c r="FU663" i="8"/>
  <c r="FU657" i="8"/>
  <c r="FU661" i="8"/>
  <c r="FU656" i="8"/>
  <c r="FX616" i="8"/>
  <c r="FX622" i="8"/>
  <c r="FX625" i="8"/>
  <c r="FX621" i="8"/>
  <c r="FX618" i="8"/>
  <c r="FX620" i="8"/>
  <c r="FX619" i="8"/>
  <c r="FX624" i="8"/>
  <c r="FX623" i="8"/>
  <c r="GG637" i="8"/>
  <c r="GG732" i="8" s="1"/>
  <c r="FR570" i="8"/>
  <c r="FR571" i="8"/>
  <c r="FR705" i="8" s="1"/>
  <c r="GB689" i="8"/>
  <c r="HI624" i="8"/>
  <c r="GF676" i="8"/>
  <c r="GF677" i="8"/>
  <c r="GF669" i="8"/>
  <c r="GF675" i="8"/>
  <c r="GF674" i="8"/>
  <c r="GF671" i="8"/>
  <c r="GF672" i="8"/>
  <c r="GF670" i="8"/>
  <c r="GF673" i="8"/>
  <c r="GC704" i="8"/>
  <c r="GC707" i="8"/>
  <c r="GE566" i="8"/>
  <c r="GE698" i="8" s="1"/>
  <c r="FW708" i="8"/>
  <c r="GL699" i="8"/>
  <c r="GL700" i="8"/>
  <c r="GL698" i="8"/>
  <c r="GL697" i="8"/>
  <c r="FY637" i="8"/>
  <c r="FY636" i="8"/>
  <c r="FY632" i="8"/>
  <c r="FY646" i="8"/>
  <c r="FY634" i="8"/>
  <c r="FY631" i="8"/>
  <c r="FY630" i="8"/>
  <c r="FY649" i="8"/>
  <c r="FY633" i="8"/>
  <c r="FY644" i="8"/>
  <c r="FY648" i="8"/>
  <c r="FY640" i="8"/>
  <c r="FY638" i="8"/>
  <c r="FY641" i="8"/>
  <c r="FY643" i="8"/>
  <c r="FY639" i="8"/>
  <c r="FY645" i="8"/>
  <c r="FY642" i="8"/>
  <c r="GK616" i="8"/>
  <c r="GK619" i="8"/>
  <c r="GK618" i="8"/>
  <c r="GK624" i="8"/>
  <c r="GK621" i="8"/>
  <c r="GK623" i="8"/>
  <c r="GK620" i="8"/>
  <c r="GK622" i="8"/>
  <c r="GK625" i="8"/>
  <c r="FZ571" i="8"/>
  <c r="FZ705" i="8" s="1"/>
  <c r="GC705" i="8"/>
  <c r="GA672" i="8"/>
  <c r="GA677" i="8"/>
  <c r="GA669" i="8"/>
  <c r="GA670" i="8"/>
  <c r="FS572" i="8"/>
  <c r="FS562" i="8"/>
  <c r="GH697" i="8"/>
  <c r="GH700" i="8"/>
  <c r="GH699" i="8"/>
  <c r="GH698" i="8"/>
  <c r="HI715" i="8"/>
  <c r="GA675" i="8"/>
  <c r="GB657" i="8"/>
  <c r="GK704" i="8"/>
  <c r="GK707" i="8"/>
  <c r="GK708" i="8"/>
  <c r="GD706" i="8"/>
  <c r="FX658" i="8"/>
  <c r="GJ708" i="8"/>
  <c r="GJ707" i="8"/>
  <c r="GJ704" i="8"/>
  <c r="GJ706" i="8"/>
  <c r="GJ705" i="8"/>
  <c r="GJ698" i="8"/>
  <c r="GJ697" i="8"/>
  <c r="GJ699" i="8"/>
  <c r="GF698" i="8"/>
  <c r="GF700" i="8"/>
  <c r="GF699" i="8"/>
  <c r="GF697" i="8"/>
  <c r="EA606" i="8"/>
  <c r="FO564" i="8"/>
  <c r="FO670" i="8" s="1"/>
  <c r="ED638" i="8"/>
  <c r="EM638" i="8" s="1"/>
  <c r="EH694" i="8"/>
  <c r="GH739" i="8"/>
  <c r="HI669" i="8"/>
  <c r="HI677" i="8"/>
  <c r="HI670" i="8"/>
  <c r="BN561" i="8"/>
  <c r="BN621" i="8"/>
  <c r="GL674" i="8"/>
  <c r="FZ563" i="8"/>
  <c r="GI654" i="8"/>
  <c r="FY674" i="8"/>
  <c r="FY673" i="8"/>
  <c r="FY675" i="8"/>
  <c r="FY676" i="8"/>
  <c r="FY670" i="8"/>
  <c r="FY669" i="8"/>
  <c r="FY672" i="8"/>
  <c r="FY671" i="8"/>
  <c r="FY677" i="8"/>
  <c r="GD697" i="8"/>
  <c r="GD700" i="8"/>
  <c r="GB713" i="8"/>
  <c r="GB712" i="8"/>
  <c r="GB716" i="8"/>
  <c r="GB715" i="8"/>
  <c r="GB591" i="8"/>
  <c r="GB612" i="8"/>
  <c r="GB607" i="8"/>
  <c r="GB604" i="8"/>
  <c r="GB593" i="8"/>
  <c r="GB598" i="8"/>
  <c r="GB601" i="8"/>
  <c r="GB583" i="8"/>
  <c r="GB606" i="8"/>
  <c r="GB585" i="8"/>
  <c r="GB602" i="8"/>
  <c r="GB588" i="8"/>
  <c r="GB610" i="8"/>
  <c r="GB603" i="8"/>
  <c r="GB613" i="8"/>
  <c r="GB611" i="8"/>
  <c r="GB590" i="8"/>
  <c r="GB586" i="8"/>
  <c r="GB595" i="8"/>
  <c r="GB600" i="8"/>
  <c r="GB605" i="8"/>
  <c r="GB608" i="8"/>
  <c r="GB596" i="8"/>
  <c r="GB592" i="8"/>
  <c r="GB599" i="8"/>
  <c r="GB587" i="8"/>
  <c r="GB594" i="8"/>
  <c r="GB609" i="8"/>
  <c r="GB597" i="8"/>
  <c r="FZ568" i="8"/>
  <c r="HI672" i="8"/>
  <c r="GG664" i="8"/>
  <c r="GG657" i="8"/>
  <c r="GG660" i="8"/>
  <c r="GG661" i="8"/>
  <c r="GG659" i="8"/>
  <c r="GG662" i="8"/>
  <c r="GG654" i="8"/>
  <c r="GG655" i="8"/>
  <c r="GG658" i="8"/>
  <c r="GG663" i="8"/>
  <c r="GG656" i="8"/>
  <c r="FR566" i="8"/>
  <c r="BL620" i="8"/>
  <c r="HI685" i="8"/>
  <c r="HI687" i="8"/>
  <c r="HI688" i="8"/>
  <c r="HI692" i="8"/>
  <c r="HI686" i="8"/>
  <c r="HI682" i="8"/>
  <c r="HI683" i="8"/>
  <c r="HI689" i="8"/>
  <c r="HI690" i="8"/>
  <c r="HI693" i="8"/>
  <c r="HI684" i="8"/>
  <c r="HI691" i="8"/>
  <c r="HI706" i="8"/>
  <c r="HI705" i="8"/>
  <c r="HI707" i="8"/>
  <c r="HI708" i="8"/>
  <c r="HI704" i="8"/>
  <c r="GA560" i="8"/>
  <c r="GA589" i="8" s="1"/>
  <c r="FW706" i="8"/>
  <c r="FW568" i="8"/>
  <c r="FT716" i="8"/>
  <c r="FT714" i="8"/>
  <c r="FT712" i="8"/>
  <c r="FT713" i="8"/>
  <c r="FT715" i="8"/>
  <c r="FT645" i="8"/>
  <c r="FT636" i="8"/>
  <c r="FT649" i="8"/>
  <c r="FT633" i="8"/>
  <c r="FT644" i="8"/>
  <c r="FT639" i="8"/>
  <c r="FT643" i="8"/>
  <c r="FT638" i="8"/>
  <c r="FT635" i="8"/>
  <c r="FT632" i="8"/>
  <c r="FT640" i="8"/>
  <c r="FT642" i="8"/>
  <c r="FT646" i="8"/>
  <c r="FT641" i="8"/>
  <c r="FT631" i="8"/>
  <c r="FT648" i="8"/>
  <c r="FT704" i="8"/>
  <c r="FT705" i="8"/>
  <c r="FT706" i="8"/>
  <c r="FT707" i="8"/>
  <c r="FT708" i="8"/>
  <c r="FY712" i="8"/>
  <c r="FY715" i="8"/>
  <c r="FY714" i="8"/>
  <c r="FY713" i="8"/>
  <c r="FY716" i="8"/>
  <c r="GA565" i="8"/>
  <c r="GA685" i="8" s="1"/>
  <c r="FX605" i="8"/>
  <c r="FX586" i="8"/>
  <c r="FX594" i="8"/>
  <c r="FX595" i="8"/>
  <c r="FX598" i="8"/>
  <c r="FX591" i="8"/>
  <c r="FX589" i="8"/>
  <c r="FX604" i="8"/>
  <c r="FX583" i="8"/>
  <c r="FX612" i="8"/>
  <c r="FX592" i="8"/>
  <c r="FX613" i="8"/>
  <c r="FX611" i="8"/>
  <c r="FX602" i="8"/>
  <c r="FX593" i="8"/>
  <c r="FX609" i="8"/>
  <c r="FX587" i="8"/>
  <c r="FX601" i="8"/>
  <c r="FX596" i="8"/>
  <c r="FX608" i="8"/>
  <c r="FX606" i="8"/>
  <c r="FX585" i="8"/>
  <c r="FX588" i="8"/>
  <c r="FX599" i="8"/>
  <c r="FX610" i="8"/>
  <c r="FX603" i="8"/>
  <c r="FX597" i="8"/>
  <c r="FX600" i="8"/>
  <c r="FX607" i="8"/>
  <c r="FX590" i="8"/>
  <c r="GD708" i="8"/>
  <c r="GC616" i="8"/>
  <c r="GC625" i="8"/>
  <c r="GC619" i="8"/>
  <c r="GC620" i="8"/>
  <c r="GC623" i="8"/>
  <c r="GC622" i="8"/>
  <c r="GC621" i="8"/>
  <c r="GC624" i="8"/>
  <c r="GC618" i="8"/>
  <c r="FU698" i="8"/>
  <c r="FU697" i="8"/>
  <c r="FU699" i="8"/>
  <c r="FU714" i="8"/>
  <c r="FU712" i="8"/>
  <c r="FU713" i="8"/>
  <c r="FU715" i="8"/>
  <c r="BL621" i="8"/>
  <c r="GK697" i="8"/>
  <c r="GK700" i="8"/>
  <c r="GK699" i="8"/>
  <c r="GK712" i="8"/>
  <c r="GK715" i="8"/>
  <c r="GK716" i="8"/>
  <c r="GK714" i="8"/>
  <c r="HI618" i="8"/>
  <c r="FR560" i="8"/>
  <c r="FR587" i="8" s="1"/>
  <c r="FR568" i="8"/>
  <c r="FU664" i="8"/>
  <c r="GE569" i="8"/>
  <c r="GE713" i="8"/>
  <c r="GE567" i="8"/>
  <c r="HI622" i="8"/>
  <c r="GC697" i="8"/>
  <c r="GE563" i="8"/>
  <c r="GE560" i="8"/>
  <c r="GE608" i="8" s="1"/>
  <c r="GA662" i="8"/>
  <c r="GB620" i="8"/>
  <c r="GB619" i="8"/>
  <c r="GB622" i="8"/>
  <c r="GB618" i="8"/>
  <c r="GB621" i="8"/>
  <c r="GB625" i="8"/>
  <c r="GB616" i="8"/>
  <c r="GB624" i="8"/>
  <c r="GB623" i="8"/>
  <c r="GL565" i="8"/>
  <c r="GL686" i="8" s="1"/>
  <c r="FY684" i="8"/>
  <c r="FY688" i="8"/>
  <c r="FY687" i="8"/>
  <c r="FY693" i="8"/>
  <c r="FY682" i="8"/>
  <c r="FY692" i="8"/>
  <c r="FY691" i="8"/>
  <c r="FY690" i="8"/>
  <c r="FY689" i="8"/>
  <c r="FY685" i="8"/>
  <c r="FY683" i="8"/>
  <c r="FY686" i="8"/>
  <c r="CW564" i="8"/>
  <c r="FZ570" i="8"/>
  <c r="FZ560" i="8"/>
  <c r="GJ670" i="8"/>
  <c r="GJ672" i="8"/>
  <c r="GJ675" i="8"/>
  <c r="GJ674" i="8"/>
  <c r="GJ677" i="8"/>
  <c r="GJ669" i="8"/>
  <c r="GJ676" i="8"/>
  <c r="GJ671" i="8"/>
  <c r="GJ673" i="8"/>
  <c r="HI619" i="8"/>
  <c r="GC706" i="8"/>
  <c r="FS563" i="8"/>
  <c r="FS573" i="8" s="1"/>
  <c r="GH712" i="8"/>
  <c r="GH716" i="8"/>
  <c r="GH714" i="8"/>
  <c r="GH713" i="8"/>
  <c r="GH715" i="8"/>
  <c r="FU677" i="8"/>
  <c r="FU673" i="8"/>
  <c r="FU676" i="8"/>
  <c r="FU670" i="8"/>
  <c r="FU675" i="8"/>
  <c r="FU672" i="8"/>
  <c r="FU669" i="8"/>
  <c r="FU674" i="8"/>
  <c r="GE684" i="8"/>
  <c r="GB714" i="8"/>
  <c r="FT657" i="8"/>
  <c r="GD713" i="8"/>
  <c r="GD698" i="8"/>
  <c r="GD705" i="8"/>
  <c r="GD569" i="8"/>
  <c r="GD560" i="8"/>
  <c r="GD565" i="8"/>
  <c r="GD562" i="8"/>
  <c r="GD567" i="8"/>
  <c r="GC716" i="8"/>
  <c r="GC708" i="8"/>
  <c r="GC700" i="8"/>
  <c r="GC565" i="8"/>
  <c r="GC562" i="8"/>
  <c r="GC568" i="8"/>
  <c r="GC664" i="8"/>
  <c r="GC567" i="8"/>
  <c r="GC569" i="8"/>
  <c r="GC560" i="8"/>
  <c r="FS674" i="8"/>
  <c r="GJ713" i="8"/>
  <c r="GJ714" i="8"/>
  <c r="GJ715" i="8"/>
  <c r="GJ712" i="8"/>
  <c r="GJ635" i="8"/>
  <c r="GJ633" i="8"/>
  <c r="GJ636" i="8"/>
  <c r="GJ630" i="8"/>
  <c r="GJ639" i="8"/>
  <c r="GJ631" i="8"/>
  <c r="GJ641" i="8"/>
  <c r="GJ646" i="8"/>
  <c r="GJ648" i="8"/>
  <c r="GJ644" i="8"/>
  <c r="GJ640" i="8"/>
  <c r="GJ638" i="8"/>
  <c r="GJ643" i="8"/>
  <c r="GJ634" i="8"/>
  <c r="GJ632" i="8"/>
  <c r="GA624" i="8"/>
  <c r="FW563" i="8"/>
  <c r="FV583" i="8"/>
  <c r="GE693" i="8"/>
  <c r="FY647" i="8"/>
  <c r="GF712" i="8"/>
  <c r="GF717" i="8" s="1"/>
  <c r="CY542" i="8"/>
  <c r="FX739" i="8"/>
  <c r="FT678" i="8"/>
  <c r="FX678" i="8"/>
  <c r="GH731" i="8"/>
  <c r="GH733" i="8"/>
  <c r="GF731" i="8"/>
  <c r="GF733" i="8"/>
  <c r="FX736" i="8"/>
  <c r="FX751" i="8" s="1"/>
  <c r="FX730" i="8"/>
  <c r="FX732" i="8"/>
  <c r="FX650" i="8"/>
  <c r="FX731" i="8"/>
  <c r="FX733" i="8"/>
  <c r="GF736" i="8"/>
  <c r="GF751" i="8" s="1"/>
  <c r="GF730" i="8"/>
  <c r="GF732" i="8"/>
  <c r="GF650" i="8"/>
  <c r="FZ678" i="8"/>
  <c r="GF738" i="8"/>
  <c r="GH626" i="8"/>
  <c r="GB736" i="8"/>
  <c r="GB751" i="8" s="1"/>
  <c r="GG678" i="8"/>
  <c r="GD626" i="8"/>
  <c r="GH736" i="8"/>
  <c r="GH751" i="8" s="1"/>
  <c r="GH732" i="8"/>
  <c r="GH730" i="8"/>
  <c r="GH650" i="8"/>
  <c r="GF739" i="8"/>
  <c r="GI738" i="8"/>
  <c r="GI614" i="8"/>
  <c r="AK620" i="14"/>
  <c r="AK619" i="14"/>
  <c r="AV620" i="14"/>
  <c r="AK603" i="14"/>
  <c r="AK702" i="14"/>
  <c r="AK596" i="14"/>
  <c r="AK594" i="14"/>
  <c r="AV631" i="14"/>
  <c r="AK593" i="14"/>
  <c r="AK635" i="14"/>
  <c r="AK647" i="14"/>
  <c r="AK644" i="14"/>
  <c r="AK640" i="14"/>
  <c r="AK632" i="14"/>
  <c r="AK650" i="14"/>
  <c r="AK637" i="14"/>
  <c r="AK649" i="14"/>
  <c r="AK633" i="14"/>
  <c r="AK646" i="14"/>
  <c r="AK645" i="14"/>
  <c r="AK642" i="14"/>
  <c r="AK631" i="14"/>
  <c r="AK607" i="14"/>
  <c r="AK641" i="14"/>
  <c r="AK636" i="14"/>
  <c r="AV674" i="14"/>
  <c r="AV587" i="14"/>
  <c r="AV602" i="14"/>
  <c r="AV598" i="14"/>
  <c r="AV609" i="14"/>
  <c r="AV612" i="14"/>
  <c r="AV605" i="14"/>
  <c r="AV588" i="14"/>
  <c r="AV613" i="14"/>
  <c r="AV596" i="14"/>
  <c r="AV597" i="14"/>
  <c r="AV593" i="14"/>
  <c r="AV614" i="14"/>
  <c r="AV594" i="14"/>
  <c r="AV589" i="14"/>
  <c r="AV611" i="14"/>
  <c r="AV591" i="14"/>
  <c r="AV603" i="14"/>
  <c r="AV601" i="14"/>
  <c r="AV599" i="14"/>
  <c r="AV590" i="14"/>
  <c r="AV694" i="14"/>
  <c r="AV690" i="14"/>
  <c r="AV692" i="14"/>
  <c r="AV687" i="14"/>
  <c r="AV684" i="14"/>
  <c r="AV685" i="14"/>
  <c r="AV691" i="14"/>
  <c r="AV689" i="14"/>
  <c r="AV686" i="14"/>
  <c r="AV608" i="14"/>
  <c r="AK589" i="14"/>
  <c r="AK676" i="14"/>
  <c r="AV607" i="14"/>
  <c r="AV673" i="14"/>
  <c r="AK638" i="14"/>
  <c r="AV695" i="14"/>
  <c r="AK587" i="14"/>
  <c r="AK597" i="14"/>
  <c r="AK602" i="14"/>
  <c r="AK590" i="14"/>
  <c r="AK610" i="14"/>
  <c r="AK614" i="14"/>
  <c r="AK588" i="14"/>
  <c r="AK600" i="14"/>
  <c r="AK595" i="14"/>
  <c r="AK601" i="14"/>
  <c r="AK604" i="14"/>
  <c r="AK599" i="14"/>
  <c r="AK592" i="14"/>
  <c r="AK605" i="14"/>
  <c r="AK613" i="14"/>
  <c r="AK586" i="14"/>
  <c r="AV677" i="14"/>
  <c r="AK622" i="14"/>
  <c r="AK626" i="14"/>
  <c r="AK625" i="14"/>
  <c r="AK639" i="14"/>
  <c r="AV600" i="14"/>
  <c r="AV699" i="14"/>
  <c r="AV700" i="14"/>
  <c r="AV701" i="14"/>
  <c r="AV657" i="14"/>
  <c r="AV659" i="14"/>
  <c r="AV665" i="14"/>
  <c r="AV663" i="14"/>
  <c r="AV664" i="14"/>
  <c r="AV658" i="14"/>
  <c r="AV661" i="14"/>
  <c r="AV656" i="14"/>
  <c r="AV660" i="14"/>
  <c r="AV662" i="14"/>
  <c r="AK598" i="14"/>
  <c r="AK665" i="14"/>
  <c r="AK656" i="14"/>
  <c r="AK662" i="14"/>
  <c r="AK658" i="14"/>
  <c r="AK655" i="14"/>
  <c r="AK664" i="14"/>
  <c r="AK634" i="14"/>
  <c r="AK621" i="14"/>
  <c r="AK627" i="14" s="1"/>
  <c r="AV610" i="14"/>
  <c r="AV623" i="14"/>
  <c r="AV626" i="14"/>
  <c r="AV624" i="14"/>
  <c r="AV625" i="14"/>
  <c r="AV621" i="14"/>
  <c r="AV595" i="14"/>
  <c r="AK671" i="14"/>
  <c r="AK670" i="14"/>
  <c r="AK674" i="14"/>
  <c r="AK675" i="14"/>
  <c r="AK677" i="14"/>
  <c r="AK678" i="14"/>
  <c r="AK673" i="14"/>
  <c r="AV670" i="14"/>
  <c r="AV675" i="14"/>
  <c r="AV672" i="14"/>
  <c r="AV676" i="14"/>
  <c r="AV678" i="14"/>
  <c r="AK608" i="14"/>
  <c r="AK612" i="14"/>
  <c r="AK591" i="14"/>
  <c r="AK660" i="14"/>
  <c r="AV586" i="14"/>
  <c r="AV644" i="14"/>
  <c r="AV632" i="14"/>
  <c r="AV635" i="14"/>
  <c r="AV648" i="14"/>
  <c r="AV639" i="14"/>
  <c r="AV641" i="14"/>
  <c r="AV650" i="14"/>
  <c r="AV647" i="14"/>
  <c r="AV643" i="14"/>
  <c r="AV636" i="14"/>
  <c r="AV646" i="14"/>
  <c r="AV642" i="14"/>
  <c r="AV633" i="14"/>
  <c r="AV638" i="14"/>
  <c r="AV634" i="14"/>
  <c r="AV698" i="14"/>
  <c r="AV592" i="14"/>
  <c r="AK643" i="14"/>
  <c r="AK690" i="14"/>
  <c r="AK684" i="14"/>
  <c r="AK692" i="14"/>
  <c r="AK694" i="14"/>
  <c r="AK683" i="14"/>
  <c r="AK693" i="14"/>
  <c r="AK686" i="14"/>
  <c r="AK688" i="14"/>
  <c r="AK685" i="14"/>
  <c r="AK648" i="14"/>
  <c r="AV622" i="14"/>
  <c r="AV627" i="14" s="1"/>
  <c r="AV640" i="14"/>
  <c r="EU625" i="8"/>
  <c r="EU619" i="8"/>
  <c r="EA630" i="8"/>
  <c r="DY630" i="8"/>
  <c r="DV732" i="8"/>
  <c r="EC732" i="8" s="1"/>
  <c r="CA561" i="8"/>
  <c r="CF546" i="8"/>
  <c r="ET676" i="8"/>
  <c r="ET672" i="8"/>
  <c r="ET671" i="8"/>
  <c r="ET677" i="8"/>
  <c r="ET669" i="8"/>
  <c r="ET670" i="8"/>
  <c r="ET673" i="8"/>
  <c r="BT586" i="8"/>
  <c r="BV586" i="8"/>
  <c r="EY655" i="8"/>
  <c r="ET674" i="8"/>
  <c r="R654" i="8"/>
  <c r="R663" i="8"/>
  <c r="AK675" i="8"/>
  <c r="AK671" i="8"/>
  <c r="CN566" i="8"/>
  <c r="AM568" i="8"/>
  <c r="AM721" i="8"/>
  <c r="EL742" i="8"/>
  <c r="DE650" i="8"/>
  <c r="EJ650" i="8"/>
  <c r="EY562" i="8"/>
  <c r="EY645" i="8" s="1"/>
  <c r="EY566" i="8"/>
  <c r="EY699" i="8" s="1"/>
  <c r="EY572" i="8"/>
  <c r="EY712" i="8" s="1"/>
  <c r="EY570" i="8"/>
  <c r="BA570" i="8"/>
  <c r="BA567" i="8"/>
  <c r="BA572" i="8"/>
  <c r="BA715" i="8" s="1"/>
  <c r="T539" i="8"/>
  <c r="T567" i="8" s="1"/>
  <c r="T549" i="8"/>
  <c r="T561" i="8" s="1"/>
  <c r="T625" i="8" s="1"/>
  <c r="BB714" i="8"/>
  <c r="BB716" i="8"/>
  <c r="BB713" i="8"/>
  <c r="BB712" i="8"/>
  <c r="BB715" i="8"/>
  <c r="EF734" i="8"/>
  <c r="EF737" i="8"/>
  <c r="EF665" i="8"/>
  <c r="T563" i="8"/>
  <c r="AB544" i="8"/>
  <c r="CM673" i="8"/>
  <c r="CM675" i="8"/>
  <c r="CM676" i="8"/>
  <c r="CM670" i="8"/>
  <c r="CM672" i="8"/>
  <c r="CM669" i="8"/>
  <c r="ET675" i="8"/>
  <c r="BI720" i="8"/>
  <c r="AC546" i="8"/>
  <c r="CM671" i="8"/>
  <c r="AB553" i="8"/>
  <c r="BV542" i="8"/>
  <c r="BT542" i="8"/>
  <c r="DM671" i="8"/>
  <c r="DO671" i="8"/>
  <c r="FC562" i="8"/>
  <c r="FC635" i="8" s="1"/>
  <c r="FC565" i="8"/>
  <c r="FC682" i="8" s="1"/>
  <c r="FC568" i="8"/>
  <c r="BE546" i="8"/>
  <c r="BE541" i="8"/>
  <c r="AJ571" i="8"/>
  <c r="AJ708" i="8" s="1"/>
  <c r="DO603" i="8"/>
  <c r="DL740" i="8"/>
  <c r="CM720" i="8"/>
  <c r="EZ563" i="8"/>
  <c r="EZ573" i="8" s="1"/>
  <c r="EZ570" i="8"/>
  <c r="EZ562" i="8"/>
  <c r="EZ645" i="8" s="1"/>
  <c r="EZ566" i="8"/>
  <c r="EZ698" i="8" s="1"/>
  <c r="EZ571" i="8"/>
  <c r="EZ707" i="8" s="1"/>
  <c r="EF741" i="8"/>
  <c r="ED675" i="8"/>
  <c r="ED674" i="8"/>
  <c r="ED676" i="8"/>
  <c r="ED672" i="8"/>
  <c r="ED677" i="8"/>
  <c r="ED670" i="8"/>
  <c r="ED671" i="8"/>
  <c r="AB546" i="8"/>
  <c r="BH727" i="8"/>
  <c r="BH720" i="8"/>
  <c r="BH722" i="8"/>
  <c r="CX606" i="8"/>
  <c r="CX607" i="8"/>
  <c r="CX585" i="8"/>
  <c r="CX593" i="8"/>
  <c r="CX612" i="8"/>
  <c r="CX591" i="8"/>
  <c r="DW731" i="8"/>
  <c r="DY637" i="8"/>
  <c r="DW736" i="8"/>
  <c r="D539" i="8"/>
  <c r="D549" i="8"/>
  <c r="D561" i="8" s="1"/>
  <c r="EM722" i="8"/>
  <c r="EN722" i="8"/>
  <c r="EO722" i="8" s="1"/>
  <c r="ED692" i="8"/>
  <c r="ED690" i="8"/>
  <c r="ED684" i="8"/>
  <c r="ED688" i="8"/>
  <c r="ED689" i="8"/>
  <c r="ED687" i="8"/>
  <c r="ED686" i="8"/>
  <c r="ED685" i="8"/>
  <c r="ED682" i="8"/>
  <c r="ED691" i="8"/>
  <c r="ED714" i="8"/>
  <c r="ED716" i="8"/>
  <c r="ED713" i="8"/>
  <c r="ED712" i="8"/>
  <c r="ED715" i="8"/>
  <c r="S570" i="8"/>
  <c r="BL571" i="8"/>
  <c r="BL707" i="8" s="1"/>
  <c r="BL568" i="8"/>
  <c r="BL563" i="8"/>
  <c r="BL562" i="8"/>
  <c r="BL560" i="8"/>
  <c r="CX570" i="8"/>
  <c r="CX727" i="8"/>
  <c r="CX720" i="8"/>
  <c r="CX566" i="8"/>
  <c r="CX698" i="8"/>
  <c r="CX563" i="8"/>
  <c r="CX572" i="8"/>
  <c r="CX715" i="8" s="1"/>
  <c r="CZ527" i="8"/>
  <c r="CX565" i="8"/>
  <c r="CX683" i="8" s="1"/>
  <c r="CX655" i="8"/>
  <c r="CX571" i="8"/>
  <c r="CX562" i="8"/>
  <c r="CX632" i="8" s="1"/>
  <c r="CX567" i="8"/>
  <c r="CX724" i="8"/>
  <c r="CX568" i="8"/>
  <c r="S572" i="8"/>
  <c r="S714" i="8" s="1"/>
  <c r="BM720" i="8"/>
  <c r="BM563" i="8"/>
  <c r="BM727" i="8"/>
  <c r="BM724" i="8"/>
  <c r="BM566" i="8"/>
  <c r="BM699" i="8" s="1"/>
  <c r="BM572" i="8"/>
  <c r="BM567" i="8"/>
  <c r="BM571" i="8"/>
  <c r="BV527" i="8"/>
  <c r="CN727" i="8"/>
  <c r="CN569" i="8"/>
  <c r="CN567" i="8"/>
  <c r="CN720" i="8"/>
  <c r="CN571" i="8"/>
  <c r="CN708" i="8" s="1"/>
  <c r="CN568" i="8"/>
  <c r="CN572" i="8"/>
  <c r="CN713" i="8" s="1"/>
  <c r="CN570" i="8"/>
  <c r="EY567" i="8"/>
  <c r="EY549" i="8"/>
  <c r="EY561" i="8" s="1"/>
  <c r="EU564" i="8"/>
  <c r="EU562" i="8"/>
  <c r="BV631" i="8"/>
  <c r="BT631" i="8"/>
  <c r="BO650" i="8"/>
  <c r="ED693" i="8"/>
  <c r="EJ614" i="8"/>
  <c r="EF614" i="8"/>
  <c r="CM563" i="8"/>
  <c r="CM727" i="8"/>
  <c r="CM572" i="8"/>
  <c r="CM571" i="8"/>
  <c r="CM705" i="8" s="1"/>
  <c r="CM560" i="8"/>
  <c r="CM568" i="8"/>
  <c r="CM713" i="8"/>
  <c r="CM655" i="8"/>
  <c r="CM567" i="8"/>
  <c r="CM566" i="8"/>
  <c r="CM699" i="8" s="1"/>
  <c r="CM562" i="8"/>
  <c r="CM569" i="8"/>
  <c r="CK564" i="8"/>
  <c r="CK672" i="8" s="1"/>
  <c r="CP534" i="8"/>
  <c r="AW724" i="8"/>
  <c r="DM637" i="8"/>
  <c r="CF542" i="8"/>
  <c r="L626" i="8"/>
  <c r="BH725" i="8"/>
  <c r="G727" i="8"/>
  <c r="EH717" i="8"/>
  <c r="AF551" i="8"/>
  <c r="AX721" i="8"/>
  <c r="FC561" i="8"/>
  <c r="FC621" i="8" s="1"/>
  <c r="DL738" i="8"/>
  <c r="S563" i="8"/>
  <c r="ED661" i="8"/>
  <c r="EN661" i="8" s="1"/>
  <c r="EO661" i="8" s="1"/>
  <c r="EN723" i="8"/>
  <c r="EO723" i="8" s="1"/>
  <c r="EM723" i="8"/>
  <c r="ED586" i="8"/>
  <c r="ED594" i="8"/>
  <c r="EM594" i="8" s="1"/>
  <c r="ED597" i="8"/>
  <c r="ED607" i="8"/>
  <c r="ED585" i="8"/>
  <c r="EM585" i="8" s="1"/>
  <c r="ED590" i="8"/>
  <c r="EN590" i="8" s="1"/>
  <c r="ED606" i="8"/>
  <c r="ED592" i="8"/>
  <c r="ED612" i="8"/>
  <c r="ED600" i="8"/>
  <c r="ED603" i="8"/>
  <c r="ED705" i="8"/>
  <c r="BO730" i="8"/>
  <c r="EN721" i="8"/>
  <c r="EO721" i="8" s="1"/>
  <c r="EM721" i="8"/>
  <c r="CL724" i="8"/>
  <c r="CL562" i="8"/>
  <c r="CL571" i="8"/>
  <c r="CL570" i="8"/>
  <c r="CL565" i="8"/>
  <c r="CL688" i="8" s="1"/>
  <c r="CL563" i="8"/>
  <c r="CL560" i="8"/>
  <c r="CL572" i="8"/>
  <c r="CL713" i="8" s="1"/>
  <c r="CL720" i="8"/>
  <c r="CL567" i="8"/>
  <c r="CL566" i="8"/>
  <c r="CL698" i="8" s="1"/>
  <c r="CL727" i="8"/>
  <c r="BM539" i="8"/>
  <c r="BM569" i="8" s="1"/>
  <c r="BM549" i="8"/>
  <c r="BM561" i="8" s="1"/>
  <c r="ED593" i="8"/>
  <c r="EM593" i="8" s="1"/>
  <c r="BB704" i="8"/>
  <c r="BB705" i="8"/>
  <c r="BB708" i="8"/>
  <c r="BB706" i="8"/>
  <c r="ED587" i="8"/>
  <c r="EN727" i="8"/>
  <c r="EO727" i="8" s="1"/>
  <c r="EM727" i="8"/>
  <c r="ED601" i="8"/>
  <c r="EM601" i="8" s="1"/>
  <c r="ED610" i="8"/>
  <c r="ED634" i="8"/>
  <c r="EM634" i="8" s="1"/>
  <c r="BV548" i="8"/>
  <c r="BT548" i="8"/>
  <c r="T727" i="8"/>
  <c r="BN726" i="8"/>
  <c r="BN699" i="8"/>
  <c r="CO725" i="8"/>
  <c r="CO563" i="8"/>
  <c r="ED609" i="8"/>
  <c r="ED621" i="8"/>
  <c r="ED588" i="8"/>
  <c r="EM588" i="8" s="1"/>
  <c r="S725" i="8"/>
  <c r="S726" i="8"/>
  <c r="S723" i="8"/>
  <c r="S721" i="8"/>
  <c r="CM721" i="8"/>
  <c r="BN721" i="8"/>
  <c r="BN724" i="8"/>
  <c r="BY561" i="8"/>
  <c r="BY624" i="8" s="1"/>
  <c r="K722" i="8"/>
  <c r="DO592" i="8"/>
  <c r="BI726" i="8"/>
  <c r="AM569" i="8"/>
  <c r="AC550" i="8"/>
  <c r="F572" i="8"/>
  <c r="F713" i="8" s="1"/>
  <c r="DH738" i="8"/>
  <c r="CH546" i="8"/>
  <c r="DY606" i="8"/>
  <c r="EG614" i="8"/>
  <c r="CA725" i="8"/>
  <c r="ED620" i="8"/>
  <c r="ED622" i="8"/>
  <c r="ED618" i="8"/>
  <c r="ED623" i="8"/>
  <c r="ED625" i="8"/>
  <c r="ED619" i="8"/>
  <c r="EM631" i="8"/>
  <c r="EN631" i="8"/>
  <c r="EJ733" i="8"/>
  <c r="ED596" i="8"/>
  <c r="ED699" i="8"/>
  <c r="ED697" i="8"/>
  <c r="ED700" i="8"/>
  <c r="ED642" i="8"/>
  <c r="ED639" i="8"/>
  <c r="ED645" i="8"/>
  <c r="ED637" i="8"/>
  <c r="EN637" i="8" s="1"/>
  <c r="ED648" i="8"/>
  <c r="ED630" i="8"/>
  <c r="EM630" i="8" s="1"/>
  <c r="ED635" i="8"/>
  <c r="EN635" i="8" s="1"/>
  <c r="BN569" i="8"/>
  <c r="BN727" i="8"/>
  <c r="BN698" i="8"/>
  <c r="BN563" i="8"/>
  <c r="BN567" i="8"/>
  <c r="BN565" i="8"/>
  <c r="BN686" i="8" s="1"/>
  <c r="BN571" i="8"/>
  <c r="BN560" i="8"/>
  <c r="BN683" i="8"/>
  <c r="BN562" i="8"/>
  <c r="BN572" i="8"/>
  <c r="BN689" i="8"/>
  <c r="ED602" i="8"/>
  <c r="EN602" i="8" s="1"/>
  <c r="BB698" i="8"/>
  <c r="BB700" i="8"/>
  <c r="BB697" i="8"/>
  <c r="BO732" i="8"/>
  <c r="ED646" i="8"/>
  <c r="ED660" i="8"/>
  <c r="EM660" i="8" s="1"/>
  <c r="EA770" i="8" s="1"/>
  <c r="EL770" i="8" s="1"/>
  <c r="ED657" i="8"/>
  <c r="EM657" i="8" s="1"/>
  <c r="EA767" i="8" s="1"/>
  <c r="EL767" i="8" s="1"/>
  <c r="CM724" i="8"/>
  <c r="ED643" i="8"/>
  <c r="ED591" i="8"/>
  <c r="EN591" i="8" s="1"/>
  <c r="ED599" i="8"/>
  <c r="ED644" i="8"/>
  <c r="EN644" i="8" s="1"/>
  <c r="ED673" i="8"/>
  <c r="EJ665" i="8"/>
  <c r="EJ734" i="8"/>
  <c r="EJ737" i="8"/>
  <c r="S539" i="8"/>
  <c r="S549" i="8"/>
  <c r="S561" i="8" s="1"/>
  <c r="EZ565" i="8"/>
  <c r="EZ691" i="8" s="1"/>
  <c r="F570" i="8"/>
  <c r="GT562" i="8"/>
  <c r="GT633" i="8" s="1"/>
  <c r="C726" i="8"/>
  <c r="GP566" i="8"/>
  <c r="GP699" i="8" s="1"/>
  <c r="BE534" i="8"/>
  <c r="DW740" i="8"/>
  <c r="BP731" i="8"/>
  <c r="BC550" i="8"/>
  <c r="AJ570" i="8"/>
  <c r="CH531" i="8"/>
  <c r="EH614" i="8"/>
  <c r="DW742" i="8"/>
  <c r="AY725" i="8"/>
  <c r="CF541" i="8"/>
  <c r="BN700" i="8"/>
  <c r="BN697" i="8"/>
  <c r="CL568" i="8"/>
  <c r="EM720" i="8"/>
  <c r="EN720" i="8"/>
  <c r="EO720" i="8" s="1"/>
  <c r="ED704" i="8"/>
  <c r="ED708" i="8"/>
  <c r="ED706" i="8"/>
  <c r="ED654" i="8"/>
  <c r="ED664" i="8"/>
  <c r="EN664" i="8" s="1"/>
  <c r="EO664" i="8" s="1"/>
  <c r="ED662" i="8"/>
  <c r="EN662" i="8" s="1"/>
  <c r="EO662" i="8" s="1"/>
  <c r="ED658" i="8"/>
  <c r="EM658" i="8" s="1"/>
  <c r="EA768" i="8" s="1"/>
  <c r="EL768" i="8" s="1"/>
  <c r="ED655" i="8"/>
  <c r="EN724" i="8"/>
  <c r="EO724" i="8" s="1"/>
  <c r="EM724" i="8"/>
  <c r="CN560" i="8"/>
  <c r="CN563" i="8"/>
  <c r="CN655" i="8" s="1"/>
  <c r="CN562" i="8"/>
  <c r="CN725" i="8"/>
  <c r="BN685" i="8"/>
  <c r="ED663" i="8"/>
  <c r="EN726" i="8"/>
  <c r="EO726" i="8" s="1"/>
  <c r="EM726" i="8"/>
  <c r="ED604" i="8"/>
  <c r="EN604" i="8" s="1"/>
  <c r="ED640" i="8"/>
  <c r="EF735" i="8"/>
  <c r="ED589" i="8"/>
  <c r="EN589" i="8" s="1"/>
  <c r="T722" i="8"/>
  <c r="T720" i="8"/>
  <c r="ED636" i="8"/>
  <c r="EN636" i="8" s="1"/>
  <c r="ED633" i="8"/>
  <c r="EN633" i="8" s="1"/>
  <c r="AT621" i="8"/>
  <c r="AT622" i="8"/>
  <c r="AT624" i="8"/>
  <c r="AT619" i="8"/>
  <c r="AT618" i="8"/>
  <c r="AT625" i="8"/>
  <c r="AT623" i="8"/>
  <c r="CU722" i="8"/>
  <c r="CU725" i="8"/>
  <c r="EJ731" i="8"/>
  <c r="ED598" i="8"/>
  <c r="AL618" i="8"/>
  <c r="AL624" i="8"/>
  <c r="AL625" i="8"/>
  <c r="CA625" i="8"/>
  <c r="CA620" i="8"/>
  <c r="CA621" i="8"/>
  <c r="GP564" i="8"/>
  <c r="GP671" i="8" s="1"/>
  <c r="GP569" i="8"/>
  <c r="P564" i="8"/>
  <c r="P674" i="8" s="1"/>
  <c r="P569" i="8"/>
  <c r="CN700" i="8"/>
  <c r="CN698" i="8"/>
  <c r="CN699" i="8"/>
  <c r="CN697" i="8"/>
  <c r="CV625" i="8"/>
  <c r="CV618" i="8"/>
  <c r="BR734" i="8"/>
  <c r="BR665" i="8"/>
  <c r="BR737" i="8"/>
  <c r="T712" i="8"/>
  <c r="T714" i="8"/>
  <c r="T715" i="8"/>
  <c r="T713" i="8"/>
  <c r="BM697" i="8"/>
  <c r="BM698" i="8"/>
  <c r="EZ568" i="8"/>
  <c r="GQ568" i="8"/>
  <c r="K566" i="8"/>
  <c r="K697" i="8" s="1"/>
  <c r="C563" i="8"/>
  <c r="C660" i="8" s="1"/>
  <c r="ET621" i="8"/>
  <c r="EZ699" i="8"/>
  <c r="P549" i="8"/>
  <c r="AJ724" i="8"/>
  <c r="AJ572" i="8"/>
  <c r="AJ716" i="8" s="1"/>
  <c r="BZ726" i="8"/>
  <c r="EZ654" i="8"/>
  <c r="R591" i="8"/>
  <c r="R586" i="8"/>
  <c r="R608" i="8"/>
  <c r="R590" i="8"/>
  <c r="R601" i="8"/>
  <c r="R598" i="8"/>
  <c r="R585" i="8"/>
  <c r="BZ720" i="8"/>
  <c r="BZ722" i="8"/>
  <c r="DL741" i="8"/>
  <c r="F571" i="8"/>
  <c r="F706" i="8" s="1"/>
  <c r="G720" i="8"/>
  <c r="EU648" i="8"/>
  <c r="AB551" i="8"/>
  <c r="BE531" i="8"/>
  <c r="AX726" i="8"/>
  <c r="DV730" i="8"/>
  <c r="EA730" i="8" s="1"/>
  <c r="EZ674" i="8"/>
  <c r="CF531" i="8"/>
  <c r="EU649" i="8"/>
  <c r="EU632" i="8"/>
  <c r="EU635" i="8"/>
  <c r="EH730" i="8"/>
  <c r="AK676" i="8"/>
  <c r="AK674" i="8"/>
  <c r="AY722" i="8"/>
  <c r="CF552" i="8"/>
  <c r="CH550" i="8"/>
  <c r="CA564" i="8"/>
  <c r="CA676" i="8" s="1"/>
  <c r="CV622" i="8"/>
  <c r="AW618" i="8"/>
  <c r="AW626" i="8" s="1"/>
  <c r="BL698" i="8"/>
  <c r="BL699" i="8"/>
  <c r="BL700" i="8"/>
  <c r="BL697" i="8"/>
  <c r="T697" i="8"/>
  <c r="T699" i="8"/>
  <c r="T698" i="8"/>
  <c r="T706" i="8"/>
  <c r="T707" i="8"/>
  <c r="T705" i="8"/>
  <c r="T704" i="8"/>
  <c r="T708" i="8"/>
  <c r="BN675" i="8"/>
  <c r="BN670" i="8"/>
  <c r="BN671" i="8"/>
  <c r="BN672" i="8"/>
  <c r="BN674" i="8"/>
  <c r="BN677" i="8"/>
  <c r="BN676" i="8"/>
  <c r="BN673" i="8"/>
  <c r="CW690" i="8"/>
  <c r="CW692" i="8"/>
  <c r="CW691" i="8"/>
  <c r="CW688" i="8"/>
  <c r="CW682" i="8"/>
  <c r="CW684" i="8"/>
  <c r="CW689" i="8"/>
  <c r="CW685" i="8"/>
  <c r="CW693" i="8"/>
  <c r="CW686" i="8"/>
  <c r="CW687" i="8"/>
  <c r="CO713" i="8"/>
  <c r="CO715" i="8"/>
  <c r="CO714" i="8"/>
  <c r="CO716" i="8"/>
  <c r="CO712" i="8"/>
  <c r="CA722" i="8"/>
  <c r="S706" i="8"/>
  <c r="S708" i="8"/>
  <c r="S707" i="8"/>
  <c r="S704" i="8"/>
  <c r="EZ567" i="8"/>
  <c r="FC713" i="8"/>
  <c r="K720" i="8"/>
  <c r="GQ567" i="8"/>
  <c r="ET623" i="8"/>
  <c r="BI569" i="8"/>
  <c r="AJ566" i="8"/>
  <c r="AJ700" i="8" s="1"/>
  <c r="AJ723" i="8"/>
  <c r="R599" i="8"/>
  <c r="R595" i="8"/>
  <c r="R589" i="8"/>
  <c r="R604" i="8"/>
  <c r="R602" i="8"/>
  <c r="R592" i="8"/>
  <c r="BZ727" i="8"/>
  <c r="BZ571" i="8"/>
  <c r="F721" i="8"/>
  <c r="BC534" i="8"/>
  <c r="DV731" i="8"/>
  <c r="EU637" i="8"/>
  <c r="EZ676" i="8"/>
  <c r="EU633" i="8"/>
  <c r="EU630" i="8"/>
  <c r="EU636" i="8"/>
  <c r="EU639" i="8"/>
  <c r="EH736" i="8"/>
  <c r="AE535" i="8"/>
  <c r="DH731" i="8"/>
  <c r="AK669" i="8"/>
  <c r="AK670" i="8"/>
  <c r="AE551" i="8"/>
  <c r="H564" i="8"/>
  <c r="H671" i="8" s="1"/>
  <c r="EL735" i="8"/>
  <c r="CV621" i="8"/>
  <c r="CY621" i="8" s="1"/>
  <c r="BE550" i="8"/>
  <c r="CV624" i="8"/>
  <c r="CL670" i="8"/>
  <c r="CL672" i="8"/>
  <c r="CL677" i="8"/>
  <c r="CL673" i="8"/>
  <c r="CL676" i="8"/>
  <c r="CL669" i="8"/>
  <c r="CL671" i="8"/>
  <c r="CL675" i="8"/>
  <c r="CL674" i="8"/>
  <c r="CN704" i="8"/>
  <c r="CN706" i="8"/>
  <c r="CN705" i="8"/>
  <c r="BL714" i="8"/>
  <c r="BL712" i="8"/>
  <c r="BL716" i="8"/>
  <c r="BL713" i="8"/>
  <c r="BL715" i="8"/>
  <c r="CA623" i="8"/>
  <c r="S698" i="8"/>
  <c r="S697" i="8"/>
  <c r="S700" i="8"/>
  <c r="S699" i="8"/>
  <c r="BR735" i="8"/>
  <c r="CW707" i="8"/>
  <c r="CW704" i="8"/>
  <c r="CW708" i="8"/>
  <c r="CW706" i="8"/>
  <c r="CW705" i="8"/>
  <c r="CO699" i="8"/>
  <c r="CO698" i="8"/>
  <c r="CO697" i="8"/>
  <c r="CO700" i="8"/>
  <c r="CO708" i="8"/>
  <c r="CO705" i="8"/>
  <c r="CO704" i="8"/>
  <c r="CO707" i="8"/>
  <c r="CO706" i="8"/>
  <c r="BM708" i="8"/>
  <c r="BM706" i="8"/>
  <c r="BM704" i="8"/>
  <c r="BM707" i="8"/>
  <c r="BM705" i="8"/>
  <c r="CA619" i="8"/>
  <c r="CA622" i="8"/>
  <c r="S716" i="8"/>
  <c r="CA624" i="8"/>
  <c r="GQ690" i="8"/>
  <c r="DV736" i="8"/>
  <c r="K727" i="8"/>
  <c r="CH527" i="8"/>
  <c r="GQ562" i="8"/>
  <c r="GQ630" i="8" s="1"/>
  <c r="GQ569" i="8"/>
  <c r="EL740" i="8"/>
  <c r="R613" i="8"/>
  <c r="R593" i="8"/>
  <c r="R596" i="8"/>
  <c r="R594" i="8"/>
  <c r="R588" i="8"/>
  <c r="R603" i="8"/>
  <c r="BZ566" i="8"/>
  <c r="DY587" i="8"/>
  <c r="CF550" i="8"/>
  <c r="CH547" i="8"/>
  <c r="BC548" i="8"/>
  <c r="EU638" i="8"/>
  <c r="CH543" i="8"/>
  <c r="EU643" i="8"/>
  <c r="EU634" i="8"/>
  <c r="EU642" i="8"/>
  <c r="DO656" i="8"/>
  <c r="DN656" i="8" s="1"/>
  <c r="EH732" i="8"/>
  <c r="AK673" i="8"/>
  <c r="N720" i="8"/>
  <c r="BC547" i="8"/>
  <c r="CH541" i="8"/>
  <c r="DW738" i="8"/>
  <c r="CV619" i="8"/>
  <c r="CV620" i="8"/>
  <c r="CX712" i="8"/>
  <c r="S713" i="8"/>
  <c r="BR694" i="8"/>
  <c r="CA618" i="8"/>
  <c r="T716" i="8"/>
  <c r="CW698" i="8"/>
  <c r="CW697" i="8"/>
  <c r="CW700" i="8"/>
  <c r="CW699" i="8"/>
  <c r="CW714" i="8"/>
  <c r="CW715" i="8"/>
  <c r="CW712" i="8"/>
  <c r="CW716" i="8"/>
  <c r="BM714" i="8"/>
  <c r="BM715" i="8"/>
  <c r="BM713" i="8"/>
  <c r="BM712" i="8"/>
  <c r="BM716" i="8"/>
  <c r="AM561" i="8"/>
  <c r="AM618" i="8" s="1"/>
  <c r="GP568" i="8"/>
  <c r="DH739" i="8"/>
  <c r="DO655" i="8"/>
  <c r="DN655" i="8" s="1"/>
  <c r="DO648" i="8"/>
  <c r="BZ572" i="8"/>
  <c r="BZ714" i="8" s="1"/>
  <c r="C570" i="8"/>
  <c r="AW569" i="8"/>
  <c r="G572" i="8"/>
  <c r="G712" i="8" s="1"/>
  <c r="AK568" i="8"/>
  <c r="AL622" i="8"/>
  <c r="EG740" i="8"/>
  <c r="BI722" i="8"/>
  <c r="AX570" i="8"/>
  <c r="AA528" i="8"/>
  <c r="R734" i="8"/>
  <c r="AA534" i="8"/>
  <c r="BP730" i="8"/>
  <c r="D564" i="8"/>
  <c r="D675" i="8" s="1"/>
  <c r="AI567" i="8"/>
  <c r="EK739" i="8"/>
  <c r="EG665" i="8"/>
  <c r="EG735" i="8"/>
  <c r="FC560" i="8"/>
  <c r="FC590" i="8" s="1"/>
  <c r="AN561" i="8"/>
  <c r="AN624" i="8" s="1"/>
  <c r="AV632" i="8"/>
  <c r="GQ661" i="8"/>
  <c r="DJ738" i="8"/>
  <c r="DM738" i="8" s="1"/>
  <c r="EK756" i="8" s="1"/>
  <c r="DH717" i="8"/>
  <c r="GT561" i="8"/>
  <c r="GT616" i="8" s="1"/>
  <c r="DL678" i="8"/>
  <c r="DO585" i="8"/>
  <c r="BC546" i="8"/>
  <c r="AC548" i="8"/>
  <c r="DM669" i="8"/>
  <c r="DO677" i="8"/>
  <c r="AJ727" i="8"/>
  <c r="AJ720" i="8"/>
  <c r="AJ722" i="8"/>
  <c r="AJ725" i="8"/>
  <c r="GQ662" i="8"/>
  <c r="AV655" i="8"/>
  <c r="CW730" i="8"/>
  <c r="FQ739" i="8"/>
  <c r="EZ560" i="8"/>
  <c r="EZ600" i="8" s="1"/>
  <c r="AC531" i="8"/>
  <c r="DW614" i="8"/>
  <c r="DL614" i="8"/>
  <c r="DW739" i="8"/>
  <c r="DW694" i="8"/>
  <c r="DO676" i="8"/>
  <c r="BZ715" i="8"/>
  <c r="J569" i="8"/>
  <c r="CN692" i="8"/>
  <c r="CN684" i="8"/>
  <c r="CN682" i="8"/>
  <c r="CN693" i="8"/>
  <c r="CN691" i="8"/>
  <c r="CN688" i="8"/>
  <c r="CN687" i="8"/>
  <c r="CN685" i="8"/>
  <c r="CN690" i="8"/>
  <c r="CN683" i="8"/>
  <c r="CN689" i="8"/>
  <c r="CN686" i="8"/>
  <c r="EN608" i="8"/>
  <c r="EM608" i="8"/>
  <c r="EK665" i="8"/>
  <c r="EK737" i="8"/>
  <c r="ET643" i="8"/>
  <c r="ET644" i="8"/>
  <c r="BL597" i="8"/>
  <c r="BL585" i="8"/>
  <c r="CO590" i="8"/>
  <c r="CO607" i="8"/>
  <c r="CO600" i="8"/>
  <c r="CM635" i="8"/>
  <c r="GR563" i="8"/>
  <c r="BT538" i="8"/>
  <c r="GO565" i="8"/>
  <c r="GO688" i="8" s="1"/>
  <c r="DM600" i="8"/>
  <c r="R658" i="8"/>
  <c r="R660" i="8"/>
  <c r="R655" i="8"/>
  <c r="DJ731" i="8"/>
  <c r="DJ742" i="8"/>
  <c r="DK732" i="8"/>
  <c r="DO662" i="8"/>
  <c r="DN662" i="8" s="1"/>
  <c r="EN630" i="8"/>
  <c r="F563" i="8"/>
  <c r="F654" i="8" s="1"/>
  <c r="DH614" i="8"/>
  <c r="DV717" i="8"/>
  <c r="DJ650" i="8"/>
  <c r="AB552" i="8"/>
  <c r="AN619" i="8"/>
  <c r="BP665" i="8"/>
  <c r="EK733" i="8"/>
  <c r="EK731" i="8"/>
  <c r="DL734" i="8"/>
  <c r="DL694" i="8"/>
  <c r="DW665" i="8"/>
  <c r="DW735" i="8"/>
  <c r="EG737" i="8"/>
  <c r="CM691" i="8"/>
  <c r="CM682" i="8"/>
  <c r="CM690" i="8"/>
  <c r="CM683" i="8"/>
  <c r="CM688" i="8"/>
  <c r="CM687" i="8"/>
  <c r="CM693" i="8"/>
  <c r="CM685" i="8"/>
  <c r="CM684" i="8"/>
  <c r="CM686" i="8"/>
  <c r="CM689" i="8"/>
  <c r="EM604" i="8"/>
  <c r="EM607" i="8"/>
  <c r="EN607" i="8"/>
  <c r="EM596" i="8"/>
  <c r="EN596" i="8"/>
  <c r="DW732" i="8"/>
  <c r="EA732" i="8" s="1"/>
  <c r="DW730" i="8"/>
  <c r="AY564" i="8"/>
  <c r="AY670" i="8" s="1"/>
  <c r="EK734" i="8"/>
  <c r="DL665" i="8"/>
  <c r="DL737" i="8"/>
  <c r="GQ663" i="8"/>
  <c r="ET646" i="8"/>
  <c r="BL604" i="8"/>
  <c r="BL591" i="8"/>
  <c r="CO608" i="8"/>
  <c r="CO587" i="8"/>
  <c r="CU640" i="8"/>
  <c r="CM638" i="8"/>
  <c r="CM648" i="8"/>
  <c r="Z536" i="8"/>
  <c r="BL659" i="8"/>
  <c r="ET637" i="8"/>
  <c r="FC663" i="8"/>
  <c r="FC734" i="8" s="1"/>
  <c r="FC752" i="8" s="1"/>
  <c r="BL596" i="8"/>
  <c r="BL590" i="8"/>
  <c r="BV590" i="8" s="1"/>
  <c r="BL603" i="8"/>
  <c r="CO609" i="8"/>
  <c r="CO602" i="8"/>
  <c r="CU638" i="8"/>
  <c r="CM647" i="8"/>
  <c r="BL660" i="8"/>
  <c r="BL662" i="8"/>
  <c r="BL663" i="8"/>
  <c r="GQ658" i="8"/>
  <c r="EU701" i="8"/>
  <c r="HH692" i="8"/>
  <c r="GQ660" i="8"/>
  <c r="EZ715" i="8"/>
  <c r="FC662" i="8"/>
  <c r="FC634" i="8"/>
  <c r="BH565" i="8"/>
  <c r="BH692" i="8" s="1"/>
  <c r="K723" i="8"/>
  <c r="DW650" i="8"/>
  <c r="AF531" i="8"/>
  <c r="R659" i="8"/>
  <c r="R657" i="8"/>
  <c r="R664" i="8"/>
  <c r="C721" i="8"/>
  <c r="DL650" i="8"/>
  <c r="EG738" i="8"/>
  <c r="Z546" i="8"/>
  <c r="J549" i="8"/>
  <c r="J561" i="8" s="1"/>
  <c r="J621" i="8" s="1"/>
  <c r="F724" i="8"/>
  <c r="F566" i="8"/>
  <c r="F699" i="8" s="1"/>
  <c r="EU624" i="8"/>
  <c r="EA663" i="8"/>
  <c r="DZ663" i="8" s="1"/>
  <c r="EZ675" i="8"/>
  <c r="BE547" i="8"/>
  <c r="BC541" i="8"/>
  <c r="EZ672" i="8"/>
  <c r="EA664" i="8"/>
  <c r="DZ664" i="8" s="1"/>
  <c r="EN603" i="8"/>
  <c r="EZ671" i="8"/>
  <c r="AW721" i="8"/>
  <c r="CH553" i="8"/>
  <c r="DM648" i="8"/>
  <c r="DO657" i="8"/>
  <c r="DN657" i="8" s="1"/>
  <c r="DM677" i="8"/>
  <c r="BT532" i="8"/>
  <c r="EG742" i="8"/>
  <c r="AE534" i="8"/>
  <c r="DJ736" i="8"/>
  <c r="DO632" i="8"/>
  <c r="CH534" i="8"/>
  <c r="BP739" i="8"/>
  <c r="R672" i="8"/>
  <c r="AM571" i="8"/>
  <c r="AM706" i="8" s="1"/>
  <c r="Z551" i="8"/>
  <c r="R670" i="8"/>
  <c r="EH650" i="8"/>
  <c r="EL739" i="8"/>
  <c r="CA672" i="8"/>
  <c r="EK732" i="8"/>
  <c r="EK730" i="8"/>
  <c r="EK736" i="8"/>
  <c r="CK624" i="8"/>
  <c r="AY676" i="8"/>
  <c r="CV670" i="8"/>
  <c r="CV675" i="8"/>
  <c r="CV673" i="8"/>
  <c r="CV669" i="8"/>
  <c r="CV677" i="8"/>
  <c r="CV671" i="8"/>
  <c r="CV672" i="8"/>
  <c r="CO672" i="8"/>
  <c r="CO670" i="8"/>
  <c r="CO674" i="8"/>
  <c r="CO676" i="8"/>
  <c r="CO669" i="8"/>
  <c r="CO673" i="8"/>
  <c r="DW734" i="8"/>
  <c r="DW737" i="8"/>
  <c r="CU624" i="8"/>
  <c r="CU625" i="8"/>
  <c r="CU623" i="8"/>
  <c r="CU620" i="8"/>
  <c r="CU619" i="8"/>
  <c r="CU618" i="8"/>
  <c r="DM676" i="8"/>
  <c r="EM590" i="8"/>
  <c r="EM610" i="8"/>
  <c r="EN610" i="8"/>
  <c r="EM589" i="8"/>
  <c r="R561" i="8"/>
  <c r="CV676" i="8"/>
  <c r="CU622" i="8"/>
  <c r="CO675" i="8"/>
  <c r="DH678" i="8"/>
  <c r="GP562" i="8"/>
  <c r="GP637" i="8" s="1"/>
  <c r="CK618" i="8"/>
  <c r="CK621" i="8"/>
  <c r="CK619" i="8"/>
  <c r="CK622" i="8"/>
  <c r="CK625" i="8"/>
  <c r="EM602" i="8"/>
  <c r="ET630" i="8"/>
  <c r="BL599" i="8"/>
  <c r="BL607" i="8"/>
  <c r="BL600" i="8"/>
  <c r="CO593" i="8"/>
  <c r="EA643" i="8"/>
  <c r="CM631" i="8"/>
  <c r="BL655" i="8"/>
  <c r="HH599" i="8"/>
  <c r="GP565" i="8"/>
  <c r="GP688" i="8" s="1"/>
  <c r="ET633" i="8"/>
  <c r="ET649" i="8"/>
  <c r="ET631" i="8"/>
  <c r="FC664" i="8"/>
  <c r="BL608" i="8"/>
  <c r="BL613" i="8"/>
  <c r="BL609" i="8"/>
  <c r="CO589" i="8"/>
  <c r="CO599" i="8"/>
  <c r="CO598" i="8"/>
  <c r="CO585" i="8"/>
  <c r="DY643" i="8"/>
  <c r="CM633" i="8"/>
  <c r="CM640" i="8"/>
  <c r="CM630" i="8"/>
  <c r="ET642" i="8"/>
  <c r="ET632" i="8"/>
  <c r="ET647" i="8"/>
  <c r="FC655" i="8"/>
  <c r="CO606" i="8"/>
  <c r="BL612" i="8"/>
  <c r="BL601" i="8"/>
  <c r="BL593" i="8"/>
  <c r="BL602" i="8"/>
  <c r="BL610" i="8"/>
  <c r="BL594" i="8"/>
  <c r="BL587" i="8"/>
  <c r="CO588" i="8"/>
  <c r="CO586" i="8"/>
  <c r="CO613" i="8"/>
  <c r="CO601" i="8"/>
  <c r="CO592" i="8"/>
  <c r="CU631" i="8"/>
  <c r="CU632" i="8"/>
  <c r="CU739" i="8" s="1"/>
  <c r="CM636" i="8"/>
  <c r="CM644" i="8"/>
  <c r="CM642" i="8"/>
  <c r="CM645" i="8"/>
  <c r="AV713" i="8"/>
  <c r="BL658" i="8"/>
  <c r="BT658" i="8" s="1"/>
  <c r="DX768" i="8" s="1"/>
  <c r="EI768" i="8" s="1"/>
  <c r="BL661" i="8"/>
  <c r="BL664" i="8"/>
  <c r="GQ659" i="8"/>
  <c r="DV740" i="8"/>
  <c r="EB740" i="8" s="1"/>
  <c r="K570" i="8"/>
  <c r="K572" i="8"/>
  <c r="K712" i="8" s="1"/>
  <c r="FC657" i="8"/>
  <c r="K724" i="8"/>
  <c r="AM567" i="8"/>
  <c r="R661" i="8"/>
  <c r="R656" i="8"/>
  <c r="G726" i="8"/>
  <c r="DL730" i="8"/>
  <c r="Q677" i="8"/>
  <c r="F715" i="8"/>
  <c r="EU620" i="8"/>
  <c r="ET607" i="8"/>
  <c r="AE543" i="8"/>
  <c r="N727" i="8"/>
  <c r="DJ739" i="8"/>
  <c r="DM658" i="8"/>
  <c r="EC768" i="8" s="1"/>
  <c r="EN768" i="8" s="1"/>
  <c r="DO660" i="8"/>
  <c r="DN660" i="8" s="1"/>
  <c r="DM655" i="8"/>
  <c r="EC765" i="8" s="1"/>
  <c r="EN765" i="8" s="1"/>
  <c r="EG650" i="8"/>
  <c r="AX563" i="8"/>
  <c r="AX654" i="8" s="1"/>
  <c r="Z552" i="8"/>
  <c r="DO654" i="8"/>
  <c r="DN654" i="8" s="1"/>
  <c r="AI565" i="8"/>
  <c r="AI689" i="8" s="1"/>
  <c r="L568" i="8"/>
  <c r="EN648" i="8"/>
  <c r="EL734" i="8"/>
  <c r="EG739" i="8"/>
  <c r="CZ621" i="8"/>
  <c r="AY561" i="8"/>
  <c r="AY625" i="8" s="1"/>
  <c r="CU670" i="8"/>
  <c r="CU676" i="8"/>
  <c r="CU677" i="8"/>
  <c r="CU674" i="8"/>
  <c r="CU671" i="8"/>
  <c r="CU675" i="8"/>
  <c r="CU669" i="8"/>
  <c r="EK650" i="8"/>
  <c r="DL735" i="8"/>
  <c r="EN597" i="8"/>
  <c r="EM597" i="8"/>
  <c r="EN595" i="8"/>
  <c r="EM595" i="8"/>
  <c r="EN609" i="8"/>
  <c r="EM609" i="8"/>
  <c r="EM599" i="8"/>
  <c r="EN599" i="8"/>
  <c r="AY624" i="8"/>
  <c r="EK735" i="8"/>
  <c r="CB673" i="8"/>
  <c r="CB669" i="8"/>
  <c r="CB670" i="8"/>
  <c r="CB674" i="8"/>
  <c r="CB671" i="8"/>
  <c r="CB675" i="8"/>
  <c r="CB672" i="8"/>
  <c r="CB677" i="8"/>
  <c r="CB676" i="8"/>
  <c r="GR700" i="8"/>
  <c r="GR698" i="8"/>
  <c r="BI568" i="8"/>
  <c r="BT547" i="8"/>
  <c r="BV547" i="8"/>
  <c r="EM659" i="8"/>
  <c r="EA769" i="8" s="1"/>
  <c r="EL769" i="8" s="1"/>
  <c r="EN659" i="8"/>
  <c r="EO659" i="8" s="1"/>
  <c r="EN655" i="8"/>
  <c r="EO655" i="8" s="1"/>
  <c r="EM655" i="8"/>
  <c r="EA765" i="8" s="1"/>
  <c r="EL765" i="8" s="1"/>
  <c r="EN647" i="8"/>
  <c r="BK539" i="8"/>
  <c r="BK567" i="8" s="1"/>
  <c r="BK549" i="8"/>
  <c r="BK561" i="8" s="1"/>
  <c r="BL683" i="8"/>
  <c r="BL692" i="8"/>
  <c r="BL682" i="8"/>
  <c r="BL690" i="8"/>
  <c r="BL691" i="8"/>
  <c r="BL685" i="8"/>
  <c r="BL689" i="8"/>
  <c r="BL693" i="8"/>
  <c r="BL686" i="8"/>
  <c r="BL684" i="8"/>
  <c r="BL687" i="8"/>
  <c r="GP570" i="8"/>
  <c r="AA535" i="8"/>
  <c r="C560" i="8"/>
  <c r="AX725" i="8"/>
  <c r="AX572" i="8"/>
  <c r="AX712" i="8" s="1"/>
  <c r="GR570" i="8"/>
  <c r="AK567" i="8"/>
  <c r="GO561" i="8"/>
  <c r="GO616" i="8" s="1"/>
  <c r="CX595" i="8"/>
  <c r="CX608" i="8"/>
  <c r="CX601" i="8"/>
  <c r="CX592" i="8"/>
  <c r="CX603" i="8"/>
  <c r="CX740" i="8" s="1"/>
  <c r="ES624" i="8"/>
  <c r="BH561" i="8"/>
  <c r="BH625" i="8" s="1"/>
  <c r="BR738" i="8"/>
  <c r="BE544" i="8"/>
  <c r="BZ560" i="8"/>
  <c r="BZ587" i="8" s="1"/>
  <c r="EU618" i="8"/>
  <c r="EU621" i="8"/>
  <c r="BR739" i="8"/>
  <c r="EU623" i="8"/>
  <c r="BJ566" i="8"/>
  <c r="BJ697" i="8" s="1"/>
  <c r="BC532" i="8"/>
  <c r="N564" i="8"/>
  <c r="N676" i="8" s="1"/>
  <c r="DO587" i="8"/>
  <c r="DH732" i="8"/>
  <c r="DM732" i="8" s="1"/>
  <c r="EK750" i="8" s="1"/>
  <c r="DM594" i="8"/>
  <c r="DO612" i="8"/>
  <c r="GO570" i="8"/>
  <c r="BV531" i="8"/>
  <c r="FQ614" i="8"/>
  <c r="DM659" i="8"/>
  <c r="EC769" i="8" s="1"/>
  <c r="EN769" i="8" s="1"/>
  <c r="EM648" i="8"/>
  <c r="DH736" i="8"/>
  <c r="DH730" i="8"/>
  <c r="DK650" i="8"/>
  <c r="EN656" i="8"/>
  <c r="EO656" i="8" s="1"/>
  <c r="EM656" i="8"/>
  <c r="EA766" i="8" s="1"/>
  <c r="EL766" i="8" s="1"/>
  <c r="EN657" i="8"/>
  <c r="EO657" i="8" s="1"/>
  <c r="EH735" i="8"/>
  <c r="BV544" i="8"/>
  <c r="BT544" i="8"/>
  <c r="H673" i="8"/>
  <c r="BV553" i="8"/>
  <c r="BT553" i="8"/>
  <c r="AM564" i="8"/>
  <c r="AM674" i="8" s="1"/>
  <c r="BP737" i="8"/>
  <c r="BV552" i="8"/>
  <c r="BT552" i="8"/>
  <c r="EM646" i="8"/>
  <c r="EN646" i="8"/>
  <c r="EN639" i="8"/>
  <c r="EM639" i="8"/>
  <c r="H675" i="8"/>
  <c r="BC551" i="8"/>
  <c r="BE551" i="8"/>
  <c r="EL732" i="8"/>
  <c r="EL736" i="8"/>
  <c r="EL730" i="8"/>
  <c r="EL650" i="8"/>
  <c r="H674" i="8"/>
  <c r="AV622" i="8"/>
  <c r="AV619" i="8"/>
  <c r="AV625" i="8"/>
  <c r="AV618" i="8"/>
  <c r="EL665" i="8"/>
  <c r="EL737" i="8"/>
  <c r="H561" i="8"/>
  <c r="BV550" i="8"/>
  <c r="BT550" i="8"/>
  <c r="DH650" i="8"/>
  <c r="C670" i="8"/>
  <c r="C669" i="8"/>
  <c r="C676" i="8"/>
  <c r="C674" i="8"/>
  <c r="EM649" i="8"/>
  <c r="EN649" i="8"/>
  <c r="GQ691" i="8"/>
  <c r="G721" i="8"/>
  <c r="AM563" i="8"/>
  <c r="AM661" i="8" s="1"/>
  <c r="GQ689" i="8"/>
  <c r="BI562" i="8"/>
  <c r="BI642" i="8" s="1"/>
  <c r="DY645" i="8"/>
  <c r="AX722" i="8"/>
  <c r="AX560" i="8"/>
  <c r="AX589" i="8" s="1"/>
  <c r="GO569" i="8"/>
  <c r="BI567" i="8"/>
  <c r="BI724" i="8"/>
  <c r="BP732" i="8"/>
  <c r="DO645" i="8"/>
  <c r="CX613" i="8"/>
  <c r="CX596" i="8"/>
  <c r="CX586" i="8"/>
  <c r="CX587" i="8"/>
  <c r="DK730" i="8"/>
  <c r="BP650" i="8"/>
  <c r="G566" i="8"/>
  <c r="G697" i="8" s="1"/>
  <c r="G571" i="8"/>
  <c r="G704" i="8" s="1"/>
  <c r="CU660" i="8"/>
  <c r="ES656" i="8"/>
  <c r="BC544" i="8"/>
  <c r="GP684" i="8"/>
  <c r="EU622" i="8"/>
  <c r="CF534" i="8"/>
  <c r="BH567" i="8"/>
  <c r="BJ571" i="8"/>
  <c r="BJ706" i="8" s="1"/>
  <c r="EZ624" i="8"/>
  <c r="N568" i="8"/>
  <c r="AK726" i="8"/>
  <c r="GT563" i="8"/>
  <c r="GT660" i="8" s="1"/>
  <c r="CW739" i="8"/>
  <c r="CH542" i="8"/>
  <c r="GP567" i="8"/>
  <c r="FQ736" i="8"/>
  <c r="FQ751" i="8" s="1"/>
  <c r="DM657" i="8"/>
  <c r="EC767" i="8" s="1"/>
  <c r="EN767" i="8" s="1"/>
  <c r="DO598" i="8"/>
  <c r="DO658" i="8"/>
  <c r="DN658" i="8" s="1"/>
  <c r="DK735" i="8"/>
  <c r="EN658" i="8"/>
  <c r="EO658" i="8" s="1"/>
  <c r="EN654" i="8"/>
  <c r="EO654" i="8" s="1"/>
  <c r="EM654" i="8"/>
  <c r="EA764" i="8" s="1"/>
  <c r="EH737" i="8"/>
  <c r="H670" i="8"/>
  <c r="BP694" i="8"/>
  <c r="AL621" i="8"/>
  <c r="AL619" i="8"/>
  <c r="AL623" i="8"/>
  <c r="C675" i="8"/>
  <c r="AZ618" i="8"/>
  <c r="AZ620" i="8"/>
  <c r="AZ619" i="8"/>
  <c r="AZ623" i="8"/>
  <c r="AZ625" i="8"/>
  <c r="AZ624" i="8"/>
  <c r="CC539" i="8"/>
  <c r="CC565" i="8" s="1"/>
  <c r="CC683" i="8" s="1"/>
  <c r="CC549" i="8"/>
  <c r="CC561" i="8" s="1"/>
  <c r="EN640" i="8"/>
  <c r="EM640" i="8"/>
  <c r="EM635" i="8"/>
  <c r="EM633" i="8"/>
  <c r="C561" i="8"/>
  <c r="C677" i="8"/>
  <c r="EH665" i="8"/>
  <c r="AM722" i="8"/>
  <c r="AM720" i="8"/>
  <c r="AM725" i="8"/>
  <c r="AM727" i="8"/>
  <c r="GP571" i="8"/>
  <c r="GR569" i="8"/>
  <c r="G724" i="8"/>
  <c r="BP736" i="8"/>
  <c r="AX566" i="8"/>
  <c r="AX697" i="8" s="1"/>
  <c r="AX727" i="8"/>
  <c r="GQ685" i="8"/>
  <c r="BZ567" i="8"/>
  <c r="CX611" i="8"/>
  <c r="CX610" i="8"/>
  <c r="CX602" i="8"/>
  <c r="CX598" i="8"/>
  <c r="Z535" i="8"/>
  <c r="G570" i="8"/>
  <c r="BZ562" i="8"/>
  <c r="BZ638" i="8" s="1"/>
  <c r="CU661" i="8"/>
  <c r="BR741" i="8"/>
  <c r="BC543" i="8"/>
  <c r="AW567" i="8"/>
  <c r="ES623" i="8"/>
  <c r="DH694" i="8"/>
  <c r="DJ614" i="8"/>
  <c r="AX569" i="8"/>
  <c r="DK739" i="8"/>
  <c r="DQ739" i="8" s="1"/>
  <c r="DH735" i="8"/>
  <c r="AC551" i="8"/>
  <c r="AQ527" i="8"/>
  <c r="BV546" i="8"/>
  <c r="BT546" i="8"/>
  <c r="EH734" i="8"/>
  <c r="EN663" i="8"/>
  <c r="EO663" i="8" s="1"/>
  <c r="EM663" i="8"/>
  <c r="EA773" i="8" s="1"/>
  <c r="EL773" i="8" s="1"/>
  <c r="H672" i="8"/>
  <c r="H669" i="8"/>
  <c r="H677" i="8"/>
  <c r="H676" i="8"/>
  <c r="BP735" i="8"/>
  <c r="EN642" i="8"/>
  <c r="EM642" i="8"/>
  <c r="C673" i="8"/>
  <c r="EL731" i="8"/>
  <c r="EL733" i="8"/>
  <c r="AU539" i="8"/>
  <c r="AU564" i="8" s="1"/>
  <c r="AU549" i="8"/>
  <c r="AU561" i="8" s="1"/>
  <c r="EN638" i="8"/>
  <c r="CB561" i="8"/>
  <c r="CB621" i="8" s="1"/>
  <c r="AV674" i="8"/>
  <c r="AV669" i="8"/>
  <c r="AV671" i="8"/>
  <c r="AV676" i="8"/>
  <c r="AV677" i="8"/>
  <c r="AV675" i="8"/>
  <c r="AV670" i="8"/>
  <c r="BC553" i="8"/>
  <c r="BE553" i="8"/>
  <c r="R669" i="8"/>
  <c r="R675" i="8"/>
  <c r="R677" i="8"/>
  <c r="R674" i="8"/>
  <c r="R673" i="8"/>
  <c r="R676" i="8"/>
  <c r="BL688" i="8"/>
  <c r="CH552" i="8"/>
  <c r="GT625" i="8"/>
  <c r="GT623" i="8"/>
  <c r="GT624" i="8"/>
  <c r="GT619" i="8"/>
  <c r="GT620" i="8"/>
  <c r="GT618" i="8"/>
  <c r="GO562" i="8"/>
  <c r="GO638" i="8" s="1"/>
  <c r="FQ650" i="8"/>
  <c r="AT675" i="8"/>
  <c r="AT669" i="8"/>
  <c r="AT673" i="8"/>
  <c r="AT676" i="8"/>
  <c r="AT672" i="8"/>
  <c r="AT677" i="8"/>
  <c r="AT671" i="8"/>
  <c r="F725" i="8"/>
  <c r="G539" i="8"/>
  <c r="G564" i="8" s="1"/>
  <c r="G672" i="8" s="1"/>
  <c r="G549" i="8"/>
  <c r="G561" i="8" s="1"/>
  <c r="AQ539" i="8"/>
  <c r="AO539" i="8"/>
  <c r="AJ564" i="8"/>
  <c r="AJ673" i="8" s="1"/>
  <c r="CU699" i="8"/>
  <c r="CU700" i="8"/>
  <c r="CU697" i="8"/>
  <c r="L677" i="8"/>
  <c r="L669" i="8"/>
  <c r="L673" i="8"/>
  <c r="AT674" i="8"/>
  <c r="CO682" i="8"/>
  <c r="CO683" i="8"/>
  <c r="CO693" i="8"/>
  <c r="CO692" i="8"/>
  <c r="CO687" i="8"/>
  <c r="CO691" i="8"/>
  <c r="CO690" i="8"/>
  <c r="CO686" i="8"/>
  <c r="CO684" i="8"/>
  <c r="CO685" i="8"/>
  <c r="CO689" i="8"/>
  <c r="CZ533" i="8"/>
  <c r="CY533" i="8"/>
  <c r="DK694" i="8"/>
  <c r="BB567" i="8"/>
  <c r="BB565" i="8"/>
  <c r="BB692" i="8" s="1"/>
  <c r="BB568" i="8"/>
  <c r="BB569" i="8"/>
  <c r="BB564" i="8"/>
  <c r="BB560" i="8"/>
  <c r="BB599" i="8" s="1"/>
  <c r="BB562" i="8"/>
  <c r="DM605" i="8"/>
  <c r="DO605" i="8"/>
  <c r="DM609" i="8"/>
  <c r="DO609" i="8"/>
  <c r="DO595" i="8"/>
  <c r="DM595" i="8"/>
  <c r="DO610" i="8"/>
  <c r="DM610" i="8"/>
  <c r="DM591" i="8"/>
  <c r="DO591" i="8"/>
  <c r="T624" i="8"/>
  <c r="AW676" i="8"/>
  <c r="AW671" i="8"/>
  <c r="AW677" i="8"/>
  <c r="AW675" i="8"/>
  <c r="AW670" i="8"/>
  <c r="AW669" i="8"/>
  <c r="AW674" i="8"/>
  <c r="DM640" i="8"/>
  <c r="DO640" i="8"/>
  <c r="DO636" i="8"/>
  <c r="DM636" i="8"/>
  <c r="DO631" i="8"/>
  <c r="DM631" i="8"/>
  <c r="GP563" i="8"/>
  <c r="GP660" i="8" s="1"/>
  <c r="GO568" i="8"/>
  <c r="GO563" i="8"/>
  <c r="GO655" i="8" s="1"/>
  <c r="FC715" i="8"/>
  <c r="FC705" i="8"/>
  <c r="DM598" i="8"/>
  <c r="CU641" i="8"/>
  <c r="CU647" i="8"/>
  <c r="CU648" i="8"/>
  <c r="AA533" i="8"/>
  <c r="G700" i="8"/>
  <c r="Z537" i="8"/>
  <c r="D565" i="8"/>
  <c r="D693" i="8" s="1"/>
  <c r="D571" i="8"/>
  <c r="D704" i="8" s="1"/>
  <c r="AC535" i="8"/>
  <c r="BZ593" i="8"/>
  <c r="BK568" i="8"/>
  <c r="GQ686" i="8"/>
  <c r="DK614" i="8"/>
  <c r="DK731" i="8"/>
  <c r="DM731" i="8" s="1"/>
  <c r="EK749" i="8" s="1"/>
  <c r="AX565" i="8"/>
  <c r="AX571" i="8"/>
  <c r="AX704" i="8" s="1"/>
  <c r="AM566" i="8"/>
  <c r="AM700" i="8" s="1"/>
  <c r="AM724" i="8"/>
  <c r="AM572" i="8"/>
  <c r="AM716" i="8" s="1"/>
  <c r="AX724" i="8"/>
  <c r="GT570" i="8"/>
  <c r="BI563" i="8"/>
  <c r="BI659" i="8" s="1"/>
  <c r="DM645" i="8"/>
  <c r="Z538" i="8"/>
  <c r="F664" i="8"/>
  <c r="AM565" i="8"/>
  <c r="AM682" i="8" s="1"/>
  <c r="AM560" i="8"/>
  <c r="AM598" i="8" s="1"/>
  <c r="BA566" i="8"/>
  <c r="BA699" i="8" s="1"/>
  <c r="BA713" i="8"/>
  <c r="AO540" i="8"/>
  <c r="AX568" i="8"/>
  <c r="BZ699" i="8"/>
  <c r="BZ707" i="8"/>
  <c r="BZ705" i="8"/>
  <c r="BK726" i="8"/>
  <c r="FC704" i="8"/>
  <c r="DK736" i="8"/>
  <c r="BZ565" i="8"/>
  <c r="BZ693" i="8" s="1"/>
  <c r="BZ563" i="8"/>
  <c r="BZ656" i="8" s="1"/>
  <c r="CU659" i="8"/>
  <c r="CU654" i="8"/>
  <c r="CU737" i="8" s="1"/>
  <c r="AO527" i="8"/>
  <c r="GP560" i="8"/>
  <c r="GP586" i="8" s="1"/>
  <c r="BR730" i="8"/>
  <c r="DH741" i="8"/>
  <c r="DM585" i="8"/>
  <c r="BA619" i="8"/>
  <c r="DO637" i="8"/>
  <c r="BA571" i="8"/>
  <c r="BA705" i="8" s="1"/>
  <c r="AC544" i="8"/>
  <c r="DM632" i="8"/>
  <c r="DV738" i="8"/>
  <c r="DK740" i="8"/>
  <c r="AZ672" i="8"/>
  <c r="AZ675" i="8"/>
  <c r="AZ670" i="8"/>
  <c r="AZ671" i="8"/>
  <c r="AZ669" i="8"/>
  <c r="AZ676" i="8"/>
  <c r="AZ677" i="8"/>
  <c r="GU670" i="8"/>
  <c r="GU672" i="8"/>
  <c r="CU708" i="8"/>
  <c r="CU704" i="8"/>
  <c r="CU707" i="8"/>
  <c r="CU706" i="8"/>
  <c r="M621" i="8"/>
  <c r="BZ621" i="8"/>
  <c r="BZ619" i="8"/>
  <c r="BZ618" i="8"/>
  <c r="BZ623" i="8"/>
  <c r="BZ620" i="8"/>
  <c r="BZ622" i="8"/>
  <c r="BZ625" i="8"/>
  <c r="BZ624" i="8"/>
  <c r="CO688" i="8"/>
  <c r="DH734" i="8"/>
  <c r="AE553" i="8"/>
  <c r="AC553" i="8"/>
  <c r="Z553" i="8"/>
  <c r="AA553" i="8"/>
  <c r="FQ738" i="8"/>
  <c r="L675" i="8"/>
  <c r="AN674" i="8"/>
  <c r="AN677" i="8"/>
  <c r="AN669" i="8"/>
  <c r="AN673" i="8"/>
  <c r="AN676" i="8"/>
  <c r="AN670" i="8"/>
  <c r="AN675" i="8"/>
  <c r="DO661" i="8"/>
  <c r="DN661" i="8" s="1"/>
  <c r="DO588" i="8"/>
  <c r="DM588" i="8"/>
  <c r="DO599" i="8"/>
  <c r="DM599" i="8"/>
  <c r="DO590" i="8"/>
  <c r="DM590" i="8"/>
  <c r="DM597" i="8"/>
  <c r="DO597" i="8"/>
  <c r="DO608" i="8"/>
  <c r="DM608" i="8"/>
  <c r="DM586" i="8"/>
  <c r="DO586" i="8"/>
  <c r="DV694" i="8"/>
  <c r="CO619" i="8"/>
  <c r="CO622" i="8"/>
  <c r="CO624" i="8"/>
  <c r="CO618" i="8"/>
  <c r="CO625" i="8"/>
  <c r="CO620" i="8"/>
  <c r="CO623" i="8"/>
  <c r="Z550" i="8"/>
  <c r="AN725" i="8"/>
  <c r="AN722" i="8"/>
  <c r="AN723" i="8"/>
  <c r="CA727" i="8"/>
  <c r="CA720" i="8"/>
  <c r="AW672" i="8"/>
  <c r="DO638" i="8"/>
  <c r="DM638" i="8"/>
  <c r="DM646" i="8"/>
  <c r="DO646" i="8"/>
  <c r="DO649" i="8"/>
  <c r="DM649" i="8"/>
  <c r="FK549" i="8"/>
  <c r="FK564" i="8"/>
  <c r="FK673" i="8" s="1"/>
  <c r="DM663" i="8"/>
  <c r="EC773" i="8" s="1"/>
  <c r="EN773" i="8" s="1"/>
  <c r="DM660" i="8"/>
  <c r="EC770" i="8" s="1"/>
  <c r="EN770" i="8" s="1"/>
  <c r="DO594" i="8"/>
  <c r="DM613" i="8"/>
  <c r="DO613" i="8"/>
  <c r="DM604" i="8"/>
  <c r="DO604" i="8"/>
  <c r="DO611" i="8"/>
  <c r="DM611" i="8"/>
  <c r="DM634" i="8"/>
  <c r="DO634" i="8"/>
  <c r="DO589" i="8"/>
  <c r="L676" i="8"/>
  <c r="DK734" i="8"/>
  <c r="DK665" i="8"/>
  <c r="DK737" i="8"/>
  <c r="F723" i="8"/>
  <c r="F722" i="8"/>
  <c r="DO639" i="8"/>
  <c r="DM639" i="8"/>
  <c r="DM647" i="8"/>
  <c r="DO647" i="8"/>
  <c r="DO644" i="8"/>
  <c r="DM644" i="8"/>
  <c r="CU698" i="8"/>
  <c r="FC716" i="8"/>
  <c r="EC740" i="8"/>
  <c r="K713" i="8"/>
  <c r="FC714" i="8"/>
  <c r="AK569" i="8"/>
  <c r="AX567" i="8"/>
  <c r="AK721" i="8"/>
  <c r="EU607" i="8"/>
  <c r="AC541" i="8"/>
  <c r="F726" i="8"/>
  <c r="CW731" i="8"/>
  <c r="CW650" i="8"/>
  <c r="EA587" i="8"/>
  <c r="BH562" i="8"/>
  <c r="BH646" i="8" s="1"/>
  <c r="AA546" i="8"/>
  <c r="AE546" i="8"/>
  <c r="M622" i="8"/>
  <c r="M624" i="8"/>
  <c r="M623" i="8"/>
  <c r="M619" i="8"/>
  <c r="M618" i="8"/>
  <c r="M625" i="8"/>
  <c r="DM592" i="8"/>
  <c r="F539" i="8"/>
  <c r="F565" i="8" s="1"/>
  <c r="F549" i="8"/>
  <c r="K539" i="8"/>
  <c r="K549" i="8"/>
  <c r="K561" i="8" s="1"/>
  <c r="CU714" i="8"/>
  <c r="CU712" i="8"/>
  <c r="CU716" i="8"/>
  <c r="CU715" i="8"/>
  <c r="BZ673" i="8"/>
  <c r="BZ676" i="8"/>
  <c r="BZ674" i="8"/>
  <c r="BZ670" i="8"/>
  <c r="BZ669" i="8"/>
  <c r="BZ672" i="8"/>
  <c r="BZ675" i="8"/>
  <c r="BZ671" i="8"/>
  <c r="AL676" i="8"/>
  <c r="AL673" i="8"/>
  <c r="AL674" i="8"/>
  <c r="AL670" i="8"/>
  <c r="AL675" i="8"/>
  <c r="AL669" i="8"/>
  <c r="AL677" i="8"/>
  <c r="DM662" i="8"/>
  <c r="EC772" i="8" s="1"/>
  <c r="EN772" i="8" s="1"/>
  <c r="AA551" i="8"/>
  <c r="GP685" i="8"/>
  <c r="GR699" i="8"/>
  <c r="GO566" i="8"/>
  <c r="GO700" i="8" s="1"/>
  <c r="FC708" i="8"/>
  <c r="CU646" i="8"/>
  <c r="CU649" i="8"/>
  <c r="CU643" i="8"/>
  <c r="CU731" i="8" s="1"/>
  <c r="CW736" i="8"/>
  <c r="P567" i="8"/>
  <c r="AO533" i="8"/>
  <c r="AC529" i="8"/>
  <c r="BZ568" i="8"/>
  <c r="CH533" i="8"/>
  <c r="AX720" i="8"/>
  <c r="AX562" i="8"/>
  <c r="AX630" i="8" s="1"/>
  <c r="AM570" i="8"/>
  <c r="AM726" i="8"/>
  <c r="GQ693" i="8"/>
  <c r="GT697" i="8"/>
  <c r="AM562" i="8"/>
  <c r="AM632" i="8" s="1"/>
  <c r="BA569" i="8"/>
  <c r="AK724" i="8"/>
  <c r="AQ540" i="8"/>
  <c r="BZ569" i="8"/>
  <c r="BZ632" i="8"/>
  <c r="DO600" i="8"/>
  <c r="BZ641" i="8"/>
  <c r="DV742" i="8"/>
  <c r="EC742" i="8" s="1"/>
  <c r="BR614" i="8"/>
  <c r="J567" i="8"/>
  <c r="C568" i="8"/>
  <c r="DY592" i="8"/>
  <c r="AI560" i="8"/>
  <c r="AI595" i="8" s="1"/>
  <c r="DK742" i="8"/>
  <c r="CN669" i="8"/>
  <c r="CN676" i="8"/>
  <c r="CN673" i="8"/>
  <c r="CN671" i="8"/>
  <c r="CN675" i="8"/>
  <c r="CN670" i="8"/>
  <c r="CN672" i="8"/>
  <c r="BL673" i="8"/>
  <c r="BL676" i="8"/>
  <c r="BL674" i="8"/>
  <c r="BL670" i="8"/>
  <c r="BL677" i="8"/>
  <c r="BL672" i="8"/>
  <c r="AT670" i="8"/>
  <c r="M620" i="8"/>
  <c r="DJ740" i="8"/>
  <c r="DJ741" i="8"/>
  <c r="DO741" i="8" s="1"/>
  <c r="AO549" i="8"/>
  <c r="AQ549" i="8"/>
  <c r="AJ561" i="8"/>
  <c r="AJ621" i="8" s="1"/>
  <c r="DO664" i="8"/>
  <c r="DN664" i="8" s="1"/>
  <c r="CU691" i="8"/>
  <c r="CU685" i="8"/>
  <c r="CU690" i="8"/>
  <c r="CU692" i="8"/>
  <c r="CU689" i="8"/>
  <c r="CU686" i="8"/>
  <c r="CU682" i="8"/>
  <c r="CU693" i="8"/>
  <c r="CU688" i="8"/>
  <c r="CU687" i="8"/>
  <c r="CU684" i="8"/>
  <c r="CU713" i="8"/>
  <c r="L670" i="8"/>
  <c r="AA550" i="8"/>
  <c r="AE550" i="8"/>
  <c r="DH665" i="8"/>
  <c r="DM654" i="8"/>
  <c r="EC764" i="8" s="1"/>
  <c r="DH737" i="8"/>
  <c r="L672" i="8"/>
  <c r="DO663" i="8"/>
  <c r="DN663" i="8" s="1"/>
  <c r="BB621" i="8"/>
  <c r="BB625" i="8"/>
  <c r="BB619" i="8"/>
  <c r="BB622" i="8"/>
  <c r="BB618" i="8"/>
  <c r="BB620" i="8"/>
  <c r="BB624" i="8"/>
  <c r="BB623" i="8"/>
  <c r="DO607" i="8"/>
  <c r="DM607" i="8"/>
  <c r="DM602" i="8"/>
  <c r="DO602" i="8"/>
  <c r="DM593" i="8"/>
  <c r="DO593" i="8"/>
  <c r="DM596" i="8"/>
  <c r="DO596" i="8"/>
  <c r="DO601" i="8"/>
  <c r="DM601" i="8"/>
  <c r="AE552" i="8"/>
  <c r="AA552" i="8"/>
  <c r="L671" i="8"/>
  <c r="L674" i="8"/>
  <c r="CU705" i="8"/>
  <c r="BL675" i="8"/>
  <c r="AE548" i="8"/>
  <c r="AA548" i="8"/>
  <c r="AC552" i="8"/>
  <c r="DM635" i="8"/>
  <c r="DO635" i="8"/>
  <c r="DM642" i="8"/>
  <c r="DO642" i="8"/>
  <c r="DO641" i="8"/>
  <c r="DM641" i="8"/>
  <c r="DO633" i="8"/>
  <c r="DM633" i="8"/>
  <c r="CZ537" i="8"/>
  <c r="CY537" i="8"/>
  <c r="N672" i="8"/>
  <c r="N674" i="8"/>
  <c r="GT646" i="8"/>
  <c r="GO630" i="8"/>
  <c r="GO645" i="8"/>
  <c r="GQ618" i="8"/>
  <c r="GQ625" i="8"/>
  <c r="GQ623" i="8"/>
  <c r="BY620" i="8"/>
  <c r="BY623" i="8"/>
  <c r="BH645" i="8"/>
  <c r="DY586" i="8"/>
  <c r="EA586" i="8"/>
  <c r="DY601" i="8"/>
  <c r="EA601" i="8"/>
  <c r="BH570" i="8"/>
  <c r="FA549" i="8"/>
  <c r="FA561" i="8" s="1"/>
  <c r="O571" i="8"/>
  <c r="O704" i="8" s="1"/>
  <c r="O572" i="8"/>
  <c r="O716" i="8" s="1"/>
  <c r="O722" i="8"/>
  <c r="O566" i="8"/>
  <c r="O700" i="8" s="1"/>
  <c r="O720" i="8"/>
  <c r="O723" i="8"/>
  <c r="O570" i="8"/>
  <c r="O563" i="8"/>
  <c r="O727" i="8"/>
  <c r="DY640" i="8"/>
  <c r="EA640" i="8"/>
  <c r="CX682" i="8"/>
  <c r="CX693" i="8"/>
  <c r="CP527" i="8"/>
  <c r="CK569" i="8"/>
  <c r="CR527" i="8"/>
  <c r="CK567" i="8"/>
  <c r="AU724" i="8"/>
  <c r="AU721" i="8"/>
  <c r="GP561" i="8"/>
  <c r="GT564" i="8"/>
  <c r="GT674" i="8" s="1"/>
  <c r="GO560" i="8"/>
  <c r="GO611" i="8" s="1"/>
  <c r="GR561" i="8"/>
  <c r="GR620" i="8" s="1"/>
  <c r="FC699" i="8"/>
  <c r="EB742" i="8"/>
  <c r="BR736" i="8"/>
  <c r="P727" i="8"/>
  <c r="D570" i="8"/>
  <c r="D720" i="8"/>
  <c r="BA643" i="8"/>
  <c r="AV697" i="8"/>
  <c r="AV630" i="8"/>
  <c r="GT567" i="8"/>
  <c r="GO564" i="8"/>
  <c r="GO677" i="8" s="1"/>
  <c r="C565" i="8"/>
  <c r="C690" i="8" s="1"/>
  <c r="C562" i="8"/>
  <c r="C648" i="8" s="1"/>
  <c r="BA568" i="8"/>
  <c r="GQ560" i="8"/>
  <c r="ET618" i="8"/>
  <c r="ET624" i="8"/>
  <c r="GT565" i="8"/>
  <c r="GT691" i="8" s="1"/>
  <c r="BH569" i="8"/>
  <c r="BI565" i="8"/>
  <c r="BI682" i="8" s="1"/>
  <c r="BI572" i="8"/>
  <c r="BI716" i="8" s="1"/>
  <c r="AI562" i="8"/>
  <c r="AI640" i="8" s="1"/>
  <c r="AO640" i="8" s="1"/>
  <c r="BA560" i="8"/>
  <c r="CW733" i="8"/>
  <c r="AI563" i="8"/>
  <c r="AI658" i="8" s="1"/>
  <c r="AI568" i="8"/>
  <c r="ES701" i="8"/>
  <c r="ES560" i="8"/>
  <c r="EA588" i="8"/>
  <c r="DY588" i="8"/>
  <c r="DY594" i="8"/>
  <c r="EA594" i="8"/>
  <c r="DY595" i="8"/>
  <c r="EA595" i="8"/>
  <c r="EA609" i="8"/>
  <c r="DY609" i="8"/>
  <c r="EA597" i="8"/>
  <c r="DY597" i="8"/>
  <c r="BH571" i="8"/>
  <c r="BH708" i="8" s="1"/>
  <c r="BI725" i="8"/>
  <c r="N569" i="8"/>
  <c r="AO543" i="8"/>
  <c r="AQ543" i="8"/>
  <c r="AI726" i="8"/>
  <c r="AI725" i="8"/>
  <c r="R715" i="8"/>
  <c r="R716" i="8"/>
  <c r="R714" i="8"/>
  <c r="R713" i="8"/>
  <c r="R712" i="8"/>
  <c r="AA531" i="8"/>
  <c r="AE531" i="8"/>
  <c r="I539" i="8"/>
  <c r="I564" i="8" s="1"/>
  <c r="I671" i="8" s="1"/>
  <c r="I549" i="8"/>
  <c r="N562" i="8"/>
  <c r="N643" i="8" s="1"/>
  <c r="EU689" i="8"/>
  <c r="GM570" i="8"/>
  <c r="GM566" i="8"/>
  <c r="GM697" i="8" s="1"/>
  <c r="GM563" i="8"/>
  <c r="GM655" i="8" s="1"/>
  <c r="GM571" i="8"/>
  <c r="FA564" i="8"/>
  <c r="FA670" i="8" s="1"/>
  <c r="BI564" i="8"/>
  <c r="BI670" i="8" s="1"/>
  <c r="BA670" i="8"/>
  <c r="BA672" i="8"/>
  <c r="J568" i="8"/>
  <c r="Q561" i="8"/>
  <c r="Q621" i="8" s="1"/>
  <c r="Q676" i="8"/>
  <c r="CP536" i="8"/>
  <c r="CR536" i="8"/>
  <c r="AZ726" i="8"/>
  <c r="AZ721" i="8"/>
  <c r="EA647" i="8"/>
  <c r="DY647" i="8"/>
  <c r="DY646" i="8"/>
  <c r="EA646" i="8"/>
  <c r="DY636" i="8"/>
  <c r="EA636" i="8"/>
  <c r="DY632" i="8"/>
  <c r="EA632" i="8"/>
  <c r="AX619" i="8"/>
  <c r="AX625" i="8"/>
  <c r="AX622" i="8"/>
  <c r="AX624" i="8"/>
  <c r="AX623" i="8"/>
  <c r="AX618" i="8"/>
  <c r="AX620" i="8"/>
  <c r="FB571" i="8"/>
  <c r="FB707" i="8" s="1"/>
  <c r="FB572" i="8"/>
  <c r="FB712" i="8" s="1"/>
  <c r="FB566" i="8"/>
  <c r="FB699" i="8" s="1"/>
  <c r="AI571" i="8"/>
  <c r="AI572" i="8"/>
  <c r="AI712" i="8" s="1"/>
  <c r="AI723" i="8"/>
  <c r="AI570" i="8"/>
  <c r="AI722" i="8"/>
  <c r="AI566" i="8"/>
  <c r="AI699" i="8" s="1"/>
  <c r="AI727" i="8"/>
  <c r="AI720" i="8"/>
  <c r="DY662" i="8"/>
  <c r="ED772" i="8" s="1"/>
  <c r="EO772" i="8" s="1"/>
  <c r="EA662" i="8"/>
  <c r="DZ662" i="8" s="1"/>
  <c r="DV734" i="8"/>
  <c r="DV737" i="8"/>
  <c r="DV665" i="8"/>
  <c r="DY654" i="8"/>
  <c r="ED764" i="8" s="1"/>
  <c r="BA623" i="8"/>
  <c r="BA624" i="8"/>
  <c r="BA625" i="8"/>
  <c r="BA622" i="8"/>
  <c r="K725" i="8"/>
  <c r="O721" i="8"/>
  <c r="CV720" i="8"/>
  <c r="CV727" i="8"/>
  <c r="CY525" i="8"/>
  <c r="CV722" i="8"/>
  <c r="CV725" i="8"/>
  <c r="CZ525" i="8"/>
  <c r="BI560" i="8"/>
  <c r="ET698" i="8"/>
  <c r="ET699" i="8"/>
  <c r="ET697" i="8"/>
  <c r="ET700" i="8"/>
  <c r="FQ733" i="8"/>
  <c r="FQ731" i="8"/>
  <c r="EZ623" i="8"/>
  <c r="BI561" i="8"/>
  <c r="BI625" i="8" s="1"/>
  <c r="N566" i="8"/>
  <c r="N571" i="8"/>
  <c r="N707" i="8" s="1"/>
  <c r="AV596" i="8"/>
  <c r="BI638" i="8"/>
  <c r="GQ698" i="8"/>
  <c r="DV614" i="8"/>
  <c r="F708" i="8"/>
  <c r="AI721" i="8"/>
  <c r="AI724" i="8"/>
  <c r="J571" i="8"/>
  <c r="J704" i="8" s="1"/>
  <c r="J572" i="8"/>
  <c r="J723" i="8"/>
  <c r="J722" i="8"/>
  <c r="J720" i="8"/>
  <c r="J570" i="8"/>
  <c r="J565" i="8"/>
  <c r="J692" i="8" s="1"/>
  <c r="J727" i="8"/>
  <c r="J566" i="8"/>
  <c r="J697" i="8" s="1"/>
  <c r="J563" i="8"/>
  <c r="J562" i="8"/>
  <c r="J630" i="8" s="1"/>
  <c r="GU686" i="8"/>
  <c r="GU685" i="8"/>
  <c r="GU684" i="8"/>
  <c r="GU689" i="8"/>
  <c r="GU693" i="8"/>
  <c r="GU692" i="8"/>
  <c r="GU691" i="8"/>
  <c r="GU687" i="8"/>
  <c r="GU688" i="8"/>
  <c r="AQ546" i="8"/>
  <c r="AI561" i="8"/>
  <c r="AI621" i="8" s="1"/>
  <c r="AO546" i="8"/>
  <c r="N721" i="8"/>
  <c r="N726" i="8"/>
  <c r="N724" i="8"/>
  <c r="N563" i="8"/>
  <c r="DY631" i="8"/>
  <c r="EA631" i="8"/>
  <c r="AE544" i="8"/>
  <c r="AA544" i="8"/>
  <c r="ES599" i="8"/>
  <c r="ES569" i="8"/>
  <c r="ES567" i="8"/>
  <c r="DY659" i="8"/>
  <c r="ED769" i="8" s="1"/>
  <c r="EO769" i="8" s="1"/>
  <c r="EA659" i="8"/>
  <c r="DZ659" i="8" s="1"/>
  <c r="FF564" i="8"/>
  <c r="FF671" i="8" s="1"/>
  <c r="FF549" i="8"/>
  <c r="O539" i="8"/>
  <c r="O568" i="8" s="1"/>
  <c r="O549" i="8"/>
  <c r="AU572" i="8"/>
  <c r="AU715" i="8" s="1"/>
  <c r="AU571" i="8"/>
  <c r="AU708" i="8" s="1"/>
  <c r="AU720" i="8"/>
  <c r="AU566" i="8"/>
  <c r="AU698" i="8" s="1"/>
  <c r="AU723" i="8"/>
  <c r="AU727" i="8"/>
  <c r="AU725" i="8"/>
  <c r="AU570" i="8"/>
  <c r="AU722" i="8"/>
  <c r="AU563" i="8"/>
  <c r="AU654" i="8" s="1"/>
  <c r="AU562" i="8"/>
  <c r="AU645" i="8" s="1"/>
  <c r="ET682" i="8"/>
  <c r="ET690" i="8"/>
  <c r="ET685" i="8"/>
  <c r="ET687" i="8"/>
  <c r="ET691" i="8"/>
  <c r="ET684" i="8"/>
  <c r="ET688" i="8"/>
  <c r="ET689" i="8"/>
  <c r="ET692" i="8"/>
  <c r="ET686" i="8"/>
  <c r="ET693" i="8"/>
  <c r="AW568" i="8"/>
  <c r="GP682" i="8"/>
  <c r="FC698" i="8"/>
  <c r="FC700" i="8"/>
  <c r="EA648" i="8"/>
  <c r="Z540" i="8"/>
  <c r="AA540" i="8"/>
  <c r="D568" i="8"/>
  <c r="D562" i="8"/>
  <c r="D630" i="8" s="1"/>
  <c r="C596" i="8"/>
  <c r="CF533" i="8"/>
  <c r="GT569" i="8"/>
  <c r="DV650" i="8"/>
  <c r="BR650" i="8"/>
  <c r="AC538" i="8"/>
  <c r="BB665" i="8"/>
  <c r="C567" i="8"/>
  <c r="GQ700" i="8"/>
  <c r="ET622" i="8"/>
  <c r="ET620" i="8"/>
  <c r="GT568" i="8"/>
  <c r="GT560" i="8"/>
  <c r="GV563" i="8"/>
  <c r="GV658" i="8" s="1"/>
  <c r="BH560" i="8"/>
  <c r="BH603" i="8" s="1"/>
  <c r="BH568" i="8"/>
  <c r="BI570" i="8"/>
  <c r="BI723" i="8"/>
  <c r="Z544" i="8"/>
  <c r="GP674" i="8"/>
  <c r="G706" i="8"/>
  <c r="C566" i="8"/>
  <c r="C700" i="8" s="1"/>
  <c r="BZ712" i="8"/>
  <c r="ES562" i="8"/>
  <c r="ES644" i="8" s="1"/>
  <c r="ES565" i="8"/>
  <c r="GZ673" i="8"/>
  <c r="GZ599" i="8"/>
  <c r="GZ692" i="8"/>
  <c r="GZ644" i="8"/>
  <c r="DY596" i="8"/>
  <c r="EA596" i="8"/>
  <c r="EA602" i="8"/>
  <c r="DY602" i="8"/>
  <c r="EA591" i="8"/>
  <c r="DY591" i="8"/>
  <c r="EA604" i="8"/>
  <c r="DY604" i="8"/>
  <c r="BH723" i="8"/>
  <c r="BH572" i="8"/>
  <c r="BH716" i="8" s="1"/>
  <c r="AQ550" i="8"/>
  <c r="AO550" i="8"/>
  <c r="BA675" i="8"/>
  <c r="N567" i="8"/>
  <c r="J725" i="8"/>
  <c r="J724" i="8"/>
  <c r="R698" i="8"/>
  <c r="R697" i="8"/>
  <c r="R700" i="8"/>
  <c r="R705" i="8"/>
  <c r="R704" i="8"/>
  <c r="R706" i="8"/>
  <c r="R708" i="8"/>
  <c r="Q671" i="8"/>
  <c r="F707" i="8"/>
  <c r="F712" i="8"/>
  <c r="F716" i="8"/>
  <c r="AQ548" i="8"/>
  <c r="AO548" i="8"/>
  <c r="AE541" i="8"/>
  <c r="AA541" i="8"/>
  <c r="G725" i="8"/>
  <c r="G722" i="8"/>
  <c r="G563" i="8"/>
  <c r="GU682" i="8"/>
  <c r="ES564" i="8"/>
  <c r="EU596" i="8"/>
  <c r="EU611" i="8"/>
  <c r="BA674" i="8"/>
  <c r="AO547" i="8"/>
  <c r="AQ547" i="8"/>
  <c r="Q673" i="8"/>
  <c r="N561" i="8"/>
  <c r="N621" i="8" s="1"/>
  <c r="DY635" i="8"/>
  <c r="EA635" i="8"/>
  <c r="DY644" i="8"/>
  <c r="EA644" i="8"/>
  <c r="DY638" i="8"/>
  <c r="EA638" i="8"/>
  <c r="DY641" i="8"/>
  <c r="EA641" i="8"/>
  <c r="DV733" i="8"/>
  <c r="EB733" i="8" s="1"/>
  <c r="CX622" i="8"/>
  <c r="CX619" i="8"/>
  <c r="CX623" i="8"/>
  <c r="CX625" i="8"/>
  <c r="CX620" i="8"/>
  <c r="CX624" i="8"/>
  <c r="CX618" i="8"/>
  <c r="F714" i="8"/>
  <c r="EA585" i="8"/>
  <c r="DY658" i="8"/>
  <c r="ED768" i="8" s="1"/>
  <c r="EO768" i="8" s="1"/>
  <c r="EA658" i="8"/>
  <c r="DZ658" i="8" s="1"/>
  <c r="DY660" i="8"/>
  <c r="ED770" i="8" s="1"/>
  <c r="EO770" i="8" s="1"/>
  <c r="EA660" i="8"/>
  <c r="DZ660" i="8" s="1"/>
  <c r="DV735" i="8"/>
  <c r="DY655" i="8"/>
  <c r="ED765" i="8" s="1"/>
  <c r="EO765" i="8" s="1"/>
  <c r="BY564" i="8"/>
  <c r="AX669" i="8"/>
  <c r="AX677" i="8"/>
  <c r="AX672" i="8"/>
  <c r="AX676" i="8"/>
  <c r="AX670" i="8"/>
  <c r="AX671" i="8"/>
  <c r="AX675" i="8"/>
  <c r="AX674" i="8"/>
  <c r="Q672" i="8"/>
  <c r="CR535" i="8"/>
  <c r="CK568" i="8"/>
  <c r="CP535" i="8"/>
  <c r="CC725" i="8"/>
  <c r="CC722" i="8"/>
  <c r="CC723" i="8"/>
  <c r="AN724" i="8"/>
  <c r="AN721" i="8"/>
  <c r="AN726" i="8"/>
  <c r="K563" i="8"/>
  <c r="ET683" i="8"/>
  <c r="ET654" i="8"/>
  <c r="ET663" i="8"/>
  <c r="ET656" i="8"/>
  <c r="ET657" i="8"/>
  <c r="ET662" i="8"/>
  <c r="ET658" i="8"/>
  <c r="ET659" i="8"/>
  <c r="N570" i="8"/>
  <c r="CK721" i="8"/>
  <c r="CP540" i="8"/>
  <c r="CK726" i="8"/>
  <c r="CR540" i="8"/>
  <c r="CK724" i="8"/>
  <c r="BH563" i="8"/>
  <c r="BH664" i="8" s="1"/>
  <c r="EA613" i="8"/>
  <c r="DY613" i="8"/>
  <c r="DY611" i="8"/>
  <c r="EA611" i="8"/>
  <c r="DY610" i="8"/>
  <c r="EA610" i="8"/>
  <c r="BH724" i="8"/>
  <c r="BH721" i="8"/>
  <c r="AN572" i="8"/>
  <c r="AN713" i="8" s="1"/>
  <c r="AN571" i="8"/>
  <c r="AN707" i="8" s="1"/>
  <c r="AN720" i="8"/>
  <c r="AN727" i="8"/>
  <c r="AN566" i="8"/>
  <c r="AN699" i="8" s="1"/>
  <c r="AN570" i="8"/>
  <c r="AE532" i="8"/>
  <c r="AA532" i="8"/>
  <c r="BA671" i="8"/>
  <c r="K564" i="8"/>
  <c r="K671" i="8" s="1"/>
  <c r="DY639" i="8"/>
  <c r="EA639" i="8"/>
  <c r="C720" i="8"/>
  <c r="EU688" i="8"/>
  <c r="EU690" i="8"/>
  <c r="EU684" i="8"/>
  <c r="EU692" i="8"/>
  <c r="EU685" i="8"/>
  <c r="EU693" i="8"/>
  <c r="EU687" i="8"/>
  <c r="EU682" i="8"/>
  <c r="EU683" i="8"/>
  <c r="EU691" i="8"/>
  <c r="EA656" i="8"/>
  <c r="DZ656" i="8" s="1"/>
  <c r="DY656" i="8"/>
  <c r="ED766" i="8" s="1"/>
  <c r="EO766" i="8" s="1"/>
  <c r="CX670" i="8"/>
  <c r="CX674" i="8"/>
  <c r="CX671" i="8"/>
  <c r="CX676" i="8"/>
  <c r="CX669" i="8"/>
  <c r="CX675" i="8"/>
  <c r="CX677" i="8"/>
  <c r="GQ699" i="8"/>
  <c r="GR567" i="8"/>
  <c r="FK561" i="8"/>
  <c r="FK622" i="8" s="1"/>
  <c r="BA563" i="8"/>
  <c r="BA655" i="8" s="1"/>
  <c r="D566" i="8"/>
  <c r="D700" i="8" s="1"/>
  <c r="D727" i="8"/>
  <c r="D572" i="8"/>
  <c r="D713" i="8" s="1"/>
  <c r="AV654" i="8"/>
  <c r="CW737" i="8"/>
  <c r="GT698" i="8"/>
  <c r="FO561" i="8"/>
  <c r="FO619" i="8" s="1"/>
  <c r="K562" i="8"/>
  <c r="K644" i="8" s="1"/>
  <c r="K705" i="8"/>
  <c r="Z530" i="8"/>
  <c r="C569" i="8"/>
  <c r="C572" i="8"/>
  <c r="C714" i="8" s="1"/>
  <c r="ET619" i="8"/>
  <c r="GT700" i="8"/>
  <c r="GX563" i="8"/>
  <c r="GX660" i="8" s="1"/>
  <c r="BI566" i="8"/>
  <c r="BI700" i="8" s="1"/>
  <c r="BI727" i="8"/>
  <c r="BI571" i="8"/>
  <c r="BI705" i="8" s="1"/>
  <c r="AQ538" i="8"/>
  <c r="BA565" i="8"/>
  <c r="BA688" i="8" s="1"/>
  <c r="FC658" i="8"/>
  <c r="Z531" i="8"/>
  <c r="Z541" i="8"/>
  <c r="Z528" i="8"/>
  <c r="AI569" i="8"/>
  <c r="C724" i="8"/>
  <c r="C571" i="8"/>
  <c r="C708" i="8" s="1"/>
  <c r="ES658" i="8"/>
  <c r="ES655" i="8"/>
  <c r="ES657" i="8"/>
  <c r="ES660" i="8"/>
  <c r="ES662" i="8"/>
  <c r="ES661" i="8"/>
  <c r="ES654" i="8"/>
  <c r="ES664" i="8"/>
  <c r="ES663" i="8"/>
  <c r="GM699" i="8"/>
  <c r="GZ621" i="8"/>
  <c r="GZ609" i="8"/>
  <c r="DY608" i="8"/>
  <c r="EA608" i="8"/>
  <c r="EA593" i="8"/>
  <c r="DY593" i="8"/>
  <c r="DY590" i="8"/>
  <c r="EA590" i="8"/>
  <c r="DY589" i="8"/>
  <c r="EA589" i="8"/>
  <c r="EA607" i="8"/>
  <c r="DY607" i="8"/>
  <c r="DY599" i="8"/>
  <c r="EA599" i="8"/>
  <c r="BH566" i="8"/>
  <c r="FA677" i="8"/>
  <c r="BA677" i="8"/>
  <c r="BA676" i="8"/>
  <c r="R692" i="8"/>
  <c r="R684" i="8"/>
  <c r="R688" i="8"/>
  <c r="R686" i="8"/>
  <c r="R693" i="8"/>
  <c r="R683" i="8"/>
  <c r="R685" i="8"/>
  <c r="R687" i="8"/>
  <c r="R689" i="8"/>
  <c r="R682" i="8"/>
  <c r="R690" i="8"/>
  <c r="Q669" i="8"/>
  <c r="Q674" i="8"/>
  <c r="Q670" i="8"/>
  <c r="N560" i="8"/>
  <c r="GM567" i="8"/>
  <c r="AI564" i="8"/>
  <c r="AI672" i="8" s="1"/>
  <c r="AQ534" i="8"/>
  <c r="AO534" i="8"/>
  <c r="AZ568" i="8"/>
  <c r="GU683" i="8"/>
  <c r="GU699" i="8"/>
  <c r="GU700" i="8"/>
  <c r="EU609" i="8"/>
  <c r="EU586" i="8"/>
  <c r="EU613" i="8"/>
  <c r="EU602" i="8"/>
  <c r="EU594" i="8"/>
  <c r="EU601" i="8"/>
  <c r="EU598" i="8"/>
  <c r="EU595" i="8"/>
  <c r="EU608" i="8"/>
  <c r="EU606" i="8"/>
  <c r="EU603" i="8"/>
  <c r="EU600" i="8"/>
  <c r="EU588" i="8"/>
  <c r="EU592" i="8"/>
  <c r="EU599" i="8"/>
  <c r="EU591" i="8"/>
  <c r="EU597" i="8"/>
  <c r="EU587" i="8"/>
  <c r="EU610" i="8"/>
  <c r="EU585" i="8"/>
  <c r="EU590" i="8"/>
  <c r="EU612" i="8"/>
  <c r="EU589" i="8"/>
  <c r="EU604" i="8"/>
  <c r="EA592" i="8"/>
  <c r="EZ619" i="8"/>
  <c r="EZ618" i="8"/>
  <c r="EZ620" i="8"/>
  <c r="EZ625" i="8"/>
  <c r="EZ621" i="8"/>
  <c r="O569" i="8"/>
  <c r="O707" i="8"/>
  <c r="J564" i="8"/>
  <c r="J673" i="8" s="1"/>
  <c r="AW571" i="8"/>
  <c r="AW572" i="8"/>
  <c r="AW712" i="8" s="1"/>
  <c r="AW725" i="8"/>
  <c r="AW720" i="8"/>
  <c r="AW570" i="8"/>
  <c r="AW566" i="8"/>
  <c r="AW697" i="8" s="1"/>
  <c r="AW723" i="8"/>
  <c r="AW722" i="8"/>
  <c r="AW727" i="8"/>
  <c r="AW565" i="8"/>
  <c r="AW684" i="8" s="1"/>
  <c r="AW563" i="8"/>
  <c r="AW654" i="8" s="1"/>
  <c r="AW560" i="8"/>
  <c r="AW562" i="8"/>
  <c r="CK571" i="8"/>
  <c r="CK704" i="8" s="1"/>
  <c r="CK572" i="8"/>
  <c r="CK712" i="8" s="1"/>
  <c r="CK720" i="8"/>
  <c r="CK725" i="8"/>
  <c r="CK722" i="8"/>
  <c r="CR525" i="8"/>
  <c r="CK727" i="8"/>
  <c r="CP525" i="8"/>
  <c r="CK570" i="8"/>
  <c r="CK723" i="8"/>
  <c r="CK566" i="8"/>
  <c r="CK700" i="8" s="1"/>
  <c r="CK565" i="8"/>
  <c r="CK689" i="8" s="1"/>
  <c r="CK560" i="8"/>
  <c r="CK563" i="8"/>
  <c r="CK562" i="8"/>
  <c r="CK645" i="8" s="1"/>
  <c r="AZ569" i="8"/>
  <c r="AZ567" i="8"/>
  <c r="AU726" i="8"/>
  <c r="DY633" i="8"/>
  <c r="EA633" i="8"/>
  <c r="EA649" i="8"/>
  <c r="DY649" i="8"/>
  <c r="EA634" i="8"/>
  <c r="DY634" i="8"/>
  <c r="DY642" i="8"/>
  <c r="EA642" i="8"/>
  <c r="DV739" i="8"/>
  <c r="DY739" i="8" s="1"/>
  <c r="EM757" i="8" s="1"/>
  <c r="ES622" i="8"/>
  <c r="ES625" i="8"/>
  <c r="ES620" i="8"/>
  <c r="ES619" i="8"/>
  <c r="ES621" i="8"/>
  <c r="EA661" i="8"/>
  <c r="DZ661" i="8" s="1"/>
  <c r="DY661" i="8"/>
  <c r="ED771" i="8" s="1"/>
  <c r="EO771" i="8" s="1"/>
  <c r="EA657" i="8"/>
  <c r="DZ657" i="8" s="1"/>
  <c r="DY657" i="8"/>
  <c r="ED767" i="8" s="1"/>
  <c r="EO767" i="8" s="1"/>
  <c r="EA655" i="8"/>
  <c r="DZ655" i="8" s="1"/>
  <c r="AQ552" i="8"/>
  <c r="AO552" i="8"/>
  <c r="AQ551" i="8"/>
  <c r="AO551" i="8"/>
  <c r="AQ541" i="8"/>
  <c r="AO541" i="8"/>
  <c r="O724" i="8"/>
  <c r="AE542" i="8"/>
  <c r="AA542" i="8"/>
  <c r="E539" i="8"/>
  <c r="E562" i="8" s="1"/>
  <c r="E630" i="8" s="1"/>
  <c r="E549" i="8"/>
  <c r="ET595" i="8"/>
  <c r="ET611" i="8"/>
  <c r="ET609" i="8"/>
  <c r="ET612" i="8"/>
  <c r="ET594" i="8"/>
  <c r="ET604" i="8"/>
  <c r="ET602" i="8"/>
  <c r="ET585" i="8"/>
  <c r="ET610" i="8"/>
  <c r="ET601" i="8"/>
  <c r="ET608" i="8"/>
  <c r="ET603" i="8"/>
  <c r="ET589" i="8"/>
  <c r="ET598" i="8"/>
  <c r="ET586" i="8"/>
  <c r="ET596" i="8"/>
  <c r="ET590" i="8"/>
  <c r="ET591" i="8"/>
  <c r="ET600" i="8"/>
  <c r="ET588" i="8"/>
  <c r="ET597" i="8"/>
  <c r="ET613" i="8"/>
  <c r="ET593" i="8"/>
  <c r="ET592" i="8"/>
  <c r="ET606" i="8"/>
  <c r="ET599" i="8"/>
  <c r="ET655" i="8"/>
  <c r="AQ542" i="8"/>
  <c r="AO542" i="8"/>
  <c r="EZ669" i="8"/>
  <c r="EZ673" i="8"/>
  <c r="EZ677" i="8"/>
  <c r="O725" i="8"/>
  <c r="N565" i="8"/>
  <c r="N692" i="8" s="1"/>
  <c r="N572" i="8"/>
  <c r="N715" i="8" s="1"/>
  <c r="GR664" i="8"/>
  <c r="GR660" i="8"/>
  <c r="GR655" i="8"/>
  <c r="GR663" i="8"/>
  <c r="GR658" i="8"/>
  <c r="GR659" i="8"/>
  <c r="GR656" i="8"/>
  <c r="GR661" i="8"/>
  <c r="GR654" i="8"/>
  <c r="GR657" i="8"/>
  <c r="GQ677" i="8"/>
  <c r="GQ669" i="8"/>
  <c r="GQ670" i="8"/>
  <c r="GQ672" i="8"/>
  <c r="GQ676" i="8"/>
  <c r="GQ674" i="8"/>
  <c r="GQ675" i="8"/>
  <c r="GQ671" i="8"/>
  <c r="GO619" i="8"/>
  <c r="GO622" i="8"/>
  <c r="GO625" i="8"/>
  <c r="GO624" i="8"/>
  <c r="GO620" i="8"/>
  <c r="GO618" i="8"/>
  <c r="GO623" i="8"/>
  <c r="FO567" i="8"/>
  <c r="FO569" i="8"/>
  <c r="GP697" i="8"/>
  <c r="GO636" i="8"/>
  <c r="GO649" i="8"/>
  <c r="GW563" i="8"/>
  <c r="GW656" i="8" s="1"/>
  <c r="HA563" i="8"/>
  <c r="HA654" i="8" s="1"/>
  <c r="HA571" i="8"/>
  <c r="HA570" i="8"/>
  <c r="HA566" i="8"/>
  <c r="HA698" i="8" s="1"/>
  <c r="HC569" i="8"/>
  <c r="FG568" i="8"/>
  <c r="FD563" i="8"/>
  <c r="FD571" i="8"/>
  <c r="FD704" i="8" s="1"/>
  <c r="FD572" i="8"/>
  <c r="FD712" i="8" s="1"/>
  <c r="FD566" i="8"/>
  <c r="FD697" i="8" s="1"/>
  <c r="FD570" i="8"/>
  <c r="FL563" i="8"/>
  <c r="FL562" i="8"/>
  <c r="FL630" i="8" s="1"/>
  <c r="FL560" i="8"/>
  <c r="FL596" i="8" s="1"/>
  <c r="FL571" i="8"/>
  <c r="FL707" i="8" s="1"/>
  <c r="FL572" i="8"/>
  <c r="FL715" i="8" s="1"/>
  <c r="FL570" i="8"/>
  <c r="FL565" i="8"/>
  <c r="FL686" i="8" s="1"/>
  <c r="FL566" i="8"/>
  <c r="FL699" i="8" s="1"/>
  <c r="FM563" i="8"/>
  <c r="FM571" i="8"/>
  <c r="FM704" i="8" s="1"/>
  <c r="FM572" i="8"/>
  <c r="FM712" i="8" s="1"/>
  <c r="FM566" i="8"/>
  <c r="FM697" i="8" s="1"/>
  <c r="FM570" i="8"/>
  <c r="CU732" i="8"/>
  <c r="CU730" i="8"/>
  <c r="D712" i="8"/>
  <c r="D563" i="8"/>
  <c r="D661" i="8" s="1"/>
  <c r="AV683" i="8"/>
  <c r="AV587" i="8"/>
  <c r="BV658" i="8"/>
  <c r="BU658" i="8" s="1"/>
  <c r="AV682" i="8"/>
  <c r="AV712" i="8"/>
  <c r="AV648" i="8"/>
  <c r="AV639" i="8"/>
  <c r="AV646" i="8"/>
  <c r="AV631" i="8"/>
  <c r="AV647" i="8"/>
  <c r="AV642" i="8"/>
  <c r="AV649" i="8"/>
  <c r="AV638" i="8"/>
  <c r="AV636" i="8"/>
  <c r="AV637" i="8"/>
  <c r="AV732" i="8" s="1"/>
  <c r="AV661" i="8"/>
  <c r="BY721" i="8"/>
  <c r="BY724" i="8"/>
  <c r="CF540" i="8"/>
  <c r="CH540" i="8"/>
  <c r="CW735" i="8"/>
  <c r="GP683" i="8"/>
  <c r="FL564" i="8"/>
  <c r="FL670" i="8" s="1"/>
  <c r="BI646" i="8"/>
  <c r="BI630" i="8"/>
  <c r="FL568" i="8"/>
  <c r="BI643" i="8"/>
  <c r="CO739" i="8"/>
  <c r="BA645" i="8"/>
  <c r="BA630" i="8"/>
  <c r="BA648" i="8"/>
  <c r="BA636" i="8"/>
  <c r="BA633" i="8"/>
  <c r="BA631" i="8"/>
  <c r="BA634" i="8"/>
  <c r="BA646" i="8"/>
  <c r="BA639" i="8"/>
  <c r="BA649" i="8"/>
  <c r="BA640" i="8"/>
  <c r="BA647" i="8"/>
  <c r="BA642" i="8"/>
  <c r="BA637" i="8"/>
  <c r="EY705" i="8"/>
  <c r="FB564" i="8"/>
  <c r="FB549" i="8"/>
  <c r="AE527" i="8"/>
  <c r="H569" i="8"/>
  <c r="H567" i="8"/>
  <c r="K698" i="8"/>
  <c r="K706" i="8"/>
  <c r="K707" i="8"/>
  <c r="D716" i="8"/>
  <c r="C658" i="8"/>
  <c r="C654" i="8"/>
  <c r="C606" i="8"/>
  <c r="C585" i="8"/>
  <c r="C598" i="8"/>
  <c r="C587" i="8"/>
  <c r="C603" i="8"/>
  <c r="C611" i="8"/>
  <c r="C588" i="8"/>
  <c r="C586" i="8"/>
  <c r="C613" i="8"/>
  <c r="C607" i="8"/>
  <c r="C602" i="8"/>
  <c r="C610" i="8"/>
  <c r="C594" i="8"/>
  <c r="C609" i="8"/>
  <c r="C604" i="8"/>
  <c r="C590" i="8"/>
  <c r="C601" i="8"/>
  <c r="C597" i="8"/>
  <c r="C591" i="8"/>
  <c r="C599" i="8"/>
  <c r="C593" i="8"/>
  <c r="C612" i="8"/>
  <c r="BA638" i="8"/>
  <c r="AM712" i="8"/>
  <c r="AM713" i="8"/>
  <c r="AM714" i="8"/>
  <c r="AM715" i="8"/>
  <c r="AV588" i="8"/>
  <c r="BY567" i="8"/>
  <c r="BY569" i="8"/>
  <c r="CF529" i="8"/>
  <c r="CH529" i="8"/>
  <c r="CA560" i="8"/>
  <c r="CA588" i="8" s="1"/>
  <c r="CA565" i="8"/>
  <c r="CA684" i="8" s="1"/>
  <c r="CA562" i="8"/>
  <c r="CA633" i="8" s="1"/>
  <c r="CA563" i="8"/>
  <c r="CA656" i="8" s="1"/>
  <c r="BC527" i="8"/>
  <c r="BE527" i="8"/>
  <c r="AT569" i="8"/>
  <c r="AT567" i="8"/>
  <c r="GQ633" i="8"/>
  <c r="GP687" i="8"/>
  <c r="GR560" i="8"/>
  <c r="GR697" i="8"/>
  <c r="GO639" i="8"/>
  <c r="GV561" i="8"/>
  <c r="GV616" i="8" s="1"/>
  <c r="HA699" i="8"/>
  <c r="FL606" i="8"/>
  <c r="FL561" i="8"/>
  <c r="FL618" i="8" s="1"/>
  <c r="P568" i="8"/>
  <c r="AM592" i="8"/>
  <c r="AM589" i="8"/>
  <c r="AV688" i="8"/>
  <c r="AJ699" i="8"/>
  <c r="CB567" i="8"/>
  <c r="CB569" i="8"/>
  <c r="GQ619" i="8"/>
  <c r="GV562" i="8"/>
  <c r="GV634" i="8" s="1"/>
  <c r="GV570" i="8"/>
  <c r="GP691" i="8"/>
  <c r="GP670" i="8"/>
  <c r="GP644" i="8"/>
  <c r="GP692" i="8"/>
  <c r="GR568" i="8"/>
  <c r="GO567" i="8"/>
  <c r="EZ706" i="8"/>
  <c r="EZ705" i="8"/>
  <c r="EZ708" i="8"/>
  <c r="FE567" i="8"/>
  <c r="FE569" i="8"/>
  <c r="Z543" i="8"/>
  <c r="M726" i="8"/>
  <c r="M725" i="8"/>
  <c r="AC543" i="8"/>
  <c r="AB543" i="8"/>
  <c r="AF543" i="8"/>
  <c r="G699" i="8"/>
  <c r="I563" i="8"/>
  <c r="I654" i="8" s="1"/>
  <c r="I560" i="8"/>
  <c r="I585" i="8" s="1"/>
  <c r="I572" i="8"/>
  <c r="I713" i="8" s="1"/>
  <c r="I571" i="8"/>
  <c r="I705" i="8" s="1"/>
  <c r="I725" i="8"/>
  <c r="I720" i="8"/>
  <c r="I723" i="8"/>
  <c r="I722" i="8"/>
  <c r="I727" i="8"/>
  <c r="I565" i="8"/>
  <c r="I682" i="8" s="1"/>
  <c r="I570" i="8"/>
  <c r="I566" i="8"/>
  <c r="I698" i="8" s="1"/>
  <c r="I726" i="8"/>
  <c r="AC533" i="8"/>
  <c r="Z533" i="8"/>
  <c r="E563" i="8"/>
  <c r="E659" i="8" s="1"/>
  <c r="E572" i="8"/>
  <c r="E712" i="8" s="1"/>
  <c r="E571" i="8"/>
  <c r="E708" i="8" s="1"/>
  <c r="E725" i="8"/>
  <c r="E566" i="8"/>
  <c r="E700" i="8" s="1"/>
  <c r="E723" i="8"/>
  <c r="E722" i="8"/>
  <c r="E720" i="8"/>
  <c r="E727" i="8"/>
  <c r="E570" i="8"/>
  <c r="AV715" i="8"/>
  <c r="AV643" i="8"/>
  <c r="AV657" i="8"/>
  <c r="AI608" i="8"/>
  <c r="AV664" i="8"/>
  <c r="BZ704" i="8"/>
  <c r="BB737" i="8"/>
  <c r="GY563" i="8"/>
  <c r="GY654" i="8" s="1"/>
  <c r="GY566" i="8"/>
  <c r="GY700" i="8" s="1"/>
  <c r="GY570" i="8"/>
  <c r="GY571" i="8"/>
  <c r="FG677" i="8"/>
  <c r="FG670" i="8"/>
  <c r="FG675" i="8"/>
  <c r="FG672" i="8"/>
  <c r="FG671" i="8"/>
  <c r="FG674" i="8"/>
  <c r="FG669" i="8"/>
  <c r="FG676" i="8"/>
  <c r="FO568" i="8"/>
  <c r="FQ759" i="8"/>
  <c r="FQ747" i="8"/>
  <c r="BJ549" i="8"/>
  <c r="BJ561" i="8" s="1"/>
  <c r="BJ539" i="8"/>
  <c r="BJ564" i="8" s="1"/>
  <c r="AC534" i="8"/>
  <c r="Z534" i="8"/>
  <c r="AB534" i="8"/>
  <c r="AF534" i="8"/>
  <c r="AF533" i="8"/>
  <c r="M568" i="8"/>
  <c r="AB533" i="8"/>
  <c r="I721" i="8"/>
  <c r="AE540" i="8"/>
  <c r="I724" i="8"/>
  <c r="L562" i="8"/>
  <c r="L630" i="8" s="1"/>
  <c r="L563" i="8"/>
  <c r="L654" i="8" s="1"/>
  <c r="L560" i="8"/>
  <c r="L585" i="8" s="1"/>
  <c r="L572" i="8"/>
  <c r="L712" i="8" s="1"/>
  <c r="L571" i="8"/>
  <c r="L704" i="8" s="1"/>
  <c r="L723" i="8"/>
  <c r="L720" i="8"/>
  <c r="L727" i="8"/>
  <c r="L722" i="8"/>
  <c r="L725" i="8"/>
  <c r="L570" i="8"/>
  <c r="L565" i="8"/>
  <c r="L682" i="8" s="1"/>
  <c r="L566" i="8"/>
  <c r="L697" i="8" s="1"/>
  <c r="D640" i="8"/>
  <c r="BA662" i="8"/>
  <c r="AC525" i="8"/>
  <c r="Z525" i="8"/>
  <c r="AC536" i="8"/>
  <c r="AV704" i="8"/>
  <c r="AV603" i="8"/>
  <c r="AV592" i="8"/>
  <c r="AV586" i="8"/>
  <c r="AV607" i="8"/>
  <c r="AV611" i="8"/>
  <c r="AV609" i="8"/>
  <c r="AV591" i="8"/>
  <c r="AV610" i="8"/>
  <c r="AV594" i="8"/>
  <c r="AV597" i="8"/>
  <c r="AV604" i="8"/>
  <c r="AV601" i="8"/>
  <c r="AV613" i="8"/>
  <c r="AV602" i="8"/>
  <c r="AV593" i="8"/>
  <c r="AV608" i="8"/>
  <c r="AV612" i="8"/>
  <c r="AV606" i="8"/>
  <c r="AY562" i="8"/>
  <c r="AY643" i="8" s="1"/>
  <c r="AY560" i="8"/>
  <c r="AY589" i="8" s="1"/>
  <c r="AY571" i="8"/>
  <c r="AY704" i="8" s="1"/>
  <c r="AY572" i="8"/>
  <c r="AY712" i="8" s="1"/>
  <c r="AY570" i="8"/>
  <c r="AY727" i="8"/>
  <c r="AY566" i="8"/>
  <c r="AY697" i="8" s="1"/>
  <c r="AY720" i="8"/>
  <c r="AY569" i="8"/>
  <c r="AY567" i="8"/>
  <c r="AY565" i="8"/>
  <c r="AY683" i="8" s="1"/>
  <c r="AY563" i="8"/>
  <c r="AY657" i="8" s="1"/>
  <c r="CF536" i="8"/>
  <c r="CH536" i="8"/>
  <c r="BE529" i="8"/>
  <c r="BC529" i="8"/>
  <c r="CB724" i="8"/>
  <c r="CB721" i="8"/>
  <c r="CA590" i="8"/>
  <c r="CZ530" i="8"/>
  <c r="CY530" i="8"/>
  <c r="GQ620" i="8"/>
  <c r="GP690" i="8"/>
  <c r="GP700" i="8"/>
  <c r="GR564" i="8"/>
  <c r="GR673" i="8" s="1"/>
  <c r="FE561" i="8"/>
  <c r="FE621" i="8" s="1"/>
  <c r="FN562" i="8"/>
  <c r="FN549" i="8"/>
  <c r="FC677" i="8"/>
  <c r="FC672" i="8"/>
  <c r="FC674" i="8"/>
  <c r="FC670" i="8"/>
  <c r="FC673" i="8"/>
  <c r="FC671" i="8"/>
  <c r="FC675" i="8"/>
  <c r="FC669" i="8"/>
  <c r="FD713" i="8"/>
  <c r="EY704" i="8"/>
  <c r="Q724" i="8"/>
  <c r="Q721" i="8"/>
  <c r="M721" i="8"/>
  <c r="AB540" i="8"/>
  <c r="M724" i="8"/>
  <c r="AF540" i="8"/>
  <c r="P562" i="8"/>
  <c r="P630" i="8" s="1"/>
  <c r="P563" i="8"/>
  <c r="P654" i="8" s="1"/>
  <c r="P560" i="8"/>
  <c r="P585" i="8" s="1"/>
  <c r="P572" i="8"/>
  <c r="P712" i="8" s="1"/>
  <c r="P571" i="8"/>
  <c r="P704" i="8" s="1"/>
  <c r="P723" i="8"/>
  <c r="P720" i="8"/>
  <c r="P722" i="8"/>
  <c r="P566" i="8"/>
  <c r="P697" i="8" s="1"/>
  <c r="P565" i="8"/>
  <c r="P682" i="8" s="1"/>
  <c r="P570" i="8"/>
  <c r="K715" i="8"/>
  <c r="C633" i="8"/>
  <c r="BE537" i="8"/>
  <c r="BC537" i="8"/>
  <c r="AX682" i="8"/>
  <c r="AX649" i="8"/>
  <c r="AX633" i="8"/>
  <c r="AX637" i="8"/>
  <c r="AX732" i="8" s="1"/>
  <c r="AM705" i="8"/>
  <c r="AV633" i="8"/>
  <c r="CC571" i="8"/>
  <c r="CC707" i="8" s="1"/>
  <c r="CC572" i="8"/>
  <c r="CC713" i="8" s="1"/>
  <c r="CC727" i="8"/>
  <c r="CC566" i="8"/>
  <c r="CC698" i="8" s="1"/>
  <c r="CC720" i="8"/>
  <c r="CC570" i="8"/>
  <c r="CC563" i="8"/>
  <c r="CC655" i="8" s="1"/>
  <c r="BY563" i="8"/>
  <c r="BY664" i="8" s="1"/>
  <c r="BY562" i="8"/>
  <c r="BY630" i="8" s="1"/>
  <c r="BY560" i="8"/>
  <c r="BY595" i="8" s="1"/>
  <c r="BY571" i="8"/>
  <c r="BY704" i="8" s="1"/>
  <c r="BY572" i="8"/>
  <c r="BY713" i="8" s="1"/>
  <c r="BY722" i="8"/>
  <c r="BY723" i="8"/>
  <c r="BY727" i="8"/>
  <c r="BY725" i="8"/>
  <c r="BY720" i="8"/>
  <c r="BY566" i="8"/>
  <c r="BY698" i="8" s="1"/>
  <c r="CH525" i="8"/>
  <c r="BY570" i="8"/>
  <c r="BY565" i="8"/>
  <c r="BY691" i="8" s="1"/>
  <c r="CF525" i="8"/>
  <c r="CV562" i="8"/>
  <c r="CV645" i="8" s="1"/>
  <c r="CV560" i="8"/>
  <c r="CV588" i="8" s="1"/>
  <c r="CY528" i="8"/>
  <c r="CZ528" i="8"/>
  <c r="CV565" i="8"/>
  <c r="CV684" i="8" s="1"/>
  <c r="CV563" i="8"/>
  <c r="CV656" i="8" s="1"/>
  <c r="GQ622" i="8"/>
  <c r="GQ664" i="8"/>
  <c r="GQ684" i="8"/>
  <c r="GQ682" i="8"/>
  <c r="GQ624" i="8"/>
  <c r="GT604" i="8"/>
  <c r="GR562" i="8"/>
  <c r="GR646" i="8" s="1"/>
  <c r="GS564" i="8"/>
  <c r="GS672" i="8" s="1"/>
  <c r="GS561" i="8"/>
  <c r="GS616" i="8" s="1"/>
  <c r="GY565" i="8"/>
  <c r="GY561" i="8"/>
  <c r="GY616" i="8" s="1"/>
  <c r="HD565" i="8"/>
  <c r="HD561" i="8"/>
  <c r="GX570" i="8"/>
  <c r="FK569" i="8"/>
  <c r="FK567" i="8"/>
  <c r="FA562" i="8"/>
  <c r="FA630" i="8" s="1"/>
  <c r="FA563" i="8"/>
  <c r="FA571" i="8"/>
  <c r="FA708" i="8" s="1"/>
  <c r="FA572" i="8"/>
  <c r="FA712" i="8" s="1"/>
  <c r="FA566" i="8"/>
  <c r="FA700" i="8" s="1"/>
  <c r="FA570" i="8"/>
  <c r="FA565" i="8"/>
  <c r="FA682" i="8" s="1"/>
  <c r="FL687" i="8"/>
  <c r="Q726" i="8"/>
  <c r="M569" i="8"/>
  <c r="AB527" i="8"/>
  <c r="M567" i="8"/>
  <c r="AF527" i="8"/>
  <c r="AE528" i="8"/>
  <c r="K700" i="8"/>
  <c r="K716" i="8"/>
  <c r="AQ528" i="8"/>
  <c r="AO528" i="8"/>
  <c r="BA714" i="8"/>
  <c r="BA716" i="8"/>
  <c r="BA712" i="8"/>
  <c r="BE530" i="8"/>
  <c r="BC530" i="8"/>
  <c r="AJ714" i="8"/>
  <c r="AY726" i="8"/>
  <c r="BK721" i="8"/>
  <c r="BK724" i="8"/>
  <c r="BT540" i="8"/>
  <c r="BV540" i="8"/>
  <c r="BY726" i="8"/>
  <c r="CH538" i="8"/>
  <c r="CF538" i="8"/>
  <c r="BK569" i="8"/>
  <c r="CY540" i="8"/>
  <c r="CV724" i="8"/>
  <c r="CV721" i="8"/>
  <c r="CV723" i="8"/>
  <c r="CZ540" i="8"/>
  <c r="GQ687" i="8"/>
  <c r="GT621" i="8"/>
  <c r="GT622" i="8"/>
  <c r="GO647" i="8"/>
  <c r="GO663" i="8"/>
  <c r="HC563" i="8"/>
  <c r="HC657" i="8" s="1"/>
  <c r="HC571" i="8"/>
  <c r="HC566" i="8"/>
  <c r="HC698" i="8" s="1"/>
  <c r="HC570" i="8"/>
  <c r="FJ563" i="8"/>
  <c r="FJ572" i="8"/>
  <c r="FJ714" i="8" s="1"/>
  <c r="FJ571" i="8"/>
  <c r="FJ704" i="8" s="1"/>
  <c r="FJ566" i="8"/>
  <c r="FJ697" i="8" s="1"/>
  <c r="FJ570" i="8"/>
  <c r="EZ692" i="8"/>
  <c r="EZ683" i="8"/>
  <c r="EZ685" i="8"/>
  <c r="EZ686" i="8"/>
  <c r="EZ688" i="8"/>
  <c r="EZ687" i="8"/>
  <c r="EZ712" i="8"/>
  <c r="FL600" i="8"/>
  <c r="FG563" i="8"/>
  <c r="FG560" i="8"/>
  <c r="FG585" i="8" s="1"/>
  <c r="FG562" i="8"/>
  <c r="FG634" i="8" s="1"/>
  <c r="FG571" i="8"/>
  <c r="FG704" i="8" s="1"/>
  <c r="FG572" i="8"/>
  <c r="FG712" i="8" s="1"/>
  <c r="FG566" i="8"/>
  <c r="FG698" i="8" s="1"/>
  <c r="FG565" i="8"/>
  <c r="FG686" i="8" s="1"/>
  <c r="FG570" i="8"/>
  <c r="FC688" i="8"/>
  <c r="FC687" i="8"/>
  <c r="FC692" i="8"/>
  <c r="FC689" i="8"/>
  <c r="FC686" i="8"/>
  <c r="FC660" i="8"/>
  <c r="FC659" i="8"/>
  <c r="FC661" i="8"/>
  <c r="BJ726" i="8"/>
  <c r="BJ725" i="8"/>
  <c r="CU738" i="8"/>
  <c r="CU614" i="8"/>
  <c r="R738" i="8"/>
  <c r="AF529" i="8"/>
  <c r="AB529" i="8"/>
  <c r="FB570" i="8"/>
  <c r="G713" i="8"/>
  <c r="AI659" i="8"/>
  <c r="AI662" i="8"/>
  <c r="L587" i="8"/>
  <c r="L567" i="8"/>
  <c r="L569" i="8"/>
  <c r="AQ536" i="8"/>
  <c r="AV699" i="8"/>
  <c r="AV707" i="8"/>
  <c r="C664" i="8"/>
  <c r="AI688" i="8"/>
  <c r="AV700" i="8"/>
  <c r="AV716" i="8"/>
  <c r="AV645" i="8"/>
  <c r="BC533" i="8"/>
  <c r="BE533" i="8"/>
  <c r="AY568" i="8"/>
  <c r="BZ648" i="8"/>
  <c r="BZ644" i="8"/>
  <c r="BZ640" i="8"/>
  <c r="BZ637" i="8"/>
  <c r="AZ563" i="8"/>
  <c r="AZ654" i="8" s="1"/>
  <c r="AZ562" i="8"/>
  <c r="AZ630" i="8" s="1"/>
  <c r="AZ560" i="8"/>
  <c r="AZ571" i="8"/>
  <c r="AZ704" i="8" s="1"/>
  <c r="AZ572" i="8"/>
  <c r="AZ712" i="8" s="1"/>
  <c r="AZ720" i="8"/>
  <c r="AZ727" i="8"/>
  <c r="AZ724" i="8"/>
  <c r="AZ723" i="8"/>
  <c r="AZ722" i="8"/>
  <c r="AZ725" i="8"/>
  <c r="AZ565" i="8"/>
  <c r="AZ682" i="8" s="1"/>
  <c r="AZ570" i="8"/>
  <c r="AZ566" i="8"/>
  <c r="AZ697" i="8" s="1"/>
  <c r="BV537" i="8"/>
  <c r="BT537" i="8"/>
  <c r="CV572" i="8"/>
  <c r="CV715" i="8" s="1"/>
  <c r="CV571" i="8"/>
  <c r="CV707" i="8" s="1"/>
  <c r="CV726" i="8"/>
  <c r="CY538" i="8"/>
  <c r="CZ538" i="8"/>
  <c r="CV570" i="8"/>
  <c r="CV566" i="8"/>
  <c r="CV699" i="8" s="1"/>
  <c r="CV568" i="8"/>
  <c r="CV569" i="8"/>
  <c r="CV567" i="8"/>
  <c r="CW665" i="8"/>
  <c r="HF562" i="8"/>
  <c r="GP640" i="8"/>
  <c r="EU665" i="8"/>
  <c r="GO656" i="8"/>
  <c r="GU561" i="8"/>
  <c r="GW663" i="8"/>
  <c r="GW570" i="8"/>
  <c r="GW566" i="8"/>
  <c r="GW699" i="8" s="1"/>
  <c r="GW571" i="8"/>
  <c r="FH569" i="8"/>
  <c r="FH549" i="8"/>
  <c r="FG569" i="8"/>
  <c r="FG567" i="8"/>
  <c r="FD568" i="8"/>
  <c r="FD549" i="8"/>
  <c r="FH563" i="8"/>
  <c r="FH572" i="8"/>
  <c r="FH715" i="8" s="1"/>
  <c r="FH571" i="8"/>
  <c r="FH707" i="8" s="1"/>
  <c r="FH570" i="8"/>
  <c r="FH566" i="8"/>
  <c r="FH699" i="8" s="1"/>
  <c r="FQ760" i="8"/>
  <c r="FQ748" i="8"/>
  <c r="BT590" i="8"/>
  <c r="CO740" i="8"/>
  <c r="DO733" i="8"/>
  <c r="DM733" i="8"/>
  <c r="EK751" i="8" s="1"/>
  <c r="DQ733" i="8"/>
  <c r="DP733" i="8"/>
  <c r="Z532" i="8"/>
  <c r="AF532" i="8"/>
  <c r="M727" i="8"/>
  <c r="AC532" i="8"/>
  <c r="AB532" i="8"/>
  <c r="M564" i="8"/>
  <c r="M676" i="8" s="1"/>
  <c r="Q568" i="8"/>
  <c r="AE537" i="8"/>
  <c r="AV705" i="8"/>
  <c r="D714" i="8"/>
  <c r="D569" i="8"/>
  <c r="D567" i="8"/>
  <c r="D634" i="8"/>
  <c r="AV687" i="8"/>
  <c r="AV690" i="8"/>
  <c r="AV692" i="8"/>
  <c r="AV686" i="8"/>
  <c r="AV585" i="8"/>
  <c r="AV659" i="8"/>
  <c r="AV662" i="8"/>
  <c r="AV689" i="8"/>
  <c r="CB568" i="8"/>
  <c r="GP698" i="8"/>
  <c r="GS563" i="8"/>
  <c r="GS660" i="8" s="1"/>
  <c r="GS566" i="8"/>
  <c r="GS699" i="8" s="1"/>
  <c r="GS570" i="8"/>
  <c r="GS571" i="8"/>
  <c r="HF563" i="8"/>
  <c r="HF655" i="8" s="1"/>
  <c r="HF566" i="8"/>
  <c r="HF698" i="8" s="1"/>
  <c r="HF570" i="8"/>
  <c r="HF571" i="8"/>
  <c r="GX562" i="8"/>
  <c r="HA568" i="8"/>
  <c r="FF669" i="8"/>
  <c r="FL567" i="8"/>
  <c r="FL569" i="8"/>
  <c r="FA568" i="8"/>
  <c r="FM564" i="8"/>
  <c r="FM549" i="8"/>
  <c r="FI563" i="8"/>
  <c r="FI571" i="8"/>
  <c r="FI704" i="8" s="1"/>
  <c r="FI572" i="8"/>
  <c r="FI712" i="8" s="1"/>
  <c r="FI566" i="8"/>
  <c r="FI697" i="8" s="1"/>
  <c r="FI570" i="8"/>
  <c r="CO732" i="8"/>
  <c r="CO736" i="8"/>
  <c r="CO730" i="8"/>
  <c r="CO650" i="8"/>
  <c r="EY663" i="8"/>
  <c r="EY657" i="8"/>
  <c r="EY659" i="8"/>
  <c r="EY660" i="8"/>
  <c r="D715" i="8"/>
  <c r="BB735" i="8"/>
  <c r="K699" i="8"/>
  <c r="AE530" i="8"/>
  <c r="AL563" i="8"/>
  <c r="AL661" i="8" s="1"/>
  <c r="AL562" i="8"/>
  <c r="AL630" i="8" s="1"/>
  <c r="AL560" i="8"/>
  <c r="AL585" i="8" s="1"/>
  <c r="AL571" i="8"/>
  <c r="AL708" i="8" s="1"/>
  <c r="AL572" i="8"/>
  <c r="AL713" i="8" s="1"/>
  <c r="AL727" i="8"/>
  <c r="AL723" i="8"/>
  <c r="AL725" i="8"/>
  <c r="AL722" i="8"/>
  <c r="AL720" i="8"/>
  <c r="AL570" i="8"/>
  <c r="AL565" i="8"/>
  <c r="AL689" i="8" s="1"/>
  <c r="AL566" i="8"/>
  <c r="AL700" i="8" s="1"/>
  <c r="AX641" i="8"/>
  <c r="AX587" i="8"/>
  <c r="AX607" i="8"/>
  <c r="AX606" i="8"/>
  <c r="AM708" i="8"/>
  <c r="AX645" i="8"/>
  <c r="AV684" i="8"/>
  <c r="BT528" i="8"/>
  <c r="BV528" i="8"/>
  <c r="CA571" i="8"/>
  <c r="CA708" i="8" s="1"/>
  <c r="CA572" i="8"/>
  <c r="CA716" i="8" s="1"/>
  <c r="CA723" i="8"/>
  <c r="CA721" i="8"/>
  <c r="CA726" i="8"/>
  <c r="CA569" i="8"/>
  <c r="CA570" i="8"/>
  <c r="CA724" i="8"/>
  <c r="CA566" i="8"/>
  <c r="CA700" i="8" s="1"/>
  <c r="CH528" i="8"/>
  <c r="CF528" i="8"/>
  <c r="GQ688" i="8"/>
  <c r="HD563" i="8"/>
  <c r="HD662" i="8" s="1"/>
  <c r="HD571" i="8"/>
  <c r="HD570" i="8"/>
  <c r="HD566" i="8"/>
  <c r="HD699" i="8" s="1"/>
  <c r="GV567" i="8"/>
  <c r="GV569" i="8"/>
  <c r="GO641" i="8"/>
  <c r="GO661" i="8"/>
  <c r="GX566" i="8"/>
  <c r="GX697" i="8" s="1"/>
  <c r="HE563" i="8"/>
  <c r="HE654" i="8" s="1"/>
  <c r="HE570" i="8"/>
  <c r="HE571" i="8"/>
  <c r="HE566" i="8"/>
  <c r="HE698" i="8" s="1"/>
  <c r="FF563" i="8"/>
  <c r="FF571" i="8"/>
  <c r="FF704" i="8" s="1"/>
  <c r="FF572" i="8"/>
  <c r="FF714" i="8" s="1"/>
  <c r="FF570" i="8"/>
  <c r="FF566" i="8"/>
  <c r="FF697" i="8" s="1"/>
  <c r="FO672" i="8"/>
  <c r="BH612" i="8"/>
  <c r="BH587" i="8"/>
  <c r="BH588" i="8"/>
  <c r="BH597" i="8"/>
  <c r="BH613" i="8"/>
  <c r="BH585" i="8"/>
  <c r="BH682" i="8"/>
  <c r="BH686" i="8"/>
  <c r="BH691" i="8"/>
  <c r="BH672" i="8"/>
  <c r="BH671" i="8"/>
  <c r="BH670" i="8"/>
  <c r="BH676" i="8"/>
  <c r="BH677" i="8"/>
  <c r="BH675" i="8"/>
  <c r="BH674" i="8"/>
  <c r="AI631" i="8"/>
  <c r="AM634" i="8"/>
  <c r="EY656" i="8"/>
  <c r="P561" i="8"/>
  <c r="P621" i="8" s="1"/>
  <c r="L724" i="8"/>
  <c r="AA530" i="8"/>
  <c r="AA537" i="8"/>
  <c r="AC537" i="8"/>
  <c r="K708" i="8"/>
  <c r="I569" i="8"/>
  <c r="I567" i="8"/>
  <c r="I685" i="8"/>
  <c r="AM692" i="8"/>
  <c r="BA697" i="8"/>
  <c r="BA632" i="8"/>
  <c r="AJ704" i="8"/>
  <c r="AJ707" i="8"/>
  <c r="AJ706" i="8"/>
  <c r="AJ705" i="8"/>
  <c r="CB726" i="8"/>
  <c r="GQ637" i="8"/>
  <c r="GQ621" i="8"/>
  <c r="GV565" i="8"/>
  <c r="GV690" i="8" s="1"/>
  <c r="GV571" i="8"/>
  <c r="GO644" i="8"/>
  <c r="GN562" i="8"/>
  <c r="GN630" i="8" s="1"/>
  <c r="GN561" i="8"/>
  <c r="GN616" i="8" s="1"/>
  <c r="EZ660" i="8"/>
  <c r="EZ657" i="8"/>
  <c r="EZ658" i="8"/>
  <c r="EZ659" i="8"/>
  <c r="EZ655" i="8"/>
  <c r="FC601" i="8"/>
  <c r="FE568" i="8"/>
  <c r="CU741" i="8"/>
  <c r="CU740" i="8"/>
  <c r="AB542" i="8"/>
  <c r="Z542" i="8"/>
  <c r="AF542" i="8"/>
  <c r="AC542" i="8"/>
  <c r="H721" i="8"/>
  <c r="H724" i="8"/>
  <c r="H726" i="8"/>
  <c r="AE538" i="8"/>
  <c r="AA527" i="8"/>
  <c r="AA538" i="8"/>
  <c r="K714" i="8"/>
  <c r="AE536" i="8"/>
  <c r="Q563" i="8"/>
  <c r="Q658" i="8" s="1"/>
  <c r="Q562" i="8"/>
  <c r="Q643" i="8" s="1"/>
  <c r="Q560" i="8"/>
  <c r="Q597" i="8" s="1"/>
  <c r="Q571" i="8"/>
  <c r="Q707" i="8" s="1"/>
  <c r="Q572" i="8"/>
  <c r="Q716" i="8" s="1"/>
  <c r="Q725" i="8"/>
  <c r="Q566" i="8"/>
  <c r="Q700" i="8" s="1"/>
  <c r="Q727" i="8"/>
  <c r="Q570" i="8"/>
  <c r="Q723" i="8"/>
  <c r="Q722" i="8"/>
  <c r="Q720" i="8"/>
  <c r="Q565" i="8"/>
  <c r="Q682" i="8" s="1"/>
  <c r="AL569" i="8"/>
  <c r="AL567" i="8"/>
  <c r="AO536" i="8"/>
  <c r="AV691" i="8"/>
  <c r="AV598" i="8"/>
  <c r="AT563" i="8"/>
  <c r="AT659" i="8" s="1"/>
  <c r="AT562" i="8"/>
  <c r="AT630" i="8" s="1"/>
  <c r="AT560" i="8"/>
  <c r="AT589" i="8" s="1"/>
  <c r="AT571" i="8"/>
  <c r="AT706" i="8" s="1"/>
  <c r="AT572" i="8"/>
  <c r="AT713" i="8" s="1"/>
  <c r="AT723" i="8"/>
  <c r="AT722" i="8"/>
  <c r="AT720" i="8"/>
  <c r="AT725" i="8"/>
  <c r="AT727" i="8"/>
  <c r="AT565" i="8"/>
  <c r="AT683" i="8" s="1"/>
  <c r="AT566" i="8"/>
  <c r="AT698" i="8" s="1"/>
  <c r="AT570" i="8"/>
  <c r="BE525" i="8"/>
  <c r="BC525" i="8"/>
  <c r="AJ560" i="8"/>
  <c r="AJ565" i="8"/>
  <c r="AJ689" i="8" s="1"/>
  <c r="AJ569" i="8"/>
  <c r="AJ568" i="8"/>
  <c r="AJ567" i="8"/>
  <c r="AJ562" i="8"/>
  <c r="AJ641" i="8" s="1"/>
  <c r="AJ563" i="8"/>
  <c r="AJ661" i="8" s="1"/>
  <c r="AV634" i="8"/>
  <c r="AC540" i="8"/>
  <c r="C705" i="8"/>
  <c r="C600" i="8"/>
  <c r="AV693" i="8"/>
  <c r="AV708" i="8"/>
  <c r="BZ697" i="8"/>
  <c r="BZ586" i="8"/>
  <c r="CF535" i="8"/>
  <c r="BY568" i="8"/>
  <c r="CH535" i="8"/>
  <c r="CC724" i="8"/>
  <c r="CC726" i="8"/>
  <c r="CC721" i="8"/>
  <c r="CB563" i="8"/>
  <c r="CB656" i="8" s="1"/>
  <c r="CB562" i="8"/>
  <c r="CB630" i="8" s="1"/>
  <c r="CB560" i="8"/>
  <c r="CB596" i="8" s="1"/>
  <c r="CB571" i="8"/>
  <c r="CB706" i="8" s="1"/>
  <c r="CB572" i="8"/>
  <c r="CB716" i="8" s="1"/>
  <c r="CB727" i="8"/>
  <c r="CB723" i="8"/>
  <c r="CB725" i="8"/>
  <c r="CB720" i="8"/>
  <c r="CB722" i="8"/>
  <c r="CB570" i="8"/>
  <c r="CB566" i="8"/>
  <c r="CB700" i="8" s="1"/>
  <c r="CB565" i="8"/>
  <c r="CB683" i="8" s="1"/>
  <c r="HE659" i="8"/>
  <c r="FA569" i="8"/>
  <c r="FA567" i="8"/>
  <c r="AF537" i="8"/>
  <c r="AB537" i="8"/>
  <c r="AE533" i="8"/>
  <c r="H568" i="8"/>
  <c r="AM662" i="8"/>
  <c r="AE529" i="8"/>
  <c r="M562" i="8"/>
  <c r="M642" i="8" s="1"/>
  <c r="M563" i="8"/>
  <c r="M664" i="8" s="1"/>
  <c r="M560" i="8"/>
  <c r="M585" i="8" s="1"/>
  <c r="M571" i="8"/>
  <c r="M704" i="8" s="1"/>
  <c r="M572" i="8"/>
  <c r="M713" i="8" s="1"/>
  <c r="M720" i="8"/>
  <c r="M722" i="8"/>
  <c r="M723" i="8"/>
  <c r="AB525" i="8"/>
  <c r="M565" i="8"/>
  <c r="M692" i="8" s="1"/>
  <c r="AF525" i="8"/>
  <c r="M570" i="8"/>
  <c r="M566" i="8"/>
  <c r="M700" i="8" s="1"/>
  <c r="D646" i="8"/>
  <c r="D631" i="8"/>
  <c r="D637" i="8"/>
  <c r="D732" i="8" s="1"/>
  <c r="AL706" i="8"/>
  <c r="AL568" i="8"/>
  <c r="AY723" i="8"/>
  <c r="AY721" i="8"/>
  <c r="AY724" i="8"/>
  <c r="BT535" i="8"/>
  <c r="BV535" i="8"/>
  <c r="GP686" i="8"/>
  <c r="GP693" i="8"/>
  <c r="GO642" i="8"/>
  <c r="GN571" i="8"/>
  <c r="GN570" i="8"/>
  <c r="GN566" i="8"/>
  <c r="GN698" i="8" s="1"/>
  <c r="GN563" i="8"/>
  <c r="GN660" i="8" s="1"/>
  <c r="HB563" i="8"/>
  <c r="HB655" i="8" s="1"/>
  <c r="HB571" i="8"/>
  <c r="HB570" i="8"/>
  <c r="HB566" i="8"/>
  <c r="HB699" i="8" s="1"/>
  <c r="HB562" i="8"/>
  <c r="HB561" i="8"/>
  <c r="GV648" i="8"/>
  <c r="GV689" i="8"/>
  <c r="GO646" i="8"/>
  <c r="FN563" i="8"/>
  <c r="FN571" i="8"/>
  <c r="FN704" i="8" s="1"/>
  <c r="FN572" i="8"/>
  <c r="FN712" i="8" s="1"/>
  <c r="FN566" i="8"/>
  <c r="FN697" i="8" s="1"/>
  <c r="FN570" i="8"/>
  <c r="FG561" i="8"/>
  <c r="FG625" i="8" s="1"/>
  <c r="FK562" i="8"/>
  <c r="FK630" i="8" s="1"/>
  <c r="FK563" i="8"/>
  <c r="FK572" i="8"/>
  <c r="FK712" i="8" s="1"/>
  <c r="FK571" i="8"/>
  <c r="FK704" i="8" s="1"/>
  <c r="FK566" i="8"/>
  <c r="FK697" i="8" s="1"/>
  <c r="FK570" i="8"/>
  <c r="FK565" i="8"/>
  <c r="FK682" i="8" s="1"/>
  <c r="BJ572" i="8"/>
  <c r="BJ714" i="8" s="1"/>
  <c r="BJ567" i="8"/>
  <c r="BJ563" i="8"/>
  <c r="BJ657" i="8" s="1"/>
  <c r="DY741" i="8"/>
  <c r="EM759" i="8" s="1"/>
  <c r="EA741" i="8"/>
  <c r="EB741" i="8"/>
  <c r="EC741" i="8"/>
  <c r="CO731" i="8"/>
  <c r="CO733" i="8"/>
  <c r="EY707" i="8"/>
  <c r="EY706" i="8"/>
  <c r="Q656" i="8"/>
  <c r="AF528" i="8"/>
  <c r="AB528" i="8"/>
  <c r="M588" i="8"/>
  <c r="AF536" i="8"/>
  <c r="AB536" i="8"/>
  <c r="AA529" i="8"/>
  <c r="AA536" i="8"/>
  <c r="I706" i="8"/>
  <c r="I686" i="8"/>
  <c r="I568" i="8"/>
  <c r="Z529" i="8"/>
  <c r="AQ533" i="8"/>
  <c r="AN560" i="8"/>
  <c r="AN596" i="8" s="1"/>
  <c r="AN568" i="8"/>
  <c r="AN567" i="8"/>
  <c r="AN569" i="8"/>
  <c r="AN565" i="8"/>
  <c r="AN689" i="8" s="1"/>
  <c r="AN562" i="8"/>
  <c r="AN641" i="8" s="1"/>
  <c r="AN563" i="8"/>
  <c r="AN661" i="8" s="1"/>
  <c r="AX687" i="8"/>
  <c r="AX683" i="8"/>
  <c r="AX686" i="8"/>
  <c r="AX691" i="8"/>
  <c r="AX684" i="8"/>
  <c r="AX692" i="8"/>
  <c r="AV656" i="8"/>
  <c r="BE535" i="8"/>
  <c r="AT568" i="8"/>
  <c r="BC535" i="8"/>
  <c r="AT595" i="8"/>
  <c r="AT688" i="8"/>
  <c r="GQ654" i="8"/>
  <c r="GQ656" i="8"/>
  <c r="GQ655" i="8"/>
  <c r="GP689" i="8"/>
  <c r="GR565" i="8"/>
  <c r="GR690" i="8" s="1"/>
  <c r="GO637" i="8"/>
  <c r="GU563" i="8"/>
  <c r="GU658" i="8" s="1"/>
  <c r="GU562" i="8"/>
  <c r="GU635" i="8" s="1"/>
  <c r="GU560" i="8"/>
  <c r="GR642" i="8"/>
  <c r="GR662" i="8"/>
  <c r="HE569" i="8"/>
  <c r="FC620" i="8"/>
  <c r="FC622" i="8"/>
  <c r="FN569" i="8"/>
  <c r="FM661" i="8"/>
  <c r="FK568" i="8"/>
  <c r="FM656" i="8"/>
  <c r="FI567" i="8"/>
  <c r="FI549" i="8"/>
  <c r="FE562" i="8"/>
  <c r="FE648" i="8" s="1"/>
  <c r="FE563" i="8"/>
  <c r="FE572" i="8"/>
  <c r="FE714" i="8" s="1"/>
  <c r="FE560" i="8"/>
  <c r="FE585" i="8" s="1"/>
  <c r="FE571" i="8"/>
  <c r="FE705" i="8" s="1"/>
  <c r="FE570" i="8"/>
  <c r="FE566" i="8"/>
  <c r="FE697" i="8" s="1"/>
  <c r="FE565" i="8"/>
  <c r="FE683" i="8" s="1"/>
  <c r="BJ721" i="8"/>
  <c r="BJ727" i="8"/>
  <c r="BJ720" i="8"/>
  <c r="BJ722" i="8"/>
  <c r="DQ730" i="8"/>
  <c r="EY661" i="8"/>
  <c r="EY658" i="8"/>
  <c r="Q713" i="8"/>
  <c r="Q698" i="8"/>
  <c r="Q569" i="8"/>
  <c r="Q567" i="8"/>
  <c r="Q683" i="8"/>
  <c r="P673" i="8"/>
  <c r="AB530" i="8"/>
  <c r="AF530" i="8"/>
  <c r="M590" i="8"/>
  <c r="AB538" i="8"/>
  <c r="AF538" i="8"/>
  <c r="FB563" i="8"/>
  <c r="H563" i="8"/>
  <c r="H658" i="8" s="1"/>
  <c r="H562" i="8"/>
  <c r="H634" i="8" s="1"/>
  <c r="H560" i="8"/>
  <c r="H585" i="8" s="1"/>
  <c r="H571" i="8"/>
  <c r="H708" i="8" s="1"/>
  <c r="H572" i="8"/>
  <c r="H716" i="8" s="1"/>
  <c r="H720" i="8"/>
  <c r="H722" i="8"/>
  <c r="H725" i="8"/>
  <c r="H570" i="8"/>
  <c r="AA525" i="8"/>
  <c r="H727" i="8"/>
  <c r="H566" i="8"/>
  <c r="H700" i="8" s="1"/>
  <c r="H723" i="8"/>
  <c r="AE525" i="8"/>
  <c r="H565" i="8"/>
  <c r="H682" i="8" s="1"/>
  <c r="H697" i="8"/>
  <c r="AC530" i="8"/>
  <c r="E726" i="8"/>
  <c r="E724" i="8"/>
  <c r="E721" i="8"/>
  <c r="P724" i="8"/>
  <c r="Z527" i="8"/>
  <c r="AC527" i="8"/>
  <c r="AL707" i="8"/>
  <c r="AL721" i="8"/>
  <c r="AL726" i="8"/>
  <c r="AL724" i="8"/>
  <c r="BA600" i="8"/>
  <c r="BA585" i="8"/>
  <c r="BA592" i="8"/>
  <c r="BA606" i="8"/>
  <c r="BA603" i="8"/>
  <c r="BA610" i="8"/>
  <c r="BA609" i="8"/>
  <c r="BA604" i="8"/>
  <c r="BA601" i="8"/>
  <c r="BA594" i="8"/>
  <c r="BA588" i="8"/>
  <c r="BA597" i="8"/>
  <c r="BA589" i="8"/>
  <c r="BA602" i="8"/>
  <c r="BA611" i="8"/>
  <c r="BA608" i="8"/>
  <c r="BA607" i="8"/>
  <c r="BA586" i="8"/>
  <c r="BA613" i="8"/>
  <c r="BA591" i="8"/>
  <c r="BA595" i="8"/>
  <c r="BA612" i="8"/>
  <c r="AX685" i="8"/>
  <c r="AX714" i="8"/>
  <c r="AK563" i="8"/>
  <c r="AK654" i="8" s="1"/>
  <c r="AK562" i="8"/>
  <c r="AK630" i="8" s="1"/>
  <c r="AK560" i="8"/>
  <c r="AK585" i="8" s="1"/>
  <c r="AK571" i="8"/>
  <c r="AK572" i="8"/>
  <c r="AK712" i="8" s="1"/>
  <c r="AK725" i="8"/>
  <c r="AK727" i="8"/>
  <c r="AK722" i="8"/>
  <c r="AK720" i="8"/>
  <c r="AK723" i="8"/>
  <c r="AQ525" i="8"/>
  <c r="AK570" i="8"/>
  <c r="AO525" i="8"/>
  <c r="AK566" i="8"/>
  <c r="AK565" i="8"/>
  <c r="AK682" i="8" s="1"/>
  <c r="AV640" i="8"/>
  <c r="AX688" i="8"/>
  <c r="AT598" i="8"/>
  <c r="AT726" i="8"/>
  <c r="BC538" i="8"/>
  <c r="BE538" i="8"/>
  <c r="AT691" i="8"/>
  <c r="BC528" i="8"/>
  <c r="BE528" i="8"/>
  <c r="AT588" i="8"/>
  <c r="AT684" i="8"/>
  <c r="CF527" i="8"/>
  <c r="CC661" i="8"/>
  <c r="CA567" i="8"/>
  <c r="CA597" i="8"/>
  <c r="CH537" i="8"/>
  <c r="CF537" i="8"/>
  <c r="CF530" i="8"/>
  <c r="CH530" i="8"/>
  <c r="GQ673" i="8"/>
  <c r="GQ692" i="8"/>
  <c r="GV566" i="8"/>
  <c r="GV698" i="8" s="1"/>
  <c r="GP609" i="8"/>
  <c r="GO621" i="8"/>
  <c r="GS661" i="8"/>
  <c r="GS659" i="8"/>
  <c r="GW567" i="8"/>
  <c r="GV568" i="8"/>
  <c r="GV638" i="8"/>
  <c r="GO648" i="8"/>
  <c r="HC700" i="8"/>
  <c r="FL602" i="8"/>
  <c r="FL647" i="8"/>
  <c r="FJ564" i="8"/>
  <c r="FJ549" i="8"/>
  <c r="EZ713" i="8"/>
  <c r="EZ714" i="8"/>
  <c r="FE564" i="8"/>
  <c r="FE672" i="8" s="1"/>
  <c r="FO562" i="8"/>
  <c r="FO634" i="8" s="1"/>
  <c r="FO563" i="8"/>
  <c r="FO560" i="8"/>
  <c r="FO588" i="8" s="1"/>
  <c r="FO571" i="8"/>
  <c r="FO705" i="8" s="1"/>
  <c r="FO572" i="8"/>
  <c r="FO712" i="8" s="1"/>
  <c r="FO570" i="8"/>
  <c r="FO566" i="8"/>
  <c r="FO697" i="8" s="1"/>
  <c r="FO565" i="8"/>
  <c r="FO682" i="8" s="1"/>
  <c r="BJ570" i="8"/>
  <c r="CU742" i="8"/>
  <c r="R741" i="8"/>
  <c r="EY664" i="8"/>
  <c r="EY662" i="8"/>
  <c r="AB535" i="8"/>
  <c r="AF535" i="8"/>
  <c r="AC528" i="8"/>
  <c r="AO538" i="8"/>
  <c r="AV663" i="8"/>
  <c r="AV589" i="8"/>
  <c r="AI693" i="8"/>
  <c r="AI684" i="8"/>
  <c r="AI692" i="8"/>
  <c r="AI686" i="8"/>
  <c r="AI682" i="8"/>
  <c r="AI683" i="8"/>
  <c r="AI685" i="8"/>
  <c r="AI687" i="8"/>
  <c r="AI691" i="8"/>
  <c r="AI690" i="8"/>
  <c r="AV600" i="8"/>
  <c r="AT600" i="8"/>
  <c r="AT724" i="8"/>
  <c r="AT721" i="8"/>
  <c r="BC540" i="8"/>
  <c r="BE540" i="8"/>
  <c r="AT693" i="8"/>
  <c r="BK563" i="8"/>
  <c r="BK656" i="8" s="1"/>
  <c r="BK560" i="8"/>
  <c r="BK585" i="8" s="1"/>
  <c r="BK572" i="8"/>
  <c r="BK716" i="8" s="1"/>
  <c r="BK571" i="8"/>
  <c r="BK720" i="8"/>
  <c r="BK727" i="8"/>
  <c r="BK725" i="8"/>
  <c r="BK723" i="8"/>
  <c r="BK722" i="8"/>
  <c r="BK565" i="8"/>
  <c r="BK684" i="8" s="1"/>
  <c r="BK570" i="8"/>
  <c r="BT525" i="8"/>
  <c r="BV525" i="8"/>
  <c r="BK566" i="8"/>
  <c r="BK697" i="8" s="1"/>
  <c r="BZ660" i="8"/>
  <c r="BE536" i="8"/>
  <c r="BC536" i="8"/>
  <c r="AT689" i="8"/>
  <c r="AT596" i="8"/>
  <c r="CA568" i="8"/>
  <c r="CW734" i="8"/>
  <c r="FF656" i="8" l="1"/>
  <c r="FF573" i="8"/>
  <c r="FJ659" i="8"/>
  <c r="FJ573" i="8"/>
  <c r="FD654" i="8"/>
  <c r="FD573" i="8"/>
  <c r="GB731" i="8"/>
  <c r="GD654" i="8"/>
  <c r="GD665" i="8" s="1"/>
  <c r="GD573" i="8"/>
  <c r="FA660" i="8"/>
  <c r="FA573" i="8"/>
  <c r="FO657" i="8"/>
  <c r="FO573" i="8"/>
  <c r="E699" i="8"/>
  <c r="FK654" i="8"/>
  <c r="FK573" i="8"/>
  <c r="DQ731" i="8"/>
  <c r="GR619" i="8"/>
  <c r="BZ607" i="8"/>
  <c r="BZ612" i="8"/>
  <c r="FC594" i="8"/>
  <c r="BH594" i="8"/>
  <c r="BH607" i="8"/>
  <c r="BH608" i="8"/>
  <c r="BH593" i="8"/>
  <c r="BH592" i="8"/>
  <c r="FO677" i="8"/>
  <c r="FO674" i="8"/>
  <c r="FK671" i="8"/>
  <c r="AX700" i="8"/>
  <c r="AX631" i="8"/>
  <c r="AX646" i="8"/>
  <c r="AX632" i="8"/>
  <c r="BI664" i="8"/>
  <c r="C659" i="8"/>
  <c r="C663" i="8"/>
  <c r="P676" i="8"/>
  <c r="AX642" i="8"/>
  <c r="BZ585" i="8"/>
  <c r="C657" i="8"/>
  <c r="C661" i="8"/>
  <c r="BY619" i="8"/>
  <c r="BY621" i="8"/>
  <c r="T619" i="8"/>
  <c r="DM742" i="8"/>
  <c r="EK760" i="8" s="1"/>
  <c r="T618" i="8"/>
  <c r="T620" i="8"/>
  <c r="EM662" i="8"/>
  <c r="EA772" i="8" s="1"/>
  <c r="EL772" i="8" s="1"/>
  <c r="DO730" i="8"/>
  <c r="CA670" i="8"/>
  <c r="EN601" i="8"/>
  <c r="CX713" i="8"/>
  <c r="CX716" i="8"/>
  <c r="EB736" i="8"/>
  <c r="AK624" i="8"/>
  <c r="GL634" i="8"/>
  <c r="GH738" i="8"/>
  <c r="FN654" i="8"/>
  <c r="FN573" i="8"/>
  <c r="CP621" i="8"/>
  <c r="FW659" i="8"/>
  <c r="FW573" i="8"/>
  <c r="C716" i="8"/>
  <c r="BI689" i="8"/>
  <c r="GV646" i="8"/>
  <c r="FB656" i="8"/>
  <c r="FB573" i="8"/>
  <c r="BI688" i="8"/>
  <c r="FE661" i="8"/>
  <c r="FE573" i="8"/>
  <c r="AX656" i="8"/>
  <c r="GV641" i="8"/>
  <c r="BZ609" i="8"/>
  <c r="BZ603" i="8"/>
  <c r="FC602" i="8"/>
  <c r="AX640" i="8"/>
  <c r="BA692" i="8"/>
  <c r="BI660" i="8"/>
  <c r="BH606" i="8"/>
  <c r="BH611" i="8"/>
  <c r="BH601" i="8"/>
  <c r="BH595" i="8"/>
  <c r="BH596" i="8"/>
  <c r="BH598" i="8"/>
  <c r="FO669" i="8"/>
  <c r="FO676" i="8"/>
  <c r="FK676" i="8"/>
  <c r="GV632" i="8"/>
  <c r="AX698" i="8"/>
  <c r="FI654" i="8"/>
  <c r="FI573" i="8"/>
  <c r="FH655" i="8"/>
  <c r="FH573" i="8"/>
  <c r="BI656" i="8"/>
  <c r="GO699" i="8"/>
  <c r="AX638" i="8"/>
  <c r="AX636" i="8"/>
  <c r="AX648" i="8"/>
  <c r="C656" i="8"/>
  <c r="C655" i="8"/>
  <c r="P671" i="8"/>
  <c r="BI662" i="8"/>
  <c r="CH549" i="8"/>
  <c r="AB549" i="8"/>
  <c r="BI663" i="8"/>
  <c r="BY622" i="8"/>
  <c r="BY625" i="8"/>
  <c r="DY738" i="8"/>
  <c r="EM756" i="8" s="1"/>
  <c r="T622" i="8"/>
  <c r="T621" i="8"/>
  <c r="EM644" i="8"/>
  <c r="CX714" i="8"/>
  <c r="R742" i="8"/>
  <c r="FZ655" i="8"/>
  <c r="FZ573" i="8"/>
  <c r="GF626" i="8"/>
  <c r="GH678" i="8"/>
  <c r="GA660" i="8"/>
  <c r="GA573" i="8"/>
  <c r="GI678" i="8"/>
  <c r="GE655" i="8"/>
  <c r="GE573" i="8"/>
  <c r="E698" i="8"/>
  <c r="BI692" i="8"/>
  <c r="AM657" i="8"/>
  <c r="BZ595" i="8"/>
  <c r="FC607" i="8"/>
  <c r="AX634" i="8"/>
  <c r="BA690" i="8"/>
  <c r="BI655" i="8"/>
  <c r="BH600" i="8"/>
  <c r="BH610" i="8"/>
  <c r="BH602" i="8"/>
  <c r="BH591" i="8"/>
  <c r="BH604" i="8"/>
  <c r="FO675" i="8"/>
  <c r="FO671" i="8"/>
  <c r="AX699" i="8"/>
  <c r="DO738" i="8"/>
  <c r="FG654" i="8"/>
  <c r="FG573" i="8"/>
  <c r="AX639" i="8"/>
  <c r="AX647" i="8"/>
  <c r="AX643" i="8"/>
  <c r="BI661" i="8"/>
  <c r="C662" i="8"/>
  <c r="FM654" i="8"/>
  <c r="FM573" i="8"/>
  <c r="FL654" i="8"/>
  <c r="FL573" i="8"/>
  <c r="CF549" i="8"/>
  <c r="AV701" i="8"/>
  <c r="BY618" i="8"/>
  <c r="T623" i="8"/>
  <c r="EM661" i="8"/>
  <c r="EA771" i="8" s="1"/>
  <c r="EL771" i="8" s="1"/>
  <c r="EN594" i="8"/>
  <c r="GL657" i="8"/>
  <c r="GL573" i="8"/>
  <c r="CM620" i="8"/>
  <c r="CM622" i="8"/>
  <c r="CM621" i="8"/>
  <c r="CM618" i="8"/>
  <c r="CM623" i="8"/>
  <c r="CM619" i="8"/>
  <c r="CM625" i="8"/>
  <c r="FT738" i="8"/>
  <c r="EZ637" i="8"/>
  <c r="FK677" i="8"/>
  <c r="FK672" i="8"/>
  <c r="FK670" i="8"/>
  <c r="FK675" i="8"/>
  <c r="EZ633" i="8"/>
  <c r="FK674" i="8"/>
  <c r="FK669" i="8"/>
  <c r="FL685" i="8"/>
  <c r="FL588" i="8"/>
  <c r="FL683" i="8"/>
  <c r="FL597" i="8"/>
  <c r="FL591" i="8"/>
  <c r="FL608" i="8"/>
  <c r="EZ689" i="8"/>
  <c r="EZ704" i="8"/>
  <c r="FA632" i="8"/>
  <c r="FL589" i="8"/>
  <c r="FL693" i="8"/>
  <c r="FL690" i="8"/>
  <c r="FC690" i="8"/>
  <c r="FC693" i="8"/>
  <c r="FA643" i="8"/>
  <c r="FA633" i="8"/>
  <c r="FL684" i="8"/>
  <c r="FL587" i="8"/>
  <c r="FF675" i="8"/>
  <c r="FL590" i="8"/>
  <c r="FL594" i="8"/>
  <c r="FL607" i="8"/>
  <c r="FL593" i="8"/>
  <c r="FC683" i="8"/>
  <c r="EZ693" i="8"/>
  <c r="FN655" i="8"/>
  <c r="FK684" i="8"/>
  <c r="FH714" i="8"/>
  <c r="FB714" i="8"/>
  <c r="FL700" i="8"/>
  <c r="FO673" i="8"/>
  <c r="FC588" i="8"/>
  <c r="EZ647" i="8"/>
  <c r="EZ635" i="8"/>
  <c r="EZ590" i="8"/>
  <c r="EZ638" i="8"/>
  <c r="EY649" i="8"/>
  <c r="EY697" i="8"/>
  <c r="EY700" i="8"/>
  <c r="EY698" i="8"/>
  <c r="EY635" i="8"/>
  <c r="EY713" i="8"/>
  <c r="FG590" i="8"/>
  <c r="EZ632" i="8"/>
  <c r="EZ634" i="8"/>
  <c r="EZ649" i="8"/>
  <c r="EZ648" i="8"/>
  <c r="FG588" i="8"/>
  <c r="EZ585" i="8"/>
  <c r="EZ606" i="8"/>
  <c r="EZ611" i="8"/>
  <c r="FA676" i="8"/>
  <c r="FA675" i="8"/>
  <c r="EZ588" i="8"/>
  <c r="EZ644" i="8"/>
  <c r="EZ640" i="8"/>
  <c r="EZ636" i="8"/>
  <c r="FK638" i="8"/>
  <c r="EZ601" i="8"/>
  <c r="EZ587" i="8"/>
  <c r="EZ642" i="8"/>
  <c r="EZ639" i="8"/>
  <c r="EZ631" i="8"/>
  <c r="EZ646" i="8"/>
  <c r="FG589" i="8"/>
  <c r="FL658" i="8"/>
  <c r="EZ613" i="8"/>
  <c r="EZ630" i="8"/>
  <c r="EZ732" i="8" s="1"/>
  <c r="EZ641" i="8"/>
  <c r="EZ643" i="8"/>
  <c r="EY642" i="8"/>
  <c r="EY648" i="8"/>
  <c r="EY644" i="8"/>
  <c r="EY640" i="8"/>
  <c r="EY641" i="8"/>
  <c r="EY632" i="8"/>
  <c r="EY643" i="8"/>
  <c r="EY634" i="8"/>
  <c r="EY631" i="8"/>
  <c r="EY630" i="8"/>
  <c r="EY647" i="8"/>
  <c r="EY636" i="8"/>
  <c r="EY637" i="8"/>
  <c r="EY638" i="8"/>
  <c r="EY639" i="8"/>
  <c r="EY633" i="8"/>
  <c r="EY646" i="8"/>
  <c r="EY716" i="8"/>
  <c r="EY714" i="8"/>
  <c r="EY715" i="8"/>
  <c r="FR626" i="8"/>
  <c r="FC649" i="8"/>
  <c r="FG658" i="8"/>
  <c r="GP590" i="8"/>
  <c r="EZ612" i="8"/>
  <c r="EZ592" i="8"/>
  <c r="EZ595" i="8"/>
  <c r="EZ594" i="8"/>
  <c r="EZ586" i="8"/>
  <c r="EZ602" i="8"/>
  <c r="GO632" i="8"/>
  <c r="FL639" i="8"/>
  <c r="GP673" i="8"/>
  <c r="GQ646" i="8"/>
  <c r="GO634" i="8"/>
  <c r="GQ636" i="8"/>
  <c r="GQ631" i="8"/>
  <c r="GP676" i="8"/>
  <c r="GO633" i="8"/>
  <c r="GE683" i="8"/>
  <c r="GA657" i="8"/>
  <c r="HI739" i="8"/>
  <c r="GA663" i="8"/>
  <c r="GA658" i="8"/>
  <c r="GA655" i="8"/>
  <c r="HA656" i="8"/>
  <c r="FM657" i="8"/>
  <c r="GT654" i="8"/>
  <c r="EZ593" i="8"/>
  <c r="EZ603" i="8"/>
  <c r="GP669" i="8"/>
  <c r="GQ639" i="8"/>
  <c r="GX659" i="8"/>
  <c r="GQ649" i="8"/>
  <c r="GP672" i="8"/>
  <c r="EZ596" i="8"/>
  <c r="GQ645" i="8"/>
  <c r="GE690" i="8"/>
  <c r="GA661" i="8"/>
  <c r="GA656" i="8"/>
  <c r="GA665" i="8" s="1"/>
  <c r="GB650" i="8"/>
  <c r="FC636" i="8"/>
  <c r="GQ644" i="8"/>
  <c r="GX664" i="8"/>
  <c r="EZ599" i="8"/>
  <c r="EZ608" i="8"/>
  <c r="EZ607" i="8"/>
  <c r="FM659" i="8"/>
  <c r="FD714" i="8"/>
  <c r="FE687" i="8"/>
  <c r="FM662" i="8"/>
  <c r="GO640" i="8"/>
  <c r="GO635" i="8"/>
  <c r="GT659" i="8"/>
  <c r="HA658" i="8"/>
  <c r="FC630" i="8"/>
  <c r="EZ609" i="8"/>
  <c r="EZ604" i="8"/>
  <c r="EZ591" i="8"/>
  <c r="EZ589" i="8"/>
  <c r="EZ610" i="8"/>
  <c r="GO643" i="8"/>
  <c r="GP677" i="8"/>
  <c r="GQ647" i="8"/>
  <c r="GO631" i="8"/>
  <c r="GP675" i="8"/>
  <c r="GT662" i="8"/>
  <c r="EZ597" i="8"/>
  <c r="GE685" i="8"/>
  <c r="GA654" i="8"/>
  <c r="GJ614" i="8"/>
  <c r="FX694" i="8"/>
  <c r="EZ684" i="8"/>
  <c r="GB730" i="8"/>
  <c r="GB739" i="8"/>
  <c r="GD664" i="8"/>
  <c r="GD661" i="8"/>
  <c r="GL641" i="8"/>
  <c r="FW595" i="8"/>
  <c r="GB732" i="8"/>
  <c r="GB760" i="8" s="1"/>
  <c r="GD655" i="8"/>
  <c r="GC698" i="8"/>
  <c r="GD659" i="8"/>
  <c r="GL632" i="8"/>
  <c r="FW602" i="8"/>
  <c r="FW593" i="8"/>
  <c r="GL646" i="8"/>
  <c r="FX701" i="8"/>
  <c r="GL638" i="8"/>
  <c r="GD658" i="8"/>
  <c r="GD660" i="8"/>
  <c r="FW610" i="8"/>
  <c r="FW604" i="8"/>
  <c r="FT614" i="8"/>
  <c r="FR678" i="8"/>
  <c r="FW589" i="8"/>
  <c r="GD662" i="8"/>
  <c r="GL639" i="8"/>
  <c r="GL633" i="8"/>
  <c r="FW598" i="8"/>
  <c r="FW611" i="8"/>
  <c r="FW599" i="8"/>
  <c r="FW594" i="8"/>
  <c r="FW612" i="8"/>
  <c r="GL635" i="8"/>
  <c r="FW609" i="8"/>
  <c r="FW591" i="8"/>
  <c r="FW600" i="8"/>
  <c r="FW592" i="8"/>
  <c r="FW585" i="8"/>
  <c r="FW613" i="8"/>
  <c r="GL647" i="8"/>
  <c r="FW601" i="8"/>
  <c r="FW603" i="8"/>
  <c r="FW587" i="8"/>
  <c r="FW607" i="8"/>
  <c r="FW597" i="8"/>
  <c r="FW583" i="8"/>
  <c r="FU701" i="8"/>
  <c r="GH614" i="8"/>
  <c r="GF614" i="8"/>
  <c r="GJ738" i="8"/>
  <c r="GD678" i="8"/>
  <c r="GB678" i="8"/>
  <c r="GH694" i="8"/>
  <c r="GK678" i="8"/>
  <c r="GD707" i="8"/>
  <c r="FW704" i="8"/>
  <c r="FW709" i="8" s="1"/>
  <c r="GB709" i="8"/>
  <c r="GC715" i="8"/>
  <c r="GC714" i="8"/>
  <c r="GC713" i="8"/>
  <c r="GC712" i="8"/>
  <c r="GL645" i="8"/>
  <c r="GL631" i="8"/>
  <c r="FW707" i="8"/>
  <c r="GL643" i="8"/>
  <c r="GL648" i="8"/>
  <c r="GL636" i="8"/>
  <c r="FW588" i="8"/>
  <c r="FW606" i="8"/>
  <c r="FW596" i="8"/>
  <c r="FW586" i="8"/>
  <c r="FW678" i="8"/>
  <c r="C715" i="8"/>
  <c r="FL656" i="8"/>
  <c r="FF706" i="8"/>
  <c r="BI687" i="8"/>
  <c r="AL705" i="8"/>
  <c r="BA704" i="8"/>
  <c r="BA685" i="8"/>
  <c r="BA682" i="8"/>
  <c r="AX716" i="8"/>
  <c r="AX609" i="8"/>
  <c r="AX713" i="8"/>
  <c r="FD658" i="8"/>
  <c r="C643" i="8"/>
  <c r="AJ698" i="8"/>
  <c r="K631" i="8"/>
  <c r="O567" i="8"/>
  <c r="AU569" i="8"/>
  <c r="D674" i="8"/>
  <c r="F705" i="8"/>
  <c r="BE539" i="8"/>
  <c r="EM636" i="8"/>
  <c r="EM664" i="8"/>
  <c r="EA774" i="8" s="1"/>
  <c r="EL774" i="8" s="1"/>
  <c r="CW717" i="8"/>
  <c r="S715" i="8"/>
  <c r="CO709" i="8"/>
  <c r="CO701" i="8"/>
  <c r="CN707" i="8"/>
  <c r="EZ682" i="8"/>
  <c r="AT626" i="8"/>
  <c r="BM562" i="8"/>
  <c r="T568" i="8"/>
  <c r="AK625" i="8"/>
  <c r="AO625" i="8" s="1"/>
  <c r="GL642" i="8"/>
  <c r="GL630" i="8"/>
  <c r="ED632" i="8"/>
  <c r="ED641" i="8"/>
  <c r="FP760" i="8"/>
  <c r="FP748" i="8"/>
  <c r="ED611" i="8"/>
  <c r="ED613" i="8"/>
  <c r="EM560" i="8"/>
  <c r="EN560" i="8"/>
  <c r="P599" i="8"/>
  <c r="BA693" i="8"/>
  <c r="BA684" i="8"/>
  <c r="BI693" i="8"/>
  <c r="BA708" i="8"/>
  <c r="BA687" i="8"/>
  <c r="AX613" i="8"/>
  <c r="AX715" i="8"/>
  <c r="AL704" i="8"/>
  <c r="C646" i="8"/>
  <c r="AJ697" i="8"/>
  <c r="K648" i="8"/>
  <c r="AU568" i="8"/>
  <c r="BA706" i="8"/>
  <c r="F704" i="8"/>
  <c r="F658" i="8"/>
  <c r="S712" i="8"/>
  <c r="EZ690" i="8"/>
  <c r="AK618" i="8"/>
  <c r="GL649" i="8"/>
  <c r="GL640" i="8"/>
  <c r="GL644" i="8"/>
  <c r="FP749" i="8"/>
  <c r="FP761" i="8"/>
  <c r="HI735" i="8"/>
  <c r="FP750" i="8"/>
  <c r="FP762" i="8"/>
  <c r="R648" i="8"/>
  <c r="R635" i="8"/>
  <c r="R634" i="8"/>
  <c r="R642" i="8"/>
  <c r="R645" i="8"/>
  <c r="R647" i="8"/>
  <c r="R632" i="8"/>
  <c r="R633" i="8"/>
  <c r="R641" i="8"/>
  <c r="R639" i="8"/>
  <c r="R649" i="8"/>
  <c r="R637" i="8"/>
  <c r="R643" i="8"/>
  <c r="R644" i="8"/>
  <c r="R638" i="8"/>
  <c r="R640" i="8"/>
  <c r="R646" i="8"/>
  <c r="R630" i="8"/>
  <c r="R636" i="8"/>
  <c r="R631" i="8"/>
  <c r="FP747" i="8"/>
  <c r="FP759" i="8"/>
  <c r="AE726" i="8"/>
  <c r="I656" i="8"/>
  <c r="C647" i="8"/>
  <c r="CU734" i="8"/>
  <c r="AX596" i="8"/>
  <c r="K637" i="8"/>
  <c r="AU567" i="8"/>
  <c r="D671" i="8"/>
  <c r="FB706" i="8"/>
  <c r="AU565" i="8"/>
  <c r="HI709" i="8"/>
  <c r="CW612" i="8"/>
  <c r="CW603" i="8"/>
  <c r="CW604" i="8"/>
  <c r="CW595" i="8"/>
  <c r="CW602" i="8"/>
  <c r="CW611" i="8"/>
  <c r="CW596" i="8"/>
  <c r="CW606" i="8"/>
  <c r="CW592" i="8"/>
  <c r="CW607" i="8"/>
  <c r="CW586" i="8"/>
  <c r="CW601" i="8"/>
  <c r="CW587" i="8"/>
  <c r="CW598" i="8"/>
  <c r="CW613" i="8"/>
  <c r="CW608" i="8"/>
  <c r="CW591" i="8"/>
  <c r="CW585" i="8"/>
  <c r="CW610" i="8"/>
  <c r="CW593" i="8"/>
  <c r="GG734" i="8"/>
  <c r="GG752" i="8" s="1"/>
  <c r="GC735" i="8"/>
  <c r="GE688" i="8"/>
  <c r="GE689" i="8"/>
  <c r="GE691" i="8"/>
  <c r="GE686" i="8"/>
  <c r="GE687" i="8"/>
  <c r="GE692" i="8"/>
  <c r="GD709" i="8"/>
  <c r="GC626" i="8"/>
  <c r="GF701" i="8"/>
  <c r="GD712" i="8"/>
  <c r="GD714" i="8"/>
  <c r="GD716" i="8"/>
  <c r="GD715" i="8"/>
  <c r="GK709" i="8"/>
  <c r="GL706" i="8"/>
  <c r="GL704" i="8"/>
  <c r="GJ739" i="8"/>
  <c r="FY709" i="8"/>
  <c r="FU739" i="8"/>
  <c r="FT737" i="8"/>
  <c r="FT754" i="8" s="1"/>
  <c r="FT626" i="8"/>
  <c r="FT735" i="8"/>
  <c r="GU613" i="8"/>
  <c r="GU605" i="8"/>
  <c r="GP624" i="8"/>
  <c r="GP616" i="8"/>
  <c r="GP598" i="8"/>
  <c r="GP641" i="8"/>
  <c r="GX657" i="8"/>
  <c r="GU625" i="8"/>
  <c r="GU616" i="8"/>
  <c r="HD618" i="8"/>
  <c r="HD616" i="8"/>
  <c r="GR599" i="8"/>
  <c r="GR605" i="8"/>
  <c r="GQ595" i="8"/>
  <c r="GQ605" i="8"/>
  <c r="GR618" i="8"/>
  <c r="GR616" i="8"/>
  <c r="GT632" i="8"/>
  <c r="GT591" i="8"/>
  <c r="GT605" i="8"/>
  <c r="GP589" i="8"/>
  <c r="GP605" i="8"/>
  <c r="GP647" i="8"/>
  <c r="HB625" i="8"/>
  <c r="HB616" i="8"/>
  <c r="GP632" i="8"/>
  <c r="GX655" i="8"/>
  <c r="GX656" i="8"/>
  <c r="GT606" i="8"/>
  <c r="GT638" i="8"/>
  <c r="GP638" i="8"/>
  <c r="GX661" i="8"/>
  <c r="GO608" i="8"/>
  <c r="GO605" i="8"/>
  <c r="GT645" i="8"/>
  <c r="GT596" i="8"/>
  <c r="GX662" i="8"/>
  <c r="GO673" i="8"/>
  <c r="GX663" i="8"/>
  <c r="GP597" i="8"/>
  <c r="GX658" i="8"/>
  <c r="GP612" i="8"/>
  <c r="GM663" i="8"/>
  <c r="GM664" i="8"/>
  <c r="GL601" i="8"/>
  <c r="GL589" i="8"/>
  <c r="FK686" i="8"/>
  <c r="FG612" i="8"/>
  <c r="AY707" i="8"/>
  <c r="BJ707" i="8"/>
  <c r="AN622" i="8"/>
  <c r="R740" i="8"/>
  <c r="CV626" i="8"/>
  <c r="BM700" i="8"/>
  <c r="BM560" i="8"/>
  <c r="BM587" i="8" s="1"/>
  <c r="EY565" i="8"/>
  <c r="GJ650" i="8"/>
  <c r="GC630" i="8"/>
  <c r="GC636" i="8"/>
  <c r="GC640" i="8"/>
  <c r="GC648" i="8"/>
  <c r="GC633" i="8"/>
  <c r="GC634" i="8"/>
  <c r="GC639" i="8"/>
  <c r="GC631" i="8"/>
  <c r="GC637" i="8"/>
  <c r="GC635" i="8"/>
  <c r="GC641" i="8"/>
  <c r="GC632" i="8"/>
  <c r="GC643" i="8"/>
  <c r="GC645" i="8"/>
  <c r="GC642" i="8"/>
  <c r="GC644" i="8"/>
  <c r="GC638" i="8"/>
  <c r="GC646" i="8"/>
  <c r="GC647" i="8"/>
  <c r="GC649" i="8"/>
  <c r="FY694" i="8"/>
  <c r="GC701" i="8"/>
  <c r="GK717" i="8"/>
  <c r="GA683" i="8"/>
  <c r="GA688" i="8"/>
  <c r="GA684" i="8"/>
  <c r="GA689" i="8"/>
  <c r="GA692" i="8"/>
  <c r="GA682" i="8"/>
  <c r="GA686" i="8"/>
  <c r="GA691" i="8"/>
  <c r="GA687" i="8"/>
  <c r="GA693" i="8"/>
  <c r="GA690" i="8"/>
  <c r="FT650" i="8"/>
  <c r="FT733" i="8"/>
  <c r="FT736" i="8"/>
  <c r="FT751" i="8" s="1"/>
  <c r="FT731" i="8"/>
  <c r="GG735" i="8"/>
  <c r="GB717" i="8"/>
  <c r="GI665" i="8"/>
  <c r="GI737" i="8"/>
  <c r="GI754" i="8" s="1"/>
  <c r="GI734" i="8"/>
  <c r="GI752" i="8" s="1"/>
  <c r="GJ701" i="8"/>
  <c r="GJ709" i="8"/>
  <c r="GH701" i="8"/>
  <c r="FS716" i="8"/>
  <c r="FS714" i="8"/>
  <c r="FS712" i="8"/>
  <c r="FS715" i="8"/>
  <c r="FU709" i="8"/>
  <c r="FX717" i="8"/>
  <c r="GA717" i="8"/>
  <c r="HI701" i="8"/>
  <c r="FR692" i="8"/>
  <c r="FR693" i="8"/>
  <c r="FR689" i="8"/>
  <c r="FR682" i="8"/>
  <c r="FR687" i="8"/>
  <c r="FR690" i="8"/>
  <c r="FR688" i="8"/>
  <c r="FR683" i="8"/>
  <c r="FR684" i="8"/>
  <c r="FR685" i="8"/>
  <c r="FR686" i="8"/>
  <c r="FR691" i="8"/>
  <c r="GI694" i="8"/>
  <c r="FS626" i="8"/>
  <c r="GE678" i="8"/>
  <c r="GJ734" i="8"/>
  <c r="GJ752" i="8" s="1"/>
  <c r="GJ665" i="8"/>
  <c r="GJ737" i="8"/>
  <c r="GJ754" i="8" s="1"/>
  <c r="FZ632" i="8"/>
  <c r="FZ649" i="8"/>
  <c r="FZ641" i="8"/>
  <c r="FZ636" i="8"/>
  <c r="FZ631" i="8"/>
  <c r="FZ639" i="8"/>
  <c r="FZ644" i="8"/>
  <c r="FZ630" i="8"/>
  <c r="FZ648" i="8"/>
  <c r="FZ637" i="8"/>
  <c r="FZ638" i="8"/>
  <c r="FZ647" i="8"/>
  <c r="FZ645" i="8"/>
  <c r="FZ643" i="8"/>
  <c r="FZ640" i="8"/>
  <c r="FZ642" i="8"/>
  <c r="FZ634" i="8"/>
  <c r="FZ633" i="8"/>
  <c r="FZ635" i="8"/>
  <c r="FZ646" i="8"/>
  <c r="FY614" i="8"/>
  <c r="FY738" i="8"/>
  <c r="GE636" i="8"/>
  <c r="GE638" i="8"/>
  <c r="GE642" i="8"/>
  <c r="GE637" i="8"/>
  <c r="GE633" i="8"/>
  <c r="GE641" i="8"/>
  <c r="GE631" i="8"/>
  <c r="GE630" i="8"/>
  <c r="GE639" i="8"/>
  <c r="GE648" i="8"/>
  <c r="GE643" i="8"/>
  <c r="GE647" i="8"/>
  <c r="GE635" i="8"/>
  <c r="GE645" i="8"/>
  <c r="GE649" i="8"/>
  <c r="GE640" i="8"/>
  <c r="GE634" i="8"/>
  <c r="GE646" i="8"/>
  <c r="GE644" i="8"/>
  <c r="FR712" i="8"/>
  <c r="FR716" i="8"/>
  <c r="FR715" i="8"/>
  <c r="FR714" i="8"/>
  <c r="GK735" i="8"/>
  <c r="FU694" i="8"/>
  <c r="GA709" i="8"/>
  <c r="HI733" i="8"/>
  <c r="HI731" i="8"/>
  <c r="GG650" i="8"/>
  <c r="GB694" i="8"/>
  <c r="GI709" i="8"/>
  <c r="GH735" i="8"/>
  <c r="GE705" i="8"/>
  <c r="GE704" i="8"/>
  <c r="GE708" i="8"/>
  <c r="GE707" i="8"/>
  <c r="GE706" i="8"/>
  <c r="FX709" i="8"/>
  <c r="GA733" i="8"/>
  <c r="GA731" i="8"/>
  <c r="GA735" i="8"/>
  <c r="HI737" i="8"/>
  <c r="HI754" i="8" s="1"/>
  <c r="HI734" i="8"/>
  <c r="HI752" i="8" s="1"/>
  <c r="HI665" i="8"/>
  <c r="GG694" i="8"/>
  <c r="GD735" i="8"/>
  <c r="GI717" i="8"/>
  <c r="FT665" i="8"/>
  <c r="ED717" i="8"/>
  <c r="EC731" i="8"/>
  <c r="CX742" i="8"/>
  <c r="CM678" i="8"/>
  <c r="EY560" i="8"/>
  <c r="EY595" i="8" s="1"/>
  <c r="FW661" i="8"/>
  <c r="FW663" i="8"/>
  <c r="FW656" i="8"/>
  <c r="FW660" i="8"/>
  <c r="FW662" i="8"/>
  <c r="FW654" i="8"/>
  <c r="FW655" i="8"/>
  <c r="FW658" i="8"/>
  <c r="FW664" i="8"/>
  <c r="GJ733" i="8"/>
  <c r="GJ731" i="8"/>
  <c r="GC692" i="8"/>
  <c r="GC683" i="8"/>
  <c r="GC682" i="8"/>
  <c r="GC693" i="8"/>
  <c r="GC691" i="8"/>
  <c r="GC686" i="8"/>
  <c r="GC690" i="8"/>
  <c r="GC688" i="8"/>
  <c r="GC687" i="8"/>
  <c r="GC684" i="8"/>
  <c r="GC685" i="8"/>
  <c r="GC689" i="8"/>
  <c r="GD605" i="8"/>
  <c r="GD586" i="8"/>
  <c r="GD595" i="8"/>
  <c r="GD596" i="8"/>
  <c r="GD613" i="8"/>
  <c r="GD588" i="8"/>
  <c r="GD603" i="8"/>
  <c r="GD590" i="8"/>
  <c r="GD583" i="8"/>
  <c r="GD602" i="8"/>
  <c r="GD608" i="8"/>
  <c r="GD600" i="8"/>
  <c r="GD598" i="8"/>
  <c r="GD610" i="8"/>
  <c r="GD607" i="8"/>
  <c r="GD611" i="8"/>
  <c r="GD591" i="8"/>
  <c r="GD601" i="8"/>
  <c r="GD592" i="8"/>
  <c r="GD589" i="8"/>
  <c r="GD604" i="8"/>
  <c r="GD599" i="8"/>
  <c r="GD606" i="8"/>
  <c r="GD585" i="8"/>
  <c r="GD593" i="8"/>
  <c r="GD612" i="8"/>
  <c r="GD587" i="8"/>
  <c r="GD594" i="8"/>
  <c r="GD597" i="8"/>
  <c r="GD609" i="8"/>
  <c r="GH717" i="8"/>
  <c r="GJ678" i="8"/>
  <c r="CW670" i="8"/>
  <c r="CW669" i="8"/>
  <c r="CW674" i="8"/>
  <c r="CW671" i="8"/>
  <c r="CW677" i="8"/>
  <c r="CW675" i="8"/>
  <c r="GB626" i="8"/>
  <c r="FX614" i="8"/>
  <c r="FX738" i="8"/>
  <c r="FT739" i="8"/>
  <c r="FT730" i="8"/>
  <c r="FT717" i="8"/>
  <c r="FW686" i="8"/>
  <c r="FR697" i="8"/>
  <c r="FR700" i="8"/>
  <c r="FR699" i="8"/>
  <c r="GD701" i="8"/>
  <c r="FZ660" i="8"/>
  <c r="FZ658" i="8"/>
  <c r="FZ654" i="8"/>
  <c r="FZ656" i="8"/>
  <c r="FZ664" i="8"/>
  <c r="FZ657" i="8"/>
  <c r="FZ661" i="8"/>
  <c r="FZ659" i="8"/>
  <c r="FZ662" i="8"/>
  <c r="FZ663" i="8"/>
  <c r="HI678" i="8"/>
  <c r="GC709" i="8"/>
  <c r="GK626" i="8"/>
  <c r="GF678" i="8"/>
  <c r="FX626" i="8"/>
  <c r="FU735" i="8"/>
  <c r="HI614" i="8"/>
  <c r="HI738" i="8"/>
  <c r="GI735" i="8"/>
  <c r="FY626" i="8"/>
  <c r="GF709" i="8"/>
  <c r="FW701" i="8"/>
  <c r="GJ735" i="8"/>
  <c r="FS678" i="8"/>
  <c r="GE616" i="8"/>
  <c r="GE625" i="8"/>
  <c r="GE624" i="8"/>
  <c r="GE619" i="8"/>
  <c r="GE622" i="8"/>
  <c r="GE623" i="8"/>
  <c r="GE618" i="8"/>
  <c r="GE621" i="8"/>
  <c r="FX737" i="8"/>
  <c r="FX754" i="8" s="1"/>
  <c r="FX734" i="8"/>
  <c r="FX752" i="8" s="1"/>
  <c r="FX665" i="8"/>
  <c r="HI736" i="8"/>
  <c r="HI751" i="8" s="1"/>
  <c r="HI732" i="8"/>
  <c r="HI730" i="8"/>
  <c r="HI650" i="8"/>
  <c r="GB701" i="8"/>
  <c r="GI733" i="8"/>
  <c r="GI731" i="8"/>
  <c r="GJ626" i="8"/>
  <c r="FS706" i="8"/>
  <c r="FS704" i="8"/>
  <c r="FS707" i="8"/>
  <c r="FS708" i="8"/>
  <c r="GH709" i="8"/>
  <c r="FS583" i="8"/>
  <c r="FS605" i="8"/>
  <c r="FS599" i="8"/>
  <c r="FS595" i="8"/>
  <c r="FS588" i="8"/>
  <c r="FS592" i="8"/>
  <c r="FS589" i="8"/>
  <c r="FS596" i="8"/>
  <c r="FS609" i="8"/>
  <c r="FS604" i="8"/>
  <c r="FS607" i="8"/>
  <c r="FS597" i="8"/>
  <c r="FS613" i="8"/>
  <c r="FS608" i="8"/>
  <c r="FS603" i="8"/>
  <c r="FS591" i="8"/>
  <c r="FS598" i="8"/>
  <c r="FS602" i="8"/>
  <c r="FS590" i="8"/>
  <c r="FS586" i="8"/>
  <c r="FS601" i="8"/>
  <c r="FS594" i="8"/>
  <c r="FS612" i="8"/>
  <c r="FS611" i="8"/>
  <c r="FS585" i="8"/>
  <c r="FS606" i="8"/>
  <c r="FS600" i="8"/>
  <c r="FS593" i="8"/>
  <c r="FS610" i="8"/>
  <c r="GE620" i="8"/>
  <c r="FZ684" i="8"/>
  <c r="FZ685" i="8"/>
  <c r="FZ692" i="8"/>
  <c r="FZ687" i="8"/>
  <c r="FZ682" i="8"/>
  <c r="FZ690" i="8"/>
  <c r="FZ691" i="8"/>
  <c r="FZ688" i="8"/>
  <c r="FZ689" i="8"/>
  <c r="FZ686" i="8"/>
  <c r="FZ693" i="8"/>
  <c r="FY701" i="8"/>
  <c r="FY665" i="8"/>
  <c r="FY737" i="8"/>
  <c r="FY754" i="8" s="1"/>
  <c r="FY734" i="8"/>
  <c r="FY752" i="8" s="1"/>
  <c r="FU732" i="8"/>
  <c r="FU650" i="8"/>
  <c r="FU730" i="8"/>
  <c r="FT694" i="8"/>
  <c r="FT701" i="8"/>
  <c r="GA739" i="8"/>
  <c r="GG709" i="8"/>
  <c r="GB735" i="8"/>
  <c r="GI701" i="8"/>
  <c r="FS713" i="8"/>
  <c r="GT656" i="8"/>
  <c r="EZ598" i="8"/>
  <c r="CN714" i="8"/>
  <c r="GJ732" i="8"/>
  <c r="GJ736" i="8"/>
  <c r="GJ751" i="8" s="1"/>
  <c r="GJ730" i="8"/>
  <c r="GJ717" i="8"/>
  <c r="GD644" i="8"/>
  <c r="GD647" i="8"/>
  <c r="GD637" i="8"/>
  <c r="GD635" i="8"/>
  <c r="GD636" i="8"/>
  <c r="GD638" i="8"/>
  <c r="GD630" i="8"/>
  <c r="GD633" i="8"/>
  <c r="GD646" i="8"/>
  <c r="GD639" i="8"/>
  <c r="GD641" i="8"/>
  <c r="GD631" i="8"/>
  <c r="GD643" i="8"/>
  <c r="GD649" i="8"/>
  <c r="GD632" i="8"/>
  <c r="GD739" i="8" s="1"/>
  <c r="GD640" i="8"/>
  <c r="GD645" i="8"/>
  <c r="GD634" i="8"/>
  <c r="GD642" i="8"/>
  <c r="GD648" i="8"/>
  <c r="FU678" i="8"/>
  <c r="FS654" i="8"/>
  <c r="FS659" i="8"/>
  <c r="FS662" i="8"/>
  <c r="FS658" i="8"/>
  <c r="FS664" i="8"/>
  <c r="FS661" i="8"/>
  <c r="FS656" i="8"/>
  <c r="FS660" i="8"/>
  <c r="FS657" i="8"/>
  <c r="FS663" i="8"/>
  <c r="CW676" i="8"/>
  <c r="GE605" i="8"/>
  <c r="GE613" i="8"/>
  <c r="GE591" i="8"/>
  <c r="GE585" i="8"/>
  <c r="GE606" i="8"/>
  <c r="GE588" i="8"/>
  <c r="GE611" i="8"/>
  <c r="GE604" i="8"/>
  <c r="GE590" i="8"/>
  <c r="GE602" i="8"/>
  <c r="GE586" i="8"/>
  <c r="GE612" i="8"/>
  <c r="GE595" i="8"/>
  <c r="GE597" i="8"/>
  <c r="GE607" i="8"/>
  <c r="GE600" i="8"/>
  <c r="GE583" i="8"/>
  <c r="GE592" i="8"/>
  <c r="GE593" i="8"/>
  <c r="GE601" i="8"/>
  <c r="GE589" i="8"/>
  <c r="GE598" i="8"/>
  <c r="GE594" i="8"/>
  <c r="GE596" i="8"/>
  <c r="GE599" i="8"/>
  <c r="GE610" i="8"/>
  <c r="GE603" i="8"/>
  <c r="GE609" i="8"/>
  <c r="GE587" i="8"/>
  <c r="FR605" i="8"/>
  <c r="FR609" i="8"/>
  <c r="FR585" i="8"/>
  <c r="FR583" i="8"/>
  <c r="FR599" i="8"/>
  <c r="FR590" i="8"/>
  <c r="FR597" i="8"/>
  <c r="FR594" i="8"/>
  <c r="FR603" i="8"/>
  <c r="FR610" i="8"/>
  <c r="FR592" i="8"/>
  <c r="FR600" i="8"/>
  <c r="FR586" i="8"/>
  <c r="FR602" i="8"/>
  <c r="FR593" i="8"/>
  <c r="FR608" i="8"/>
  <c r="FR607" i="8"/>
  <c r="FR595" i="8"/>
  <c r="FR606" i="8"/>
  <c r="FR604" i="8"/>
  <c r="FR613" i="8"/>
  <c r="FR588" i="8"/>
  <c r="FR612" i="8"/>
  <c r="FR611" i="8"/>
  <c r="FR589" i="8"/>
  <c r="FR591" i="8"/>
  <c r="FR601" i="8"/>
  <c r="FR596" i="8"/>
  <c r="FR598" i="8"/>
  <c r="GK701" i="8"/>
  <c r="FU717" i="8"/>
  <c r="FY717" i="8"/>
  <c r="FT709" i="8"/>
  <c r="GA605" i="8"/>
  <c r="GA590" i="8"/>
  <c r="GA595" i="8"/>
  <c r="GA594" i="8"/>
  <c r="GA611" i="8"/>
  <c r="GA603" i="8"/>
  <c r="GA587" i="8"/>
  <c r="GA598" i="8"/>
  <c r="GA586" i="8"/>
  <c r="GA588" i="8"/>
  <c r="GA610" i="8"/>
  <c r="GA596" i="8"/>
  <c r="GA593" i="8"/>
  <c r="GA592" i="8"/>
  <c r="GA602" i="8"/>
  <c r="GA607" i="8"/>
  <c r="GA601" i="8"/>
  <c r="GA599" i="8"/>
  <c r="GA597" i="8"/>
  <c r="GA583" i="8"/>
  <c r="GA609" i="8"/>
  <c r="GA604" i="8"/>
  <c r="GA585" i="8"/>
  <c r="GA606" i="8"/>
  <c r="GA600" i="8"/>
  <c r="GA591" i="8"/>
  <c r="GA613" i="8"/>
  <c r="GA608" i="8"/>
  <c r="GA612" i="8"/>
  <c r="HI694" i="8"/>
  <c r="GG665" i="8"/>
  <c r="GG737" i="8"/>
  <c r="GG754" i="8" s="1"/>
  <c r="GB738" i="8"/>
  <c r="GB614" i="8"/>
  <c r="FY678" i="8"/>
  <c r="BN622" i="8"/>
  <c r="BN623" i="8"/>
  <c r="BN624" i="8"/>
  <c r="BN625" i="8"/>
  <c r="BN618" i="8"/>
  <c r="BN619" i="8"/>
  <c r="GA678" i="8"/>
  <c r="FZ704" i="8"/>
  <c r="FZ708" i="8"/>
  <c r="FZ707" i="8"/>
  <c r="FZ706" i="8"/>
  <c r="GL701" i="8"/>
  <c r="FR707" i="8"/>
  <c r="FR706" i="8"/>
  <c r="FR708" i="8"/>
  <c r="FR704" i="8"/>
  <c r="FT748" i="8"/>
  <c r="FT760" i="8"/>
  <c r="BL626" i="8"/>
  <c r="FR698" i="8"/>
  <c r="FW713" i="8"/>
  <c r="FW715" i="8"/>
  <c r="FW712" i="8"/>
  <c r="FW716" i="8"/>
  <c r="GC678" i="8"/>
  <c r="GL712" i="8"/>
  <c r="GL716" i="8"/>
  <c r="GL713" i="8"/>
  <c r="GL715" i="8"/>
  <c r="GI626" i="8"/>
  <c r="GK734" i="8"/>
  <c r="GK752" i="8" s="1"/>
  <c r="GK665" i="8"/>
  <c r="GK737" i="8"/>
  <c r="GK754" i="8" s="1"/>
  <c r="FX735" i="8"/>
  <c r="FZ626" i="8"/>
  <c r="GA701" i="8"/>
  <c r="GG717" i="8"/>
  <c r="GG739" i="8"/>
  <c r="GG730" i="8"/>
  <c r="GI650" i="8"/>
  <c r="GI732" i="8"/>
  <c r="GI736" i="8"/>
  <c r="GI751" i="8" s="1"/>
  <c r="GI730" i="8"/>
  <c r="GI739" i="8"/>
  <c r="GF665" i="8"/>
  <c r="GF735" i="8"/>
  <c r="GF694" i="8"/>
  <c r="FW626" i="8"/>
  <c r="FW657" i="8"/>
  <c r="FS698" i="8"/>
  <c r="FS697" i="8"/>
  <c r="FS700" i="8"/>
  <c r="FS699" i="8"/>
  <c r="FZ697" i="8"/>
  <c r="FZ699" i="8"/>
  <c r="FZ700" i="8"/>
  <c r="FY735" i="8"/>
  <c r="GL583" i="8"/>
  <c r="GL613" i="8"/>
  <c r="GL604" i="8"/>
  <c r="GL605" i="8"/>
  <c r="GL600" i="8"/>
  <c r="GL597" i="8"/>
  <c r="GL606" i="8"/>
  <c r="GL591" i="8"/>
  <c r="GL586" i="8"/>
  <c r="GL592" i="8"/>
  <c r="GL611" i="8"/>
  <c r="GL585" i="8"/>
  <c r="GL590" i="8"/>
  <c r="GL587" i="8"/>
  <c r="GL595" i="8"/>
  <c r="GL612" i="8"/>
  <c r="GL602" i="8"/>
  <c r="GL603" i="8"/>
  <c r="GL607" i="8"/>
  <c r="GL588" i="8"/>
  <c r="GL609" i="8"/>
  <c r="GL596" i="8"/>
  <c r="GL599" i="8"/>
  <c r="GL610" i="8"/>
  <c r="GL594" i="8"/>
  <c r="GL598" i="8"/>
  <c r="GL608" i="8"/>
  <c r="GC737" i="8"/>
  <c r="GC754" i="8" s="1"/>
  <c r="GC734" i="8"/>
  <c r="GC752" i="8" s="1"/>
  <c r="GC665" i="8"/>
  <c r="AK623" i="8"/>
  <c r="AK621" i="8"/>
  <c r="AK619" i="8"/>
  <c r="AK626" i="8" s="1"/>
  <c r="GK694" i="8"/>
  <c r="FU626" i="8"/>
  <c r="FU614" i="8"/>
  <c r="FU738" i="8"/>
  <c r="GG701" i="8"/>
  <c r="GD734" i="8"/>
  <c r="GD752" i="8" s="1"/>
  <c r="GD737" i="8"/>
  <c r="GD754" i="8" s="1"/>
  <c r="FS655" i="8"/>
  <c r="FZ717" i="8"/>
  <c r="GE717" i="8"/>
  <c r="DM735" i="8"/>
  <c r="EK753" i="8" s="1"/>
  <c r="CR674" i="8"/>
  <c r="ET678" i="8"/>
  <c r="EB732" i="8"/>
  <c r="GC605" i="8"/>
  <c r="GC583" i="8"/>
  <c r="GC593" i="8"/>
  <c r="GC613" i="8"/>
  <c r="GC601" i="8"/>
  <c r="GC590" i="8"/>
  <c r="GC597" i="8"/>
  <c r="GC604" i="8"/>
  <c r="GC594" i="8"/>
  <c r="GC587" i="8"/>
  <c r="GC608" i="8"/>
  <c r="GC595" i="8"/>
  <c r="GC607" i="8"/>
  <c r="GC606" i="8"/>
  <c r="GC602" i="8"/>
  <c r="GC586" i="8"/>
  <c r="GC585" i="8"/>
  <c r="GC610" i="8"/>
  <c r="GC589" i="8"/>
  <c r="GC588" i="8"/>
  <c r="GC592" i="8"/>
  <c r="GC609" i="8"/>
  <c r="GC599" i="8"/>
  <c r="GC591" i="8"/>
  <c r="GC603" i="8"/>
  <c r="GC612" i="8"/>
  <c r="GC596" i="8"/>
  <c r="GC598" i="8"/>
  <c r="GC611" i="8"/>
  <c r="GC600" i="8"/>
  <c r="GD692" i="8"/>
  <c r="GD682" i="8"/>
  <c r="GD689" i="8"/>
  <c r="GD683" i="8"/>
  <c r="GD688" i="8"/>
  <c r="GD685" i="8"/>
  <c r="GD686" i="8"/>
  <c r="GD687" i="8"/>
  <c r="GD691" i="8"/>
  <c r="GD684" i="8"/>
  <c r="GD690" i="8"/>
  <c r="GD693" i="8"/>
  <c r="FZ594" i="8"/>
  <c r="FZ605" i="8"/>
  <c r="FZ608" i="8"/>
  <c r="FZ595" i="8"/>
  <c r="FZ598" i="8"/>
  <c r="FZ583" i="8"/>
  <c r="FZ611" i="8"/>
  <c r="FZ607" i="8"/>
  <c r="FZ610" i="8"/>
  <c r="FZ609" i="8"/>
  <c r="FZ604" i="8"/>
  <c r="FZ603" i="8"/>
  <c r="FZ597" i="8"/>
  <c r="FZ613" i="8"/>
  <c r="FZ599" i="8"/>
  <c r="FZ602" i="8"/>
  <c r="FZ606" i="8"/>
  <c r="FZ600" i="8"/>
  <c r="FZ601" i="8"/>
  <c r="FZ588" i="8"/>
  <c r="FZ591" i="8"/>
  <c r="FZ589" i="8"/>
  <c r="FZ586" i="8"/>
  <c r="FZ585" i="8"/>
  <c r="FZ590" i="8"/>
  <c r="FZ612" i="8"/>
  <c r="FZ593" i="8"/>
  <c r="FZ596" i="8"/>
  <c r="FZ592" i="8"/>
  <c r="GL684" i="8"/>
  <c r="GL693" i="8"/>
  <c r="GL688" i="8"/>
  <c r="GL683" i="8"/>
  <c r="GL690" i="8"/>
  <c r="GL682" i="8"/>
  <c r="GL689" i="8"/>
  <c r="GL691" i="8"/>
  <c r="GL687" i="8"/>
  <c r="GL692" i="8"/>
  <c r="GE661" i="8"/>
  <c r="GE656" i="8"/>
  <c r="GE662" i="8"/>
  <c r="GE660" i="8"/>
  <c r="GE664" i="8"/>
  <c r="GE659" i="8"/>
  <c r="GE657" i="8"/>
  <c r="GE654" i="8"/>
  <c r="GE658" i="8"/>
  <c r="GE663" i="8"/>
  <c r="HI626" i="8"/>
  <c r="GL685" i="8"/>
  <c r="FS639" i="8"/>
  <c r="FS643" i="8"/>
  <c r="FS634" i="8"/>
  <c r="FS638" i="8"/>
  <c r="FS636" i="8"/>
  <c r="FS648" i="8"/>
  <c r="FS645" i="8"/>
  <c r="FS640" i="8"/>
  <c r="FS642" i="8"/>
  <c r="FS635" i="8"/>
  <c r="FS630" i="8"/>
  <c r="FS637" i="8"/>
  <c r="FS633" i="8"/>
  <c r="FS631" i="8"/>
  <c r="FS646" i="8"/>
  <c r="FS649" i="8"/>
  <c r="FS647" i="8"/>
  <c r="FS644" i="8"/>
  <c r="FS641" i="8"/>
  <c r="FY733" i="8"/>
  <c r="FY731" i="8"/>
  <c r="FY730" i="8"/>
  <c r="FY650" i="8"/>
  <c r="FY736" i="8"/>
  <c r="FY751" i="8" s="1"/>
  <c r="FY732" i="8"/>
  <c r="FY739" i="8"/>
  <c r="GE697" i="8"/>
  <c r="GE699" i="8"/>
  <c r="GE700" i="8"/>
  <c r="FU665" i="8"/>
  <c r="FU737" i="8"/>
  <c r="FU754" i="8" s="1"/>
  <c r="FU734" i="8"/>
  <c r="FU752" i="8" s="1"/>
  <c r="FR630" i="8"/>
  <c r="FR636" i="8"/>
  <c r="FR632" i="8"/>
  <c r="FR639" i="8"/>
  <c r="FR640" i="8"/>
  <c r="FR638" i="8"/>
  <c r="FR645" i="8"/>
  <c r="FR648" i="8"/>
  <c r="FR635" i="8"/>
  <c r="FR647" i="8"/>
  <c r="FR646" i="8"/>
  <c r="FR637" i="8"/>
  <c r="FR642" i="8"/>
  <c r="FR641" i="8"/>
  <c r="FR631" i="8"/>
  <c r="FR633" i="8"/>
  <c r="FR649" i="8"/>
  <c r="FR634" i="8"/>
  <c r="FR643" i="8"/>
  <c r="FR644" i="8"/>
  <c r="GG748" i="8"/>
  <c r="GG760" i="8"/>
  <c r="FZ587" i="8"/>
  <c r="FW688" i="8"/>
  <c r="FW683" i="8"/>
  <c r="FW684" i="8"/>
  <c r="FW682" i="8"/>
  <c r="FW689" i="8"/>
  <c r="FW691" i="8"/>
  <c r="FW690" i="8"/>
  <c r="FW687" i="8"/>
  <c r="FW693" i="8"/>
  <c r="FW692" i="8"/>
  <c r="GK647" i="8"/>
  <c r="GK645" i="8"/>
  <c r="GK646" i="8"/>
  <c r="GK641" i="8"/>
  <c r="GK635" i="8"/>
  <c r="GK640" i="8"/>
  <c r="GK632" i="8"/>
  <c r="GK642" i="8"/>
  <c r="GK639" i="8"/>
  <c r="GK636" i="8"/>
  <c r="GK644" i="8"/>
  <c r="GK630" i="8"/>
  <c r="GK633" i="8"/>
  <c r="GK638" i="8"/>
  <c r="GK649" i="8"/>
  <c r="GK634" i="8"/>
  <c r="GK631" i="8"/>
  <c r="GK637" i="8"/>
  <c r="GK643" i="8"/>
  <c r="GK648" i="8"/>
  <c r="GK605" i="8"/>
  <c r="GK609" i="8"/>
  <c r="GK611" i="8"/>
  <c r="GK586" i="8"/>
  <c r="GK596" i="8"/>
  <c r="GK593" i="8"/>
  <c r="GK603" i="8"/>
  <c r="GK597" i="8"/>
  <c r="GK608" i="8"/>
  <c r="GK583" i="8"/>
  <c r="GK606" i="8"/>
  <c r="GK594" i="8"/>
  <c r="GK600" i="8"/>
  <c r="GK590" i="8"/>
  <c r="GK587" i="8"/>
  <c r="GK604" i="8"/>
  <c r="GK602" i="8"/>
  <c r="GK613" i="8"/>
  <c r="GK589" i="8"/>
  <c r="GK607" i="8"/>
  <c r="GK592" i="8"/>
  <c r="GK598" i="8"/>
  <c r="GK599" i="8"/>
  <c r="GK585" i="8"/>
  <c r="GK595" i="8"/>
  <c r="GK591" i="8"/>
  <c r="GK610" i="8"/>
  <c r="GK588" i="8"/>
  <c r="GK601" i="8"/>
  <c r="GK612" i="8"/>
  <c r="FS685" i="8"/>
  <c r="FS691" i="8"/>
  <c r="FS688" i="8"/>
  <c r="FS687" i="8"/>
  <c r="FS693" i="8"/>
  <c r="FS684" i="8"/>
  <c r="FS692" i="8"/>
  <c r="FS682" i="8"/>
  <c r="FS689" i="8"/>
  <c r="FS690" i="8"/>
  <c r="FS686" i="8"/>
  <c r="GL707" i="8"/>
  <c r="GL708" i="8"/>
  <c r="GL705" i="8"/>
  <c r="GL663" i="8"/>
  <c r="GL661" i="8"/>
  <c r="GL654" i="8"/>
  <c r="GL664" i="8"/>
  <c r="GL658" i="8"/>
  <c r="GL662" i="8"/>
  <c r="GL655" i="8"/>
  <c r="GL660" i="8"/>
  <c r="GL656" i="8"/>
  <c r="GG614" i="8"/>
  <c r="GG738" i="8"/>
  <c r="GG731" i="8"/>
  <c r="GG736" i="8"/>
  <c r="GG751" i="8" s="1"/>
  <c r="GG733" i="8"/>
  <c r="GF734" i="8"/>
  <c r="GF752" i="8" s="1"/>
  <c r="GF737" i="8"/>
  <c r="GF754" i="8" s="1"/>
  <c r="FW643" i="8"/>
  <c r="FW644" i="8"/>
  <c r="FW630" i="8"/>
  <c r="FW631" i="8"/>
  <c r="FW648" i="8"/>
  <c r="FW733" i="8" s="1"/>
  <c r="FW641" i="8"/>
  <c r="FW635" i="8"/>
  <c r="FW640" i="8"/>
  <c r="FW649" i="8"/>
  <c r="FW645" i="8"/>
  <c r="FW637" i="8"/>
  <c r="FW647" i="8"/>
  <c r="FW646" i="8"/>
  <c r="FW633" i="8"/>
  <c r="FW642" i="8"/>
  <c r="FW632" i="8"/>
  <c r="FW636" i="8"/>
  <c r="FW639" i="8"/>
  <c r="FW634" i="8"/>
  <c r="GJ694" i="8"/>
  <c r="GH737" i="8"/>
  <c r="GH754" i="8" s="1"/>
  <c r="GH665" i="8"/>
  <c r="GH734" i="8"/>
  <c r="GH752" i="8" s="1"/>
  <c r="GL659" i="8"/>
  <c r="GG626" i="8"/>
  <c r="FU736" i="8"/>
  <c r="FU751" i="8" s="1"/>
  <c r="FU733" i="8"/>
  <c r="FU731" i="8"/>
  <c r="GA730" i="8"/>
  <c r="GA650" i="8"/>
  <c r="GA736" i="8"/>
  <c r="GA751" i="8" s="1"/>
  <c r="GA732" i="8"/>
  <c r="GA734" i="8"/>
  <c r="GA752" i="8" s="1"/>
  <c r="GA737" i="8"/>
  <c r="GA754" i="8" s="1"/>
  <c r="HI717" i="8"/>
  <c r="GB665" i="8"/>
  <c r="GB737" i="8"/>
  <c r="GB754" i="8" s="1"/>
  <c r="GB734" i="8"/>
  <c r="GB752" i="8" s="1"/>
  <c r="GA626" i="8"/>
  <c r="FS632" i="8"/>
  <c r="FR735" i="8"/>
  <c r="FR734" i="8"/>
  <c r="FR752" i="8" s="1"/>
  <c r="FR737" i="8"/>
  <c r="FR754" i="8" s="1"/>
  <c r="FR665" i="8"/>
  <c r="GL678" i="8"/>
  <c r="GH760" i="8"/>
  <c r="GH748" i="8"/>
  <c r="FX761" i="8"/>
  <c r="FX749" i="8"/>
  <c r="GF759" i="8"/>
  <c r="GF747" i="8"/>
  <c r="GF750" i="8"/>
  <c r="GF762" i="8"/>
  <c r="GB761" i="8"/>
  <c r="GB749" i="8"/>
  <c r="GB748" i="8"/>
  <c r="GF748" i="8"/>
  <c r="GF760" i="8"/>
  <c r="FX748" i="8"/>
  <c r="FX760" i="8"/>
  <c r="GF761" i="8"/>
  <c r="GF749" i="8"/>
  <c r="GH762" i="8"/>
  <c r="GH750" i="8"/>
  <c r="GB750" i="8"/>
  <c r="GB762" i="8"/>
  <c r="GH747" i="8"/>
  <c r="GH759" i="8"/>
  <c r="GB759" i="8"/>
  <c r="GB747" i="8"/>
  <c r="FX750" i="8"/>
  <c r="FX762" i="8"/>
  <c r="FX759" i="8"/>
  <c r="FX747" i="8"/>
  <c r="GH749" i="8"/>
  <c r="GH761" i="8"/>
  <c r="AV651" i="14"/>
  <c r="AV666" i="14"/>
  <c r="AK695" i="14"/>
  <c r="AK615" i="14"/>
  <c r="AV679" i="14"/>
  <c r="AK651" i="14"/>
  <c r="AV702" i="14"/>
  <c r="AV615" i="14"/>
  <c r="AK679" i="14"/>
  <c r="AK666" i="14"/>
  <c r="D622" i="8"/>
  <c r="D619" i="8"/>
  <c r="D624" i="8"/>
  <c r="D623" i="8"/>
  <c r="D618" i="8"/>
  <c r="D620" i="8"/>
  <c r="D625" i="8"/>
  <c r="HF630" i="8"/>
  <c r="HF646" i="8"/>
  <c r="S625" i="8"/>
  <c r="S624" i="8"/>
  <c r="S620" i="8"/>
  <c r="S622" i="8"/>
  <c r="S623" i="8"/>
  <c r="S619" i="8"/>
  <c r="S618" i="8"/>
  <c r="CN612" i="8"/>
  <c r="CN600" i="8"/>
  <c r="CN607" i="8"/>
  <c r="CN602" i="8"/>
  <c r="CN594" i="8"/>
  <c r="CN593" i="8"/>
  <c r="CN596" i="8"/>
  <c r="CN585" i="8"/>
  <c r="CN598" i="8"/>
  <c r="CN613" i="8"/>
  <c r="CN609" i="8"/>
  <c r="CN599" i="8"/>
  <c r="CN589" i="8"/>
  <c r="CN603" i="8"/>
  <c r="CN592" i="8"/>
  <c r="CN588" i="8"/>
  <c r="CN601" i="8"/>
  <c r="CN591" i="8"/>
  <c r="CN608" i="8"/>
  <c r="CN595" i="8"/>
  <c r="CN587" i="8"/>
  <c r="CN611" i="8"/>
  <c r="CN606" i="8"/>
  <c r="CN590" i="8"/>
  <c r="CN586" i="8"/>
  <c r="CN610" i="8"/>
  <c r="S569" i="8"/>
  <c r="EN620" i="8"/>
  <c r="EM620" i="8"/>
  <c r="CL603" i="8"/>
  <c r="CL606" i="8"/>
  <c r="CL600" i="8"/>
  <c r="CL585" i="8"/>
  <c r="CL598" i="8"/>
  <c r="CL592" i="8"/>
  <c r="CL599" i="8"/>
  <c r="CL590" i="8"/>
  <c r="CL593" i="8"/>
  <c r="CL588" i="8"/>
  <c r="CL612" i="8"/>
  <c r="CL604" i="8"/>
  <c r="CL586" i="8"/>
  <c r="CL594" i="8"/>
  <c r="CL595" i="8"/>
  <c r="CL613" i="8"/>
  <c r="CL602" i="8"/>
  <c r="CL610" i="8"/>
  <c r="CL589" i="8"/>
  <c r="CL608" i="8"/>
  <c r="CL601" i="8"/>
  <c r="CL609" i="8"/>
  <c r="CL591" i="8"/>
  <c r="CL611" i="8"/>
  <c r="CL587" i="8"/>
  <c r="S567" i="8"/>
  <c r="ED739" i="8"/>
  <c r="EM739" i="8" s="1"/>
  <c r="EG757" i="8" s="1"/>
  <c r="BK562" i="8"/>
  <c r="BK630" i="8" s="1"/>
  <c r="CX738" i="8"/>
  <c r="FC637" i="8"/>
  <c r="FC631" i="8"/>
  <c r="FC639" i="8"/>
  <c r="GP601" i="8"/>
  <c r="CA662" i="8"/>
  <c r="AF539" i="8"/>
  <c r="DP730" i="8"/>
  <c r="FI698" i="8"/>
  <c r="FA707" i="8"/>
  <c r="FC618" i="8"/>
  <c r="FC623" i="8"/>
  <c r="AM664" i="8"/>
  <c r="AY600" i="8"/>
  <c r="AM660" i="8"/>
  <c r="AM658" i="8"/>
  <c r="CC715" i="8"/>
  <c r="AL698" i="8"/>
  <c r="FC612" i="8"/>
  <c r="FC596" i="8"/>
  <c r="FC595" i="8"/>
  <c r="FC586" i="8"/>
  <c r="FC610" i="8"/>
  <c r="EZ697" i="8"/>
  <c r="GP613" i="8"/>
  <c r="AI637" i="8"/>
  <c r="EC736" i="8"/>
  <c r="GT631" i="8"/>
  <c r="BY588" i="8"/>
  <c r="AM698" i="8"/>
  <c r="FA706" i="8"/>
  <c r="GP606" i="8"/>
  <c r="GP595" i="8"/>
  <c r="AI656" i="8"/>
  <c r="AI663" i="8"/>
  <c r="DQ738" i="8"/>
  <c r="BY699" i="8"/>
  <c r="BY598" i="8"/>
  <c r="AJ715" i="8"/>
  <c r="HA657" i="8"/>
  <c r="AM704" i="8"/>
  <c r="C697" i="8"/>
  <c r="FL619" i="8"/>
  <c r="GT641" i="8"/>
  <c r="GP599" i="8"/>
  <c r="GP596" i="8"/>
  <c r="GP600" i="8"/>
  <c r="GP607" i="8"/>
  <c r="P677" i="8"/>
  <c r="P675" i="8"/>
  <c r="EA738" i="8"/>
  <c r="EN756" i="8" s="1"/>
  <c r="FC589" i="8"/>
  <c r="FC598" i="8"/>
  <c r="F700" i="8"/>
  <c r="BH624" i="8"/>
  <c r="D560" i="8"/>
  <c r="FC600" i="8"/>
  <c r="CX688" i="8"/>
  <c r="CX684" i="8"/>
  <c r="CX690" i="8"/>
  <c r="GP588" i="8"/>
  <c r="GT639" i="8"/>
  <c r="GT635" i="8"/>
  <c r="GT643" i="8"/>
  <c r="G714" i="8"/>
  <c r="BT726" i="8"/>
  <c r="GT655" i="8"/>
  <c r="GT663" i="8"/>
  <c r="EN634" i="8"/>
  <c r="EN660" i="8"/>
  <c r="EO660" i="8" s="1"/>
  <c r="EA740" i="8"/>
  <c r="EN758" i="8" s="1"/>
  <c r="CR621" i="8"/>
  <c r="CO742" i="8"/>
  <c r="FC737" i="8"/>
  <c r="FC754" i="8" s="1"/>
  <c r="EN588" i="8"/>
  <c r="EM591" i="8"/>
  <c r="EN593" i="8"/>
  <c r="AN618" i="8"/>
  <c r="DO678" i="8"/>
  <c r="CN715" i="8"/>
  <c r="AK678" i="8"/>
  <c r="DY730" i="8"/>
  <c r="EM748" i="8" s="1"/>
  <c r="T717" i="8"/>
  <c r="EN598" i="8"/>
  <c r="EM598" i="8"/>
  <c r="EM637" i="8"/>
  <c r="EM673" i="8"/>
  <c r="EN673" i="8"/>
  <c r="ED733" i="8"/>
  <c r="EN733" i="8" s="1"/>
  <c r="EO733" i="8" s="1"/>
  <c r="EN643" i="8"/>
  <c r="ED731" i="8"/>
  <c r="EN731" i="8" s="1"/>
  <c r="EH749" i="8" s="1"/>
  <c r="EM643" i="8"/>
  <c r="BN637" i="8"/>
  <c r="BN643" i="8"/>
  <c r="BN632" i="8"/>
  <c r="BN644" i="8"/>
  <c r="BN642" i="8"/>
  <c r="BN633" i="8"/>
  <c r="BN646" i="8"/>
  <c r="BN641" i="8"/>
  <c r="BN645" i="8"/>
  <c r="BN639" i="8"/>
  <c r="BN647" i="8"/>
  <c r="BN649" i="8"/>
  <c r="BN630" i="8"/>
  <c r="BN640" i="8"/>
  <c r="BN634" i="8"/>
  <c r="BN638" i="8"/>
  <c r="BN648" i="8"/>
  <c r="BN636" i="8"/>
  <c r="BN585" i="8"/>
  <c r="BN603" i="8"/>
  <c r="BN606" i="8"/>
  <c r="BN612" i="8"/>
  <c r="BN611" i="8"/>
  <c r="BN588" i="8"/>
  <c r="BN593" i="8"/>
  <c r="BN596" i="8"/>
  <c r="BN601" i="8"/>
  <c r="BN607" i="8"/>
  <c r="BN602" i="8"/>
  <c r="BN610" i="8"/>
  <c r="BN594" i="8"/>
  <c r="BN597" i="8"/>
  <c r="BN591" i="8"/>
  <c r="BN595" i="8"/>
  <c r="BN589" i="8"/>
  <c r="BN609" i="8"/>
  <c r="BN592" i="8"/>
  <c r="BN604" i="8"/>
  <c r="BN613" i="8"/>
  <c r="BN599" i="8"/>
  <c r="BN654" i="8"/>
  <c r="BN655" i="8"/>
  <c r="BN661" i="8"/>
  <c r="BN662" i="8"/>
  <c r="BN657" i="8"/>
  <c r="BN663" i="8"/>
  <c r="BN659" i="8"/>
  <c r="BN664" i="8"/>
  <c r="BN660" i="8"/>
  <c r="BN656" i="8"/>
  <c r="EM645" i="8"/>
  <c r="EN645" i="8"/>
  <c r="ED701" i="8"/>
  <c r="EN623" i="8"/>
  <c r="EM623" i="8"/>
  <c r="EM621" i="8"/>
  <c r="EN621" i="8"/>
  <c r="BN598" i="8"/>
  <c r="EN587" i="8"/>
  <c r="EM587" i="8"/>
  <c r="BM621" i="8"/>
  <c r="BM609" i="8"/>
  <c r="CL654" i="8"/>
  <c r="CL664" i="8"/>
  <c r="CL657" i="8"/>
  <c r="CL658" i="8"/>
  <c r="CL655" i="8"/>
  <c r="CL660" i="8"/>
  <c r="CL659" i="8"/>
  <c r="CL663" i="8"/>
  <c r="CL656" i="8"/>
  <c r="CP563" i="8"/>
  <c r="CL661" i="8"/>
  <c r="CL707" i="8"/>
  <c r="CL704" i="8"/>
  <c r="CL708" i="8"/>
  <c r="CL705" i="8"/>
  <c r="CL706" i="8"/>
  <c r="CL683" i="8"/>
  <c r="EM612" i="8"/>
  <c r="EN612" i="8"/>
  <c r="EN585" i="8"/>
  <c r="ED614" i="8"/>
  <c r="ED738" i="8"/>
  <c r="EN586" i="8"/>
  <c r="EM586" i="8"/>
  <c r="CK671" i="8"/>
  <c r="CP671" i="8" s="1"/>
  <c r="CK670" i="8"/>
  <c r="CK669" i="8"/>
  <c r="CK676" i="8"/>
  <c r="CP676" i="8" s="1"/>
  <c r="CK675" i="8"/>
  <c r="CP675" i="8" s="1"/>
  <c r="CK673" i="8"/>
  <c r="CM606" i="8"/>
  <c r="CM612" i="8"/>
  <c r="CM590" i="8"/>
  <c r="CM613" i="8"/>
  <c r="CM610" i="8"/>
  <c r="CM611" i="8"/>
  <c r="CM607" i="8"/>
  <c r="CM600" i="8"/>
  <c r="CM603" i="8"/>
  <c r="CM594" i="8"/>
  <c r="CM599" i="8"/>
  <c r="CM602" i="8"/>
  <c r="CM588" i="8"/>
  <c r="CM592" i="8"/>
  <c r="CM586" i="8"/>
  <c r="CM597" i="8"/>
  <c r="CM608" i="8"/>
  <c r="CM598" i="8"/>
  <c r="CM595" i="8"/>
  <c r="CM593" i="8"/>
  <c r="CM587" i="8"/>
  <c r="CM609" i="8"/>
  <c r="CM596" i="8"/>
  <c r="CM585" i="8"/>
  <c r="CM591" i="8"/>
  <c r="CX637" i="8"/>
  <c r="CX648" i="8"/>
  <c r="CX630" i="8"/>
  <c r="CX636" i="8"/>
  <c r="CX649" i="8"/>
  <c r="CX647" i="8"/>
  <c r="CX640" i="8"/>
  <c r="CX646" i="8"/>
  <c r="CX631" i="8"/>
  <c r="CX643" i="8"/>
  <c r="CX641" i="8"/>
  <c r="CX638" i="8"/>
  <c r="CX697" i="8"/>
  <c r="CX700" i="8"/>
  <c r="CX699" i="8"/>
  <c r="BL606" i="8"/>
  <c r="BL738" i="8" s="1"/>
  <c r="BL588" i="8"/>
  <c r="BL595" i="8"/>
  <c r="BL598" i="8"/>
  <c r="BL741" i="8" s="1"/>
  <c r="BL611" i="8"/>
  <c r="BL592" i="8"/>
  <c r="BL742" i="8" s="1"/>
  <c r="BL589" i="8"/>
  <c r="BL708" i="8"/>
  <c r="BL704" i="8"/>
  <c r="BL705" i="8"/>
  <c r="ED694" i="8"/>
  <c r="EM677" i="8"/>
  <c r="EN677" i="8"/>
  <c r="EN675" i="8"/>
  <c r="EM675" i="8"/>
  <c r="T654" i="8"/>
  <c r="T664" i="8"/>
  <c r="T661" i="8"/>
  <c r="T656" i="8"/>
  <c r="T663" i="8"/>
  <c r="T734" i="8" s="1"/>
  <c r="T658" i="8"/>
  <c r="T657" i="8"/>
  <c r="T655" i="8"/>
  <c r="T660" i="8"/>
  <c r="T659" i="8"/>
  <c r="T662" i="8"/>
  <c r="S562" i="8"/>
  <c r="BM620" i="8"/>
  <c r="BM623" i="8"/>
  <c r="BM625" i="8"/>
  <c r="BM619" i="8"/>
  <c r="EU674" i="8"/>
  <c r="EU676" i="8"/>
  <c r="EU673" i="8"/>
  <c r="EU675" i="8"/>
  <c r="EU669" i="8"/>
  <c r="EU670" i="8"/>
  <c r="EU677" i="8"/>
  <c r="EM674" i="8"/>
  <c r="EN674" i="8"/>
  <c r="FC644" i="8"/>
  <c r="FC647" i="8"/>
  <c r="FC641" i="8"/>
  <c r="BY590" i="8"/>
  <c r="M658" i="8"/>
  <c r="DM730" i="8"/>
  <c r="EK748" i="8" s="1"/>
  <c r="FC625" i="8"/>
  <c r="FC619" i="8"/>
  <c r="AM656" i="8"/>
  <c r="AM655" i="8"/>
  <c r="FA705" i="8"/>
  <c r="FM714" i="8"/>
  <c r="FC606" i="8"/>
  <c r="FC583" i="8"/>
  <c r="FC593" i="8"/>
  <c r="FC613" i="8"/>
  <c r="FC611" i="8"/>
  <c r="HA662" i="8"/>
  <c r="GT644" i="8"/>
  <c r="I714" i="8"/>
  <c r="AI633" i="8"/>
  <c r="GT649" i="8"/>
  <c r="GP611" i="8"/>
  <c r="AM699" i="8"/>
  <c r="C682" i="8"/>
  <c r="DY740" i="8"/>
  <c r="EM758" i="8" s="1"/>
  <c r="FM713" i="8"/>
  <c r="GP608" i="8"/>
  <c r="GP604" i="8"/>
  <c r="AI657" i="8"/>
  <c r="AI655" i="8"/>
  <c r="DP738" i="8"/>
  <c r="FA685" i="8"/>
  <c r="AJ712" i="8"/>
  <c r="AM707" i="8"/>
  <c r="GP587" i="8"/>
  <c r="I715" i="8"/>
  <c r="GT647" i="8"/>
  <c r="P670" i="8"/>
  <c r="P669" i="8"/>
  <c r="FC597" i="8"/>
  <c r="F697" i="8"/>
  <c r="GO686" i="8"/>
  <c r="FC603" i="8"/>
  <c r="CX686" i="8"/>
  <c r="CX691" i="8"/>
  <c r="CX689" i="8"/>
  <c r="GP585" i="8"/>
  <c r="GP602" i="8"/>
  <c r="GT634" i="8"/>
  <c r="GT642" i="8"/>
  <c r="D621" i="8"/>
  <c r="FC633" i="8"/>
  <c r="G716" i="8"/>
  <c r="GT657" i="8"/>
  <c r="GT658" i="8"/>
  <c r="BH618" i="8"/>
  <c r="FC632" i="8"/>
  <c r="BL740" i="8"/>
  <c r="AN621" i="8"/>
  <c r="EA731" i="8"/>
  <c r="R614" i="8"/>
  <c r="CW694" i="8"/>
  <c r="T709" i="8"/>
  <c r="T701" i="8"/>
  <c r="CN712" i="8"/>
  <c r="CN717" i="8" s="1"/>
  <c r="CN716" i="8"/>
  <c r="CN637" i="8"/>
  <c r="CN631" i="8"/>
  <c r="CN641" i="8"/>
  <c r="CN642" i="8"/>
  <c r="CN630" i="8"/>
  <c r="CN639" i="8"/>
  <c r="CN638" i="8"/>
  <c r="CN633" i="8"/>
  <c r="CN643" i="8"/>
  <c r="CN644" i="8"/>
  <c r="CN635" i="8"/>
  <c r="CN646" i="8"/>
  <c r="CN645" i="8"/>
  <c r="CN636" i="8"/>
  <c r="CN647" i="8"/>
  <c r="CN632" i="8"/>
  <c r="CN634" i="8"/>
  <c r="CN648" i="8"/>
  <c r="CN640" i="8"/>
  <c r="ED735" i="8"/>
  <c r="ED709" i="8"/>
  <c r="BM622" i="8"/>
  <c r="BN587" i="8"/>
  <c r="BN708" i="8"/>
  <c r="BN705" i="8"/>
  <c r="BN704" i="8"/>
  <c r="BN706" i="8"/>
  <c r="BN707" i="8"/>
  <c r="ED730" i="8"/>
  <c r="ED736" i="8"/>
  <c r="ED732" i="8"/>
  <c r="EP732" i="8" s="1"/>
  <c r="ED650" i="8"/>
  <c r="ED626" i="8"/>
  <c r="EN618" i="8"/>
  <c r="EM618" i="8"/>
  <c r="BN600" i="8"/>
  <c r="BB709" i="8"/>
  <c r="BM564" i="8"/>
  <c r="BM644" i="8"/>
  <c r="BM599" i="8"/>
  <c r="BM565" i="8"/>
  <c r="BM568" i="8"/>
  <c r="EM592" i="8"/>
  <c r="ED742" i="8"/>
  <c r="EN742" i="8" s="1"/>
  <c r="EN592" i="8"/>
  <c r="S654" i="8"/>
  <c r="S655" i="8"/>
  <c r="S657" i="8"/>
  <c r="S662" i="8"/>
  <c r="S661" i="8"/>
  <c r="S663" i="8"/>
  <c r="S660" i="8"/>
  <c r="S659" i="8"/>
  <c r="S664" i="8"/>
  <c r="S656" i="8"/>
  <c r="S658" i="8"/>
  <c r="CM706" i="8"/>
  <c r="CM704" i="8"/>
  <c r="CM707" i="8"/>
  <c r="CM708" i="8"/>
  <c r="CM662" i="8"/>
  <c r="CM656" i="8"/>
  <c r="CM659" i="8"/>
  <c r="CM664" i="8"/>
  <c r="CM661" i="8"/>
  <c r="CM658" i="8"/>
  <c r="CM654" i="8"/>
  <c r="CM663" i="8"/>
  <c r="CM660" i="8"/>
  <c r="EU646" i="8"/>
  <c r="EU644" i="8"/>
  <c r="EU645" i="8"/>
  <c r="EU647" i="8"/>
  <c r="EU631" i="8"/>
  <c r="EY564" i="8"/>
  <c r="EY568" i="8"/>
  <c r="BM654" i="8"/>
  <c r="BM660" i="8"/>
  <c r="BM656" i="8"/>
  <c r="BM664" i="8"/>
  <c r="BM659" i="8"/>
  <c r="BM661" i="8"/>
  <c r="BM663" i="8"/>
  <c r="BM662" i="8"/>
  <c r="BM657" i="8"/>
  <c r="BM655" i="8"/>
  <c r="S560" i="8"/>
  <c r="S599" i="8" s="1"/>
  <c r="CX706" i="8"/>
  <c r="CX708" i="8"/>
  <c r="CX704" i="8"/>
  <c r="CX707" i="8"/>
  <c r="BL637" i="8"/>
  <c r="BL630" i="8"/>
  <c r="BL642" i="8"/>
  <c r="BL640" i="8"/>
  <c r="BL635" i="8"/>
  <c r="BL645" i="8"/>
  <c r="BL639" i="8"/>
  <c r="BL644" i="8"/>
  <c r="BL648" i="8"/>
  <c r="BL633" i="8"/>
  <c r="BL636" i="8"/>
  <c r="BL634" i="8"/>
  <c r="BL647" i="8"/>
  <c r="BL643" i="8"/>
  <c r="BL632" i="8"/>
  <c r="BL641" i="8"/>
  <c r="BL638" i="8"/>
  <c r="BL649" i="8"/>
  <c r="BL646" i="8"/>
  <c r="S568" i="8"/>
  <c r="EN672" i="8"/>
  <c r="EM672" i="8"/>
  <c r="EY569" i="8"/>
  <c r="CX705" i="8"/>
  <c r="AM620" i="8"/>
  <c r="BN714" i="8"/>
  <c r="BN716" i="8"/>
  <c r="BN712" i="8"/>
  <c r="BN715" i="8"/>
  <c r="EM625" i="8"/>
  <c r="EN625" i="8"/>
  <c r="CL697" i="8"/>
  <c r="CL700" i="8"/>
  <c r="CL699" i="8"/>
  <c r="EN600" i="8"/>
  <c r="EM600" i="8"/>
  <c r="CM697" i="8"/>
  <c r="CM700" i="8"/>
  <c r="S564" i="8"/>
  <c r="S673" i="8" s="1"/>
  <c r="EN670" i="8"/>
  <c r="EM670" i="8"/>
  <c r="T564" i="8"/>
  <c r="T673" i="8" s="1"/>
  <c r="T569" i="8"/>
  <c r="T560" i="8"/>
  <c r="T599" i="8" s="1"/>
  <c r="T565" i="8"/>
  <c r="CC714" i="8"/>
  <c r="FC638" i="8"/>
  <c r="FC640" i="8"/>
  <c r="FC646" i="8"/>
  <c r="AY588" i="8"/>
  <c r="AL699" i="8"/>
  <c r="E705" i="8"/>
  <c r="AB539" i="8"/>
  <c r="FA691" i="8"/>
  <c r="FC624" i="8"/>
  <c r="HA659" i="8"/>
  <c r="AM654" i="8"/>
  <c r="AM659" i="8"/>
  <c r="AM663" i="8"/>
  <c r="FA683" i="8"/>
  <c r="AI660" i="8"/>
  <c r="FA684" i="8"/>
  <c r="FC591" i="8"/>
  <c r="FC604" i="8"/>
  <c r="FC592" i="8"/>
  <c r="FC599" i="8"/>
  <c r="FC608" i="8"/>
  <c r="GP592" i="8"/>
  <c r="BA700" i="8"/>
  <c r="AI634" i="8"/>
  <c r="GT636" i="8"/>
  <c r="GP594" i="8"/>
  <c r="AY595" i="8"/>
  <c r="AM697" i="8"/>
  <c r="C684" i="8"/>
  <c r="FA686" i="8"/>
  <c r="GP664" i="8"/>
  <c r="HA664" i="8"/>
  <c r="GP591" i="8"/>
  <c r="AY593" i="8"/>
  <c r="AI661" i="8"/>
  <c r="AI654" i="8"/>
  <c r="G715" i="8"/>
  <c r="GT661" i="8"/>
  <c r="AY598" i="8"/>
  <c r="AJ713" i="8"/>
  <c r="GP661" i="8"/>
  <c r="FD655" i="8"/>
  <c r="GP593" i="8"/>
  <c r="FC585" i="8"/>
  <c r="EZ700" i="8"/>
  <c r="GT648" i="8"/>
  <c r="HA663" i="8"/>
  <c r="HA734" i="8" s="1"/>
  <c r="HA750" i="8" s="1"/>
  <c r="GT630" i="8"/>
  <c r="GP603" i="8"/>
  <c r="P672" i="8"/>
  <c r="P678" i="8" s="1"/>
  <c r="F698" i="8"/>
  <c r="FC587" i="8"/>
  <c r="GP610" i="8"/>
  <c r="CX692" i="8"/>
  <c r="DY742" i="8"/>
  <c r="EM760" i="8" s="1"/>
  <c r="CX685" i="8"/>
  <c r="CX687" i="8"/>
  <c r="GT640" i="8"/>
  <c r="GT637" i="8"/>
  <c r="FC648" i="8"/>
  <c r="FC643" i="8"/>
  <c r="BJ708" i="8"/>
  <c r="FC642" i="8"/>
  <c r="GT664" i="8"/>
  <c r="FC645" i="8"/>
  <c r="CP674" i="8"/>
  <c r="CN657" i="8"/>
  <c r="CN656" i="8"/>
  <c r="CN658" i="8"/>
  <c r="CN661" i="8"/>
  <c r="CN664" i="8"/>
  <c r="CN659" i="8"/>
  <c r="CN654" i="8"/>
  <c r="CN663" i="8"/>
  <c r="CN660" i="8"/>
  <c r="BM618" i="8"/>
  <c r="ED737" i="8"/>
  <c r="EN737" i="8" s="1"/>
  <c r="ED665" i="8"/>
  <c r="ED734" i="8"/>
  <c r="EP734" i="8" s="1"/>
  <c r="BN701" i="8"/>
  <c r="S621" i="8"/>
  <c r="BB701" i="8"/>
  <c r="BN713" i="8"/>
  <c r="BN687" i="8"/>
  <c r="BN682" i="8"/>
  <c r="BN692" i="8"/>
  <c r="BN684" i="8"/>
  <c r="BN688" i="8"/>
  <c r="BN690" i="8"/>
  <c r="EN619" i="8"/>
  <c r="EM619" i="8"/>
  <c r="EM622" i="8"/>
  <c r="EN622" i="8"/>
  <c r="BN693" i="8"/>
  <c r="CO664" i="8"/>
  <c r="CO656" i="8"/>
  <c r="CO655" i="8"/>
  <c r="CO659" i="8"/>
  <c r="CO654" i="8"/>
  <c r="CO661" i="8"/>
  <c r="CO657" i="8"/>
  <c r="CO658" i="8"/>
  <c r="CO660" i="8"/>
  <c r="CO663" i="8"/>
  <c r="BN691" i="8"/>
  <c r="BM624" i="8"/>
  <c r="CL716" i="8"/>
  <c r="CL715" i="8"/>
  <c r="CL714" i="8"/>
  <c r="CL712" i="8"/>
  <c r="CL685" i="8"/>
  <c r="CL693" i="8"/>
  <c r="CL689" i="8"/>
  <c r="CL687" i="8"/>
  <c r="CL682" i="8"/>
  <c r="CL691" i="8"/>
  <c r="CL690" i="8"/>
  <c r="CL686" i="8"/>
  <c r="CL692" i="8"/>
  <c r="CL684" i="8"/>
  <c r="CL637" i="8"/>
  <c r="CL630" i="8"/>
  <c r="CL647" i="8"/>
  <c r="CL649" i="8"/>
  <c r="CL646" i="8"/>
  <c r="CL643" i="8"/>
  <c r="CL632" i="8"/>
  <c r="CL640" i="8"/>
  <c r="CL638" i="8"/>
  <c r="CL634" i="8"/>
  <c r="CL645" i="8"/>
  <c r="CL639" i="8"/>
  <c r="CL644" i="8"/>
  <c r="CL636" i="8"/>
  <c r="CL635" i="8"/>
  <c r="CL631" i="8"/>
  <c r="CL648" i="8"/>
  <c r="CL633" i="8"/>
  <c r="CL642" i="8"/>
  <c r="EM603" i="8"/>
  <c r="ED740" i="8"/>
  <c r="EN740" i="8" s="1"/>
  <c r="ED741" i="8"/>
  <c r="EN606" i="8"/>
  <c r="EM606" i="8"/>
  <c r="CM637" i="8"/>
  <c r="CM732" i="8" s="1"/>
  <c r="CM641" i="8"/>
  <c r="CM639" i="8"/>
  <c r="CM632" i="8"/>
  <c r="CM643" i="8"/>
  <c r="CM715" i="8"/>
  <c r="CM714" i="8"/>
  <c r="CM716" i="8"/>
  <c r="CM712" i="8"/>
  <c r="CM698" i="8"/>
  <c r="EU671" i="8"/>
  <c r="BM612" i="8"/>
  <c r="BM606" i="8"/>
  <c r="BM613" i="8"/>
  <c r="BM597" i="8"/>
  <c r="BM589" i="8"/>
  <c r="BM602" i="8"/>
  <c r="BM598" i="8"/>
  <c r="BM611" i="8"/>
  <c r="BM594" i="8"/>
  <c r="BM610" i="8"/>
  <c r="BM601" i="8"/>
  <c r="BM591" i="8"/>
  <c r="BM600" i="8"/>
  <c r="BM593" i="8"/>
  <c r="BM588" i="8"/>
  <c r="BM595" i="8"/>
  <c r="BM603" i="8"/>
  <c r="BM604" i="8"/>
  <c r="BM585" i="8"/>
  <c r="BM608" i="8"/>
  <c r="BV608" i="8" s="1"/>
  <c r="BM592" i="8"/>
  <c r="BM596" i="8"/>
  <c r="BM607" i="8"/>
  <c r="BM630" i="8"/>
  <c r="BM639" i="8"/>
  <c r="BM642" i="8"/>
  <c r="BM636" i="8"/>
  <c r="BM648" i="8"/>
  <c r="BM634" i="8"/>
  <c r="BM638" i="8"/>
  <c r="BM640" i="8"/>
  <c r="BM645" i="8"/>
  <c r="BM632" i="8"/>
  <c r="BM649" i="8"/>
  <c r="BM643" i="8"/>
  <c r="BM647" i="8"/>
  <c r="BM637" i="8"/>
  <c r="BM633" i="8"/>
  <c r="BM641" i="8"/>
  <c r="BM646" i="8"/>
  <c r="S565" i="8"/>
  <c r="CX654" i="8"/>
  <c r="CX660" i="8"/>
  <c r="CX659" i="8"/>
  <c r="CX663" i="8"/>
  <c r="CX661" i="8"/>
  <c r="BL654" i="8"/>
  <c r="BL734" i="8" s="1"/>
  <c r="BL656" i="8"/>
  <c r="BL657" i="8"/>
  <c r="BL665" i="8" s="1"/>
  <c r="EN671" i="8"/>
  <c r="EM671" i="8"/>
  <c r="ED678" i="8"/>
  <c r="EM676" i="8"/>
  <c r="EN676" i="8"/>
  <c r="EZ664" i="8"/>
  <c r="EZ663" i="8"/>
  <c r="EZ734" i="8" s="1"/>
  <c r="EZ752" i="8" s="1"/>
  <c r="EZ656" i="8"/>
  <c r="EZ662" i="8"/>
  <c r="EZ661" i="8"/>
  <c r="FC685" i="8"/>
  <c r="FC684" i="8"/>
  <c r="FC691" i="8"/>
  <c r="T562" i="8"/>
  <c r="BB717" i="8"/>
  <c r="BL706" i="8"/>
  <c r="M682" i="8"/>
  <c r="CR677" i="8"/>
  <c r="CP677" i="8"/>
  <c r="M688" i="8"/>
  <c r="GT598" i="8"/>
  <c r="CA690" i="8"/>
  <c r="AY684" i="8"/>
  <c r="AX663" i="8"/>
  <c r="AX734" i="8" s="1"/>
  <c r="M689" i="8"/>
  <c r="AY700" i="8"/>
  <c r="D636" i="8"/>
  <c r="D647" i="8"/>
  <c r="D632" i="8"/>
  <c r="DP731" i="8"/>
  <c r="CU735" i="8"/>
  <c r="C704" i="8"/>
  <c r="AE721" i="8"/>
  <c r="EQ740" i="8"/>
  <c r="GT673" i="8"/>
  <c r="I657" i="8"/>
  <c r="AM649" i="8"/>
  <c r="DY736" i="8"/>
  <c r="EM754" i="8" s="1"/>
  <c r="BI645" i="8"/>
  <c r="BH693" i="8"/>
  <c r="BH690" i="8"/>
  <c r="BH683" i="8"/>
  <c r="BY656" i="8"/>
  <c r="AX612" i="8"/>
  <c r="AX594" i="8"/>
  <c r="AX601" i="8"/>
  <c r="AX591" i="8"/>
  <c r="AX592" i="8"/>
  <c r="I662" i="8"/>
  <c r="D589" i="8"/>
  <c r="EB731" i="8"/>
  <c r="EB730" i="8"/>
  <c r="BI632" i="8"/>
  <c r="HC564" i="8"/>
  <c r="HC671" i="8" s="1"/>
  <c r="AX664" i="8"/>
  <c r="AX661" i="8"/>
  <c r="D599" i="8"/>
  <c r="I664" i="8"/>
  <c r="GT670" i="8"/>
  <c r="AI599" i="8"/>
  <c r="EM742" i="8"/>
  <c r="EG760" i="8" s="1"/>
  <c r="AX595" i="8"/>
  <c r="D635" i="8"/>
  <c r="BI640" i="8"/>
  <c r="BI637" i="8"/>
  <c r="BI732" i="8" s="1"/>
  <c r="BI647" i="8"/>
  <c r="N673" i="8"/>
  <c r="FA672" i="8"/>
  <c r="AX585" i="8"/>
  <c r="D672" i="8"/>
  <c r="D670" i="8"/>
  <c r="GQ701" i="8"/>
  <c r="FC701" i="8"/>
  <c r="N677" i="8"/>
  <c r="N669" i="8"/>
  <c r="F660" i="8"/>
  <c r="F657" i="8"/>
  <c r="EQ733" i="8"/>
  <c r="F655" i="8"/>
  <c r="AY618" i="8"/>
  <c r="CA669" i="8"/>
  <c r="CA677" i="8"/>
  <c r="AM619" i="8"/>
  <c r="CW701" i="8"/>
  <c r="CA626" i="8"/>
  <c r="GQ632" i="8"/>
  <c r="GQ635" i="8"/>
  <c r="GQ641" i="8"/>
  <c r="GQ643" i="8"/>
  <c r="GQ640" i="8"/>
  <c r="GQ638" i="8"/>
  <c r="GQ648" i="8"/>
  <c r="GQ634" i="8"/>
  <c r="GQ642" i="8"/>
  <c r="S717" i="8"/>
  <c r="AM624" i="8"/>
  <c r="CL678" i="8"/>
  <c r="S709" i="8"/>
  <c r="CO717" i="8"/>
  <c r="AM623" i="8"/>
  <c r="BM701" i="8"/>
  <c r="BI633" i="8"/>
  <c r="FO612" i="8"/>
  <c r="GV686" i="8"/>
  <c r="GT602" i="8"/>
  <c r="AL663" i="8"/>
  <c r="M691" i="8"/>
  <c r="AX655" i="8"/>
  <c r="AY693" i="8"/>
  <c r="D642" i="8"/>
  <c r="D639" i="8"/>
  <c r="D648" i="8"/>
  <c r="DO731" i="8"/>
  <c r="DN731" i="8" s="1"/>
  <c r="C707" i="8"/>
  <c r="EP740" i="8"/>
  <c r="GT599" i="8"/>
  <c r="GQ609" i="8"/>
  <c r="AM643" i="8"/>
  <c r="EA736" i="8"/>
  <c r="BH689" i="8"/>
  <c r="BH687" i="8"/>
  <c r="HD560" i="8"/>
  <c r="HD605" i="8" s="1"/>
  <c r="HD562" i="8"/>
  <c r="HD637" i="8" s="1"/>
  <c r="CA693" i="8"/>
  <c r="AX608" i="8"/>
  <c r="AX593" i="8"/>
  <c r="AX602" i="8"/>
  <c r="AX611" i="8"/>
  <c r="AX603" i="8"/>
  <c r="D657" i="8"/>
  <c r="DY731" i="8"/>
  <c r="EM749" i="8" s="1"/>
  <c r="D588" i="8"/>
  <c r="GT603" i="8"/>
  <c r="AX660" i="8"/>
  <c r="EC730" i="8"/>
  <c r="D643" i="8"/>
  <c r="D607" i="8"/>
  <c r="GT669" i="8"/>
  <c r="CU665" i="8"/>
  <c r="AI589" i="8"/>
  <c r="D641" i="8"/>
  <c r="D633" i="8"/>
  <c r="EQ742" i="8"/>
  <c r="AX657" i="8"/>
  <c r="BI649" i="8"/>
  <c r="BI636" i="8"/>
  <c r="FC735" i="8"/>
  <c r="GT671" i="8"/>
  <c r="FA674" i="8"/>
  <c r="D677" i="8"/>
  <c r="D673" i="8"/>
  <c r="BI634" i="8"/>
  <c r="DM678" i="8"/>
  <c r="N675" i="8"/>
  <c r="N670" i="8"/>
  <c r="F663" i="8"/>
  <c r="F734" i="8" s="1"/>
  <c r="F659" i="8"/>
  <c r="DO732" i="8"/>
  <c r="F656" i="8"/>
  <c r="AX662" i="8"/>
  <c r="CA673" i="8"/>
  <c r="BL737" i="8"/>
  <c r="CA674" i="8"/>
  <c r="CA671" i="8"/>
  <c r="AY677" i="8"/>
  <c r="CW709" i="8"/>
  <c r="CN709" i="8"/>
  <c r="BL701" i="8"/>
  <c r="CN701" i="8"/>
  <c r="CA688" i="8"/>
  <c r="GT676" i="8"/>
  <c r="AO723" i="8"/>
  <c r="FB565" i="8"/>
  <c r="FB685" i="8" s="1"/>
  <c r="CB589" i="8"/>
  <c r="AX659" i="8"/>
  <c r="I659" i="8"/>
  <c r="FF662" i="8"/>
  <c r="D644" i="8"/>
  <c r="D649" i="8"/>
  <c r="D705" i="8"/>
  <c r="C706" i="8"/>
  <c r="BI641" i="8"/>
  <c r="GX698" i="8"/>
  <c r="GT692" i="8"/>
  <c r="GT675" i="8"/>
  <c r="AM638" i="8"/>
  <c r="BH688" i="8"/>
  <c r="BH685" i="8"/>
  <c r="BH684" i="8"/>
  <c r="AY688" i="8"/>
  <c r="AX588" i="8"/>
  <c r="AX604" i="8"/>
  <c r="AX586" i="8"/>
  <c r="AX610" i="8"/>
  <c r="AX598" i="8"/>
  <c r="GT613" i="8"/>
  <c r="GT611" i="8"/>
  <c r="D597" i="8"/>
  <c r="GT677" i="8"/>
  <c r="AI594" i="8"/>
  <c r="AO594" i="8" s="1"/>
  <c r="AI603" i="8"/>
  <c r="AX600" i="8"/>
  <c r="AX738" i="8" s="1"/>
  <c r="D645" i="8"/>
  <c r="BI639" i="8"/>
  <c r="BI648" i="8"/>
  <c r="BI733" i="8" s="1"/>
  <c r="GT672" i="8"/>
  <c r="D676" i="8"/>
  <c r="D669" i="8"/>
  <c r="N671" i="8"/>
  <c r="F661" i="8"/>
  <c r="EM733" i="8"/>
  <c r="EG751" i="8" s="1"/>
  <c r="F662" i="8"/>
  <c r="CA675" i="8"/>
  <c r="AY672" i="8"/>
  <c r="AM621" i="8"/>
  <c r="AM622" i="8"/>
  <c r="BM717" i="8"/>
  <c r="CX717" i="8"/>
  <c r="BZ700" i="8"/>
  <c r="BZ698" i="8"/>
  <c r="BM709" i="8"/>
  <c r="S701" i="8"/>
  <c r="BL717" i="8"/>
  <c r="BZ708" i="8"/>
  <c r="BZ706" i="8"/>
  <c r="BN678" i="8"/>
  <c r="FN713" i="8"/>
  <c r="GN565" i="8"/>
  <c r="GN688" i="8" s="1"/>
  <c r="FH562" i="8"/>
  <c r="FH633" i="8" s="1"/>
  <c r="BY663" i="8"/>
  <c r="AY691" i="8"/>
  <c r="GX654" i="8"/>
  <c r="GU701" i="8"/>
  <c r="BI677" i="8"/>
  <c r="BI674" i="8"/>
  <c r="BH638" i="8"/>
  <c r="BA707" i="8"/>
  <c r="BA709" i="8" s="1"/>
  <c r="DM665" i="8"/>
  <c r="DO734" i="8"/>
  <c r="DN734" i="8" s="1"/>
  <c r="EP733" i="8"/>
  <c r="CO678" i="8"/>
  <c r="CV678" i="8"/>
  <c r="BZ716" i="8"/>
  <c r="AN623" i="8"/>
  <c r="FE594" i="8"/>
  <c r="FI569" i="8"/>
  <c r="HD664" i="8"/>
  <c r="AY686" i="8"/>
  <c r="AY699" i="8"/>
  <c r="I700" i="8"/>
  <c r="I708" i="8"/>
  <c r="I707" i="8"/>
  <c r="BH648" i="8"/>
  <c r="AX597" i="8"/>
  <c r="DM736" i="8"/>
  <c r="EK754" i="8" s="1"/>
  <c r="BL694" i="8"/>
  <c r="AY623" i="8"/>
  <c r="R665" i="8"/>
  <c r="CO738" i="8"/>
  <c r="BZ713" i="8"/>
  <c r="FC609" i="8"/>
  <c r="Q689" i="8"/>
  <c r="BH647" i="8"/>
  <c r="CX614" i="8"/>
  <c r="R678" i="8"/>
  <c r="DM739" i="8"/>
  <c r="EK757" i="8" s="1"/>
  <c r="AA726" i="8"/>
  <c r="ET650" i="8"/>
  <c r="CO614" i="8"/>
  <c r="EL752" i="8"/>
  <c r="HD686" i="8"/>
  <c r="HD693" i="8"/>
  <c r="BK623" i="8"/>
  <c r="BV623" i="8" s="1"/>
  <c r="BK625" i="8"/>
  <c r="BK618" i="8"/>
  <c r="CN694" i="8"/>
  <c r="R737" i="8"/>
  <c r="D684" i="8"/>
  <c r="BY658" i="8"/>
  <c r="AO721" i="8"/>
  <c r="M707" i="8"/>
  <c r="DY732" i="8"/>
  <c r="EM750" i="8" s="1"/>
  <c r="FI705" i="8"/>
  <c r="FA715" i="8"/>
  <c r="GN645" i="8"/>
  <c r="GQ585" i="8"/>
  <c r="CB685" i="8"/>
  <c r="BA659" i="8"/>
  <c r="Q684" i="8"/>
  <c r="FN560" i="8"/>
  <c r="FN594" i="8" s="1"/>
  <c r="D692" i="8"/>
  <c r="DO739" i="8"/>
  <c r="EL757" i="8" s="1"/>
  <c r="BY660" i="8"/>
  <c r="AL655" i="8"/>
  <c r="K717" i="8"/>
  <c r="FG714" i="8"/>
  <c r="GO687" i="8"/>
  <c r="AX701" i="8"/>
  <c r="I690" i="8"/>
  <c r="FM655" i="8"/>
  <c r="FF673" i="8"/>
  <c r="FF672" i="8"/>
  <c r="HC568" i="8"/>
  <c r="CO741" i="8"/>
  <c r="FM658" i="8"/>
  <c r="FG613" i="8"/>
  <c r="GP636" i="8"/>
  <c r="L632" i="8"/>
  <c r="GT609" i="8"/>
  <c r="GP646" i="8"/>
  <c r="CV600" i="8"/>
  <c r="I684" i="8"/>
  <c r="DQ732" i="8"/>
  <c r="BI708" i="8"/>
  <c r="GO612" i="8"/>
  <c r="GT586" i="8"/>
  <c r="GP639" i="8"/>
  <c r="I693" i="8"/>
  <c r="AI606" i="8"/>
  <c r="AI602" i="8"/>
  <c r="AI586" i="8"/>
  <c r="AI588" i="8"/>
  <c r="AI601" i="8"/>
  <c r="AI598" i="8"/>
  <c r="E568" i="8"/>
  <c r="I691" i="8"/>
  <c r="I562" i="8"/>
  <c r="EZ709" i="8"/>
  <c r="GO683" i="8"/>
  <c r="AM609" i="8"/>
  <c r="AM585" i="8"/>
  <c r="GT612" i="8"/>
  <c r="GP635" i="8"/>
  <c r="BL735" i="8"/>
  <c r="FO618" i="8"/>
  <c r="GR623" i="8"/>
  <c r="AU634" i="8"/>
  <c r="AU714" i="8"/>
  <c r="BI675" i="8"/>
  <c r="GM657" i="8"/>
  <c r="GO693" i="8"/>
  <c r="AU560" i="8"/>
  <c r="AU606" i="8" s="1"/>
  <c r="J560" i="8"/>
  <c r="J602" i="8" s="1"/>
  <c r="O706" i="8"/>
  <c r="CH539" i="8"/>
  <c r="BH623" i="8"/>
  <c r="O697" i="8"/>
  <c r="K560" i="8"/>
  <c r="K603" i="8" s="1"/>
  <c r="G698" i="8"/>
  <c r="GP648" i="8"/>
  <c r="BH619" i="8"/>
  <c r="AM675" i="8"/>
  <c r="GP630" i="8"/>
  <c r="AL626" i="8"/>
  <c r="EU626" i="8"/>
  <c r="AY620" i="8"/>
  <c r="CU626" i="8"/>
  <c r="AY619" i="8"/>
  <c r="C678" i="8"/>
  <c r="FK633" i="8"/>
  <c r="FE639" i="8"/>
  <c r="FF568" i="8"/>
  <c r="GO602" i="8"/>
  <c r="GQ607" i="8"/>
  <c r="AC539" i="8"/>
  <c r="M641" i="8"/>
  <c r="Q661" i="8"/>
  <c r="HF700" i="8"/>
  <c r="GP645" i="8"/>
  <c r="CB684" i="8"/>
  <c r="AL659" i="8"/>
  <c r="DP739" i="8"/>
  <c r="Q697" i="8"/>
  <c r="M675" i="8"/>
  <c r="GO692" i="8"/>
  <c r="GP643" i="8"/>
  <c r="P609" i="8"/>
  <c r="FF565" i="8"/>
  <c r="FF689" i="8" s="1"/>
  <c r="FF562" i="8"/>
  <c r="GO689" i="8"/>
  <c r="AL712" i="8"/>
  <c r="FA638" i="8"/>
  <c r="FF676" i="8"/>
  <c r="GS565" i="8"/>
  <c r="GS688" i="8" s="1"/>
  <c r="D685" i="8"/>
  <c r="FG587" i="8"/>
  <c r="GU624" i="8"/>
  <c r="GP631" i="8"/>
  <c r="CV598" i="8"/>
  <c r="CY598" i="8" s="1"/>
  <c r="BZ690" i="8"/>
  <c r="FC665" i="8"/>
  <c r="FA634" i="8"/>
  <c r="FF569" i="8"/>
  <c r="GO691" i="8"/>
  <c r="GV560" i="8"/>
  <c r="DP732" i="8"/>
  <c r="FN568" i="8"/>
  <c r="GO685" i="8"/>
  <c r="CC569" i="8"/>
  <c r="I689" i="8"/>
  <c r="I716" i="8"/>
  <c r="DZ740" i="8"/>
  <c r="AI590" i="8"/>
  <c r="AI611" i="8"/>
  <c r="AI610" i="8"/>
  <c r="AI593" i="8"/>
  <c r="AI604" i="8"/>
  <c r="AI585" i="8"/>
  <c r="I712" i="8"/>
  <c r="I717" i="8" s="1"/>
  <c r="AM590" i="8"/>
  <c r="GQ589" i="8"/>
  <c r="GP642" i="8"/>
  <c r="GO593" i="8"/>
  <c r="GP633" i="8"/>
  <c r="DZ738" i="8"/>
  <c r="CK682" i="8"/>
  <c r="GM658" i="8"/>
  <c r="AU660" i="8"/>
  <c r="GT701" i="8"/>
  <c r="EA735" i="8"/>
  <c r="EN753" i="8" s="1"/>
  <c r="BI672" i="8"/>
  <c r="AU664" i="8"/>
  <c r="BH620" i="8"/>
  <c r="DO740" i="8"/>
  <c r="EL758" i="8" s="1"/>
  <c r="CU650" i="8"/>
  <c r="DO736" i="8"/>
  <c r="EL754" i="8" s="1"/>
  <c r="BH622" i="8"/>
  <c r="EN732" i="8"/>
  <c r="AY622" i="8"/>
  <c r="CY672" i="8"/>
  <c r="CZ672" i="8"/>
  <c r="CY673" i="8"/>
  <c r="CZ673" i="8"/>
  <c r="AY669" i="8"/>
  <c r="AY671" i="8"/>
  <c r="AY675" i="8"/>
  <c r="CM694" i="8"/>
  <c r="AY674" i="8"/>
  <c r="AA727" i="8"/>
  <c r="AL715" i="8"/>
  <c r="CB657" i="8"/>
  <c r="HB565" i="8"/>
  <c r="HB687" i="8" s="1"/>
  <c r="GO604" i="8"/>
  <c r="FL714" i="8"/>
  <c r="GO599" i="8"/>
  <c r="GT665" i="8"/>
  <c r="I597" i="8"/>
  <c r="EY737" i="8"/>
  <c r="EY754" i="8" s="1"/>
  <c r="FF677" i="8"/>
  <c r="GO690" i="8"/>
  <c r="GP649" i="8"/>
  <c r="FF567" i="8"/>
  <c r="FL662" i="8"/>
  <c r="AI591" i="8"/>
  <c r="AI607" i="8"/>
  <c r="AI609" i="8"/>
  <c r="AI597" i="8"/>
  <c r="AI592" i="8"/>
  <c r="AI612" i="8"/>
  <c r="G701" i="8"/>
  <c r="GO606" i="8"/>
  <c r="AM601" i="8"/>
  <c r="CC568" i="8"/>
  <c r="GO684" i="8"/>
  <c r="FK620" i="8"/>
  <c r="GO682" i="8"/>
  <c r="R735" i="8"/>
  <c r="BA733" i="8"/>
  <c r="M626" i="8"/>
  <c r="GP634" i="8"/>
  <c r="GP650" i="8" s="1"/>
  <c r="CU678" i="8"/>
  <c r="EQ739" i="8"/>
  <c r="EP739" i="8"/>
  <c r="CK626" i="8"/>
  <c r="R620" i="8"/>
  <c r="R625" i="8"/>
  <c r="R623" i="8"/>
  <c r="R622" i="8"/>
  <c r="R619" i="8"/>
  <c r="R618" i="8"/>
  <c r="R624" i="8"/>
  <c r="R621" i="8"/>
  <c r="FB671" i="8"/>
  <c r="FB672" i="8"/>
  <c r="FB676" i="8"/>
  <c r="FB674" i="8"/>
  <c r="FN639" i="8"/>
  <c r="FN632" i="8"/>
  <c r="FN647" i="8"/>
  <c r="GV620" i="8"/>
  <c r="GV624" i="8"/>
  <c r="CC621" i="8"/>
  <c r="CH621" i="8" s="1"/>
  <c r="CC619" i="8"/>
  <c r="CC623" i="8"/>
  <c r="CC620" i="8"/>
  <c r="CC618" i="8"/>
  <c r="CC625" i="8"/>
  <c r="CC624" i="8"/>
  <c r="CC622" i="8"/>
  <c r="AU669" i="8"/>
  <c r="AU670" i="8"/>
  <c r="AU675" i="8"/>
  <c r="AU671" i="8"/>
  <c r="AU676" i="8"/>
  <c r="AU677" i="8"/>
  <c r="AU672" i="8"/>
  <c r="AU674" i="8"/>
  <c r="AU622" i="8"/>
  <c r="AU618" i="8"/>
  <c r="AU624" i="8"/>
  <c r="BE624" i="8" s="1"/>
  <c r="AU623" i="8"/>
  <c r="AU625" i="8"/>
  <c r="BC625" i="8" s="1"/>
  <c r="AU619" i="8"/>
  <c r="ET626" i="8"/>
  <c r="FJ658" i="8"/>
  <c r="GQ602" i="8"/>
  <c r="AT633" i="8"/>
  <c r="AT643" i="8"/>
  <c r="AO726" i="8"/>
  <c r="M699" i="8"/>
  <c r="M635" i="8"/>
  <c r="FK706" i="8"/>
  <c r="FN567" i="8"/>
  <c r="GQ588" i="8"/>
  <c r="AT640" i="8"/>
  <c r="Q633" i="8"/>
  <c r="BJ562" i="8"/>
  <c r="BJ565" i="8"/>
  <c r="BJ691" i="8" s="1"/>
  <c r="FD706" i="8"/>
  <c r="FJ656" i="8"/>
  <c r="D683" i="8"/>
  <c r="FA698" i="8"/>
  <c r="EB738" i="8"/>
  <c r="BY688" i="8"/>
  <c r="BZ613" i="8"/>
  <c r="BZ611" i="8"/>
  <c r="BZ599" i="8"/>
  <c r="BZ604" i="8"/>
  <c r="BZ606" i="8"/>
  <c r="FL657" i="8"/>
  <c r="AF549" i="8"/>
  <c r="FG685" i="8"/>
  <c r="FJ657" i="8"/>
  <c r="CA664" i="8"/>
  <c r="C683" i="8"/>
  <c r="C691" i="8"/>
  <c r="FM698" i="8"/>
  <c r="FL713" i="8"/>
  <c r="GS567" i="8"/>
  <c r="GP658" i="8"/>
  <c r="HF560" i="8"/>
  <c r="EC738" i="8"/>
  <c r="BZ631" i="8"/>
  <c r="BZ639" i="8"/>
  <c r="BZ646" i="8"/>
  <c r="BZ645" i="8"/>
  <c r="BZ692" i="8"/>
  <c r="L655" i="8"/>
  <c r="FB568" i="8"/>
  <c r="FL716" i="8"/>
  <c r="GQ601" i="8"/>
  <c r="FB567" i="8"/>
  <c r="DP740" i="8"/>
  <c r="CC567" i="8"/>
  <c r="CC560" i="8"/>
  <c r="CF560" i="8" s="1"/>
  <c r="FD705" i="8"/>
  <c r="CA658" i="8"/>
  <c r="G705" i="8"/>
  <c r="CX741" i="8"/>
  <c r="AM597" i="8"/>
  <c r="AM611" i="8"/>
  <c r="AM586" i="8"/>
  <c r="AM607" i="8"/>
  <c r="AM603" i="8"/>
  <c r="GQ600" i="8"/>
  <c r="FL659" i="8"/>
  <c r="D682" i="8"/>
  <c r="GO675" i="8"/>
  <c r="GR625" i="8"/>
  <c r="I675" i="8"/>
  <c r="AU699" i="8"/>
  <c r="CK630" i="8"/>
  <c r="CK697" i="8"/>
  <c r="BZ596" i="8"/>
  <c r="CF539" i="8"/>
  <c r="BZ589" i="8"/>
  <c r="L678" i="8"/>
  <c r="AV678" i="8"/>
  <c r="H678" i="8"/>
  <c r="DO735" i="8"/>
  <c r="DP735" i="8"/>
  <c r="EP737" i="8"/>
  <c r="EQ737" i="8"/>
  <c r="H620" i="8"/>
  <c r="H625" i="8"/>
  <c r="H623" i="8"/>
  <c r="H624" i="8"/>
  <c r="H618" i="8"/>
  <c r="H619" i="8"/>
  <c r="H622" i="8"/>
  <c r="EQ736" i="8"/>
  <c r="BV549" i="8"/>
  <c r="BK621" i="8"/>
  <c r="BT549" i="8"/>
  <c r="H621" i="8"/>
  <c r="C620" i="8"/>
  <c r="C623" i="8"/>
  <c r="C624" i="8"/>
  <c r="C619" i="8"/>
  <c r="C622" i="8"/>
  <c r="C625" i="8"/>
  <c r="C618" i="8"/>
  <c r="C621" i="8"/>
  <c r="EN730" i="8"/>
  <c r="EP730" i="8"/>
  <c r="EM730" i="8"/>
  <c r="EG748" i="8" s="1"/>
  <c r="EQ730" i="8"/>
  <c r="BJ568" i="8"/>
  <c r="FO654" i="8"/>
  <c r="FF659" i="8"/>
  <c r="GS689" i="8"/>
  <c r="GQ599" i="8"/>
  <c r="GQ592" i="8"/>
  <c r="FB562" i="8"/>
  <c r="FB645" i="8" s="1"/>
  <c r="M643" i="8"/>
  <c r="Q632" i="8"/>
  <c r="FA699" i="8"/>
  <c r="FN698" i="8"/>
  <c r="FN564" i="8"/>
  <c r="FN669" i="8" s="1"/>
  <c r="GX565" i="8"/>
  <c r="GX686" i="8" s="1"/>
  <c r="GQ586" i="8"/>
  <c r="GQ591" i="8"/>
  <c r="E658" i="8"/>
  <c r="M633" i="8"/>
  <c r="Q641" i="8"/>
  <c r="BJ569" i="8"/>
  <c r="FG684" i="8"/>
  <c r="HF664" i="8"/>
  <c r="GY699" i="8"/>
  <c r="GP662" i="8"/>
  <c r="D686" i="8"/>
  <c r="D687" i="8"/>
  <c r="HD646" i="8"/>
  <c r="BZ588" i="8"/>
  <c r="BZ610" i="8"/>
  <c r="BZ601" i="8"/>
  <c r="BZ590" i="8"/>
  <c r="BZ600" i="8"/>
  <c r="AL683" i="8"/>
  <c r="GX569" i="8"/>
  <c r="GV655" i="8"/>
  <c r="C692" i="8"/>
  <c r="C687" i="8"/>
  <c r="FL655" i="8"/>
  <c r="GS560" i="8"/>
  <c r="GS562" i="8"/>
  <c r="GS647" i="8" s="1"/>
  <c r="GS569" i="8"/>
  <c r="GP654" i="8"/>
  <c r="CV691" i="8"/>
  <c r="CV643" i="8"/>
  <c r="BZ636" i="8"/>
  <c r="BZ647" i="8"/>
  <c r="BZ649" i="8"/>
  <c r="BZ687" i="8"/>
  <c r="BZ684" i="8"/>
  <c r="L705" i="8"/>
  <c r="GP663" i="8"/>
  <c r="BY643" i="8"/>
  <c r="FA704" i="8"/>
  <c r="FA709" i="8" s="1"/>
  <c r="GR601" i="8"/>
  <c r="GY698" i="8"/>
  <c r="BY682" i="8"/>
  <c r="GP655" i="8"/>
  <c r="GR609" i="8"/>
  <c r="BZ689" i="8"/>
  <c r="D689" i="8"/>
  <c r="AM612" i="8"/>
  <c r="AM602" i="8"/>
  <c r="AM608" i="8"/>
  <c r="AO608" i="8" s="1"/>
  <c r="AM610" i="8"/>
  <c r="AM599" i="8"/>
  <c r="AM587" i="8"/>
  <c r="GQ612" i="8"/>
  <c r="GQ610" i="8"/>
  <c r="D688" i="8"/>
  <c r="GP657" i="8"/>
  <c r="BV726" i="8"/>
  <c r="BU726" i="8" s="1"/>
  <c r="GO669" i="8"/>
  <c r="GR624" i="8"/>
  <c r="AI623" i="8"/>
  <c r="G708" i="8"/>
  <c r="I674" i="8"/>
  <c r="BZ598" i="8"/>
  <c r="AW686" i="8"/>
  <c r="I677" i="8"/>
  <c r="AV736" i="8"/>
  <c r="FK621" i="8"/>
  <c r="DQ734" i="8"/>
  <c r="DM741" i="8"/>
  <c r="EK759" i="8" s="1"/>
  <c r="FC709" i="8"/>
  <c r="AW678" i="8"/>
  <c r="AU621" i="8"/>
  <c r="BE621" i="8" s="1"/>
  <c r="BE549" i="8"/>
  <c r="BC549" i="8"/>
  <c r="EN734" i="8"/>
  <c r="AZ626" i="8"/>
  <c r="EL764" i="8"/>
  <c r="EA776" i="8"/>
  <c r="DQ735" i="8"/>
  <c r="BK622" i="8"/>
  <c r="EY623" i="8"/>
  <c r="EY618" i="8"/>
  <c r="EY625" i="8"/>
  <c r="EY622" i="8"/>
  <c r="EY619" i="8"/>
  <c r="EY624" i="8"/>
  <c r="EY620" i="8"/>
  <c r="AV626" i="8"/>
  <c r="BK624" i="8"/>
  <c r="AM676" i="8"/>
  <c r="AM671" i="8"/>
  <c r="AM673" i="8"/>
  <c r="AM677" i="8"/>
  <c r="AM669" i="8"/>
  <c r="AM670" i="8"/>
  <c r="EP735" i="8"/>
  <c r="EQ735" i="8"/>
  <c r="EN735" i="8"/>
  <c r="EM735" i="8"/>
  <c r="EG753" i="8" s="1"/>
  <c r="BT539" i="8"/>
  <c r="BV539" i="8"/>
  <c r="BK564" i="8"/>
  <c r="EM732" i="8"/>
  <c r="EG750" i="8" s="1"/>
  <c r="CB678" i="8"/>
  <c r="BZ630" i="8"/>
  <c r="BZ732" i="8" s="1"/>
  <c r="BZ634" i="8"/>
  <c r="BZ643" i="8"/>
  <c r="BZ733" i="8" s="1"/>
  <c r="CA660" i="8"/>
  <c r="AT641" i="8"/>
  <c r="AT645" i="8"/>
  <c r="M640" i="8"/>
  <c r="FJ662" i="8"/>
  <c r="HB659" i="8"/>
  <c r="GS568" i="8"/>
  <c r="E663" i="8"/>
  <c r="FE712" i="8"/>
  <c r="HB664" i="8"/>
  <c r="GR597" i="8"/>
  <c r="GQ604" i="8"/>
  <c r="FN565" i="8"/>
  <c r="FN687" i="8" s="1"/>
  <c r="HF657" i="8"/>
  <c r="D690" i="8"/>
  <c r="GR607" i="8"/>
  <c r="BZ594" i="8"/>
  <c r="BZ597" i="8"/>
  <c r="BZ591" i="8"/>
  <c r="BZ602" i="8"/>
  <c r="BZ608" i="8"/>
  <c r="BZ592" i="8"/>
  <c r="BZ742" i="8" s="1"/>
  <c r="E656" i="8"/>
  <c r="HD645" i="8"/>
  <c r="I589" i="8"/>
  <c r="Z549" i="8"/>
  <c r="HE658" i="8"/>
  <c r="BY684" i="8"/>
  <c r="C686" i="8"/>
  <c r="K701" i="8"/>
  <c r="GP659" i="8"/>
  <c r="FG683" i="8"/>
  <c r="GP656" i="8"/>
  <c r="BZ642" i="8"/>
  <c r="BZ635" i="8"/>
  <c r="BZ633" i="8"/>
  <c r="BZ688" i="8"/>
  <c r="L683" i="8"/>
  <c r="FL664" i="8"/>
  <c r="CV693" i="8"/>
  <c r="CC562" i="8"/>
  <c r="CC643" i="8" s="1"/>
  <c r="GR621" i="8"/>
  <c r="G707" i="8"/>
  <c r="AM606" i="8"/>
  <c r="AM593" i="8"/>
  <c r="AM588" i="8"/>
  <c r="AM604" i="8"/>
  <c r="AM591" i="8"/>
  <c r="GR701" i="8"/>
  <c r="D691" i="8"/>
  <c r="FB560" i="8"/>
  <c r="FB588" i="8" s="1"/>
  <c r="HA661" i="8"/>
  <c r="GR622" i="8"/>
  <c r="FC717" i="8"/>
  <c r="GU678" i="8"/>
  <c r="CB619" i="8"/>
  <c r="CB624" i="8"/>
  <c r="CB623" i="8"/>
  <c r="CB620" i="8"/>
  <c r="CB625" i="8"/>
  <c r="CB622" i="8"/>
  <c r="CB618" i="8"/>
  <c r="CH618" i="8" s="1"/>
  <c r="AU673" i="8"/>
  <c r="BC539" i="8"/>
  <c r="BV618" i="8"/>
  <c r="BT618" i="8"/>
  <c r="CC564" i="8"/>
  <c r="BJ704" i="8"/>
  <c r="BJ705" i="8"/>
  <c r="EY621" i="8"/>
  <c r="BJ699" i="8"/>
  <c r="BJ700" i="8"/>
  <c r="BJ698" i="8"/>
  <c r="EQ732" i="8"/>
  <c r="C589" i="8"/>
  <c r="C595" i="8"/>
  <c r="BK619" i="8"/>
  <c r="FA619" i="8"/>
  <c r="FA618" i="8"/>
  <c r="F691" i="8"/>
  <c r="F683" i="8"/>
  <c r="F687" i="8"/>
  <c r="F684" i="8"/>
  <c r="F685" i="8"/>
  <c r="F682" i="8"/>
  <c r="F690" i="8"/>
  <c r="F692" i="8"/>
  <c r="F688" i="8"/>
  <c r="F693" i="8"/>
  <c r="F689" i="8"/>
  <c r="F686" i="8"/>
  <c r="BJ618" i="8"/>
  <c r="BJ619" i="8"/>
  <c r="AO595" i="8"/>
  <c r="AQ595" i="8"/>
  <c r="CR619" i="8"/>
  <c r="CP619" i="8"/>
  <c r="AM689" i="8"/>
  <c r="AM693" i="8"/>
  <c r="BZ659" i="8"/>
  <c r="AT700" i="8"/>
  <c r="FO624" i="8"/>
  <c r="GV619" i="8"/>
  <c r="GY657" i="8"/>
  <c r="GO587" i="8"/>
  <c r="AY633" i="8"/>
  <c r="AL691" i="8"/>
  <c r="E655" i="8"/>
  <c r="AE723" i="8"/>
  <c r="M715" i="8"/>
  <c r="FE630" i="8"/>
  <c r="FI713" i="8"/>
  <c r="GO657" i="8"/>
  <c r="AV665" i="8"/>
  <c r="AX707" i="8"/>
  <c r="M661" i="8"/>
  <c r="BJ560" i="8"/>
  <c r="BT560" i="8" s="1"/>
  <c r="FK624" i="8"/>
  <c r="GN697" i="8"/>
  <c r="GY663" i="8"/>
  <c r="GY734" i="8" s="1"/>
  <c r="GY750" i="8" s="1"/>
  <c r="AY716" i="8"/>
  <c r="CC662" i="8"/>
  <c r="FO625" i="8"/>
  <c r="GO591" i="8"/>
  <c r="CF563" i="8"/>
  <c r="CC663" i="8"/>
  <c r="AT697" i="8"/>
  <c r="AL587" i="8"/>
  <c r="GX567" i="8"/>
  <c r="AM688" i="8"/>
  <c r="AM683" i="8"/>
  <c r="AM637" i="8"/>
  <c r="AM647" i="8"/>
  <c r="AM633" i="8"/>
  <c r="DQ741" i="8"/>
  <c r="GO596" i="8"/>
  <c r="AL682" i="8"/>
  <c r="HF697" i="8"/>
  <c r="HF565" i="8"/>
  <c r="HF687" i="8" s="1"/>
  <c r="GS654" i="8"/>
  <c r="GS655" i="8"/>
  <c r="GO610" i="8"/>
  <c r="FG632" i="8"/>
  <c r="FG697" i="8"/>
  <c r="HC565" i="8"/>
  <c r="HC688" i="8" s="1"/>
  <c r="HC567" i="8"/>
  <c r="I588" i="8"/>
  <c r="DQ740" i="8"/>
  <c r="FO623" i="8"/>
  <c r="GY655" i="8"/>
  <c r="GO595" i="8"/>
  <c r="CC705" i="8"/>
  <c r="D708" i="8"/>
  <c r="D707" i="8"/>
  <c r="GY659" i="8"/>
  <c r="AV739" i="8"/>
  <c r="D612" i="8"/>
  <c r="D610" i="8"/>
  <c r="D613" i="8"/>
  <c r="D611" i="8"/>
  <c r="D603" i="8"/>
  <c r="BA654" i="8"/>
  <c r="BA660" i="8"/>
  <c r="GO664" i="8"/>
  <c r="C698" i="8"/>
  <c r="DQ736" i="8"/>
  <c r="K593" i="8"/>
  <c r="FM706" i="8"/>
  <c r="BA661" i="8"/>
  <c r="FO620" i="8"/>
  <c r="GV663" i="8"/>
  <c r="FK619" i="8"/>
  <c r="AI674" i="8"/>
  <c r="GM700" i="8"/>
  <c r="EC739" i="8"/>
  <c r="AI715" i="8"/>
  <c r="AI697" i="8"/>
  <c r="GM654" i="8"/>
  <c r="R717" i="8"/>
  <c r="BI676" i="8"/>
  <c r="AU700" i="8"/>
  <c r="BH630" i="8"/>
  <c r="BH649" i="8"/>
  <c r="BH637" i="8"/>
  <c r="BH632" i="8"/>
  <c r="AI596" i="8"/>
  <c r="K590" i="8"/>
  <c r="CP672" i="8"/>
  <c r="CR672" i="8"/>
  <c r="CP673" i="8"/>
  <c r="CR673" i="8"/>
  <c r="EA742" i="8"/>
  <c r="K621" i="8"/>
  <c r="K622" i="8"/>
  <c r="K624" i="8"/>
  <c r="K623" i="8"/>
  <c r="K618" i="8"/>
  <c r="K625" i="8"/>
  <c r="K620" i="8"/>
  <c r="K619" i="8"/>
  <c r="CO626" i="8"/>
  <c r="CP618" i="8"/>
  <c r="CR618" i="8"/>
  <c r="BZ626" i="8"/>
  <c r="CU709" i="8"/>
  <c r="DO742" i="8"/>
  <c r="BZ682" i="8"/>
  <c r="BZ691" i="8"/>
  <c r="BZ686" i="8"/>
  <c r="BZ683" i="8"/>
  <c r="BZ685" i="8"/>
  <c r="F737" i="8"/>
  <c r="BI654" i="8"/>
  <c r="BI734" i="8" s="1"/>
  <c r="BI657" i="8"/>
  <c r="AX693" i="8"/>
  <c r="AX689" i="8"/>
  <c r="AX690" i="8"/>
  <c r="BB598" i="8"/>
  <c r="BB600" i="8"/>
  <c r="BB603" i="8"/>
  <c r="BB587" i="8"/>
  <c r="BB585" i="8"/>
  <c r="BB592" i="8"/>
  <c r="BB606" i="8"/>
  <c r="BB612" i="8"/>
  <c r="BB595" i="8"/>
  <c r="BB597" i="8"/>
  <c r="BB601" i="8"/>
  <c r="BB594" i="8"/>
  <c r="BB607" i="8"/>
  <c r="BB609" i="8"/>
  <c r="BB588" i="8"/>
  <c r="BB613" i="8"/>
  <c r="BB589" i="8"/>
  <c r="BB602" i="8"/>
  <c r="BB610" i="8"/>
  <c r="BB590" i="8"/>
  <c r="BB604" i="8"/>
  <c r="BB611" i="8"/>
  <c r="BB591" i="8"/>
  <c r="BB596" i="8"/>
  <c r="BB586" i="8"/>
  <c r="BB593" i="8"/>
  <c r="AJ674" i="8"/>
  <c r="AJ670" i="8"/>
  <c r="AJ675" i="8"/>
  <c r="AJ676" i="8"/>
  <c r="AJ671" i="8"/>
  <c r="AJ669" i="8"/>
  <c r="AJ677" i="8"/>
  <c r="G674" i="8"/>
  <c r="G569" i="8"/>
  <c r="G567" i="8"/>
  <c r="G568" i="8"/>
  <c r="G565" i="8"/>
  <c r="G562" i="8"/>
  <c r="AT678" i="8"/>
  <c r="CR676" i="8"/>
  <c r="AM641" i="8"/>
  <c r="AM645" i="8"/>
  <c r="BZ654" i="8"/>
  <c r="BZ663" i="8"/>
  <c r="BZ657" i="8"/>
  <c r="BZ661" i="8"/>
  <c r="BZ655" i="8"/>
  <c r="BB643" i="8"/>
  <c r="BB637" i="8"/>
  <c r="BB645" i="8"/>
  <c r="BB647" i="8"/>
  <c r="BB631" i="8"/>
  <c r="BB633" i="8"/>
  <c r="BB641" i="8"/>
  <c r="BB632" i="8"/>
  <c r="BB639" i="8"/>
  <c r="BB649" i="8"/>
  <c r="BB642" i="8"/>
  <c r="BB630" i="8"/>
  <c r="BB634" i="8"/>
  <c r="BB635" i="8"/>
  <c r="BB636" i="8"/>
  <c r="BB648" i="8"/>
  <c r="BB640" i="8"/>
  <c r="BB638" i="8"/>
  <c r="BB646" i="8"/>
  <c r="G621" i="8"/>
  <c r="G625" i="8"/>
  <c r="G620" i="8"/>
  <c r="G623" i="8"/>
  <c r="G618" i="8"/>
  <c r="G624" i="8"/>
  <c r="G622" i="8"/>
  <c r="G619" i="8"/>
  <c r="CA640" i="8"/>
  <c r="AT708" i="8"/>
  <c r="FK656" i="8"/>
  <c r="FO704" i="8"/>
  <c r="GW700" i="8"/>
  <c r="GO609" i="8"/>
  <c r="AC726" i="8"/>
  <c r="AD726" i="8" s="1"/>
  <c r="Q587" i="8"/>
  <c r="GN700" i="8"/>
  <c r="GU590" i="8"/>
  <c r="AX708" i="8"/>
  <c r="AX705" i="8"/>
  <c r="D598" i="8"/>
  <c r="FG633" i="8"/>
  <c r="FO622" i="8"/>
  <c r="GO601" i="8"/>
  <c r="GV661" i="8"/>
  <c r="HF645" i="8"/>
  <c r="AV730" i="8"/>
  <c r="AL686" i="8"/>
  <c r="GO586" i="8"/>
  <c r="CC699" i="8"/>
  <c r="K589" i="8"/>
  <c r="Q688" i="8"/>
  <c r="HD700" i="8"/>
  <c r="AM686" i="8"/>
  <c r="AM691" i="8"/>
  <c r="AM684" i="8"/>
  <c r="AM646" i="8"/>
  <c r="AM631" i="8"/>
  <c r="AM635" i="8"/>
  <c r="AM648" i="8"/>
  <c r="DP741" i="8"/>
  <c r="HD697" i="8"/>
  <c r="GO589" i="8"/>
  <c r="AX717" i="8"/>
  <c r="FH698" i="8"/>
  <c r="GO613" i="8"/>
  <c r="BA663" i="8"/>
  <c r="FK623" i="8"/>
  <c r="GO585" i="8"/>
  <c r="GO600" i="8"/>
  <c r="L713" i="8"/>
  <c r="HC562" i="8"/>
  <c r="HC646" i="8" s="1"/>
  <c r="GT626" i="8"/>
  <c r="AY715" i="8"/>
  <c r="DM740" i="8"/>
  <c r="EK758" i="8" s="1"/>
  <c r="FK625" i="8"/>
  <c r="GO592" i="8"/>
  <c r="K606" i="8"/>
  <c r="Z721" i="8"/>
  <c r="GO662" i="8"/>
  <c r="AY587" i="8"/>
  <c r="D594" i="8"/>
  <c r="D602" i="8"/>
  <c r="D609" i="8"/>
  <c r="D608" i="8"/>
  <c r="D587" i="8"/>
  <c r="BA657" i="8"/>
  <c r="BA664" i="8"/>
  <c r="CU733" i="8"/>
  <c r="DP736" i="8"/>
  <c r="CU736" i="8"/>
  <c r="GO654" i="8"/>
  <c r="FO621" i="8"/>
  <c r="GV660" i="8"/>
  <c r="FK618" i="8"/>
  <c r="EZ678" i="8"/>
  <c r="ES626" i="8"/>
  <c r="AU630" i="8"/>
  <c r="DP742" i="8"/>
  <c r="AU697" i="8"/>
  <c r="AU704" i="8"/>
  <c r="BA626" i="8"/>
  <c r="CK683" i="8"/>
  <c r="BH634" i="8"/>
  <c r="BH639" i="8"/>
  <c r="BH643" i="8"/>
  <c r="BH636" i="8"/>
  <c r="EB739" i="8"/>
  <c r="DO737" i="8"/>
  <c r="DP737" i="8"/>
  <c r="DQ737" i="8"/>
  <c r="DM737" i="8"/>
  <c r="EK755" i="8" s="1"/>
  <c r="CU694" i="8"/>
  <c r="GO698" i="8"/>
  <c r="GO697" i="8"/>
  <c r="K567" i="8"/>
  <c r="K569" i="8"/>
  <c r="K568" i="8"/>
  <c r="K565" i="8"/>
  <c r="DO665" i="8"/>
  <c r="DM734" i="8"/>
  <c r="EK752" i="8" s="1"/>
  <c r="CP623" i="8"/>
  <c r="CR623" i="8"/>
  <c r="CR624" i="8"/>
  <c r="CP624" i="8"/>
  <c r="G560" i="8"/>
  <c r="G609" i="8" s="1"/>
  <c r="BA698" i="8"/>
  <c r="BA701" i="8" s="1"/>
  <c r="BB673" i="8"/>
  <c r="BE673" i="8" s="1"/>
  <c r="BB671" i="8"/>
  <c r="BB675" i="8"/>
  <c r="BB672" i="8"/>
  <c r="BB676" i="8"/>
  <c r="BE676" i="8" s="1"/>
  <c r="BB674" i="8"/>
  <c r="BB670" i="8"/>
  <c r="BB669" i="8"/>
  <c r="BB677" i="8"/>
  <c r="BB682" i="8"/>
  <c r="BB684" i="8"/>
  <c r="BB693" i="8"/>
  <c r="BB683" i="8"/>
  <c r="BB690" i="8"/>
  <c r="BB689" i="8"/>
  <c r="BB687" i="8"/>
  <c r="BB691" i="8"/>
  <c r="BB685" i="8"/>
  <c r="BB686" i="8"/>
  <c r="BB688" i="8"/>
  <c r="CO694" i="8"/>
  <c r="BA678" i="8"/>
  <c r="F569" i="8"/>
  <c r="F567" i="8"/>
  <c r="CP625" i="8"/>
  <c r="CR625" i="8"/>
  <c r="BZ662" i="8"/>
  <c r="BZ664" i="8"/>
  <c r="CC657" i="8"/>
  <c r="BZ658" i="8"/>
  <c r="M660" i="8"/>
  <c r="FG635" i="8"/>
  <c r="GO603" i="8"/>
  <c r="CA642" i="8"/>
  <c r="AT699" i="8"/>
  <c r="AT707" i="8"/>
  <c r="AV650" i="8"/>
  <c r="AL598" i="8"/>
  <c r="E707" i="8"/>
  <c r="D590" i="8"/>
  <c r="GX560" i="8"/>
  <c r="AX737" i="8"/>
  <c r="AX706" i="8"/>
  <c r="I593" i="8"/>
  <c r="Q596" i="8"/>
  <c r="Q588" i="8"/>
  <c r="FK560" i="8"/>
  <c r="FK597" i="8" s="1"/>
  <c r="AY645" i="8"/>
  <c r="AL593" i="8"/>
  <c r="D706" i="8"/>
  <c r="M712" i="8"/>
  <c r="M630" i="8"/>
  <c r="FA713" i="8"/>
  <c r="AO560" i="8"/>
  <c r="Q712" i="8"/>
  <c r="GY661" i="8"/>
  <c r="AM690" i="8"/>
  <c r="AM687" i="8"/>
  <c r="AM685" i="8"/>
  <c r="AC549" i="8"/>
  <c r="AM642" i="8"/>
  <c r="AM636" i="8"/>
  <c r="AM644" i="8"/>
  <c r="AM630" i="8"/>
  <c r="BI737" i="8"/>
  <c r="D600" i="8"/>
  <c r="FH567" i="8"/>
  <c r="FL698" i="8"/>
  <c r="D595" i="8"/>
  <c r="FH697" i="8"/>
  <c r="GO659" i="8"/>
  <c r="AY659" i="8"/>
  <c r="FA714" i="8"/>
  <c r="GO598" i="8"/>
  <c r="GO658" i="8"/>
  <c r="FA560" i="8"/>
  <c r="FA611" i="8" s="1"/>
  <c r="GO594" i="8"/>
  <c r="D591" i="8"/>
  <c r="D586" i="8"/>
  <c r="D601" i="8"/>
  <c r="D604" i="8"/>
  <c r="BA656" i="8"/>
  <c r="C699" i="8"/>
  <c r="D596" i="8"/>
  <c r="E654" i="8"/>
  <c r="GY664" i="8"/>
  <c r="GO590" i="8"/>
  <c r="GQ626" i="8"/>
  <c r="AJ701" i="8"/>
  <c r="GO660" i="8"/>
  <c r="BA731" i="8"/>
  <c r="GO597" i="8"/>
  <c r="HC560" i="8"/>
  <c r="AI675" i="8"/>
  <c r="O715" i="8"/>
  <c r="O713" i="8"/>
  <c r="ES665" i="8"/>
  <c r="AU641" i="8"/>
  <c r="AQ724" i="8"/>
  <c r="AP724" i="8" s="1"/>
  <c r="O714" i="8"/>
  <c r="GM562" i="8"/>
  <c r="GM647" i="8" s="1"/>
  <c r="GM569" i="8"/>
  <c r="BH641" i="8"/>
  <c r="DQ742" i="8"/>
  <c r="BH640" i="8"/>
  <c r="BH633" i="8"/>
  <c r="BH642" i="8"/>
  <c r="BL678" i="8"/>
  <c r="BB626" i="8"/>
  <c r="BC621" i="8"/>
  <c r="EN764" i="8"/>
  <c r="EC776" i="8"/>
  <c r="AJ619" i="8"/>
  <c r="AJ623" i="8"/>
  <c r="AJ618" i="8"/>
  <c r="AJ624" i="8"/>
  <c r="AJ622" i="8"/>
  <c r="CN678" i="8"/>
  <c r="AL678" i="8"/>
  <c r="BZ678" i="8"/>
  <c r="CU717" i="8"/>
  <c r="F561" i="8"/>
  <c r="BB644" i="8"/>
  <c r="CP620" i="8"/>
  <c r="CR620" i="8"/>
  <c r="CR622" i="8"/>
  <c r="CP622" i="8"/>
  <c r="AN678" i="8"/>
  <c r="F564" i="8"/>
  <c r="F673" i="8" s="1"/>
  <c r="DP734" i="8"/>
  <c r="AZ678" i="8"/>
  <c r="F568" i="8"/>
  <c r="AM600" i="8"/>
  <c r="AM596" i="8"/>
  <c r="T626" i="8"/>
  <c r="CU701" i="8"/>
  <c r="G673" i="8"/>
  <c r="G670" i="8"/>
  <c r="G671" i="8"/>
  <c r="G669" i="8"/>
  <c r="G677" i="8"/>
  <c r="G676" i="8"/>
  <c r="G675" i="8"/>
  <c r="F560" i="8"/>
  <c r="F562" i="8"/>
  <c r="F644" i="8" s="1"/>
  <c r="AO672" i="8"/>
  <c r="AQ672" i="8"/>
  <c r="GS620" i="8"/>
  <c r="GS624" i="8"/>
  <c r="GS623" i="8"/>
  <c r="GS622" i="8"/>
  <c r="GS618" i="8"/>
  <c r="GS625" i="8"/>
  <c r="GS619" i="8"/>
  <c r="HB633" i="8"/>
  <c r="HB637" i="8"/>
  <c r="HB638" i="8"/>
  <c r="HB645" i="8"/>
  <c r="HB646" i="8"/>
  <c r="EY665" i="8"/>
  <c r="AW637" i="8"/>
  <c r="AW645" i="8"/>
  <c r="AW636" i="8"/>
  <c r="AW641" i="8"/>
  <c r="AW632" i="8"/>
  <c r="AW630" i="8"/>
  <c r="AW642" i="8"/>
  <c r="AW631" i="8"/>
  <c r="AW634" i="8"/>
  <c r="AW643" i="8"/>
  <c r="AW646" i="8"/>
  <c r="AW633" i="8"/>
  <c r="AW649" i="8"/>
  <c r="AW648" i="8"/>
  <c r="AW640" i="8"/>
  <c r="AW647" i="8"/>
  <c r="AW639" i="8"/>
  <c r="AW705" i="8"/>
  <c r="AW708" i="8"/>
  <c r="AW707" i="8"/>
  <c r="GM561" i="8"/>
  <c r="GM616" i="8" s="1"/>
  <c r="AW638" i="8"/>
  <c r="CY675" i="8"/>
  <c r="CZ675" i="8"/>
  <c r="CP721" i="8"/>
  <c r="CR721" i="8"/>
  <c r="CQ721" i="8" s="1"/>
  <c r="CX626" i="8"/>
  <c r="CY618" i="8"/>
  <c r="CZ618" i="8"/>
  <c r="DZ735" i="8"/>
  <c r="AU612" i="8"/>
  <c r="AU591" i="8"/>
  <c r="AU592" i="8"/>
  <c r="AU598" i="8"/>
  <c r="AU594" i="8"/>
  <c r="AU586" i="8"/>
  <c r="J663" i="8"/>
  <c r="J659" i="8"/>
  <c r="J656" i="8"/>
  <c r="J660" i="8"/>
  <c r="J655" i="8"/>
  <c r="J662" i="8"/>
  <c r="J664" i="8"/>
  <c r="J657" i="8"/>
  <c r="J661" i="8"/>
  <c r="N700" i="8"/>
  <c r="N697" i="8"/>
  <c r="N698" i="8"/>
  <c r="FQ750" i="8"/>
  <c r="FQ762" i="8"/>
  <c r="EC734" i="8"/>
  <c r="DY734" i="8"/>
  <c r="EM752" i="8" s="1"/>
  <c r="EB734" i="8"/>
  <c r="EA734" i="8"/>
  <c r="AI706" i="8"/>
  <c r="AI705" i="8"/>
  <c r="AI708" i="8"/>
  <c r="BC620" i="8"/>
  <c r="BE620" i="8"/>
  <c r="CA595" i="8"/>
  <c r="AT661" i="8"/>
  <c r="Z726" i="8"/>
  <c r="AV734" i="8"/>
  <c r="FD657" i="8"/>
  <c r="HC658" i="8"/>
  <c r="HC664" i="8"/>
  <c r="HF647" i="8"/>
  <c r="GW664" i="8"/>
  <c r="GP621" i="8"/>
  <c r="BY635" i="8"/>
  <c r="CC689" i="8"/>
  <c r="AT656" i="8"/>
  <c r="AT715" i="8"/>
  <c r="E569" i="8"/>
  <c r="E632" i="8"/>
  <c r="E715" i="8"/>
  <c r="E643" i="8"/>
  <c r="P692" i="8"/>
  <c r="Q705" i="8"/>
  <c r="Q655" i="8"/>
  <c r="FD659" i="8"/>
  <c r="GV603" i="8"/>
  <c r="HB658" i="8"/>
  <c r="HF634" i="8"/>
  <c r="GP694" i="8"/>
  <c r="AY708" i="8"/>
  <c r="AL638" i="8"/>
  <c r="E633" i="8"/>
  <c r="FA656" i="8"/>
  <c r="FH657" i="8"/>
  <c r="FL634" i="8"/>
  <c r="BA739" i="8"/>
  <c r="AI642" i="8"/>
  <c r="AI646" i="8"/>
  <c r="AI638" i="8"/>
  <c r="AI648" i="8"/>
  <c r="GV587" i="8"/>
  <c r="HD657" i="8"/>
  <c r="BY633" i="8"/>
  <c r="CA645" i="8"/>
  <c r="AY660" i="8"/>
  <c r="C634" i="8"/>
  <c r="I642" i="8"/>
  <c r="FM705" i="8"/>
  <c r="FL632" i="8"/>
  <c r="HC659" i="8"/>
  <c r="GW661" i="8"/>
  <c r="FL635" i="8"/>
  <c r="FG705" i="8"/>
  <c r="HC672" i="8"/>
  <c r="L698" i="8"/>
  <c r="FL645" i="8"/>
  <c r="EZ694" i="8"/>
  <c r="HC697" i="8"/>
  <c r="BY715" i="8"/>
  <c r="K645" i="8"/>
  <c r="K633" i="8"/>
  <c r="EA733" i="8"/>
  <c r="EN751" i="8" s="1"/>
  <c r="FL642" i="8"/>
  <c r="FA697" i="8"/>
  <c r="GR674" i="8"/>
  <c r="GY567" i="8"/>
  <c r="GP623" i="8"/>
  <c r="BY654" i="8"/>
  <c r="C635" i="8"/>
  <c r="C644" i="8"/>
  <c r="C632" i="8"/>
  <c r="D736" i="8"/>
  <c r="FD698" i="8"/>
  <c r="GV622" i="8"/>
  <c r="AY713" i="8"/>
  <c r="AY632" i="8"/>
  <c r="I641" i="8"/>
  <c r="I645" i="8"/>
  <c r="GV657" i="8"/>
  <c r="E704" i="8"/>
  <c r="E638" i="8"/>
  <c r="I643" i="8"/>
  <c r="GW657" i="8"/>
  <c r="K639" i="8"/>
  <c r="K647" i="8"/>
  <c r="K630" i="8"/>
  <c r="K732" i="8" s="1"/>
  <c r="FL706" i="8"/>
  <c r="FL697" i="8"/>
  <c r="FL585" i="8"/>
  <c r="GP622" i="8"/>
  <c r="GV654" i="8"/>
  <c r="GV656" i="8"/>
  <c r="GO671" i="8"/>
  <c r="GO670" i="8"/>
  <c r="CK648" i="8"/>
  <c r="CK635" i="8"/>
  <c r="CK647" i="8"/>
  <c r="CK642" i="8"/>
  <c r="CK631" i="8"/>
  <c r="CK639" i="8"/>
  <c r="CK644" i="8"/>
  <c r="CK633" i="8"/>
  <c r="CK636" i="8"/>
  <c r="CK638" i="8"/>
  <c r="CK643" i="8"/>
  <c r="CK637" i="8"/>
  <c r="CK684" i="8"/>
  <c r="CK685" i="8"/>
  <c r="CK692" i="8"/>
  <c r="CK691" i="8"/>
  <c r="CK687" i="8"/>
  <c r="CK690" i="8"/>
  <c r="CK686" i="8"/>
  <c r="CK714" i="8"/>
  <c r="CK715" i="8"/>
  <c r="AW682" i="8"/>
  <c r="AW704" i="8"/>
  <c r="O698" i="8"/>
  <c r="EU614" i="8"/>
  <c r="N606" i="8"/>
  <c r="N612" i="8"/>
  <c r="N600" i="8"/>
  <c r="N587" i="8"/>
  <c r="N610" i="8"/>
  <c r="N591" i="8"/>
  <c r="N588" i="8"/>
  <c r="N613" i="8"/>
  <c r="N602" i="8"/>
  <c r="N585" i="8"/>
  <c r="N593" i="8"/>
  <c r="N601" i="8"/>
  <c r="N607" i="8"/>
  <c r="N603" i="8"/>
  <c r="N594" i="8"/>
  <c r="N597" i="8"/>
  <c r="N595" i="8"/>
  <c r="N586" i="8"/>
  <c r="N611" i="8"/>
  <c r="N598" i="8"/>
  <c r="N596" i="8"/>
  <c r="N609" i="8"/>
  <c r="N592" i="8"/>
  <c r="N599" i="8"/>
  <c r="N589" i="8"/>
  <c r="N590" i="8"/>
  <c r="N604" i="8"/>
  <c r="N608" i="8"/>
  <c r="R694" i="8"/>
  <c r="BH698" i="8"/>
  <c r="BH699" i="8"/>
  <c r="BH697" i="8"/>
  <c r="CX678" i="8"/>
  <c r="GM568" i="8"/>
  <c r="AN712" i="8"/>
  <c r="AN716" i="8"/>
  <c r="AN714" i="8"/>
  <c r="BH654" i="8"/>
  <c r="BH663" i="8"/>
  <c r="BH662" i="8"/>
  <c r="BH656" i="8"/>
  <c r="BH655" i="8"/>
  <c r="BH660" i="8"/>
  <c r="BH659" i="8"/>
  <c r="CK716" i="8"/>
  <c r="CK708" i="8"/>
  <c r="ET665" i="8"/>
  <c r="AN715" i="8"/>
  <c r="BY669" i="8"/>
  <c r="BY677" i="8"/>
  <c r="BY675" i="8"/>
  <c r="BY676" i="8"/>
  <c r="BY670" i="8"/>
  <c r="BY672" i="8"/>
  <c r="BY674" i="8"/>
  <c r="BY671" i="8"/>
  <c r="EC735" i="8"/>
  <c r="DY735" i="8"/>
  <c r="EM753" i="8" s="1"/>
  <c r="EB735" i="8"/>
  <c r="CY624" i="8"/>
  <c r="CZ624" i="8"/>
  <c r="CZ619" i="8"/>
  <c r="CY619" i="8"/>
  <c r="AI619" i="8"/>
  <c r="BI623" i="8"/>
  <c r="GU694" i="8"/>
  <c r="AW689" i="8"/>
  <c r="J623" i="8"/>
  <c r="J622" i="8"/>
  <c r="J625" i="8"/>
  <c r="J618" i="8"/>
  <c r="J624" i="8"/>
  <c r="J620" i="8"/>
  <c r="J619" i="8"/>
  <c r="GM564" i="8"/>
  <c r="GM673" i="8" s="1"/>
  <c r="GT610" i="8"/>
  <c r="GT590" i="8"/>
  <c r="GT587" i="8"/>
  <c r="GT592" i="8"/>
  <c r="GT593" i="8"/>
  <c r="GT588" i="8"/>
  <c r="GT595" i="8"/>
  <c r="GT607" i="8"/>
  <c r="GT600" i="8"/>
  <c r="GT594" i="8"/>
  <c r="GT585" i="8"/>
  <c r="GT608" i="8"/>
  <c r="GT597" i="8"/>
  <c r="GT601" i="8"/>
  <c r="GT589" i="8"/>
  <c r="AU585" i="8"/>
  <c r="AW706" i="8"/>
  <c r="AU686" i="8"/>
  <c r="AU687" i="8"/>
  <c r="AU683" i="8"/>
  <c r="AU692" i="8"/>
  <c r="AU712" i="8"/>
  <c r="AU713" i="8"/>
  <c r="FF674" i="8"/>
  <c r="FF670" i="8"/>
  <c r="N691" i="8"/>
  <c r="J603" i="8"/>
  <c r="J599" i="8"/>
  <c r="J592" i="8"/>
  <c r="J589" i="8"/>
  <c r="J604" i="8"/>
  <c r="J610" i="8"/>
  <c r="J612" i="8"/>
  <c r="J707" i="8"/>
  <c r="J705" i="8"/>
  <c r="J706" i="8"/>
  <c r="J708" i="8"/>
  <c r="CZ727" i="8"/>
  <c r="DA727" i="8" s="1"/>
  <c r="CY727" i="8"/>
  <c r="K674" i="8"/>
  <c r="EO764" i="8"/>
  <c r="ED776" i="8"/>
  <c r="FB713" i="8"/>
  <c r="FB716" i="8"/>
  <c r="BC618" i="8"/>
  <c r="AX626" i="8"/>
  <c r="BE618" i="8"/>
  <c r="BE625" i="8"/>
  <c r="GM560" i="8"/>
  <c r="I672" i="8"/>
  <c r="I676" i="8"/>
  <c r="I669" i="8"/>
  <c r="BI712" i="8"/>
  <c r="BI713" i="8"/>
  <c r="BI715" i="8"/>
  <c r="BI714" i="8"/>
  <c r="GT689" i="8"/>
  <c r="GT688" i="8"/>
  <c r="GT690" i="8"/>
  <c r="GT683" i="8"/>
  <c r="GT682" i="8"/>
  <c r="GT685" i="8"/>
  <c r="GT686" i="8"/>
  <c r="GT693" i="8"/>
  <c r="GT684" i="8"/>
  <c r="GT687" i="8"/>
  <c r="GQ594" i="8"/>
  <c r="GQ598" i="8"/>
  <c r="GQ593" i="8"/>
  <c r="GQ608" i="8"/>
  <c r="GQ596" i="8"/>
  <c r="GQ590" i="8"/>
  <c r="GQ603" i="8"/>
  <c r="GQ611" i="8"/>
  <c r="GQ587" i="8"/>
  <c r="GQ606" i="8"/>
  <c r="GQ597" i="8"/>
  <c r="GQ613" i="8"/>
  <c r="C693" i="8"/>
  <c r="C688" i="8"/>
  <c r="C689" i="8"/>
  <c r="C685" i="8"/>
  <c r="AU716" i="8"/>
  <c r="CK705" i="8"/>
  <c r="O560" i="8"/>
  <c r="O705" i="8"/>
  <c r="O708" i="8"/>
  <c r="AU589" i="8"/>
  <c r="CH619" i="8"/>
  <c r="CF621" i="8"/>
  <c r="HF585" i="8"/>
  <c r="CV658" i="8"/>
  <c r="CY658" i="8" s="1"/>
  <c r="EB768" i="8" s="1"/>
  <c r="EM768" i="8" s="1"/>
  <c r="CK612" i="8"/>
  <c r="CK592" i="8"/>
  <c r="CP560" i="8"/>
  <c r="CK611" i="8"/>
  <c r="CK599" i="8"/>
  <c r="CK593" i="8"/>
  <c r="CK595" i="8"/>
  <c r="CK603" i="8"/>
  <c r="CK596" i="8"/>
  <c r="CK591" i="8"/>
  <c r="CK588" i="8"/>
  <c r="CK585" i="8"/>
  <c r="CK600" i="8"/>
  <c r="CR560" i="8"/>
  <c r="CK586" i="8"/>
  <c r="CK594" i="8"/>
  <c r="CK590" i="8"/>
  <c r="CK587" i="8"/>
  <c r="CK613" i="8"/>
  <c r="CK606" i="8"/>
  <c r="CK598" i="8"/>
  <c r="CK610" i="8"/>
  <c r="CK602" i="8"/>
  <c r="CK609" i="8"/>
  <c r="CK607" i="8"/>
  <c r="CR720" i="8"/>
  <c r="CQ720" i="8" s="1"/>
  <c r="CP720" i="8"/>
  <c r="D698" i="8"/>
  <c r="D697" i="8"/>
  <c r="CZ674" i="8"/>
  <c r="CY674" i="8"/>
  <c r="AN700" i="8"/>
  <c r="AN697" i="8"/>
  <c r="AN704" i="8"/>
  <c r="AN708" i="8"/>
  <c r="CZ623" i="8"/>
  <c r="CY623" i="8"/>
  <c r="ET694" i="8"/>
  <c r="BI591" i="8"/>
  <c r="BI611" i="8"/>
  <c r="BI601" i="8"/>
  <c r="BI596" i="8"/>
  <c r="BI587" i="8"/>
  <c r="BI598" i="8"/>
  <c r="BI604" i="8"/>
  <c r="BI594" i="8"/>
  <c r="BI606" i="8"/>
  <c r="BI588" i="8"/>
  <c r="BI593" i="8"/>
  <c r="BI603" i="8"/>
  <c r="BI610" i="8"/>
  <c r="BI602" i="8"/>
  <c r="BI585" i="8"/>
  <c r="BI592" i="8"/>
  <c r="BI613" i="8"/>
  <c r="BI607" i="8"/>
  <c r="BI612" i="8"/>
  <c r="BI600" i="8"/>
  <c r="BI595" i="8"/>
  <c r="BI597" i="8"/>
  <c r="BI589" i="8"/>
  <c r="BE622" i="8"/>
  <c r="O655" i="8"/>
  <c r="O657" i="8"/>
  <c r="O662" i="8"/>
  <c r="O659" i="8"/>
  <c r="O663" i="8"/>
  <c r="O660" i="8"/>
  <c r="O658" i="8"/>
  <c r="O656" i="8"/>
  <c r="O664" i="8"/>
  <c r="O661" i="8"/>
  <c r="CC685" i="8"/>
  <c r="AT664" i="8"/>
  <c r="AC721" i="8"/>
  <c r="AD721" i="8" s="1"/>
  <c r="AI641" i="8"/>
  <c r="EY735" i="8"/>
  <c r="GO676" i="8"/>
  <c r="GV659" i="8"/>
  <c r="HF602" i="8"/>
  <c r="AO724" i="8"/>
  <c r="AE727" i="8"/>
  <c r="M598" i="8"/>
  <c r="P644" i="8"/>
  <c r="FN705" i="8"/>
  <c r="HB564" i="8"/>
  <c r="HF612" i="8"/>
  <c r="CB634" i="8"/>
  <c r="C713" i="8"/>
  <c r="E635" i="8"/>
  <c r="M596" i="8"/>
  <c r="HF600" i="8"/>
  <c r="HF589" i="8"/>
  <c r="CB633" i="8"/>
  <c r="CC690" i="8"/>
  <c r="HE568" i="8"/>
  <c r="CB697" i="8"/>
  <c r="CC691" i="8"/>
  <c r="AJ596" i="8"/>
  <c r="FH662" i="8"/>
  <c r="CB663" i="8"/>
  <c r="AI644" i="8"/>
  <c r="AI635" i="8"/>
  <c r="AI647" i="8"/>
  <c r="AI630" i="8"/>
  <c r="FL633" i="8"/>
  <c r="FF630" i="8"/>
  <c r="GV625" i="8"/>
  <c r="AY640" i="8"/>
  <c r="HC675" i="8"/>
  <c r="GS697" i="8"/>
  <c r="FH654" i="8"/>
  <c r="GW662" i="8"/>
  <c r="GY564" i="8"/>
  <c r="GY677" i="8" s="1"/>
  <c r="GP619" i="8"/>
  <c r="FL708" i="8"/>
  <c r="CV664" i="8"/>
  <c r="CY664" i="8" s="1"/>
  <c r="EB774" i="8" s="1"/>
  <c r="EM774" i="8" s="1"/>
  <c r="AY663" i="8"/>
  <c r="FL672" i="8"/>
  <c r="C631" i="8"/>
  <c r="C636" i="8"/>
  <c r="C638" i="8"/>
  <c r="GP620" i="8"/>
  <c r="GY697" i="8"/>
  <c r="E565" i="8"/>
  <c r="E690" i="8" s="1"/>
  <c r="E560" i="8"/>
  <c r="E592" i="8" s="1"/>
  <c r="I704" i="8"/>
  <c r="K641" i="8"/>
  <c r="AM742" i="8"/>
  <c r="K643" i="8"/>
  <c r="K731" i="8" s="1"/>
  <c r="K632" i="8"/>
  <c r="K636" i="8"/>
  <c r="FL638" i="8"/>
  <c r="FL636" i="8"/>
  <c r="FL704" i="8"/>
  <c r="FL671" i="8"/>
  <c r="FL641" i="8"/>
  <c r="GV664" i="8"/>
  <c r="AQ640" i="8"/>
  <c r="GO672" i="8"/>
  <c r="N716" i="8"/>
  <c r="N714" i="8"/>
  <c r="N713" i="8"/>
  <c r="N712" i="8"/>
  <c r="ET614" i="8"/>
  <c r="CK659" i="8"/>
  <c r="CK656" i="8"/>
  <c r="CK664" i="8"/>
  <c r="CK654" i="8"/>
  <c r="CK663" i="8"/>
  <c r="CK660" i="8"/>
  <c r="CK658" i="8"/>
  <c r="CK661" i="8"/>
  <c r="CK698" i="8"/>
  <c r="CK699" i="8"/>
  <c r="CR727" i="8"/>
  <c r="CQ727" i="8" s="1"/>
  <c r="CP727" i="8"/>
  <c r="CR722" i="8"/>
  <c r="CQ722" i="8" s="1"/>
  <c r="CP722" i="8"/>
  <c r="AW612" i="8"/>
  <c r="AW600" i="8"/>
  <c r="AW606" i="8"/>
  <c r="AW608" i="8"/>
  <c r="AW607" i="8"/>
  <c r="AW609" i="8"/>
  <c r="AW591" i="8"/>
  <c r="AW604" i="8"/>
  <c r="AW592" i="8"/>
  <c r="AW593" i="8"/>
  <c r="AW595" i="8"/>
  <c r="AW596" i="8"/>
  <c r="AW602" i="8"/>
  <c r="AW589" i="8"/>
  <c r="AW585" i="8"/>
  <c r="AW603" i="8"/>
  <c r="AW610" i="8"/>
  <c r="AW586" i="8"/>
  <c r="AW611" i="8"/>
  <c r="AW597" i="8"/>
  <c r="AW598" i="8"/>
  <c r="AW587" i="8"/>
  <c r="AW601" i="8"/>
  <c r="AW594" i="8"/>
  <c r="AW613" i="8"/>
  <c r="AW588" i="8"/>
  <c r="FF561" i="8"/>
  <c r="AI671" i="8"/>
  <c r="AI669" i="8"/>
  <c r="AI673" i="8"/>
  <c r="AI670" i="8"/>
  <c r="AI677" i="8"/>
  <c r="BA683" i="8"/>
  <c r="BA689" i="8"/>
  <c r="BA691" i="8"/>
  <c r="BI704" i="8"/>
  <c r="BI707" i="8"/>
  <c r="BI706" i="8"/>
  <c r="CR645" i="8"/>
  <c r="CY676" i="8"/>
  <c r="CZ676" i="8"/>
  <c r="EU694" i="8"/>
  <c r="K670" i="8"/>
  <c r="AN698" i="8"/>
  <c r="AN705" i="8"/>
  <c r="CK693" i="8"/>
  <c r="CP726" i="8"/>
  <c r="CR726" i="8"/>
  <c r="CQ726" i="8" s="1"/>
  <c r="CK640" i="8"/>
  <c r="K677" i="8"/>
  <c r="CZ620" i="8"/>
  <c r="CY620" i="8"/>
  <c r="CZ622" i="8"/>
  <c r="CY622" i="8"/>
  <c r="G654" i="8"/>
  <c r="G655" i="8"/>
  <c r="G657" i="8"/>
  <c r="G659" i="8"/>
  <c r="G662" i="8"/>
  <c r="G661" i="8"/>
  <c r="G658" i="8"/>
  <c r="G663" i="8"/>
  <c r="G664" i="8"/>
  <c r="G660" i="8"/>
  <c r="G656" i="8"/>
  <c r="AI620" i="8"/>
  <c r="ES690" i="8"/>
  <c r="ES683" i="8"/>
  <c r="ES688" i="8"/>
  <c r="ES691" i="8"/>
  <c r="ES682" i="8"/>
  <c r="ES689" i="8"/>
  <c r="ES685" i="8"/>
  <c r="ES687" i="8"/>
  <c r="ES693" i="8"/>
  <c r="ES686" i="8"/>
  <c r="ES684" i="8"/>
  <c r="BH661" i="8"/>
  <c r="O654" i="8"/>
  <c r="AU644" i="8"/>
  <c r="AU631" i="8"/>
  <c r="AU643" i="8"/>
  <c r="AU639" i="8"/>
  <c r="AU636" i="8"/>
  <c r="AU648" i="8"/>
  <c r="AU635" i="8"/>
  <c r="AU633" i="8"/>
  <c r="AU642" i="8"/>
  <c r="AU640" i="8"/>
  <c r="AU646" i="8"/>
  <c r="AU632" i="8"/>
  <c r="AU649" i="8"/>
  <c r="AU638" i="8"/>
  <c r="AU647" i="8"/>
  <c r="AU637" i="8"/>
  <c r="AU732" i="8" s="1"/>
  <c r="O609" i="8"/>
  <c r="O561" i="8"/>
  <c r="O621" i="8" s="1"/>
  <c r="N654" i="8"/>
  <c r="N662" i="8"/>
  <c r="N661" i="8"/>
  <c r="N657" i="8"/>
  <c r="N664" i="8"/>
  <c r="N656" i="8"/>
  <c r="N658" i="8"/>
  <c r="N663" i="8"/>
  <c r="N655" i="8"/>
  <c r="N660" i="8"/>
  <c r="N659" i="8"/>
  <c r="AI618" i="8"/>
  <c r="J682" i="8"/>
  <c r="J684" i="8"/>
  <c r="J686" i="8"/>
  <c r="J691" i="8"/>
  <c r="J683" i="8"/>
  <c r="J689" i="8"/>
  <c r="J688" i="8"/>
  <c r="J690" i="8"/>
  <c r="J693" i="8"/>
  <c r="J687" i="8"/>
  <c r="AI707" i="8"/>
  <c r="ET701" i="8"/>
  <c r="CZ725" i="8"/>
  <c r="DA725" i="8" s="1"/>
  <c r="CY725" i="8"/>
  <c r="CZ720" i="8"/>
  <c r="DA720" i="8" s="1"/>
  <c r="CY720" i="8"/>
  <c r="FB705" i="8"/>
  <c r="FB708" i="8"/>
  <c r="Q623" i="8"/>
  <c r="Q624" i="8"/>
  <c r="Q618" i="8"/>
  <c r="Q622" i="8"/>
  <c r="Q620" i="8"/>
  <c r="Q619" i="8"/>
  <c r="Q625" i="8"/>
  <c r="BI671" i="8"/>
  <c r="GM659" i="8"/>
  <c r="GM660" i="8"/>
  <c r="GM656" i="8"/>
  <c r="GM662" i="8"/>
  <c r="GM698" i="8"/>
  <c r="N645" i="8"/>
  <c r="N632" i="8"/>
  <c r="N646" i="8"/>
  <c r="N647" i="8"/>
  <c r="N634" i="8"/>
  <c r="N637" i="8"/>
  <c r="N633" i="8"/>
  <c r="N631" i="8"/>
  <c r="N640" i="8"/>
  <c r="N642" i="8"/>
  <c r="N648" i="8"/>
  <c r="N733" i="8" s="1"/>
  <c r="N641" i="8"/>
  <c r="N638" i="8"/>
  <c r="N635" i="8"/>
  <c r="N630" i="8"/>
  <c r="N639" i="8"/>
  <c r="N649" i="8"/>
  <c r="N644" i="8"/>
  <c r="N636" i="8"/>
  <c r="I561" i="8"/>
  <c r="I621" i="8" s="1"/>
  <c r="AA549" i="8"/>
  <c r="AE549" i="8"/>
  <c r="FB715" i="8"/>
  <c r="FA621" i="8"/>
  <c r="FA625" i="8"/>
  <c r="FA624" i="8"/>
  <c r="FA620" i="8"/>
  <c r="FA622" i="8"/>
  <c r="FA623" i="8"/>
  <c r="EA739" i="8"/>
  <c r="BA587" i="8"/>
  <c r="BA742" i="8" s="1"/>
  <c r="BA596" i="8"/>
  <c r="BA593" i="8"/>
  <c r="BA598" i="8"/>
  <c r="BA741" i="8" s="1"/>
  <c r="BI684" i="8"/>
  <c r="BI686" i="8"/>
  <c r="BI685" i="8"/>
  <c r="BI691" i="8"/>
  <c r="BI690" i="8"/>
  <c r="BI683" i="8"/>
  <c r="CK655" i="8"/>
  <c r="GO607" i="8"/>
  <c r="GO588" i="8"/>
  <c r="CK632" i="8"/>
  <c r="GM661" i="8"/>
  <c r="AU689" i="8"/>
  <c r="O712" i="8"/>
  <c r="CF625" i="8"/>
  <c r="M602" i="8"/>
  <c r="J670" i="8"/>
  <c r="J671" i="8"/>
  <c r="AE671" i="8" s="1"/>
  <c r="J675" i="8"/>
  <c r="J674" i="8"/>
  <c r="J669" i="8"/>
  <c r="J677" i="8"/>
  <c r="J676" i="8"/>
  <c r="J672" i="8"/>
  <c r="BI697" i="8"/>
  <c r="BI699" i="8"/>
  <c r="K638" i="8"/>
  <c r="K635" i="8"/>
  <c r="K642" i="8"/>
  <c r="AX678" i="8"/>
  <c r="ES673" i="8"/>
  <c r="ES672" i="8"/>
  <c r="ES669" i="8"/>
  <c r="ES675" i="8"/>
  <c r="ES670" i="8"/>
  <c r="ES677" i="8"/>
  <c r="ES674" i="8"/>
  <c r="ES676" i="8"/>
  <c r="ES671" i="8"/>
  <c r="AQ621" i="8"/>
  <c r="AO621" i="8"/>
  <c r="J715" i="8"/>
  <c r="J713" i="8"/>
  <c r="J716" i="8"/>
  <c r="BI622" i="8"/>
  <c r="BI618" i="8"/>
  <c r="BI624" i="8"/>
  <c r="J714" i="8"/>
  <c r="GM642" i="8"/>
  <c r="C641" i="8"/>
  <c r="C640" i="8"/>
  <c r="BK682" i="8"/>
  <c r="AT716" i="8"/>
  <c r="C645" i="8"/>
  <c r="C731" i="8" s="1"/>
  <c r="M595" i="8"/>
  <c r="BJ594" i="8"/>
  <c r="FO630" i="8"/>
  <c r="FF638" i="8"/>
  <c r="FL675" i="8"/>
  <c r="HB568" i="8"/>
  <c r="HF607" i="8"/>
  <c r="AY656" i="8"/>
  <c r="AT663" i="8"/>
  <c r="AL643" i="8"/>
  <c r="E567" i="8"/>
  <c r="E713" i="8"/>
  <c r="Z724" i="8"/>
  <c r="K640" i="8"/>
  <c r="AE720" i="8"/>
  <c r="Z539" i="8"/>
  <c r="FI655" i="8"/>
  <c r="FA663" i="8"/>
  <c r="FK659" i="8"/>
  <c r="HF601" i="8"/>
  <c r="AT660" i="8"/>
  <c r="C712" i="8"/>
  <c r="C717" i="8" s="1"/>
  <c r="I638" i="8"/>
  <c r="BJ662" i="8"/>
  <c r="FG656" i="8"/>
  <c r="GO674" i="8"/>
  <c r="HB560" i="8"/>
  <c r="GN560" i="8"/>
  <c r="AY664" i="8"/>
  <c r="FA655" i="8"/>
  <c r="CB704" i="8"/>
  <c r="BY640" i="8"/>
  <c r="AL632" i="8"/>
  <c r="GO650" i="8"/>
  <c r="DY733" i="8"/>
  <c r="EM751" i="8" s="1"/>
  <c r="AI639" i="8"/>
  <c r="AO639" i="8" s="1"/>
  <c r="AI636" i="8"/>
  <c r="AI649" i="8"/>
  <c r="AI643" i="8"/>
  <c r="FH656" i="8"/>
  <c r="BH742" i="8"/>
  <c r="FG657" i="8"/>
  <c r="FF560" i="8"/>
  <c r="FF608" i="8" s="1"/>
  <c r="HC662" i="8"/>
  <c r="HD685" i="8"/>
  <c r="GW658" i="8"/>
  <c r="CA600" i="8"/>
  <c r="FA659" i="8"/>
  <c r="FL705" i="8"/>
  <c r="FG655" i="8"/>
  <c r="HA700" i="8"/>
  <c r="GW659" i="8"/>
  <c r="GP618" i="8"/>
  <c r="CV663" i="8"/>
  <c r="AY638" i="8"/>
  <c r="AY706" i="8"/>
  <c r="FA657" i="8"/>
  <c r="FG682" i="8"/>
  <c r="GV623" i="8"/>
  <c r="GP625" i="8"/>
  <c r="AX650" i="8"/>
  <c r="C649" i="8"/>
  <c r="C639" i="8"/>
  <c r="C642" i="8"/>
  <c r="C630" i="8"/>
  <c r="D699" i="8"/>
  <c r="CA635" i="8"/>
  <c r="AY698" i="8"/>
  <c r="AY705" i="8"/>
  <c r="AY685" i="8"/>
  <c r="GV618" i="8"/>
  <c r="K634" i="8"/>
  <c r="EC733" i="8"/>
  <c r="BI698" i="8"/>
  <c r="FD656" i="8"/>
  <c r="K709" i="8"/>
  <c r="K649" i="8"/>
  <c r="K646" i="8"/>
  <c r="FL712" i="8"/>
  <c r="HA697" i="8"/>
  <c r="GV662" i="8"/>
  <c r="N689" i="8"/>
  <c r="N690" i="8"/>
  <c r="N693" i="8"/>
  <c r="N687" i="8"/>
  <c r="N686" i="8"/>
  <c r="N685" i="8"/>
  <c r="N684" i="8"/>
  <c r="N688" i="8"/>
  <c r="N683" i="8"/>
  <c r="N682" i="8"/>
  <c r="E561" i="8"/>
  <c r="E621" i="8" s="1"/>
  <c r="AI624" i="8"/>
  <c r="CP723" i="8"/>
  <c r="CR723" i="8"/>
  <c r="CQ723" i="8" s="1"/>
  <c r="CP725" i="8"/>
  <c r="CR725" i="8"/>
  <c r="CQ725" i="8" s="1"/>
  <c r="CK707" i="8"/>
  <c r="CK706" i="8"/>
  <c r="AW655" i="8"/>
  <c r="AW662" i="8"/>
  <c r="AW663" i="8"/>
  <c r="AW734" i="8" s="1"/>
  <c r="AW656" i="8"/>
  <c r="AW660" i="8"/>
  <c r="AW664" i="8"/>
  <c r="AW657" i="8"/>
  <c r="AW661" i="8"/>
  <c r="AW690" i="8"/>
  <c r="AW687" i="8"/>
  <c r="AW685" i="8"/>
  <c r="AW692" i="8"/>
  <c r="AW693" i="8"/>
  <c r="AW691" i="8"/>
  <c r="AW683" i="8"/>
  <c r="AW688" i="8"/>
  <c r="AW700" i="8"/>
  <c r="AW698" i="8"/>
  <c r="AW699" i="8"/>
  <c r="AW714" i="8"/>
  <c r="AW716" i="8"/>
  <c r="AW713" i="8"/>
  <c r="AW715" i="8"/>
  <c r="O699" i="8"/>
  <c r="EZ626" i="8"/>
  <c r="Q678" i="8"/>
  <c r="BA686" i="8"/>
  <c r="CY671" i="8"/>
  <c r="CZ671" i="8"/>
  <c r="K673" i="8"/>
  <c r="K669" i="8"/>
  <c r="K672" i="8"/>
  <c r="K675" i="8"/>
  <c r="BH700" i="8"/>
  <c r="AN706" i="8"/>
  <c r="CP724" i="8"/>
  <c r="CR724" i="8"/>
  <c r="CQ724" i="8" s="1"/>
  <c r="K654" i="8"/>
  <c r="K661" i="8"/>
  <c r="K656" i="8"/>
  <c r="K663" i="8"/>
  <c r="K659" i="8"/>
  <c r="K657" i="8"/>
  <c r="K655" i="8"/>
  <c r="K662" i="8"/>
  <c r="K658" i="8"/>
  <c r="AE658" i="8" s="1"/>
  <c r="K660" i="8"/>
  <c r="K664" i="8"/>
  <c r="CK688" i="8"/>
  <c r="BE677" i="8"/>
  <c r="CZ625" i="8"/>
  <c r="CY625" i="8"/>
  <c r="N623" i="8"/>
  <c r="N620" i="8"/>
  <c r="N624" i="8"/>
  <c r="N619" i="8"/>
  <c r="N618" i="8"/>
  <c r="N622" i="8"/>
  <c r="N625" i="8"/>
  <c r="F717" i="8"/>
  <c r="R709" i="8"/>
  <c r="R701" i="8"/>
  <c r="AI622" i="8"/>
  <c r="BH715" i="8"/>
  <c r="BH714" i="8"/>
  <c r="BH712" i="8"/>
  <c r="BH713" i="8"/>
  <c r="ES636" i="8"/>
  <c r="ES647" i="8"/>
  <c r="ES634" i="8"/>
  <c r="ES635" i="8"/>
  <c r="ES643" i="8"/>
  <c r="ES640" i="8"/>
  <c r="ES632" i="8"/>
  <c r="ES639" i="8"/>
  <c r="ES642" i="8"/>
  <c r="ES646" i="8"/>
  <c r="ES641" i="8"/>
  <c r="ES631" i="8"/>
  <c r="ES649" i="8"/>
  <c r="ES630" i="8"/>
  <c r="ES645" i="8"/>
  <c r="ES637" i="8"/>
  <c r="ES633" i="8"/>
  <c r="ES638" i="8"/>
  <c r="ES648" i="8"/>
  <c r="AW659" i="8"/>
  <c r="AU663" i="8"/>
  <c r="AU658" i="8"/>
  <c r="AU657" i="8"/>
  <c r="AU662" i="8"/>
  <c r="AU656" i="8"/>
  <c r="AU661" i="8"/>
  <c r="AU655" i="8"/>
  <c r="AU659" i="8"/>
  <c r="AU707" i="8"/>
  <c r="AU706" i="8"/>
  <c r="AU705" i="8"/>
  <c r="O564" i="8"/>
  <c r="O599" i="8"/>
  <c r="ES692" i="8"/>
  <c r="N699" i="8"/>
  <c r="J649" i="8"/>
  <c r="J639" i="8"/>
  <c r="J633" i="8"/>
  <c r="J645" i="8"/>
  <c r="J641" i="8"/>
  <c r="J634" i="8"/>
  <c r="J648" i="8"/>
  <c r="J647" i="8"/>
  <c r="J636" i="8"/>
  <c r="J642" i="8"/>
  <c r="J637" i="8"/>
  <c r="J732" i="8" s="1"/>
  <c r="J646" i="8"/>
  <c r="J631" i="8"/>
  <c r="J643" i="8"/>
  <c r="J632" i="8"/>
  <c r="J739" i="8" s="1"/>
  <c r="J640" i="8"/>
  <c r="J638" i="8"/>
  <c r="J644" i="8"/>
  <c r="J699" i="8"/>
  <c r="J698" i="8"/>
  <c r="J700" i="8"/>
  <c r="J712" i="8"/>
  <c r="F709" i="8"/>
  <c r="N706" i="8"/>
  <c r="N708" i="8"/>
  <c r="N705" i="8"/>
  <c r="N704" i="8"/>
  <c r="BI619" i="8"/>
  <c r="FQ761" i="8"/>
  <c r="FQ749" i="8"/>
  <c r="CZ722" i="8"/>
  <c r="DA722" i="8" s="1"/>
  <c r="CY722" i="8"/>
  <c r="J685" i="8"/>
  <c r="K676" i="8"/>
  <c r="EB737" i="8"/>
  <c r="DY737" i="8"/>
  <c r="EM755" i="8" s="1"/>
  <c r="EA737" i="8"/>
  <c r="EC737" i="8"/>
  <c r="AI704" i="8"/>
  <c r="AI698" i="8"/>
  <c r="AI700" i="8"/>
  <c r="AI716" i="8"/>
  <c r="AI714" i="8"/>
  <c r="AI713" i="8"/>
  <c r="FB697" i="8"/>
  <c r="FB698" i="8"/>
  <c r="FB700" i="8"/>
  <c r="FB704" i="8"/>
  <c r="CK641" i="8"/>
  <c r="FA673" i="8"/>
  <c r="FA671" i="8"/>
  <c r="FA669" i="8"/>
  <c r="GM565" i="8"/>
  <c r="AA539" i="8"/>
  <c r="I673" i="8"/>
  <c r="AE539" i="8"/>
  <c r="I670" i="8"/>
  <c r="AI676" i="8"/>
  <c r="BH706" i="8"/>
  <c r="BH707" i="8"/>
  <c r="BH705" i="8"/>
  <c r="BH704" i="8"/>
  <c r="BY673" i="8"/>
  <c r="ES609" i="8"/>
  <c r="ES589" i="8"/>
  <c r="ES587" i="8"/>
  <c r="ES613" i="8"/>
  <c r="ES590" i="8"/>
  <c r="ES597" i="8"/>
  <c r="ES608" i="8"/>
  <c r="ES586" i="8"/>
  <c r="ES594" i="8"/>
  <c r="ES610" i="8"/>
  <c r="ES604" i="8"/>
  <c r="ES585" i="8"/>
  <c r="ES602" i="8"/>
  <c r="ES596" i="8"/>
  <c r="ES591" i="8"/>
  <c r="ES595" i="8"/>
  <c r="ES600" i="8"/>
  <c r="ES601" i="8"/>
  <c r="ES598" i="8"/>
  <c r="ES607" i="8"/>
  <c r="ES611" i="8"/>
  <c r="ES612" i="8"/>
  <c r="ES593" i="8"/>
  <c r="ES603" i="8"/>
  <c r="ES606" i="8"/>
  <c r="ES588" i="8"/>
  <c r="ES592" i="8"/>
  <c r="AU693" i="8"/>
  <c r="CK713" i="8"/>
  <c r="E564" i="8"/>
  <c r="O562" i="8"/>
  <c r="O644" i="8" s="1"/>
  <c r="O565" i="8"/>
  <c r="BY626" i="8"/>
  <c r="J654" i="8"/>
  <c r="FM669" i="8"/>
  <c r="FM672" i="8"/>
  <c r="FM677" i="8"/>
  <c r="FM676" i="8"/>
  <c r="FM671" i="8"/>
  <c r="FM670" i="8"/>
  <c r="FM675" i="8"/>
  <c r="FM674" i="8"/>
  <c r="GX636" i="8"/>
  <c r="GX640" i="8"/>
  <c r="GX631" i="8"/>
  <c r="GX649" i="8"/>
  <c r="GX630" i="8"/>
  <c r="GX647" i="8"/>
  <c r="GX645" i="8"/>
  <c r="GX634" i="8"/>
  <c r="GX633" i="8"/>
  <c r="GX641" i="8"/>
  <c r="GX648" i="8"/>
  <c r="GX635" i="8"/>
  <c r="GX642" i="8"/>
  <c r="GX639" i="8"/>
  <c r="GX638" i="8"/>
  <c r="GX646" i="8"/>
  <c r="GX632" i="8"/>
  <c r="GX637" i="8"/>
  <c r="GX643" i="8"/>
  <c r="BJ671" i="8"/>
  <c r="BJ677" i="8"/>
  <c r="BJ674" i="8"/>
  <c r="BJ670" i="8"/>
  <c r="BJ675" i="8"/>
  <c r="BJ676" i="8"/>
  <c r="BJ672" i="8"/>
  <c r="BV630" i="8"/>
  <c r="BT630" i="8"/>
  <c r="FJ669" i="8"/>
  <c r="FJ670" i="8"/>
  <c r="FJ674" i="8"/>
  <c r="FJ676" i="8"/>
  <c r="FJ671" i="8"/>
  <c r="FJ675" i="8"/>
  <c r="FJ677" i="8"/>
  <c r="FJ672" i="8"/>
  <c r="GY622" i="8"/>
  <c r="GY624" i="8"/>
  <c r="GY623" i="8"/>
  <c r="GY620" i="8"/>
  <c r="GY618" i="8"/>
  <c r="GY625" i="8"/>
  <c r="GY619" i="8"/>
  <c r="CZ645" i="8"/>
  <c r="CY645" i="8"/>
  <c r="BV656" i="8"/>
  <c r="BU656" i="8" s="1"/>
  <c r="BT656" i="8"/>
  <c r="DX766" i="8" s="1"/>
  <c r="EI766" i="8" s="1"/>
  <c r="GN620" i="8"/>
  <c r="GN625" i="8"/>
  <c r="GN622" i="8"/>
  <c r="GN619" i="8"/>
  <c r="GN618" i="8"/>
  <c r="GN624" i="8"/>
  <c r="GN623" i="8"/>
  <c r="GY684" i="8"/>
  <c r="GY688" i="8"/>
  <c r="GY690" i="8"/>
  <c r="GY683" i="8"/>
  <c r="GY686" i="8"/>
  <c r="GY691" i="8"/>
  <c r="GY693" i="8"/>
  <c r="GY682" i="8"/>
  <c r="GY689" i="8"/>
  <c r="GY687" i="8"/>
  <c r="GY685" i="8"/>
  <c r="BK707" i="8"/>
  <c r="BK706" i="8"/>
  <c r="BK705" i="8"/>
  <c r="AK700" i="8"/>
  <c r="AK698" i="8"/>
  <c r="AK699" i="8"/>
  <c r="AQ725" i="8"/>
  <c r="AP725" i="8" s="1"/>
  <c r="AO725" i="8"/>
  <c r="AK708" i="8"/>
  <c r="AK707" i="8"/>
  <c r="AK706" i="8"/>
  <c r="AK705" i="8"/>
  <c r="BK698" i="8"/>
  <c r="BK699" i="8"/>
  <c r="BV725" i="8"/>
  <c r="BU725" i="8" s="1"/>
  <c r="BT725" i="8"/>
  <c r="BK712" i="8"/>
  <c r="BK592" i="8"/>
  <c r="BK603" i="8"/>
  <c r="BK610" i="8"/>
  <c r="BK613" i="8"/>
  <c r="BK594" i="8"/>
  <c r="BK609" i="8"/>
  <c r="BK601" i="8"/>
  <c r="BK591" i="8"/>
  <c r="BK602" i="8"/>
  <c r="BK599" i="8"/>
  <c r="BK611" i="8"/>
  <c r="BK604" i="8"/>
  <c r="BK607" i="8"/>
  <c r="BK612" i="8"/>
  <c r="BK606" i="8"/>
  <c r="BK598" i="8"/>
  <c r="BK589" i="8"/>
  <c r="BK593" i="8"/>
  <c r="BK587" i="8"/>
  <c r="BK596" i="8"/>
  <c r="BK654" i="8"/>
  <c r="FO693" i="8"/>
  <c r="FO688" i="8"/>
  <c r="FO690" i="8"/>
  <c r="FO687" i="8"/>
  <c r="FO689" i="8"/>
  <c r="FO691" i="8"/>
  <c r="FO692" i="8"/>
  <c r="FO716" i="8"/>
  <c r="FO715" i="8"/>
  <c r="FO585" i="8"/>
  <c r="FO660" i="8"/>
  <c r="FO661" i="8"/>
  <c r="FO662" i="8"/>
  <c r="FO664" i="8"/>
  <c r="FO663" i="8"/>
  <c r="FJ561" i="8"/>
  <c r="AK697" i="8"/>
  <c r="AO720" i="8"/>
  <c r="AQ720" i="8"/>
  <c r="AP720" i="8" s="1"/>
  <c r="AK600" i="8"/>
  <c r="AK603" i="8"/>
  <c r="AK592" i="8"/>
  <c r="AK588" i="8"/>
  <c r="AK609" i="8"/>
  <c r="AK602" i="8"/>
  <c r="AK604" i="8"/>
  <c r="AK607" i="8"/>
  <c r="AK586" i="8"/>
  <c r="AK589" i="8"/>
  <c r="AK610" i="8"/>
  <c r="AK597" i="8"/>
  <c r="AK591" i="8"/>
  <c r="AK590" i="8"/>
  <c r="AK611" i="8"/>
  <c r="AK601" i="8"/>
  <c r="AK599" i="8"/>
  <c r="AK613" i="8"/>
  <c r="AK606" i="8"/>
  <c r="AK612" i="8"/>
  <c r="AK598" i="8"/>
  <c r="AK593" i="8"/>
  <c r="AK587" i="8"/>
  <c r="AK596" i="8"/>
  <c r="AK664" i="8"/>
  <c r="AO563" i="8"/>
  <c r="AK657" i="8"/>
  <c r="AK658" i="8"/>
  <c r="AK660" i="8"/>
  <c r="AK656" i="8"/>
  <c r="AK662" i="8"/>
  <c r="AK663" i="8"/>
  <c r="AK734" i="8" s="1"/>
  <c r="AK655" i="8"/>
  <c r="AK661" i="8"/>
  <c r="AO661" i="8" s="1"/>
  <c r="DV771" i="8" s="1"/>
  <c r="EG771" i="8" s="1"/>
  <c r="AK659" i="8"/>
  <c r="BA738" i="8"/>
  <c r="AE725" i="8"/>
  <c r="AA725" i="8"/>
  <c r="H704" i="8"/>
  <c r="H600" i="8"/>
  <c r="H603" i="8"/>
  <c r="H592" i="8"/>
  <c r="H595" i="8"/>
  <c r="H601" i="8"/>
  <c r="H591" i="8"/>
  <c r="H604" i="8"/>
  <c r="H586" i="8"/>
  <c r="H609" i="8"/>
  <c r="H610" i="8"/>
  <c r="H599" i="8"/>
  <c r="H613" i="8"/>
  <c r="H588" i="8"/>
  <c r="H608" i="8"/>
  <c r="H607" i="8"/>
  <c r="H594" i="8"/>
  <c r="H602" i="8"/>
  <c r="H611" i="8"/>
  <c r="H612" i="8"/>
  <c r="H606" i="8"/>
  <c r="H654" i="8"/>
  <c r="M663" i="8"/>
  <c r="BJ592" i="8"/>
  <c r="FE682" i="8"/>
  <c r="FE600" i="8"/>
  <c r="FE606" i="8"/>
  <c r="FE613" i="8"/>
  <c r="FE611" i="8"/>
  <c r="FE586" i="8"/>
  <c r="FE595" i="8"/>
  <c r="FE591" i="8"/>
  <c r="FE592" i="8"/>
  <c r="FE601" i="8"/>
  <c r="FE602" i="8"/>
  <c r="FE608" i="8"/>
  <c r="FE583" i="8"/>
  <c r="FE610" i="8"/>
  <c r="FE607" i="8"/>
  <c r="FE597" i="8"/>
  <c r="FE612" i="8"/>
  <c r="FE598" i="8"/>
  <c r="FE604" i="8"/>
  <c r="FE654" i="8"/>
  <c r="GU654" i="8"/>
  <c r="GU657" i="8"/>
  <c r="GU662" i="8"/>
  <c r="GU659" i="8"/>
  <c r="GU656" i="8"/>
  <c r="GU663" i="8"/>
  <c r="GU655" i="8"/>
  <c r="GU661" i="8"/>
  <c r="GU660" i="8"/>
  <c r="GU664" i="8"/>
  <c r="GR684" i="8"/>
  <c r="GR686" i="8"/>
  <c r="GR691" i="8"/>
  <c r="GR688" i="8"/>
  <c r="GR682" i="8"/>
  <c r="GR685" i="8"/>
  <c r="GR687" i="8"/>
  <c r="GR683" i="8"/>
  <c r="GR693" i="8"/>
  <c r="GR689" i="8"/>
  <c r="GQ665" i="8"/>
  <c r="CB714" i="8"/>
  <c r="AN643" i="8"/>
  <c r="AN630" i="8"/>
  <c r="AN648" i="8"/>
  <c r="AN632" i="8"/>
  <c r="AN633" i="8"/>
  <c r="AN636" i="8"/>
  <c r="AN631" i="8"/>
  <c r="AN649" i="8"/>
  <c r="AN646" i="8"/>
  <c r="AN635" i="8"/>
  <c r="AN644" i="8"/>
  <c r="AN638" i="8"/>
  <c r="AN642" i="8"/>
  <c r="AN647" i="8"/>
  <c r="AN634" i="8"/>
  <c r="AN637" i="8"/>
  <c r="AN693" i="8"/>
  <c r="AN684" i="8"/>
  <c r="AN682" i="8"/>
  <c r="AN691" i="8"/>
  <c r="AN688" i="8"/>
  <c r="AN683" i="8"/>
  <c r="AN685" i="8"/>
  <c r="AN687" i="8"/>
  <c r="AN686" i="8"/>
  <c r="AN692" i="8"/>
  <c r="AN690" i="8"/>
  <c r="M656" i="8"/>
  <c r="M684" i="8"/>
  <c r="EN759" i="8"/>
  <c r="DZ741" i="8"/>
  <c r="BJ601" i="8"/>
  <c r="BJ630" i="8"/>
  <c r="BJ643" i="8"/>
  <c r="BJ645" i="8"/>
  <c r="BJ638" i="8"/>
  <c r="BJ633" i="8"/>
  <c r="BJ640" i="8"/>
  <c r="BJ632" i="8"/>
  <c r="BJ589" i="8"/>
  <c r="FK693" i="8"/>
  <c r="FK688" i="8"/>
  <c r="FK690" i="8"/>
  <c r="FK687" i="8"/>
  <c r="FK689" i="8"/>
  <c r="FK692" i="8"/>
  <c r="FK691" i="8"/>
  <c r="FK648" i="8"/>
  <c r="FK645" i="8"/>
  <c r="FK649" i="8"/>
  <c r="FK642" i="8"/>
  <c r="FK647" i="8"/>
  <c r="FK636" i="8"/>
  <c r="FK640" i="8"/>
  <c r="FK631" i="8"/>
  <c r="FK639" i="8"/>
  <c r="FK641" i="8"/>
  <c r="FK646" i="8"/>
  <c r="FK637" i="8"/>
  <c r="FK732" i="8" s="1"/>
  <c r="FK643" i="8"/>
  <c r="FK644" i="8"/>
  <c r="FN649" i="8"/>
  <c r="FN716" i="8"/>
  <c r="FN715" i="8"/>
  <c r="FN661" i="8"/>
  <c r="FN660" i="8"/>
  <c r="FN664" i="8"/>
  <c r="FN663" i="8"/>
  <c r="FN734" i="8" s="1"/>
  <c r="FN752" i="8" s="1"/>
  <c r="HB644" i="8"/>
  <c r="HB673" i="8"/>
  <c r="HB654" i="8"/>
  <c r="GN636" i="8"/>
  <c r="GN640" i="8"/>
  <c r="GN631" i="8"/>
  <c r="GN649" i="8"/>
  <c r="CB588" i="8"/>
  <c r="BK688" i="8"/>
  <c r="D739" i="8"/>
  <c r="Z725" i="8"/>
  <c r="AF723" i="8"/>
  <c r="AB723" i="8"/>
  <c r="M607" i="8"/>
  <c r="M608" i="8"/>
  <c r="M591" i="8"/>
  <c r="M610" i="8"/>
  <c r="M586" i="8"/>
  <c r="M604" i="8"/>
  <c r="M599" i="8"/>
  <c r="M609" i="8"/>
  <c r="M611" i="8"/>
  <c r="M613" i="8"/>
  <c r="M601" i="8"/>
  <c r="M606" i="8"/>
  <c r="M612" i="8"/>
  <c r="M631" i="8"/>
  <c r="M644" i="8"/>
  <c r="M649" i="8"/>
  <c r="M636" i="8"/>
  <c r="M646" i="8"/>
  <c r="H589" i="8"/>
  <c r="AA723" i="8"/>
  <c r="H593" i="8"/>
  <c r="H706" i="8"/>
  <c r="M597" i="8"/>
  <c r="BJ604" i="8"/>
  <c r="FO613" i="8"/>
  <c r="HB624" i="8"/>
  <c r="GN639" i="8"/>
  <c r="CB682" i="8"/>
  <c r="CB644" i="8"/>
  <c r="CB631" i="8"/>
  <c r="CB636" i="8"/>
  <c r="CB639" i="8"/>
  <c r="CB646" i="8"/>
  <c r="CB649" i="8"/>
  <c r="CB647" i="8"/>
  <c r="CB637" i="8"/>
  <c r="CB648" i="8"/>
  <c r="AT682" i="8"/>
  <c r="BE725" i="8"/>
  <c r="BD725" i="8" s="1"/>
  <c r="BC725" i="8"/>
  <c r="AT712" i="8"/>
  <c r="AT585" i="8"/>
  <c r="AT654" i="8"/>
  <c r="Q687" i="8"/>
  <c r="Q692" i="8"/>
  <c r="Q585" i="8"/>
  <c r="Q654" i="8"/>
  <c r="H596" i="8"/>
  <c r="AE724" i="8"/>
  <c r="H715" i="8"/>
  <c r="Q595" i="8"/>
  <c r="M647" i="8"/>
  <c r="EH758" i="8"/>
  <c r="EO740" i="8"/>
  <c r="FE593" i="8"/>
  <c r="GN599" i="8"/>
  <c r="GN644" i="8"/>
  <c r="CB707" i="8"/>
  <c r="CB643" i="8"/>
  <c r="BH738" i="8"/>
  <c r="BH614" i="8"/>
  <c r="FO678" i="8"/>
  <c r="FF712" i="8"/>
  <c r="FF610" i="8"/>
  <c r="GX699" i="8"/>
  <c r="HE565" i="8"/>
  <c r="HE697" i="8"/>
  <c r="HD634" i="8"/>
  <c r="HD682" i="8"/>
  <c r="HD604" i="8"/>
  <c r="HD630" i="8"/>
  <c r="AL697" i="8"/>
  <c r="AL701" i="8" s="1"/>
  <c r="AL714" i="8"/>
  <c r="AL716" i="8"/>
  <c r="H590" i="8"/>
  <c r="FI565" i="8"/>
  <c r="FI692" i="8" s="1"/>
  <c r="FI716" i="8"/>
  <c r="FI715" i="8"/>
  <c r="FI560" i="8"/>
  <c r="FI609" i="8" s="1"/>
  <c r="FI660" i="8"/>
  <c r="FI664" i="8"/>
  <c r="FI663" i="8"/>
  <c r="FM569" i="8"/>
  <c r="FM567" i="8"/>
  <c r="FH713" i="8"/>
  <c r="FF634" i="8"/>
  <c r="FE599" i="8"/>
  <c r="HA561" i="8"/>
  <c r="HE661" i="8"/>
  <c r="GX685" i="8"/>
  <c r="HD691" i="8"/>
  <c r="HD643" i="8"/>
  <c r="HF682" i="8"/>
  <c r="HF631" i="8"/>
  <c r="HF639" i="8"/>
  <c r="HF636" i="8"/>
  <c r="HF633" i="8"/>
  <c r="HF640" i="8"/>
  <c r="HF649" i="8"/>
  <c r="GS683" i="8"/>
  <c r="AV738" i="8"/>
  <c r="AV614" i="8"/>
  <c r="Z720" i="8"/>
  <c r="H642" i="8"/>
  <c r="Q638" i="8"/>
  <c r="M671" i="8"/>
  <c r="AB727" i="8"/>
  <c r="AF727" i="8"/>
  <c r="M637" i="8"/>
  <c r="FH560" i="8"/>
  <c r="FH599" i="8" s="1"/>
  <c r="FH660" i="8"/>
  <c r="FH663" i="8"/>
  <c r="FG713" i="8"/>
  <c r="HF648" i="8"/>
  <c r="GW698" i="8"/>
  <c r="GW697" i="8"/>
  <c r="GS633" i="8"/>
  <c r="GU612" i="8"/>
  <c r="HF609" i="8"/>
  <c r="BK642" i="8"/>
  <c r="AZ699" i="8"/>
  <c r="AZ698" i="8"/>
  <c r="AZ700" i="8"/>
  <c r="AZ705" i="8"/>
  <c r="AZ706" i="8"/>
  <c r="AZ707" i="8"/>
  <c r="AZ708" i="8"/>
  <c r="AZ643" i="8"/>
  <c r="AZ645" i="8"/>
  <c r="AZ648" i="8"/>
  <c r="AZ632" i="8"/>
  <c r="AZ636" i="8"/>
  <c r="AZ634" i="8"/>
  <c r="AZ640" i="8"/>
  <c r="AZ638" i="8"/>
  <c r="AZ649" i="8"/>
  <c r="AZ647" i="8"/>
  <c r="AZ641" i="8"/>
  <c r="AZ646" i="8"/>
  <c r="AZ639" i="8"/>
  <c r="AZ631" i="8"/>
  <c r="AZ633" i="8"/>
  <c r="AZ642" i="8"/>
  <c r="AZ637" i="8"/>
  <c r="AC724" i="8"/>
  <c r="AD724" i="8" s="1"/>
  <c r="M634" i="8"/>
  <c r="BJ648" i="8"/>
  <c r="FG624" i="8"/>
  <c r="FG648" i="8"/>
  <c r="FG645" i="8"/>
  <c r="FG642" i="8"/>
  <c r="FG636" i="8"/>
  <c r="FG639" i="8"/>
  <c r="FG647" i="8"/>
  <c r="FG641" i="8"/>
  <c r="FG649" i="8"/>
  <c r="FG640" i="8"/>
  <c r="FG631" i="8"/>
  <c r="FG646" i="8"/>
  <c r="FG637" i="8"/>
  <c r="FG643" i="8"/>
  <c r="FG644" i="8"/>
  <c r="FG630" i="8"/>
  <c r="FO658" i="8"/>
  <c r="FF655" i="8"/>
  <c r="FJ565" i="8"/>
  <c r="FJ692" i="8" s="1"/>
  <c r="FJ708" i="8"/>
  <c r="FJ707" i="8"/>
  <c r="FJ654" i="8"/>
  <c r="FN656" i="8"/>
  <c r="HC661" i="8"/>
  <c r="HE663" i="8"/>
  <c r="HE734" i="8" s="1"/>
  <c r="HE750" i="8" s="1"/>
  <c r="HC654" i="8"/>
  <c r="HB656" i="8"/>
  <c r="HD612" i="8"/>
  <c r="HF691" i="8"/>
  <c r="HF663" i="8"/>
  <c r="GS657" i="8"/>
  <c r="GV604" i="8"/>
  <c r="GV602" i="8"/>
  <c r="CV700" i="8"/>
  <c r="CZ724" i="8"/>
  <c r="DA724" i="8" s="1"/>
  <c r="CY724" i="8"/>
  <c r="CZ600" i="8"/>
  <c r="CY600" i="8"/>
  <c r="CF726" i="8"/>
  <c r="CH726" i="8" s="1"/>
  <c r="CG726" i="8" s="1"/>
  <c r="CB595" i="8"/>
  <c r="BK645" i="8"/>
  <c r="AQ726" i="8"/>
  <c r="AP726" i="8" s="1"/>
  <c r="M705" i="8"/>
  <c r="Q699" i="8"/>
  <c r="Q701" i="8" s="1"/>
  <c r="Q598" i="8"/>
  <c r="Q590" i="8"/>
  <c r="DZ733" i="8"/>
  <c r="EN748" i="8"/>
  <c r="DZ730" i="8"/>
  <c r="FE635" i="8"/>
  <c r="FA654" i="8"/>
  <c r="FK655" i="8"/>
  <c r="FN659" i="8"/>
  <c r="HB641" i="8"/>
  <c r="HB698" i="8"/>
  <c r="HD599" i="8"/>
  <c r="HD692" i="8"/>
  <c r="HD644" i="8"/>
  <c r="HF662" i="8"/>
  <c r="GN648" i="8"/>
  <c r="GY569" i="8"/>
  <c r="GS700" i="8"/>
  <c r="BY690" i="8"/>
  <c r="BY687" i="8"/>
  <c r="BY683" i="8"/>
  <c r="BY692" i="8"/>
  <c r="BY686" i="8"/>
  <c r="CF720" i="8"/>
  <c r="CH720" i="8" s="1"/>
  <c r="CG720" i="8" s="1"/>
  <c r="CF722" i="8"/>
  <c r="CH722" i="8" s="1"/>
  <c r="CG722" i="8" s="1"/>
  <c r="BY712" i="8"/>
  <c r="BY632" i="8"/>
  <c r="BY649" i="8"/>
  <c r="BY636" i="8"/>
  <c r="BY647" i="8"/>
  <c r="BY631" i="8"/>
  <c r="BY646" i="8"/>
  <c r="BY639" i="8"/>
  <c r="BY638" i="8"/>
  <c r="BY642" i="8"/>
  <c r="BY644" i="8"/>
  <c r="BY637" i="8"/>
  <c r="BY732" i="8" s="1"/>
  <c r="BY648" i="8"/>
  <c r="CC647" i="8"/>
  <c r="CC700" i="8"/>
  <c r="CC697" i="8"/>
  <c r="CC708" i="8"/>
  <c r="CC704" i="8"/>
  <c r="CC658" i="8"/>
  <c r="AX739" i="8"/>
  <c r="AT597" i="8"/>
  <c r="C732" i="8"/>
  <c r="C736" i="8"/>
  <c r="P699" i="8"/>
  <c r="P698" i="8"/>
  <c r="P700" i="8"/>
  <c r="P708" i="8"/>
  <c r="P706" i="8"/>
  <c r="P705" i="8"/>
  <c r="P707" i="8"/>
  <c r="P631" i="8"/>
  <c r="P633" i="8"/>
  <c r="P646" i="8"/>
  <c r="P640" i="8"/>
  <c r="P637" i="8"/>
  <c r="P634" i="8"/>
  <c r="P638" i="8"/>
  <c r="P649" i="8"/>
  <c r="P635" i="8"/>
  <c r="P641" i="8"/>
  <c r="P639" i="8"/>
  <c r="P642" i="8"/>
  <c r="P636" i="8"/>
  <c r="P645" i="8"/>
  <c r="P648" i="8"/>
  <c r="P736" i="8" s="1"/>
  <c r="P632" i="8"/>
  <c r="P643" i="8"/>
  <c r="P647" i="8"/>
  <c r="M693" i="8"/>
  <c r="M708" i="8"/>
  <c r="M645" i="8"/>
  <c r="Q664" i="8"/>
  <c r="BJ606" i="8"/>
  <c r="FE634" i="8"/>
  <c r="FD564" i="8"/>
  <c r="FH700" i="8"/>
  <c r="FH708" i="8"/>
  <c r="FK635" i="8"/>
  <c r="FN662" i="8"/>
  <c r="FI662" i="8"/>
  <c r="FN561" i="8"/>
  <c r="FN621" i="8" s="1"/>
  <c r="FE609" i="8"/>
  <c r="HD698" i="8"/>
  <c r="HD655" i="8"/>
  <c r="HF641" i="8"/>
  <c r="GN569" i="8"/>
  <c r="GY568" i="8"/>
  <c r="CB664" i="8"/>
  <c r="AT714" i="8"/>
  <c r="BY641" i="8"/>
  <c r="AY592" i="8"/>
  <c r="AY585" i="8"/>
  <c r="AY603" i="8"/>
  <c r="AY591" i="8"/>
  <c r="AY602" i="8"/>
  <c r="AY610" i="8"/>
  <c r="AY611" i="8"/>
  <c r="AY594" i="8"/>
  <c r="AY607" i="8"/>
  <c r="AY608" i="8"/>
  <c r="AY586" i="8"/>
  <c r="AY609" i="8"/>
  <c r="AY597" i="8"/>
  <c r="AY604" i="8"/>
  <c r="AY601" i="8"/>
  <c r="AY613" i="8"/>
  <c r="AY612" i="8"/>
  <c r="AY606" i="8"/>
  <c r="AY596" i="8"/>
  <c r="AV737" i="8"/>
  <c r="AV709" i="8"/>
  <c r="L687" i="8"/>
  <c r="L685" i="8"/>
  <c r="L688" i="8"/>
  <c r="L690" i="8"/>
  <c r="L692" i="8"/>
  <c r="L693" i="8"/>
  <c r="L689" i="8"/>
  <c r="L684" i="8"/>
  <c r="L691" i="8"/>
  <c r="L686" i="8"/>
  <c r="L708" i="8"/>
  <c r="L706" i="8"/>
  <c r="L707" i="8"/>
  <c r="L600" i="8"/>
  <c r="L603" i="8"/>
  <c r="L592" i="8"/>
  <c r="L742" i="8" s="1"/>
  <c r="L601" i="8"/>
  <c r="L589" i="8"/>
  <c r="L599" i="8"/>
  <c r="L610" i="8"/>
  <c r="L611" i="8"/>
  <c r="L597" i="8"/>
  <c r="L595" i="8"/>
  <c r="L586" i="8"/>
  <c r="L604" i="8"/>
  <c r="L594" i="8"/>
  <c r="L602" i="8"/>
  <c r="L609" i="8"/>
  <c r="L607" i="8"/>
  <c r="L613" i="8"/>
  <c r="L591" i="8"/>
  <c r="L608" i="8"/>
  <c r="L612" i="8"/>
  <c r="L606" i="8"/>
  <c r="L593" i="8"/>
  <c r="L596" i="8"/>
  <c r="L598" i="8"/>
  <c r="L588" i="8"/>
  <c r="M706" i="8"/>
  <c r="M672" i="8"/>
  <c r="BJ621" i="8"/>
  <c r="BJ609" i="8"/>
  <c r="FE633" i="8"/>
  <c r="FO659" i="8"/>
  <c r="FJ567" i="8"/>
  <c r="GV687" i="8"/>
  <c r="HB639" i="8"/>
  <c r="HD690" i="8"/>
  <c r="HF638" i="8"/>
  <c r="GN638" i="8"/>
  <c r="GN662" i="8"/>
  <c r="GY560" i="8"/>
  <c r="GT678" i="8"/>
  <c r="HF587" i="8"/>
  <c r="HF632" i="8"/>
  <c r="CB641" i="8"/>
  <c r="E714" i="8"/>
  <c r="E716" i="8"/>
  <c r="E645" i="8"/>
  <c r="E648" i="8"/>
  <c r="E641" i="8"/>
  <c r="E644" i="8"/>
  <c r="E631" i="8"/>
  <c r="E642" i="8"/>
  <c r="E649" i="8"/>
  <c r="E636" i="8"/>
  <c r="E647" i="8"/>
  <c r="E639" i="8"/>
  <c r="E646" i="8"/>
  <c r="E634" i="8"/>
  <c r="E640" i="8"/>
  <c r="E637" i="8"/>
  <c r="E739" i="8" s="1"/>
  <c r="I699" i="8"/>
  <c r="I697" i="8"/>
  <c r="I687" i="8"/>
  <c r="I692" i="8"/>
  <c r="I683" i="8"/>
  <c r="I688" i="8"/>
  <c r="Q657" i="8"/>
  <c r="Q714" i="8"/>
  <c r="AF725" i="8"/>
  <c r="AB725" i="8"/>
  <c r="M648" i="8"/>
  <c r="CZ598" i="8"/>
  <c r="FE698" i="8"/>
  <c r="FE632" i="8"/>
  <c r="HE657" i="8"/>
  <c r="GN647" i="8"/>
  <c r="CB705" i="8"/>
  <c r="CB655" i="8"/>
  <c r="AM740" i="8"/>
  <c r="FL625" i="8"/>
  <c r="FL623" i="8"/>
  <c r="FL622" i="8"/>
  <c r="FL624" i="8"/>
  <c r="FL621" i="8"/>
  <c r="FE603" i="8"/>
  <c r="FF658" i="8"/>
  <c r="FH641" i="8"/>
  <c r="GX568" i="8"/>
  <c r="HD687" i="8"/>
  <c r="HF658" i="8"/>
  <c r="GW569" i="8"/>
  <c r="AT632" i="8"/>
  <c r="CB642" i="8"/>
  <c r="BY634" i="8"/>
  <c r="BY657" i="8"/>
  <c r="AM717" i="8"/>
  <c r="C740" i="8"/>
  <c r="C741" i="8"/>
  <c r="H713" i="8"/>
  <c r="H655" i="8"/>
  <c r="BA732" i="8"/>
  <c r="BA736" i="8"/>
  <c r="BA730" i="8"/>
  <c r="BA650" i="8"/>
  <c r="FI658" i="8"/>
  <c r="FL677" i="8"/>
  <c r="FL676" i="8"/>
  <c r="FL669" i="8"/>
  <c r="FL673" i="8"/>
  <c r="FA658" i="8"/>
  <c r="HD568" i="8"/>
  <c r="BY700" i="8"/>
  <c r="CF721" i="8"/>
  <c r="CH721" i="8" s="1"/>
  <c r="CG721" i="8" s="1"/>
  <c r="D717" i="8"/>
  <c r="BJ641" i="8"/>
  <c r="FM565" i="8"/>
  <c r="FM692" i="8" s="1"/>
  <c r="FM560" i="8"/>
  <c r="FM609" i="8" s="1"/>
  <c r="FM660" i="8"/>
  <c r="FM664" i="8"/>
  <c r="FM663" i="8"/>
  <c r="FL682" i="8"/>
  <c r="FD565" i="8"/>
  <c r="FD664" i="8"/>
  <c r="FD660" i="8"/>
  <c r="FD661" i="8"/>
  <c r="FD662" i="8"/>
  <c r="FD663" i="8"/>
  <c r="FK685" i="8"/>
  <c r="FL674" i="8"/>
  <c r="FL592" i="8"/>
  <c r="GX689" i="8"/>
  <c r="FL689" i="8"/>
  <c r="HB643" i="8"/>
  <c r="HD564" i="8"/>
  <c r="HD673" i="8" s="1"/>
  <c r="GN684" i="8"/>
  <c r="BT723" i="8"/>
  <c r="BV723" i="8"/>
  <c r="BU723" i="8" s="1"/>
  <c r="BT585" i="8"/>
  <c r="BK687" i="8"/>
  <c r="BK692" i="8"/>
  <c r="BK689" i="8"/>
  <c r="BK683" i="8"/>
  <c r="BK686" i="8"/>
  <c r="BK691" i="8"/>
  <c r="BK685" i="8"/>
  <c r="BT727" i="8"/>
  <c r="BV727" i="8"/>
  <c r="BU727" i="8" s="1"/>
  <c r="BK714" i="8"/>
  <c r="BK715" i="8"/>
  <c r="BK713" i="8"/>
  <c r="BC721" i="8"/>
  <c r="BE721" i="8"/>
  <c r="BD721" i="8" s="1"/>
  <c r="FO700" i="8"/>
  <c r="FO699" i="8"/>
  <c r="FO708" i="8"/>
  <c r="FO707" i="8"/>
  <c r="FO600" i="8"/>
  <c r="FO608" i="8"/>
  <c r="FO602" i="8"/>
  <c r="FO586" i="8"/>
  <c r="FO607" i="8"/>
  <c r="FO583" i="8"/>
  <c r="FO604" i="8"/>
  <c r="FO596" i="8"/>
  <c r="FO592" i="8"/>
  <c r="FO594" i="8"/>
  <c r="FO595" i="8"/>
  <c r="FO603" i="8"/>
  <c r="FO601" i="8"/>
  <c r="FO597" i="8"/>
  <c r="FO606" i="8"/>
  <c r="FO609" i="8"/>
  <c r="FO599" i="8"/>
  <c r="FO598" i="8"/>
  <c r="FO591" i="8"/>
  <c r="FO648" i="8"/>
  <c r="FO645" i="8"/>
  <c r="FO649" i="8"/>
  <c r="FO647" i="8"/>
  <c r="FO642" i="8"/>
  <c r="FO639" i="8"/>
  <c r="FO631" i="8"/>
  <c r="FO640" i="8"/>
  <c r="FO646" i="8"/>
  <c r="FO641" i="8"/>
  <c r="FO637" i="8"/>
  <c r="FO644" i="8"/>
  <c r="FO643" i="8"/>
  <c r="FO636" i="8"/>
  <c r="FE675" i="8"/>
  <c r="FE671" i="8"/>
  <c r="FE669" i="8"/>
  <c r="FE670" i="8"/>
  <c r="FE674" i="8"/>
  <c r="FE677" i="8"/>
  <c r="FJ673" i="8"/>
  <c r="GW564" i="8"/>
  <c r="GW673" i="8" s="1"/>
  <c r="AQ722" i="8"/>
  <c r="AP722" i="8" s="1"/>
  <c r="AO722" i="8"/>
  <c r="AK704" i="8"/>
  <c r="BA740" i="8"/>
  <c r="H684" i="8"/>
  <c r="H692" i="8"/>
  <c r="H687" i="8"/>
  <c r="H688" i="8"/>
  <c r="H693" i="8"/>
  <c r="AE722" i="8"/>
  <c r="AA722" i="8"/>
  <c r="H630" i="8"/>
  <c r="FB636" i="8"/>
  <c r="FB634" i="8"/>
  <c r="FB630" i="8"/>
  <c r="BJ607" i="8"/>
  <c r="FE688" i="8"/>
  <c r="FE690" i="8"/>
  <c r="FE693" i="8"/>
  <c r="FE691" i="8"/>
  <c r="FE704" i="8"/>
  <c r="FE716" i="8"/>
  <c r="FE715" i="8"/>
  <c r="FE662" i="8"/>
  <c r="FE660" i="8"/>
  <c r="FE664" i="8"/>
  <c r="FE663" i="8"/>
  <c r="FO589" i="8"/>
  <c r="FN636" i="8"/>
  <c r="FC626" i="8"/>
  <c r="GX585" i="8"/>
  <c r="HB700" i="8"/>
  <c r="HB671" i="8"/>
  <c r="HB622" i="8"/>
  <c r="AN585" i="8"/>
  <c r="AN606" i="8"/>
  <c r="AN598" i="8"/>
  <c r="AN592" i="8"/>
  <c r="AN603" i="8"/>
  <c r="AN587" i="8"/>
  <c r="AN611" i="8"/>
  <c r="AN589" i="8"/>
  <c r="AN590" i="8"/>
  <c r="AN607" i="8"/>
  <c r="AN604" i="8"/>
  <c r="AN609" i="8"/>
  <c r="AN593" i="8"/>
  <c r="AN591" i="8"/>
  <c r="AN597" i="8"/>
  <c r="AN610" i="8"/>
  <c r="AN588" i="8"/>
  <c r="AN601" i="8"/>
  <c r="AN586" i="8"/>
  <c r="AN599" i="8"/>
  <c r="AN602" i="8"/>
  <c r="AN612" i="8"/>
  <c r="BJ659" i="8"/>
  <c r="BJ656" i="8"/>
  <c r="BJ660" i="8"/>
  <c r="BJ654" i="8"/>
  <c r="BJ664" i="8"/>
  <c r="BJ663" i="8"/>
  <c r="BJ655" i="8"/>
  <c r="BJ715" i="8"/>
  <c r="BJ712" i="8"/>
  <c r="BJ716" i="8"/>
  <c r="BJ713" i="8"/>
  <c r="BJ597" i="8"/>
  <c r="FK708" i="8"/>
  <c r="FK707" i="8"/>
  <c r="FO610" i="8"/>
  <c r="FN708" i="8"/>
  <c r="FN707" i="8"/>
  <c r="GN654" i="8"/>
  <c r="BK595" i="8"/>
  <c r="AC725" i="8"/>
  <c r="AD725" i="8" s="1"/>
  <c r="M697" i="8"/>
  <c r="AF722" i="8"/>
  <c r="AB722" i="8"/>
  <c r="H657" i="8"/>
  <c r="M662" i="8"/>
  <c r="BJ649" i="8"/>
  <c r="HB657" i="8"/>
  <c r="CB692" i="8"/>
  <c r="CB687" i="8"/>
  <c r="CB712" i="8"/>
  <c r="CB585" i="8"/>
  <c r="CB654" i="8"/>
  <c r="BZ740" i="8"/>
  <c r="AJ663" i="8"/>
  <c r="AJ655" i="8"/>
  <c r="AJ659" i="8"/>
  <c r="AJ660" i="8"/>
  <c r="AJ656" i="8"/>
  <c r="AJ657" i="8"/>
  <c r="AJ658" i="8"/>
  <c r="AJ662" i="8"/>
  <c r="AJ654" i="8"/>
  <c r="AJ664" i="8"/>
  <c r="BE720" i="8"/>
  <c r="BD720" i="8" s="1"/>
  <c r="BC720" i="8"/>
  <c r="AT704" i="8"/>
  <c r="AT603" i="8"/>
  <c r="AT592" i="8"/>
  <c r="BE560" i="8"/>
  <c r="AT586" i="8"/>
  <c r="AT608" i="8"/>
  <c r="AT607" i="8"/>
  <c r="BC560" i="8"/>
  <c r="AT591" i="8"/>
  <c r="AT599" i="8"/>
  <c r="AT609" i="8"/>
  <c r="AT613" i="8"/>
  <c r="AT602" i="8"/>
  <c r="AT610" i="8"/>
  <c r="AT594" i="8"/>
  <c r="AT601" i="8"/>
  <c r="AT593" i="8"/>
  <c r="AT604" i="8"/>
  <c r="AT611" i="8"/>
  <c r="AT612" i="8"/>
  <c r="AT606" i="8"/>
  <c r="Q704" i="8"/>
  <c r="Q592" i="8"/>
  <c r="Q603" i="8"/>
  <c r="Q604" i="8"/>
  <c r="Q611" i="8"/>
  <c r="Q599" i="8"/>
  <c r="Q591" i="8"/>
  <c r="Q610" i="8"/>
  <c r="Q601" i="8"/>
  <c r="Q594" i="8"/>
  <c r="Q607" i="8"/>
  <c r="Q609" i="8"/>
  <c r="Q608" i="8"/>
  <c r="Q602" i="8"/>
  <c r="Q613" i="8"/>
  <c r="Q586" i="8"/>
  <c r="Q612" i="8"/>
  <c r="Q606" i="8"/>
  <c r="H691" i="8"/>
  <c r="H598" i="8"/>
  <c r="Q660" i="8"/>
  <c r="FE686" i="8"/>
  <c r="FE659" i="8"/>
  <c r="GX690" i="8"/>
  <c r="HB662" i="8"/>
  <c r="GN635" i="8"/>
  <c r="CB699" i="8"/>
  <c r="CB715" i="8"/>
  <c r="AJ709" i="8"/>
  <c r="BH678" i="8"/>
  <c r="BV560" i="8"/>
  <c r="BH740" i="8"/>
  <c r="BH741" i="8"/>
  <c r="FE596" i="8"/>
  <c r="FF654" i="8"/>
  <c r="HE562" i="8"/>
  <c r="HD688" i="8"/>
  <c r="HD684" i="8"/>
  <c r="HD654" i="8"/>
  <c r="CA712" i="8"/>
  <c r="CA714" i="8"/>
  <c r="CA715" i="8"/>
  <c r="CA713" i="8"/>
  <c r="AM701" i="8"/>
  <c r="AL648" i="8"/>
  <c r="AL631" i="8"/>
  <c r="AL635" i="8"/>
  <c r="AL646" i="8"/>
  <c r="AL642" i="8"/>
  <c r="AL649" i="8"/>
  <c r="AL644" i="8"/>
  <c r="AL647" i="8"/>
  <c r="AL636" i="8"/>
  <c r="AL634" i="8"/>
  <c r="AL637" i="8"/>
  <c r="AL732" i="8" s="1"/>
  <c r="FB635" i="8"/>
  <c r="FI708" i="8"/>
  <c r="FI707" i="8"/>
  <c r="FH705" i="8"/>
  <c r="FE644" i="8"/>
  <c r="HA569" i="8"/>
  <c r="HA567" i="8"/>
  <c r="HD598" i="8"/>
  <c r="HF654" i="8"/>
  <c r="CB593" i="8"/>
  <c r="AC720" i="8"/>
  <c r="AD720" i="8" s="1"/>
  <c r="H597" i="8"/>
  <c r="Q686" i="8"/>
  <c r="M669" i="8"/>
  <c r="M673" i="8"/>
  <c r="M677" i="8"/>
  <c r="M670" i="8"/>
  <c r="M674" i="8"/>
  <c r="FH565" i="8"/>
  <c r="FH692" i="8" s="1"/>
  <c r="FH712" i="8"/>
  <c r="HF603" i="8"/>
  <c r="GS675" i="8"/>
  <c r="GS671" i="8"/>
  <c r="HF599" i="8"/>
  <c r="HF644" i="8"/>
  <c r="CV706" i="8"/>
  <c r="CV704" i="8"/>
  <c r="CV705" i="8"/>
  <c r="CB635" i="8"/>
  <c r="BK597" i="8"/>
  <c r="AZ598" i="8"/>
  <c r="AZ587" i="8"/>
  <c r="AZ603" i="8"/>
  <c r="AZ600" i="8"/>
  <c r="AZ592" i="8"/>
  <c r="AZ594" i="8"/>
  <c r="AZ597" i="8"/>
  <c r="AZ596" i="8"/>
  <c r="AZ610" i="8"/>
  <c r="AZ588" i="8"/>
  <c r="AZ591" i="8"/>
  <c r="AZ601" i="8"/>
  <c r="AZ602" i="8"/>
  <c r="AZ609" i="8"/>
  <c r="AZ608" i="8"/>
  <c r="AZ595" i="8"/>
  <c r="AZ586" i="8"/>
  <c r="AZ604" i="8"/>
  <c r="AZ613" i="8"/>
  <c r="AZ611" i="8"/>
  <c r="AZ589" i="8"/>
  <c r="AZ593" i="8"/>
  <c r="AZ607" i="8"/>
  <c r="AZ612" i="8"/>
  <c r="AZ606" i="8"/>
  <c r="C735" i="8"/>
  <c r="AI734" i="8"/>
  <c r="AI665" i="8"/>
  <c r="M589" i="8"/>
  <c r="BJ603" i="8"/>
  <c r="FG693" i="8"/>
  <c r="FG689" i="8"/>
  <c r="FG687" i="8"/>
  <c r="FG688" i="8"/>
  <c r="FG690" i="8"/>
  <c r="FG691" i="8"/>
  <c r="FG692" i="8"/>
  <c r="FG708" i="8"/>
  <c r="FG707" i="8"/>
  <c r="FG592" i="8"/>
  <c r="FG586" i="8"/>
  <c r="FG603" i="8"/>
  <c r="FG583" i="8"/>
  <c r="FG591" i="8"/>
  <c r="FG594" i="8"/>
  <c r="FG601" i="8"/>
  <c r="FG604" i="8"/>
  <c r="FG607" i="8"/>
  <c r="FG595" i="8"/>
  <c r="FG602" i="8"/>
  <c r="FG596" i="8"/>
  <c r="FG597" i="8"/>
  <c r="FG608" i="8"/>
  <c r="FG606" i="8"/>
  <c r="FG600" i="8"/>
  <c r="FG609" i="8"/>
  <c r="FG599" i="8"/>
  <c r="FG598" i="8"/>
  <c r="FJ700" i="8"/>
  <c r="FJ699" i="8"/>
  <c r="FJ716" i="8"/>
  <c r="FJ715" i="8"/>
  <c r="FJ560" i="8"/>
  <c r="FJ609" i="8" s="1"/>
  <c r="FN633" i="8"/>
  <c r="HD624" i="8"/>
  <c r="HF598" i="8"/>
  <c r="GS676" i="8"/>
  <c r="GS685" i="8"/>
  <c r="CB660" i="8"/>
  <c r="BK708" i="8"/>
  <c r="AJ717" i="8"/>
  <c r="AT635" i="8"/>
  <c r="AL656" i="8"/>
  <c r="M587" i="8"/>
  <c r="Q663" i="8"/>
  <c r="Q635" i="8"/>
  <c r="FE658" i="8"/>
  <c r="FI659" i="8"/>
  <c r="FA688" i="8"/>
  <c r="FA687" i="8"/>
  <c r="FA692" i="8"/>
  <c r="FK683" i="8"/>
  <c r="FK632" i="8"/>
  <c r="FN646" i="8"/>
  <c r="HC669" i="8"/>
  <c r="HE660" i="8"/>
  <c r="HB567" i="8"/>
  <c r="HB632" i="8"/>
  <c r="HF606" i="8"/>
  <c r="HF597" i="8"/>
  <c r="GN663" i="8"/>
  <c r="GY621" i="8"/>
  <c r="GS664" i="8"/>
  <c r="GR649" i="8"/>
  <c r="GR631" i="8"/>
  <c r="GR638" i="8"/>
  <c r="GR640" i="8"/>
  <c r="GR630" i="8"/>
  <c r="GR636" i="8"/>
  <c r="GR634" i="8"/>
  <c r="GR643" i="8"/>
  <c r="GR647" i="8"/>
  <c r="GR641" i="8"/>
  <c r="GR645" i="8"/>
  <c r="GR648" i="8"/>
  <c r="GR632" i="8"/>
  <c r="GR633" i="8"/>
  <c r="GR637" i="8"/>
  <c r="GR639" i="8"/>
  <c r="GR635" i="8"/>
  <c r="CV633" i="8"/>
  <c r="CF725" i="8"/>
  <c r="CH725" i="8" s="1"/>
  <c r="CG725" i="8" s="1"/>
  <c r="BY587" i="8"/>
  <c r="BY603" i="8"/>
  <c r="BY592" i="8"/>
  <c r="BY606" i="8"/>
  <c r="BY612" i="8"/>
  <c r="BY610" i="8"/>
  <c r="BY608" i="8"/>
  <c r="BY599" i="8"/>
  <c r="BY609" i="8"/>
  <c r="CH560" i="8"/>
  <c r="BY594" i="8"/>
  <c r="BY601" i="8"/>
  <c r="BY604" i="8"/>
  <c r="BY602" i="8"/>
  <c r="BY597" i="8"/>
  <c r="BY613" i="8"/>
  <c r="BY591" i="8"/>
  <c r="BY586" i="8"/>
  <c r="BY593" i="8"/>
  <c r="BY607" i="8"/>
  <c r="BY611" i="8"/>
  <c r="CC684" i="8"/>
  <c r="CC692" i="8"/>
  <c r="CC688" i="8"/>
  <c r="CC687" i="8"/>
  <c r="CC682" i="8"/>
  <c r="CC693" i="8"/>
  <c r="AT642" i="8"/>
  <c r="C733" i="8"/>
  <c r="P610" i="8"/>
  <c r="P611" i="8"/>
  <c r="P607" i="8"/>
  <c r="P613" i="8"/>
  <c r="P586" i="8"/>
  <c r="P608" i="8"/>
  <c r="P606" i="8"/>
  <c r="P612" i="8"/>
  <c r="P597" i="8"/>
  <c r="P601" i="8"/>
  <c r="P591" i="8"/>
  <c r="P593" i="8"/>
  <c r="P603" i="8"/>
  <c r="P587" i="8"/>
  <c r="P589" i="8"/>
  <c r="P600" i="8"/>
  <c r="P604" i="8"/>
  <c r="P594" i="8"/>
  <c r="P598" i="8"/>
  <c r="P595" i="8"/>
  <c r="P602" i="8"/>
  <c r="P592" i="8"/>
  <c r="P742" i="8" s="1"/>
  <c r="P588" i="8"/>
  <c r="P590" i="8"/>
  <c r="P596" i="8"/>
  <c r="AF724" i="8"/>
  <c r="AB724" i="8"/>
  <c r="M716" i="8"/>
  <c r="Q693" i="8"/>
  <c r="Q708" i="8"/>
  <c r="Q645" i="8"/>
  <c r="EY709" i="8"/>
  <c r="FE657" i="8"/>
  <c r="FK658" i="8"/>
  <c r="FO633" i="8"/>
  <c r="FN644" i="8"/>
  <c r="HB620" i="8"/>
  <c r="HB648" i="8"/>
  <c r="HB660" i="8"/>
  <c r="HD567" i="8"/>
  <c r="HF661" i="8"/>
  <c r="GN632" i="8"/>
  <c r="GN567" i="8"/>
  <c r="GR677" i="8"/>
  <c r="GR669" i="8"/>
  <c r="GR675" i="8"/>
  <c r="GR672" i="8"/>
  <c r="GR676" i="8"/>
  <c r="GR671" i="8"/>
  <c r="GR670" i="8"/>
  <c r="CV635" i="8"/>
  <c r="CB693" i="8"/>
  <c r="CB708" i="8"/>
  <c r="CB645" i="8"/>
  <c r="AT634" i="8"/>
  <c r="BY689" i="8"/>
  <c r="AY692" i="8"/>
  <c r="AY690" i="8"/>
  <c r="AY687" i="8"/>
  <c r="AY682" i="8"/>
  <c r="AY689" i="8"/>
  <c r="AY630" i="8"/>
  <c r="AY648" i="8"/>
  <c r="AY733" i="8" s="1"/>
  <c r="AY639" i="8"/>
  <c r="AY636" i="8"/>
  <c r="AY649" i="8"/>
  <c r="AY646" i="8"/>
  <c r="AY642" i="8"/>
  <c r="AY631" i="8"/>
  <c r="AY647" i="8"/>
  <c r="AY637" i="8"/>
  <c r="AY731" i="8" s="1"/>
  <c r="AY641" i="8"/>
  <c r="AY634" i="8"/>
  <c r="I596" i="8"/>
  <c r="AA721" i="8"/>
  <c r="M593" i="8"/>
  <c r="M686" i="8"/>
  <c r="M594" i="8"/>
  <c r="FE588" i="8"/>
  <c r="FA661" i="8"/>
  <c r="FG678" i="8"/>
  <c r="FJ713" i="8"/>
  <c r="FN714" i="8"/>
  <c r="HA564" i="8"/>
  <c r="HA673" i="8" s="1"/>
  <c r="HB619" i="8"/>
  <c r="HB647" i="8"/>
  <c r="HD623" i="8"/>
  <c r="HF659" i="8"/>
  <c r="GN634" i="8"/>
  <c r="GN686" i="8"/>
  <c r="GY656" i="8"/>
  <c r="GY658" i="8"/>
  <c r="GY660" i="8"/>
  <c r="HF569" i="8"/>
  <c r="AV735" i="8"/>
  <c r="E697" i="8"/>
  <c r="E701" i="8" s="1"/>
  <c r="I598" i="8"/>
  <c r="I632" i="8"/>
  <c r="I648" i="8"/>
  <c r="I644" i="8"/>
  <c r="I636" i="8"/>
  <c r="I647" i="8"/>
  <c r="I646" i="8"/>
  <c r="I639" i="8"/>
  <c r="I649" i="8"/>
  <c r="I631" i="8"/>
  <c r="I637" i="8"/>
  <c r="Q589" i="8"/>
  <c r="AF726" i="8"/>
  <c r="AB726" i="8"/>
  <c r="FA716" i="8"/>
  <c r="FA664" i="8"/>
  <c r="HD641" i="8"/>
  <c r="HF564" i="8"/>
  <c r="HF673" i="8" s="1"/>
  <c r="GN637" i="8"/>
  <c r="GN641" i="8"/>
  <c r="CB698" i="8"/>
  <c r="CB713" i="8"/>
  <c r="FG623" i="8"/>
  <c r="FH661" i="8"/>
  <c r="GV599" i="8"/>
  <c r="GV692" i="8"/>
  <c r="GV644" i="8"/>
  <c r="AT705" i="8"/>
  <c r="AT655" i="8"/>
  <c r="CA603" i="8"/>
  <c r="CA585" i="8"/>
  <c r="CA587" i="8"/>
  <c r="CA598" i="8"/>
  <c r="CA592" i="8"/>
  <c r="CA609" i="8"/>
  <c r="CA613" i="8"/>
  <c r="CA586" i="8"/>
  <c r="CA593" i="8"/>
  <c r="CA601" i="8"/>
  <c r="CA594" i="8"/>
  <c r="CA589" i="8"/>
  <c r="CA608" i="8"/>
  <c r="CA604" i="8"/>
  <c r="CA607" i="8"/>
  <c r="CA591" i="8"/>
  <c r="CA596" i="8"/>
  <c r="CA602" i="8"/>
  <c r="CA610" i="8"/>
  <c r="CA599" i="8"/>
  <c r="CA611" i="8"/>
  <c r="CA612" i="8"/>
  <c r="CA606" i="8"/>
  <c r="CB662" i="8"/>
  <c r="BY685" i="8"/>
  <c r="BY714" i="8"/>
  <c r="AL596" i="8"/>
  <c r="C734" i="8"/>
  <c r="C737" i="8"/>
  <c r="C665" i="8"/>
  <c r="H705" i="8"/>
  <c r="EY701" i="8"/>
  <c r="FA662" i="8"/>
  <c r="HE664" i="8"/>
  <c r="HD602" i="8"/>
  <c r="GS663" i="8"/>
  <c r="BY708" i="8"/>
  <c r="BY645" i="8"/>
  <c r="Q662" i="8"/>
  <c r="BJ596" i="8"/>
  <c r="FM716" i="8"/>
  <c r="FM715" i="8"/>
  <c r="FM562" i="8"/>
  <c r="FM644" i="8" s="1"/>
  <c r="FH658" i="8"/>
  <c r="FL648" i="8"/>
  <c r="FL643" i="8"/>
  <c r="FL631" i="8"/>
  <c r="FL640" i="8"/>
  <c r="FL649" i="8"/>
  <c r="FL644" i="8"/>
  <c r="FD708" i="8"/>
  <c r="FD707" i="8"/>
  <c r="FD562" i="8"/>
  <c r="FG638" i="8"/>
  <c r="FI661" i="8"/>
  <c r="FK657" i="8"/>
  <c r="FL646" i="8"/>
  <c r="FL637" i="8"/>
  <c r="HA560" i="8"/>
  <c r="HA565" i="8"/>
  <c r="HA660" i="8"/>
  <c r="HA655" i="8"/>
  <c r="GP701" i="8"/>
  <c r="FI714" i="8"/>
  <c r="FO698" i="8"/>
  <c r="FO655" i="8"/>
  <c r="FJ568" i="8"/>
  <c r="GV597" i="8"/>
  <c r="HB663" i="8"/>
  <c r="GN633" i="8"/>
  <c r="GX734" i="8"/>
  <c r="GX750" i="8" s="1"/>
  <c r="GO626" i="8"/>
  <c r="GQ678" i="8"/>
  <c r="AX730" i="8"/>
  <c r="BK661" i="8"/>
  <c r="BK657" i="8"/>
  <c r="BK659" i="8"/>
  <c r="BK655" i="8"/>
  <c r="BK663" i="8"/>
  <c r="BV722" i="8"/>
  <c r="BU722" i="8" s="1"/>
  <c r="BT722" i="8"/>
  <c r="BV720" i="8"/>
  <c r="BU720" i="8" s="1"/>
  <c r="BT720" i="8"/>
  <c r="BK704" i="8"/>
  <c r="BK648" i="8"/>
  <c r="BK644" i="8"/>
  <c r="BK639" i="8"/>
  <c r="BK646" i="8"/>
  <c r="BK649" i="8"/>
  <c r="BK647" i="8"/>
  <c r="BK636" i="8"/>
  <c r="BK637" i="8"/>
  <c r="BK632" i="8"/>
  <c r="BK641" i="8"/>
  <c r="BK643" i="8"/>
  <c r="BK634" i="8"/>
  <c r="BK638" i="8"/>
  <c r="BE724" i="8"/>
  <c r="BD724" i="8" s="1"/>
  <c r="BC724" i="8"/>
  <c r="AI694" i="8"/>
  <c r="HB618" i="8"/>
  <c r="HD619" i="8"/>
  <c r="GV697" i="8"/>
  <c r="GV700" i="8"/>
  <c r="GV699" i="8"/>
  <c r="BE726" i="8"/>
  <c r="BD726" i="8" s="1"/>
  <c r="BC726" i="8"/>
  <c r="AK685" i="8"/>
  <c r="AK690" i="8"/>
  <c r="AK688" i="8"/>
  <c r="AK693" i="8"/>
  <c r="AK684" i="8"/>
  <c r="AK692" i="8"/>
  <c r="AK687" i="8"/>
  <c r="AK686" i="8"/>
  <c r="AK689" i="8"/>
  <c r="AK691" i="8"/>
  <c r="AK683" i="8"/>
  <c r="AQ727" i="8"/>
  <c r="AP727" i="8" s="1"/>
  <c r="AO727" i="8"/>
  <c r="AK714" i="8"/>
  <c r="AK716" i="8"/>
  <c r="AK713" i="8"/>
  <c r="AK715" i="8"/>
  <c r="H712" i="8"/>
  <c r="H645" i="8"/>
  <c r="H637" i="8"/>
  <c r="H648" i="8"/>
  <c r="H631" i="8"/>
  <c r="H636" i="8"/>
  <c r="H644" i="8"/>
  <c r="H640" i="8"/>
  <c r="H646" i="8"/>
  <c r="H639" i="8"/>
  <c r="H647" i="8"/>
  <c r="H649" i="8"/>
  <c r="H633" i="8"/>
  <c r="FB664" i="8"/>
  <c r="FB654" i="8"/>
  <c r="FB655" i="8"/>
  <c r="FB663" i="8"/>
  <c r="FB660" i="8"/>
  <c r="FB659" i="8"/>
  <c r="FB661" i="8"/>
  <c r="FB657" i="8"/>
  <c r="EL748" i="8"/>
  <c r="DN730" i="8"/>
  <c r="EN750" i="8"/>
  <c r="DZ732" i="8"/>
  <c r="FE708" i="8"/>
  <c r="FE707" i="8"/>
  <c r="FE645" i="8"/>
  <c r="FE631" i="8"/>
  <c r="FE646" i="8"/>
  <c r="FE642" i="8"/>
  <c r="FE636" i="8"/>
  <c r="FE647" i="8"/>
  <c r="FE640" i="8"/>
  <c r="FE637" i="8"/>
  <c r="FE732" i="8" s="1"/>
  <c r="FE649" i="8"/>
  <c r="FE643" i="8"/>
  <c r="FO685" i="8"/>
  <c r="FO714" i="8"/>
  <c r="HB670" i="8"/>
  <c r="HB669" i="8"/>
  <c r="HB677" i="8"/>
  <c r="GN664" i="8"/>
  <c r="GU599" i="8"/>
  <c r="GU601" i="8"/>
  <c r="GU588" i="8"/>
  <c r="GU591" i="8"/>
  <c r="GU611" i="8"/>
  <c r="GU594" i="8"/>
  <c r="GU585" i="8"/>
  <c r="GU610" i="8"/>
  <c r="GU608" i="8"/>
  <c r="GU602" i="8"/>
  <c r="GU593" i="8"/>
  <c r="GU592" i="8"/>
  <c r="GU600" i="8"/>
  <c r="GU607" i="8"/>
  <c r="GU587" i="8"/>
  <c r="GU606" i="8"/>
  <c r="GU595" i="8"/>
  <c r="GU598" i="8"/>
  <c r="GU586" i="8"/>
  <c r="GU604" i="8"/>
  <c r="GU597" i="8"/>
  <c r="GU596" i="8"/>
  <c r="GU589" i="8"/>
  <c r="GU603" i="8"/>
  <c r="GU609" i="8"/>
  <c r="FK700" i="8"/>
  <c r="FK699" i="8"/>
  <c r="FK716" i="8"/>
  <c r="FK715" i="8"/>
  <c r="FN700" i="8"/>
  <c r="FN699" i="8"/>
  <c r="FN610" i="8"/>
  <c r="HB635" i="8"/>
  <c r="HB697" i="8"/>
  <c r="HB630" i="8"/>
  <c r="BK640" i="8"/>
  <c r="Z727" i="8"/>
  <c r="AF720" i="8"/>
  <c r="AB720" i="8"/>
  <c r="M654" i="8"/>
  <c r="H685" i="8"/>
  <c r="H714" i="8"/>
  <c r="H686" i="8"/>
  <c r="M690" i="8"/>
  <c r="EL749" i="8"/>
  <c r="FN648" i="8"/>
  <c r="CB592" i="8"/>
  <c r="CB603" i="8"/>
  <c r="CB606" i="8"/>
  <c r="CB599" i="8"/>
  <c r="CB594" i="8"/>
  <c r="CB586" i="8"/>
  <c r="CB608" i="8"/>
  <c r="CB613" i="8"/>
  <c r="CB609" i="8"/>
  <c r="CB591" i="8"/>
  <c r="CB607" i="8"/>
  <c r="CB604" i="8"/>
  <c r="CB601" i="8"/>
  <c r="CB602" i="8"/>
  <c r="CB611" i="8"/>
  <c r="CB610" i="8"/>
  <c r="CB612" i="8"/>
  <c r="AJ643" i="8"/>
  <c r="AJ630" i="8"/>
  <c r="AJ648" i="8"/>
  <c r="AJ636" i="8"/>
  <c r="AJ635" i="8"/>
  <c r="AJ646" i="8"/>
  <c r="AJ633" i="8"/>
  <c r="AJ631" i="8"/>
  <c r="AJ642" i="8"/>
  <c r="AJ647" i="8"/>
  <c r="AJ634" i="8"/>
  <c r="AJ649" i="8"/>
  <c r="AJ644" i="8"/>
  <c r="AJ638" i="8"/>
  <c r="AJ637" i="8"/>
  <c r="AJ645" i="8"/>
  <c r="AJ688" i="8"/>
  <c r="AJ690" i="8"/>
  <c r="AJ686" i="8"/>
  <c r="AJ683" i="8"/>
  <c r="AJ684" i="8"/>
  <c r="AJ685" i="8"/>
  <c r="AJ687" i="8"/>
  <c r="AJ682" i="8"/>
  <c r="AJ691" i="8"/>
  <c r="AJ692" i="8"/>
  <c r="AJ693" i="8"/>
  <c r="AT692" i="8"/>
  <c r="AT687" i="8"/>
  <c r="AT686" i="8"/>
  <c r="BE722" i="8"/>
  <c r="BD722" i="8" s="1"/>
  <c r="BC722" i="8"/>
  <c r="Q630" i="8"/>
  <c r="H689" i="8"/>
  <c r="H641" i="8"/>
  <c r="H699" i="8"/>
  <c r="H663" i="8"/>
  <c r="Q640" i="8"/>
  <c r="FE638" i="8"/>
  <c r="FE706" i="8"/>
  <c r="FI564" i="8"/>
  <c r="HB642" i="8"/>
  <c r="GN646" i="8"/>
  <c r="GV684" i="8"/>
  <c r="GV688" i="8"/>
  <c r="GV682" i="8"/>
  <c r="GV693" i="8"/>
  <c r="GV691" i="8"/>
  <c r="CB691" i="8"/>
  <c r="CB598" i="8"/>
  <c r="AQ721" i="8"/>
  <c r="AP721" i="8" s="1"/>
  <c r="P624" i="8"/>
  <c r="P622" i="8"/>
  <c r="P623" i="8"/>
  <c r="P618" i="8"/>
  <c r="P625" i="8"/>
  <c r="P619" i="8"/>
  <c r="P620" i="8"/>
  <c r="EL759" i="8"/>
  <c r="DN741" i="8"/>
  <c r="FE641" i="8"/>
  <c r="FF716" i="8"/>
  <c r="FF715" i="8"/>
  <c r="FF708" i="8"/>
  <c r="FF707" i="8"/>
  <c r="FF648" i="8"/>
  <c r="FF645" i="8"/>
  <c r="FF641" i="8"/>
  <c r="FF647" i="8"/>
  <c r="FF640" i="8"/>
  <c r="FF649" i="8"/>
  <c r="FF631" i="8"/>
  <c r="FF639" i="8"/>
  <c r="FF644" i="8"/>
  <c r="FF637" i="8"/>
  <c r="FF643" i="8"/>
  <c r="FF646" i="8"/>
  <c r="FF636" i="8"/>
  <c r="GV683" i="8"/>
  <c r="HD636" i="8"/>
  <c r="HD631" i="8"/>
  <c r="HD649" i="8"/>
  <c r="HD640" i="8"/>
  <c r="HD633" i="8"/>
  <c r="CA698" i="8"/>
  <c r="CA699" i="8"/>
  <c r="CA697" i="8"/>
  <c r="BK633" i="8"/>
  <c r="AL687" i="8"/>
  <c r="AL685" i="8"/>
  <c r="AL693" i="8"/>
  <c r="AL690" i="8"/>
  <c r="AL692" i="8"/>
  <c r="AL688" i="8"/>
  <c r="AL654" i="8"/>
  <c r="FB658" i="8"/>
  <c r="FI562" i="8"/>
  <c r="FM561" i="8"/>
  <c r="FM621" i="8" s="1"/>
  <c r="FE673" i="8"/>
  <c r="GX561" i="8"/>
  <c r="HF588" i="8"/>
  <c r="HF586" i="8"/>
  <c r="HF591" i="8"/>
  <c r="HF604" i="8"/>
  <c r="HF610" i="8"/>
  <c r="HF595" i="8"/>
  <c r="HF594" i="8"/>
  <c r="HF656" i="8"/>
  <c r="HF660" i="8"/>
  <c r="GS698" i="8"/>
  <c r="CB686" i="8"/>
  <c r="AC722" i="8"/>
  <c r="AD722" i="8" s="1"/>
  <c r="H690" i="8"/>
  <c r="AA724" i="8"/>
  <c r="Q659" i="8"/>
  <c r="EL751" i="8"/>
  <c r="DN733" i="8"/>
  <c r="EN749" i="8"/>
  <c r="DZ731" i="8"/>
  <c r="FH704" i="8"/>
  <c r="FH609" i="8"/>
  <c r="FH561" i="8"/>
  <c r="FH621" i="8" s="1"/>
  <c r="GX735" i="8"/>
  <c r="GS656" i="8"/>
  <c r="GU619" i="8"/>
  <c r="GU618" i="8"/>
  <c r="GU620" i="8"/>
  <c r="GU621" i="8"/>
  <c r="GU622" i="8"/>
  <c r="GU623" i="8"/>
  <c r="CB590" i="8"/>
  <c r="BK662" i="8"/>
  <c r="AZ688" i="8"/>
  <c r="AZ693" i="8"/>
  <c r="AZ691" i="8"/>
  <c r="AZ692" i="8"/>
  <c r="AZ683" i="8"/>
  <c r="AZ684" i="8"/>
  <c r="AZ685" i="8"/>
  <c r="AZ690" i="8"/>
  <c r="AZ686" i="8"/>
  <c r="AZ689" i="8"/>
  <c r="AZ687" i="8"/>
  <c r="AZ585" i="8"/>
  <c r="AZ664" i="8"/>
  <c r="AZ663" i="8"/>
  <c r="AZ655" i="8"/>
  <c r="AZ659" i="8"/>
  <c r="AZ656" i="8"/>
  <c r="AZ662" i="8"/>
  <c r="AZ660" i="8"/>
  <c r="AZ657" i="8"/>
  <c r="AZ661" i="8"/>
  <c r="AC723" i="8"/>
  <c r="AD723" i="8" s="1"/>
  <c r="M657" i="8"/>
  <c r="EL756" i="8"/>
  <c r="DN738" i="8"/>
  <c r="FG700" i="8"/>
  <c r="FG699" i="8"/>
  <c r="FO590" i="8"/>
  <c r="EZ717" i="8"/>
  <c r="FF705" i="8"/>
  <c r="FJ712" i="8"/>
  <c r="FJ562" i="8"/>
  <c r="FJ644" i="8" s="1"/>
  <c r="FN637" i="8"/>
  <c r="HC660" i="8"/>
  <c r="HC656" i="8"/>
  <c r="HC655" i="8"/>
  <c r="HD635" i="8"/>
  <c r="HF699" i="8"/>
  <c r="HF613" i="8"/>
  <c r="CY723" i="8"/>
  <c r="CZ723" i="8"/>
  <c r="DA723" i="8" s="1"/>
  <c r="CV708" i="8"/>
  <c r="BY707" i="8"/>
  <c r="CB640" i="8"/>
  <c r="BK700" i="8"/>
  <c r="BV724" i="8"/>
  <c r="BU724" i="8" s="1"/>
  <c r="BT724" i="8"/>
  <c r="BK600" i="8"/>
  <c r="AT658" i="8"/>
  <c r="BA717" i="8"/>
  <c r="AL633" i="8"/>
  <c r="AL684" i="8"/>
  <c r="M683" i="8"/>
  <c r="M698" i="8"/>
  <c r="M632" i="8"/>
  <c r="Q715" i="8"/>
  <c r="BJ647" i="8"/>
  <c r="FE590" i="8"/>
  <c r="FI568" i="8"/>
  <c r="FA637" i="8"/>
  <c r="FA739" i="8" s="1"/>
  <c r="FA639" i="8"/>
  <c r="FA646" i="8"/>
  <c r="FA640" i="8"/>
  <c r="FA649" i="8"/>
  <c r="FA647" i="8"/>
  <c r="FA631" i="8"/>
  <c r="FA636" i="8"/>
  <c r="FA644" i="8"/>
  <c r="FA648" i="8"/>
  <c r="FA733" i="8" s="1"/>
  <c r="FK713" i="8"/>
  <c r="FN638" i="8"/>
  <c r="HB661" i="8"/>
  <c r="HB569" i="8"/>
  <c r="GN643" i="8"/>
  <c r="GY692" i="8"/>
  <c r="GS621" i="8"/>
  <c r="GQ694" i="8"/>
  <c r="CV655" i="8"/>
  <c r="CV657" i="8"/>
  <c r="CV660" i="8"/>
  <c r="CV661" i="8"/>
  <c r="CV659" i="8"/>
  <c r="CV662" i="8"/>
  <c r="CV654" i="8"/>
  <c r="CY563" i="8"/>
  <c r="CV689" i="8"/>
  <c r="CV685" i="8"/>
  <c r="CV688" i="8"/>
  <c r="CV682" i="8"/>
  <c r="CV683" i="8"/>
  <c r="CV686" i="8"/>
  <c r="CV692" i="8"/>
  <c r="CV687" i="8"/>
  <c r="CV690" i="8"/>
  <c r="CV585" i="8"/>
  <c r="CV603" i="8"/>
  <c r="CV587" i="8"/>
  <c r="CV592" i="8"/>
  <c r="CV604" i="8"/>
  <c r="CV602" i="8"/>
  <c r="CV591" i="8"/>
  <c r="CV611" i="8"/>
  <c r="CV597" i="8"/>
  <c r="CV595" i="8"/>
  <c r="CV609" i="8"/>
  <c r="CV610" i="8"/>
  <c r="CV586" i="8"/>
  <c r="CV593" i="8"/>
  <c r="CV589" i="8"/>
  <c r="CV596" i="8"/>
  <c r="CV607" i="8"/>
  <c r="CV599" i="8"/>
  <c r="CV601" i="8"/>
  <c r="CV594" i="8"/>
  <c r="CV608" i="8"/>
  <c r="CV613" i="8"/>
  <c r="CV606" i="8"/>
  <c r="CV612" i="8"/>
  <c r="CY560" i="8"/>
  <c r="CZ560" i="8"/>
  <c r="BY697" i="8"/>
  <c r="CF727" i="8"/>
  <c r="CH727" i="8" s="1"/>
  <c r="CG727" i="8" s="1"/>
  <c r="BY585" i="8"/>
  <c r="BY655" i="8"/>
  <c r="BY659" i="8"/>
  <c r="BY662" i="8"/>
  <c r="CC716" i="8"/>
  <c r="CC712" i="8"/>
  <c r="CC600" i="8"/>
  <c r="CC604" i="8"/>
  <c r="AX735" i="8"/>
  <c r="AX731" i="8"/>
  <c r="AX733" i="8"/>
  <c r="AT662" i="8"/>
  <c r="C739" i="8"/>
  <c r="P713" i="8"/>
  <c r="P714" i="8"/>
  <c r="P716" i="8"/>
  <c r="P715" i="8"/>
  <c r="P732" i="8"/>
  <c r="D731" i="8"/>
  <c r="D733" i="8"/>
  <c r="M600" i="8"/>
  <c r="BJ636" i="8"/>
  <c r="FE685" i="8"/>
  <c r="FD569" i="8"/>
  <c r="FG610" i="8"/>
  <c r="FH716" i="8"/>
  <c r="FH664" i="8"/>
  <c r="FO684" i="8"/>
  <c r="FC678" i="8"/>
  <c r="FN658" i="8"/>
  <c r="HD683" i="8"/>
  <c r="HD569" i="8"/>
  <c r="HD620" i="8"/>
  <c r="HF689" i="8"/>
  <c r="GN608" i="8"/>
  <c r="CV590" i="8"/>
  <c r="AT657" i="8"/>
  <c r="BY596" i="8"/>
  <c r="BY661" i="8"/>
  <c r="AV742" i="8"/>
  <c r="AY714" i="8"/>
  <c r="BA734" i="8"/>
  <c r="I661" i="8"/>
  <c r="L716" i="8"/>
  <c r="L714" i="8"/>
  <c r="L715" i="8"/>
  <c r="L664" i="8"/>
  <c r="L657" i="8"/>
  <c r="L660" i="8"/>
  <c r="L662" i="8"/>
  <c r="L663" i="8"/>
  <c r="L734" i="8" s="1"/>
  <c r="L659" i="8"/>
  <c r="L661" i="8"/>
  <c r="L656" i="8"/>
  <c r="I600" i="8"/>
  <c r="M659" i="8"/>
  <c r="M687" i="8"/>
  <c r="FE656" i="8"/>
  <c r="FA641" i="8"/>
  <c r="FO686" i="8"/>
  <c r="FO638" i="8"/>
  <c r="FF633" i="8"/>
  <c r="FJ698" i="8"/>
  <c r="FJ705" i="8"/>
  <c r="FN634" i="8"/>
  <c r="GV606" i="8"/>
  <c r="GV639" i="8"/>
  <c r="HB623" i="8"/>
  <c r="HD642" i="8"/>
  <c r="HF593" i="8"/>
  <c r="HF608" i="8"/>
  <c r="GN659" i="8"/>
  <c r="GN568" i="8"/>
  <c r="GN642" i="8"/>
  <c r="GY662" i="8"/>
  <c r="GY562" i="8"/>
  <c r="GY644" i="8" s="1"/>
  <c r="HF567" i="8"/>
  <c r="CB661" i="8"/>
  <c r="E600" i="8"/>
  <c r="E607" i="8"/>
  <c r="E664" i="8"/>
  <c r="E662" i="8"/>
  <c r="E657" i="8"/>
  <c r="E660" i="8"/>
  <c r="E661" i="8"/>
  <c r="E706" i="8"/>
  <c r="I663" i="8"/>
  <c r="I734" i="8" s="1"/>
  <c r="AA720" i="8"/>
  <c r="Q685" i="8"/>
  <c r="EH760" i="8"/>
  <c r="EO742" i="8"/>
  <c r="FE587" i="8"/>
  <c r="FE713" i="8"/>
  <c r="HD689" i="8"/>
  <c r="HF592" i="8"/>
  <c r="GN564" i="8"/>
  <c r="GP678" i="8"/>
  <c r="CB587" i="8"/>
  <c r="AQ723" i="8"/>
  <c r="AP723" i="8" s="1"/>
  <c r="DN736" i="8"/>
  <c r="FG611" i="8"/>
  <c r="FF635" i="8"/>
  <c r="GV621" i="8"/>
  <c r="GV564" i="8"/>
  <c r="GR604" i="8"/>
  <c r="GR586" i="8"/>
  <c r="GR608" i="8"/>
  <c r="GR610" i="8"/>
  <c r="GR585" i="8"/>
  <c r="GR592" i="8"/>
  <c r="GR596" i="8"/>
  <c r="GR593" i="8"/>
  <c r="GR611" i="8"/>
  <c r="GR600" i="8"/>
  <c r="GR588" i="8"/>
  <c r="GR591" i="8"/>
  <c r="GR589" i="8"/>
  <c r="GR594" i="8"/>
  <c r="GR613" i="8"/>
  <c r="GR598" i="8"/>
  <c r="GR590" i="8"/>
  <c r="GR602" i="8"/>
  <c r="GR606" i="8"/>
  <c r="GR612" i="8"/>
  <c r="GR595" i="8"/>
  <c r="GR603" i="8"/>
  <c r="GR587" i="8"/>
  <c r="CA655" i="8"/>
  <c r="CA663" i="8"/>
  <c r="CA659" i="8"/>
  <c r="CA657" i="8"/>
  <c r="CA661" i="8"/>
  <c r="CA654" i="8"/>
  <c r="CA692" i="8"/>
  <c r="CA682" i="8"/>
  <c r="CA685" i="8"/>
  <c r="CA687" i="8"/>
  <c r="CA686" i="8"/>
  <c r="CA691" i="8"/>
  <c r="CA689" i="8"/>
  <c r="CA683" i="8"/>
  <c r="CB690" i="8"/>
  <c r="BY589" i="8"/>
  <c r="H698" i="8"/>
  <c r="H587" i="8"/>
  <c r="FB561" i="8"/>
  <c r="FB621" i="8" s="1"/>
  <c r="FA642" i="8"/>
  <c r="FH659" i="8"/>
  <c r="FA635" i="8"/>
  <c r="HC699" i="8"/>
  <c r="HE700" i="8"/>
  <c r="HD647" i="8"/>
  <c r="HD638" i="8"/>
  <c r="GW561" i="8"/>
  <c r="GW616" i="8" s="1"/>
  <c r="BY716" i="8"/>
  <c r="CC706" i="8"/>
  <c r="AV717" i="8"/>
  <c r="Q690" i="8"/>
  <c r="FM708" i="8"/>
  <c r="FM707" i="8"/>
  <c r="FL604" i="8"/>
  <c r="FL610" i="8"/>
  <c r="FL603" i="8"/>
  <c r="FL586" i="8"/>
  <c r="FL613" i="8"/>
  <c r="FL583" i="8"/>
  <c r="FL611" i="8"/>
  <c r="FL598" i="8"/>
  <c r="FL595" i="8"/>
  <c r="FL612" i="8"/>
  <c r="FL609" i="8"/>
  <c r="FL599" i="8"/>
  <c r="FL660" i="8"/>
  <c r="FL663" i="8"/>
  <c r="FL734" i="8" s="1"/>
  <c r="FL752" i="8" s="1"/>
  <c r="FD700" i="8"/>
  <c r="FD699" i="8"/>
  <c r="FG593" i="8"/>
  <c r="FG706" i="8"/>
  <c r="FK634" i="8"/>
  <c r="FL601" i="8"/>
  <c r="HC561" i="8"/>
  <c r="GW565" i="8"/>
  <c r="GW562" i="8"/>
  <c r="GR692" i="8"/>
  <c r="FO683" i="8"/>
  <c r="FO632" i="8"/>
  <c r="FJ706" i="8"/>
  <c r="FL661" i="8"/>
  <c r="HD610" i="8"/>
  <c r="GN656" i="8"/>
  <c r="EY734" i="8"/>
  <c r="EY752" i="8" s="1"/>
  <c r="AX736" i="8"/>
  <c r="HE567" i="8"/>
  <c r="AK645" i="8"/>
  <c r="AK648" i="8"/>
  <c r="AK635" i="8"/>
  <c r="AK649" i="8"/>
  <c r="AK631" i="8"/>
  <c r="AK634" i="8"/>
  <c r="AK642" i="8"/>
  <c r="AK644" i="8"/>
  <c r="AK636" i="8"/>
  <c r="AK633" i="8"/>
  <c r="AK646" i="8"/>
  <c r="AK647" i="8"/>
  <c r="AK637" i="8"/>
  <c r="AK732" i="8" s="1"/>
  <c r="AK632" i="8"/>
  <c r="AK641" i="8"/>
  <c r="AK643" i="8"/>
  <c r="AK638" i="8"/>
  <c r="H664" i="8"/>
  <c r="H656" i="8"/>
  <c r="H660" i="8"/>
  <c r="FE700" i="8"/>
  <c r="FE699" i="8"/>
  <c r="FI561" i="8"/>
  <c r="FI621" i="8" s="1"/>
  <c r="HE561" i="8"/>
  <c r="GU630" i="8"/>
  <c r="GU638" i="8"/>
  <c r="GU632" i="8"/>
  <c r="GU631" i="8"/>
  <c r="GU647" i="8"/>
  <c r="GU644" i="8"/>
  <c r="GU640" i="8"/>
  <c r="GU637" i="8"/>
  <c r="GU646" i="8"/>
  <c r="GU633" i="8"/>
  <c r="GU643" i="8"/>
  <c r="GU636" i="8"/>
  <c r="GU649" i="8"/>
  <c r="GU648" i="8"/>
  <c r="GU645" i="8"/>
  <c r="GU634" i="8"/>
  <c r="GU639" i="8"/>
  <c r="GU642" i="8"/>
  <c r="GU641" i="8"/>
  <c r="AN663" i="8"/>
  <c r="AN655" i="8"/>
  <c r="AN660" i="8"/>
  <c r="AN662" i="8"/>
  <c r="AN657" i="8"/>
  <c r="AN659" i="8"/>
  <c r="AO659" i="8" s="1"/>
  <c r="DV769" i="8" s="1"/>
  <c r="EG769" i="8" s="1"/>
  <c r="AN658" i="8"/>
  <c r="AN656" i="8"/>
  <c r="AN654" i="8"/>
  <c r="BJ600" i="8"/>
  <c r="BJ587" i="8"/>
  <c r="BJ598" i="8"/>
  <c r="BJ593" i="8"/>
  <c r="BJ611" i="8"/>
  <c r="BJ595" i="8"/>
  <c r="BJ588" i="8"/>
  <c r="BJ610" i="8"/>
  <c r="BJ613" i="8"/>
  <c r="BJ612" i="8"/>
  <c r="BJ585" i="8"/>
  <c r="FK661" i="8"/>
  <c r="FK662" i="8"/>
  <c r="FK660" i="8"/>
  <c r="FK664" i="8"/>
  <c r="FK663" i="8"/>
  <c r="FK734" i="8" s="1"/>
  <c r="FK752" i="8" s="1"/>
  <c r="FG618" i="8"/>
  <c r="FG619" i="8"/>
  <c r="FG620" i="8"/>
  <c r="FG621" i="8"/>
  <c r="FN645" i="8"/>
  <c r="FN640" i="8"/>
  <c r="FN641" i="8"/>
  <c r="FN631" i="8"/>
  <c r="FN643" i="8"/>
  <c r="FN630" i="8"/>
  <c r="HB621" i="8"/>
  <c r="HB649" i="8"/>
  <c r="HB636" i="8"/>
  <c r="HB631" i="8"/>
  <c r="BK660" i="8"/>
  <c r="AC727" i="8"/>
  <c r="AD727" i="8" s="1"/>
  <c r="H659" i="8"/>
  <c r="H638" i="8"/>
  <c r="HB634" i="8"/>
  <c r="CB732" i="8"/>
  <c r="AJ585" i="8"/>
  <c r="AJ598" i="8"/>
  <c r="AJ603" i="8"/>
  <c r="AJ592" i="8"/>
  <c r="AJ591" i="8"/>
  <c r="AJ604" i="8"/>
  <c r="AJ589" i="8"/>
  <c r="AJ590" i="8"/>
  <c r="AJ597" i="8"/>
  <c r="AJ601" i="8"/>
  <c r="AJ602" i="8"/>
  <c r="AJ607" i="8"/>
  <c r="AJ609" i="8"/>
  <c r="AJ599" i="8"/>
  <c r="AJ593" i="8"/>
  <c r="AJ611" i="8"/>
  <c r="AJ586" i="8"/>
  <c r="AJ610" i="8"/>
  <c r="AJ588" i="8"/>
  <c r="AJ606" i="8"/>
  <c r="AJ612" i="8"/>
  <c r="AJ600" i="8"/>
  <c r="BE727" i="8"/>
  <c r="BD727" i="8" s="1"/>
  <c r="BC727" i="8"/>
  <c r="BC723" i="8"/>
  <c r="BE723" i="8"/>
  <c r="BD723" i="8" s="1"/>
  <c r="AT648" i="8"/>
  <c r="AT638" i="8"/>
  <c r="AT636" i="8"/>
  <c r="AT647" i="8"/>
  <c r="AT644" i="8"/>
  <c r="AT649" i="8"/>
  <c r="AT631" i="8"/>
  <c r="AT639" i="8"/>
  <c r="AT646" i="8"/>
  <c r="AT637" i="8"/>
  <c r="AT732" i="8" s="1"/>
  <c r="Q648" i="8"/>
  <c r="Q733" i="8" s="1"/>
  <c r="Q647" i="8"/>
  <c r="Q649" i="8"/>
  <c r="Q631" i="8"/>
  <c r="Q644" i="8"/>
  <c r="Q639" i="8"/>
  <c r="Q636" i="8"/>
  <c r="Q646" i="8"/>
  <c r="Q637" i="8"/>
  <c r="H661" i="8"/>
  <c r="H707" i="8"/>
  <c r="H643" i="8"/>
  <c r="GN621" i="8"/>
  <c r="GN658" i="8"/>
  <c r="EN754" i="8"/>
  <c r="DZ736" i="8"/>
  <c r="FE689" i="8"/>
  <c r="FF700" i="8"/>
  <c r="FF699" i="8"/>
  <c r="FF660" i="8"/>
  <c r="FF661" i="8"/>
  <c r="FF664" i="8"/>
  <c r="FF663" i="8"/>
  <c r="HE560" i="8"/>
  <c r="HE605" i="8" s="1"/>
  <c r="HE656" i="8"/>
  <c r="HE655" i="8"/>
  <c r="HD660" i="8"/>
  <c r="HD656" i="8"/>
  <c r="CA707" i="8"/>
  <c r="CA705" i="8"/>
  <c r="CA706" i="8"/>
  <c r="CA704" i="8"/>
  <c r="BK588" i="8"/>
  <c r="AL709" i="8"/>
  <c r="AL612" i="8"/>
  <c r="AL592" i="8"/>
  <c r="AL603" i="8"/>
  <c r="AL589" i="8"/>
  <c r="AL601" i="8"/>
  <c r="AL611" i="8"/>
  <c r="AL597" i="8"/>
  <c r="AL591" i="8"/>
  <c r="AL586" i="8"/>
  <c r="AL590" i="8"/>
  <c r="AL604" i="8"/>
  <c r="AL599" i="8"/>
  <c r="AL613" i="8"/>
  <c r="AL602" i="8"/>
  <c r="AL610" i="8"/>
  <c r="AL607" i="8"/>
  <c r="AL609" i="8"/>
  <c r="AL606" i="8"/>
  <c r="AL660" i="8"/>
  <c r="AL657" i="8"/>
  <c r="AL662" i="8"/>
  <c r="AL658" i="8"/>
  <c r="H635" i="8"/>
  <c r="AE635" i="8" s="1"/>
  <c r="FI700" i="8"/>
  <c r="FI699" i="8"/>
  <c r="FI734" i="8"/>
  <c r="FI752" i="8" s="1"/>
  <c r="FM673" i="8"/>
  <c r="FF657" i="8"/>
  <c r="FE692" i="8"/>
  <c r="GX644" i="8"/>
  <c r="HD663" i="8"/>
  <c r="GS636" i="8"/>
  <c r="CB638" i="8"/>
  <c r="CB659" i="8"/>
  <c r="Z722" i="8"/>
  <c r="H662" i="8"/>
  <c r="Q593" i="8"/>
  <c r="Q706" i="8"/>
  <c r="M592" i="8"/>
  <c r="FD561" i="8"/>
  <c r="FD621" i="8" s="1"/>
  <c r="HE662" i="8"/>
  <c r="GX700" i="8"/>
  <c r="GW568" i="8"/>
  <c r="GS670" i="8"/>
  <c r="GS669" i="8"/>
  <c r="GS677" i="8"/>
  <c r="CV698" i="8"/>
  <c r="CV697" i="8"/>
  <c r="CY726" i="8"/>
  <c r="CZ726" i="8"/>
  <c r="DA726" i="8" s="1"/>
  <c r="CV714" i="8"/>
  <c r="CV712" i="8"/>
  <c r="CV713" i="8"/>
  <c r="CB658" i="8"/>
  <c r="BK690" i="8"/>
  <c r="AZ713" i="8"/>
  <c r="AZ714" i="8"/>
  <c r="AZ715" i="8"/>
  <c r="AZ716" i="8"/>
  <c r="Z723" i="8"/>
  <c r="M685" i="8"/>
  <c r="M714" i="8"/>
  <c r="FG716" i="8"/>
  <c r="FG715" i="8"/>
  <c r="FG662" i="8"/>
  <c r="FG660" i="8"/>
  <c r="FG661" i="8"/>
  <c r="FG664" i="8"/>
  <c r="FG663" i="8"/>
  <c r="FG734" i="8" s="1"/>
  <c r="FG752" i="8" s="1"/>
  <c r="FO635" i="8"/>
  <c r="FH564" i="8"/>
  <c r="FF698" i="8"/>
  <c r="FF713" i="8"/>
  <c r="FJ660" i="8"/>
  <c r="FJ661" i="8"/>
  <c r="FJ664" i="8"/>
  <c r="FJ663" i="8"/>
  <c r="HE699" i="8"/>
  <c r="HC607" i="8"/>
  <c r="HD658" i="8"/>
  <c r="HF611" i="8"/>
  <c r="HF643" i="8"/>
  <c r="CZ721" i="8"/>
  <c r="DA721" i="8" s="1"/>
  <c r="CY721" i="8"/>
  <c r="CV716" i="8"/>
  <c r="CB688" i="8"/>
  <c r="BK693" i="8"/>
  <c r="BV721" i="8"/>
  <c r="BU721" i="8" s="1"/>
  <c r="BT721" i="8"/>
  <c r="BK664" i="8"/>
  <c r="AT590" i="8"/>
  <c r="AL588" i="8"/>
  <c r="FB662" i="8"/>
  <c r="M655" i="8"/>
  <c r="Q691" i="8"/>
  <c r="EL750" i="8"/>
  <c r="DN732" i="8"/>
  <c r="BJ602" i="8"/>
  <c r="FI706" i="8"/>
  <c r="FK698" i="8"/>
  <c r="FK705" i="8"/>
  <c r="FO611" i="8"/>
  <c r="FN706" i="8"/>
  <c r="HD609" i="8"/>
  <c r="HD621" i="8"/>
  <c r="HF561" i="8"/>
  <c r="HF642" i="8"/>
  <c r="GN699" i="8"/>
  <c r="GS662" i="8"/>
  <c r="GS674" i="8"/>
  <c r="GS673" i="8"/>
  <c r="GS644" i="8"/>
  <c r="CZ588" i="8"/>
  <c r="CY588" i="8"/>
  <c r="CZ656" i="8"/>
  <c r="DA656" i="8" s="1"/>
  <c r="CY656" i="8"/>
  <c r="EB766" i="8" s="1"/>
  <c r="EM766" i="8" s="1"/>
  <c r="CV648" i="8"/>
  <c r="CV630" i="8"/>
  <c r="CV632" i="8"/>
  <c r="CV642" i="8"/>
  <c r="CV641" i="8"/>
  <c r="CV639" i="8"/>
  <c r="CV638" i="8"/>
  <c r="CV649" i="8"/>
  <c r="CV644" i="8"/>
  <c r="CV646" i="8"/>
  <c r="CV634" i="8"/>
  <c r="CV647" i="8"/>
  <c r="CV636" i="8"/>
  <c r="CV631" i="8"/>
  <c r="CV640" i="8"/>
  <c r="CV637" i="8"/>
  <c r="CF723" i="8"/>
  <c r="CH723" i="8" s="1"/>
  <c r="CG723" i="8" s="1"/>
  <c r="BY705" i="8"/>
  <c r="BY706" i="8"/>
  <c r="CC664" i="8"/>
  <c r="CC656" i="8"/>
  <c r="CF656" i="8" s="1"/>
  <c r="DY766" i="8" s="1"/>
  <c r="EJ766" i="8" s="1"/>
  <c r="CC660" i="8"/>
  <c r="CC654" i="8"/>
  <c r="AT690" i="8"/>
  <c r="P685" i="8"/>
  <c r="P687" i="8"/>
  <c r="P688" i="8"/>
  <c r="P690" i="8"/>
  <c r="P684" i="8"/>
  <c r="P686" i="8"/>
  <c r="P689" i="8"/>
  <c r="P683" i="8"/>
  <c r="P691" i="8"/>
  <c r="P693" i="8"/>
  <c r="P664" i="8"/>
  <c r="P658" i="8"/>
  <c r="P661" i="8"/>
  <c r="P663" i="8"/>
  <c r="P734" i="8" s="1"/>
  <c r="P662" i="8"/>
  <c r="P656" i="8"/>
  <c r="P655" i="8"/>
  <c r="P657" i="8"/>
  <c r="P659" i="8"/>
  <c r="P660" i="8"/>
  <c r="AB721" i="8"/>
  <c r="AF721" i="8"/>
  <c r="Q600" i="8"/>
  <c r="BJ625" i="8"/>
  <c r="BJ623" i="8"/>
  <c r="BJ622" i="8"/>
  <c r="BJ624" i="8"/>
  <c r="BJ591" i="8"/>
  <c r="FE589" i="8"/>
  <c r="FD567" i="8"/>
  <c r="FG622" i="8"/>
  <c r="FN642" i="8"/>
  <c r="FO656" i="8"/>
  <c r="FN635" i="8"/>
  <c r="FE622" i="8"/>
  <c r="FE619" i="8"/>
  <c r="FE623" i="8"/>
  <c r="FE624" i="8"/>
  <c r="FE618" i="8"/>
  <c r="FE625" i="8"/>
  <c r="FE620" i="8"/>
  <c r="HB676" i="8"/>
  <c r="HB640" i="8"/>
  <c r="HD632" i="8"/>
  <c r="HF596" i="8"/>
  <c r="GN655" i="8"/>
  <c r="CB600" i="8"/>
  <c r="AT685" i="8"/>
  <c r="BC563" i="8"/>
  <c r="AY662" i="8"/>
  <c r="AY654" i="8"/>
  <c r="AY661" i="8"/>
  <c r="AY655" i="8"/>
  <c r="AV741" i="8"/>
  <c r="AV740" i="8"/>
  <c r="L700" i="8"/>
  <c r="L699" i="8"/>
  <c r="L637" i="8"/>
  <c r="L732" i="8" s="1"/>
  <c r="L648" i="8"/>
  <c r="L639" i="8"/>
  <c r="L634" i="8"/>
  <c r="L642" i="8"/>
  <c r="L644" i="8"/>
  <c r="L640" i="8"/>
  <c r="L647" i="8"/>
  <c r="L636" i="8"/>
  <c r="L646" i="8"/>
  <c r="L631" i="8"/>
  <c r="L649" i="8"/>
  <c r="L645" i="8"/>
  <c r="L643" i="8"/>
  <c r="L641" i="8"/>
  <c r="L633" i="8"/>
  <c r="L638" i="8"/>
  <c r="FB677" i="8"/>
  <c r="FB675" i="8"/>
  <c r="FB669" i="8"/>
  <c r="FB670" i="8"/>
  <c r="M638" i="8"/>
  <c r="M639" i="8"/>
  <c r="BJ644" i="8"/>
  <c r="BJ673" i="8"/>
  <c r="BJ599" i="8"/>
  <c r="FE684" i="8"/>
  <c r="FA689" i="8"/>
  <c r="FO593" i="8"/>
  <c r="FO706" i="8"/>
  <c r="FJ569" i="8"/>
  <c r="FJ655" i="8"/>
  <c r="FN657" i="8"/>
  <c r="GV685" i="8"/>
  <c r="HB675" i="8"/>
  <c r="HD597" i="8"/>
  <c r="HD625" i="8"/>
  <c r="HF568" i="8"/>
  <c r="GN657" i="8"/>
  <c r="HF683" i="8"/>
  <c r="CB689" i="8"/>
  <c r="AQ560" i="8"/>
  <c r="AV731" i="8"/>
  <c r="AV733" i="8"/>
  <c r="I731" i="8"/>
  <c r="I592" i="8"/>
  <c r="I603" i="8"/>
  <c r="I587" i="8"/>
  <c r="I594" i="8"/>
  <c r="I602" i="8"/>
  <c r="I599" i="8"/>
  <c r="I609" i="8"/>
  <c r="I608" i="8"/>
  <c r="I586" i="8"/>
  <c r="I613" i="8"/>
  <c r="I611" i="8"/>
  <c r="I607" i="8"/>
  <c r="I591" i="8"/>
  <c r="I601" i="8"/>
  <c r="I604" i="8"/>
  <c r="I610" i="8"/>
  <c r="I606" i="8"/>
  <c r="I612" i="8"/>
  <c r="I655" i="8"/>
  <c r="I660" i="8"/>
  <c r="Q634" i="8"/>
  <c r="M603" i="8"/>
  <c r="FE655" i="8"/>
  <c r="FI656" i="8"/>
  <c r="FA693" i="8"/>
  <c r="FA645" i="8"/>
  <c r="GX564" i="8"/>
  <c r="HD661" i="8"/>
  <c r="HF637" i="8"/>
  <c r="HF730" i="8" s="1"/>
  <c r="HF747" i="8" s="1"/>
  <c r="GN661" i="8"/>
  <c r="GV649" i="8"/>
  <c r="GV635" i="8"/>
  <c r="GV640" i="8"/>
  <c r="GV631" i="8"/>
  <c r="GV636" i="8"/>
  <c r="GV633" i="8"/>
  <c r="GV647" i="8"/>
  <c r="GV630" i="8"/>
  <c r="GV645" i="8"/>
  <c r="GV643" i="8"/>
  <c r="CB632" i="8"/>
  <c r="CB739" i="8" s="1"/>
  <c r="FE676" i="8"/>
  <c r="GV637" i="8"/>
  <c r="HD639" i="8"/>
  <c r="HF635" i="8"/>
  <c r="AT587" i="8"/>
  <c r="CA630" i="8"/>
  <c r="CA643" i="8"/>
  <c r="CA648" i="8"/>
  <c r="CA632" i="8"/>
  <c r="CA638" i="8"/>
  <c r="CA636" i="8"/>
  <c r="CA647" i="8"/>
  <c r="CA634" i="8"/>
  <c r="CA649" i="8"/>
  <c r="CA646" i="8"/>
  <c r="CA641" i="8"/>
  <c r="CA644" i="8"/>
  <c r="CA639" i="8"/>
  <c r="CA631" i="8"/>
  <c r="CA637" i="8"/>
  <c r="CB597" i="8"/>
  <c r="C738" i="8"/>
  <c r="C742" i="8"/>
  <c r="AL641" i="8"/>
  <c r="H683" i="8"/>
  <c r="H632" i="8"/>
  <c r="FB569" i="8"/>
  <c r="FB673" i="8"/>
  <c r="FM568" i="8"/>
  <c r="FA690" i="8"/>
  <c r="FH568" i="8"/>
  <c r="FH706" i="8"/>
  <c r="HC663" i="8"/>
  <c r="HE564" i="8"/>
  <c r="HD659" i="8"/>
  <c r="BY693" i="8"/>
  <c r="CF724" i="8"/>
  <c r="CH724" i="8" s="1"/>
  <c r="CG724" i="8" s="1"/>
  <c r="BY600" i="8"/>
  <c r="CC686" i="8"/>
  <c r="CC659" i="8"/>
  <c r="AV694" i="8"/>
  <c r="D655" i="8"/>
  <c r="D662" i="8"/>
  <c r="D664" i="8"/>
  <c r="D660" i="8"/>
  <c r="D656" i="8"/>
  <c r="D658" i="8"/>
  <c r="D654" i="8"/>
  <c r="D663" i="8"/>
  <c r="Q642" i="8"/>
  <c r="BJ661" i="8"/>
  <c r="FM700" i="8"/>
  <c r="FM699" i="8"/>
  <c r="FL620" i="8"/>
  <c r="FL691" i="8"/>
  <c r="FL688" i="8"/>
  <c r="FL692" i="8"/>
  <c r="FL732" i="8"/>
  <c r="FD716" i="8"/>
  <c r="FD715" i="8"/>
  <c r="FD560" i="8"/>
  <c r="FD609" i="8" s="1"/>
  <c r="FG659" i="8"/>
  <c r="FK714" i="8"/>
  <c r="HC644" i="8"/>
  <c r="HA562" i="8"/>
  <c r="GW654" i="8"/>
  <c r="GW655" i="8"/>
  <c r="GW660" i="8"/>
  <c r="GW560" i="8"/>
  <c r="GS658" i="8"/>
  <c r="GR644" i="8"/>
  <c r="FI657" i="8"/>
  <c r="FO587" i="8"/>
  <c r="FO713" i="8"/>
  <c r="GV642" i="8"/>
  <c r="HD622" i="8"/>
  <c r="D730" i="8"/>
  <c r="GR665" i="8"/>
  <c r="HD648" i="8" l="1"/>
  <c r="CP645" i="8"/>
  <c r="FK678" i="8"/>
  <c r="CM626" i="8"/>
  <c r="S609" i="8"/>
  <c r="CL709" i="8"/>
  <c r="FO734" i="8"/>
  <c r="FO752" i="8" s="1"/>
  <c r="EZ730" i="8"/>
  <c r="FC730" i="8"/>
  <c r="FF591" i="8"/>
  <c r="FF602" i="8"/>
  <c r="FF603" i="8"/>
  <c r="FF600" i="8"/>
  <c r="FF595" i="8"/>
  <c r="FN599" i="8"/>
  <c r="FN597" i="8"/>
  <c r="FB610" i="8"/>
  <c r="EZ701" i="8"/>
  <c r="EZ614" i="8"/>
  <c r="EZ739" i="8"/>
  <c r="FB633" i="8"/>
  <c r="EZ733" i="8"/>
  <c r="EZ762" i="8" s="1"/>
  <c r="EY733" i="8"/>
  <c r="EY717" i="8"/>
  <c r="EY731" i="8"/>
  <c r="EY749" i="8" s="1"/>
  <c r="EZ650" i="8"/>
  <c r="EZ738" i="8"/>
  <c r="FL730" i="8"/>
  <c r="FH640" i="8"/>
  <c r="FB632" i="8"/>
  <c r="FB631" i="8"/>
  <c r="FB638" i="8"/>
  <c r="FH635" i="8"/>
  <c r="FH638" i="8"/>
  <c r="FB691" i="8"/>
  <c r="FH645" i="8"/>
  <c r="FH644" i="8"/>
  <c r="FH631" i="8"/>
  <c r="FB646" i="8"/>
  <c r="FB639" i="8"/>
  <c r="FB640" i="8"/>
  <c r="FB647" i="8"/>
  <c r="FB643" i="8"/>
  <c r="FB683" i="8"/>
  <c r="EZ731" i="8"/>
  <c r="FB644" i="8"/>
  <c r="EZ736" i="8"/>
  <c r="EZ751" i="8" s="1"/>
  <c r="FL739" i="8"/>
  <c r="FB642" i="8"/>
  <c r="EZ665" i="8"/>
  <c r="FG738" i="8"/>
  <c r="FB649" i="8"/>
  <c r="FB641" i="8"/>
  <c r="EZ735" i="8"/>
  <c r="EY591" i="8"/>
  <c r="EY597" i="8"/>
  <c r="EY611" i="8"/>
  <c r="EY650" i="8"/>
  <c r="EY739" i="8"/>
  <c r="EY587" i="8"/>
  <c r="EY585" i="8"/>
  <c r="EY730" i="8"/>
  <c r="EY736" i="8"/>
  <c r="EY751" i="8" s="1"/>
  <c r="EY732" i="8"/>
  <c r="EY748" i="8" s="1"/>
  <c r="EY599" i="8"/>
  <c r="EY604" i="8"/>
  <c r="EY586" i="8"/>
  <c r="EY596" i="8"/>
  <c r="EY602" i="8"/>
  <c r="EY612" i="8"/>
  <c r="EY606" i="8"/>
  <c r="EY610" i="8"/>
  <c r="EY590" i="8"/>
  <c r="EY593" i="8"/>
  <c r="EY601" i="8"/>
  <c r="EY588" i="8"/>
  <c r="EY609" i="8"/>
  <c r="EY592" i="8"/>
  <c r="EY594" i="8"/>
  <c r="EY603" i="8"/>
  <c r="EY608" i="8"/>
  <c r="GL730" i="8"/>
  <c r="FC694" i="8"/>
  <c r="FW738" i="8"/>
  <c r="FA732" i="8"/>
  <c r="FA592" i="8"/>
  <c r="GL731" i="8"/>
  <c r="GL761" i="8" s="1"/>
  <c r="GC717" i="8"/>
  <c r="GL732" i="8"/>
  <c r="GL760" i="8" s="1"/>
  <c r="FW614" i="8"/>
  <c r="GL733" i="8"/>
  <c r="GL762" i="8" s="1"/>
  <c r="GL736" i="8"/>
  <c r="GL751" i="8" s="1"/>
  <c r="GL650" i="8"/>
  <c r="GL739" i="8"/>
  <c r="GC739" i="8"/>
  <c r="GD717" i="8"/>
  <c r="CW742" i="8"/>
  <c r="R730" i="8"/>
  <c r="R732" i="8"/>
  <c r="R736" i="8"/>
  <c r="R650" i="8"/>
  <c r="EN613" i="8"/>
  <c r="EM613" i="8"/>
  <c r="EN641" i="8"/>
  <c r="EM641" i="8"/>
  <c r="BC670" i="8"/>
  <c r="C709" i="8"/>
  <c r="CN739" i="8"/>
  <c r="GE694" i="8"/>
  <c r="R731" i="8"/>
  <c r="R733" i="8"/>
  <c r="AQ625" i="8"/>
  <c r="EM611" i="8"/>
  <c r="EN611" i="8"/>
  <c r="EM632" i="8"/>
  <c r="EN632" i="8"/>
  <c r="AM738" i="8"/>
  <c r="EM737" i="8"/>
  <c r="EG755" i="8" s="1"/>
  <c r="BC623" i="8"/>
  <c r="AN626" i="8"/>
  <c r="CM650" i="8"/>
  <c r="CL717" i="8"/>
  <c r="CN735" i="8"/>
  <c r="EN739" i="8"/>
  <c r="GE735" i="8"/>
  <c r="AU682" i="8"/>
  <c r="AU691" i="8"/>
  <c r="AU685" i="8"/>
  <c r="AU690" i="8"/>
  <c r="AU684" i="8"/>
  <c r="AU688" i="8"/>
  <c r="CB736" i="8"/>
  <c r="FB603" i="8"/>
  <c r="AI742" i="8"/>
  <c r="AX742" i="8"/>
  <c r="CM717" i="8"/>
  <c r="EP742" i="8"/>
  <c r="AM735" i="8"/>
  <c r="BL739" i="8"/>
  <c r="FS739" i="8"/>
  <c r="CW738" i="8"/>
  <c r="CW614" i="8"/>
  <c r="CW740" i="8"/>
  <c r="CW741" i="8"/>
  <c r="R739" i="8"/>
  <c r="FZ709" i="8"/>
  <c r="FZ701" i="8"/>
  <c r="FZ739" i="8"/>
  <c r="GE709" i="8"/>
  <c r="FR709" i="8"/>
  <c r="GX603" i="8"/>
  <c r="GX605" i="8"/>
  <c r="GX692" i="8"/>
  <c r="HC621" i="8"/>
  <c r="HC616" i="8"/>
  <c r="GX621" i="8"/>
  <c r="GX616" i="8"/>
  <c r="HA609" i="8"/>
  <c r="HA605" i="8"/>
  <c r="HC683" i="8"/>
  <c r="GX683" i="8"/>
  <c r="GY609" i="8"/>
  <c r="GY605" i="8"/>
  <c r="GN586" i="8"/>
  <c r="GN605" i="8"/>
  <c r="HE621" i="8"/>
  <c r="HE616" i="8"/>
  <c r="GW599" i="8"/>
  <c r="GW605" i="8"/>
  <c r="GX682" i="8"/>
  <c r="HA735" i="8"/>
  <c r="GX693" i="8"/>
  <c r="HA621" i="8"/>
  <c r="HA616" i="8"/>
  <c r="GX684" i="8"/>
  <c r="HB604" i="8"/>
  <c r="HB605" i="8"/>
  <c r="HF590" i="8"/>
  <c r="HF605" i="8"/>
  <c r="HF621" i="8"/>
  <c r="HF616" i="8"/>
  <c r="GX601" i="8"/>
  <c r="GX687" i="8"/>
  <c r="GX688" i="8"/>
  <c r="GX691" i="8"/>
  <c r="HC585" i="8"/>
  <c r="HC605" i="8"/>
  <c r="GS613" i="8"/>
  <c r="GS605" i="8"/>
  <c r="GV607" i="8"/>
  <c r="GV605" i="8"/>
  <c r="GX665" i="8"/>
  <c r="GM609" i="8"/>
  <c r="GM605" i="8"/>
  <c r="AI738" i="8"/>
  <c r="EU650" i="8"/>
  <c r="BN709" i="8"/>
  <c r="GA747" i="8"/>
  <c r="GA759" i="8"/>
  <c r="FW762" i="8"/>
  <c r="FW750" i="8"/>
  <c r="FW731" i="8"/>
  <c r="FS694" i="8"/>
  <c r="FW694" i="8"/>
  <c r="FR731" i="8"/>
  <c r="FR733" i="8"/>
  <c r="FR739" i="8"/>
  <c r="FY748" i="8"/>
  <c r="FY760" i="8"/>
  <c r="FY749" i="8"/>
  <c r="FY761" i="8"/>
  <c r="FZ738" i="8"/>
  <c r="FZ614" i="8"/>
  <c r="GI748" i="8"/>
  <c r="GI760" i="8"/>
  <c r="GD730" i="8"/>
  <c r="GD732" i="8"/>
  <c r="GD650" i="8"/>
  <c r="GD736" i="8"/>
  <c r="GD751" i="8" s="1"/>
  <c r="GJ747" i="8"/>
  <c r="GJ759" i="8"/>
  <c r="GI761" i="8"/>
  <c r="GI749" i="8"/>
  <c r="HI759" i="8"/>
  <c r="HI747" i="8"/>
  <c r="GE626" i="8"/>
  <c r="FZ737" i="8"/>
  <c r="FZ754" i="8" s="1"/>
  <c r="FZ665" i="8"/>
  <c r="FZ734" i="8"/>
  <c r="FZ752" i="8" s="1"/>
  <c r="CW678" i="8"/>
  <c r="GD738" i="8"/>
  <c r="GD614" i="8"/>
  <c r="GJ749" i="8"/>
  <c r="GJ761" i="8"/>
  <c r="HI762" i="8"/>
  <c r="HI750" i="8"/>
  <c r="GE733" i="8"/>
  <c r="GE731" i="8"/>
  <c r="GA694" i="8"/>
  <c r="GC733" i="8"/>
  <c r="GC731" i="8"/>
  <c r="GC730" i="8"/>
  <c r="GC650" i="8"/>
  <c r="GC736" i="8"/>
  <c r="GC751" i="8" s="1"/>
  <c r="GC732" i="8"/>
  <c r="AO589" i="8"/>
  <c r="AY709" i="8"/>
  <c r="BZ717" i="8"/>
  <c r="F735" i="8"/>
  <c r="FC733" i="8"/>
  <c r="AQ661" i="8"/>
  <c r="AP661" i="8" s="1"/>
  <c r="G717" i="8"/>
  <c r="GP614" i="8"/>
  <c r="FC738" i="8"/>
  <c r="AM709" i="8"/>
  <c r="AI731" i="8"/>
  <c r="FC614" i="8"/>
  <c r="FC736" i="8"/>
  <c r="FC751" i="8" s="1"/>
  <c r="CL742" i="8"/>
  <c r="GA748" i="8"/>
  <c r="GA760" i="8"/>
  <c r="FU761" i="8"/>
  <c r="FU749" i="8"/>
  <c r="FW739" i="8"/>
  <c r="GG761" i="8"/>
  <c r="GG749" i="8"/>
  <c r="GL735" i="8"/>
  <c r="FY750" i="8"/>
  <c r="FY762" i="8"/>
  <c r="GE737" i="8"/>
  <c r="GE754" i="8" s="1"/>
  <c r="GE734" i="8"/>
  <c r="GE752" i="8" s="1"/>
  <c r="GE665" i="8"/>
  <c r="GL694" i="8"/>
  <c r="GC738" i="8"/>
  <c r="GC614" i="8"/>
  <c r="FS701" i="8"/>
  <c r="BN626" i="8"/>
  <c r="FS735" i="8"/>
  <c r="FS737" i="8"/>
  <c r="FS754" i="8" s="1"/>
  <c r="FS734" i="8"/>
  <c r="FS752" i="8" s="1"/>
  <c r="FS665" i="8"/>
  <c r="FU759" i="8"/>
  <c r="FU747" i="8"/>
  <c r="FS738" i="8"/>
  <c r="FS614" i="8"/>
  <c r="FS709" i="8"/>
  <c r="GI750" i="8"/>
  <c r="GI762" i="8"/>
  <c r="HI760" i="8"/>
  <c r="HI748" i="8"/>
  <c r="FT759" i="8"/>
  <c r="FT747" i="8"/>
  <c r="GC694" i="8"/>
  <c r="GJ750" i="8"/>
  <c r="GJ762" i="8"/>
  <c r="FW665" i="8"/>
  <c r="FW737" i="8"/>
  <c r="FW754" i="8" s="1"/>
  <c r="FW734" i="8"/>
  <c r="FW752" i="8" s="1"/>
  <c r="FZ732" i="8"/>
  <c r="FZ730" i="8"/>
  <c r="FZ650" i="8"/>
  <c r="FZ736" i="8"/>
  <c r="FZ751" i="8" s="1"/>
  <c r="FR694" i="8"/>
  <c r="FT750" i="8"/>
  <c r="FT762" i="8"/>
  <c r="BC619" i="8"/>
  <c r="BZ701" i="8"/>
  <c r="AX665" i="8"/>
  <c r="AX741" i="8"/>
  <c r="BN739" i="8"/>
  <c r="FU750" i="8"/>
  <c r="FU762" i="8"/>
  <c r="FW730" i="8"/>
  <c r="FW650" i="8"/>
  <c r="FW736" i="8"/>
  <c r="FW751" i="8" s="1"/>
  <c r="FW732" i="8"/>
  <c r="GL737" i="8"/>
  <c r="GL754" i="8" s="1"/>
  <c r="GL734" i="8"/>
  <c r="GL752" i="8" s="1"/>
  <c r="GL665" i="8"/>
  <c r="GK738" i="8"/>
  <c r="GK614" i="8"/>
  <c r="GK730" i="8"/>
  <c r="GK732" i="8"/>
  <c r="GK650" i="8"/>
  <c r="GK736" i="8"/>
  <c r="GK751" i="8" s="1"/>
  <c r="FR732" i="8"/>
  <c r="FR730" i="8"/>
  <c r="FR650" i="8"/>
  <c r="FR736" i="8"/>
  <c r="FR751" i="8" s="1"/>
  <c r="GE701" i="8"/>
  <c r="FS732" i="8"/>
  <c r="FS730" i="8"/>
  <c r="FS650" i="8"/>
  <c r="FS736" i="8"/>
  <c r="FS751" i="8" s="1"/>
  <c r="FS731" i="8"/>
  <c r="GD694" i="8"/>
  <c r="GI747" i="8"/>
  <c r="GI759" i="8"/>
  <c r="GG759" i="8"/>
  <c r="GG747" i="8"/>
  <c r="FW717" i="8"/>
  <c r="GA738" i="8"/>
  <c r="GA614" i="8"/>
  <c r="GD733" i="8"/>
  <c r="GD731" i="8"/>
  <c r="GJ760" i="8"/>
  <c r="GJ748" i="8"/>
  <c r="FZ735" i="8"/>
  <c r="FR701" i="8"/>
  <c r="FW735" i="8"/>
  <c r="GA761" i="8"/>
  <c r="GA749" i="8"/>
  <c r="FS717" i="8"/>
  <c r="EY689" i="8"/>
  <c r="EY688" i="8"/>
  <c r="EY683" i="8"/>
  <c r="EY687" i="8"/>
  <c r="EY693" i="8"/>
  <c r="EY686" i="8"/>
  <c r="EY692" i="8"/>
  <c r="EY682" i="8"/>
  <c r="EY690" i="8"/>
  <c r="EY691" i="8"/>
  <c r="EY685" i="8"/>
  <c r="EY684" i="8"/>
  <c r="FF732" i="8"/>
  <c r="FF748" i="8" s="1"/>
  <c r="F665" i="8"/>
  <c r="BI739" i="8"/>
  <c r="D650" i="8"/>
  <c r="FC650" i="8"/>
  <c r="CX694" i="8"/>
  <c r="F701" i="8"/>
  <c r="GT650" i="8"/>
  <c r="AI735" i="8"/>
  <c r="AM737" i="8"/>
  <c r="CR589" i="8"/>
  <c r="D626" i="8"/>
  <c r="GG762" i="8"/>
  <c r="GG750" i="8"/>
  <c r="GL709" i="8"/>
  <c r="GK733" i="8"/>
  <c r="GK731" i="8"/>
  <c r="GK739" i="8"/>
  <c r="FY759" i="8"/>
  <c r="FY747" i="8"/>
  <c r="FS733" i="8"/>
  <c r="GL738" i="8"/>
  <c r="GL614" i="8"/>
  <c r="GL717" i="8"/>
  <c r="FR738" i="8"/>
  <c r="FR614" i="8"/>
  <c r="GE738" i="8"/>
  <c r="GE614" i="8"/>
  <c r="GL759" i="8"/>
  <c r="GL747" i="8"/>
  <c r="FU748" i="8"/>
  <c r="FU760" i="8"/>
  <c r="FZ694" i="8"/>
  <c r="EY600" i="8"/>
  <c r="EY589" i="8"/>
  <c r="EY598" i="8"/>
  <c r="EY607" i="8"/>
  <c r="EY613" i="8"/>
  <c r="GA762" i="8"/>
  <c r="GA750" i="8"/>
  <c r="HI749" i="8"/>
  <c r="HI761" i="8"/>
  <c r="FR717" i="8"/>
  <c r="GE739" i="8"/>
  <c r="GE730" i="8"/>
  <c r="GE650" i="8"/>
  <c r="GE736" i="8"/>
  <c r="GE751" i="8" s="1"/>
  <c r="GE732" i="8"/>
  <c r="FZ731" i="8"/>
  <c r="FZ733" i="8"/>
  <c r="FT761" i="8"/>
  <c r="FT749" i="8"/>
  <c r="CX665" i="8"/>
  <c r="CX734" i="8"/>
  <c r="CX737" i="8"/>
  <c r="S735" i="8"/>
  <c r="BM674" i="8"/>
  <c r="BM673" i="8"/>
  <c r="BM677" i="8"/>
  <c r="BM672" i="8"/>
  <c r="BM676" i="8"/>
  <c r="BM675" i="8"/>
  <c r="BM670" i="8"/>
  <c r="BM671" i="8"/>
  <c r="EP736" i="8"/>
  <c r="EN736" i="8"/>
  <c r="S645" i="8"/>
  <c r="S642" i="8"/>
  <c r="S646" i="8"/>
  <c r="S630" i="8"/>
  <c r="S641" i="8"/>
  <c r="S633" i="8"/>
  <c r="S631" i="8"/>
  <c r="S648" i="8"/>
  <c r="S647" i="8"/>
  <c r="S636" i="8"/>
  <c r="S640" i="8"/>
  <c r="S638" i="8"/>
  <c r="S637" i="8"/>
  <c r="S643" i="8"/>
  <c r="S634" i="8"/>
  <c r="S632" i="8"/>
  <c r="S639" i="8"/>
  <c r="S635" i="8"/>
  <c r="S649" i="8"/>
  <c r="CX733" i="8"/>
  <c r="CX731" i="8"/>
  <c r="CL665" i="8"/>
  <c r="CL737" i="8"/>
  <c r="BN738" i="8"/>
  <c r="BN614" i="8"/>
  <c r="GN588" i="8"/>
  <c r="HC611" i="8"/>
  <c r="AM665" i="8"/>
  <c r="BI736" i="8"/>
  <c r="GN683" i="8"/>
  <c r="FC732" i="8"/>
  <c r="FC760" i="8" s="1"/>
  <c r="D741" i="8"/>
  <c r="AI737" i="8"/>
  <c r="BV585" i="8"/>
  <c r="AX740" i="8"/>
  <c r="GN692" i="8"/>
  <c r="GN682" i="8"/>
  <c r="GM633" i="8"/>
  <c r="BE619" i="8"/>
  <c r="J613" i="8"/>
  <c r="J601" i="8"/>
  <c r="J587" i="8"/>
  <c r="J611" i="8"/>
  <c r="J596" i="8"/>
  <c r="J608" i="8"/>
  <c r="AM694" i="8"/>
  <c r="GN687" i="8"/>
  <c r="BH731" i="8"/>
  <c r="AX694" i="8"/>
  <c r="BJ709" i="8"/>
  <c r="CH625" i="8"/>
  <c r="CF619" i="8"/>
  <c r="EM734" i="8"/>
  <c r="EG752" i="8" s="1"/>
  <c r="CY643" i="8"/>
  <c r="EM731" i="8"/>
  <c r="EG749" i="8" s="1"/>
  <c r="CH624" i="8"/>
  <c r="K610" i="8"/>
  <c r="AY626" i="8"/>
  <c r="CX735" i="8"/>
  <c r="S683" i="8"/>
  <c r="S686" i="8"/>
  <c r="S688" i="8"/>
  <c r="S690" i="8"/>
  <c r="S691" i="8"/>
  <c r="S685" i="8"/>
  <c r="S682" i="8"/>
  <c r="S689" i="8"/>
  <c r="S693" i="8"/>
  <c r="S687" i="8"/>
  <c r="S684" i="8"/>
  <c r="S692" i="8"/>
  <c r="BM739" i="8"/>
  <c r="BM742" i="8"/>
  <c r="BM740" i="8"/>
  <c r="BM741" i="8"/>
  <c r="CM733" i="8"/>
  <c r="CM736" i="8"/>
  <c r="CR646" i="8"/>
  <c r="CP646" i="8"/>
  <c r="BN694" i="8"/>
  <c r="CM731" i="8"/>
  <c r="T675" i="8"/>
  <c r="T671" i="8"/>
  <c r="T674" i="8"/>
  <c r="T677" i="8"/>
  <c r="T669" i="8"/>
  <c r="T670" i="8"/>
  <c r="T672" i="8"/>
  <c r="T676" i="8"/>
  <c r="BL733" i="8"/>
  <c r="BL731" i="8"/>
  <c r="BL732" i="8"/>
  <c r="BL736" i="8"/>
  <c r="BL730" i="8"/>
  <c r="BL650" i="8"/>
  <c r="BM734" i="8"/>
  <c r="BM737" i="8"/>
  <c r="BM665" i="8"/>
  <c r="CP662" i="8"/>
  <c r="DZ772" i="8" s="1"/>
  <c r="EK772" i="8" s="1"/>
  <c r="CR662" i="8"/>
  <c r="CQ662" i="8" s="1"/>
  <c r="BM693" i="8"/>
  <c r="BM682" i="8"/>
  <c r="BM689" i="8"/>
  <c r="BM690" i="8"/>
  <c r="BM684" i="8"/>
  <c r="BM683" i="8"/>
  <c r="BM687" i="8"/>
  <c r="BM685" i="8"/>
  <c r="BM692" i="8"/>
  <c r="BM686" i="8"/>
  <c r="BM691" i="8"/>
  <c r="BM688" i="8"/>
  <c r="CN731" i="8"/>
  <c r="CN733" i="8"/>
  <c r="CN650" i="8"/>
  <c r="CN730" i="8"/>
  <c r="CN732" i="8"/>
  <c r="CN736" i="8"/>
  <c r="BL614" i="8"/>
  <c r="CX701" i="8"/>
  <c r="CM742" i="8"/>
  <c r="CK678" i="8"/>
  <c r="CL734" i="8"/>
  <c r="BN734" i="8"/>
  <c r="BN731" i="8"/>
  <c r="BN733" i="8"/>
  <c r="EM740" i="8"/>
  <c r="EG758" i="8" s="1"/>
  <c r="D585" i="8"/>
  <c r="D740" i="8" s="1"/>
  <c r="D606" i="8"/>
  <c r="D592" i="8"/>
  <c r="CR601" i="8"/>
  <c r="CP601" i="8"/>
  <c r="CL741" i="8"/>
  <c r="CL740" i="8"/>
  <c r="CN738" i="8"/>
  <c r="CN614" i="8"/>
  <c r="S626" i="8"/>
  <c r="CL731" i="8"/>
  <c r="CL733" i="8"/>
  <c r="HC632" i="8"/>
  <c r="FC739" i="8"/>
  <c r="BI730" i="8"/>
  <c r="BI731" i="8"/>
  <c r="AQ594" i="8"/>
  <c r="HB688" i="8"/>
  <c r="BZ730" i="8"/>
  <c r="FO701" i="8"/>
  <c r="FD737" i="8"/>
  <c r="FD754" i="8" s="1"/>
  <c r="GN691" i="8"/>
  <c r="D701" i="8"/>
  <c r="BZ739" i="8"/>
  <c r="AE674" i="8"/>
  <c r="I709" i="8"/>
  <c r="AI739" i="8"/>
  <c r="J593" i="8"/>
  <c r="J598" i="8"/>
  <c r="J600" i="8"/>
  <c r="J588" i="8"/>
  <c r="J595" i="8"/>
  <c r="J586" i="8"/>
  <c r="HC602" i="8"/>
  <c r="CR671" i="8"/>
  <c r="EO731" i="8"/>
  <c r="GN693" i="8"/>
  <c r="EQ734" i="8"/>
  <c r="EP731" i="8"/>
  <c r="BT623" i="8"/>
  <c r="CR675" i="8"/>
  <c r="EH751" i="8"/>
  <c r="AM626" i="8"/>
  <c r="BM736" i="8"/>
  <c r="BM730" i="8"/>
  <c r="BM732" i="8"/>
  <c r="BM650" i="8"/>
  <c r="CM730" i="8"/>
  <c r="CM739" i="8"/>
  <c r="CR649" i="8"/>
  <c r="CP649" i="8"/>
  <c r="CN737" i="8"/>
  <c r="CN665" i="8"/>
  <c r="CN734" i="8"/>
  <c r="T692" i="8"/>
  <c r="T688" i="8"/>
  <c r="T693" i="8"/>
  <c r="T691" i="8"/>
  <c r="T685" i="8"/>
  <c r="T690" i="8"/>
  <c r="T689" i="8"/>
  <c r="T686" i="8"/>
  <c r="T687" i="8"/>
  <c r="T684" i="8"/>
  <c r="T683" i="8"/>
  <c r="T682" i="8"/>
  <c r="BN717" i="8"/>
  <c r="BV635" i="8"/>
  <c r="BT635" i="8"/>
  <c r="BM735" i="8"/>
  <c r="CM735" i="8"/>
  <c r="EU678" i="8"/>
  <c r="BV620" i="8"/>
  <c r="BT620" i="8"/>
  <c r="T735" i="8"/>
  <c r="BL709" i="8"/>
  <c r="CM740" i="8"/>
  <c r="CM741" i="8"/>
  <c r="CP657" i="8"/>
  <c r="DZ767" i="8" s="1"/>
  <c r="EK767" i="8" s="1"/>
  <c r="CR657" i="8"/>
  <c r="CQ657" i="8" s="1"/>
  <c r="BN665" i="8"/>
  <c r="BN737" i="8"/>
  <c r="BN742" i="8"/>
  <c r="BN736" i="8"/>
  <c r="BN730" i="8"/>
  <c r="BN650" i="8"/>
  <c r="BN732" i="8"/>
  <c r="CP608" i="8"/>
  <c r="CR608" i="8"/>
  <c r="CP604" i="8"/>
  <c r="CR604" i="8"/>
  <c r="CL738" i="8"/>
  <c r="CL614" i="8"/>
  <c r="S644" i="8"/>
  <c r="CN742" i="8"/>
  <c r="EQ741" i="8"/>
  <c r="EP741" i="8"/>
  <c r="EM741" i="8"/>
  <c r="EG759" i="8" s="1"/>
  <c r="EN741" i="8"/>
  <c r="CP634" i="8"/>
  <c r="CR634" i="8"/>
  <c r="CL732" i="8"/>
  <c r="CL650" i="8"/>
  <c r="CL736" i="8"/>
  <c r="CL730" i="8"/>
  <c r="S671" i="8"/>
  <c r="S669" i="8"/>
  <c r="S670" i="8"/>
  <c r="S675" i="8"/>
  <c r="S674" i="8"/>
  <c r="S677" i="8"/>
  <c r="S672" i="8"/>
  <c r="S676" i="8"/>
  <c r="S737" i="8"/>
  <c r="S665" i="8"/>
  <c r="E730" i="8"/>
  <c r="GN606" i="8"/>
  <c r="HC604" i="8"/>
  <c r="HC633" i="8"/>
  <c r="AM734" i="8"/>
  <c r="GN685" i="8"/>
  <c r="FN670" i="8"/>
  <c r="GN690" i="8"/>
  <c r="GN591" i="8"/>
  <c r="GN689" i="8"/>
  <c r="P739" i="8"/>
  <c r="FK608" i="8"/>
  <c r="GM644" i="8"/>
  <c r="J585" i="8"/>
  <c r="AE585" i="8" s="1"/>
  <c r="J606" i="8"/>
  <c r="AE606" i="8" s="1"/>
  <c r="J609" i="8"/>
  <c r="J594" i="8"/>
  <c r="J607" i="8"/>
  <c r="J597" i="8"/>
  <c r="J591" i="8"/>
  <c r="GM645" i="8"/>
  <c r="EM736" i="8"/>
  <c r="EG754" i="8" s="1"/>
  <c r="BC622" i="8"/>
  <c r="EQ731" i="8"/>
  <c r="BV625" i="8"/>
  <c r="AY701" i="8"/>
  <c r="BZ709" i="8"/>
  <c r="N678" i="8"/>
  <c r="AI740" i="8"/>
  <c r="AX614" i="8"/>
  <c r="CA678" i="8"/>
  <c r="AM731" i="8"/>
  <c r="BI650" i="8"/>
  <c r="AO623" i="8"/>
  <c r="GQ650" i="8"/>
  <c r="D678" i="8"/>
  <c r="BH694" i="8"/>
  <c r="T637" i="8"/>
  <c r="T646" i="8"/>
  <c r="T635" i="8"/>
  <c r="T647" i="8"/>
  <c r="T648" i="8"/>
  <c r="T640" i="8"/>
  <c r="T641" i="8"/>
  <c r="T639" i="8"/>
  <c r="T643" i="8"/>
  <c r="T633" i="8"/>
  <c r="T645" i="8"/>
  <c r="T636" i="8"/>
  <c r="T630" i="8"/>
  <c r="T642" i="8"/>
  <c r="T638" i="8"/>
  <c r="T634" i="8"/>
  <c r="T631" i="8"/>
  <c r="T649" i="8"/>
  <c r="T632" i="8"/>
  <c r="BM731" i="8"/>
  <c r="BM733" i="8"/>
  <c r="BM614" i="8"/>
  <c r="BM738" i="8"/>
  <c r="CM701" i="8"/>
  <c r="CL739" i="8"/>
  <c r="CL694" i="8"/>
  <c r="CO734" i="8"/>
  <c r="CO737" i="8"/>
  <c r="CO665" i="8"/>
  <c r="CO735" i="8"/>
  <c r="BM626" i="8"/>
  <c r="FC731" i="8"/>
  <c r="EZ737" i="8"/>
  <c r="EZ754" i="8" s="1"/>
  <c r="T587" i="8"/>
  <c r="T604" i="8"/>
  <c r="T606" i="8"/>
  <c r="T607" i="8"/>
  <c r="T612" i="8"/>
  <c r="T600" i="8"/>
  <c r="T593" i="8"/>
  <c r="T597" i="8"/>
  <c r="T588" i="8"/>
  <c r="T609" i="8"/>
  <c r="T590" i="8"/>
  <c r="T596" i="8"/>
  <c r="T608" i="8"/>
  <c r="T592" i="8"/>
  <c r="T591" i="8"/>
  <c r="T613" i="8"/>
  <c r="T595" i="8"/>
  <c r="T610" i="8"/>
  <c r="T603" i="8"/>
  <c r="T594" i="8"/>
  <c r="T598" i="8"/>
  <c r="T586" i="8"/>
  <c r="T602" i="8"/>
  <c r="T611" i="8"/>
  <c r="T585" i="8"/>
  <c r="T601" i="8"/>
  <c r="T589" i="8"/>
  <c r="CL701" i="8"/>
  <c r="CX709" i="8"/>
  <c r="S606" i="8"/>
  <c r="S612" i="8"/>
  <c r="S585" i="8"/>
  <c r="S603" i="8"/>
  <c r="S601" i="8"/>
  <c r="S611" i="8"/>
  <c r="S602" i="8"/>
  <c r="S586" i="8"/>
  <c r="S597" i="8"/>
  <c r="S593" i="8"/>
  <c r="S598" i="8"/>
  <c r="S594" i="8"/>
  <c r="S595" i="8"/>
  <c r="S608" i="8"/>
  <c r="S610" i="8"/>
  <c r="S587" i="8"/>
  <c r="S604" i="8"/>
  <c r="S613" i="8"/>
  <c r="S592" i="8"/>
  <c r="S589" i="8"/>
  <c r="S607" i="8"/>
  <c r="S591" i="8"/>
  <c r="S596" i="8"/>
  <c r="S590" i="8"/>
  <c r="S600" i="8"/>
  <c r="S588" i="8"/>
  <c r="EY670" i="8"/>
  <c r="EY673" i="8"/>
  <c r="EY677" i="8"/>
  <c r="EY671" i="8"/>
  <c r="EY676" i="8"/>
  <c r="EY672" i="8"/>
  <c r="EY674" i="8"/>
  <c r="EY675" i="8"/>
  <c r="EY669" i="8"/>
  <c r="CM734" i="8"/>
  <c r="CM737" i="8"/>
  <c r="CM665" i="8"/>
  <c r="CM709" i="8"/>
  <c r="S734" i="8"/>
  <c r="T644" i="8"/>
  <c r="T737" i="8"/>
  <c r="T665" i="8"/>
  <c r="CX730" i="8"/>
  <c r="CX739" i="8"/>
  <c r="CX650" i="8"/>
  <c r="CX732" i="8"/>
  <c r="CX736" i="8"/>
  <c r="CM738" i="8"/>
  <c r="CM614" i="8"/>
  <c r="CR597" i="8"/>
  <c r="CP597" i="8"/>
  <c r="EQ738" i="8"/>
  <c r="EM738" i="8"/>
  <c r="EG756" i="8" s="1"/>
  <c r="EN738" i="8"/>
  <c r="EP738" i="8"/>
  <c r="CL735" i="8"/>
  <c r="BN735" i="8"/>
  <c r="BN740" i="8"/>
  <c r="BN741" i="8"/>
  <c r="CP589" i="8"/>
  <c r="CN741" i="8"/>
  <c r="CN740" i="8"/>
  <c r="BT608" i="8"/>
  <c r="HD585" i="8"/>
  <c r="HD607" i="8"/>
  <c r="HD603" i="8"/>
  <c r="GS643" i="8"/>
  <c r="FA590" i="8"/>
  <c r="HB689" i="8"/>
  <c r="GS634" i="8"/>
  <c r="FH647" i="8"/>
  <c r="FH643" i="8"/>
  <c r="GS640" i="8"/>
  <c r="HD592" i="8"/>
  <c r="CC586" i="8"/>
  <c r="FN613" i="8"/>
  <c r="GS639" i="8"/>
  <c r="HD594" i="8"/>
  <c r="HD608" i="8"/>
  <c r="HC674" i="8"/>
  <c r="FA607" i="8"/>
  <c r="FN671" i="8"/>
  <c r="FH639" i="8"/>
  <c r="FN677" i="8"/>
  <c r="HD596" i="8"/>
  <c r="CC633" i="8"/>
  <c r="GS642" i="8"/>
  <c r="DN740" i="8"/>
  <c r="FB690" i="8"/>
  <c r="HD595" i="8"/>
  <c r="FF691" i="8"/>
  <c r="FK599" i="8"/>
  <c r="FK607" i="8"/>
  <c r="FB693" i="8"/>
  <c r="FB688" i="8"/>
  <c r="CC642" i="8"/>
  <c r="AQ623" i="8"/>
  <c r="CC632" i="8"/>
  <c r="HC676" i="8"/>
  <c r="FK626" i="8"/>
  <c r="E734" i="8"/>
  <c r="GY701" i="8"/>
  <c r="HD589" i="8"/>
  <c r="BZ741" i="8"/>
  <c r="BT625" i="8"/>
  <c r="K608" i="8"/>
  <c r="AI614" i="8"/>
  <c r="GS648" i="8"/>
  <c r="FB687" i="8"/>
  <c r="FH636" i="8"/>
  <c r="GS649" i="8"/>
  <c r="FM599" i="8"/>
  <c r="FB684" i="8"/>
  <c r="HC685" i="8"/>
  <c r="BJ689" i="8"/>
  <c r="HD613" i="8"/>
  <c r="CC601" i="8"/>
  <c r="FN674" i="8"/>
  <c r="GS637" i="8"/>
  <c r="AM733" i="8"/>
  <c r="FN606" i="8"/>
  <c r="GS635" i="8"/>
  <c r="FN673" i="8"/>
  <c r="HC677" i="8"/>
  <c r="FA609" i="8"/>
  <c r="CZ664" i="8"/>
  <c r="DA664" i="8" s="1"/>
  <c r="FH630" i="8"/>
  <c r="GS632" i="8"/>
  <c r="HD611" i="8"/>
  <c r="CC587" i="8"/>
  <c r="CC630" i="8"/>
  <c r="HB683" i="8"/>
  <c r="AZ736" i="8"/>
  <c r="GS630" i="8"/>
  <c r="HD588" i="8"/>
  <c r="HD591" i="8"/>
  <c r="FF693" i="8"/>
  <c r="FK583" i="8"/>
  <c r="FE738" i="8"/>
  <c r="FB689" i="8"/>
  <c r="FB686" i="8"/>
  <c r="CF624" i="8"/>
  <c r="K613" i="8"/>
  <c r="AE613" i="8" s="1"/>
  <c r="FH642" i="8"/>
  <c r="BC677" i="8"/>
  <c r="CZ643" i="8"/>
  <c r="K588" i="8"/>
  <c r="AE588" i="8" s="1"/>
  <c r="CF623" i="8"/>
  <c r="HD600" i="8"/>
  <c r="AI741" i="8"/>
  <c r="BE675" i="8"/>
  <c r="FB692" i="8"/>
  <c r="HC673" i="8"/>
  <c r="FN672" i="8"/>
  <c r="HD587" i="8"/>
  <c r="FH637" i="8"/>
  <c r="FH646" i="8"/>
  <c r="GS631" i="8"/>
  <c r="CC590" i="8"/>
  <c r="CH590" i="8" s="1"/>
  <c r="CC612" i="8"/>
  <c r="FJ717" i="8"/>
  <c r="HB685" i="8"/>
  <c r="FN598" i="8"/>
  <c r="HD593" i="8"/>
  <c r="HC670" i="8"/>
  <c r="FA599" i="8"/>
  <c r="HD590" i="8"/>
  <c r="FN676" i="8"/>
  <c r="FA596" i="8"/>
  <c r="CC637" i="8"/>
  <c r="GS646" i="8"/>
  <c r="HD606" i="8"/>
  <c r="HD586" i="8"/>
  <c r="FH648" i="8"/>
  <c r="FK586" i="8"/>
  <c r="FN675" i="8"/>
  <c r="FB682" i="8"/>
  <c r="I733" i="8"/>
  <c r="FN604" i="8"/>
  <c r="K585" i="8"/>
  <c r="K740" i="8" s="1"/>
  <c r="K594" i="8"/>
  <c r="HD601" i="8"/>
  <c r="HC692" i="8"/>
  <c r="FK590" i="8"/>
  <c r="CF660" i="8"/>
  <c r="DY770" i="8" s="1"/>
  <c r="EJ770" i="8" s="1"/>
  <c r="FK613" i="8"/>
  <c r="AL742" i="8"/>
  <c r="AQ643" i="8"/>
  <c r="AO647" i="8"/>
  <c r="AO644" i="8"/>
  <c r="K733" i="8"/>
  <c r="E709" i="8"/>
  <c r="E608" i="8"/>
  <c r="CC613" i="8"/>
  <c r="CC608" i="8"/>
  <c r="CC611" i="8"/>
  <c r="CC599" i="8"/>
  <c r="CC606" i="8"/>
  <c r="CC585" i="8"/>
  <c r="HF690" i="8"/>
  <c r="HF688" i="8"/>
  <c r="FF685" i="8"/>
  <c r="FN607" i="8"/>
  <c r="FN608" i="8"/>
  <c r="FN611" i="8"/>
  <c r="K730" i="8"/>
  <c r="FN590" i="8"/>
  <c r="FA612" i="8"/>
  <c r="FA610" i="8"/>
  <c r="FA602" i="8"/>
  <c r="FA595" i="8"/>
  <c r="FA594" i="8"/>
  <c r="HC684" i="8"/>
  <c r="FK610" i="8"/>
  <c r="HF692" i="8"/>
  <c r="FN609" i="8"/>
  <c r="FF688" i="8"/>
  <c r="FF692" i="8"/>
  <c r="HB692" i="8"/>
  <c r="FK598" i="8"/>
  <c r="FK602" i="8"/>
  <c r="FK601" i="8"/>
  <c r="FK591" i="8"/>
  <c r="FK604" i="8"/>
  <c r="FB589" i="8"/>
  <c r="BJ685" i="8"/>
  <c r="N731" i="8"/>
  <c r="BE633" i="8"/>
  <c r="G735" i="8"/>
  <c r="BA694" i="8"/>
  <c r="CH623" i="8"/>
  <c r="BH737" i="8"/>
  <c r="K586" i="8"/>
  <c r="AM732" i="8"/>
  <c r="D709" i="8"/>
  <c r="K597" i="8"/>
  <c r="K607" i="8"/>
  <c r="K591" i="8"/>
  <c r="AE591" i="8" s="1"/>
  <c r="K601" i="8"/>
  <c r="K587" i="8"/>
  <c r="FH649" i="8"/>
  <c r="FH632" i="8"/>
  <c r="FH634" i="8"/>
  <c r="FH734" i="8"/>
  <c r="FH752" i="8" s="1"/>
  <c r="AQ663" i="8"/>
  <c r="AP663" i="8" s="1"/>
  <c r="E602" i="8"/>
  <c r="CC607" i="8"/>
  <c r="CC591" i="8"/>
  <c r="CC594" i="8"/>
  <c r="CC595" i="8"/>
  <c r="CH595" i="8" s="1"/>
  <c r="CC592" i="8"/>
  <c r="FA585" i="8"/>
  <c r="FN588" i="8"/>
  <c r="HF684" i="8"/>
  <c r="AL735" i="8"/>
  <c r="FN600" i="8"/>
  <c r="FN583" i="8"/>
  <c r="FN586" i="8"/>
  <c r="HC691" i="8"/>
  <c r="K736" i="8"/>
  <c r="FN593" i="8"/>
  <c r="FA606" i="8"/>
  <c r="FA591" i="8"/>
  <c r="FA608" i="8"/>
  <c r="FA603" i="8"/>
  <c r="FA613" i="8"/>
  <c r="FF683" i="8"/>
  <c r="FA600" i="8"/>
  <c r="FF684" i="8"/>
  <c r="FN601" i="8"/>
  <c r="FN592" i="8"/>
  <c r="FK611" i="8"/>
  <c r="FF687" i="8"/>
  <c r="FN603" i="8"/>
  <c r="FN585" i="8"/>
  <c r="FK609" i="8"/>
  <c r="FK603" i="8"/>
  <c r="FK594" i="8"/>
  <c r="FK595" i="8"/>
  <c r="FK600" i="8"/>
  <c r="FN591" i="8"/>
  <c r="FB587" i="8"/>
  <c r="BC624" i="8"/>
  <c r="HB693" i="8"/>
  <c r="BE670" i="8"/>
  <c r="BC675" i="8"/>
  <c r="FL701" i="8"/>
  <c r="BY734" i="8"/>
  <c r="FN683" i="8"/>
  <c r="HB686" i="8"/>
  <c r="K595" i="8"/>
  <c r="GY735" i="8"/>
  <c r="K602" i="8"/>
  <c r="AE602" i="8" s="1"/>
  <c r="AM650" i="8"/>
  <c r="K599" i="8"/>
  <c r="GV665" i="8"/>
  <c r="K611" i="8"/>
  <c r="K596" i="8"/>
  <c r="K598" i="8"/>
  <c r="GR626" i="8"/>
  <c r="D694" i="8"/>
  <c r="FN587" i="8"/>
  <c r="FL717" i="8"/>
  <c r="BC676" i="8"/>
  <c r="BE669" i="8"/>
  <c r="K600" i="8"/>
  <c r="GO694" i="8"/>
  <c r="FO626" i="8"/>
  <c r="FK589" i="8"/>
  <c r="I737" i="8"/>
  <c r="HB690" i="8"/>
  <c r="AO656" i="8"/>
  <c r="DV766" i="8" s="1"/>
  <c r="EG766" i="8" s="1"/>
  <c r="HC701" i="8"/>
  <c r="E606" i="8"/>
  <c r="E610" i="8"/>
  <c r="CC609" i="8"/>
  <c r="CC610" i="8"/>
  <c r="CH610" i="8" s="1"/>
  <c r="CC588" i="8"/>
  <c r="CF588" i="8" s="1"/>
  <c r="CC602" i="8"/>
  <c r="CC603" i="8"/>
  <c r="FK587" i="8"/>
  <c r="FN612" i="8"/>
  <c r="FN596" i="8"/>
  <c r="FN595" i="8"/>
  <c r="HB691" i="8"/>
  <c r="BI735" i="8"/>
  <c r="FN589" i="8"/>
  <c r="FN690" i="8"/>
  <c r="FA601" i="8"/>
  <c r="FA604" i="8"/>
  <c r="FA586" i="8"/>
  <c r="HB684" i="8"/>
  <c r="AL733" i="8"/>
  <c r="HB682" i="8"/>
  <c r="FN689" i="8"/>
  <c r="FK606" i="8"/>
  <c r="FK596" i="8"/>
  <c r="FK592" i="8"/>
  <c r="FB598" i="8"/>
  <c r="O701" i="8"/>
  <c r="HA701" i="8"/>
  <c r="BI678" i="8"/>
  <c r="N734" i="8"/>
  <c r="K739" i="8"/>
  <c r="GS610" i="8"/>
  <c r="FN602" i="8"/>
  <c r="K604" i="8"/>
  <c r="BE672" i="8"/>
  <c r="K609" i="8"/>
  <c r="BI665" i="8"/>
  <c r="K592" i="8"/>
  <c r="K612" i="8"/>
  <c r="BZ614" i="8"/>
  <c r="GN592" i="8"/>
  <c r="AQ608" i="8"/>
  <c r="GN597" i="8"/>
  <c r="GS692" i="8"/>
  <c r="FN709" i="8"/>
  <c r="HC649" i="8"/>
  <c r="HC640" i="8"/>
  <c r="GV609" i="8"/>
  <c r="GN596" i="8"/>
  <c r="E686" i="8"/>
  <c r="E687" i="8"/>
  <c r="GS609" i="8"/>
  <c r="FB597" i="8"/>
  <c r="BK701" i="8"/>
  <c r="BC659" i="8"/>
  <c r="DW769" i="8" s="1"/>
  <c r="EH769" i="8" s="1"/>
  <c r="GN590" i="8"/>
  <c r="FB592" i="8"/>
  <c r="GV612" i="8"/>
  <c r="FF589" i="8"/>
  <c r="GN595" i="8"/>
  <c r="FN688" i="8"/>
  <c r="GX604" i="8"/>
  <c r="HC643" i="8"/>
  <c r="HD701" i="8"/>
  <c r="GN598" i="8"/>
  <c r="GV585" i="8"/>
  <c r="GV595" i="8"/>
  <c r="AZ730" i="8"/>
  <c r="GX590" i="8"/>
  <c r="GS682" i="8"/>
  <c r="FI717" i="8"/>
  <c r="AL717" i="8"/>
  <c r="FF598" i="8"/>
  <c r="FF586" i="8"/>
  <c r="FF583" i="8"/>
  <c r="FF592" i="8"/>
  <c r="FF609" i="8"/>
  <c r="FB606" i="8"/>
  <c r="FB611" i="8"/>
  <c r="FB596" i="8"/>
  <c r="FB602" i="8"/>
  <c r="FB595" i="8"/>
  <c r="GM701" i="8"/>
  <c r="GS701" i="8"/>
  <c r="CB701" i="8"/>
  <c r="GV596" i="8"/>
  <c r="GV593" i="8"/>
  <c r="AU600" i="8"/>
  <c r="BE600" i="8" s="1"/>
  <c r="AU588" i="8"/>
  <c r="AU603" i="8"/>
  <c r="AU611" i="8"/>
  <c r="BE611" i="8" s="1"/>
  <c r="AU609" i="8"/>
  <c r="AU607" i="8"/>
  <c r="BE607" i="8" s="1"/>
  <c r="AU610" i="8"/>
  <c r="BZ734" i="8"/>
  <c r="BH739" i="8"/>
  <c r="AQ674" i="8"/>
  <c r="C701" i="8"/>
  <c r="BZ738" i="8"/>
  <c r="FE650" i="8"/>
  <c r="GS686" i="8"/>
  <c r="G709" i="8"/>
  <c r="BC674" i="8"/>
  <c r="BC671" i="8"/>
  <c r="CF622" i="8"/>
  <c r="FF632" i="8"/>
  <c r="FF730" i="8" s="1"/>
  <c r="FF759" i="8" s="1"/>
  <c r="FF642" i="8"/>
  <c r="I630" i="8"/>
  <c r="I732" i="8" s="1"/>
  <c r="I634" i="8"/>
  <c r="I633" i="8"/>
  <c r="AE633" i="8" s="1"/>
  <c r="AC658" i="8"/>
  <c r="AD658" i="8" s="1"/>
  <c r="GS687" i="8"/>
  <c r="GN593" i="8"/>
  <c r="GV594" i="8"/>
  <c r="FA736" i="8"/>
  <c r="FA751" i="8" s="1"/>
  <c r="HC631" i="8"/>
  <c r="FN684" i="8"/>
  <c r="GS691" i="8"/>
  <c r="GX592" i="8"/>
  <c r="E735" i="8"/>
  <c r="GS693" i="8"/>
  <c r="GN613" i="8"/>
  <c r="FF709" i="8"/>
  <c r="FG701" i="8"/>
  <c r="AQ636" i="8"/>
  <c r="HB701" i="8"/>
  <c r="GV589" i="8"/>
  <c r="FN692" i="8"/>
  <c r="HC630" i="8"/>
  <c r="FB601" i="8"/>
  <c r="GN604" i="8"/>
  <c r="FN691" i="8"/>
  <c r="GX586" i="8"/>
  <c r="GV592" i="8"/>
  <c r="FN685" i="8"/>
  <c r="GN587" i="8"/>
  <c r="GV610" i="8"/>
  <c r="FH701" i="8"/>
  <c r="GV600" i="8"/>
  <c r="GV590" i="8"/>
  <c r="GV586" i="8"/>
  <c r="HD731" i="8"/>
  <c r="HD748" i="8" s="1"/>
  <c r="FF612" i="8"/>
  <c r="FF594" i="8"/>
  <c r="FF599" i="8"/>
  <c r="FF611" i="8"/>
  <c r="FF613" i="8"/>
  <c r="DN739" i="8"/>
  <c r="FB612" i="8"/>
  <c r="FB586" i="8"/>
  <c r="FB593" i="8"/>
  <c r="FB613" i="8"/>
  <c r="FB600" i="8"/>
  <c r="AU595" i="8"/>
  <c r="BC595" i="8" s="1"/>
  <c r="CF618" i="8"/>
  <c r="GS684" i="8"/>
  <c r="FO732" i="8"/>
  <c r="FO760" i="8" s="1"/>
  <c r="BA614" i="8"/>
  <c r="FA626" i="8"/>
  <c r="AB621" i="8"/>
  <c r="GP626" i="8"/>
  <c r="GV601" i="8"/>
  <c r="C730" i="8"/>
  <c r="E717" i="8"/>
  <c r="AU590" i="8"/>
  <c r="AU596" i="8"/>
  <c r="BC596" i="8" s="1"/>
  <c r="AU599" i="8"/>
  <c r="AU608" i="8"/>
  <c r="BC608" i="8" s="1"/>
  <c r="AU597" i="8"/>
  <c r="AU587" i="8"/>
  <c r="BE587" i="8" s="1"/>
  <c r="BC645" i="8"/>
  <c r="AO675" i="8"/>
  <c r="BB614" i="8"/>
  <c r="BB738" i="8"/>
  <c r="BZ694" i="8"/>
  <c r="BC641" i="8"/>
  <c r="GV611" i="8"/>
  <c r="BZ650" i="8"/>
  <c r="GP665" i="8"/>
  <c r="FA701" i="8"/>
  <c r="GQ614" i="8"/>
  <c r="R626" i="8"/>
  <c r="EO732" i="8"/>
  <c r="EH750" i="8"/>
  <c r="FF682" i="8"/>
  <c r="FF690" i="8"/>
  <c r="FF686" i="8"/>
  <c r="GV608" i="8"/>
  <c r="FD717" i="8"/>
  <c r="FB599" i="8"/>
  <c r="FF590" i="8"/>
  <c r="FF588" i="8"/>
  <c r="GN603" i="8"/>
  <c r="FA730" i="8"/>
  <c r="FA747" i="8" s="1"/>
  <c r="HC636" i="8"/>
  <c r="GN609" i="8"/>
  <c r="BZ736" i="8"/>
  <c r="FG709" i="8"/>
  <c r="FB609" i="8"/>
  <c r="GN602" i="8"/>
  <c r="FH735" i="8"/>
  <c r="GS690" i="8"/>
  <c r="FN686" i="8"/>
  <c r="GS606" i="8"/>
  <c r="FF587" i="8"/>
  <c r="FM717" i="8"/>
  <c r="BE641" i="8"/>
  <c r="GS586" i="8"/>
  <c r="GN601" i="8"/>
  <c r="FN693" i="8"/>
  <c r="HC634" i="8"/>
  <c r="FM737" i="8"/>
  <c r="FM754" i="8" s="1"/>
  <c r="M733" i="8"/>
  <c r="GV598" i="8"/>
  <c r="GV588" i="8"/>
  <c r="GV591" i="8"/>
  <c r="FB594" i="8"/>
  <c r="FB590" i="8"/>
  <c r="FF601" i="8"/>
  <c r="FF606" i="8"/>
  <c r="FF604" i="8"/>
  <c r="FF607" i="8"/>
  <c r="FF596" i="8"/>
  <c r="FB608" i="8"/>
  <c r="FB591" i="8"/>
  <c r="FB604" i="8"/>
  <c r="FB607" i="8"/>
  <c r="FB585" i="8"/>
  <c r="CK701" i="8"/>
  <c r="FN682" i="8"/>
  <c r="BZ731" i="8"/>
  <c r="GV613" i="8"/>
  <c r="AU601" i="8"/>
  <c r="BE601" i="8" s="1"/>
  <c r="AU613" i="8"/>
  <c r="AU602" i="8"/>
  <c r="AU593" i="8"/>
  <c r="AU604" i="8"/>
  <c r="BC604" i="8" s="1"/>
  <c r="C614" i="8"/>
  <c r="AY678" i="8"/>
  <c r="BH626" i="8"/>
  <c r="E650" i="8"/>
  <c r="CC675" i="8"/>
  <c r="CH675" i="8" s="1"/>
  <c r="CC669" i="8"/>
  <c r="CC677" i="8"/>
  <c r="CC671" i="8"/>
  <c r="CH671" i="8" s="1"/>
  <c r="CC674" i="8"/>
  <c r="CH674" i="8" s="1"/>
  <c r="CC676" i="8"/>
  <c r="CH676" i="8" s="1"/>
  <c r="CC670" i="8"/>
  <c r="CH670" i="8" s="1"/>
  <c r="CC672" i="8"/>
  <c r="CH672" i="8" s="1"/>
  <c r="H626" i="8"/>
  <c r="CR630" i="8"/>
  <c r="CP630" i="8"/>
  <c r="BJ690" i="8"/>
  <c r="BJ687" i="8"/>
  <c r="CC626" i="8"/>
  <c r="FO717" i="8"/>
  <c r="BJ692" i="8"/>
  <c r="GS600" i="8"/>
  <c r="HC586" i="8"/>
  <c r="HC610" i="8"/>
  <c r="HC608" i="8"/>
  <c r="AO663" i="8"/>
  <c r="DV773" i="8" s="1"/>
  <c r="EG773" i="8" s="1"/>
  <c r="AQ658" i="8"/>
  <c r="AP658" i="8" s="1"/>
  <c r="AJ742" i="8"/>
  <c r="GS590" i="8"/>
  <c r="HC609" i="8"/>
  <c r="FM734" i="8"/>
  <c r="FM752" i="8" s="1"/>
  <c r="CC638" i="8"/>
  <c r="CH638" i="8" s="1"/>
  <c r="GV626" i="8"/>
  <c r="AY717" i="8"/>
  <c r="AQ637" i="8"/>
  <c r="AQ634" i="8"/>
  <c r="AO633" i="8"/>
  <c r="AO648" i="8"/>
  <c r="BJ693" i="8"/>
  <c r="BJ686" i="8"/>
  <c r="GY665" i="8"/>
  <c r="FN717" i="8"/>
  <c r="GS601" i="8"/>
  <c r="FK739" i="8"/>
  <c r="GS588" i="8"/>
  <c r="GS591" i="8"/>
  <c r="AM730" i="8"/>
  <c r="AK737" i="8"/>
  <c r="GS594" i="8"/>
  <c r="HC598" i="8"/>
  <c r="CC648" i="8"/>
  <c r="CC733" i="8" s="1"/>
  <c r="CC636" i="8"/>
  <c r="CF636" i="8" s="1"/>
  <c r="CC639" i="8"/>
  <c r="GM634" i="8"/>
  <c r="BE671" i="8"/>
  <c r="GM637" i="8"/>
  <c r="GM649" i="8"/>
  <c r="GS602" i="8"/>
  <c r="CH622" i="8"/>
  <c r="AO674" i="8"/>
  <c r="FL709" i="8"/>
  <c r="GS593" i="8"/>
  <c r="GM646" i="8"/>
  <c r="HC594" i="8"/>
  <c r="BC673" i="8"/>
  <c r="GO701" i="8"/>
  <c r="CB626" i="8"/>
  <c r="FB637" i="8"/>
  <c r="FB648" i="8"/>
  <c r="FB731" i="8" s="1"/>
  <c r="BJ642" i="8"/>
  <c r="BJ634" i="8"/>
  <c r="BJ637" i="8"/>
  <c r="BJ731" i="8" s="1"/>
  <c r="BJ646" i="8"/>
  <c r="BJ639" i="8"/>
  <c r="AU678" i="8"/>
  <c r="GN694" i="8"/>
  <c r="AO660" i="8"/>
  <c r="DV770" i="8" s="1"/>
  <c r="EG770" i="8" s="1"/>
  <c r="FI737" i="8"/>
  <c r="FI754" i="8" s="1"/>
  <c r="CC635" i="8"/>
  <c r="CH635" i="8" s="1"/>
  <c r="CC641" i="8"/>
  <c r="CH641" i="8" s="1"/>
  <c r="CC634" i="8"/>
  <c r="CH634" i="8" s="1"/>
  <c r="BV622" i="8"/>
  <c r="BT622" i="8"/>
  <c r="GS608" i="8"/>
  <c r="GS612" i="8"/>
  <c r="GS611" i="8"/>
  <c r="DN735" i="8"/>
  <c r="EL753" i="8"/>
  <c r="GS665" i="8"/>
  <c r="HC599" i="8"/>
  <c r="CH643" i="8"/>
  <c r="CZ658" i="8"/>
  <c r="DA658" i="8" s="1"/>
  <c r="HC601" i="8"/>
  <c r="FI709" i="8"/>
  <c r="HC612" i="8"/>
  <c r="HC588" i="8"/>
  <c r="HC591" i="8"/>
  <c r="M717" i="8"/>
  <c r="FI701" i="8"/>
  <c r="AT733" i="8"/>
  <c r="AO636" i="8"/>
  <c r="FJ701" i="8"/>
  <c r="GS589" i="8"/>
  <c r="GS587" i="8"/>
  <c r="BJ682" i="8"/>
  <c r="BJ684" i="8"/>
  <c r="FL736" i="8"/>
  <c r="FL751" i="8" s="1"/>
  <c r="FA735" i="8"/>
  <c r="GS595" i="8"/>
  <c r="AM736" i="8"/>
  <c r="AQ603" i="8"/>
  <c r="GS598" i="8"/>
  <c r="P709" i="8"/>
  <c r="CC631" i="8"/>
  <c r="CC644" i="8"/>
  <c r="CC649" i="8"/>
  <c r="CH649" i="8" s="1"/>
  <c r="HF735" i="8"/>
  <c r="BE643" i="8"/>
  <c r="GS592" i="8"/>
  <c r="AQ656" i="8"/>
  <c r="AP656" i="8" s="1"/>
  <c r="AQ589" i="8"/>
  <c r="AO603" i="8"/>
  <c r="HB595" i="8"/>
  <c r="GM632" i="8"/>
  <c r="AU709" i="8"/>
  <c r="AU737" i="8"/>
  <c r="CK730" i="8"/>
  <c r="GS585" i="8"/>
  <c r="GM638" i="8"/>
  <c r="GM631" i="8"/>
  <c r="BE623" i="8"/>
  <c r="BI709" i="8"/>
  <c r="GM643" i="8"/>
  <c r="AW742" i="8"/>
  <c r="GM630" i="8"/>
  <c r="CH677" i="8"/>
  <c r="BE674" i="8"/>
  <c r="FL650" i="8"/>
  <c r="HC590" i="8"/>
  <c r="BH650" i="8"/>
  <c r="BB678" i="8"/>
  <c r="AU701" i="8"/>
  <c r="GO665" i="8"/>
  <c r="BA735" i="8"/>
  <c r="GO614" i="8"/>
  <c r="BV619" i="8"/>
  <c r="BT619" i="8"/>
  <c r="BJ701" i="8"/>
  <c r="CC673" i="8"/>
  <c r="CH673" i="8" s="1"/>
  <c r="BK676" i="8"/>
  <c r="BK673" i="8"/>
  <c r="BK672" i="8"/>
  <c r="BK670" i="8"/>
  <c r="BK675" i="8"/>
  <c r="BK677" i="8"/>
  <c r="BK674" i="8"/>
  <c r="BK671" i="8"/>
  <c r="EO735" i="8"/>
  <c r="EH753" i="8"/>
  <c r="AM678" i="8"/>
  <c r="EY626" i="8"/>
  <c r="EO734" i="8"/>
  <c r="EH752" i="8"/>
  <c r="EH748" i="8"/>
  <c r="EO730" i="8"/>
  <c r="EO737" i="8"/>
  <c r="EH755" i="8"/>
  <c r="AU626" i="8"/>
  <c r="FG614" i="8"/>
  <c r="FG694" i="8"/>
  <c r="AN709" i="8"/>
  <c r="BA737" i="8"/>
  <c r="HC589" i="8"/>
  <c r="Z662" i="8"/>
  <c r="DU772" i="8" s="1"/>
  <c r="EF772" i="8" s="1"/>
  <c r="GS599" i="8"/>
  <c r="GN701" i="8"/>
  <c r="HC592" i="8"/>
  <c r="HC587" i="8"/>
  <c r="HC606" i="8"/>
  <c r="HC595" i="8"/>
  <c r="HC613" i="8"/>
  <c r="AM739" i="8"/>
  <c r="AQ598" i="8"/>
  <c r="AO649" i="8"/>
  <c r="FD734" i="8"/>
  <c r="FD752" i="8" s="1"/>
  <c r="H701" i="8"/>
  <c r="GS603" i="8"/>
  <c r="HC596" i="8"/>
  <c r="FF736" i="8"/>
  <c r="FF751" i="8" s="1"/>
  <c r="AO630" i="8"/>
  <c r="BJ683" i="8"/>
  <c r="BJ688" i="8"/>
  <c r="FD709" i="8"/>
  <c r="AO596" i="8"/>
  <c r="GS597" i="8"/>
  <c r="GS604" i="8"/>
  <c r="CB709" i="8"/>
  <c r="Q717" i="8"/>
  <c r="L614" i="8"/>
  <c r="L738" i="8"/>
  <c r="CC640" i="8"/>
  <c r="CF640" i="8" s="1"/>
  <c r="CC646" i="8"/>
  <c r="CH646" i="8" s="1"/>
  <c r="CC645" i="8"/>
  <c r="CC731" i="8" s="1"/>
  <c r="M738" i="8"/>
  <c r="FN737" i="8"/>
  <c r="FN754" i="8" s="1"/>
  <c r="FK736" i="8"/>
  <c r="FK751" i="8" s="1"/>
  <c r="HB586" i="8"/>
  <c r="CK717" i="8"/>
  <c r="CK650" i="8"/>
  <c r="AI717" i="8"/>
  <c r="GM639" i="8"/>
  <c r="CK732" i="8"/>
  <c r="GM640" i="8"/>
  <c r="GS607" i="8"/>
  <c r="GS596" i="8"/>
  <c r="AQ675" i="8"/>
  <c r="FF678" i="8"/>
  <c r="BH733" i="8"/>
  <c r="HC597" i="8"/>
  <c r="G678" i="8"/>
  <c r="AT701" i="8"/>
  <c r="BT624" i="8"/>
  <c r="BV624" i="8"/>
  <c r="GS645" i="8"/>
  <c r="GS638" i="8"/>
  <c r="GS641" i="8"/>
  <c r="C626" i="8"/>
  <c r="BK626" i="8"/>
  <c r="BV621" i="8"/>
  <c r="BT621" i="8"/>
  <c r="CC593" i="8"/>
  <c r="CH593" i="8" s="1"/>
  <c r="CC597" i="8"/>
  <c r="CC598" i="8"/>
  <c r="CH598" i="8" s="1"/>
  <c r="CC596" i="8"/>
  <c r="CC589" i="8"/>
  <c r="F625" i="8"/>
  <c r="F618" i="8"/>
  <c r="F624" i="8"/>
  <c r="F622" i="8"/>
  <c r="F620" i="8"/>
  <c r="F619" i="8"/>
  <c r="F623" i="8"/>
  <c r="G626" i="8"/>
  <c r="E732" i="8"/>
  <c r="AY735" i="8"/>
  <c r="FK709" i="8"/>
  <c r="AZ732" i="8"/>
  <c r="GX599" i="8"/>
  <c r="HE665" i="8"/>
  <c r="FF735" i="8"/>
  <c r="GX587" i="8"/>
  <c r="FE736" i="8"/>
  <c r="FE751" i="8" s="1"/>
  <c r="GX602" i="8"/>
  <c r="E591" i="8"/>
  <c r="E609" i="8"/>
  <c r="E596" i="8"/>
  <c r="E594" i="8"/>
  <c r="E601" i="8"/>
  <c r="BE663" i="8"/>
  <c r="BD663" i="8" s="1"/>
  <c r="GX609" i="8"/>
  <c r="AL694" i="8"/>
  <c r="AI736" i="8"/>
  <c r="AK694" i="8"/>
  <c r="BE645" i="8"/>
  <c r="BC630" i="8"/>
  <c r="Q742" i="8"/>
  <c r="GX606" i="8"/>
  <c r="GX595" i="8"/>
  <c r="GX611" i="8"/>
  <c r="I694" i="8"/>
  <c r="E731" i="8"/>
  <c r="L709" i="8"/>
  <c r="L694" i="8"/>
  <c r="AK665" i="8"/>
  <c r="AK614" i="8"/>
  <c r="AK738" i="8"/>
  <c r="HB612" i="8"/>
  <c r="AW717" i="8"/>
  <c r="AW701" i="8"/>
  <c r="BI694" i="8"/>
  <c r="BE640" i="8"/>
  <c r="BC672" i="8"/>
  <c r="O709" i="8"/>
  <c r="C694" i="8"/>
  <c r="CK694" i="8"/>
  <c r="E736" i="8"/>
  <c r="GM641" i="8"/>
  <c r="HC600" i="8"/>
  <c r="HC603" i="8"/>
  <c r="F621" i="8"/>
  <c r="AC621" i="8" s="1"/>
  <c r="BZ735" i="8"/>
  <c r="G598" i="8"/>
  <c r="G589" i="8"/>
  <c r="G600" i="8"/>
  <c r="G595" i="8"/>
  <c r="G588" i="8"/>
  <c r="G590" i="8"/>
  <c r="G597" i="8"/>
  <c r="G596" i="8"/>
  <c r="G613" i="8"/>
  <c r="G586" i="8"/>
  <c r="G601" i="8"/>
  <c r="G606" i="8"/>
  <c r="G604" i="8"/>
  <c r="G585" i="8"/>
  <c r="G611" i="8"/>
  <c r="G594" i="8"/>
  <c r="G599" i="8"/>
  <c r="G612" i="8"/>
  <c r="G603" i="8"/>
  <c r="G602" i="8"/>
  <c r="G587" i="8"/>
  <c r="G592" i="8"/>
  <c r="G610" i="8"/>
  <c r="G607" i="8"/>
  <c r="G593" i="8"/>
  <c r="G608" i="8"/>
  <c r="EL755" i="8"/>
  <c r="DN737" i="8"/>
  <c r="HC637" i="8"/>
  <c r="HC638" i="8"/>
  <c r="HC635" i="8"/>
  <c r="HC648" i="8"/>
  <c r="HC639" i="8"/>
  <c r="HC642" i="8"/>
  <c r="HC645" i="8"/>
  <c r="HC641" i="8"/>
  <c r="HC647" i="8"/>
  <c r="AJ678" i="8"/>
  <c r="EN760" i="8"/>
  <c r="DZ742" i="8"/>
  <c r="FK717" i="8"/>
  <c r="F606" i="8"/>
  <c r="F600" i="8"/>
  <c r="F587" i="8"/>
  <c r="F586" i="8"/>
  <c r="F591" i="8"/>
  <c r="F608" i="8"/>
  <c r="F595" i="8"/>
  <c r="F603" i="8"/>
  <c r="F593" i="8"/>
  <c r="F610" i="8"/>
  <c r="F588" i="8"/>
  <c r="F604" i="8"/>
  <c r="F607" i="8"/>
  <c r="F612" i="8"/>
  <c r="F585" i="8"/>
  <c r="F598" i="8"/>
  <c r="F596" i="8"/>
  <c r="F589" i="8"/>
  <c r="F601" i="8"/>
  <c r="F613" i="8"/>
  <c r="F592" i="8"/>
  <c r="AA592" i="8" s="1"/>
  <c r="F590" i="8"/>
  <c r="F602" i="8"/>
  <c r="F594" i="8"/>
  <c r="F611" i="8"/>
  <c r="F597" i="8"/>
  <c r="F672" i="8"/>
  <c r="AA672" i="8" s="1"/>
  <c r="F671" i="8"/>
  <c r="AA671" i="8" s="1"/>
  <c r="F669" i="8"/>
  <c r="F674" i="8"/>
  <c r="AA674" i="8" s="1"/>
  <c r="F676" i="8"/>
  <c r="AA676" i="8" s="1"/>
  <c r="F677" i="8"/>
  <c r="F675" i="8"/>
  <c r="AA675" i="8" s="1"/>
  <c r="F670" i="8"/>
  <c r="AA670" i="8" s="1"/>
  <c r="K693" i="8"/>
  <c r="K690" i="8"/>
  <c r="K687" i="8"/>
  <c r="K691" i="8"/>
  <c r="K688" i="8"/>
  <c r="K683" i="8"/>
  <c r="K685" i="8"/>
  <c r="K692" i="8"/>
  <c r="K689" i="8"/>
  <c r="K684" i="8"/>
  <c r="K682" i="8"/>
  <c r="K686" i="8"/>
  <c r="BB736" i="8"/>
  <c r="BB730" i="8"/>
  <c r="BB732" i="8"/>
  <c r="BB650" i="8"/>
  <c r="DN742" i="8"/>
  <c r="EL760" i="8"/>
  <c r="FL626" i="8"/>
  <c r="Z656" i="8"/>
  <c r="DU766" i="8" s="1"/>
  <c r="EF766" i="8" s="1"/>
  <c r="GX596" i="8"/>
  <c r="FM701" i="8"/>
  <c r="Z560" i="8"/>
  <c r="AM614" i="8"/>
  <c r="BY730" i="8"/>
  <c r="FF701" i="8"/>
  <c r="FG735" i="8"/>
  <c r="AQ610" i="8"/>
  <c r="AQ599" i="8"/>
  <c r="AQ601" i="8"/>
  <c r="AO604" i="8"/>
  <c r="Z659" i="8"/>
  <c r="DU769" i="8" s="1"/>
  <c r="EF769" i="8" s="1"/>
  <c r="FL614" i="8"/>
  <c r="AA560" i="8"/>
  <c r="GX593" i="8"/>
  <c r="E586" i="8"/>
  <c r="E589" i="8"/>
  <c r="E604" i="8"/>
  <c r="E597" i="8"/>
  <c r="E603" i="8"/>
  <c r="BA665" i="8"/>
  <c r="P717" i="8"/>
  <c r="BY701" i="8"/>
  <c r="HF701" i="8"/>
  <c r="BE656" i="8"/>
  <c r="BD656" i="8" s="1"/>
  <c r="GX589" i="8"/>
  <c r="CA701" i="8"/>
  <c r="FA717" i="8"/>
  <c r="GN650" i="8"/>
  <c r="GX588" i="8"/>
  <c r="GX607" i="8"/>
  <c r="GX613" i="8"/>
  <c r="GX591" i="8"/>
  <c r="FD665" i="8"/>
  <c r="FM665" i="8"/>
  <c r="AM741" i="8"/>
  <c r="FE730" i="8"/>
  <c r="FE747" i="8" s="1"/>
  <c r="AZ650" i="8"/>
  <c r="AZ709" i="8"/>
  <c r="AZ701" i="8"/>
  <c r="FG717" i="8"/>
  <c r="M731" i="8"/>
  <c r="GX597" i="8"/>
  <c r="FK694" i="8"/>
  <c r="HB606" i="8"/>
  <c r="HB607" i="8"/>
  <c r="J650" i="8"/>
  <c r="AW665" i="8"/>
  <c r="BZ665" i="8"/>
  <c r="GM665" i="8"/>
  <c r="AT735" i="8"/>
  <c r="AN701" i="8"/>
  <c r="C650" i="8"/>
  <c r="BY650" i="8"/>
  <c r="AI733" i="8"/>
  <c r="HC593" i="8"/>
  <c r="FA597" i="8"/>
  <c r="FA589" i="8"/>
  <c r="FA588" i="8"/>
  <c r="FA598" i="8"/>
  <c r="FA593" i="8"/>
  <c r="FA587" i="8"/>
  <c r="FK585" i="8"/>
  <c r="FK593" i="8"/>
  <c r="FK612" i="8"/>
  <c r="FK588" i="8"/>
  <c r="F599" i="8"/>
  <c r="BB694" i="8"/>
  <c r="G632" i="8"/>
  <c r="G645" i="8"/>
  <c r="G643" i="8"/>
  <c r="G631" i="8"/>
  <c r="G649" i="8"/>
  <c r="G635" i="8"/>
  <c r="G642" i="8"/>
  <c r="G641" i="8"/>
  <c r="G630" i="8"/>
  <c r="G644" i="8"/>
  <c r="Z644" i="8" s="1"/>
  <c r="G637" i="8"/>
  <c r="G639" i="8"/>
  <c r="G640" i="8"/>
  <c r="G633" i="8"/>
  <c r="G648" i="8"/>
  <c r="G646" i="8"/>
  <c r="G638" i="8"/>
  <c r="G634" i="8"/>
  <c r="G647" i="8"/>
  <c r="BB741" i="8"/>
  <c r="BB740" i="8"/>
  <c r="HC682" i="8"/>
  <c r="HC689" i="8"/>
  <c r="HC687" i="8"/>
  <c r="HC690" i="8"/>
  <c r="HC686" i="8"/>
  <c r="HC693" i="8"/>
  <c r="F694" i="8"/>
  <c r="BB739" i="8"/>
  <c r="GX594" i="8"/>
  <c r="I614" i="8"/>
  <c r="FO709" i="8"/>
  <c r="AF658" i="8"/>
  <c r="CF658" i="8"/>
  <c r="DY768" i="8" s="1"/>
  <c r="EJ768" i="8" s="1"/>
  <c r="GX701" i="8"/>
  <c r="AL738" i="8"/>
  <c r="AQ602" i="8"/>
  <c r="FO739" i="8"/>
  <c r="FE717" i="8"/>
  <c r="E612" i="8"/>
  <c r="E611" i="8"/>
  <c r="E613" i="8"/>
  <c r="E599" i="8"/>
  <c r="E595" i="8"/>
  <c r="BY737" i="8"/>
  <c r="GX598" i="8"/>
  <c r="FN701" i="8"/>
  <c r="BZ737" i="8"/>
  <c r="BE589" i="8"/>
  <c r="BE598" i="8"/>
  <c r="GY670" i="8"/>
  <c r="GX612" i="8"/>
  <c r="GX608" i="8"/>
  <c r="GX610" i="8"/>
  <c r="AK709" i="8"/>
  <c r="HB731" i="8"/>
  <c r="HB748" i="8" s="1"/>
  <c r="BY736" i="8"/>
  <c r="FJ709" i="8"/>
  <c r="FG739" i="8"/>
  <c r="GX600" i="8"/>
  <c r="HB735" i="8"/>
  <c r="HB585" i="8"/>
  <c r="HB587" i="8"/>
  <c r="AI701" i="8"/>
  <c r="BC669" i="8"/>
  <c r="AA677" i="8"/>
  <c r="O717" i="8"/>
  <c r="AE677" i="8"/>
  <c r="CK709" i="8"/>
  <c r="FB717" i="8"/>
  <c r="J709" i="8"/>
  <c r="AU717" i="8"/>
  <c r="AU694" i="8"/>
  <c r="GT614" i="8"/>
  <c r="GO678" i="8"/>
  <c r="FD701" i="8"/>
  <c r="K650" i="8"/>
  <c r="GS626" i="8"/>
  <c r="F637" i="8"/>
  <c r="F639" i="8"/>
  <c r="F649" i="8"/>
  <c r="F633" i="8"/>
  <c r="F630" i="8"/>
  <c r="F638" i="8"/>
  <c r="F647" i="8"/>
  <c r="F643" i="8"/>
  <c r="F648" i="8"/>
  <c r="F640" i="8"/>
  <c r="F632" i="8"/>
  <c r="AA632" i="8" s="1"/>
  <c r="F634" i="8"/>
  <c r="F635" i="8"/>
  <c r="F641" i="8"/>
  <c r="F646" i="8"/>
  <c r="F636" i="8"/>
  <c r="F631" i="8"/>
  <c r="F645" i="8"/>
  <c r="F642" i="8"/>
  <c r="F609" i="8"/>
  <c r="AJ626" i="8"/>
  <c r="GM636" i="8"/>
  <c r="GM648" i="8"/>
  <c r="GM635" i="8"/>
  <c r="AX709" i="8"/>
  <c r="BB731" i="8"/>
  <c r="BB733" i="8"/>
  <c r="G686" i="8"/>
  <c r="G684" i="8"/>
  <c r="G690" i="8"/>
  <c r="G689" i="8"/>
  <c r="G685" i="8"/>
  <c r="G688" i="8"/>
  <c r="G693" i="8"/>
  <c r="G683" i="8"/>
  <c r="G691" i="8"/>
  <c r="G682" i="8"/>
  <c r="G692" i="8"/>
  <c r="G687" i="8"/>
  <c r="BB742" i="8"/>
  <c r="K626" i="8"/>
  <c r="BH730" i="8"/>
  <c r="BH732" i="8"/>
  <c r="HF686" i="8"/>
  <c r="HF685" i="8"/>
  <c r="HF693" i="8"/>
  <c r="BH736" i="8"/>
  <c r="E671" i="8"/>
  <c r="E669" i="8"/>
  <c r="E675" i="8"/>
  <c r="E677" i="8"/>
  <c r="E672" i="8"/>
  <c r="E670" i="8"/>
  <c r="E676" i="8"/>
  <c r="E674" i="8"/>
  <c r="AO676" i="8"/>
  <c r="AQ676" i="8"/>
  <c r="EN755" i="8"/>
  <c r="DZ737" i="8"/>
  <c r="K665" i="8"/>
  <c r="AU650" i="8"/>
  <c r="AO669" i="8"/>
  <c r="AI678" i="8"/>
  <c r="AQ669" i="8"/>
  <c r="E682" i="8"/>
  <c r="E684" i="8"/>
  <c r="E691" i="8"/>
  <c r="E683" i="8"/>
  <c r="CP598" i="8"/>
  <c r="CR598" i="8"/>
  <c r="CR596" i="8"/>
  <c r="CP596" i="8"/>
  <c r="N614" i="8"/>
  <c r="N738" i="8"/>
  <c r="CR647" i="8"/>
  <c r="CP647" i="8"/>
  <c r="E673" i="8"/>
  <c r="AU665" i="8"/>
  <c r="HC735" i="8"/>
  <c r="H694" i="8"/>
  <c r="HF650" i="8"/>
  <c r="FI665" i="8"/>
  <c r="FN665" i="8"/>
  <c r="BC661" i="8"/>
  <c r="DW771" i="8" s="1"/>
  <c r="EH771" i="8" s="1"/>
  <c r="FE626" i="8"/>
  <c r="FE614" i="8"/>
  <c r="P737" i="8"/>
  <c r="AF661" i="8"/>
  <c r="AZ717" i="8"/>
  <c r="M614" i="8"/>
  <c r="HD735" i="8"/>
  <c r="AQ662" i="8"/>
  <c r="AP662" i="8" s="1"/>
  <c r="AL614" i="8"/>
  <c r="AO643" i="8"/>
  <c r="AQ649" i="8"/>
  <c r="AQ639" i="8"/>
  <c r="AQ612" i="8"/>
  <c r="AO586" i="8"/>
  <c r="AO609" i="8"/>
  <c r="AO597" i="8"/>
  <c r="AO591" i="8"/>
  <c r="AO585" i="8"/>
  <c r="AO641" i="8"/>
  <c r="AQ635" i="8"/>
  <c r="BC633" i="8"/>
  <c r="FO694" i="8"/>
  <c r="FM709" i="8"/>
  <c r="Q694" i="8"/>
  <c r="Z661" i="8"/>
  <c r="DU771" i="8" s="1"/>
  <c r="EF771" i="8" s="1"/>
  <c r="E685" i="8"/>
  <c r="E693" i="8"/>
  <c r="I738" i="8"/>
  <c r="P650" i="8"/>
  <c r="GY599" i="8"/>
  <c r="M650" i="8"/>
  <c r="AI650" i="8"/>
  <c r="AI732" i="8"/>
  <c r="AO638" i="8"/>
  <c r="AO646" i="8"/>
  <c r="AQ630" i="8"/>
  <c r="FO736" i="8"/>
  <c r="FO751" i="8" s="1"/>
  <c r="BK650" i="8"/>
  <c r="FO737" i="8"/>
  <c r="FO754" i="8" s="1"/>
  <c r="P738" i="8"/>
  <c r="FA694" i="8"/>
  <c r="GY669" i="8"/>
  <c r="AL650" i="8"/>
  <c r="M736" i="8"/>
  <c r="BK694" i="8"/>
  <c r="FE701" i="8"/>
  <c r="CF664" i="8"/>
  <c r="DY774" i="8" s="1"/>
  <c r="EJ774" i="8" s="1"/>
  <c r="P701" i="8"/>
  <c r="AQ596" i="8"/>
  <c r="HB600" i="8"/>
  <c r="HB589" i="8"/>
  <c r="HB602" i="8"/>
  <c r="HB596" i="8"/>
  <c r="HB594" i="8"/>
  <c r="HB611" i="8"/>
  <c r="AA658" i="8"/>
  <c r="CF626" i="8"/>
  <c r="CH626" i="8"/>
  <c r="AE670" i="8"/>
  <c r="FB709" i="8"/>
  <c r="O672" i="8"/>
  <c r="AF672" i="8" s="1"/>
  <c r="O669" i="8"/>
  <c r="O671" i="8"/>
  <c r="O674" i="8"/>
  <c r="O676" i="8"/>
  <c r="O670" i="8"/>
  <c r="AB670" i="8" s="1"/>
  <c r="O675" i="8"/>
  <c r="O677" i="8"/>
  <c r="ES650" i="8"/>
  <c r="K734" i="8"/>
  <c r="K678" i="8"/>
  <c r="FF585" i="8"/>
  <c r="FF597" i="8"/>
  <c r="FF593" i="8"/>
  <c r="BI626" i="8"/>
  <c r="CK739" i="8"/>
  <c r="CP632" i="8"/>
  <c r="CR632" i="8"/>
  <c r="AE621" i="8"/>
  <c r="AA621" i="8"/>
  <c r="N739" i="8"/>
  <c r="Q626" i="8"/>
  <c r="G734" i="8"/>
  <c r="AO677" i="8"/>
  <c r="AQ677" i="8"/>
  <c r="AQ671" i="8"/>
  <c r="AO671" i="8"/>
  <c r="AW740" i="8"/>
  <c r="AW741" i="8"/>
  <c r="CP660" i="8"/>
  <c r="DZ770" i="8" s="1"/>
  <c r="EK770" i="8" s="1"/>
  <c r="CR660" i="8"/>
  <c r="CQ660" i="8" s="1"/>
  <c r="CP656" i="8"/>
  <c r="DZ766" i="8" s="1"/>
  <c r="EK766" i="8" s="1"/>
  <c r="CR656" i="8"/>
  <c r="CQ656" i="8" s="1"/>
  <c r="O735" i="8"/>
  <c r="CP609" i="8"/>
  <c r="CR609" i="8"/>
  <c r="CR606" i="8"/>
  <c r="CP606" i="8"/>
  <c r="CP594" i="8"/>
  <c r="CR594" i="8"/>
  <c r="CR585" i="8"/>
  <c r="CK738" i="8"/>
  <c r="CK614" i="8"/>
  <c r="CP585" i="8"/>
  <c r="CR603" i="8"/>
  <c r="CP603" i="8"/>
  <c r="CK741" i="8"/>
  <c r="CK740" i="8"/>
  <c r="CR611" i="8"/>
  <c r="CP611" i="8"/>
  <c r="O612" i="8"/>
  <c r="O600" i="8"/>
  <c r="AB600" i="8" s="1"/>
  <c r="O587" i="8"/>
  <c r="O594" i="8"/>
  <c r="O607" i="8"/>
  <c r="O596" i="8"/>
  <c r="AB596" i="8" s="1"/>
  <c r="O613" i="8"/>
  <c r="O592" i="8"/>
  <c r="O595" i="8"/>
  <c r="AF595" i="8" s="1"/>
  <c r="O597" i="8"/>
  <c r="AB597" i="8" s="1"/>
  <c r="O603" i="8"/>
  <c r="O591" i="8"/>
  <c r="O589" i="8"/>
  <c r="O586" i="8"/>
  <c r="AF586" i="8" s="1"/>
  <c r="O608" i="8"/>
  <c r="O610" i="8"/>
  <c r="AB610" i="8" s="1"/>
  <c r="O601" i="8"/>
  <c r="AB601" i="8" s="1"/>
  <c r="O604" i="8"/>
  <c r="AF604" i="8" s="1"/>
  <c r="O606" i="8"/>
  <c r="O598" i="8"/>
  <c r="O593" i="8"/>
  <c r="AF593" i="8" s="1"/>
  <c r="O602" i="8"/>
  <c r="O590" i="8"/>
  <c r="O611" i="8"/>
  <c r="O588" i="8"/>
  <c r="O585" i="8"/>
  <c r="AB585" i="8" s="1"/>
  <c r="GT694" i="8"/>
  <c r="BI717" i="8"/>
  <c r="AE672" i="8"/>
  <c r="AQ619" i="8"/>
  <c r="AO619" i="8"/>
  <c r="BY678" i="8"/>
  <c r="AW694" i="8"/>
  <c r="CP638" i="8"/>
  <c r="CR638" i="8"/>
  <c r="CR639" i="8"/>
  <c r="CP639" i="8"/>
  <c r="CR635" i="8"/>
  <c r="CP635" i="8"/>
  <c r="AW709" i="8"/>
  <c r="AW731" i="8"/>
  <c r="AW733" i="8"/>
  <c r="AW732" i="8"/>
  <c r="AW650" i="8"/>
  <c r="AW736" i="8"/>
  <c r="AW730" i="8"/>
  <c r="AW737" i="8"/>
  <c r="J730" i="8"/>
  <c r="J734" i="8"/>
  <c r="J737" i="8"/>
  <c r="J665" i="8"/>
  <c r="AO622" i="8"/>
  <c r="AQ622" i="8"/>
  <c r="AQ624" i="8"/>
  <c r="AO624" i="8"/>
  <c r="CZ663" i="8"/>
  <c r="DA663" i="8" s="1"/>
  <c r="CY663" i="8"/>
  <c r="EB773" i="8" s="1"/>
  <c r="EM773" i="8" s="1"/>
  <c r="N732" i="8"/>
  <c r="N736" i="8"/>
  <c r="N730" i="8"/>
  <c r="N650" i="8"/>
  <c r="CP730" i="8"/>
  <c r="EE748" i="8" s="1"/>
  <c r="CR607" i="8"/>
  <c r="CP607" i="8"/>
  <c r="CR600" i="8"/>
  <c r="CP600" i="8"/>
  <c r="CR599" i="8"/>
  <c r="CP599" i="8"/>
  <c r="AE676" i="8"/>
  <c r="CK733" i="8"/>
  <c r="CK731" i="8"/>
  <c r="CR643" i="8"/>
  <c r="CP643" i="8"/>
  <c r="EN752" i="8"/>
  <c r="DZ734" i="8"/>
  <c r="GM624" i="8"/>
  <c r="GM620" i="8"/>
  <c r="GM618" i="8"/>
  <c r="GM625" i="8"/>
  <c r="GM623" i="8"/>
  <c r="GM619" i="8"/>
  <c r="GM622" i="8"/>
  <c r="Z655" i="8"/>
  <c r="DU765" i="8" s="1"/>
  <c r="EF765" i="8" s="1"/>
  <c r="AC663" i="8"/>
  <c r="AD663" i="8" s="1"/>
  <c r="AO599" i="8"/>
  <c r="AO602" i="8"/>
  <c r="AF660" i="8"/>
  <c r="BY709" i="8"/>
  <c r="AO606" i="8"/>
  <c r="AO611" i="8"/>
  <c r="AO607" i="8"/>
  <c r="AQ590" i="8"/>
  <c r="HB609" i="8"/>
  <c r="AL731" i="8"/>
  <c r="FL738" i="8"/>
  <c r="FH665" i="8"/>
  <c r="E688" i="8"/>
  <c r="E692" i="8"/>
  <c r="L665" i="8"/>
  <c r="P730" i="8"/>
  <c r="GY673" i="8"/>
  <c r="BC660" i="8"/>
  <c r="DW770" i="8" s="1"/>
  <c r="EH770" i="8" s="1"/>
  <c r="AZ737" i="8"/>
  <c r="AI730" i="8"/>
  <c r="AQ642" i="8"/>
  <c r="AO635" i="8"/>
  <c r="BC640" i="8"/>
  <c r="BK709" i="8"/>
  <c r="Q731" i="8"/>
  <c r="BY733" i="8"/>
  <c r="AQ657" i="8"/>
  <c r="AP657" i="8" s="1"/>
  <c r="AO655" i="8"/>
  <c r="DV765" i="8" s="1"/>
  <c r="EG765" i="8" s="1"/>
  <c r="M732" i="8"/>
  <c r="FK737" i="8"/>
  <c r="FK754" i="8" s="1"/>
  <c r="M709" i="8"/>
  <c r="HB599" i="8"/>
  <c r="FN735" i="8"/>
  <c r="AF621" i="8"/>
  <c r="HB592" i="8"/>
  <c r="HB597" i="8"/>
  <c r="HB593" i="8"/>
  <c r="HB613" i="8"/>
  <c r="HB598" i="8"/>
  <c r="HB591" i="8"/>
  <c r="O687" i="8"/>
  <c r="O693" i="8"/>
  <c r="O684" i="8"/>
  <c r="O690" i="8"/>
  <c r="O689" i="8"/>
  <c r="O682" i="8"/>
  <c r="O683" i="8"/>
  <c r="O691" i="8"/>
  <c r="O686" i="8"/>
  <c r="O685" i="8"/>
  <c r="O688" i="8"/>
  <c r="GM683" i="8"/>
  <c r="GM688" i="8"/>
  <c r="GM686" i="8"/>
  <c r="GM684" i="8"/>
  <c r="GM690" i="8"/>
  <c r="GM689" i="8"/>
  <c r="GM682" i="8"/>
  <c r="GM693" i="8"/>
  <c r="GM687" i="8"/>
  <c r="GM685" i="8"/>
  <c r="GM691" i="8"/>
  <c r="CP641" i="8"/>
  <c r="CR641" i="8"/>
  <c r="AI709" i="8"/>
  <c r="N709" i="8"/>
  <c r="J701" i="8"/>
  <c r="O692" i="8"/>
  <c r="AU735" i="8"/>
  <c r="BH717" i="8"/>
  <c r="N626" i="8"/>
  <c r="K735" i="8"/>
  <c r="K737" i="8"/>
  <c r="GM692" i="8"/>
  <c r="CK736" i="8"/>
  <c r="E619" i="8"/>
  <c r="E624" i="8"/>
  <c r="E623" i="8"/>
  <c r="E625" i="8"/>
  <c r="E618" i="8"/>
  <c r="E620" i="8"/>
  <c r="E622" i="8"/>
  <c r="GN589" i="8"/>
  <c r="GN594" i="8"/>
  <c r="GN612" i="8"/>
  <c r="GN611" i="8"/>
  <c r="GN607" i="8"/>
  <c r="GN600" i="8"/>
  <c r="GN610" i="8"/>
  <c r="GN585" i="8"/>
  <c r="ES678" i="8"/>
  <c r="BI701" i="8"/>
  <c r="J678" i="8"/>
  <c r="J694" i="8"/>
  <c r="O624" i="8"/>
  <c r="AB624" i="8" s="1"/>
  <c r="O622" i="8"/>
  <c r="AB622" i="8" s="1"/>
  <c r="O625" i="8"/>
  <c r="O620" i="8"/>
  <c r="AB620" i="8" s="1"/>
  <c r="O618" i="8"/>
  <c r="AB618" i="8" s="1"/>
  <c r="O623" i="8"/>
  <c r="AF623" i="8" s="1"/>
  <c r="O619" i="8"/>
  <c r="AF619" i="8" s="1"/>
  <c r="AU730" i="8"/>
  <c r="AU739" i="8"/>
  <c r="O734" i="8"/>
  <c r="O737" i="8"/>
  <c r="O665" i="8"/>
  <c r="ES694" i="8"/>
  <c r="CP640" i="8"/>
  <c r="CR640" i="8"/>
  <c r="AQ670" i="8"/>
  <c r="AO670" i="8"/>
  <c r="FF624" i="8"/>
  <c r="FF622" i="8"/>
  <c r="FF620" i="8"/>
  <c r="FF625" i="8"/>
  <c r="FF623" i="8"/>
  <c r="FF619" i="8"/>
  <c r="FF618" i="8"/>
  <c r="AW614" i="8"/>
  <c r="AW738" i="8"/>
  <c r="CP663" i="8"/>
  <c r="DZ773" i="8" s="1"/>
  <c r="EK773" i="8" s="1"/>
  <c r="CR663" i="8"/>
  <c r="CQ663" i="8" s="1"/>
  <c r="CP659" i="8"/>
  <c r="DZ769" i="8" s="1"/>
  <c r="EK769" i="8" s="1"/>
  <c r="CR659" i="8"/>
  <c r="CQ659" i="8" s="1"/>
  <c r="AE675" i="8"/>
  <c r="N717" i="8"/>
  <c r="HB672" i="8"/>
  <c r="HB674" i="8"/>
  <c r="BI742" i="8"/>
  <c r="BI740" i="8"/>
  <c r="BI741" i="8"/>
  <c r="FF621" i="8"/>
  <c r="CP602" i="8"/>
  <c r="CR602" i="8"/>
  <c r="CP613" i="8"/>
  <c r="CR613" i="8"/>
  <c r="CR586" i="8"/>
  <c r="CP586" i="8"/>
  <c r="CP588" i="8"/>
  <c r="CR588" i="8"/>
  <c r="CR595" i="8"/>
  <c r="CP595" i="8"/>
  <c r="AU738" i="8"/>
  <c r="GM674" i="8"/>
  <c r="GM671" i="8"/>
  <c r="GM677" i="8"/>
  <c r="GM669" i="8"/>
  <c r="GM675" i="8"/>
  <c r="GM670" i="8"/>
  <c r="GM676" i="8"/>
  <c r="GM672" i="8"/>
  <c r="J626" i="8"/>
  <c r="BH701" i="8"/>
  <c r="CR636" i="8"/>
  <c r="CP636" i="8"/>
  <c r="CR631" i="8"/>
  <c r="CP631" i="8"/>
  <c r="CP648" i="8"/>
  <c r="CR648" i="8"/>
  <c r="AU740" i="8"/>
  <c r="AU741" i="8"/>
  <c r="GM621" i="8"/>
  <c r="AW739" i="8"/>
  <c r="AU734" i="8"/>
  <c r="P614" i="8"/>
  <c r="CR655" i="8"/>
  <c r="CQ655" i="8" s="1"/>
  <c r="CP655" i="8"/>
  <c r="DZ765" i="8" s="1"/>
  <c r="EK765" i="8" s="1"/>
  <c r="EN757" i="8"/>
  <c r="DZ739" i="8"/>
  <c r="AI626" i="8"/>
  <c r="AO618" i="8"/>
  <c r="AQ618" i="8"/>
  <c r="G665" i="8"/>
  <c r="CP658" i="8"/>
  <c r="DZ768" i="8" s="1"/>
  <c r="EK768" i="8" s="1"/>
  <c r="CR658" i="8"/>
  <c r="CQ658" i="8" s="1"/>
  <c r="CP664" i="8"/>
  <c r="DZ774" i="8" s="1"/>
  <c r="EK774" i="8" s="1"/>
  <c r="CR664" i="8"/>
  <c r="CQ664" i="8" s="1"/>
  <c r="CK735" i="8"/>
  <c r="GY674" i="8"/>
  <c r="GY672" i="8"/>
  <c r="GY676" i="8"/>
  <c r="GY671" i="8"/>
  <c r="CP590" i="8"/>
  <c r="CR590" i="8"/>
  <c r="CR612" i="8"/>
  <c r="CP612" i="8"/>
  <c r="GM602" i="8"/>
  <c r="GM588" i="8"/>
  <c r="GM595" i="8"/>
  <c r="GM593" i="8"/>
  <c r="GM604" i="8"/>
  <c r="GM586" i="8"/>
  <c r="GM592" i="8"/>
  <c r="GM608" i="8"/>
  <c r="GM612" i="8"/>
  <c r="GM597" i="8"/>
  <c r="GM606" i="8"/>
  <c r="GM587" i="8"/>
  <c r="GM611" i="8"/>
  <c r="GM600" i="8"/>
  <c r="GM590" i="8"/>
  <c r="GM598" i="8"/>
  <c r="GM610" i="8"/>
  <c r="GM601" i="8"/>
  <c r="GM585" i="8"/>
  <c r="GM607" i="8"/>
  <c r="GM603" i="8"/>
  <c r="GM594" i="8"/>
  <c r="GM596" i="8"/>
  <c r="GM613" i="8"/>
  <c r="GM589" i="8"/>
  <c r="GM591" i="8"/>
  <c r="BH734" i="8"/>
  <c r="BH665" i="8"/>
  <c r="N741" i="8"/>
  <c r="N740" i="8"/>
  <c r="CR644" i="8"/>
  <c r="CP644" i="8"/>
  <c r="FG665" i="8"/>
  <c r="CA739" i="8"/>
  <c r="FA650" i="8"/>
  <c r="L701" i="8"/>
  <c r="P694" i="8"/>
  <c r="FK701" i="8"/>
  <c r="AQ660" i="8"/>
  <c r="AP660" i="8" s="1"/>
  <c r="AQ588" i="8"/>
  <c r="AO593" i="8"/>
  <c r="FK735" i="8"/>
  <c r="AK650" i="8"/>
  <c r="FL665" i="8"/>
  <c r="AC657" i="8"/>
  <c r="AD657" i="8" s="1"/>
  <c r="E689" i="8"/>
  <c r="L717" i="8"/>
  <c r="M694" i="8"/>
  <c r="AZ694" i="8"/>
  <c r="CR730" i="8"/>
  <c r="CQ730" i="8" s="1"/>
  <c r="AJ694" i="8"/>
  <c r="AQ631" i="8"/>
  <c r="AK717" i="8"/>
  <c r="HD626" i="8"/>
  <c r="BK736" i="8"/>
  <c r="BV736" i="8" s="1"/>
  <c r="BY694" i="8"/>
  <c r="I739" i="8"/>
  <c r="AY739" i="8"/>
  <c r="E733" i="8"/>
  <c r="BJ626" i="8"/>
  <c r="GY675" i="8"/>
  <c r="CH633" i="8"/>
  <c r="AK701" i="8"/>
  <c r="HB601" i="8"/>
  <c r="HB610" i="8"/>
  <c r="HB603" i="8"/>
  <c r="HB590" i="8"/>
  <c r="HB608" i="8"/>
  <c r="HB588" i="8"/>
  <c r="O648" i="8"/>
  <c r="AF648" i="8" s="1"/>
  <c r="O638" i="8"/>
  <c r="AF638" i="8" s="1"/>
  <c r="O639" i="8"/>
  <c r="O642" i="8"/>
  <c r="O637" i="8"/>
  <c r="AB637" i="8" s="1"/>
  <c r="O631" i="8"/>
  <c r="AB631" i="8" s="1"/>
  <c r="O632" i="8"/>
  <c r="O640" i="8"/>
  <c r="O634" i="8"/>
  <c r="AF634" i="8" s="1"/>
  <c r="O649" i="8"/>
  <c r="O630" i="8"/>
  <c r="AF630" i="8" s="1"/>
  <c r="O635" i="8"/>
  <c r="AF635" i="8" s="1"/>
  <c r="O636" i="8"/>
  <c r="O647" i="8"/>
  <c r="O645" i="8"/>
  <c r="O641" i="8"/>
  <c r="O646" i="8"/>
  <c r="O633" i="8"/>
  <c r="O643" i="8"/>
  <c r="ES614" i="8"/>
  <c r="BH709" i="8"/>
  <c r="AA673" i="8"/>
  <c r="AE673" i="8"/>
  <c r="FA678" i="8"/>
  <c r="FB701" i="8"/>
  <c r="J731" i="8"/>
  <c r="J736" i="8"/>
  <c r="J733" i="8"/>
  <c r="O673" i="8"/>
  <c r="AB673" i="8" s="1"/>
  <c r="GM599" i="8"/>
  <c r="AW735" i="8"/>
  <c r="N694" i="8"/>
  <c r="J717" i="8"/>
  <c r="I624" i="8"/>
  <c r="I622" i="8"/>
  <c r="I619" i="8"/>
  <c r="I623" i="8"/>
  <c r="I625" i="8"/>
  <c r="I618" i="8"/>
  <c r="I620" i="8"/>
  <c r="N737" i="8"/>
  <c r="N735" i="8"/>
  <c r="N665" i="8"/>
  <c r="AU736" i="8"/>
  <c r="AU733" i="8"/>
  <c r="AU731" i="8"/>
  <c r="AO620" i="8"/>
  <c r="AQ620" i="8"/>
  <c r="G737" i="8"/>
  <c r="AQ673" i="8"/>
  <c r="AO673" i="8"/>
  <c r="CP661" i="8"/>
  <c r="DZ771" i="8" s="1"/>
  <c r="EK771" i="8" s="1"/>
  <c r="CR661" i="8"/>
  <c r="CQ661" i="8" s="1"/>
  <c r="CK737" i="8"/>
  <c r="CK665" i="8"/>
  <c r="CK734" i="8"/>
  <c r="CP654" i="8"/>
  <c r="DZ764" i="8" s="1"/>
  <c r="CR654" i="8"/>
  <c r="CQ654" i="8" s="1"/>
  <c r="E593" i="8"/>
  <c r="E588" i="8"/>
  <c r="E598" i="8"/>
  <c r="E587" i="8"/>
  <c r="E585" i="8"/>
  <c r="E590" i="8"/>
  <c r="BI614" i="8"/>
  <c r="BI738" i="8"/>
  <c r="CR610" i="8"/>
  <c r="CP610" i="8"/>
  <c r="CP587" i="8"/>
  <c r="CR587" i="8"/>
  <c r="CR591" i="8"/>
  <c r="CP591" i="8"/>
  <c r="CR593" i="8"/>
  <c r="CP593" i="8"/>
  <c r="CK742" i="8"/>
  <c r="CP592" i="8"/>
  <c r="CR592" i="8"/>
  <c r="I678" i="8"/>
  <c r="J742" i="8"/>
  <c r="J740" i="8"/>
  <c r="BH735" i="8"/>
  <c r="AN717" i="8"/>
  <c r="N742" i="8"/>
  <c r="CP637" i="8"/>
  <c r="CR637" i="8"/>
  <c r="CR633" i="8"/>
  <c r="CP633" i="8"/>
  <c r="CR642" i="8"/>
  <c r="CP642" i="8"/>
  <c r="N701" i="8"/>
  <c r="J735" i="8"/>
  <c r="FA750" i="8"/>
  <c r="FA762" i="8"/>
  <c r="FL748" i="8"/>
  <c r="FL760" i="8"/>
  <c r="AC656" i="8"/>
  <c r="AD656" i="8" s="1"/>
  <c r="BC587" i="8"/>
  <c r="FL759" i="8"/>
  <c r="FL747" i="8"/>
  <c r="D734" i="8"/>
  <c r="D737" i="8"/>
  <c r="D665" i="8"/>
  <c r="D735" i="8"/>
  <c r="AC655" i="8"/>
  <c r="AD655" i="8" s="1"/>
  <c r="M740" i="8"/>
  <c r="M741" i="8"/>
  <c r="AB603" i="8"/>
  <c r="I740" i="8"/>
  <c r="I741" i="8"/>
  <c r="I735" i="8"/>
  <c r="L731" i="8"/>
  <c r="L733" i="8"/>
  <c r="AY734" i="8"/>
  <c r="AY737" i="8"/>
  <c r="AY665" i="8"/>
  <c r="CZ636" i="8"/>
  <c r="CY636" i="8"/>
  <c r="CY644" i="8"/>
  <c r="CZ644" i="8"/>
  <c r="CZ641" i="8"/>
  <c r="CY641" i="8"/>
  <c r="CY648" i="8"/>
  <c r="CZ648" i="8"/>
  <c r="FH669" i="8"/>
  <c r="FH674" i="8"/>
  <c r="FH670" i="8"/>
  <c r="FH671" i="8"/>
  <c r="FH675" i="8"/>
  <c r="FH677" i="8"/>
  <c r="FH676" i="8"/>
  <c r="FH672" i="8"/>
  <c r="L739" i="8"/>
  <c r="FH673" i="8"/>
  <c r="HF732" i="8"/>
  <c r="HF749" i="8" s="1"/>
  <c r="BV588" i="8"/>
  <c r="BT588" i="8"/>
  <c r="HE586" i="8"/>
  <c r="HE607" i="8"/>
  <c r="HE613" i="8"/>
  <c r="HE591" i="8"/>
  <c r="HE612" i="8"/>
  <c r="HE611" i="8"/>
  <c r="HE588" i="8"/>
  <c r="HE604" i="8"/>
  <c r="HE608" i="8"/>
  <c r="HE610" i="8"/>
  <c r="HE606" i="8"/>
  <c r="HE587" i="8"/>
  <c r="HE589" i="8"/>
  <c r="HE603" i="8"/>
  <c r="HE595" i="8"/>
  <c r="HE596" i="8"/>
  <c r="HE600" i="8"/>
  <c r="HE592" i="8"/>
  <c r="HE598" i="8"/>
  <c r="HE585" i="8"/>
  <c r="HE590" i="8"/>
  <c r="HE602" i="8"/>
  <c r="HE594" i="8"/>
  <c r="HE601" i="8"/>
  <c r="HE597" i="8"/>
  <c r="HE593" i="8"/>
  <c r="H731" i="8"/>
  <c r="H733" i="8"/>
  <c r="AE643" i="8"/>
  <c r="BC639" i="8"/>
  <c r="BE639" i="8"/>
  <c r="BC647" i="8"/>
  <c r="BE647" i="8"/>
  <c r="AQ600" i="8"/>
  <c r="AO600" i="8"/>
  <c r="CB650" i="8"/>
  <c r="FN733" i="8"/>
  <c r="FN731" i="8"/>
  <c r="HE609" i="8"/>
  <c r="H735" i="8"/>
  <c r="AE664" i="8"/>
  <c r="AA664" i="8"/>
  <c r="AK731" i="8"/>
  <c r="AK733" i="8"/>
  <c r="GW639" i="8"/>
  <c r="GW632" i="8"/>
  <c r="GW649" i="8"/>
  <c r="GW640" i="8"/>
  <c r="GW631" i="8"/>
  <c r="GW630" i="8"/>
  <c r="GW636" i="8"/>
  <c r="GW643" i="8"/>
  <c r="GW637" i="8"/>
  <c r="GW641" i="8"/>
  <c r="GW647" i="8"/>
  <c r="GW645" i="8"/>
  <c r="GW633" i="8"/>
  <c r="GW646" i="8"/>
  <c r="GW635" i="8"/>
  <c r="GW648" i="8"/>
  <c r="GW634" i="8"/>
  <c r="GW638" i="8"/>
  <c r="GW642" i="8"/>
  <c r="GW619" i="8"/>
  <c r="GW620" i="8"/>
  <c r="GW623" i="8"/>
  <c r="GW618" i="8"/>
  <c r="GW625" i="8"/>
  <c r="GW624" i="8"/>
  <c r="GW622" i="8"/>
  <c r="Z663" i="8"/>
  <c r="DU773" i="8" s="1"/>
  <c r="EF773" i="8" s="1"/>
  <c r="CA734" i="8"/>
  <c r="CA737" i="8"/>
  <c r="CA665" i="8"/>
  <c r="GR614" i="8"/>
  <c r="GN669" i="8"/>
  <c r="GN677" i="8"/>
  <c r="GN670" i="8"/>
  <c r="GN675" i="8"/>
  <c r="GN676" i="8"/>
  <c r="GN672" i="8"/>
  <c r="GN671" i="8"/>
  <c r="GN674" i="8"/>
  <c r="AQ592" i="8"/>
  <c r="AQ597" i="8"/>
  <c r="AQ607" i="8"/>
  <c r="AQ606" i="8"/>
  <c r="L735" i="8"/>
  <c r="CY590" i="8"/>
  <c r="CZ590" i="8"/>
  <c r="BC662" i="8"/>
  <c r="DW772" i="8" s="1"/>
  <c r="EH772" i="8" s="1"/>
  <c r="BE662" i="8"/>
  <c r="BD662" i="8" s="1"/>
  <c r="CF662" i="8"/>
  <c r="DY772" i="8" s="1"/>
  <c r="EJ772" i="8" s="1"/>
  <c r="CY608" i="8"/>
  <c r="CZ608" i="8"/>
  <c r="CY607" i="8"/>
  <c r="CZ607" i="8"/>
  <c r="CY586" i="8"/>
  <c r="CZ586" i="8"/>
  <c r="CZ597" i="8"/>
  <c r="CY597" i="8"/>
  <c r="CY604" i="8"/>
  <c r="CZ604" i="8"/>
  <c r="CV738" i="8"/>
  <c r="CV614" i="8"/>
  <c r="CZ585" i="8"/>
  <c r="CY585" i="8"/>
  <c r="CY662" i="8"/>
  <c r="EB772" i="8" s="1"/>
  <c r="EM772" i="8" s="1"/>
  <c r="CZ662" i="8"/>
  <c r="DA662" i="8" s="1"/>
  <c r="CY657" i="8"/>
  <c r="EB767" i="8" s="1"/>
  <c r="EM767" i="8" s="1"/>
  <c r="CZ657" i="8"/>
  <c r="DA657" i="8" s="1"/>
  <c r="BC658" i="8"/>
  <c r="DW768" i="8" s="1"/>
  <c r="EH768" i="8" s="1"/>
  <c r="BE658" i="8"/>
  <c r="BD658" i="8" s="1"/>
  <c r="AQ659" i="8"/>
  <c r="AP659" i="8" s="1"/>
  <c r="AZ735" i="8"/>
  <c r="FH619" i="8"/>
  <c r="FH623" i="8"/>
  <c r="FH622" i="8"/>
  <c r="FH625" i="8"/>
  <c r="FH620" i="8"/>
  <c r="FH624" i="8"/>
  <c r="FH618" i="8"/>
  <c r="GX622" i="8"/>
  <c r="GX624" i="8"/>
  <c r="GX620" i="8"/>
  <c r="GX618" i="8"/>
  <c r="GX623" i="8"/>
  <c r="GX625" i="8"/>
  <c r="GX619" i="8"/>
  <c r="FI669" i="8"/>
  <c r="FI674" i="8"/>
  <c r="FI672" i="8"/>
  <c r="FI676" i="8"/>
  <c r="FI671" i="8"/>
  <c r="FI677" i="8"/>
  <c r="FI670" i="8"/>
  <c r="FI675" i="8"/>
  <c r="AE663" i="8"/>
  <c r="AA663" i="8"/>
  <c r="Q732" i="8"/>
  <c r="Q736" i="8"/>
  <c r="Q730" i="8"/>
  <c r="Q650" i="8"/>
  <c r="CB742" i="8"/>
  <c r="AB661" i="8"/>
  <c r="Q739" i="8"/>
  <c r="AE649" i="8"/>
  <c r="AE640" i="8"/>
  <c r="AE648" i="8"/>
  <c r="HB626" i="8"/>
  <c r="FO730" i="8"/>
  <c r="BT634" i="8"/>
  <c r="BV634" i="8"/>
  <c r="BV637" i="8"/>
  <c r="BT637" i="8"/>
  <c r="BV646" i="8"/>
  <c r="BT646" i="8"/>
  <c r="BT657" i="8"/>
  <c r="DX767" i="8" s="1"/>
  <c r="EI767" i="8" s="1"/>
  <c r="BV657" i="8"/>
  <c r="BU657" i="8" s="1"/>
  <c r="FL731" i="8"/>
  <c r="FL733" i="8"/>
  <c r="AC661" i="8"/>
  <c r="AD661" i="8" s="1"/>
  <c r="Z658" i="8"/>
  <c r="DU768" i="8" s="1"/>
  <c r="EF768" i="8" s="1"/>
  <c r="CA738" i="8"/>
  <c r="CA614" i="8"/>
  <c r="AQ593" i="8"/>
  <c r="AQ611" i="8"/>
  <c r="P740" i="8"/>
  <c r="P741" i="8"/>
  <c r="CF607" i="8"/>
  <c r="CH607" i="8"/>
  <c r="CF591" i="8"/>
  <c r="CH591" i="8"/>
  <c r="CF604" i="8"/>
  <c r="CH604" i="8"/>
  <c r="CF609" i="8"/>
  <c r="CH609" i="8"/>
  <c r="CF612" i="8"/>
  <c r="CH612" i="8"/>
  <c r="CH587" i="8"/>
  <c r="CF587" i="8"/>
  <c r="CY633" i="8"/>
  <c r="CZ633" i="8"/>
  <c r="BJ740" i="8"/>
  <c r="BJ741" i="8"/>
  <c r="AO658" i="8"/>
  <c r="DV768" i="8" s="1"/>
  <c r="EG768" i="8" s="1"/>
  <c r="AZ665" i="8"/>
  <c r="BT597" i="8"/>
  <c r="BV597" i="8"/>
  <c r="FH688" i="8"/>
  <c r="FH691" i="8"/>
  <c r="FH682" i="8"/>
  <c r="FH683" i="8"/>
  <c r="FH690" i="8"/>
  <c r="FH689" i="8"/>
  <c r="FH687" i="8"/>
  <c r="FH686" i="8"/>
  <c r="FH693" i="8"/>
  <c r="FH684" i="8"/>
  <c r="FH685" i="8"/>
  <c r="AQ638" i="8"/>
  <c r="AO642" i="8"/>
  <c r="Q709" i="8"/>
  <c r="BC612" i="8"/>
  <c r="BE612" i="8"/>
  <c r="BC613" i="8"/>
  <c r="BE613" i="8"/>
  <c r="CB734" i="8"/>
  <c r="CB737" i="8"/>
  <c r="CB665" i="8"/>
  <c r="M701" i="8"/>
  <c r="FK650" i="8"/>
  <c r="AN740" i="8"/>
  <c r="AN741" i="8"/>
  <c r="AN738" i="8"/>
  <c r="AN614" i="8"/>
  <c r="GW672" i="8"/>
  <c r="GW669" i="8"/>
  <c r="GW677" i="8"/>
  <c r="GW674" i="8"/>
  <c r="GW671" i="8"/>
  <c r="GW675" i="8"/>
  <c r="GW676" i="8"/>
  <c r="GW670" i="8"/>
  <c r="FE678" i="8"/>
  <c r="FO733" i="8"/>
  <c r="FO731" i="8"/>
  <c r="AB660" i="8"/>
  <c r="BC600" i="8"/>
  <c r="GW621" i="8"/>
  <c r="BK614" i="8"/>
  <c r="FD689" i="8"/>
  <c r="FD688" i="8"/>
  <c r="FD693" i="8"/>
  <c r="FD690" i="8"/>
  <c r="FD691" i="8"/>
  <c r="FD684" i="8"/>
  <c r="FD686" i="8"/>
  <c r="FD682" i="8"/>
  <c r="FD687" i="8"/>
  <c r="FD683" i="8"/>
  <c r="FD685" i="8"/>
  <c r="FM735" i="8"/>
  <c r="FL678" i="8"/>
  <c r="AC662" i="8"/>
  <c r="AD662" i="8" s="1"/>
  <c r="CF657" i="8"/>
  <c r="DY767" i="8" s="1"/>
  <c r="EJ767" i="8" s="1"/>
  <c r="AO601" i="8"/>
  <c r="AQ586" i="8"/>
  <c r="L740" i="8"/>
  <c r="L741" i="8"/>
  <c r="AY740" i="8"/>
  <c r="AY741" i="8"/>
  <c r="FN618" i="8"/>
  <c r="FN620" i="8"/>
  <c r="FN623" i="8"/>
  <c r="FN622" i="8"/>
  <c r="FN625" i="8"/>
  <c r="FN624" i="8"/>
  <c r="FN619" i="8"/>
  <c r="FD669" i="8"/>
  <c r="FD677" i="8"/>
  <c r="FD675" i="8"/>
  <c r="FD671" i="8"/>
  <c r="FD670" i="8"/>
  <c r="FD674" i="8"/>
  <c r="FD676" i="8"/>
  <c r="FD672" i="8"/>
  <c r="P731" i="8"/>
  <c r="P733" i="8"/>
  <c r="CC701" i="8"/>
  <c r="CF637" i="8"/>
  <c r="CH637" i="8"/>
  <c r="CF639" i="8"/>
  <c r="CH639" i="8"/>
  <c r="BV645" i="8"/>
  <c r="BT645" i="8"/>
  <c r="FG733" i="8"/>
  <c r="FG731" i="8"/>
  <c r="AO657" i="8"/>
  <c r="DV767" i="8" s="1"/>
  <c r="EG767" i="8" s="1"/>
  <c r="AZ739" i="8"/>
  <c r="GW701" i="8"/>
  <c r="FD673" i="8"/>
  <c r="AE642" i="8"/>
  <c r="FI606" i="8"/>
  <c r="FI595" i="8"/>
  <c r="FI608" i="8"/>
  <c r="FI586" i="8"/>
  <c r="FI613" i="8"/>
  <c r="FI611" i="8"/>
  <c r="FI583" i="8"/>
  <c r="FI607" i="8"/>
  <c r="FI600" i="8"/>
  <c r="FI610" i="8"/>
  <c r="FI612" i="8"/>
  <c r="FI598" i="8"/>
  <c r="FI596" i="8"/>
  <c r="FI603" i="8"/>
  <c r="FI592" i="8"/>
  <c r="FI593" i="8"/>
  <c r="FI604" i="8"/>
  <c r="FI591" i="8"/>
  <c r="FI602" i="8"/>
  <c r="FI589" i="8"/>
  <c r="FI590" i="8"/>
  <c r="FI597" i="8"/>
  <c r="FI587" i="8"/>
  <c r="FI588" i="8"/>
  <c r="FI601" i="8"/>
  <c r="FI585" i="8"/>
  <c r="FI594" i="8"/>
  <c r="CF633" i="8"/>
  <c r="HE684" i="8"/>
  <c r="HE683" i="8"/>
  <c r="HE693" i="8"/>
  <c r="HE685" i="8"/>
  <c r="HE691" i="8"/>
  <c r="HE690" i="8"/>
  <c r="HE682" i="8"/>
  <c r="HE689" i="8"/>
  <c r="HE686" i="8"/>
  <c r="HE688" i="8"/>
  <c r="HE687" i="8"/>
  <c r="AO634" i="8"/>
  <c r="AO637" i="8"/>
  <c r="GN673" i="8"/>
  <c r="AB647" i="8"/>
  <c r="AE596" i="8"/>
  <c r="AT717" i="8"/>
  <c r="CH640" i="8"/>
  <c r="AF631" i="8"/>
  <c r="AB613" i="8"/>
  <c r="AF613" i="8"/>
  <c r="AF608" i="8"/>
  <c r="BJ733" i="8"/>
  <c r="AF656" i="8"/>
  <c r="AB656" i="8"/>
  <c r="AN739" i="8"/>
  <c r="BE660" i="8"/>
  <c r="BD660" i="8" s="1"/>
  <c r="HE599" i="8"/>
  <c r="FI673" i="8"/>
  <c r="AB663" i="8"/>
  <c r="AF663" i="8"/>
  <c r="H734" i="8"/>
  <c r="H737" i="8"/>
  <c r="AE654" i="8"/>
  <c r="H665" i="8"/>
  <c r="AA654" i="8"/>
  <c r="AE601" i="8"/>
  <c r="BC656" i="8"/>
  <c r="DW766" i="8" s="1"/>
  <c r="EH766" i="8" s="1"/>
  <c r="BV593" i="8"/>
  <c r="BT593" i="8"/>
  <c r="BT612" i="8"/>
  <c r="BV612" i="8"/>
  <c r="BV599" i="8"/>
  <c r="BT599" i="8"/>
  <c r="BV609" i="8"/>
  <c r="BT609" i="8"/>
  <c r="BK740" i="8"/>
  <c r="BK741" i="8"/>
  <c r="BT603" i="8"/>
  <c r="BV603" i="8"/>
  <c r="H738" i="8"/>
  <c r="AQ641" i="8"/>
  <c r="FL737" i="8"/>
  <c r="FL754" i="8" s="1"/>
  <c r="FG737" i="8"/>
  <c r="FG754" i="8" s="1"/>
  <c r="FK665" i="8"/>
  <c r="HA665" i="8"/>
  <c r="L650" i="8"/>
  <c r="P665" i="8"/>
  <c r="AT736" i="8"/>
  <c r="AK736" i="8"/>
  <c r="GX731" i="8"/>
  <c r="GX748" i="8" s="1"/>
  <c r="BC589" i="8"/>
  <c r="M735" i="8"/>
  <c r="HA631" i="8"/>
  <c r="HA640" i="8"/>
  <c r="HA649" i="8"/>
  <c r="HA632" i="8"/>
  <c r="HA636" i="8"/>
  <c r="HA634" i="8"/>
  <c r="HA645" i="8"/>
  <c r="HA642" i="8"/>
  <c r="HA630" i="8"/>
  <c r="HA648" i="8"/>
  <c r="HA646" i="8"/>
  <c r="HA635" i="8"/>
  <c r="HA633" i="8"/>
  <c r="HA639" i="8"/>
  <c r="HA647" i="8"/>
  <c r="HA641" i="8"/>
  <c r="HA643" i="8"/>
  <c r="HA637" i="8"/>
  <c r="HA638" i="8"/>
  <c r="GX669" i="8"/>
  <c r="GX670" i="8"/>
  <c r="GX677" i="8"/>
  <c r="GX676" i="8"/>
  <c r="GX674" i="8"/>
  <c r="GX671" i="8"/>
  <c r="GX672" i="8"/>
  <c r="GX675" i="8"/>
  <c r="GW665" i="8"/>
  <c r="FD600" i="8"/>
  <c r="FD613" i="8"/>
  <c r="FD597" i="8"/>
  <c r="FD607" i="8"/>
  <c r="FD610" i="8"/>
  <c r="FD596" i="8"/>
  <c r="FD586" i="8"/>
  <c r="FD595" i="8"/>
  <c r="FD598" i="8"/>
  <c r="FD583" i="8"/>
  <c r="FD611" i="8"/>
  <c r="FD608" i="8"/>
  <c r="FD606" i="8"/>
  <c r="FD612" i="8"/>
  <c r="FD592" i="8"/>
  <c r="FD591" i="8"/>
  <c r="FD585" i="8"/>
  <c r="FD588" i="8"/>
  <c r="FD603" i="8"/>
  <c r="FD590" i="8"/>
  <c r="FD601" i="8"/>
  <c r="FD593" i="8"/>
  <c r="FD594" i="8"/>
  <c r="FD604" i="8"/>
  <c r="FD587" i="8"/>
  <c r="FD602" i="8"/>
  <c r="FD589" i="8"/>
  <c r="CA731" i="8"/>
  <c r="CA733" i="8"/>
  <c r="GV650" i="8"/>
  <c r="EZ748" i="8"/>
  <c r="EZ760" i="8"/>
  <c r="I742" i="8"/>
  <c r="FB678" i="8"/>
  <c r="P735" i="8"/>
  <c r="CY637" i="8"/>
  <c r="CZ637" i="8"/>
  <c r="CY647" i="8"/>
  <c r="CZ647" i="8"/>
  <c r="CY649" i="8"/>
  <c r="CZ649" i="8"/>
  <c r="CZ642" i="8"/>
  <c r="CY642" i="8"/>
  <c r="FA760" i="8"/>
  <c r="FA748" i="8"/>
  <c r="BE590" i="8"/>
  <c r="BC590" i="8"/>
  <c r="FJ735" i="8"/>
  <c r="FH733" i="8"/>
  <c r="AE662" i="8"/>
  <c r="AA662" i="8"/>
  <c r="AL740" i="8"/>
  <c r="AL741" i="8"/>
  <c r="CA709" i="8"/>
  <c r="CH656" i="8"/>
  <c r="CG656" i="8" s="1"/>
  <c r="BC631" i="8"/>
  <c r="BE631" i="8"/>
  <c r="BC636" i="8"/>
  <c r="BE636" i="8"/>
  <c r="AJ738" i="8"/>
  <c r="AJ614" i="8"/>
  <c r="CB730" i="8"/>
  <c r="AE638" i="8"/>
  <c r="FG626" i="8"/>
  <c r="HE618" i="8"/>
  <c r="HE620" i="8"/>
  <c r="HE622" i="8"/>
  <c r="HE624" i="8"/>
  <c r="HE619" i="8"/>
  <c r="HE623" i="8"/>
  <c r="HE625" i="8"/>
  <c r="AB658" i="8"/>
  <c r="GW683" i="8"/>
  <c r="GW687" i="8"/>
  <c r="GW682" i="8"/>
  <c r="GW688" i="8"/>
  <c r="GW685" i="8"/>
  <c r="GW691" i="8"/>
  <c r="GW686" i="8"/>
  <c r="GW690" i="8"/>
  <c r="GW684" i="8"/>
  <c r="GW689" i="8"/>
  <c r="GW693" i="8"/>
  <c r="GV670" i="8"/>
  <c r="GV669" i="8"/>
  <c r="GV677" i="8"/>
  <c r="GV675" i="8"/>
  <c r="GV676" i="8"/>
  <c r="GV671" i="8"/>
  <c r="GV672" i="8"/>
  <c r="GV674" i="8"/>
  <c r="AO592" i="8"/>
  <c r="AQ609" i="8"/>
  <c r="CF661" i="8"/>
  <c r="DY771" i="8" s="1"/>
  <c r="EJ771" i="8" s="1"/>
  <c r="CF659" i="8"/>
  <c r="DY769" i="8" s="1"/>
  <c r="EJ769" i="8" s="1"/>
  <c r="CZ612" i="8"/>
  <c r="CY612" i="8"/>
  <c r="CY594" i="8"/>
  <c r="CZ594" i="8"/>
  <c r="CZ596" i="8"/>
  <c r="CY596" i="8"/>
  <c r="CZ610" i="8"/>
  <c r="CY610" i="8"/>
  <c r="CY611" i="8"/>
  <c r="CZ611" i="8"/>
  <c r="CV742" i="8"/>
  <c r="CY592" i="8"/>
  <c r="CZ592" i="8"/>
  <c r="CY659" i="8"/>
  <c r="EB769" i="8" s="1"/>
  <c r="EM769" i="8" s="1"/>
  <c r="CZ659" i="8"/>
  <c r="DA659" i="8" s="1"/>
  <c r="CY655" i="8"/>
  <c r="EB765" i="8" s="1"/>
  <c r="EM765" i="8" s="1"/>
  <c r="CZ655" i="8"/>
  <c r="DA655" i="8" s="1"/>
  <c r="M739" i="8"/>
  <c r="AF632" i="8"/>
  <c r="BV600" i="8"/>
  <c r="BT600" i="8"/>
  <c r="FC747" i="8"/>
  <c r="FC759" i="8"/>
  <c r="AO662" i="8"/>
  <c r="DV772" i="8" s="1"/>
  <c r="EG772" i="8" s="1"/>
  <c r="AZ738" i="8"/>
  <c r="AZ614" i="8"/>
  <c r="CV731" i="8"/>
  <c r="FH737" i="8"/>
  <c r="FH754" i="8" s="1"/>
  <c r="AL734" i="8"/>
  <c r="AL737" i="8"/>
  <c r="AL665" i="8"/>
  <c r="BV633" i="8"/>
  <c r="BT633" i="8"/>
  <c r="P626" i="8"/>
  <c r="AJ732" i="8"/>
  <c r="AJ736" i="8"/>
  <c r="AJ739" i="8"/>
  <c r="AJ730" i="8"/>
  <c r="AJ650" i="8"/>
  <c r="BT640" i="8"/>
  <c r="BV640" i="8"/>
  <c r="GU614" i="8"/>
  <c r="FB737" i="8"/>
  <c r="FB754" i="8" s="1"/>
  <c r="FB734" i="8"/>
  <c r="FB752" i="8" s="1"/>
  <c r="FB665" i="8"/>
  <c r="AE647" i="8"/>
  <c r="AE644" i="8"/>
  <c r="AE637" i="8"/>
  <c r="BK731" i="8"/>
  <c r="BK733" i="8"/>
  <c r="BT643" i="8"/>
  <c r="BV643" i="8"/>
  <c r="BT636" i="8"/>
  <c r="BV636" i="8"/>
  <c r="BV639" i="8"/>
  <c r="BT639" i="8"/>
  <c r="BT663" i="8"/>
  <c r="DX773" i="8" s="1"/>
  <c r="EI773" i="8" s="1"/>
  <c r="BV663" i="8"/>
  <c r="BU663" i="8" s="1"/>
  <c r="BT661" i="8"/>
  <c r="DX771" i="8" s="1"/>
  <c r="EI771" i="8" s="1"/>
  <c r="BV661" i="8"/>
  <c r="BU661" i="8" s="1"/>
  <c r="FD643" i="8"/>
  <c r="FD645" i="8"/>
  <c r="FD631" i="8"/>
  <c r="FD642" i="8"/>
  <c r="FD641" i="8"/>
  <c r="FD640" i="8"/>
  <c r="FD630" i="8"/>
  <c r="FD648" i="8"/>
  <c r="FD646" i="8"/>
  <c r="FD635" i="8"/>
  <c r="FD634" i="8"/>
  <c r="FD649" i="8"/>
  <c r="FD633" i="8"/>
  <c r="FD636" i="8"/>
  <c r="FD632" i="8"/>
  <c r="FD647" i="8"/>
  <c r="FD637" i="8"/>
  <c r="FD638" i="8"/>
  <c r="FD639" i="8"/>
  <c r="CH645" i="8"/>
  <c r="CF645" i="8"/>
  <c r="CA742" i="8"/>
  <c r="CA741" i="8"/>
  <c r="CA740" i="8"/>
  <c r="GR678" i="8"/>
  <c r="CC694" i="8"/>
  <c r="CH613" i="8"/>
  <c r="CF613" i="8"/>
  <c r="CF601" i="8"/>
  <c r="CH601" i="8"/>
  <c r="CF599" i="8"/>
  <c r="CH599" i="8"/>
  <c r="CF606" i="8"/>
  <c r="CH606" i="8"/>
  <c r="GR650" i="8"/>
  <c r="BC635" i="8"/>
  <c r="BE635" i="8"/>
  <c r="CV735" i="8"/>
  <c r="AC664" i="8"/>
  <c r="AD664" i="8" s="1"/>
  <c r="AZ741" i="8"/>
  <c r="AZ740" i="8"/>
  <c r="M678" i="8"/>
  <c r="HA599" i="8"/>
  <c r="CA717" i="8"/>
  <c r="HE633" i="8"/>
  <c r="HE631" i="8"/>
  <c r="HE636" i="8"/>
  <c r="HE649" i="8"/>
  <c r="HE632" i="8"/>
  <c r="HE648" i="8"/>
  <c r="HE640" i="8"/>
  <c r="HE641" i="8"/>
  <c r="HE638" i="8"/>
  <c r="HE635" i="8"/>
  <c r="HE646" i="8"/>
  <c r="HE634" i="8"/>
  <c r="HE643" i="8"/>
  <c r="HE642" i="8"/>
  <c r="HE645" i="8"/>
  <c r="HE637" i="8"/>
  <c r="HE630" i="8"/>
  <c r="HE647" i="8"/>
  <c r="HE639" i="8"/>
  <c r="FF737" i="8"/>
  <c r="FF754" i="8" s="1"/>
  <c r="FF734" i="8"/>
  <c r="FF752" i="8" s="1"/>
  <c r="FF665" i="8"/>
  <c r="AE598" i="8"/>
  <c r="BE659" i="8"/>
  <c r="BD659" i="8" s="1"/>
  <c r="BC594" i="8"/>
  <c r="BE594" i="8"/>
  <c r="BE609" i="8"/>
  <c r="BC609" i="8"/>
  <c r="AT742" i="8"/>
  <c r="BC592" i="8"/>
  <c r="BE592" i="8"/>
  <c r="CB738" i="8"/>
  <c r="CB614" i="8"/>
  <c r="AF662" i="8"/>
  <c r="AB662" i="8"/>
  <c r="BJ717" i="8"/>
  <c r="BJ735" i="8"/>
  <c r="AN742" i="8"/>
  <c r="BE661" i="8"/>
  <c r="BD661" i="8" s="1"/>
  <c r="FO665" i="8"/>
  <c r="HD677" i="8"/>
  <c r="HD669" i="8"/>
  <c r="HD670" i="8"/>
  <c r="HD671" i="8"/>
  <c r="HD675" i="8"/>
  <c r="HD672" i="8"/>
  <c r="HD674" i="8"/>
  <c r="HD676" i="8"/>
  <c r="FL694" i="8"/>
  <c r="AE655" i="8"/>
  <c r="AA655" i="8"/>
  <c r="CF634" i="8"/>
  <c r="FE739" i="8"/>
  <c r="AO598" i="8"/>
  <c r="AO588" i="8"/>
  <c r="AO590" i="8"/>
  <c r="AY738" i="8"/>
  <c r="AY614" i="8"/>
  <c r="Z657" i="8"/>
  <c r="DU767" i="8" s="1"/>
  <c r="EF767" i="8" s="1"/>
  <c r="CF644" i="8"/>
  <c r="CH644" i="8"/>
  <c r="FA737" i="8"/>
  <c r="FA754" i="8" s="1"/>
  <c r="FA734" i="8"/>
  <c r="FA752" i="8" s="1"/>
  <c r="FA665" i="8"/>
  <c r="FD692" i="8"/>
  <c r="HA619" i="8"/>
  <c r="HA620" i="8"/>
  <c r="HA622" i="8"/>
  <c r="HA624" i="8"/>
  <c r="HA625" i="8"/>
  <c r="HA618" i="8"/>
  <c r="HA623" i="8"/>
  <c r="AE590" i="8"/>
  <c r="HD694" i="8"/>
  <c r="FF717" i="8"/>
  <c r="AO631" i="8"/>
  <c r="AQ633" i="8"/>
  <c r="Q734" i="8"/>
  <c r="Q737" i="8"/>
  <c r="Q665" i="8"/>
  <c r="AL739" i="8"/>
  <c r="CB694" i="8"/>
  <c r="AE593" i="8"/>
  <c r="AF607" i="8"/>
  <c r="HB734" i="8"/>
  <c r="HB750" i="8" s="1"/>
  <c r="HB665" i="8"/>
  <c r="AN694" i="8"/>
  <c r="GR694" i="8"/>
  <c r="HE644" i="8"/>
  <c r="FA731" i="8"/>
  <c r="AE594" i="8"/>
  <c r="AE586" i="8"/>
  <c r="AE595" i="8"/>
  <c r="H709" i="8"/>
  <c r="AQ587" i="8"/>
  <c r="AO587" i="8"/>
  <c r="AK742" i="8"/>
  <c r="CF635" i="8"/>
  <c r="FJ618" i="8"/>
  <c r="FJ622" i="8"/>
  <c r="FJ623" i="8"/>
  <c r="FJ624" i="8"/>
  <c r="FJ619" i="8"/>
  <c r="FJ620" i="8"/>
  <c r="FJ625" i="8"/>
  <c r="FO735" i="8"/>
  <c r="FO738" i="8"/>
  <c r="FO614" i="8"/>
  <c r="BT654" i="8"/>
  <c r="DX764" i="8" s="1"/>
  <c r="BK734" i="8"/>
  <c r="BK737" i="8"/>
  <c r="BK665" i="8"/>
  <c r="BV654" i="8"/>
  <c r="BU654" i="8" s="1"/>
  <c r="BT589" i="8"/>
  <c r="BV589" i="8"/>
  <c r="BV607" i="8"/>
  <c r="BT607" i="8"/>
  <c r="BT602" i="8"/>
  <c r="BV602" i="8"/>
  <c r="BV594" i="8"/>
  <c r="BT594" i="8"/>
  <c r="BK742" i="8"/>
  <c r="BV592" i="8"/>
  <c r="BT592" i="8"/>
  <c r="I665" i="8"/>
  <c r="I730" i="8"/>
  <c r="AL730" i="8"/>
  <c r="GN626" i="8"/>
  <c r="AE634" i="8"/>
  <c r="L730" i="8"/>
  <c r="AT650" i="8"/>
  <c r="BK732" i="8"/>
  <c r="BJ678" i="8"/>
  <c r="GW594" i="8"/>
  <c r="GW586" i="8"/>
  <c r="GW595" i="8"/>
  <c r="GW587" i="8"/>
  <c r="GW585" i="8"/>
  <c r="GW604" i="8"/>
  <c r="GW603" i="8"/>
  <c r="GW593" i="8"/>
  <c r="GW597" i="8"/>
  <c r="GW596" i="8"/>
  <c r="GW610" i="8"/>
  <c r="GW601" i="8"/>
  <c r="GW607" i="8"/>
  <c r="GW608" i="8"/>
  <c r="GW591" i="8"/>
  <c r="GW606" i="8"/>
  <c r="GW589" i="8"/>
  <c r="GW613" i="8"/>
  <c r="GW592" i="8"/>
  <c r="GW612" i="8"/>
  <c r="GW602" i="8"/>
  <c r="GW600" i="8"/>
  <c r="GW588" i="8"/>
  <c r="GW611" i="8"/>
  <c r="GW598" i="8"/>
  <c r="GW590" i="8"/>
  <c r="CH600" i="8"/>
  <c r="CF600" i="8"/>
  <c r="HE677" i="8"/>
  <c r="HE669" i="8"/>
  <c r="HE670" i="8"/>
  <c r="HE674" i="8"/>
  <c r="HE671" i="8"/>
  <c r="HE675" i="8"/>
  <c r="HE672" i="8"/>
  <c r="HE676" i="8"/>
  <c r="H739" i="8"/>
  <c r="AE632" i="8"/>
  <c r="CA732" i="8"/>
  <c r="CA736" i="8"/>
  <c r="CA730" i="8"/>
  <c r="CA650" i="8"/>
  <c r="CC735" i="8"/>
  <c r="CY640" i="8"/>
  <c r="CZ640" i="8"/>
  <c r="CY634" i="8"/>
  <c r="CZ634" i="8"/>
  <c r="CY638" i="8"/>
  <c r="CZ638" i="8"/>
  <c r="CV739" i="8"/>
  <c r="CZ632" i="8"/>
  <c r="CY632" i="8"/>
  <c r="AB655" i="8"/>
  <c r="AF655" i="8"/>
  <c r="BK735" i="8"/>
  <c r="BV664" i="8"/>
  <c r="BU664" i="8" s="1"/>
  <c r="BT664" i="8"/>
  <c r="DX774" i="8" s="1"/>
  <c r="EI774" i="8" s="1"/>
  <c r="CV717" i="8"/>
  <c r="CV701" i="8"/>
  <c r="FD624" i="8"/>
  <c r="FD625" i="8"/>
  <c r="FD622" i="8"/>
  <c r="FD618" i="8"/>
  <c r="FD619" i="8"/>
  <c r="FD623" i="8"/>
  <c r="FD620" i="8"/>
  <c r="M742" i="8"/>
  <c r="AE661" i="8"/>
  <c r="AA661" i="8"/>
  <c r="BC637" i="8"/>
  <c r="BE637" i="8"/>
  <c r="BC649" i="8"/>
  <c r="BE649" i="8"/>
  <c r="BC638" i="8"/>
  <c r="BE638" i="8"/>
  <c r="CH660" i="8"/>
  <c r="CG660" i="8" s="1"/>
  <c r="AE659" i="8"/>
  <c r="AA659" i="8"/>
  <c r="BV660" i="8"/>
  <c r="BU660" i="8" s="1"/>
  <c r="BT660" i="8"/>
  <c r="DX770" i="8" s="1"/>
  <c r="EI770" i="8" s="1"/>
  <c r="AN734" i="8"/>
  <c r="AN737" i="8"/>
  <c r="AN665" i="8"/>
  <c r="AN735" i="8"/>
  <c r="GU650" i="8"/>
  <c r="FI619" i="8"/>
  <c r="FI620" i="8"/>
  <c r="FI623" i="8"/>
  <c r="FI618" i="8"/>
  <c r="FI625" i="8"/>
  <c r="FI622" i="8"/>
  <c r="FI624" i="8"/>
  <c r="FE760" i="8"/>
  <c r="FE748" i="8"/>
  <c r="AE660" i="8"/>
  <c r="AA660" i="8"/>
  <c r="AK739" i="8"/>
  <c r="AO632" i="8"/>
  <c r="AQ632" i="8"/>
  <c r="HC622" i="8"/>
  <c r="HC619" i="8"/>
  <c r="HC618" i="8"/>
  <c r="HC620" i="8"/>
  <c r="HC625" i="8"/>
  <c r="HC624" i="8"/>
  <c r="HC623" i="8"/>
  <c r="FB623" i="8"/>
  <c r="FB624" i="8"/>
  <c r="FB625" i="8"/>
  <c r="FB622" i="8"/>
  <c r="FB619" i="8"/>
  <c r="FB620" i="8"/>
  <c r="FB618" i="8"/>
  <c r="AC659" i="8"/>
  <c r="AD659" i="8" s="1"/>
  <c r="CA694" i="8"/>
  <c r="AO612" i="8"/>
  <c r="CF596" i="8"/>
  <c r="CH596" i="8"/>
  <c r="EY750" i="8"/>
  <c r="EY762" i="8"/>
  <c r="CC717" i="8"/>
  <c r="CF655" i="8"/>
  <c r="DY765" i="8" s="1"/>
  <c r="EJ765" i="8" s="1"/>
  <c r="CZ606" i="8"/>
  <c r="CY606" i="8"/>
  <c r="CZ601" i="8"/>
  <c r="CY601" i="8"/>
  <c r="CY589" i="8"/>
  <c r="CZ589" i="8"/>
  <c r="CY609" i="8"/>
  <c r="CZ609" i="8"/>
  <c r="CZ591" i="8"/>
  <c r="CY591" i="8"/>
  <c r="CY587" i="8"/>
  <c r="CZ587" i="8"/>
  <c r="CV694" i="8"/>
  <c r="CY661" i="8"/>
  <c r="EB771" i="8" s="1"/>
  <c r="EM771" i="8" s="1"/>
  <c r="CZ661" i="8"/>
  <c r="DA661" i="8" s="1"/>
  <c r="FJ645" i="8"/>
  <c r="FJ640" i="8"/>
  <c r="FJ631" i="8"/>
  <c r="FJ641" i="8"/>
  <c r="FJ643" i="8"/>
  <c r="FJ648" i="8"/>
  <c r="FJ649" i="8"/>
  <c r="FJ639" i="8"/>
  <c r="FJ634" i="8"/>
  <c r="FJ636" i="8"/>
  <c r="FJ647" i="8"/>
  <c r="FJ630" i="8"/>
  <c r="FJ646" i="8"/>
  <c r="FJ637" i="8"/>
  <c r="FJ633" i="8"/>
  <c r="FJ635" i="8"/>
  <c r="FJ638" i="8"/>
  <c r="FJ632" i="8"/>
  <c r="FJ642" i="8"/>
  <c r="AB657" i="8"/>
  <c r="AF657" i="8"/>
  <c r="CV733" i="8"/>
  <c r="GU626" i="8"/>
  <c r="FH709" i="8"/>
  <c r="FI645" i="8"/>
  <c r="FI631" i="8"/>
  <c r="FI640" i="8"/>
  <c r="FI643" i="8"/>
  <c r="FI635" i="8"/>
  <c r="FI641" i="8"/>
  <c r="FI633" i="8"/>
  <c r="FI646" i="8"/>
  <c r="FI648" i="8"/>
  <c r="FI637" i="8"/>
  <c r="FI642" i="8"/>
  <c r="FI649" i="8"/>
  <c r="FI630" i="8"/>
  <c r="FI639" i="8"/>
  <c r="FI636" i="8"/>
  <c r="FI647" i="8"/>
  <c r="FI634" i="8"/>
  <c r="FI638" i="8"/>
  <c r="FI632" i="8"/>
  <c r="CA735" i="8"/>
  <c r="CH588" i="8"/>
  <c r="AQ647" i="8"/>
  <c r="AQ644" i="8"/>
  <c r="AE641" i="8"/>
  <c r="AJ731" i="8"/>
  <c r="AJ733" i="8"/>
  <c r="FE733" i="8"/>
  <c r="FE731" i="8"/>
  <c r="FB735" i="8"/>
  <c r="AE639" i="8"/>
  <c r="AE636" i="8"/>
  <c r="AA636" i="8"/>
  <c r="AE645" i="8"/>
  <c r="BC663" i="8"/>
  <c r="DW773" i="8" s="1"/>
  <c r="EH773" i="8" s="1"/>
  <c r="GV701" i="8"/>
  <c r="GW692" i="8"/>
  <c r="FO650" i="8"/>
  <c r="BE664" i="8"/>
  <c r="BD664" i="8" s="1"/>
  <c r="BT641" i="8"/>
  <c r="BV641" i="8"/>
  <c r="BV647" i="8"/>
  <c r="BT647" i="8"/>
  <c r="BT644" i="8"/>
  <c r="BV644" i="8"/>
  <c r="BV655" i="8"/>
  <c r="BU655" i="8" s="1"/>
  <c r="BT655" i="8"/>
  <c r="DX765" i="8" s="1"/>
  <c r="EI765" i="8" s="1"/>
  <c r="HA688" i="8"/>
  <c r="HA683" i="8"/>
  <c r="HA686" i="8"/>
  <c r="HA684" i="8"/>
  <c r="HA689" i="8"/>
  <c r="HA687" i="8"/>
  <c r="HA691" i="8"/>
  <c r="HA690" i="8"/>
  <c r="HA685" i="8"/>
  <c r="HA682" i="8"/>
  <c r="HA693" i="8"/>
  <c r="FM645" i="8"/>
  <c r="FM631" i="8"/>
  <c r="FM640" i="8"/>
  <c r="FM643" i="8"/>
  <c r="FM649" i="8"/>
  <c r="FM635" i="8"/>
  <c r="FM632" i="8"/>
  <c r="FM647" i="8"/>
  <c r="FM641" i="8"/>
  <c r="FM633" i="8"/>
  <c r="FM646" i="8"/>
  <c r="FM637" i="8"/>
  <c r="FM648" i="8"/>
  <c r="FM634" i="8"/>
  <c r="FM630" i="8"/>
  <c r="FM636" i="8"/>
  <c r="FM639" i="8"/>
  <c r="FM638" i="8"/>
  <c r="FM642" i="8"/>
  <c r="Z654" i="8"/>
  <c r="DU764" i="8" s="1"/>
  <c r="BC655" i="8"/>
  <c r="DW765" i="8" s="1"/>
  <c r="EH765" i="8" s="1"/>
  <c r="BE655" i="8"/>
  <c r="BD655" i="8" s="1"/>
  <c r="GV673" i="8"/>
  <c r="HF677" i="8"/>
  <c r="HF672" i="8"/>
  <c r="HF670" i="8"/>
  <c r="HF669" i="8"/>
  <c r="HF674" i="8"/>
  <c r="HF676" i="8"/>
  <c r="HF675" i="8"/>
  <c r="HF671" i="8"/>
  <c r="E665" i="8"/>
  <c r="AQ585" i="8"/>
  <c r="AQ604" i="8"/>
  <c r="AO610" i="8"/>
  <c r="AQ591" i="8"/>
  <c r="HA669" i="8"/>
  <c r="HA677" i="8"/>
  <c r="HA676" i="8"/>
  <c r="HA672" i="8"/>
  <c r="HA671" i="8"/>
  <c r="HA675" i="8"/>
  <c r="HA674" i="8"/>
  <c r="HA670" i="8"/>
  <c r="AY732" i="8"/>
  <c r="AY736" i="8"/>
  <c r="AY730" i="8"/>
  <c r="AY650" i="8"/>
  <c r="AY694" i="8"/>
  <c r="BE642" i="8"/>
  <c r="BC642" i="8"/>
  <c r="CF654" i="8"/>
  <c r="DY764" i="8" s="1"/>
  <c r="CH597" i="8"/>
  <c r="CF597" i="8"/>
  <c r="CH594" i="8"/>
  <c r="CF594" i="8"/>
  <c r="BY742" i="8"/>
  <c r="CF592" i="8"/>
  <c r="CH592" i="8"/>
  <c r="BY731" i="8"/>
  <c r="FJ600" i="8"/>
  <c r="FJ610" i="8"/>
  <c r="FJ583" i="8"/>
  <c r="FJ607" i="8"/>
  <c r="FJ586" i="8"/>
  <c r="FJ608" i="8"/>
  <c r="FJ595" i="8"/>
  <c r="FJ596" i="8"/>
  <c r="FJ613" i="8"/>
  <c r="FJ611" i="8"/>
  <c r="FJ606" i="8"/>
  <c r="FJ612" i="8"/>
  <c r="FJ598" i="8"/>
  <c r="FJ593" i="8"/>
  <c r="FJ602" i="8"/>
  <c r="FJ585" i="8"/>
  <c r="FJ588" i="8"/>
  <c r="FJ590" i="8"/>
  <c r="FJ604" i="8"/>
  <c r="FJ594" i="8"/>
  <c r="FJ589" i="8"/>
  <c r="FJ603" i="8"/>
  <c r="FJ591" i="8"/>
  <c r="FJ601" i="8"/>
  <c r="FJ597" i="8"/>
  <c r="FJ587" i="8"/>
  <c r="FJ592" i="8"/>
  <c r="FL735" i="8"/>
  <c r="AQ654" i="8"/>
  <c r="AP654" i="8" s="1"/>
  <c r="AO654" i="8"/>
  <c r="DV764" i="8" s="1"/>
  <c r="Z664" i="8"/>
  <c r="DU774" i="8" s="1"/>
  <c r="EF774" i="8" s="1"/>
  <c r="AZ734" i="8"/>
  <c r="HA692" i="8"/>
  <c r="HD734" i="8"/>
  <c r="HD750" i="8" s="1"/>
  <c r="HD665" i="8"/>
  <c r="AQ648" i="8"/>
  <c r="AQ646" i="8"/>
  <c r="Q740" i="8"/>
  <c r="Q741" i="8"/>
  <c r="BE610" i="8"/>
  <c r="BC610" i="8"/>
  <c r="BC599" i="8"/>
  <c r="BE599" i="8"/>
  <c r="AT741" i="8"/>
  <c r="AT740" i="8"/>
  <c r="BE603" i="8"/>
  <c r="BC603" i="8"/>
  <c r="AJ735" i="8"/>
  <c r="AO664" i="8"/>
  <c r="DV774" i="8" s="1"/>
  <c r="EG774" i="8" s="1"/>
  <c r="AQ664" i="8"/>
  <c r="AP664" i="8" s="1"/>
  <c r="CB717" i="8"/>
  <c r="BT595" i="8"/>
  <c r="BV595" i="8"/>
  <c r="FK730" i="8"/>
  <c r="BJ737" i="8"/>
  <c r="BJ734" i="8"/>
  <c r="BJ665" i="8"/>
  <c r="FE735" i="8"/>
  <c r="BC598" i="8"/>
  <c r="FJ599" i="8"/>
  <c r="BK738" i="8"/>
  <c r="FM607" i="8"/>
  <c r="FM610" i="8"/>
  <c r="FM608" i="8"/>
  <c r="FM611" i="8"/>
  <c r="FM595" i="8"/>
  <c r="FM586" i="8"/>
  <c r="FM613" i="8"/>
  <c r="FM600" i="8"/>
  <c r="FM583" i="8"/>
  <c r="FM606" i="8"/>
  <c r="FM598" i="8"/>
  <c r="FM585" i="8"/>
  <c r="FM591" i="8"/>
  <c r="FM612" i="8"/>
  <c r="FM589" i="8"/>
  <c r="FM593" i="8"/>
  <c r="FM604" i="8"/>
  <c r="FM587" i="8"/>
  <c r="FM601" i="8"/>
  <c r="FM597" i="8"/>
  <c r="FM594" i="8"/>
  <c r="FM592" i="8"/>
  <c r="FM590" i="8"/>
  <c r="FM602" i="8"/>
  <c r="FM603" i="8"/>
  <c r="FM596" i="8"/>
  <c r="FM588" i="8"/>
  <c r="I701" i="8"/>
  <c r="AY742" i="8"/>
  <c r="CB735" i="8"/>
  <c r="BE597" i="8"/>
  <c r="BC597" i="8"/>
  <c r="CC709" i="8"/>
  <c r="CF642" i="8"/>
  <c r="CH642" i="8"/>
  <c r="BY739" i="8"/>
  <c r="CF632" i="8"/>
  <c r="CH632" i="8"/>
  <c r="CF663" i="8"/>
  <c r="DY773" i="8" s="1"/>
  <c r="EJ773" i="8" s="1"/>
  <c r="HC734" i="8"/>
  <c r="HC750" i="8" s="1"/>
  <c r="HC665" i="8"/>
  <c r="FJ693" i="8"/>
  <c r="FJ688" i="8"/>
  <c r="FJ689" i="8"/>
  <c r="FJ691" i="8"/>
  <c r="FJ686" i="8"/>
  <c r="FJ683" i="8"/>
  <c r="FJ682" i="8"/>
  <c r="FJ687" i="8"/>
  <c r="FJ684" i="8"/>
  <c r="FJ685" i="8"/>
  <c r="FJ690" i="8"/>
  <c r="FG732" i="8"/>
  <c r="FG730" i="8"/>
  <c r="FG736" i="8"/>
  <c r="FG751" i="8" s="1"/>
  <c r="FG650" i="8"/>
  <c r="AQ655" i="8"/>
  <c r="AP655" i="8" s="1"/>
  <c r="FD644" i="8"/>
  <c r="FH608" i="8"/>
  <c r="FH598" i="8"/>
  <c r="FH601" i="8"/>
  <c r="FH611" i="8"/>
  <c r="FH613" i="8"/>
  <c r="FH586" i="8"/>
  <c r="FH595" i="8"/>
  <c r="FH583" i="8"/>
  <c r="FH610" i="8"/>
  <c r="FH602" i="8"/>
  <c r="FH607" i="8"/>
  <c r="FH592" i="8"/>
  <c r="FH591" i="8"/>
  <c r="FH612" i="8"/>
  <c r="FH606" i="8"/>
  <c r="FH590" i="8"/>
  <c r="FH596" i="8"/>
  <c r="FH603" i="8"/>
  <c r="FH588" i="8"/>
  <c r="FH593" i="8"/>
  <c r="FH589" i="8"/>
  <c r="FH597" i="8"/>
  <c r="FH600" i="8"/>
  <c r="FH604" i="8"/>
  <c r="FH594" i="8"/>
  <c r="FH585" i="8"/>
  <c r="FH587" i="8"/>
  <c r="AF671" i="8"/>
  <c r="FI735" i="8"/>
  <c r="HD730" i="8"/>
  <c r="HD747" i="8" s="1"/>
  <c r="HD732" i="8"/>
  <c r="HD749" i="8" s="1"/>
  <c r="HD650" i="8"/>
  <c r="CB731" i="8"/>
  <c r="CB733" i="8"/>
  <c r="Q738" i="8"/>
  <c r="Q614" i="8"/>
  <c r="BC654" i="8"/>
  <c r="DW764" i="8" s="1"/>
  <c r="AT734" i="8"/>
  <c r="AT737" i="8"/>
  <c r="AT665" i="8"/>
  <c r="BE654" i="8"/>
  <c r="BD654" i="8" s="1"/>
  <c r="AF649" i="8"/>
  <c r="AB606" i="8"/>
  <c r="AF606" i="8"/>
  <c r="AB609" i="8"/>
  <c r="AF609" i="8"/>
  <c r="AN732" i="8"/>
  <c r="AN736" i="8"/>
  <c r="AN730" i="8"/>
  <c r="AN650" i="8"/>
  <c r="HE673" i="8"/>
  <c r="FI644" i="8"/>
  <c r="FE694" i="8"/>
  <c r="AE612" i="8"/>
  <c r="AE607" i="8"/>
  <c r="AE599" i="8"/>
  <c r="AE604" i="8"/>
  <c r="H742" i="8"/>
  <c r="AE592" i="8"/>
  <c r="AO613" i="8"/>
  <c r="AQ613" i="8"/>
  <c r="AK741" i="8"/>
  <c r="AK740" i="8"/>
  <c r="FJ621" i="8"/>
  <c r="BT596" i="8"/>
  <c r="BV596" i="8"/>
  <c r="BT598" i="8"/>
  <c r="BV598" i="8"/>
  <c r="BT604" i="8"/>
  <c r="BV604" i="8"/>
  <c r="BV591" i="8"/>
  <c r="BT591" i="8"/>
  <c r="BV613" i="8"/>
  <c r="BT613" i="8"/>
  <c r="BK717" i="8"/>
  <c r="AT731" i="8"/>
  <c r="GY694" i="8"/>
  <c r="AL736" i="8"/>
  <c r="L736" i="8"/>
  <c r="BE630" i="8"/>
  <c r="FJ678" i="8"/>
  <c r="L737" i="8"/>
  <c r="BY735" i="8"/>
  <c r="GX732" i="8"/>
  <c r="GX749" i="8" s="1"/>
  <c r="GX730" i="8"/>
  <c r="GX747" i="8" s="1"/>
  <c r="GX650" i="8"/>
  <c r="FM678" i="8"/>
  <c r="AB664" i="8"/>
  <c r="AC660" i="8"/>
  <c r="AD660" i="8" s="1"/>
  <c r="Z660" i="8"/>
  <c r="DU770" i="8" s="1"/>
  <c r="EF770" i="8" s="1"/>
  <c r="EZ759" i="8"/>
  <c r="EZ747" i="8"/>
  <c r="CC734" i="8"/>
  <c r="CJ734" i="8" s="1"/>
  <c r="CC737" i="8"/>
  <c r="CC665" i="8"/>
  <c r="CZ631" i="8"/>
  <c r="CY631" i="8"/>
  <c r="CY646" i="8"/>
  <c r="CZ646" i="8"/>
  <c r="CZ639" i="8"/>
  <c r="CY639" i="8"/>
  <c r="CV732" i="8"/>
  <c r="CV736" i="8"/>
  <c r="CV730" i="8"/>
  <c r="CV650" i="8"/>
  <c r="CZ630" i="8"/>
  <c r="CY630" i="8"/>
  <c r="HF622" i="8"/>
  <c r="HF618" i="8"/>
  <c r="HF623" i="8"/>
  <c r="HF620" i="8"/>
  <c r="HF625" i="8"/>
  <c r="HF624" i="8"/>
  <c r="HF619" i="8"/>
  <c r="HF731" i="8"/>
  <c r="HF748" i="8" s="1"/>
  <c r="GS678" i="8"/>
  <c r="GX673" i="8"/>
  <c r="BC646" i="8"/>
  <c r="BE646" i="8"/>
  <c r="BC644" i="8"/>
  <c r="BE644" i="8"/>
  <c r="BC648" i="8"/>
  <c r="BE648" i="8"/>
  <c r="AJ740" i="8"/>
  <c r="AJ741" i="8"/>
  <c r="FN730" i="8"/>
  <c r="FN736" i="8"/>
  <c r="FN751" i="8" s="1"/>
  <c r="FN732" i="8"/>
  <c r="FN650" i="8"/>
  <c r="BJ738" i="8"/>
  <c r="BJ614" i="8"/>
  <c r="FN739" i="8"/>
  <c r="AE656" i="8"/>
  <c r="AA656" i="8"/>
  <c r="AE587" i="8"/>
  <c r="GY649" i="8"/>
  <c r="GY635" i="8"/>
  <c r="GY636" i="8"/>
  <c r="GY633" i="8"/>
  <c r="GY640" i="8"/>
  <c r="GY631" i="8"/>
  <c r="GY641" i="8"/>
  <c r="GY639" i="8"/>
  <c r="GY646" i="8"/>
  <c r="GY637" i="8"/>
  <c r="GY642" i="8"/>
  <c r="GY638" i="8"/>
  <c r="GY647" i="8"/>
  <c r="GY632" i="8"/>
  <c r="GY648" i="8"/>
  <c r="GY643" i="8"/>
  <c r="GY634" i="8"/>
  <c r="GY645" i="8"/>
  <c r="GY630" i="8"/>
  <c r="AF659" i="8"/>
  <c r="AB659" i="8"/>
  <c r="BC657" i="8"/>
  <c r="DW767" i="8" s="1"/>
  <c r="EH767" i="8" s="1"/>
  <c r="BE657" i="8"/>
  <c r="BD657" i="8" s="1"/>
  <c r="BY738" i="8"/>
  <c r="BY614" i="8"/>
  <c r="CY613" i="8"/>
  <c r="CZ613" i="8"/>
  <c r="CY599" i="8"/>
  <c r="CZ599" i="8"/>
  <c r="CZ593" i="8"/>
  <c r="CY593" i="8"/>
  <c r="CY595" i="8"/>
  <c r="CZ595" i="8"/>
  <c r="CY602" i="8"/>
  <c r="CZ602" i="8"/>
  <c r="CV740" i="8"/>
  <c r="CV741" i="8"/>
  <c r="CZ603" i="8"/>
  <c r="CY603" i="8"/>
  <c r="CV734" i="8"/>
  <c r="CV737" i="8"/>
  <c r="CV665" i="8"/>
  <c r="CY665" i="8" s="1"/>
  <c r="CY654" i="8"/>
  <c r="EB764" i="8" s="1"/>
  <c r="CZ654" i="8"/>
  <c r="DA654" i="8" s="1"/>
  <c r="CY660" i="8"/>
  <c r="EB770" i="8" s="1"/>
  <c r="EM770" i="8" s="1"/>
  <c r="CZ660" i="8"/>
  <c r="DA660" i="8" s="1"/>
  <c r="BT662" i="8"/>
  <c r="DX772" i="8" s="1"/>
  <c r="EI772" i="8" s="1"/>
  <c r="BV662" i="8"/>
  <c r="BU662" i="8" s="1"/>
  <c r="FM620" i="8"/>
  <c r="FM619" i="8"/>
  <c r="FM622" i="8"/>
  <c r="FM623" i="8"/>
  <c r="FM625" i="8"/>
  <c r="FM618" i="8"/>
  <c r="FM624" i="8"/>
  <c r="FF733" i="8"/>
  <c r="FF731" i="8"/>
  <c r="AB619" i="8"/>
  <c r="GV694" i="8"/>
  <c r="AQ645" i="8"/>
  <c r="AO645" i="8"/>
  <c r="CB740" i="8"/>
  <c r="CB741" i="8"/>
  <c r="M734" i="8"/>
  <c r="M737" i="8"/>
  <c r="AB654" i="8"/>
  <c r="M665" i="8"/>
  <c r="AF654" i="8"/>
  <c r="HB730" i="8"/>
  <c r="HB747" i="8" s="1"/>
  <c r="HB732" i="8"/>
  <c r="HB749" i="8" s="1"/>
  <c r="HB650" i="8"/>
  <c r="AE646" i="8"/>
  <c r="AE631" i="8"/>
  <c r="H717" i="8"/>
  <c r="GW644" i="8"/>
  <c r="BC664" i="8"/>
  <c r="DW774" i="8" s="1"/>
  <c r="EH774" i="8" s="1"/>
  <c r="BT638" i="8"/>
  <c r="BV638" i="8"/>
  <c r="BK739" i="8"/>
  <c r="BV632" i="8"/>
  <c r="BT632" i="8"/>
  <c r="BT649" i="8"/>
  <c r="BV649" i="8"/>
  <c r="BT648" i="8"/>
  <c r="BV648" i="8"/>
  <c r="BT659" i="8"/>
  <c r="DX769" i="8" s="1"/>
  <c r="EI769" i="8" s="1"/>
  <c r="BV659" i="8"/>
  <c r="BU659" i="8" s="1"/>
  <c r="HA604" i="8"/>
  <c r="HA610" i="8"/>
  <c r="HA611" i="8"/>
  <c r="HA606" i="8"/>
  <c r="HA595" i="8"/>
  <c r="HA612" i="8"/>
  <c r="HA586" i="8"/>
  <c r="HA613" i="8"/>
  <c r="HA608" i="8"/>
  <c r="HA607" i="8"/>
  <c r="HA587" i="8"/>
  <c r="HA601" i="8"/>
  <c r="HA590" i="8"/>
  <c r="HA585" i="8"/>
  <c r="HA591" i="8"/>
  <c r="HA592" i="8"/>
  <c r="HA600" i="8"/>
  <c r="HA593" i="8"/>
  <c r="HA596" i="8"/>
  <c r="HA603" i="8"/>
  <c r="HA588" i="8"/>
  <c r="HA594" i="8"/>
  <c r="HA598" i="8"/>
  <c r="HA589" i="8"/>
  <c r="HA597" i="8"/>
  <c r="HA602" i="8"/>
  <c r="HE735" i="8"/>
  <c r="AC654" i="8"/>
  <c r="AD654" i="8" s="1"/>
  <c r="E737" i="8"/>
  <c r="BC634" i="8"/>
  <c r="BE634" i="8"/>
  <c r="CZ635" i="8"/>
  <c r="CY635" i="8"/>
  <c r="BY665" i="8"/>
  <c r="CF611" i="8"/>
  <c r="CH611" i="8"/>
  <c r="CH602" i="8"/>
  <c r="CF602" i="8"/>
  <c r="BY740" i="8"/>
  <c r="BY741" i="8"/>
  <c r="CH603" i="8"/>
  <c r="CF603" i="8"/>
  <c r="CF643" i="8"/>
  <c r="AZ742" i="8"/>
  <c r="CV709" i="8"/>
  <c r="FH717" i="8"/>
  <c r="HF734" i="8"/>
  <c r="HF750" i="8" s="1"/>
  <c r="HF665" i="8"/>
  <c r="HA644" i="8"/>
  <c r="BE606" i="8"/>
  <c r="BC606" i="8"/>
  <c r="BE602" i="8"/>
  <c r="BC602" i="8"/>
  <c r="BE591" i="8"/>
  <c r="BC591" i="8"/>
  <c r="BC586" i="8"/>
  <c r="BE586" i="8"/>
  <c r="AT709" i="8"/>
  <c r="AJ734" i="8"/>
  <c r="AJ737" i="8"/>
  <c r="AJ665" i="8"/>
  <c r="AE657" i="8"/>
  <c r="AA657" i="8"/>
  <c r="M730" i="8"/>
  <c r="GN665" i="8"/>
  <c r="FK760" i="8"/>
  <c r="FK748" i="8"/>
  <c r="FE709" i="8"/>
  <c r="H732" i="8"/>
  <c r="H736" i="8"/>
  <c r="H730" i="8"/>
  <c r="H650" i="8"/>
  <c r="GW609" i="8"/>
  <c r="FD735" i="8"/>
  <c r="FM693" i="8"/>
  <c r="FM688" i="8"/>
  <c r="FM691" i="8"/>
  <c r="FM683" i="8"/>
  <c r="FM682" i="8"/>
  <c r="FM687" i="8"/>
  <c r="FM689" i="8"/>
  <c r="FM684" i="8"/>
  <c r="FM686" i="8"/>
  <c r="FM690" i="8"/>
  <c r="FM685" i="8"/>
  <c r="AT739" i="8"/>
  <c r="BE632" i="8"/>
  <c r="BC632" i="8"/>
  <c r="GY591" i="8"/>
  <c r="GY590" i="8"/>
  <c r="GY610" i="8"/>
  <c r="GY613" i="8"/>
  <c r="GY586" i="8"/>
  <c r="GY611" i="8"/>
  <c r="GY604" i="8"/>
  <c r="GY588" i="8"/>
  <c r="GY612" i="8"/>
  <c r="GY595" i="8"/>
  <c r="GY606" i="8"/>
  <c r="GY608" i="8"/>
  <c r="GY601" i="8"/>
  <c r="GY585" i="8"/>
  <c r="GY593" i="8"/>
  <c r="GY587" i="8"/>
  <c r="GY607" i="8"/>
  <c r="GY602" i="8"/>
  <c r="GY603" i="8"/>
  <c r="GY596" i="8"/>
  <c r="GY598" i="8"/>
  <c r="GY594" i="8"/>
  <c r="GY600" i="8"/>
  <c r="GY597" i="8"/>
  <c r="GY592" i="8"/>
  <c r="GY589" i="8"/>
  <c r="AB672" i="8"/>
  <c r="Q735" i="8"/>
  <c r="CF648" i="8"/>
  <c r="CF647" i="8"/>
  <c r="CH647" i="8"/>
  <c r="BY717" i="8"/>
  <c r="FJ737" i="8"/>
  <c r="FJ754" i="8" s="1"/>
  <c r="FJ734" i="8"/>
  <c r="FJ752" i="8" s="1"/>
  <c r="FJ665" i="8"/>
  <c r="AZ731" i="8"/>
  <c r="AZ733" i="8"/>
  <c r="BT642" i="8"/>
  <c r="BV642" i="8"/>
  <c r="FD599" i="8"/>
  <c r="AF637" i="8"/>
  <c r="FI688" i="8"/>
  <c r="FI693" i="8"/>
  <c r="FI691" i="8"/>
  <c r="FI690" i="8"/>
  <c r="FI682" i="8"/>
  <c r="FI687" i="8"/>
  <c r="FI686" i="8"/>
  <c r="FI685" i="8"/>
  <c r="FI683" i="8"/>
  <c r="FI689" i="8"/>
  <c r="FI684" i="8"/>
  <c r="HE701" i="8"/>
  <c r="AT738" i="8"/>
  <c r="AT614" i="8"/>
  <c r="BC585" i="8"/>
  <c r="BE585" i="8"/>
  <c r="AT694" i="8"/>
  <c r="AE589" i="8"/>
  <c r="AF644" i="8"/>
  <c r="AF599" i="8"/>
  <c r="AB599" i="8"/>
  <c r="FK733" i="8"/>
  <c r="FK731" i="8"/>
  <c r="AN731" i="8"/>
  <c r="AN733" i="8"/>
  <c r="GU665" i="8"/>
  <c r="HE692" i="8"/>
  <c r="FI599" i="8"/>
  <c r="FE737" i="8"/>
  <c r="FE754" i="8" s="1"/>
  <c r="FE734" i="8"/>
  <c r="FE665" i="8"/>
  <c r="BJ742" i="8"/>
  <c r="AE610" i="8"/>
  <c r="H740" i="8"/>
  <c r="H741" i="8"/>
  <c r="AE603" i="8"/>
  <c r="AK735" i="8"/>
  <c r="BV587" i="8"/>
  <c r="BT587" i="8"/>
  <c r="BV606" i="8"/>
  <c r="BT606" i="8"/>
  <c r="BT611" i="8"/>
  <c r="BV611" i="8"/>
  <c r="BT601" i="8"/>
  <c r="BV601" i="8"/>
  <c r="BV610" i="8"/>
  <c r="BT610" i="8"/>
  <c r="H614" i="8"/>
  <c r="BC643" i="8"/>
  <c r="AA604" i="8"/>
  <c r="GY626" i="8"/>
  <c r="AT730" i="8"/>
  <c r="AK730" i="8"/>
  <c r="BK730" i="8"/>
  <c r="AF664" i="8"/>
  <c r="AA609" i="8"/>
  <c r="AA647" i="8" l="1"/>
  <c r="GL748" i="8"/>
  <c r="K738" i="8"/>
  <c r="D738" i="8"/>
  <c r="EZ750" i="8"/>
  <c r="FO748" i="8"/>
  <c r="FB739" i="8"/>
  <c r="EY761" i="8"/>
  <c r="FN738" i="8"/>
  <c r="FH731" i="8"/>
  <c r="FF760" i="8"/>
  <c r="FC748" i="8"/>
  <c r="FE759" i="8"/>
  <c r="FH739" i="8"/>
  <c r="FH650" i="8"/>
  <c r="EZ761" i="8"/>
  <c r="EZ749" i="8"/>
  <c r="EY738" i="8"/>
  <c r="EY759" i="8"/>
  <c r="EY747" i="8"/>
  <c r="EY760" i="8"/>
  <c r="FB738" i="8"/>
  <c r="HC678" i="8"/>
  <c r="HF614" i="8"/>
  <c r="GX694" i="8"/>
  <c r="GL749" i="8"/>
  <c r="GL750" i="8"/>
  <c r="EH757" i="8"/>
  <c r="EO739" i="8"/>
  <c r="CC739" i="8"/>
  <c r="FB694" i="8"/>
  <c r="Z636" i="8"/>
  <c r="FA738" i="8"/>
  <c r="HF694" i="8"/>
  <c r="CC740" i="8"/>
  <c r="GS650" i="8"/>
  <c r="FF694" i="8"/>
  <c r="AB587" i="8"/>
  <c r="AB608" i="8"/>
  <c r="Z640" i="8"/>
  <c r="AE597" i="8"/>
  <c r="FN678" i="8"/>
  <c r="AC671" i="8"/>
  <c r="AB644" i="8"/>
  <c r="T694" i="8"/>
  <c r="J738" i="8"/>
  <c r="AE608" i="8"/>
  <c r="EY614" i="8"/>
  <c r="GD750" i="8"/>
  <c r="GD762" i="8"/>
  <c r="FS747" i="8"/>
  <c r="FS759" i="8"/>
  <c r="FW760" i="8"/>
  <c r="FW748" i="8"/>
  <c r="GC762" i="8"/>
  <c r="GC750" i="8"/>
  <c r="FR750" i="8"/>
  <c r="FR762" i="8"/>
  <c r="FW749" i="8"/>
  <c r="FW761" i="8"/>
  <c r="FZ750" i="8"/>
  <c r="FZ762" i="8"/>
  <c r="FS761" i="8"/>
  <c r="FS749" i="8"/>
  <c r="FS760" i="8"/>
  <c r="FS748" i="8"/>
  <c r="FR747" i="8"/>
  <c r="FR759" i="8"/>
  <c r="GK748" i="8"/>
  <c r="GK760" i="8"/>
  <c r="GD760" i="8"/>
  <c r="GD748" i="8"/>
  <c r="FR749" i="8"/>
  <c r="FR761" i="8"/>
  <c r="AC625" i="8"/>
  <c r="AU614" i="8"/>
  <c r="HC732" i="8"/>
  <c r="HC749" i="8" s="1"/>
  <c r="FZ749" i="8"/>
  <c r="FZ761" i="8"/>
  <c r="GE747" i="8"/>
  <c r="GE759" i="8"/>
  <c r="FS762" i="8"/>
  <c r="FS750" i="8"/>
  <c r="GK761" i="8"/>
  <c r="GK749" i="8"/>
  <c r="FR748" i="8"/>
  <c r="FR760" i="8"/>
  <c r="GK747" i="8"/>
  <c r="GK759" i="8"/>
  <c r="FZ759" i="8"/>
  <c r="FZ747" i="8"/>
  <c r="FC762" i="8"/>
  <c r="FC750" i="8"/>
  <c r="GC747" i="8"/>
  <c r="GC759" i="8"/>
  <c r="GE749" i="8"/>
  <c r="GE761" i="8"/>
  <c r="GD747" i="8"/>
  <c r="GD759" i="8"/>
  <c r="AA630" i="8"/>
  <c r="AA603" i="8"/>
  <c r="AA601" i="8"/>
  <c r="D742" i="8"/>
  <c r="GE760" i="8"/>
  <c r="GE748" i="8"/>
  <c r="GK750" i="8"/>
  <c r="GK762" i="8"/>
  <c r="EY694" i="8"/>
  <c r="GD749" i="8"/>
  <c r="GD761" i="8"/>
  <c r="FW747" i="8"/>
  <c r="FW759" i="8"/>
  <c r="FZ760" i="8"/>
  <c r="FZ748" i="8"/>
  <c r="GC748" i="8"/>
  <c r="GC760" i="8"/>
  <c r="GC749" i="8"/>
  <c r="GC761" i="8"/>
  <c r="GE750" i="8"/>
  <c r="GE762" i="8"/>
  <c r="BM678" i="8"/>
  <c r="AA645" i="8"/>
  <c r="D614" i="8"/>
  <c r="EH756" i="8"/>
  <c r="EO738" i="8"/>
  <c r="EY678" i="8"/>
  <c r="S742" i="8"/>
  <c r="S614" i="8"/>
  <c r="S738" i="8"/>
  <c r="T732" i="8"/>
  <c r="T736" i="8"/>
  <c r="T730" i="8"/>
  <c r="T733" i="8"/>
  <c r="T731" i="8"/>
  <c r="S739" i="8"/>
  <c r="S732" i="8"/>
  <c r="S736" i="8"/>
  <c r="S730" i="8"/>
  <c r="S650" i="8"/>
  <c r="EH754" i="8"/>
  <c r="EO736" i="8"/>
  <c r="HB694" i="8"/>
  <c r="FH730" i="8"/>
  <c r="FH759" i="8" s="1"/>
  <c r="T742" i="8"/>
  <c r="T738" i="8"/>
  <c r="T614" i="8"/>
  <c r="AS740" i="8"/>
  <c r="AB586" i="8"/>
  <c r="BC611" i="8"/>
  <c r="AF596" i="8"/>
  <c r="AF640" i="8"/>
  <c r="AB671" i="8"/>
  <c r="AF587" i="8"/>
  <c r="AB636" i="8"/>
  <c r="Z604" i="8"/>
  <c r="CH636" i="8"/>
  <c r="Z673" i="8"/>
  <c r="CH658" i="8"/>
  <c r="CG658" i="8" s="1"/>
  <c r="Z645" i="8"/>
  <c r="AC639" i="8"/>
  <c r="AF594" i="8"/>
  <c r="J614" i="8"/>
  <c r="FF738" i="8"/>
  <c r="AC677" i="8"/>
  <c r="AF674" i="8"/>
  <c r="AA635" i="8"/>
  <c r="K614" i="8"/>
  <c r="T741" i="8"/>
  <c r="T740" i="8"/>
  <c r="FC761" i="8"/>
  <c r="FC749" i="8"/>
  <c r="AC609" i="8"/>
  <c r="AA611" i="8"/>
  <c r="FN614" i="8"/>
  <c r="HD614" i="8"/>
  <c r="S740" i="8"/>
  <c r="S741" i="8"/>
  <c r="AC596" i="8"/>
  <c r="AB634" i="8"/>
  <c r="J741" i="8"/>
  <c r="AB642" i="8"/>
  <c r="Z621" i="8"/>
  <c r="AE611" i="8"/>
  <c r="AF670" i="8"/>
  <c r="AF618" i="8"/>
  <c r="AE600" i="8"/>
  <c r="AF624" i="8"/>
  <c r="AF603" i="8"/>
  <c r="Z587" i="8"/>
  <c r="AB633" i="8"/>
  <c r="AF647" i="8"/>
  <c r="AB649" i="8"/>
  <c r="BT736" i="8"/>
  <c r="EA754" i="8" s="1"/>
  <c r="AC644" i="8"/>
  <c r="AF590" i="8"/>
  <c r="AC613" i="8"/>
  <c r="FF650" i="8"/>
  <c r="AA637" i="8"/>
  <c r="AA599" i="8"/>
  <c r="AC601" i="8"/>
  <c r="AA588" i="8"/>
  <c r="T650" i="8"/>
  <c r="T739" i="8"/>
  <c r="S678" i="8"/>
  <c r="EH759" i="8"/>
  <c r="EO741" i="8"/>
  <c r="BM694" i="8"/>
  <c r="T678" i="8"/>
  <c r="S694" i="8"/>
  <c r="S731" i="8"/>
  <c r="S733" i="8"/>
  <c r="BC593" i="8"/>
  <c r="CF610" i="8"/>
  <c r="CF585" i="8"/>
  <c r="CC741" i="8"/>
  <c r="CF741" i="8" s="1"/>
  <c r="EC759" i="8" s="1"/>
  <c r="CH630" i="8"/>
  <c r="AB638" i="8"/>
  <c r="CC730" i="8"/>
  <c r="FH732" i="8"/>
  <c r="FH748" i="8" s="1"/>
  <c r="CF590" i="8"/>
  <c r="CF649" i="8"/>
  <c r="Z647" i="8"/>
  <c r="CC738" i="8"/>
  <c r="CF738" i="8" s="1"/>
  <c r="AE609" i="8"/>
  <c r="Z646" i="8"/>
  <c r="CC742" i="8"/>
  <c r="CF595" i="8"/>
  <c r="CF630" i="8"/>
  <c r="BE593" i="8"/>
  <c r="CH585" i="8"/>
  <c r="CC732" i="8"/>
  <c r="CI732" i="8" s="1"/>
  <c r="BE608" i="8"/>
  <c r="FH736" i="8"/>
  <c r="FH751" i="8" s="1"/>
  <c r="CF646" i="8"/>
  <c r="FF747" i="8"/>
  <c r="AA596" i="8"/>
  <c r="AA593" i="8"/>
  <c r="AA591" i="8"/>
  <c r="K742" i="8"/>
  <c r="AE742" i="8" s="1"/>
  <c r="FB730" i="8"/>
  <c r="FB759" i="8" s="1"/>
  <c r="CF641" i="8"/>
  <c r="HC730" i="8"/>
  <c r="HC747" i="8" s="1"/>
  <c r="Z631" i="8"/>
  <c r="AA640" i="8"/>
  <c r="Z649" i="8"/>
  <c r="Z608" i="8"/>
  <c r="AA586" i="8"/>
  <c r="CC614" i="8"/>
  <c r="CH614" i="8" s="1"/>
  <c r="HB678" i="8"/>
  <c r="Z671" i="8"/>
  <c r="FB614" i="8"/>
  <c r="GV614" i="8"/>
  <c r="GS694" i="8"/>
  <c r="FN694" i="8"/>
  <c r="AC599" i="8"/>
  <c r="AA587" i="8"/>
  <c r="K741" i="8"/>
  <c r="AE630" i="8"/>
  <c r="AE732" i="8"/>
  <c r="AF622" i="8"/>
  <c r="I736" i="8"/>
  <c r="AB635" i="8"/>
  <c r="AB623" i="8"/>
  <c r="EF748" i="8"/>
  <c r="AS739" i="8"/>
  <c r="BJ730" i="8"/>
  <c r="BC607" i="8"/>
  <c r="BC601" i="8"/>
  <c r="Z618" i="8"/>
  <c r="I650" i="8"/>
  <c r="AA613" i="8"/>
  <c r="AA598" i="8"/>
  <c r="BE588" i="8"/>
  <c r="BC588" i="8"/>
  <c r="BJ739" i="8"/>
  <c r="BW739" i="8" s="1"/>
  <c r="AF597" i="8"/>
  <c r="FB650" i="8"/>
  <c r="CC650" i="8"/>
  <c r="BE604" i="8"/>
  <c r="AF642" i="8"/>
  <c r="BJ732" i="8"/>
  <c r="BX732" i="8" s="1"/>
  <c r="BE595" i="8"/>
  <c r="CH664" i="8"/>
  <c r="CG664" i="8" s="1"/>
  <c r="AB604" i="8"/>
  <c r="AF600" i="8"/>
  <c r="FA759" i="8"/>
  <c r="AC631" i="8"/>
  <c r="AU742" i="8"/>
  <c r="BF742" i="8" s="1"/>
  <c r="AC611" i="8"/>
  <c r="AC591" i="8"/>
  <c r="O742" i="8"/>
  <c r="Z642" i="8"/>
  <c r="AC646" i="8"/>
  <c r="AA649" i="8"/>
  <c r="Z613" i="8"/>
  <c r="Z648" i="8"/>
  <c r="AC637" i="8"/>
  <c r="AA643" i="8"/>
  <c r="FA614" i="8"/>
  <c r="E741" i="8"/>
  <c r="AC586" i="8"/>
  <c r="BE596" i="8"/>
  <c r="FF739" i="8"/>
  <c r="AA631" i="8"/>
  <c r="FB732" i="8"/>
  <c r="FB748" i="8" s="1"/>
  <c r="AB640" i="8"/>
  <c r="BJ736" i="8"/>
  <c r="BX736" i="8" s="1"/>
  <c r="FD739" i="8"/>
  <c r="AC648" i="8"/>
  <c r="Z625" i="8"/>
  <c r="AC620" i="8"/>
  <c r="HC731" i="8"/>
  <c r="HC748" i="8" s="1"/>
  <c r="GM650" i="8"/>
  <c r="GS614" i="8"/>
  <c r="BJ694" i="8"/>
  <c r="HC614" i="8"/>
  <c r="BJ650" i="8"/>
  <c r="FB736" i="8"/>
  <c r="FB751" i="8" s="1"/>
  <c r="BT674" i="8"/>
  <c r="BV674" i="8"/>
  <c r="BV672" i="8"/>
  <c r="BT672" i="8"/>
  <c r="AA646" i="8"/>
  <c r="AS731" i="8"/>
  <c r="CH648" i="8"/>
  <c r="Z603" i="8"/>
  <c r="Z677" i="8"/>
  <c r="Z619" i="8"/>
  <c r="AR742" i="8"/>
  <c r="CH589" i="8"/>
  <c r="AC634" i="8"/>
  <c r="AO742" i="8"/>
  <c r="DW760" i="8" s="1"/>
  <c r="AB648" i="8"/>
  <c r="Z599" i="8"/>
  <c r="FB733" i="8"/>
  <c r="FB750" i="8" s="1"/>
  <c r="AB674" i="8"/>
  <c r="CF593" i="8"/>
  <c r="AA642" i="8"/>
  <c r="AC642" i="8"/>
  <c r="AC603" i="8"/>
  <c r="AQ738" i="8"/>
  <c r="AF673" i="8"/>
  <c r="AB625" i="8"/>
  <c r="GM626" i="8"/>
  <c r="AB590" i="8"/>
  <c r="AA641" i="8"/>
  <c r="AC640" i="8"/>
  <c r="Z638" i="8"/>
  <c r="AA639" i="8"/>
  <c r="HC694" i="8"/>
  <c r="AA634" i="8"/>
  <c r="Z633" i="8"/>
  <c r="AC635" i="8"/>
  <c r="FK614" i="8"/>
  <c r="GX614" i="8"/>
  <c r="AA597" i="8"/>
  <c r="AA590" i="8"/>
  <c r="AA589" i="8"/>
  <c r="AA612" i="8"/>
  <c r="Z610" i="8"/>
  <c r="AA608" i="8"/>
  <c r="AC600" i="8"/>
  <c r="HC650" i="8"/>
  <c r="AA607" i="8"/>
  <c r="AC602" i="8"/>
  <c r="AA594" i="8"/>
  <c r="AA606" i="8"/>
  <c r="Z596" i="8"/>
  <c r="Z595" i="8"/>
  <c r="CF598" i="8"/>
  <c r="Z594" i="8"/>
  <c r="AC624" i="8"/>
  <c r="CR732" i="8"/>
  <c r="CS732" i="8"/>
  <c r="CP732" i="8"/>
  <c r="EE750" i="8" s="1"/>
  <c r="CT732" i="8"/>
  <c r="BV677" i="8"/>
  <c r="BT677" i="8"/>
  <c r="BT673" i="8"/>
  <c r="BV673" i="8"/>
  <c r="CC678" i="8"/>
  <c r="CF638" i="8"/>
  <c r="AC619" i="8"/>
  <c r="AA648" i="8"/>
  <c r="CC736" i="8"/>
  <c r="CF736" i="8" s="1"/>
  <c r="CF589" i="8"/>
  <c r="AC594" i="8"/>
  <c r="AB594" i="8"/>
  <c r="AB646" i="8"/>
  <c r="AF625" i="8"/>
  <c r="AE731" i="8"/>
  <c r="AC636" i="8"/>
  <c r="E614" i="8"/>
  <c r="BF735" i="8"/>
  <c r="AC604" i="8"/>
  <c r="Z586" i="8"/>
  <c r="F678" i="8"/>
  <c r="F742" i="8"/>
  <c r="BV675" i="8"/>
  <c r="BT675" i="8"/>
  <c r="BT676" i="8"/>
  <c r="BV676" i="8"/>
  <c r="CS730" i="8"/>
  <c r="CT730" i="8"/>
  <c r="AF636" i="8"/>
  <c r="Z637" i="8"/>
  <c r="AF646" i="8"/>
  <c r="AC587" i="8"/>
  <c r="AC647" i="8"/>
  <c r="AC649" i="8"/>
  <c r="FF614" i="8"/>
  <c r="BX740" i="8"/>
  <c r="FF626" i="8"/>
  <c r="GN614" i="8"/>
  <c r="Z622" i="8"/>
  <c r="Z623" i="8"/>
  <c r="O694" i="8"/>
  <c r="AC673" i="8"/>
  <c r="AC670" i="8"/>
  <c r="G742" i="8"/>
  <c r="BT671" i="8"/>
  <c r="BV671" i="8"/>
  <c r="BT670" i="8"/>
  <c r="BV670" i="8"/>
  <c r="BK678" i="8"/>
  <c r="AA644" i="8"/>
  <c r="AA638" i="8"/>
  <c r="AF591" i="8"/>
  <c r="AB677" i="8"/>
  <c r="AA633" i="8"/>
  <c r="Z635" i="8"/>
  <c r="AC623" i="8"/>
  <c r="AF592" i="8"/>
  <c r="AB611" i="8"/>
  <c r="Z606" i="8"/>
  <c r="AC674" i="8"/>
  <c r="Z600" i="8"/>
  <c r="AA602" i="8"/>
  <c r="AC592" i="8"/>
  <c r="AC638" i="8"/>
  <c r="AC606" i="8"/>
  <c r="Z602" i="8"/>
  <c r="G694" i="8"/>
  <c r="F733" i="8"/>
  <c r="F730" i="8"/>
  <c r="F732" i="8"/>
  <c r="F736" i="8"/>
  <c r="G730" i="8"/>
  <c r="G650" i="8"/>
  <c r="G736" i="8"/>
  <c r="G732" i="8"/>
  <c r="G739" i="8"/>
  <c r="K694" i="8"/>
  <c r="G741" i="8"/>
  <c r="G740" i="8"/>
  <c r="F626" i="8"/>
  <c r="AB591" i="8"/>
  <c r="Z592" i="8"/>
  <c r="AF677" i="8"/>
  <c r="AF610" i="8"/>
  <c r="Z670" i="8"/>
  <c r="AB592" i="8"/>
  <c r="CI730" i="8"/>
  <c r="AA595" i="8"/>
  <c r="AF611" i="8"/>
  <c r="Z674" i="8"/>
  <c r="AQ732" i="8"/>
  <c r="AS738" i="8"/>
  <c r="AA600" i="8"/>
  <c r="Z591" i="8"/>
  <c r="Z624" i="8"/>
  <c r="AC608" i="8"/>
  <c r="Z634" i="8"/>
  <c r="AA610" i="8"/>
  <c r="AC610" i="8"/>
  <c r="F650" i="8"/>
  <c r="F731" i="8"/>
  <c r="F741" i="8"/>
  <c r="F740" i="8"/>
  <c r="G738" i="8"/>
  <c r="G614" i="8"/>
  <c r="Z609" i="8"/>
  <c r="BG735" i="8"/>
  <c r="AC622" i="8"/>
  <c r="AC641" i="8"/>
  <c r="BE733" i="8"/>
  <c r="DZ751" i="8" s="1"/>
  <c r="Z641" i="8"/>
  <c r="AR735" i="8"/>
  <c r="GY731" i="8"/>
  <c r="GY748" i="8" s="1"/>
  <c r="FB626" i="8"/>
  <c r="AR739" i="8"/>
  <c r="FI626" i="8"/>
  <c r="CH659" i="8"/>
  <c r="CG659" i="8" s="1"/>
  <c r="BX741" i="8"/>
  <c r="GY678" i="8"/>
  <c r="Z589" i="8"/>
  <c r="AC595" i="8"/>
  <c r="AC607" i="8"/>
  <c r="Z612" i="8"/>
  <c r="HB614" i="8"/>
  <c r="F739" i="8"/>
  <c r="G731" i="8"/>
  <c r="G733" i="8"/>
  <c r="FK738" i="8"/>
  <c r="F738" i="8"/>
  <c r="F614" i="8"/>
  <c r="AA585" i="8"/>
  <c r="BW732" i="8"/>
  <c r="O733" i="8"/>
  <c r="AF643" i="8"/>
  <c r="AB643" i="8"/>
  <c r="O739" i="8"/>
  <c r="AB739" i="8" s="1"/>
  <c r="E738" i="8"/>
  <c r="Z630" i="8"/>
  <c r="GM694" i="8"/>
  <c r="E742" i="8"/>
  <c r="Z676" i="8"/>
  <c r="AC676" i="8"/>
  <c r="AR731" i="8"/>
  <c r="Z672" i="8"/>
  <c r="AB593" i="8"/>
  <c r="AQ739" i="8"/>
  <c r="DX757" i="8" s="1"/>
  <c r="AR741" i="8"/>
  <c r="AQ740" i="8"/>
  <c r="DX758" i="8" s="1"/>
  <c r="CI733" i="8"/>
  <c r="Z639" i="8"/>
  <c r="AB630" i="8"/>
  <c r="AS735" i="8"/>
  <c r="BF732" i="8"/>
  <c r="AR734" i="8"/>
  <c r="AF620" i="8"/>
  <c r="AC632" i="8"/>
  <c r="AB639" i="8"/>
  <c r="AE739" i="8"/>
  <c r="AB607" i="8"/>
  <c r="AQ742" i="8"/>
  <c r="AP742" i="8" s="1"/>
  <c r="AO738" i="8"/>
  <c r="DW756" i="8" s="1"/>
  <c r="AC618" i="8"/>
  <c r="AB632" i="8"/>
  <c r="BW733" i="8"/>
  <c r="Z601" i="8"/>
  <c r="AC643" i="8"/>
  <c r="BC735" i="8"/>
  <c r="DY753" i="8" s="1"/>
  <c r="Z607" i="8"/>
  <c r="CP737" i="8"/>
  <c r="EE755" i="8" s="1"/>
  <c r="CR737" i="8"/>
  <c r="CS737" i="8"/>
  <c r="CT737" i="8"/>
  <c r="AE625" i="8"/>
  <c r="AA625" i="8"/>
  <c r="AA624" i="8"/>
  <c r="AE624" i="8"/>
  <c r="AF598" i="8"/>
  <c r="AB598" i="8"/>
  <c r="CP738" i="8"/>
  <c r="EE756" i="8" s="1"/>
  <c r="CR738" i="8"/>
  <c r="CT738" i="8"/>
  <c r="CS738" i="8"/>
  <c r="CR739" i="8"/>
  <c r="CP739" i="8"/>
  <c r="EE757" i="8" s="1"/>
  <c r="CT739" i="8"/>
  <c r="CS739" i="8"/>
  <c r="E694" i="8"/>
  <c r="E678" i="8"/>
  <c r="Z611" i="8"/>
  <c r="Z593" i="8"/>
  <c r="AC593" i="8"/>
  <c r="AE622" i="8"/>
  <c r="AA622" i="8"/>
  <c r="O731" i="8"/>
  <c r="AF588" i="8"/>
  <c r="AB588" i="8"/>
  <c r="CT741" i="8"/>
  <c r="CP741" i="8"/>
  <c r="EE759" i="8" s="1"/>
  <c r="CR741" i="8"/>
  <c r="CS741" i="8"/>
  <c r="AB676" i="8"/>
  <c r="AF676" i="8"/>
  <c r="AE740" i="8"/>
  <c r="AF601" i="8"/>
  <c r="AC672" i="8"/>
  <c r="BW741" i="8"/>
  <c r="AH734" i="8"/>
  <c r="AO739" i="8"/>
  <c r="DW757" i="8" s="1"/>
  <c r="CI736" i="8"/>
  <c r="AO740" i="8"/>
  <c r="DW758" i="8" s="1"/>
  <c r="AB589" i="8"/>
  <c r="AC612" i="8"/>
  <c r="AO731" i="8"/>
  <c r="DW749" i="8" s="1"/>
  <c r="Z620" i="8"/>
  <c r="AS742" i="8"/>
  <c r="CF730" i="8"/>
  <c r="EC748" i="8" s="1"/>
  <c r="AF639" i="8"/>
  <c r="CJ732" i="8"/>
  <c r="AF612" i="8"/>
  <c r="AF645" i="8"/>
  <c r="BE735" i="8"/>
  <c r="DZ753" i="8" s="1"/>
  <c r="AE733" i="8"/>
  <c r="AC598" i="8"/>
  <c r="Z598" i="8"/>
  <c r="EK764" i="8"/>
  <c r="DZ776" i="8"/>
  <c r="AE623" i="8"/>
  <c r="AA623" i="8"/>
  <c r="CS735" i="8"/>
  <c r="CP735" i="8"/>
  <c r="EE753" i="8" s="1"/>
  <c r="CR735" i="8"/>
  <c r="CT735" i="8"/>
  <c r="GM678" i="8"/>
  <c r="E626" i="8"/>
  <c r="O741" i="8"/>
  <c r="O740" i="8"/>
  <c r="AB740" i="8" s="1"/>
  <c r="AB675" i="8"/>
  <c r="AF675" i="8"/>
  <c r="AB595" i="8"/>
  <c r="AC589" i="8"/>
  <c r="Z632" i="8"/>
  <c r="CT742" i="8"/>
  <c r="CP742" i="8"/>
  <c r="EE760" i="8" s="1"/>
  <c r="CS742" i="8"/>
  <c r="CR742" i="8"/>
  <c r="Z585" i="8"/>
  <c r="AC585" i="8"/>
  <c r="I626" i="8"/>
  <c r="AE618" i="8"/>
  <c r="AA618" i="8"/>
  <c r="O736" i="8"/>
  <c r="AF736" i="8" s="1"/>
  <c r="O730" i="8"/>
  <c r="O732" i="8"/>
  <c r="O650" i="8"/>
  <c r="CP733" i="8"/>
  <c r="EE751" i="8" s="1"/>
  <c r="CR733" i="8"/>
  <c r="CS733" i="8"/>
  <c r="CT733" i="8"/>
  <c r="AC675" i="8"/>
  <c r="Z675" i="8"/>
  <c r="AC735" i="8"/>
  <c r="AD735" i="8" s="1"/>
  <c r="AR738" i="8"/>
  <c r="AH737" i="8"/>
  <c r="BX738" i="8"/>
  <c r="CJ736" i="8"/>
  <c r="CJ730" i="8"/>
  <c r="AF589" i="8"/>
  <c r="CH650" i="8"/>
  <c r="BX730" i="8"/>
  <c r="AB612" i="8"/>
  <c r="Z643" i="8"/>
  <c r="AO736" i="8"/>
  <c r="DW754" i="8" s="1"/>
  <c r="AC630" i="8"/>
  <c r="AB645" i="8"/>
  <c r="E740" i="8"/>
  <c r="CJ737" i="8"/>
  <c r="AC590" i="8"/>
  <c r="Z590" i="8"/>
  <c r="Z588" i="8"/>
  <c r="AC588" i="8"/>
  <c r="CS734" i="8"/>
  <c r="CT734" i="8"/>
  <c r="CP734" i="8"/>
  <c r="EE752" i="8" s="1"/>
  <c r="CR734" i="8"/>
  <c r="AA620" i="8"/>
  <c r="AE620" i="8"/>
  <c r="AA619" i="8"/>
  <c r="AE619" i="8"/>
  <c r="AF641" i="8"/>
  <c r="AB641" i="8"/>
  <c r="GM614" i="8"/>
  <c r="O626" i="8"/>
  <c r="CT736" i="8"/>
  <c r="CS736" i="8"/>
  <c r="CP736" i="8"/>
  <c r="EE754" i="8" s="1"/>
  <c r="CR736" i="8"/>
  <c r="CR731" i="8"/>
  <c r="CS731" i="8"/>
  <c r="CT731" i="8"/>
  <c r="CP731" i="8"/>
  <c r="EE749" i="8" s="1"/>
  <c r="AC645" i="8"/>
  <c r="O738" i="8"/>
  <c r="AF738" i="8" s="1"/>
  <c r="O614" i="8"/>
  <c r="AF585" i="8"/>
  <c r="AB602" i="8"/>
  <c r="AF602" i="8"/>
  <c r="AC597" i="8"/>
  <c r="Z597" i="8"/>
  <c r="CS740" i="8"/>
  <c r="CP740" i="8"/>
  <c r="EE758" i="8" s="1"/>
  <c r="CT740" i="8"/>
  <c r="CR740" i="8"/>
  <c r="O678" i="8"/>
  <c r="AC633" i="8"/>
  <c r="AF633" i="8"/>
  <c r="DX750" i="8"/>
  <c r="AP732" i="8"/>
  <c r="BC730" i="8"/>
  <c r="DY748" i="8" s="1"/>
  <c r="BE730" i="8"/>
  <c r="BG730" i="8"/>
  <c r="BF730" i="8"/>
  <c r="BW742" i="8"/>
  <c r="BX742" i="8"/>
  <c r="FF749" i="8"/>
  <c r="FF761" i="8"/>
  <c r="DC741" i="8"/>
  <c r="DB741" i="8"/>
  <c r="CZ741" i="8"/>
  <c r="CY741" i="8"/>
  <c r="EI759" i="8" s="1"/>
  <c r="BV730" i="8"/>
  <c r="BT730" i="8"/>
  <c r="EA748" i="8" s="1"/>
  <c r="BW738" i="8"/>
  <c r="AG735" i="8"/>
  <c r="CF740" i="8"/>
  <c r="EC758" i="8" s="1"/>
  <c r="CI740" i="8"/>
  <c r="CJ740" i="8"/>
  <c r="BT739" i="8"/>
  <c r="EA757" i="8" s="1"/>
  <c r="BV739" i="8"/>
  <c r="FF750" i="8"/>
  <c r="FF762" i="8"/>
  <c r="DB734" i="8"/>
  <c r="CY734" i="8"/>
  <c r="EI752" i="8" s="1"/>
  <c r="CZ734" i="8"/>
  <c r="DC734" i="8"/>
  <c r="DB740" i="8"/>
  <c r="DC740" i="8"/>
  <c r="CZ740" i="8"/>
  <c r="CY740" i="8"/>
  <c r="EI758" i="8" s="1"/>
  <c r="GY730" i="8"/>
  <c r="GY747" i="8" s="1"/>
  <c r="GY732" i="8"/>
  <c r="GY749" i="8" s="1"/>
  <c r="GY650" i="8"/>
  <c r="HF626" i="8"/>
  <c r="DW776" i="8"/>
  <c r="EH764" i="8"/>
  <c r="FG747" i="8"/>
  <c r="FG759" i="8"/>
  <c r="FK747" i="8"/>
  <c r="FK759" i="8"/>
  <c r="FH760" i="8"/>
  <c r="EJ764" i="8"/>
  <c r="DY776" i="8"/>
  <c r="HA678" i="8"/>
  <c r="FM732" i="8"/>
  <c r="FM730" i="8"/>
  <c r="FM736" i="8"/>
  <c r="FM751" i="8" s="1"/>
  <c r="FM650" i="8"/>
  <c r="FM739" i="8"/>
  <c r="HA694" i="8"/>
  <c r="FE750" i="8"/>
  <c r="FE762" i="8"/>
  <c r="AQ730" i="8"/>
  <c r="FI732" i="8"/>
  <c r="FI730" i="8"/>
  <c r="FI736" i="8"/>
  <c r="FI751" i="8" s="1"/>
  <c r="FI650" i="8"/>
  <c r="AQ731" i="8"/>
  <c r="CH730" i="8"/>
  <c r="BT742" i="8"/>
  <c r="EA760" i="8" s="1"/>
  <c r="BV742" i="8"/>
  <c r="BV734" i="8"/>
  <c r="BT734" i="8"/>
  <c r="EA752" i="8" s="1"/>
  <c r="FJ626" i="8"/>
  <c r="FA761" i="8"/>
  <c r="FA749" i="8"/>
  <c r="BW735" i="8"/>
  <c r="BX735" i="8"/>
  <c r="HE730" i="8"/>
  <c r="HE747" i="8" s="1"/>
  <c r="HE732" i="8"/>
  <c r="HE749" i="8" s="1"/>
  <c r="HE650" i="8"/>
  <c r="HE731" i="8"/>
  <c r="HE748" i="8" s="1"/>
  <c r="AS734" i="8"/>
  <c r="CF733" i="8"/>
  <c r="EC751" i="8" s="1"/>
  <c r="CI734" i="8"/>
  <c r="AC734" i="8"/>
  <c r="BT733" i="8"/>
  <c r="EA751" i="8" s="1"/>
  <c r="BV733" i="8"/>
  <c r="AO732" i="8"/>
  <c r="DW750" i="8" s="1"/>
  <c r="DB742" i="8"/>
  <c r="DC742" i="8"/>
  <c r="CY742" i="8"/>
  <c r="EI760" i="8" s="1"/>
  <c r="CZ742" i="8"/>
  <c r="CH661" i="8"/>
  <c r="CG661" i="8" s="1"/>
  <c r="AS733" i="8"/>
  <c r="AR736" i="8"/>
  <c r="CF650" i="8"/>
  <c r="FD738" i="8"/>
  <c r="FD614" i="8"/>
  <c r="HA731" i="8"/>
  <c r="HA748" i="8" s="1"/>
  <c r="HA730" i="8"/>
  <c r="HA747" i="8" s="1"/>
  <c r="HA732" i="8"/>
  <c r="HA749" i="8" s="1"/>
  <c r="HA650" i="8"/>
  <c r="BC736" i="8"/>
  <c r="DY754" i="8" s="1"/>
  <c r="BE736" i="8"/>
  <c r="BF736" i="8"/>
  <c r="BG736" i="8"/>
  <c r="BW730" i="8"/>
  <c r="BT740" i="8"/>
  <c r="EA758" i="8" s="1"/>
  <c r="BV740" i="8"/>
  <c r="AE737" i="8"/>
  <c r="AA737" i="8"/>
  <c r="FI738" i="8"/>
  <c r="FI614" i="8"/>
  <c r="FG762" i="8"/>
  <c r="FG750" i="8"/>
  <c r="FD678" i="8"/>
  <c r="FD694" i="8"/>
  <c r="FO749" i="8"/>
  <c r="FO761" i="8"/>
  <c r="FH694" i="8"/>
  <c r="AQ737" i="8"/>
  <c r="Z737" i="8"/>
  <c r="DU755" i="8" s="1"/>
  <c r="FL762" i="8"/>
  <c r="FL750" i="8"/>
  <c r="FO747" i="8"/>
  <c r="FO759" i="8"/>
  <c r="AS736" i="8"/>
  <c r="AQ736" i="8"/>
  <c r="GX626" i="8"/>
  <c r="FH626" i="8"/>
  <c r="AE735" i="8"/>
  <c r="AA735" i="8"/>
  <c r="HE614" i="8"/>
  <c r="FH678" i="8"/>
  <c r="AS741" i="8"/>
  <c r="BC732" i="8"/>
  <c r="DY750" i="8" s="1"/>
  <c r="CI737" i="8"/>
  <c r="EB754" i="8"/>
  <c r="BU736" i="8"/>
  <c r="BG733" i="8"/>
  <c r="CF665" i="8"/>
  <c r="CH665" i="8" s="1"/>
  <c r="CG665" i="8" s="1"/>
  <c r="DB737" i="8"/>
  <c r="DC737" i="8"/>
  <c r="CZ737" i="8"/>
  <c r="CY737" i="8"/>
  <c r="EI755" i="8" s="1"/>
  <c r="FK749" i="8"/>
  <c r="FK761" i="8"/>
  <c r="FI694" i="8"/>
  <c r="GY614" i="8"/>
  <c r="FM694" i="8"/>
  <c r="AH735" i="8"/>
  <c r="AF737" i="8"/>
  <c r="AB737" i="8"/>
  <c r="AP739" i="8"/>
  <c r="EB776" i="8"/>
  <c r="EM764" i="8"/>
  <c r="FN748" i="8"/>
  <c r="FN760" i="8"/>
  <c r="DB730" i="8"/>
  <c r="CZ730" i="8"/>
  <c r="DC730" i="8"/>
  <c r="CY730" i="8"/>
  <c r="EI748" i="8" s="1"/>
  <c r="BC665" i="8"/>
  <c r="BE665" i="8"/>
  <c r="BD665" i="8" s="1"/>
  <c r="FG760" i="8"/>
  <c r="FG748" i="8"/>
  <c r="CF739" i="8"/>
  <c r="EC757" i="8" s="1"/>
  <c r="CI739" i="8"/>
  <c r="CJ739" i="8"/>
  <c r="CH654" i="8"/>
  <c r="CG654" i="8" s="1"/>
  <c r="AS730" i="8"/>
  <c r="AO730" i="8"/>
  <c r="DW748" i="8" s="1"/>
  <c r="FI733" i="8"/>
  <c r="FI731" i="8"/>
  <c r="FJ739" i="8"/>
  <c r="FD626" i="8"/>
  <c r="BT735" i="8"/>
  <c r="EA753" i="8" s="1"/>
  <c r="BV735" i="8"/>
  <c r="BE650" i="8"/>
  <c r="BC650" i="8"/>
  <c r="DX776" i="8"/>
  <c r="EI764" i="8"/>
  <c r="HA626" i="8"/>
  <c r="AO734" i="8"/>
  <c r="DW752" i="8" s="1"/>
  <c r="DB735" i="8"/>
  <c r="DC735" i="8"/>
  <c r="CY735" i="8"/>
  <c r="EI753" i="8" s="1"/>
  <c r="CZ735" i="8"/>
  <c r="FD731" i="8"/>
  <c r="FD733" i="8"/>
  <c r="BV731" i="8"/>
  <c r="BT731" i="8"/>
  <c r="EA749" i="8" s="1"/>
  <c r="AS732" i="8"/>
  <c r="AF739" i="8"/>
  <c r="AQ733" i="8"/>
  <c r="FH762" i="8"/>
  <c r="FH750" i="8"/>
  <c r="AO735" i="8"/>
  <c r="DW753" i="8" s="1"/>
  <c r="GX678" i="8"/>
  <c r="AF735" i="8"/>
  <c r="AB735" i="8"/>
  <c r="AE734" i="8"/>
  <c r="AA734" i="8"/>
  <c r="CH657" i="8"/>
  <c r="CG657" i="8" s="1"/>
  <c r="FO762" i="8"/>
  <c r="FO750" i="8"/>
  <c r="GW678" i="8"/>
  <c r="AO737" i="8"/>
  <c r="DW755" i="8" s="1"/>
  <c r="AC737" i="8"/>
  <c r="FL761" i="8"/>
  <c r="FL749" i="8"/>
  <c r="AR740" i="8"/>
  <c r="GW626" i="8"/>
  <c r="AQ741" i="8"/>
  <c r="CH663" i="8"/>
  <c r="CG663" i="8" s="1"/>
  <c r="BE732" i="8"/>
  <c r="BF733" i="8"/>
  <c r="BC738" i="8"/>
  <c r="DY756" i="8" s="1"/>
  <c r="BF738" i="8"/>
  <c r="BE738" i="8"/>
  <c r="BG738" i="8"/>
  <c r="AF730" i="8"/>
  <c r="FK762" i="8"/>
  <c r="FK750" i="8"/>
  <c r="AE730" i="8"/>
  <c r="Z735" i="8"/>
  <c r="DU753" i="8" s="1"/>
  <c r="HA614" i="8"/>
  <c r="AB734" i="8"/>
  <c r="AF734" i="8"/>
  <c r="FM626" i="8"/>
  <c r="CH738" i="8"/>
  <c r="CG738" i="8" s="1"/>
  <c r="CJ738" i="8"/>
  <c r="CI738" i="8"/>
  <c r="CZ736" i="8"/>
  <c r="DB736" i="8"/>
  <c r="DC736" i="8"/>
  <c r="CY736" i="8"/>
  <c r="EI754" i="8" s="1"/>
  <c r="BC737" i="8"/>
  <c r="DY755" i="8" s="1"/>
  <c r="BE737" i="8"/>
  <c r="BG737" i="8"/>
  <c r="BF737" i="8"/>
  <c r="FH738" i="8"/>
  <c r="FH614" i="8"/>
  <c r="FJ694" i="8"/>
  <c r="FM738" i="8"/>
  <c r="FM614" i="8"/>
  <c r="BV738" i="8"/>
  <c r="BT738" i="8"/>
  <c r="EA756" i="8" s="1"/>
  <c r="BW734" i="8"/>
  <c r="BX734" i="8"/>
  <c r="BE740" i="8"/>
  <c r="BC740" i="8"/>
  <c r="DY758" i="8" s="1"/>
  <c r="BF740" i="8"/>
  <c r="BG740" i="8"/>
  <c r="EG764" i="8"/>
  <c r="DV776" i="8"/>
  <c r="FJ738" i="8"/>
  <c r="FJ614" i="8"/>
  <c r="CF731" i="8"/>
  <c r="EC749" i="8" s="1"/>
  <c r="CI731" i="8"/>
  <c r="CJ731" i="8"/>
  <c r="HF678" i="8"/>
  <c r="AR730" i="8"/>
  <c r="FI739" i="8"/>
  <c r="FJ733" i="8"/>
  <c r="FJ731" i="8"/>
  <c r="CH655" i="8"/>
  <c r="CG655" i="8" s="1"/>
  <c r="HC626" i="8"/>
  <c r="AR732" i="8"/>
  <c r="DC739" i="8"/>
  <c r="CZ739" i="8"/>
  <c r="DB739" i="8"/>
  <c r="CY739" i="8"/>
  <c r="EI757" i="8" s="1"/>
  <c r="HE678" i="8"/>
  <c r="BT732" i="8"/>
  <c r="EA750" i="8" s="1"/>
  <c r="BV732" i="8"/>
  <c r="HD678" i="8"/>
  <c r="FB749" i="8"/>
  <c r="FB761" i="8"/>
  <c r="AQ734" i="8"/>
  <c r="CJ733" i="8"/>
  <c r="CF734" i="8"/>
  <c r="EC752" i="8" s="1"/>
  <c r="AG734" i="8"/>
  <c r="AR733" i="8"/>
  <c r="GW694" i="8"/>
  <c r="HE626" i="8"/>
  <c r="AO733" i="8"/>
  <c r="DW751" i="8" s="1"/>
  <c r="FH761" i="8"/>
  <c r="FH749" i="8"/>
  <c r="AQ735" i="8"/>
  <c r="AE738" i="8"/>
  <c r="BW740" i="8"/>
  <c r="AS737" i="8"/>
  <c r="AG737" i="8"/>
  <c r="BW736" i="8"/>
  <c r="AR737" i="8"/>
  <c r="CH662" i="8"/>
  <c r="CG662" i="8" s="1"/>
  <c r="GW650" i="8"/>
  <c r="FN749" i="8"/>
  <c r="FN761" i="8"/>
  <c r="AO741" i="8"/>
  <c r="DW759" i="8" s="1"/>
  <c r="AA740" i="8"/>
  <c r="BG732" i="8"/>
  <c r="CF737" i="8"/>
  <c r="EC755" i="8" s="1"/>
  <c r="BC733" i="8"/>
  <c r="DY751" i="8" s="1"/>
  <c r="BE739" i="8"/>
  <c r="BG739" i="8"/>
  <c r="BC739" i="8"/>
  <c r="DY757" i="8" s="1"/>
  <c r="BF739" i="8"/>
  <c r="FN747" i="8"/>
  <c r="FN759" i="8"/>
  <c r="DB732" i="8"/>
  <c r="DC732" i="8"/>
  <c r="CY732" i="8"/>
  <c r="EI750" i="8" s="1"/>
  <c r="CZ732" i="8"/>
  <c r="CF735" i="8"/>
  <c r="EC753" i="8" s="1"/>
  <c r="CI735" i="8"/>
  <c r="CJ735" i="8"/>
  <c r="BC731" i="8"/>
  <c r="DY749" i="8" s="1"/>
  <c r="BE731" i="8"/>
  <c r="BF731" i="8"/>
  <c r="BG731" i="8"/>
  <c r="BC734" i="8"/>
  <c r="DY752" i="8" s="1"/>
  <c r="BE734" i="8"/>
  <c r="BG734" i="8"/>
  <c r="BF734" i="8"/>
  <c r="BW737" i="8"/>
  <c r="BX737" i="8"/>
  <c r="BE741" i="8"/>
  <c r="BC741" i="8"/>
  <c r="DY759" i="8" s="1"/>
  <c r="BG741" i="8"/>
  <c r="BF741" i="8"/>
  <c r="CF742" i="8"/>
  <c r="EC760" i="8" s="1"/>
  <c r="CI742" i="8"/>
  <c r="CJ742" i="8"/>
  <c r="DU776" i="8"/>
  <c r="EF764" i="8"/>
  <c r="FM733" i="8"/>
  <c r="FM731" i="8"/>
  <c r="FE761" i="8"/>
  <c r="FE749" i="8"/>
  <c r="DB733" i="8"/>
  <c r="DC733" i="8"/>
  <c r="CZ733" i="8"/>
  <c r="CY733" i="8"/>
  <c r="EI751" i="8" s="1"/>
  <c r="FJ730" i="8"/>
  <c r="FJ736" i="8"/>
  <c r="FJ751" i="8" s="1"/>
  <c r="FJ732" i="8"/>
  <c r="FJ650" i="8"/>
  <c r="GW614" i="8"/>
  <c r="BV737" i="8"/>
  <c r="BT737" i="8"/>
  <c r="EA755" i="8" s="1"/>
  <c r="BE742" i="8"/>
  <c r="DX756" i="8"/>
  <c r="AP738" i="8"/>
  <c r="Z734" i="8"/>
  <c r="DU752" i="8" s="1"/>
  <c r="FD730" i="8"/>
  <c r="FD736" i="8"/>
  <c r="FD751" i="8" s="1"/>
  <c r="FD732" i="8"/>
  <c r="FD650" i="8"/>
  <c r="DC731" i="8"/>
  <c r="CY731" i="8"/>
  <c r="EI749" i="8" s="1"/>
  <c r="CZ731" i="8"/>
  <c r="DB731" i="8"/>
  <c r="GV678" i="8"/>
  <c r="BT741" i="8"/>
  <c r="EA759" i="8" s="1"/>
  <c r="BV741" i="8"/>
  <c r="BW731" i="8"/>
  <c r="BX731" i="8"/>
  <c r="HE694" i="8"/>
  <c r="FG749" i="8"/>
  <c r="FG761" i="8"/>
  <c r="FN626" i="8"/>
  <c r="FI678" i="8"/>
  <c r="BX733" i="8"/>
  <c r="DC738" i="8"/>
  <c r="CZ738" i="8"/>
  <c r="DB738" i="8"/>
  <c r="CY738" i="8"/>
  <c r="EI756" i="8" s="1"/>
  <c r="GN678" i="8"/>
  <c r="FN750" i="8"/>
  <c r="FN762" i="8"/>
  <c r="AB741" i="8"/>
  <c r="FB762" i="8" l="1"/>
  <c r="FH747" i="8"/>
  <c r="FB760" i="8"/>
  <c r="AE741" i="8"/>
  <c r="AP740" i="8"/>
  <c r="FB747" i="8"/>
  <c r="AB742" i="8"/>
  <c r="BG742" i="8"/>
  <c r="CF614" i="8"/>
  <c r="DX760" i="8"/>
  <c r="AC741" i="8"/>
  <c r="AD741" i="8" s="1"/>
  <c r="AA732" i="8"/>
  <c r="BC742" i="8"/>
  <c r="DY760" i="8" s="1"/>
  <c r="CF732" i="8"/>
  <c r="EC750" i="8" s="1"/>
  <c r="AA741" i="8"/>
  <c r="CJ741" i="8"/>
  <c r="BD733" i="8"/>
  <c r="AG732" i="8"/>
  <c r="AF742" i="8"/>
  <c r="BX739" i="8"/>
  <c r="CI741" i="8"/>
  <c r="AG741" i="8"/>
  <c r="AC739" i="8"/>
  <c r="DV757" i="8" s="1"/>
  <c r="AG739" i="8"/>
  <c r="AG733" i="8"/>
  <c r="AG736" i="8"/>
  <c r="BD735" i="8"/>
  <c r="AA733" i="8"/>
  <c r="AH736" i="8"/>
  <c r="AA736" i="8"/>
  <c r="CH731" i="8"/>
  <c r="ED749" i="8" s="1"/>
  <c r="AC732" i="8"/>
  <c r="AD732" i="8" s="1"/>
  <c r="AH733" i="8"/>
  <c r="Z742" i="8"/>
  <c r="DU760" i="8" s="1"/>
  <c r="AE736" i="8"/>
  <c r="AA742" i="8"/>
  <c r="DV753" i="8"/>
  <c r="EC754" i="8"/>
  <c r="CH736" i="8"/>
  <c r="ED754" i="8" s="1"/>
  <c r="Z736" i="8"/>
  <c r="DU754" i="8" s="1"/>
  <c r="AG742" i="8"/>
  <c r="AC742" i="8"/>
  <c r="Z741" i="8"/>
  <c r="DU759" i="8" s="1"/>
  <c r="AH741" i="8"/>
  <c r="AH742" i="8"/>
  <c r="AF741" i="8"/>
  <c r="AA738" i="8"/>
  <c r="AA739" i="8"/>
  <c r="AA731" i="8"/>
  <c r="AA730" i="8"/>
  <c r="EF750" i="8"/>
  <c r="CQ732" i="8"/>
  <c r="AH738" i="8"/>
  <c r="AH739" i="8"/>
  <c r="AD739" i="8"/>
  <c r="AG730" i="8"/>
  <c r="AH740" i="8"/>
  <c r="AB736" i="8"/>
  <c r="Z739" i="8"/>
  <c r="DU757" i="8" s="1"/>
  <c r="AG738" i="8"/>
  <c r="AG740" i="8"/>
  <c r="AB738" i="8"/>
  <c r="AH730" i="8"/>
  <c r="AB730" i="8"/>
  <c r="AC740" i="8"/>
  <c r="DV758" i="8" s="1"/>
  <c r="AF740" i="8"/>
  <c r="AC730" i="8"/>
  <c r="DV748" i="8" s="1"/>
  <c r="EF749" i="8"/>
  <c r="CQ731" i="8"/>
  <c r="EF753" i="8"/>
  <c r="CQ735" i="8"/>
  <c r="Z732" i="8"/>
  <c r="DU750" i="8" s="1"/>
  <c r="AF733" i="8"/>
  <c r="AB733" i="8"/>
  <c r="Z733" i="8"/>
  <c r="DU751" i="8" s="1"/>
  <c r="CQ733" i="8"/>
  <c r="EF751" i="8"/>
  <c r="EF755" i="8"/>
  <c r="CQ737" i="8"/>
  <c r="Z730" i="8"/>
  <c r="DU748" i="8" s="1"/>
  <c r="AC738" i="8"/>
  <c r="AD738" i="8" s="1"/>
  <c r="CH740" i="8"/>
  <c r="CG740" i="8" s="1"/>
  <c r="EF758" i="8"/>
  <c r="CQ740" i="8"/>
  <c r="EF754" i="8"/>
  <c r="CQ736" i="8"/>
  <c r="EF752" i="8"/>
  <c r="CQ734" i="8"/>
  <c r="AC736" i="8"/>
  <c r="Z738" i="8"/>
  <c r="DU756" i="8" s="1"/>
  <c r="CQ738" i="8"/>
  <c r="EF756" i="8"/>
  <c r="AB731" i="8"/>
  <c r="Z731" i="8"/>
  <c r="DU749" i="8" s="1"/>
  <c r="AH731" i="8"/>
  <c r="AF731" i="8"/>
  <c r="AG731" i="8"/>
  <c r="AC731" i="8"/>
  <c r="Z740" i="8"/>
  <c r="DU758" i="8" s="1"/>
  <c r="CH733" i="8"/>
  <c r="ED751" i="8" s="1"/>
  <c r="AB732" i="8"/>
  <c r="AF732" i="8"/>
  <c r="AH732" i="8"/>
  <c r="EF760" i="8"/>
  <c r="CQ742" i="8"/>
  <c r="EF759" i="8"/>
  <c r="CQ741" i="8"/>
  <c r="EF757" i="8"/>
  <c r="CQ739" i="8"/>
  <c r="AC733" i="8"/>
  <c r="EJ756" i="8"/>
  <c r="DA738" i="8"/>
  <c r="EJ749" i="8"/>
  <c r="DA731" i="8"/>
  <c r="DZ752" i="8"/>
  <c r="BD734" i="8"/>
  <c r="DZ749" i="8"/>
  <c r="BD731" i="8"/>
  <c r="EJ750" i="8"/>
  <c r="DA732" i="8"/>
  <c r="DX752" i="8"/>
  <c r="AP734" i="8"/>
  <c r="DV759" i="8"/>
  <c r="FJ749" i="8"/>
  <c r="FJ761" i="8"/>
  <c r="DZ758" i="8"/>
  <c r="BD740" i="8"/>
  <c r="EB756" i="8"/>
  <c r="BU738" i="8"/>
  <c r="CH737" i="8"/>
  <c r="DX759" i="8"/>
  <c r="AP741" i="8"/>
  <c r="DX751" i="8"/>
  <c r="AP733" i="8"/>
  <c r="FD761" i="8"/>
  <c r="FD749" i="8"/>
  <c r="FI750" i="8"/>
  <c r="FI762" i="8"/>
  <c r="CH739" i="8"/>
  <c r="EJ760" i="8"/>
  <c r="DA742" i="8"/>
  <c r="EB760" i="8"/>
  <c r="BU742" i="8"/>
  <c r="DX748" i="8"/>
  <c r="AP730" i="8"/>
  <c r="FM760" i="8"/>
  <c r="FM748" i="8"/>
  <c r="EB757" i="8"/>
  <c r="BU739" i="8"/>
  <c r="DZ748" i="8"/>
  <c r="BD730" i="8"/>
  <c r="EB759" i="8"/>
  <c r="BU741" i="8"/>
  <c r="FD759" i="8"/>
  <c r="FD747" i="8"/>
  <c r="FJ748" i="8"/>
  <c r="FJ760" i="8"/>
  <c r="EJ751" i="8"/>
  <c r="DA733" i="8"/>
  <c r="CH742" i="8"/>
  <c r="DZ759" i="8"/>
  <c r="BD741" i="8"/>
  <c r="CH735" i="8"/>
  <c r="DX753" i="8"/>
  <c r="AP735" i="8"/>
  <c r="FJ750" i="8"/>
  <c r="FJ762" i="8"/>
  <c r="DZ755" i="8"/>
  <c r="BD737" i="8"/>
  <c r="DZ750" i="8"/>
  <c r="BD732" i="8"/>
  <c r="CH734" i="8"/>
  <c r="EB753" i="8"/>
  <c r="BU735" i="8"/>
  <c r="EB751" i="8"/>
  <c r="BU733" i="8"/>
  <c r="EB748" i="8"/>
  <c r="BU730" i="8"/>
  <c r="DZ760" i="8"/>
  <c r="BD742" i="8"/>
  <c r="EB755" i="8"/>
  <c r="BU737" i="8"/>
  <c r="FM761" i="8"/>
  <c r="FM749" i="8"/>
  <c r="EB750" i="8"/>
  <c r="BU732" i="8"/>
  <c r="EJ754" i="8"/>
  <c r="DA736" i="8"/>
  <c r="DV755" i="8"/>
  <c r="AD737" i="8"/>
  <c r="EB749" i="8"/>
  <c r="BU731" i="8"/>
  <c r="CG733" i="8"/>
  <c r="EJ748" i="8"/>
  <c r="DA730" i="8"/>
  <c r="EJ755" i="8"/>
  <c r="DA737" i="8"/>
  <c r="CH741" i="8"/>
  <c r="DX755" i="8"/>
  <c r="AP737" i="8"/>
  <c r="EB758" i="8"/>
  <c r="BU740" i="8"/>
  <c r="ED748" i="8"/>
  <c r="CG730" i="8"/>
  <c r="FI747" i="8"/>
  <c r="FI759" i="8"/>
  <c r="FD748" i="8"/>
  <c r="FD760" i="8"/>
  <c r="FJ759" i="8"/>
  <c r="FJ747" i="8"/>
  <c r="FM750" i="8"/>
  <c r="FM762" i="8"/>
  <c r="DZ757" i="8"/>
  <c r="BD739" i="8"/>
  <c r="EJ757" i="8"/>
  <c r="DA739" i="8"/>
  <c r="DZ756" i="8"/>
  <c r="BD738" i="8"/>
  <c r="FD762" i="8"/>
  <c r="FD750" i="8"/>
  <c r="EJ753" i="8"/>
  <c r="DA735" i="8"/>
  <c r="FI761" i="8"/>
  <c r="FI749" i="8"/>
  <c r="DV750" i="8"/>
  <c r="DX754" i="8"/>
  <c r="AP736" i="8"/>
  <c r="DZ754" i="8"/>
  <c r="BD736" i="8"/>
  <c r="DV752" i="8"/>
  <c r="AD734" i="8"/>
  <c r="EB752" i="8"/>
  <c r="BU734" i="8"/>
  <c r="DX749" i="8"/>
  <c r="AP731" i="8"/>
  <c r="FI760" i="8"/>
  <c r="FI748" i="8"/>
  <c r="FM747" i="8"/>
  <c r="FM759" i="8"/>
  <c r="EJ758" i="8"/>
  <c r="DA740" i="8"/>
  <c r="EJ752" i="8"/>
  <c r="DA734" i="8"/>
  <c r="EJ759" i="8"/>
  <c r="DA741" i="8"/>
  <c r="CG731" i="8" l="1"/>
  <c r="DV756" i="8"/>
  <c r="CH732" i="8"/>
  <c r="ED750" i="8" s="1"/>
  <c r="AD740" i="8"/>
  <c r="ED758" i="8"/>
  <c r="CG736" i="8"/>
  <c r="DV760" i="8"/>
  <c r="AD742" i="8"/>
  <c r="AD730" i="8"/>
  <c r="DV751" i="8"/>
  <c r="AD733" i="8"/>
  <c r="DV749" i="8"/>
  <c r="AD731" i="8"/>
  <c r="DV754" i="8"/>
  <c r="AD736" i="8"/>
  <c r="ED760" i="8"/>
  <c r="CG742" i="8"/>
  <c r="ED755" i="8"/>
  <c r="CG737" i="8"/>
  <c r="ED752" i="8"/>
  <c r="CG734" i="8"/>
  <c r="ED753" i="8"/>
  <c r="CG735" i="8"/>
  <c r="ED757" i="8"/>
  <c r="CG739" i="8"/>
  <c r="ED759" i="8"/>
  <c r="CG741" i="8"/>
  <c r="CG732" i="8" l="1"/>
</calcChain>
</file>

<file path=xl/comments1.xml><?xml version="1.0" encoding="utf-8"?>
<comments xmlns="http://schemas.openxmlformats.org/spreadsheetml/2006/main">
  <authors>
    <author>Harrault, Loic</author>
  </authors>
  <commentList>
    <comment ref="I228" authorId="0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A567" authorId="0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Coprostanol
epicoprostanol
Lichestanol
Brassicastanol
5b-Campestanol
5a-Epicampestanol
5b-Epicampestanol
5b-Stigmastanol
5b-Epistigmastanol
24-Ethylcoprostanol
Ergostanol
24-Ethylepicoprostanol</t>
        </r>
      </text>
    </comment>
    <comment ref="A568" authorId="0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Coprostanol
epicoprostanol
24ethylcoprostanol
24 Ethylepicoprostanol
</t>
        </r>
      </text>
    </comment>
    <comment ref="A569" authorId="0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Epicoprostanol
Lichestanol
5b-Stigmastanol
5b-Epistigmastanol
24-Ethylcoprostanol
Ergostanol
24-Ethylepicoprostanol</t>
        </r>
      </text>
    </comment>
    <comment ref="A570" authorId="0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Epicoprostanol
Brassicastanol
Lichestanol
5b-Campestanol
5a-Epicampesatnol
5b-Epicampestanol
5b-Stigmastanol
5b-Epistigmastanol
24-Ethylcoprostanol
Ergostanol
24-Ethylepicoprostanol</t>
        </r>
      </text>
    </comment>
    <comment ref="A571" authorId="0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epicoprostanol
Lichestanol
5b-Stigmastanol
24-Ethylcoprostanol
Ergostanol
24-Ethylepicoprostanol</t>
        </r>
      </text>
    </comment>
    <comment ref="A572" authorId="0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Copro
epicoprostanol
5a-Epicampestanol
24-Ethylcoprostanol
24-Ethylepicoprostanol</t>
        </r>
      </text>
    </comment>
  </commentList>
</comments>
</file>

<file path=xl/comments2.xml><?xml version="1.0" encoding="utf-8"?>
<comments xmlns="http://schemas.openxmlformats.org/spreadsheetml/2006/main">
  <authors>
    <author>Loic Harrault</author>
    <author>Harrault, Loic</author>
    <author>slvv95</author>
  </authors>
  <commentList>
    <comment ref="GO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OR 2.0008
</t>
        </r>
      </text>
    </comment>
    <comment ref="E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Rather 4.55951instead of 4.59510 ?
</t>
        </r>
      </text>
    </comment>
    <comment ref="R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Silica
</t>
        </r>
      </text>
    </comment>
    <comment ref="S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Silica</t>
        </r>
      </text>
    </comment>
    <comment ref="AJ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Silica</t>
        </r>
      </text>
    </comment>
    <comment ref="AM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Silica</t>
        </r>
      </text>
    </comment>
    <comment ref="ED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</t>
        </r>
      </text>
    </comment>
    <comment ref="GN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 ?
</t>
        </r>
      </text>
    </comment>
    <comment ref="GQ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 ?</t>
        </r>
      </text>
    </comment>
    <comment ref="GV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 ?</t>
        </r>
      </text>
    </comment>
    <comment ref="GY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 ?</t>
        </r>
      </text>
    </comment>
    <comment ref="HC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 ?</t>
        </r>
      </text>
    </comment>
    <comment ref="HD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 ?</t>
        </r>
      </text>
    </comment>
    <comment ref="HF57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+ Si ?</t>
        </r>
      </text>
    </comment>
    <comment ref="T69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5 mg/ml</t>
        </r>
      </text>
    </comment>
    <comment ref="CK70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5 mg/ml</t>
        </r>
      </text>
    </comment>
    <comment ref="EY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EZ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A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B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C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D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E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F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G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H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I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J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K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L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M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N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FO22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1 = Traces
</t>
        </r>
      </text>
    </comment>
    <comment ref="A565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Coprostanol
epicoprostanol
Lichestanol
Brassicastanol
5b-Campestanol
5a-Epicampestanol
5b-Epicampestanol
5b-Stigmastanol
5b-Epistigmastanol
24-Ethylcoprostanol
Ergostanol
24-Ethylepicoprostanol</t>
        </r>
      </text>
    </comment>
    <comment ref="A566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Coprostanol
epicoprostanol
24ethylcoprostanol
24 Ethylepicoprostanol
</t>
        </r>
      </text>
    </comment>
    <comment ref="A567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Epicoprostanol
Lichestanol
5b-Stigmastanol
5b-Epistigmastanol
24-Ethylcoprostanol
Ergostanol
24-Ethylepicoprostanol</t>
        </r>
      </text>
    </comment>
    <comment ref="A568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Epicoprostanol
Brassicastanol
Lichestanol
5b-Campestanol
5a-Epicampesatnol
5b-Epicampestanol
5b-Stigmastanol
5b-Epistigmastanol
24-Ethylcoprostanol
Ergostanol
24-Ethylepicoprostanol</t>
        </r>
      </text>
    </comment>
    <comment ref="A569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epicoprostanol
Lichestanol
5b-Stigmastanol
24-Ethylcoprostanol
Ergostanol
24-Ethylepicoprostanol</t>
        </r>
      </text>
    </comment>
    <comment ref="A570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Copro
epicoprostanol
5a-Epicampestanol
24-Ethylcoprostanol
24-Ethylepicoprostanol</t>
        </r>
      </text>
    </comment>
    <comment ref="A571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Copro
epicoprostanol
5B-campestanol
24-Ethylcoprostanol
24-Ethylepicoprostanol</t>
        </r>
      </text>
    </comment>
    <comment ref="A572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Copro
epicoprostanol
Lichesta
24-Ethylcoprostanol
24-Ethylepicoprostanol</t>
        </r>
      </text>
    </comment>
    <comment ref="AU580" authorId="1" shapeId="0">
      <text>
        <r>
          <rPr>
            <b/>
            <sz val="9"/>
            <color indexed="81"/>
            <rFont val="Tahoma"/>
            <family val="2"/>
          </rPr>
          <t>Harrault, Loic:</t>
        </r>
        <r>
          <rPr>
            <sz val="9"/>
            <color indexed="81"/>
            <rFont val="Tahoma"/>
            <family val="2"/>
          </rPr>
          <t xml:space="preserve">
Pasture</t>
        </r>
      </text>
    </comment>
    <comment ref="A740" authorId="2" shapeId="0">
      <text>
        <r>
          <rPr>
            <b/>
            <sz val="9"/>
            <color indexed="81"/>
            <rFont val="Tahoma"/>
            <family val="2"/>
          </rPr>
          <t>slvv95:</t>
        </r>
        <r>
          <rPr>
            <sz val="9"/>
            <color indexed="81"/>
            <rFont val="Tahoma"/>
            <family val="2"/>
          </rPr>
          <t xml:space="preserve">
2.3 &lt; R14 &lt; 3.3 = Bovine
0.2 &lt; R14 &lt; 0.7 Porcine</t>
        </r>
      </text>
    </comment>
    <comment ref="A741" authorId="2" shapeId="0">
      <text>
        <r>
          <rPr>
            <b/>
            <sz val="9"/>
            <color indexed="81"/>
            <rFont val="Tahoma"/>
            <family val="2"/>
          </rPr>
          <t>slvv95:</t>
        </r>
        <r>
          <rPr>
            <sz val="9"/>
            <color indexed="81"/>
            <rFont val="Tahoma"/>
            <family val="2"/>
          </rPr>
          <t xml:space="preserve">
&gt;= 0.4 = Avian devane</t>
        </r>
      </text>
    </comment>
    <comment ref="A742" authorId="2" shapeId="0">
      <text>
        <r>
          <rPr>
            <b/>
            <sz val="9"/>
            <color indexed="81"/>
            <rFont val="Tahoma"/>
            <family val="2"/>
          </rPr>
          <t>slvv95:</t>
        </r>
        <r>
          <rPr>
            <sz val="9"/>
            <color indexed="81"/>
            <rFont val="Tahoma"/>
            <family val="2"/>
          </rPr>
          <t xml:space="preserve">
&gt;= 0.5 = Avian</t>
        </r>
      </text>
    </comment>
  </commentList>
</comments>
</file>

<file path=xl/comments3.xml><?xml version="1.0" encoding="utf-8"?>
<comments xmlns="http://schemas.openxmlformats.org/spreadsheetml/2006/main">
  <authors>
    <author>Loic Harrault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LL extractions with Heptane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LL extractions with DCM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- Saponification without separation N/Ac fractions
-total saponified extract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Heptane used</t>
        </r>
      </text>
    </comment>
  </commentList>
</comments>
</file>

<file path=xl/comments4.xml><?xml version="1.0" encoding="utf-8"?>
<comments xmlns="http://schemas.openxmlformats.org/spreadsheetml/2006/main">
  <authors>
    <author>Loic Harrault</author>
  </authors>
  <commentList>
    <comment ref="D26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- Saponification without separation N/Ac fractions
-total saponified extract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Heptane used</t>
        </r>
      </text>
    </comment>
    <comment ref="F134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&lt; LQ</t>
        </r>
      </text>
    </comment>
    <comment ref="I179" authorId="0" shapeId="0">
      <text>
        <r>
          <rPr>
            <b/>
            <sz val="9"/>
            <color indexed="81"/>
            <rFont val="Tahoma"/>
            <family val="2"/>
          </rPr>
          <t>Loic Harrault:</t>
        </r>
        <r>
          <rPr>
            <sz val="9"/>
            <color indexed="81"/>
            <rFont val="Tahoma"/>
            <family val="2"/>
          </rPr>
          <t xml:space="preserve">
Signal loss</t>
        </r>
      </text>
    </comment>
  </commentList>
</comments>
</file>

<file path=xl/sharedStrings.xml><?xml version="1.0" encoding="utf-8"?>
<sst xmlns="http://schemas.openxmlformats.org/spreadsheetml/2006/main" count="7929" uniqueCount="1266">
  <si>
    <t>Test analyses:</t>
  </si>
  <si>
    <t>LH1-004L</t>
  </si>
  <si>
    <t>LH1-005L</t>
  </si>
  <si>
    <t>LH1-006L</t>
  </si>
  <si>
    <t>LH1-013L</t>
  </si>
  <si>
    <t>LH1-016FR</t>
  </si>
  <si>
    <t>LH1-017FR</t>
  </si>
  <si>
    <t>LH1-018FH</t>
  </si>
  <si>
    <t>Sample ID</t>
  </si>
  <si>
    <t>m vial (g)</t>
  </si>
  <si>
    <t>m tot dried (g)</t>
  </si>
  <si>
    <t>m tot wet (mg)</t>
  </si>
  <si>
    <t>m sample wet (g)</t>
  </si>
  <si>
    <t>m sample dried (g)</t>
  </si>
  <si>
    <t>Sample</t>
  </si>
  <si>
    <t>TLE</t>
  </si>
  <si>
    <t>m TLE vial (g)</t>
  </si>
  <si>
    <t>m TLE tot dried (g)</t>
  </si>
  <si>
    <t>m TLE (g)</t>
  </si>
  <si>
    <t>Not good, full a solid suspension</t>
  </si>
  <si>
    <t>Al</t>
  </si>
  <si>
    <t>m Al vial (g)</t>
  </si>
  <si>
    <t>m Al tot dried (g)</t>
  </si>
  <si>
    <t>m Al (g)</t>
  </si>
  <si>
    <t>Ar</t>
  </si>
  <si>
    <t>m Ar vial (g)</t>
  </si>
  <si>
    <t>m Ar tot dried (g)</t>
  </si>
  <si>
    <t>m Ar (g)</t>
  </si>
  <si>
    <t>OH</t>
  </si>
  <si>
    <t>m OH vial (g)</t>
  </si>
  <si>
    <t>m OH tot dried (g)</t>
  </si>
  <si>
    <t>m OH (g)</t>
  </si>
  <si>
    <t>m BA vial (g)</t>
  </si>
  <si>
    <t>m BA tot dried (g)</t>
  </si>
  <si>
    <t>m BA (g)</t>
  </si>
  <si>
    <t>m FA vial (g)</t>
  </si>
  <si>
    <t>m FA tot dried (g)</t>
  </si>
  <si>
    <t>m FA (g)</t>
  </si>
  <si>
    <t>FA(BA extracted with heptane)</t>
  </si>
  <si>
    <t>BA(residues extracted with DCM after heptane FA)</t>
  </si>
  <si>
    <t>V dissolution for  ≈ 4mg/ml (ml, DCM)</t>
  </si>
  <si>
    <t>Real V dissolution (ml, DCM)</t>
  </si>
  <si>
    <t>NA</t>
  </si>
  <si>
    <t>Real V dissolution (ml, Heptane)</t>
  </si>
  <si>
    <t>V dissolution for  ≈ 4mg/ml (ml, Heptane)</t>
  </si>
  <si>
    <t>Oct. 2015</t>
  </si>
  <si>
    <t>LH2-005S</t>
  </si>
  <si>
    <t>LH2-004S</t>
  </si>
  <si>
    <t>LH2-014FR B</t>
  </si>
  <si>
    <t>LH2-014FR A</t>
  </si>
  <si>
    <t>% extraction</t>
  </si>
  <si>
    <t>Neutral</t>
  </si>
  <si>
    <t>Acidic fraction</t>
  </si>
  <si>
    <t>m N vial (g)</t>
  </si>
  <si>
    <t>m N tot dried (g)</t>
  </si>
  <si>
    <t>m N (g)</t>
  </si>
  <si>
    <t>m Ac vial (g)</t>
  </si>
  <si>
    <t>m Ac tot dried (g)</t>
  </si>
  <si>
    <t>m Ac (g)</t>
  </si>
  <si>
    <t>% TLE</t>
  </si>
  <si>
    <t>%TLE</t>
  </si>
  <si>
    <t>% N+AC</t>
  </si>
  <si>
    <t>Combined with Al</t>
  </si>
  <si>
    <t>Al/Ar</t>
  </si>
  <si>
    <t>BA</t>
  </si>
  <si>
    <t>Method extraction efficiency</t>
  </si>
  <si>
    <t>%N</t>
  </si>
  <si>
    <t>%Ac</t>
  </si>
  <si>
    <t>too low !</t>
  </si>
  <si>
    <t>Water undried?</t>
  </si>
  <si>
    <t>Area</t>
  </si>
  <si>
    <t>24-Ethylcoprostanol</t>
  </si>
  <si>
    <t>24-Ethylepicoprostanol</t>
  </si>
  <si>
    <t>Campestanol</t>
  </si>
  <si>
    <t>Sitostanol</t>
  </si>
  <si>
    <t>BA?</t>
  </si>
  <si>
    <t>LCA</t>
  </si>
  <si>
    <t>DCA</t>
  </si>
  <si>
    <t>5α-Cholestane</t>
  </si>
  <si>
    <t>5β-cholan-24-ol</t>
  </si>
  <si>
    <t>Ratios</t>
  </si>
  <si>
    <t>IS (prior silylation) 5α-Cholestane</t>
  </si>
  <si>
    <t>C solution ( mg/l)</t>
  </si>
  <si>
    <r>
      <t>V added (</t>
    </r>
    <r>
      <rPr>
        <sz val="9"/>
        <color theme="1"/>
        <rFont val="Calibri"/>
        <family val="2"/>
      </rPr>
      <t>μ</t>
    </r>
    <r>
      <rPr>
        <sz val="9"/>
        <color theme="1"/>
        <rFont val="Arial"/>
        <family val="2"/>
      </rPr>
      <t>l)</t>
    </r>
  </si>
  <si>
    <r>
      <t>m added (</t>
    </r>
    <r>
      <rPr>
        <sz val="9"/>
        <color theme="1"/>
        <rFont val="Calibri"/>
        <family val="2"/>
      </rPr>
      <t>μ</t>
    </r>
    <r>
      <rPr>
        <sz val="9"/>
        <color theme="1"/>
        <rFont val="Arial"/>
        <family val="2"/>
      </rPr>
      <t>g)</t>
    </r>
  </si>
  <si>
    <r>
      <t>V injected (</t>
    </r>
    <r>
      <rPr>
        <sz val="11"/>
        <color theme="1"/>
        <rFont val="Calibri"/>
        <family val="2"/>
      </rPr>
      <t>μl)</t>
    </r>
  </si>
  <si>
    <t>V injected (μl)</t>
  </si>
  <si>
    <t>m injected (μg)</t>
  </si>
  <si>
    <r>
      <t>C (</t>
    </r>
    <r>
      <rPr>
        <b/>
        <i/>
        <sz val="11"/>
        <color theme="1"/>
        <rFont val="Calibri"/>
        <family val="2"/>
      </rPr>
      <t>μg/g sample)</t>
    </r>
  </si>
  <si>
    <t>Coprostanol</t>
  </si>
  <si>
    <t>Epicoprostanol</t>
  </si>
  <si>
    <t>Cholestanol</t>
  </si>
  <si>
    <t xml:space="preserve">Epi-b-campestanol </t>
  </si>
  <si>
    <t>Cholesterol</t>
  </si>
  <si>
    <t>C28sterol</t>
  </si>
  <si>
    <t>Stigmasterol</t>
  </si>
  <si>
    <t>Sitosterol</t>
  </si>
  <si>
    <t>Archaeol</t>
  </si>
  <si>
    <t>LH2-014FR A HEPTANE</t>
  </si>
  <si>
    <t>LH2-014FR B DCM</t>
  </si>
  <si>
    <t>QC orga soil</t>
  </si>
  <si>
    <t>L2016FR</t>
  </si>
  <si>
    <t>LH2001S</t>
  </si>
  <si>
    <t>LH2002S</t>
  </si>
  <si>
    <t>LH2006S</t>
  </si>
  <si>
    <t>LH2003S</t>
  </si>
  <si>
    <t>LH2007S</t>
  </si>
  <si>
    <t>LH2009S</t>
  </si>
  <si>
    <t>LH2010S</t>
  </si>
  <si>
    <t>2-6 Nov 2015</t>
  </si>
  <si>
    <t>24-ethyl-5β-cholesta-22-en-3β-ol</t>
  </si>
  <si>
    <t>Fucosterol</t>
  </si>
  <si>
    <t>Campesterol</t>
  </si>
  <si>
    <t>Surface trampled soil</t>
  </si>
  <si>
    <t>10/100 Ahb1</t>
  </si>
  <si>
    <t>30/100 Ahb1</t>
  </si>
  <si>
    <t>30/100 Ahb2</t>
  </si>
  <si>
    <t>Tot stanols</t>
  </si>
  <si>
    <t>Distribution (%)</t>
  </si>
  <si>
    <t>Tot sterols</t>
  </si>
  <si>
    <t>24-ethyl-5β-cholesta-22-en-3b-ol</t>
  </si>
  <si>
    <t>24-ethyl-5β-cholesta-22-en-3α-ol</t>
  </si>
  <si>
    <t>LH1017FROH</t>
  </si>
  <si>
    <t>LH1016FROH</t>
  </si>
  <si>
    <t>Stigmastanol</t>
  </si>
  <si>
    <t>50/60 Ahb2</t>
  </si>
  <si>
    <t>LH2008S</t>
  </si>
  <si>
    <t>QC</t>
  </si>
  <si>
    <t>LH2016FROH</t>
  </si>
  <si>
    <t>5/90 Ahb2</t>
  </si>
  <si>
    <t>50/130 Ahb2</t>
  </si>
  <si>
    <t>R1 (Human &gt; 0.7)</t>
  </si>
  <si>
    <t>R2 (Human &gt; 0.5)</t>
  </si>
  <si>
    <t>R3 (Human &lt; 0.2)</t>
  </si>
  <si>
    <t>R4 (Porcine &gt; 1.5)</t>
  </si>
  <si>
    <r>
      <t xml:space="preserve">R5 (Bovine </t>
    </r>
    <r>
      <rPr>
        <sz val="11"/>
        <rFont val="Calibri"/>
        <family val="2"/>
      </rPr>
      <t>≈ 1 ; Porcine &gt; 2)</t>
    </r>
  </si>
  <si>
    <t>R7  (Ruminant &lt; 1 ; Porcine &gt; 1)</t>
  </si>
  <si>
    <t>R8 (Bovine &lt; 0.7 ; Porcine &gt; 3.7)</t>
  </si>
  <si>
    <t>R9 (2.3 &lt; Bovine &lt; 3.3 ; 0.2 &lt; Porcine &lt; 0.7)</t>
  </si>
  <si>
    <t>R6 (Bovine &lt; 47 or 38, Human &gt; 60 or 73)</t>
  </si>
  <si>
    <t>μ</t>
  </si>
  <si>
    <t>5/100 Ahb1</t>
  </si>
  <si>
    <t>40/70 Ahb1</t>
  </si>
  <si>
    <t>R1</t>
  </si>
  <si>
    <t>R2</t>
  </si>
  <si>
    <t>R3</t>
  </si>
  <si>
    <t>R4</t>
  </si>
  <si>
    <t>R6</t>
  </si>
  <si>
    <t>Reindeer Faeces 1</t>
  </si>
  <si>
    <t>Reindeer Faeces 2</t>
  </si>
  <si>
    <t>IS 2(prior silylation) 5α-Cholestane</t>
  </si>
  <si>
    <t>C in sample (μg/g DW)</t>
  </si>
  <si>
    <t>FA</t>
  </si>
  <si>
    <t>LH2017S</t>
  </si>
  <si>
    <t>LH2018S</t>
  </si>
  <si>
    <t>LH2019S</t>
  </si>
  <si>
    <t>LH2020S</t>
  </si>
  <si>
    <t>LH2021S</t>
  </si>
  <si>
    <t>LH2019SSAP</t>
  </si>
  <si>
    <t>LH2003SSAP</t>
  </si>
  <si>
    <t>LH2009SSAP</t>
  </si>
  <si>
    <t>LH2011FR</t>
  </si>
  <si>
    <t>LH2012FR</t>
  </si>
  <si>
    <t>LH2011FRSAP</t>
  </si>
  <si>
    <t>LH2012FRSAP</t>
  </si>
  <si>
    <t>Direct extraction by Saponification</t>
  </si>
  <si>
    <t>Extraction by Saponification</t>
  </si>
  <si>
    <t>C solution (mg/l)</t>
  </si>
  <si>
    <t>m OH (mg)</t>
  </si>
  <si>
    <t>Vial broken</t>
  </si>
  <si>
    <t>m BA (mg)</t>
  </si>
  <si>
    <t>LH2014FR DCM BA fraction</t>
  </si>
  <si>
    <t>LH2014FR HEPTANE BA fraction</t>
  </si>
  <si>
    <t>LH2014FR HEPTANE OH fraction</t>
  </si>
  <si>
    <t>LH2014FR DCM OH fraction</t>
  </si>
  <si>
    <t>% BA/OH fraction</t>
  </si>
  <si>
    <t>LH2014FR HEPTANE</t>
  </si>
  <si>
    <t>LH2014FR DCM</t>
  </si>
  <si>
    <t>B-campestanol</t>
  </si>
  <si>
    <t>C (μg/g sample)</t>
  </si>
  <si>
    <t>R5 (Bovine ≈ 1 ; Porcine &gt; 2)</t>
  </si>
  <si>
    <t>"45956.046</t>
  </si>
  <si>
    <t>C (ng/g sample)</t>
  </si>
  <si>
    <t>Concentration</t>
  </si>
  <si>
    <t>Recovery  5b-cholan-24-ol</t>
  </si>
  <si>
    <t>Ahb1</t>
  </si>
  <si>
    <t>Ahb2</t>
  </si>
  <si>
    <t>Ab2</t>
  </si>
  <si>
    <t>Ab3</t>
  </si>
  <si>
    <t>20/80 Ab1</t>
  </si>
  <si>
    <t>LH2014FR</t>
  </si>
  <si>
    <t>LH2016FR</t>
  </si>
  <si>
    <t>IS 1 (prior extraction) 5b-cholan-24-ol</t>
  </si>
  <si>
    <t>Soil sample tested: LH2-018S (animal signature)</t>
  </si>
  <si>
    <t>STANDARD ADDED (µg)</t>
  </si>
  <si>
    <t>5α-Pregnan-20-one</t>
  </si>
  <si>
    <t>5ß-cholan-24-ol</t>
  </si>
  <si>
    <t>Coprostanone</t>
  </si>
  <si>
    <t>Cholestanone</t>
  </si>
  <si>
    <t>Ergosterol</t>
  </si>
  <si>
    <t>ß-Sitosterol</t>
  </si>
  <si>
    <t>DOHG</t>
  </si>
  <si>
    <t>Cholanic acid</t>
  </si>
  <si>
    <t>Lithocholic acid</t>
  </si>
  <si>
    <t>Deoxycholic acid</t>
  </si>
  <si>
    <t>Chenodeoxycholic acid</t>
  </si>
  <si>
    <t>Hyodeoxycholic acid</t>
  </si>
  <si>
    <t>Ursodeoxycholic acid</t>
  </si>
  <si>
    <t>m TLE (mg)</t>
  </si>
  <si>
    <t>CAA (217)</t>
  </si>
  <si>
    <t>LCA (215)</t>
  </si>
  <si>
    <t>DCA (255)</t>
  </si>
  <si>
    <t>CDCA (370)</t>
  </si>
  <si>
    <t>HDCA (370)</t>
  </si>
  <si>
    <t>UDCA (460)</t>
  </si>
  <si>
    <t>CAA</t>
  </si>
  <si>
    <t>CDCA</t>
  </si>
  <si>
    <t>HDCA</t>
  </si>
  <si>
    <t>UDCA</t>
  </si>
  <si>
    <t>Calibration(forced offset)</t>
  </si>
  <si>
    <t>a</t>
  </si>
  <si>
    <t>b</t>
  </si>
  <si>
    <t>m injected (ng)</t>
  </si>
  <si>
    <t>C° (ng/g DW)</t>
  </si>
  <si>
    <t>SN</t>
  </si>
  <si>
    <t>LOD (ng/g)</t>
  </si>
  <si>
    <t>LOQ (ng/g)</t>
  </si>
  <si>
    <t>Calibration Rc = a*Ra+b</t>
  </si>
  <si>
    <t>Non offset calib</t>
  </si>
  <si>
    <t>C (μg/g DW)</t>
  </si>
  <si>
    <t>C (ng/g DW)</t>
  </si>
  <si>
    <t>LOD (ng/g DW)</t>
  </si>
  <si>
    <t>LOQ (ng/g DW)</t>
  </si>
  <si>
    <t>Stanol distribution (%)</t>
  </si>
  <si>
    <t>Sum</t>
  </si>
  <si>
    <t>Mean C (ng/g DW)</t>
  </si>
  <si>
    <t>SD</t>
  </si>
  <si>
    <t>DHM</t>
  </si>
  <si>
    <t>DSIG</t>
  </si>
  <si>
    <t>HHM</t>
  </si>
  <si>
    <t>HSIG</t>
  </si>
  <si>
    <t>MEAN</t>
  </si>
  <si>
    <t>LOD</t>
  </si>
  <si>
    <t>LOQ</t>
  </si>
  <si>
    <t>L2-016FR</t>
  </si>
  <si>
    <t>LH2-011FR</t>
  </si>
  <si>
    <t>LH2-012FR</t>
  </si>
  <si>
    <t>LH2-003S</t>
  </si>
  <si>
    <t>LH2-009S</t>
  </si>
  <si>
    <t>LH2-018S</t>
  </si>
  <si>
    <t>LH1-021FR</t>
  </si>
  <si>
    <t>LH1-022FR</t>
  </si>
  <si>
    <t>LH1-027FR</t>
  </si>
  <si>
    <t>LH1-028FR</t>
  </si>
  <si>
    <t>LH2-013FR</t>
  </si>
  <si>
    <t>LH2-015FR</t>
  </si>
  <si>
    <t>LH4-494FR</t>
  </si>
  <si>
    <t>LH4-495FR</t>
  </si>
  <si>
    <t>LH4-496FR</t>
  </si>
  <si>
    <t>LH4-497FR</t>
  </si>
  <si>
    <t>LH4-498FR</t>
  </si>
  <si>
    <t>LH4-504FR</t>
  </si>
  <si>
    <t>LH4-505FR</t>
  </si>
  <si>
    <t>LH4-506FR</t>
  </si>
  <si>
    <t>LH4-507FR</t>
  </si>
  <si>
    <t>LH4-508FR</t>
  </si>
  <si>
    <t>IS stanol sterol 5b-cholan-24-ol</t>
  </si>
  <si>
    <t>IS stanones 5α-Pregnan-20-one</t>
  </si>
  <si>
    <t>IS 1 BA Cholanic acid</t>
  </si>
  <si>
    <t>IS 1FA (c31)</t>
  </si>
  <si>
    <t>LH4-477FG</t>
  </si>
  <si>
    <t>LH4-478FG</t>
  </si>
  <si>
    <t>LH4-479FG</t>
  </si>
  <si>
    <t>LH4-480FG</t>
  </si>
  <si>
    <t>LH4-481FG</t>
  </si>
  <si>
    <t>LH4-482FG</t>
  </si>
  <si>
    <t>LH4-483FG</t>
  </si>
  <si>
    <t>LH4-484FS</t>
  </si>
  <si>
    <t>LH4-485FS</t>
  </si>
  <si>
    <t>LH4-486FS</t>
  </si>
  <si>
    <t>LH4-487FS</t>
  </si>
  <si>
    <t>LH4-488FS</t>
  </si>
  <si>
    <t>LH4-489FS</t>
  </si>
  <si>
    <t>LH4-490FS</t>
  </si>
  <si>
    <t>LH4-519FL</t>
  </si>
  <si>
    <t>LH4-520FL</t>
  </si>
  <si>
    <t>LH4-521FL</t>
  </si>
  <si>
    <t>LH4-522FL</t>
  </si>
  <si>
    <t>LH4-523FL</t>
  </si>
  <si>
    <t>LH4-524FL</t>
  </si>
  <si>
    <t>\</t>
  </si>
  <si>
    <t>PEAK LIST</t>
  </si>
  <si>
    <t>LH4-105S SIM.RAW</t>
  </si>
  <si>
    <t>RT: 23.36 - 34.26</t>
  </si>
  <si>
    <t>Number of detected peaks: 5</t>
  </si>
  <si>
    <t>Apex RT</t>
  </si>
  <si>
    <t>%Area</t>
  </si>
  <si>
    <t>LH4-106S SIM.RAW</t>
  </si>
  <si>
    <t>Number of detected peaks: 3</t>
  </si>
  <si>
    <t>LH4-112S SIM.RAW</t>
  </si>
  <si>
    <t>lh4-113s sim.raw</t>
  </si>
  <si>
    <t>RT: 22.97 - 33.99</t>
  </si>
  <si>
    <t>Number of detected peaks: 4</t>
  </si>
  <si>
    <t>Copro</t>
  </si>
  <si>
    <t>Cholesta</t>
  </si>
  <si>
    <t>24ethylcop</t>
  </si>
  <si>
    <t>24ethylepicop</t>
  </si>
  <si>
    <t>Sito</t>
  </si>
  <si>
    <t>105/190 Bfh</t>
  </si>
  <si>
    <t>105/190 Bs</t>
  </si>
  <si>
    <t>100/195 Ea</t>
  </si>
  <si>
    <t>100/195 Bs</t>
  </si>
  <si>
    <t>LH1-001FH</t>
  </si>
  <si>
    <t>LH1-002FH</t>
  </si>
  <si>
    <t>LH1-019FH</t>
  </si>
  <si>
    <t>LH1-020FH</t>
  </si>
  <si>
    <t>LH1-025FG</t>
  </si>
  <si>
    <t>LH1-026FDG</t>
  </si>
  <si>
    <t>LH1-030FM</t>
  </si>
  <si>
    <t>LH1-034FDG</t>
  </si>
  <si>
    <t>LH1-036FDG</t>
  </si>
  <si>
    <t>LH1-037FDG</t>
  </si>
  <si>
    <t>LH1-038FHU</t>
  </si>
  <si>
    <t>LH1-039FG</t>
  </si>
  <si>
    <t>LH3-003FM</t>
  </si>
  <si>
    <t>LH4-491FC</t>
  </si>
  <si>
    <t>LH4-492FDG</t>
  </si>
  <si>
    <t>LH4-493FDG</t>
  </si>
  <si>
    <t>LH4-516FM</t>
  </si>
  <si>
    <t>LH4-517FM</t>
  </si>
  <si>
    <t>LH4-518FM</t>
  </si>
  <si>
    <t>LH4-014S</t>
  </si>
  <si>
    <t>LH4-028S</t>
  </si>
  <si>
    <t>LH4-063S</t>
  </si>
  <si>
    <t>LH4-073S</t>
  </si>
  <si>
    <t>LH4-081S</t>
  </si>
  <si>
    <t>LH4-091S</t>
  </si>
  <si>
    <t>LH4-105S</t>
  </si>
  <si>
    <t>LH4-110S</t>
  </si>
  <si>
    <t>LH4-113S</t>
  </si>
  <si>
    <t>LH4-133S</t>
  </si>
  <si>
    <t>LH4-138S</t>
  </si>
  <si>
    <t>LH4-152S</t>
  </si>
  <si>
    <t>LH4-180S</t>
  </si>
  <si>
    <t>LH4-354S</t>
  </si>
  <si>
    <t>LH4-356S</t>
  </si>
  <si>
    <t>LH4-357S</t>
  </si>
  <si>
    <t>LH4-376S</t>
  </si>
  <si>
    <t>LH4-390S</t>
  </si>
  <si>
    <t>LH4-430S</t>
  </si>
  <si>
    <t>Fast tests with direct saponification</t>
  </si>
  <si>
    <t>LH4-233S</t>
  </si>
  <si>
    <t>LH4-533S</t>
  </si>
  <si>
    <t>LH4-594S</t>
  </si>
  <si>
    <t>LH2-001S</t>
  </si>
  <si>
    <t>LH2-006S</t>
  </si>
  <si>
    <t>LH2-017S</t>
  </si>
  <si>
    <t>LH2-031S</t>
  </si>
  <si>
    <t>LH2-045S</t>
  </si>
  <si>
    <t>LH2-047S</t>
  </si>
  <si>
    <t>LH2-048S</t>
  </si>
  <si>
    <t>LH2-049S</t>
  </si>
  <si>
    <t>LH2-050S</t>
  </si>
  <si>
    <t>LH2-052S</t>
  </si>
  <si>
    <t>LH2-053S</t>
  </si>
  <si>
    <t>LH2-054S</t>
  </si>
  <si>
    <t>LH2-055S</t>
  </si>
  <si>
    <t>LH2-056S</t>
  </si>
  <si>
    <t>Soils</t>
  </si>
  <si>
    <t>Faeces</t>
  </si>
  <si>
    <t>X</t>
  </si>
  <si>
    <t>OH SCAN</t>
  </si>
  <si>
    <t>C IS  5b-cholan-24-ol(μg/ml)</t>
  </si>
  <si>
    <t>C IS  5α-Pregnan-20-one (μg/ml)</t>
  </si>
  <si>
    <t>IS 1 n-alk c34</t>
  </si>
  <si>
    <t>IS 1 n-alk c22</t>
  </si>
  <si>
    <t>FIRST INTERNAL STANDARDS</t>
  </si>
  <si>
    <t>FRACTIONS</t>
  </si>
  <si>
    <t>2nd INTERNAL STANDARD</t>
  </si>
  <si>
    <t>RESULTS</t>
  </si>
  <si>
    <t>Unknown BA 1</t>
  </si>
  <si>
    <t>Unknown BA 2</t>
  </si>
  <si>
    <t>Unknown BA 3</t>
  </si>
  <si>
    <t>Unknown BA 4</t>
  </si>
  <si>
    <t>Unknown BA 5</t>
  </si>
  <si>
    <t>Calibration</t>
  </si>
  <si>
    <t>Concentration (μg/g DW)</t>
  </si>
  <si>
    <t>Concentration (ng/g DW)</t>
  </si>
  <si>
    <t>Sitostanone?</t>
  </si>
  <si>
    <t>Ratio</t>
  </si>
  <si>
    <t>IS 2(prior silyl.)DOHG</t>
  </si>
  <si>
    <t>IS 2 for BA (5α-Cholestane)</t>
  </si>
  <si>
    <t>IS 2 for OH (5α-Cholestane)</t>
  </si>
  <si>
    <t>V diss. (ml)</t>
  </si>
  <si>
    <t>Analysed</t>
  </si>
  <si>
    <t>LH2-046S</t>
  </si>
  <si>
    <t>V dissolution for  ≈ 1mg/ml (ml, DCM)</t>
  </si>
  <si>
    <r>
      <t>V tot (</t>
    </r>
    <r>
      <rPr>
        <sz val="9"/>
        <color theme="1"/>
        <rFont val="Calibri"/>
        <family val="2"/>
      </rPr>
      <t>μ</t>
    </r>
    <r>
      <rPr>
        <sz val="9"/>
        <color theme="1"/>
        <rFont val="Arial"/>
        <family val="2"/>
      </rPr>
      <t>l)</t>
    </r>
  </si>
  <si>
    <t>V dissolution for  ≈ 0.5mg/ml (ml, DCM)</t>
  </si>
  <si>
    <t>C IS  CAA (μg/ml) at 5mg/ml</t>
  </si>
  <si>
    <t>Pattern calculations</t>
  </si>
  <si>
    <t>CAA a</t>
  </si>
  <si>
    <t>CAA b</t>
  </si>
  <si>
    <t>LCA a</t>
  </si>
  <si>
    <t>LCA b</t>
  </si>
  <si>
    <t>DCA a</t>
  </si>
  <si>
    <t>DCA b</t>
  </si>
  <si>
    <t>CDCA a</t>
  </si>
  <si>
    <t>CDCA b</t>
  </si>
  <si>
    <t>HDCA a</t>
  </si>
  <si>
    <t>HDCA b</t>
  </si>
  <si>
    <t>UDCA a</t>
  </si>
  <si>
    <t>UDCA b</t>
  </si>
  <si>
    <t>5α-Pregnan-20-one a</t>
  </si>
  <si>
    <t>5α-Pregnan-20-one b</t>
  </si>
  <si>
    <t>5ß-cholan-24-ol a</t>
  </si>
  <si>
    <t>5ß-cholan-24-ol b</t>
  </si>
  <si>
    <t>Coprostanone a</t>
  </si>
  <si>
    <t>Coprostanone b</t>
  </si>
  <si>
    <t>Cholestanone a</t>
  </si>
  <si>
    <t>Cholestanone b</t>
  </si>
  <si>
    <t>YES</t>
  </si>
  <si>
    <t>Sum Sterols (μg/g DW)</t>
  </si>
  <si>
    <t>Composition Tot (%)</t>
  </si>
  <si>
    <t>Recovery 5α-Pregnan-20-one (%)</t>
  </si>
  <si>
    <t>Recovery 5β-cholan-24-ol (%)</t>
  </si>
  <si>
    <t>Cairngorm</t>
  </si>
  <si>
    <t>Species</t>
  </si>
  <si>
    <t>Origin</t>
  </si>
  <si>
    <t>Diet</t>
  </si>
  <si>
    <t>AVG</t>
  </si>
  <si>
    <t>Finland</t>
  </si>
  <si>
    <t>Winter</t>
  </si>
  <si>
    <t>Yamal</t>
  </si>
  <si>
    <t>Summer</t>
  </si>
  <si>
    <t>Suolla</t>
  </si>
  <si>
    <t>Unknown</t>
  </si>
  <si>
    <t>Tromso</t>
  </si>
  <si>
    <t>Alaska</t>
  </si>
  <si>
    <t>Coprolite</t>
  </si>
  <si>
    <t>Recent</t>
  </si>
  <si>
    <t>Sweden, Bajkas</t>
  </si>
  <si>
    <t>Autumn</t>
  </si>
  <si>
    <r>
      <t>V dissolution for  ≈</t>
    </r>
    <r>
      <rPr>
        <b/>
        <sz val="11"/>
        <color rgb="FFFF0000"/>
        <rFont val="Calibri"/>
        <family val="2"/>
        <scheme val="minor"/>
      </rPr>
      <t xml:space="preserve"> 8mg/ml</t>
    </r>
    <r>
      <rPr>
        <sz val="11"/>
        <color theme="1"/>
        <rFont val="Calibri"/>
        <family val="2"/>
        <scheme val="minor"/>
      </rPr>
      <t xml:space="preserve"> (ml, DCM)</t>
    </r>
  </si>
  <si>
    <r>
      <t xml:space="preserve">V dissolution for  ≈ </t>
    </r>
    <r>
      <rPr>
        <b/>
        <sz val="11"/>
        <color rgb="FFFF0000"/>
        <rFont val="Calibri"/>
        <family val="2"/>
        <scheme val="minor"/>
      </rPr>
      <t>5mg/ml</t>
    </r>
    <r>
      <rPr>
        <sz val="11"/>
        <color theme="1"/>
        <rFont val="Calibri"/>
        <family val="2"/>
        <scheme val="minor"/>
      </rPr>
      <t xml:space="preserve"> (ml, DCM)</t>
    </r>
  </si>
  <si>
    <t>Greenland</t>
  </si>
  <si>
    <t>Sweden</t>
  </si>
  <si>
    <t>Scotland</t>
  </si>
  <si>
    <t>V tot  (μl)</t>
  </si>
  <si>
    <t>% CAA recovery</t>
  </si>
  <si>
    <t>BA SCAN</t>
  </si>
  <si>
    <t>BA SIM</t>
  </si>
  <si>
    <t>FA SCAN</t>
  </si>
  <si>
    <t>FA SIM ?</t>
  </si>
  <si>
    <t>c16</t>
  </si>
  <si>
    <t>c18</t>
  </si>
  <si>
    <t>c20</t>
  </si>
  <si>
    <t>c24</t>
  </si>
  <si>
    <t>OH SIM</t>
  </si>
  <si>
    <t>OH SIM ?</t>
  </si>
  <si>
    <t>Fire soils:</t>
  </si>
  <si>
    <t>m/z 74, 87, 98, 217, 117, 132</t>
  </si>
  <si>
    <t>Std OH available</t>
  </si>
  <si>
    <t>BA SIM ?</t>
  </si>
  <si>
    <t>Echant</t>
  </si>
  <si>
    <t>Num</t>
  </si>
  <si>
    <t>Min</t>
  </si>
  <si>
    <t>Blanc</t>
  </si>
  <si>
    <t>Tot</t>
  </si>
  <si>
    <t>Hour</t>
  </si>
  <si>
    <t>Day</t>
  </si>
  <si>
    <t>Dilution (ml)</t>
  </si>
  <si>
    <t>IS 5a chol (ppm)</t>
  </si>
  <si>
    <t>frag (SIM only)</t>
  </si>
  <si>
    <t>c injection (mg/ml)</t>
  </si>
  <si>
    <t>-</t>
  </si>
  <si>
    <t>V inj (ul)</t>
  </si>
  <si>
    <t>V dissolution for  ≈ 8mg/ml (ml, DCM)</t>
  </si>
  <si>
    <t>Compo Cop/Epicop/24ethylcop/24ethylepicop (%)</t>
  </si>
  <si>
    <t>SOILS</t>
  </si>
  <si>
    <t>24-Ethylcoprostanol (mz 215)</t>
  </si>
  <si>
    <t>24-Ethylepicoprostanol (mz 215)</t>
  </si>
  <si>
    <t>Sum Stanols (μg/g DW)</t>
  </si>
  <si>
    <t>Composition Stanols (%)</t>
  </si>
  <si>
    <t xml:space="preserve"> </t>
  </si>
  <si>
    <t>Ahb</t>
  </si>
  <si>
    <t>10/100</t>
  </si>
  <si>
    <t>30/100</t>
  </si>
  <si>
    <t>40/70</t>
  </si>
  <si>
    <t>5/90</t>
  </si>
  <si>
    <t>10/90</t>
  </si>
  <si>
    <t>20/75</t>
  </si>
  <si>
    <t>20/100</t>
  </si>
  <si>
    <t>40/140</t>
  </si>
  <si>
    <t>10/95</t>
  </si>
  <si>
    <t>20/90</t>
  </si>
  <si>
    <t>20/85</t>
  </si>
  <si>
    <t>25/95</t>
  </si>
  <si>
    <t>5/95</t>
  </si>
  <si>
    <t>20/70</t>
  </si>
  <si>
    <t>40/120</t>
  </si>
  <si>
    <t>40/110</t>
  </si>
  <si>
    <t>20/80</t>
  </si>
  <si>
    <t>IS 2 for FA(5α-Cholestane)</t>
  </si>
  <si>
    <t>BA Fraction</t>
  </si>
  <si>
    <t>α, ω-dicarboxylic acids</t>
  </si>
  <si>
    <r>
      <t>C</t>
    </r>
    <r>
      <rPr>
        <vertAlign val="subscript"/>
        <sz val="11"/>
        <color theme="1"/>
        <rFont val="Calibri"/>
        <family val="2"/>
        <scheme val="minor"/>
      </rPr>
      <t>9:0</t>
    </r>
  </si>
  <si>
    <r>
      <t>C</t>
    </r>
    <r>
      <rPr>
        <vertAlign val="subscript"/>
        <sz val="11"/>
        <color theme="1"/>
        <rFont val="Calibri"/>
        <family val="2"/>
        <scheme val="minor"/>
      </rPr>
      <t>10:0</t>
    </r>
  </si>
  <si>
    <r>
      <t>C</t>
    </r>
    <r>
      <rPr>
        <vertAlign val="subscript"/>
        <sz val="11"/>
        <color theme="1"/>
        <rFont val="Calibri"/>
        <family val="2"/>
        <scheme val="minor"/>
      </rPr>
      <t>11:0</t>
    </r>
  </si>
  <si>
    <r>
      <t>C</t>
    </r>
    <r>
      <rPr>
        <vertAlign val="subscript"/>
        <sz val="11"/>
        <color theme="1"/>
        <rFont val="Calibri"/>
        <family val="2"/>
        <scheme val="minor"/>
      </rPr>
      <t>12:0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</si>
  <si>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13:0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</si>
  <si>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14:0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</si>
  <si>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15:0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</si>
  <si>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16:0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</si>
  <si>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17:0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</si>
  <si>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18:0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</si>
  <si>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19:0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</si>
  <si>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20:0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</si>
  <si>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21:0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</si>
  <si>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22:0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</si>
  <si>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23:0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</si>
  <si>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24:0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</si>
  <si>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25:0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</si>
  <si>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26:0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</si>
  <si>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27:0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</si>
  <si>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28:0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</si>
  <si>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29:0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</si>
  <si>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30:0</t>
    </r>
    <r>
      <rPr>
        <sz val="11"/>
        <color theme="1"/>
        <rFont val="Calibri"/>
        <family val="2"/>
        <scheme val="minor"/>
      </rPr>
      <t/>
    </r>
  </si>
  <si>
    <t>IS2 5a-cholestane</t>
  </si>
  <si>
    <r>
      <t>m injected (</t>
    </r>
    <r>
      <rPr>
        <b/>
        <sz val="11"/>
        <color theme="1"/>
        <rFont val="Calibri"/>
        <family val="2"/>
      </rPr>
      <t>µ</t>
    </r>
    <r>
      <rPr>
        <b/>
        <sz val="9.35"/>
        <color theme="1"/>
        <rFont val="Calibri"/>
        <family val="2"/>
      </rPr>
      <t>g)</t>
    </r>
  </si>
  <si>
    <t>Concentration (µg/g)</t>
  </si>
  <si>
    <t>V dissolution for  ≈ 0.8mg/ml (ml, DCM)</t>
  </si>
  <si>
    <t xml:space="preserve">Sum </t>
  </si>
  <si>
    <t>Site G Hearth 3</t>
  </si>
  <si>
    <t>Site G Hearth 1</t>
  </si>
  <si>
    <t>Site A Fire feature</t>
  </si>
  <si>
    <r>
      <t>C</t>
    </r>
    <r>
      <rPr>
        <vertAlign val="subscript"/>
        <sz val="11"/>
        <color theme="1"/>
        <rFont val="Calibri"/>
        <family val="2"/>
        <scheme val="minor"/>
      </rPr>
      <t>9</t>
    </r>
  </si>
  <si>
    <r>
      <t>C</t>
    </r>
    <r>
      <rPr>
        <vertAlign val="subscript"/>
        <sz val="11"/>
        <color theme="1"/>
        <rFont val="Calibri"/>
        <family val="2"/>
        <scheme val="minor"/>
      </rPr>
      <t>10</t>
    </r>
  </si>
  <si>
    <r>
      <t>C</t>
    </r>
    <r>
      <rPr>
        <vertAlign val="subscript"/>
        <sz val="11"/>
        <color theme="1"/>
        <rFont val="Calibri"/>
        <family val="2"/>
        <scheme val="minor"/>
      </rPr>
      <t>11</t>
    </r>
  </si>
  <si>
    <r>
      <t>C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</si>
  <si>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13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</si>
  <si>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14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</si>
  <si>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15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</si>
  <si>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</si>
  <si>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</si>
  <si>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18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</si>
  <si>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19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</si>
  <si>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20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</si>
  <si>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21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</si>
  <si>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</si>
  <si>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23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</si>
  <si>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</si>
  <si>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25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</si>
  <si>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26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</si>
  <si>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27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</si>
  <si>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28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</si>
  <si>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29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</si>
  <si>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30</t>
    </r>
    <r>
      <rPr>
        <sz val="11"/>
        <color theme="1"/>
        <rFont val="Calibri"/>
        <family val="2"/>
        <scheme val="minor"/>
      </rPr>
      <t/>
    </r>
  </si>
  <si>
    <t>SUMLC</t>
  </si>
  <si>
    <t>SUM SC (with c20)</t>
  </si>
  <si>
    <t>OH Fraction</t>
  </si>
  <si>
    <t>n-alcohols</t>
  </si>
  <si>
    <r>
      <t>C</t>
    </r>
    <r>
      <rPr>
        <vertAlign val="subscript"/>
        <sz val="11"/>
        <color theme="1"/>
        <rFont val="Calibri"/>
        <family val="2"/>
        <scheme val="minor"/>
      </rPr>
      <t>31:0</t>
    </r>
  </si>
  <si>
    <r>
      <t>C</t>
    </r>
    <r>
      <rPr>
        <vertAlign val="subscript"/>
        <sz val="11"/>
        <color theme="1"/>
        <rFont val="Calibri"/>
        <family val="2"/>
        <scheme val="minor"/>
      </rPr>
      <t>32:0</t>
    </r>
  </si>
  <si>
    <r>
      <t>C</t>
    </r>
    <r>
      <rPr>
        <vertAlign val="subscript"/>
        <sz val="11"/>
        <color theme="1"/>
        <rFont val="Calibri"/>
        <family val="2"/>
        <scheme val="minor"/>
      </rPr>
      <t>31</t>
    </r>
    <r>
      <rPr>
        <sz val="11"/>
        <color theme="1"/>
        <rFont val="Calibri"/>
        <family val="2"/>
        <scheme val="minor"/>
      </rPr>
      <t/>
    </r>
  </si>
  <si>
    <r>
      <t>C</t>
    </r>
    <r>
      <rPr>
        <vertAlign val="subscript"/>
        <sz val="11"/>
        <color theme="1"/>
        <rFont val="Calibri"/>
        <family val="2"/>
        <scheme val="minor"/>
      </rPr>
      <t>32</t>
    </r>
    <r>
      <rPr>
        <sz val="11"/>
        <color theme="1"/>
        <rFont val="Calibri"/>
        <family val="2"/>
        <scheme val="minor"/>
      </rPr>
      <t/>
    </r>
  </si>
  <si>
    <t>Other compounds</t>
  </si>
  <si>
    <t>Benzoic acid</t>
  </si>
  <si>
    <t>Triterp</t>
  </si>
  <si>
    <r>
      <t>C</t>
    </r>
    <r>
      <rPr>
        <vertAlign val="subscript"/>
        <sz val="11"/>
        <color theme="1"/>
        <rFont val="Calibri"/>
        <family val="2"/>
        <scheme val="minor"/>
      </rPr>
      <t>13:0</t>
    </r>
  </si>
  <si>
    <t>6,10,14-Trimethyl-2-pentadecanone</t>
  </si>
  <si>
    <r>
      <t>C</t>
    </r>
    <r>
      <rPr>
        <vertAlign val="subscript"/>
        <sz val="11"/>
        <color theme="1"/>
        <rFont val="Calibri"/>
        <family val="2"/>
        <scheme val="minor"/>
      </rPr>
      <t>13</t>
    </r>
  </si>
  <si>
    <t>SUM</t>
  </si>
  <si>
    <t>FA Fraction</t>
  </si>
  <si>
    <t>Fatty acids</t>
  </si>
  <si>
    <t>FA 11:0</t>
  </si>
  <si>
    <t>FA 12:0</t>
  </si>
  <si>
    <t>FA 13:0 br</t>
  </si>
  <si>
    <t>FA 13:0</t>
  </si>
  <si>
    <t>FA 14:0 br</t>
  </si>
  <si>
    <t>FA 14:1 w?</t>
  </si>
  <si>
    <t>FA 14:0</t>
  </si>
  <si>
    <t>FA 15:0 br w2</t>
  </si>
  <si>
    <t>FA 15:0 br</t>
  </si>
  <si>
    <t>FA 15:1 w?</t>
  </si>
  <si>
    <t>FA 15:0</t>
  </si>
  <si>
    <t>FA 16:0 br w2</t>
  </si>
  <si>
    <t>?</t>
  </si>
  <si>
    <t>FA 16:1 w?</t>
  </si>
  <si>
    <t>FA 16:0 br</t>
  </si>
  <si>
    <t>FA 16:0</t>
  </si>
  <si>
    <t>FA 17:0 br w2</t>
  </si>
  <si>
    <t>FA 17:0 br</t>
  </si>
  <si>
    <t>FA 17:1 w?</t>
  </si>
  <si>
    <t>FA 17:0</t>
  </si>
  <si>
    <t>FA 18:0 br w2</t>
  </si>
  <si>
    <t>FA 18:0 br</t>
  </si>
  <si>
    <t>FA 18:2 w?</t>
  </si>
  <si>
    <t>FA 18:1 w?</t>
  </si>
  <si>
    <t>FA 18:0</t>
  </si>
  <si>
    <t>FA 19:0 br</t>
  </si>
  <si>
    <t>FA 19:1 w?</t>
  </si>
  <si>
    <t>FA 19:0</t>
  </si>
  <si>
    <t>FA 20:y w?</t>
  </si>
  <si>
    <t>FA 20:1 w?</t>
  </si>
  <si>
    <t>FA 20:0</t>
  </si>
  <si>
    <t>? (mz 99)</t>
  </si>
  <si>
    <t>FA 20:3 w?</t>
  </si>
  <si>
    <t>FA 21:0 br</t>
  </si>
  <si>
    <t>FA 21:0</t>
  </si>
  <si>
    <t>FA 22:1 w?</t>
  </si>
  <si>
    <t>FA 22:0</t>
  </si>
  <si>
    <t>? 1-Monopalmitin trimethylsilyl ether</t>
  </si>
  <si>
    <t>FA 23:0</t>
  </si>
  <si>
    <t>FA 24:1 w?</t>
  </si>
  <si>
    <t>? 2-Monostearin trimethylsilyl ethe</t>
  </si>
  <si>
    <t>FA 24:0</t>
  </si>
  <si>
    <t>FA 25:0</t>
  </si>
  <si>
    <t>FA 26:0</t>
  </si>
  <si>
    <t>FA 27:0</t>
  </si>
  <si>
    <t>FA 28:0</t>
  </si>
  <si>
    <t>FA 29:0</t>
  </si>
  <si>
    <t>FA 30:0</t>
  </si>
  <si>
    <t>FA 32:0</t>
  </si>
  <si>
    <t>? (mz 57, 316, 647)</t>
  </si>
  <si>
    <t>FA 10:0</t>
  </si>
  <si>
    <t>? Alkyl-substituted benzene</t>
  </si>
  <si>
    <t>FA 16:0 br (mc)</t>
  </si>
  <si>
    <t>? FA 18:3 w? ?</t>
  </si>
  <si>
    <t>FA 19:1 w11?</t>
  </si>
  <si>
    <t>?FA 20:3 w?</t>
  </si>
  <si>
    <t>FA 21:0 br w2</t>
  </si>
  <si>
    <t>FA 21:0 br w2 ?</t>
  </si>
  <si>
    <t>IS1 BA Cholanic acid !!!</t>
  </si>
  <si>
    <t>IS1 FA 31:0</t>
  </si>
  <si>
    <t>FA 33:0</t>
  </si>
  <si>
    <t>FA16:1 w?</t>
  </si>
  <si>
    <t>FA16:0 br</t>
  </si>
  <si>
    <t>FA 17:1 w8?</t>
  </si>
  <si>
    <t>FA 17:1 w9?</t>
  </si>
  <si>
    <t>FA 18:2 w? x2</t>
  </si>
  <si>
    <t>FA 18:2 w? + FA 19:0 br</t>
  </si>
  <si>
    <t>? Stearic acid, 2,3-bis(trimethylsiloxy)propyl ester</t>
  </si>
  <si>
    <t>? (mz 231, 367)</t>
  </si>
  <si>
    <t>Miscellaneous</t>
  </si>
  <si>
    <t>FA 17:0, br (5,9,13-trimethyl)</t>
  </si>
  <si>
    <r>
      <t>Concentration (</t>
    </r>
    <r>
      <rPr>
        <b/>
        <sz val="11"/>
        <color theme="1"/>
        <rFont val="Calibri"/>
        <family val="2"/>
      </rPr>
      <t>µ</t>
    </r>
    <r>
      <rPr>
        <b/>
        <sz val="9.35"/>
        <color theme="1"/>
        <rFont val="Calibri"/>
        <family val="2"/>
      </rPr>
      <t>g/g)</t>
    </r>
  </si>
  <si>
    <t>Monounsaturated</t>
  </si>
  <si>
    <t>Polyunsaturated</t>
  </si>
  <si>
    <t>All Saturated</t>
  </si>
  <si>
    <t>Branched</t>
  </si>
  <si>
    <t>All unsaturated</t>
  </si>
  <si>
    <t>Straight-chain saturated</t>
  </si>
  <si>
    <t>FA 17:0 br (5,9,13-trimethyl)</t>
  </si>
  <si>
    <t>Poly unsat. 18</t>
  </si>
  <si>
    <t>Poly unsat. 20</t>
  </si>
  <si>
    <t>Mono unsat. 18</t>
  </si>
  <si>
    <t>Mono unsat. 14</t>
  </si>
  <si>
    <t>Mono unsat. 15</t>
  </si>
  <si>
    <t>Mono unsat. 16</t>
  </si>
  <si>
    <t>Mono unsat. 17</t>
  </si>
  <si>
    <t>Mono unsat. 19</t>
  </si>
  <si>
    <t>Mono unsat. 20</t>
  </si>
  <si>
    <t>Mono unsat. 22</t>
  </si>
  <si>
    <t>Mono unsat. 24</t>
  </si>
  <si>
    <t>Unsat 16</t>
  </si>
  <si>
    <t>Unsat 18</t>
  </si>
  <si>
    <t>Unsat 20</t>
  </si>
  <si>
    <t>Unsat 19</t>
  </si>
  <si>
    <t>Branched 13</t>
  </si>
  <si>
    <t>Branched 14</t>
  </si>
  <si>
    <t>Branched 15</t>
  </si>
  <si>
    <t>Branched 16</t>
  </si>
  <si>
    <t>Branched 17</t>
  </si>
  <si>
    <t>Branched 18</t>
  </si>
  <si>
    <t>Branched 19</t>
  </si>
  <si>
    <t>Branched 20</t>
  </si>
  <si>
    <t>Branched 21</t>
  </si>
  <si>
    <t>Even</t>
  </si>
  <si>
    <t>Odd</t>
  </si>
  <si>
    <t>Short chain</t>
  </si>
  <si>
    <t>Long chain</t>
  </si>
  <si>
    <t>S/L</t>
  </si>
  <si>
    <t>E/O</t>
  </si>
  <si>
    <t>Sum mono unsat.</t>
  </si>
  <si>
    <t>Sum poly unsat.</t>
  </si>
  <si>
    <t>Sum sat.</t>
  </si>
  <si>
    <t>Sum branched</t>
  </si>
  <si>
    <t>Summary</t>
  </si>
  <si>
    <t>Straight Chain Saturated</t>
  </si>
  <si>
    <t>Branched Chain Saturated</t>
  </si>
  <si>
    <t>Mono Unsaturated</t>
  </si>
  <si>
    <t>Poly Unsaturated</t>
  </si>
  <si>
    <t>2901:1-Fire feature</t>
  </si>
  <si>
    <t>2907:1-Hearth 3</t>
  </si>
  <si>
    <t>2907:1-Hearth 1</t>
  </si>
  <si>
    <t>Coprostanol (215)</t>
  </si>
  <si>
    <t>Epicoprostanol (215)</t>
  </si>
  <si>
    <t>Cholestanol (215)</t>
  </si>
  <si>
    <t>5α-Campestanol (215)</t>
  </si>
  <si>
    <t>5ß-Epicampestanol (215)</t>
  </si>
  <si>
    <t>5ß-Stigmastanol (215)</t>
  </si>
  <si>
    <t>5ß-Epistigmastanol (215)</t>
  </si>
  <si>
    <t>Campestanol (215)</t>
  </si>
  <si>
    <t>Stigmastanol (215)</t>
  </si>
  <si>
    <t>Sitostanol (215)</t>
  </si>
  <si>
    <t>Cholesterol (129)</t>
  </si>
  <si>
    <t>Campesterol (129)</t>
  </si>
  <si>
    <t>Stigmasterol (129)</t>
  </si>
  <si>
    <t>ß-Sitosterol (129)</t>
  </si>
  <si>
    <t>Ergosterol (363)</t>
  </si>
  <si>
    <t>24-Ethylcoprostanol (398)</t>
  </si>
  <si>
    <t>24-Ethylepicoprostanol (398)</t>
  </si>
  <si>
    <t>5ß-Stigmastanol (257)</t>
  </si>
  <si>
    <t>5ß-Epistigmastanol (257)</t>
  </si>
  <si>
    <t>Stigmastanol (257)</t>
  </si>
  <si>
    <t>Brassicastanol (215)</t>
  </si>
  <si>
    <t>Lichestanol (253)</t>
  </si>
  <si>
    <t>Epibrassicastanol (215)</t>
  </si>
  <si>
    <t>24(24)-methylenecholestanol? (215)</t>
  </si>
  <si>
    <t>Brassicasterol (129)</t>
  </si>
  <si>
    <t>Lichesterol (363)</t>
  </si>
  <si>
    <t>Ergostanol (253)</t>
  </si>
  <si>
    <t>Δ7-Avenasterol</t>
  </si>
  <si>
    <t>Fucostanol (215)</t>
  </si>
  <si>
    <t>Δ7-Isoavenasterol</t>
  </si>
  <si>
    <t>5ß-Stigmastanol (486)</t>
  </si>
  <si>
    <t>5ß-Epistigmastanol (486)</t>
  </si>
  <si>
    <t>Epicholestanol (215)</t>
  </si>
  <si>
    <t>Cholestanol (355)</t>
  </si>
  <si>
    <t>Cholestanol (445)</t>
  </si>
  <si>
    <t>5ß-Campestanol (384)</t>
  </si>
  <si>
    <t>Fucosterol (129)</t>
  </si>
  <si>
    <t>Fucosterol (484)</t>
  </si>
  <si>
    <r>
      <t>5</t>
    </r>
    <r>
      <rPr>
        <sz val="11"/>
        <rFont val="Calibri"/>
        <family val="2"/>
      </rPr>
      <t>α</t>
    </r>
    <r>
      <rPr>
        <sz val="11"/>
        <rFont val="Calibri"/>
        <family val="2"/>
        <scheme val="minor"/>
      </rPr>
      <t>-Campestanol (215)</t>
    </r>
  </si>
  <si>
    <t>Coprostanol (215) A</t>
  </si>
  <si>
    <t>Coprostanol (215) B</t>
  </si>
  <si>
    <t>Epicoprostanol (215) A</t>
  </si>
  <si>
    <t>Epicoprostanol (215) B</t>
  </si>
  <si>
    <t>Cholestanol (215) A</t>
  </si>
  <si>
    <t>Cholestanol (215) B</t>
  </si>
  <si>
    <t>24-Ethylcoprostanol (215) A</t>
  </si>
  <si>
    <t>24-Ethylcoprostanol (215) B</t>
  </si>
  <si>
    <t>24-Ethylepicoprostanol (215) A</t>
  </si>
  <si>
    <t>24-Ethylepicoprostanol (215) B</t>
  </si>
  <si>
    <t>Sitostanol (215) A</t>
  </si>
  <si>
    <t>Sitostanol (215) B</t>
  </si>
  <si>
    <t>Cholesterol (129) A</t>
  </si>
  <si>
    <t>Cholesterol (129) B</t>
  </si>
  <si>
    <t>Stigmasterol (129) A</t>
  </si>
  <si>
    <t>Stigmasterol (129) B</t>
  </si>
  <si>
    <t>ß-Sitosterol (129) A</t>
  </si>
  <si>
    <t>ß-Sitosterol (129) B</t>
  </si>
  <si>
    <t>Ergosterol (363) A</t>
  </si>
  <si>
    <t>Ergosterol (363) B</t>
  </si>
  <si>
    <t>24-Ethylcoprostanol (398) A</t>
  </si>
  <si>
    <t>24-Ethylcoprostanol (398) B</t>
  </si>
  <si>
    <t>24-Ethylepicoprostanol (398) A</t>
  </si>
  <si>
    <t>24-Ethylepicoprostanol (398) B</t>
  </si>
  <si>
    <t>Coprostanol (370 ) A</t>
  </si>
  <si>
    <t>Coprostanol (370 ) B</t>
  </si>
  <si>
    <t>Cholestanol (355) A</t>
  </si>
  <si>
    <t>Cholestanol (355) B</t>
  </si>
  <si>
    <t>Cholestanol (445)  A</t>
  </si>
  <si>
    <t>Cholestanol (445)  B</t>
  </si>
  <si>
    <t>Ergosterol (253)  A</t>
  </si>
  <si>
    <t>Ergosterol (253)  B</t>
  </si>
  <si>
    <t>Stigmasterol (484) A</t>
  </si>
  <si>
    <t>Stigmasterol (484) B</t>
  </si>
  <si>
    <t>HUMAN SIM</t>
  </si>
  <si>
    <t>PIG SCAN</t>
  </si>
  <si>
    <t>CATTLE SCAN</t>
  </si>
  <si>
    <t>SHEEP SIM</t>
  </si>
  <si>
    <t>E07015</t>
  </si>
  <si>
    <t>E07001</t>
  </si>
  <si>
    <t>STEPSW1</t>
  </si>
  <si>
    <t>E07017</t>
  </si>
  <si>
    <t>M01059</t>
  </si>
  <si>
    <t>StepFW2</t>
  </si>
  <si>
    <t>E07025</t>
  </si>
  <si>
    <t>Meignanne 09 ES</t>
  </si>
  <si>
    <t>LP2</t>
  </si>
  <si>
    <t>LP_t1</t>
  </si>
  <si>
    <t>LP4</t>
  </si>
  <si>
    <t>rLP4</t>
  </si>
  <si>
    <t>rLP6</t>
  </si>
  <si>
    <t>ELi01b</t>
  </si>
  <si>
    <t>ELi03a</t>
  </si>
  <si>
    <t>B6</t>
  </si>
  <si>
    <t>B2</t>
  </si>
  <si>
    <t>FB2</t>
  </si>
  <si>
    <t>FB11</t>
  </si>
  <si>
    <t>EFu01b</t>
  </si>
  <si>
    <t>EFu03a</t>
  </si>
  <si>
    <t>FB7</t>
  </si>
  <si>
    <t xml:space="preserve">FB6 5mois </t>
  </si>
  <si>
    <t>J02070</t>
  </si>
  <si>
    <t>J02110</t>
  </si>
  <si>
    <t>SIM</t>
  </si>
  <si>
    <t>E02019</t>
  </si>
  <si>
    <t>M01018</t>
  </si>
  <si>
    <t>M01030</t>
  </si>
  <si>
    <t>M01021</t>
  </si>
  <si>
    <t>M01034</t>
  </si>
  <si>
    <t>M01035</t>
  </si>
  <si>
    <t>E02 033 moy</t>
  </si>
  <si>
    <t>E02 036 moy</t>
  </si>
  <si>
    <t>POLM01004s</t>
  </si>
  <si>
    <t>M01001POLsylil</t>
  </si>
  <si>
    <t>M01008</t>
  </si>
  <si>
    <t>M01020</t>
  </si>
  <si>
    <t>E02 039 moy</t>
  </si>
  <si>
    <t>E02 042 moy</t>
  </si>
  <si>
    <t>M01014</t>
  </si>
  <si>
    <t>M01013</t>
  </si>
  <si>
    <t>L04001SIM</t>
  </si>
  <si>
    <t>L04002SIM</t>
  </si>
  <si>
    <t>L04003SIM</t>
  </si>
  <si>
    <t>L04004SIM</t>
  </si>
  <si>
    <t>L04005SIM</t>
  </si>
  <si>
    <t>Sum (Sterol+Stanols) (μg/g DW)</t>
  </si>
  <si>
    <r>
      <t>Sum 5</t>
    </r>
    <r>
      <rPr>
        <sz val="11"/>
        <color theme="1"/>
        <rFont val="Calibri"/>
        <family val="2"/>
      </rPr>
      <t>β-</t>
    </r>
    <r>
      <rPr>
        <sz val="11"/>
        <color theme="1"/>
        <rFont val="Calibri"/>
        <family val="2"/>
        <scheme val="minor"/>
      </rPr>
      <t>Stanols (μg/g DW)</t>
    </r>
  </si>
  <si>
    <r>
      <t>Sum 5</t>
    </r>
    <r>
      <rPr>
        <sz val="11"/>
        <color theme="1"/>
        <rFont val="Calibri"/>
        <family val="2"/>
      </rPr>
      <t>α-</t>
    </r>
    <r>
      <rPr>
        <sz val="11"/>
        <color theme="1"/>
        <rFont val="Calibri"/>
        <family val="2"/>
        <scheme val="minor"/>
      </rPr>
      <t>Stanols (μg/g DW)</t>
    </r>
  </si>
  <si>
    <t>Concentration CLASS/RT-SORTED (µg/g DW)</t>
  </si>
  <si>
    <t>24-Ethylcoprostanol ( 215)</t>
  </si>
  <si>
    <t>24-Ethylepicoprostanol ( 215)</t>
  </si>
  <si>
    <r>
      <t>5</t>
    </r>
    <r>
      <rPr>
        <sz val="11"/>
        <rFont val="Calibri"/>
        <family val="2"/>
      </rPr>
      <t>α</t>
    </r>
    <r>
      <rPr>
        <sz val="11"/>
        <rFont val="Calibri"/>
        <family val="2"/>
        <scheme val="minor"/>
      </rPr>
      <t>-Epicampestanol (215)</t>
    </r>
  </si>
  <si>
    <r>
      <t>Composition 5</t>
    </r>
    <r>
      <rPr>
        <b/>
        <u/>
        <sz val="11"/>
        <color theme="1"/>
        <rFont val="Calibri"/>
        <family val="2"/>
      </rPr>
      <t>β</t>
    </r>
    <r>
      <rPr>
        <b/>
        <i/>
        <u/>
        <sz val="6.05"/>
        <color theme="1"/>
        <rFont val="Calibri"/>
        <family val="2"/>
      </rPr>
      <t>-</t>
    </r>
    <r>
      <rPr>
        <b/>
        <i/>
        <u/>
        <sz val="11"/>
        <color theme="1"/>
        <rFont val="Calibri"/>
        <family val="2"/>
        <scheme val="minor"/>
      </rPr>
      <t>Stanols (%)</t>
    </r>
  </si>
  <si>
    <r>
      <t>Composition 5</t>
    </r>
    <r>
      <rPr>
        <b/>
        <u/>
        <sz val="11"/>
        <color theme="1"/>
        <rFont val="Calibri"/>
        <family val="2"/>
      </rPr>
      <t>α</t>
    </r>
    <r>
      <rPr>
        <b/>
        <i/>
        <u/>
        <sz val="6.05"/>
        <color theme="1"/>
        <rFont val="Calibri"/>
        <family val="2"/>
      </rPr>
      <t>-</t>
    </r>
    <r>
      <rPr>
        <b/>
        <i/>
        <u/>
        <sz val="11"/>
        <color theme="1"/>
        <rFont val="Calibri"/>
        <family val="2"/>
        <scheme val="minor"/>
      </rPr>
      <t>Stanols (%)</t>
    </r>
  </si>
  <si>
    <t>Composition Sterols (%)</t>
  </si>
  <si>
    <t>Not added</t>
  </si>
  <si>
    <t>H1</t>
  </si>
  <si>
    <t>H2</t>
  </si>
  <si>
    <t>H3</t>
  </si>
  <si>
    <t>H4</t>
  </si>
  <si>
    <t>H5</t>
  </si>
  <si>
    <t>H6</t>
  </si>
  <si>
    <t>H7</t>
  </si>
  <si>
    <t>H8</t>
  </si>
  <si>
    <t>P1</t>
  </si>
  <si>
    <t>P2</t>
  </si>
  <si>
    <t>P3</t>
  </si>
  <si>
    <t>P4</t>
  </si>
  <si>
    <t>P5</t>
  </si>
  <si>
    <t>P6</t>
  </si>
  <si>
    <t>P7</t>
  </si>
  <si>
    <t>C1</t>
  </si>
  <si>
    <t>C2</t>
  </si>
  <si>
    <t>C3</t>
  </si>
  <si>
    <t>C4</t>
  </si>
  <si>
    <t>C5</t>
  </si>
  <si>
    <t>C6</t>
  </si>
  <si>
    <t>C7</t>
  </si>
  <si>
    <t>C8</t>
  </si>
  <si>
    <t>S1</t>
  </si>
  <si>
    <t>S2</t>
  </si>
  <si>
    <t>S3</t>
  </si>
  <si>
    <t>S4</t>
  </si>
  <si>
    <t>S5</t>
  </si>
  <si>
    <t>Norway</t>
  </si>
  <si>
    <t>ID</t>
  </si>
  <si>
    <t>Mean</t>
  </si>
  <si>
    <t>Mean Summer</t>
  </si>
  <si>
    <t>Mean winter</t>
  </si>
  <si>
    <t>SD summer</t>
  </si>
  <si>
    <t>SD winter</t>
  </si>
  <si>
    <t>COW</t>
  </si>
  <si>
    <t>PIG</t>
  </si>
  <si>
    <t>HUMAN</t>
  </si>
  <si>
    <t>DOG</t>
  </si>
  <si>
    <t>MOOSE</t>
  </si>
  <si>
    <t>HORSE</t>
  </si>
  <si>
    <t>SHEEP</t>
  </si>
  <si>
    <t>GOAT</t>
  </si>
  <si>
    <t>LEMMING</t>
  </si>
  <si>
    <t>REINDEER</t>
  </si>
  <si>
    <t>SPECIES</t>
  </si>
  <si>
    <t>#</t>
  </si>
  <si>
    <t>R16</t>
  </si>
  <si>
    <t>R17</t>
  </si>
  <si>
    <t>R21</t>
  </si>
  <si>
    <t>R27</t>
  </si>
  <si>
    <t>R28</t>
  </si>
  <si>
    <t>R504</t>
  </si>
  <si>
    <t>R505</t>
  </si>
  <si>
    <t>R506</t>
  </si>
  <si>
    <t>R507</t>
  </si>
  <si>
    <t>R508</t>
  </si>
  <si>
    <t>R22</t>
  </si>
  <si>
    <t>R13</t>
  </si>
  <si>
    <t>R15</t>
  </si>
  <si>
    <t>R494</t>
  </si>
  <si>
    <t>R495</t>
  </si>
  <si>
    <t>R496</t>
  </si>
  <si>
    <t>R497</t>
  </si>
  <si>
    <t>R498</t>
  </si>
  <si>
    <t>L519</t>
  </si>
  <si>
    <t>L520</t>
  </si>
  <si>
    <t>L521</t>
  </si>
  <si>
    <t>L522</t>
  </si>
  <si>
    <t>L523</t>
  </si>
  <si>
    <t>L524</t>
  </si>
  <si>
    <t>G25</t>
  </si>
  <si>
    <t>G39</t>
  </si>
  <si>
    <t>G477</t>
  </si>
  <si>
    <t>G478</t>
  </si>
  <si>
    <t>G479</t>
  </si>
  <si>
    <t>G480</t>
  </si>
  <si>
    <t>G481</t>
  </si>
  <si>
    <t>G482</t>
  </si>
  <si>
    <t>G483</t>
  </si>
  <si>
    <t>S484</t>
  </si>
  <si>
    <t>S486</t>
  </si>
  <si>
    <t>S488</t>
  </si>
  <si>
    <t>S489</t>
  </si>
  <si>
    <t>S490</t>
  </si>
  <si>
    <t>S485</t>
  </si>
  <si>
    <t>S487</t>
  </si>
  <si>
    <t>M30</t>
  </si>
  <si>
    <t>M516</t>
  </si>
  <si>
    <t>M3</t>
  </si>
  <si>
    <t>M517</t>
  </si>
  <si>
    <t>M518</t>
  </si>
  <si>
    <t>D26</t>
  </si>
  <si>
    <t>D34</t>
  </si>
  <si>
    <t>D492</t>
  </si>
  <si>
    <t>D493</t>
  </si>
  <si>
    <t>C491</t>
  </si>
  <si>
    <t>Copro1</t>
  </si>
  <si>
    <t>Copro2</t>
  </si>
  <si>
    <t>Copro3</t>
  </si>
  <si>
    <t>Hu1</t>
  </si>
  <si>
    <t>Hu2</t>
  </si>
  <si>
    <t>Hu3</t>
  </si>
  <si>
    <t>Hu4</t>
  </si>
  <si>
    <t>Hu5</t>
  </si>
  <si>
    <t>Hu6</t>
  </si>
  <si>
    <t>Hu7</t>
  </si>
  <si>
    <t>Hu8</t>
  </si>
  <si>
    <t>Ho1</t>
  </si>
  <si>
    <t>Ho2</t>
  </si>
  <si>
    <t>Ho18</t>
  </si>
  <si>
    <t>Ho19</t>
  </si>
  <si>
    <t>Ho20</t>
  </si>
  <si>
    <t>Mix 1 (%)</t>
  </si>
  <si>
    <t>Sum Mix1 (µg/gDW)</t>
  </si>
  <si>
    <t>Herbi/Omni (%)</t>
  </si>
  <si>
    <t>Sum Herbi/Omni</t>
  </si>
  <si>
    <t>Sum Mix2 (µg/gDW)</t>
  </si>
  <si>
    <t>Sum Mix3 (µg/gDW)</t>
  </si>
  <si>
    <t>Sum Mix4 (µg/gDW)</t>
  </si>
  <si>
    <t>Concentration CLASS/RT-SORTED (µg/g) ARTIFICIALLY multiplied x 200 to match with my data</t>
  </si>
  <si>
    <t>Horse/Cow</t>
  </si>
  <si>
    <t>Reindeer/Sheep</t>
  </si>
  <si>
    <t>Sheep//Goat</t>
  </si>
  <si>
    <t>Reindeer/Goat</t>
  </si>
  <si>
    <t>Reindeer/Lemming</t>
  </si>
  <si>
    <t>Goat/Horse</t>
  </si>
  <si>
    <t>Reindeer/Horse</t>
  </si>
  <si>
    <t>Ergostanol</t>
  </si>
  <si>
    <t>Lichestanol</t>
  </si>
  <si>
    <t>Brassicastanol</t>
  </si>
  <si>
    <t>Epibrassicastanol</t>
  </si>
  <si>
    <t>5ß-Epicampestanol</t>
  </si>
  <si>
    <t>5ß-Stigmastanol</t>
  </si>
  <si>
    <t>5ß-Epistigmastanol</t>
  </si>
  <si>
    <t>5ß-Campestanol</t>
  </si>
  <si>
    <t>Goat/Cow</t>
  </si>
  <si>
    <t>Sheep/Horse</t>
  </si>
  <si>
    <t>Sheep/Cow</t>
  </si>
  <si>
    <t>Dinstinction/Occurrence</t>
  </si>
  <si>
    <r>
      <t>5</t>
    </r>
    <r>
      <rPr>
        <b/>
        <sz val="11"/>
        <color theme="1"/>
        <rFont val="Calibri"/>
        <family val="2"/>
      </rPr>
      <t>α</t>
    </r>
    <r>
      <rPr>
        <b/>
        <sz val="11"/>
        <color theme="1"/>
        <rFont val="Calibri"/>
        <family val="2"/>
        <scheme val="minor"/>
      </rPr>
      <t>-Campestanol</t>
    </r>
  </si>
  <si>
    <t>Sum Mix5 (µg/gDW)</t>
  </si>
  <si>
    <t>Cop/(cop + Cholestanol)</t>
  </si>
  <si>
    <t>LH2-021S</t>
  </si>
  <si>
    <t>20/30</t>
  </si>
  <si>
    <t>Alk</t>
  </si>
  <si>
    <t>GDGTs</t>
  </si>
  <si>
    <t>Horizon</t>
  </si>
  <si>
    <t>TP</t>
  </si>
  <si>
    <t>Samp. Num.</t>
  </si>
  <si>
    <t>To analyse</t>
  </si>
  <si>
    <t>Stanols</t>
  </si>
  <si>
    <t>LH2-025S</t>
  </si>
  <si>
    <t>LH2-026S</t>
  </si>
  <si>
    <t>30/60</t>
  </si>
  <si>
    <t>Whole</t>
  </si>
  <si>
    <t>LH2-023S</t>
  </si>
  <si>
    <t>Ab1</t>
  </si>
  <si>
    <t>LH2-024S</t>
  </si>
  <si>
    <t>Ab4</t>
  </si>
  <si>
    <t>LH2-034S</t>
  </si>
  <si>
    <t>Ahb3</t>
  </si>
  <si>
    <t>LH2-041S</t>
  </si>
  <si>
    <t>B1</t>
  </si>
  <si>
    <t>Ref TP2</t>
  </si>
  <si>
    <t>Bfe</t>
  </si>
  <si>
    <t>Ref TP 3</t>
  </si>
  <si>
    <t>10/80</t>
  </si>
  <si>
    <t>50/60</t>
  </si>
  <si>
    <t>40/80</t>
  </si>
  <si>
    <t>LH4-278S</t>
  </si>
  <si>
    <t>Bhf</t>
  </si>
  <si>
    <t>Ref TP</t>
  </si>
  <si>
    <t>30/70</t>
  </si>
  <si>
    <t>20/110</t>
  </si>
  <si>
    <t>20/95</t>
  </si>
  <si>
    <t>15/100</t>
  </si>
  <si>
    <t>15/85</t>
  </si>
  <si>
    <t>15/75</t>
  </si>
  <si>
    <t>LH2-033S</t>
  </si>
  <si>
    <t>LH2-029S</t>
  </si>
  <si>
    <t>Angela Perri</t>
  </si>
  <si>
    <t>LH1-041Cop</t>
  </si>
  <si>
    <t>LH2-057S</t>
  </si>
  <si>
    <t>LH2-058S</t>
  </si>
  <si>
    <t>LH2-059S</t>
  </si>
  <si>
    <t>LH2-060S</t>
  </si>
  <si>
    <t>LH2-061S</t>
  </si>
  <si>
    <t>LH2-062S</t>
  </si>
  <si>
    <t>LH2-063S</t>
  </si>
  <si>
    <t>LH2-064S</t>
  </si>
  <si>
    <t>LH2-065S</t>
  </si>
  <si>
    <t>LH2-066S</t>
  </si>
  <si>
    <t>LH2-067S</t>
  </si>
  <si>
    <t>LH2-068S</t>
  </si>
  <si>
    <t>LH2-069S</t>
  </si>
  <si>
    <t>LH2-070S</t>
  </si>
  <si>
    <t>LH2-071S</t>
  </si>
  <si>
    <t>LH2-072S</t>
  </si>
  <si>
    <t>LH2-023S A</t>
  </si>
  <si>
    <t>LH2-023S B</t>
  </si>
  <si>
    <t>LH2-023S C</t>
  </si>
  <si>
    <t>LH2-024S A</t>
  </si>
  <si>
    <t>LH2-024S B</t>
  </si>
  <si>
    <t>LH2-024S C</t>
  </si>
  <si>
    <t>LH2-025S A</t>
  </si>
  <si>
    <t>LH2-025S B</t>
  </si>
  <si>
    <t>LH2-025S C</t>
  </si>
  <si>
    <t>LH2-026S B</t>
  </si>
  <si>
    <t>LH2-026S C</t>
  </si>
  <si>
    <t>LH2-058S A</t>
  </si>
  <si>
    <t>LH2-058S B</t>
  </si>
  <si>
    <t>LH2-058S C</t>
  </si>
  <si>
    <t>LH2-059S A</t>
  </si>
  <si>
    <t>LH2-059S B</t>
  </si>
  <si>
    <t>LH2-059S C</t>
  </si>
  <si>
    <t>LH2-060S A</t>
  </si>
  <si>
    <t>LH2-060S B</t>
  </si>
  <si>
    <t>LH2-060S C</t>
  </si>
  <si>
    <t>LH2-061S A</t>
  </si>
  <si>
    <t>LH2-061S B</t>
  </si>
  <si>
    <t>LH2-061S C</t>
  </si>
  <si>
    <t>m sample needed (g)  3 replicates for GDGTs</t>
  </si>
  <si>
    <t>1.5g/samp.</t>
  </si>
  <si>
    <t>2g/samp.</t>
  </si>
  <si>
    <t>m tot available (g)</t>
  </si>
  <si>
    <t>LH2-025S D</t>
  </si>
  <si>
    <t>LH2-026S D</t>
  </si>
  <si>
    <t>LH2-060S D</t>
  </si>
  <si>
    <t>LH2-061S D</t>
  </si>
  <si>
    <t>LH2-026SA</t>
  </si>
  <si>
    <t>LH2-014FR</t>
  </si>
  <si>
    <t>Special SPE</t>
  </si>
  <si>
    <t>STANOLS Rennes</t>
  </si>
  <si>
    <t>EXTRACTIONS FOR GDGTs, alcohols and alkanes PARIS</t>
  </si>
  <si>
    <t>Real V dissolution (ml, DCM/MeOH, 5:1)</t>
  </si>
  <si>
    <t>Real V dissolution (ul, n-heptane)</t>
  </si>
  <si>
    <t>IS 2 for n-ALK (d n-alk C24)</t>
  </si>
  <si>
    <t>FAECAL StA present</t>
  </si>
  <si>
    <t>BOF</t>
  </si>
  <si>
    <t>NOP</t>
  </si>
  <si>
    <t>NOP-BOF</t>
  </si>
  <si>
    <t>High concentration</t>
  </si>
  <si>
    <t>R11</t>
  </si>
  <si>
    <t>R12</t>
  </si>
  <si>
    <t>R14</t>
  </si>
  <si>
    <t>n =5</t>
  </si>
  <si>
    <t>n =9</t>
  </si>
  <si>
    <t>n =12</t>
  </si>
  <si>
    <t>n =4</t>
  </si>
  <si>
    <t>n = 4</t>
  </si>
  <si>
    <t>n =8</t>
  </si>
  <si>
    <t>n = 7</t>
  </si>
  <si>
    <t>n = 9</t>
  </si>
  <si>
    <t>SE</t>
  </si>
  <si>
    <t>n =7</t>
  </si>
  <si>
    <t>HoAVG7</t>
  </si>
  <si>
    <t>HoAVG8</t>
  </si>
  <si>
    <t>n =23</t>
  </si>
  <si>
    <t>RAVG5</t>
  </si>
  <si>
    <t>RAVG6</t>
  </si>
  <si>
    <t>ID Paper</t>
  </si>
  <si>
    <t>R5</t>
  </si>
  <si>
    <t>R7</t>
  </si>
  <si>
    <t>R8</t>
  </si>
  <si>
    <t>R9</t>
  </si>
  <si>
    <t>R10</t>
  </si>
  <si>
    <t>R18</t>
  </si>
  <si>
    <t>R19</t>
  </si>
  <si>
    <t>R20</t>
  </si>
  <si>
    <t>R23</t>
  </si>
  <si>
    <t>L1</t>
  </si>
  <si>
    <t>L2</t>
  </si>
  <si>
    <t>L3</t>
  </si>
  <si>
    <t>L4</t>
  </si>
  <si>
    <t>L5</t>
  </si>
  <si>
    <t>L6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</si>
  <si>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</si>
  <si>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</si>
  <si>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</si>
  <si>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</si>
  <si>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</si>
  <si>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</si>
  <si>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</si>
  <si>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</si>
  <si>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</si>
  <si>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S6</t>
  </si>
  <si>
    <t>S7</t>
  </si>
  <si>
    <t>S8</t>
  </si>
  <si>
    <t>S9</t>
  </si>
  <si>
    <t>S10</t>
  </si>
  <si>
    <t>S11</t>
  </si>
  <si>
    <t>S12</t>
  </si>
  <si>
    <t>M1</t>
  </si>
  <si>
    <t>M2</t>
  </si>
  <si>
    <t>M4</t>
  </si>
  <si>
    <t>M5</t>
  </si>
  <si>
    <t>C9</t>
  </si>
  <si>
    <t>D1</t>
  </si>
  <si>
    <t>D2</t>
  </si>
  <si>
    <t>D3</t>
  </si>
  <si>
    <t>D4</t>
  </si>
  <si>
    <t>IARTE</t>
  </si>
  <si>
    <t>Winter?</t>
  </si>
  <si>
    <t>Copro/(copro+24ethylcopro) * 100</t>
  </si>
  <si>
    <t>(24ethylepicopro/ethylcopro) + (epicopro/copro)</t>
  </si>
  <si>
    <t>VI</t>
  </si>
  <si>
    <t>III</t>
  </si>
  <si>
    <t>I</t>
  </si>
  <si>
    <t>copro/(cholesta+copro)</t>
  </si>
  <si>
    <t>(24ethylcop+ 24ethylepicop)/(sitosta + 24ethylcop+24ethylepicop)</t>
  </si>
  <si>
    <t>(cop+epicop)/(cholesta+cop+epicop)</t>
  </si>
  <si>
    <t>Percentages</t>
  </si>
  <si>
    <t>Sito/Copro</t>
  </si>
  <si>
    <t>Sito/(sito+24ethyl+24ethylepi)</t>
  </si>
  <si>
    <t>cholesta/(cholesta+copro+epicopro)</t>
  </si>
  <si>
    <t>II</t>
  </si>
  <si>
    <t>V</t>
  </si>
  <si>
    <t>Sum Mix6 (µg/gDW)</t>
  </si>
  <si>
    <t>Sum Mix7 (µg/gDW)</t>
  </si>
  <si>
    <t>Mix 6 (%)</t>
  </si>
  <si>
    <t>Mix 7 (%)</t>
  </si>
  <si>
    <t>100/110</t>
  </si>
  <si>
    <t>105/110</t>
  </si>
  <si>
    <t>110/110</t>
  </si>
  <si>
    <t>115/110</t>
  </si>
  <si>
    <t>120/110</t>
  </si>
  <si>
    <t>125/110</t>
  </si>
  <si>
    <t>130/110</t>
  </si>
  <si>
    <t>P (mg/g)</t>
  </si>
  <si>
    <t>III'</t>
  </si>
  <si>
    <t>24/(24+sito)</t>
  </si>
  <si>
    <t/>
  </si>
  <si>
    <t>REF</t>
  </si>
  <si>
    <t>NO conta</t>
  </si>
  <si>
    <t>VII</t>
  </si>
  <si>
    <t>(cop+24)/(cop+24+cholesta+sito)</t>
  </si>
  <si>
    <t>MIN</t>
  </si>
  <si>
    <t>MAX</t>
  </si>
  <si>
    <t>V (Diet)</t>
  </si>
  <si>
    <t>Horse</t>
  </si>
  <si>
    <t>Reindeer</t>
  </si>
  <si>
    <t>VI (Horse, threshold = 1.2 from Prost)</t>
  </si>
  <si>
    <t>VII (Conta multi, threshold = 2 X ref TP)</t>
  </si>
  <si>
    <t>ID matching</t>
  </si>
  <si>
    <t>NO</t>
  </si>
  <si>
    <t>Conta matching</t>
  </si>
  <si>
    <t>I (Conta Omni) 0.3/0.7</t>
  </si>
  <si>
    <t>III (Conta Omni) 0.3/0.7</t>
  </si>
  <si>
    <t>II (Conta Herbi) 0.3/0.7</t>
  </si>
  <si>
    <t>III' (Conta herbi) 0.3/0.7</t>
  </si>
  <si>
    <t>I (Conta Omni) threshold = 2 X ref TP)</t>
  </si>
  <si>
    <t>III (Conta Omni)  threshold = 2 X ref TP)</t>
  </si>
  <si>
    <t>II (Conta Herbi)  threshold = 2 X ref TP)</t>
  </si>
  <si>
    <t>III' (Conta herbi)  threshold = 2 X ref TP)</t>
  </si>
  <si>
    <t>PCA/HC (4 comps = FALSE)</t>
  </si>
  <si>
    <t>PCA/HC all comps</t>
  </si>
  <si>
    <t>LOQ (ppb)</t>
  </si>
  <si>
    <t>5b-Campestanol (215)</t>
  </si>
  <si>
    <t>Iarte 2</t>
  </si>
  <si>
    <t>Iarte 3</t>
  </si>
  <si>
    <t>Iarte 10</t>
  </si>
  <si>
    <t>Iarte 4</t>
  </si>
  <si>
    <t>Iarte 5</t>
  </si>
  <si>
    <t>Iarte 11</t>
  </si>
  <si>
    <t>Iarte 12</t>
  </si>
  <si>
    <t>Iarte 13</t>
  </si>
  <si>
    <t>Iarte 14</t>
  </si>
  <si>
    <t>Iarte 6</t>
  </si>
  <si>
    <t>Iarte 7</t>
  </si>
  <si>
    <t>Iarte 8</t>
  </si>
  <si>
    <t>Iarte 15</t>
  </si>
  <si>
    <t>Iarte 16</t>
  </si>
  <si>
    <t>Iarte 17</t>
  </si>
  <si>
    <t>Iarte 18</t>
  </si>
  <si>
    <t>Iarte 19</t>
  </si>
  <si>
    <t>Iarte 1</t>
  </si>
  <si>
    <t>Iarte 9</t>
  </si>
  <si>
    <t>I'</t>
  </si>
  <si>
    <t>II'</t>
  </si>
  <si>
    <t>(copro + epicop)/ (24eth + 24epi)</t>
  </si>
  <si>
    <t>(copro+24eth)/(cholesterol+sitosterol)</t>
  </si>
  <si>
    <t>epicop/(cop + cholesta)</t>
  </si>
  <si>
    <t>I' (Omni &gt; 1)</t>
  </si>
  <si>
    <t>Lemming</t>
  </si>
  <si>
    <t>Goat</t>
  </si>
  <si>
    <t>Sheep</t>
  </si>
  <si>
    <t>Moose</t>
  </si>
  <si>
    <t>Dog</t>
  </si>
  <si>
    <t>Human</t>
  </si>
  <si>
    <t>Pig</t>
  </si>
  <si>
    <t>Cow</t>
  </si>
  <si>
    <t>Reindeer winter</t>
  </si>
  <si>
    <t>Omnivore</t>
  </si>
  <si>
    <t>Omni</t>
  </si>
  <si>
    <t>Reindeer summer</t>
  </si>
  <si>
    <t>Suumer</t>
  </si>
  <si>
    <t>Cattle</t>
  </si>
  <si>
    <t>5β-Epistigmastanol</t>
  </si>
  <si>
    <t>5β-Stigmastanol</t>
  </si>
  <si>
    <t>5β-Epicampestanol</t>
  </si>
  <si>
    <t>5β-Campestanol</t>
  </si>
  <si>
    <t>5β-Lichestanol</t>
  </si>
  <si>
    <t>5β-Epibrassicastanol</t>
  </si>
  <si>
    <t>5β-Brassicastanol</t>
  </si>
  <si>
    <t>A1</t>
  </si>
  <si>
    <t>A2</t>
  </si>
  <si>
    <t>mean</t>
  </si>
  <si>
    <t>Trace</t>
  </si>
  <si>
    <t>Iarte 20</t>
  </si>
  <si>
    <t>Iarte 21</t>
  </si>
  <si>
    <t>Iarte 22</t>
  </si>
  <si>
    <t>Iarte 23</t>
  </si>
  <si>
    <t>Iarte 24</t>
  </si>
  <si>
    <t>Iarte 25</t>
  </si>
  <si>
    <t>Iarte 26</t>
  </si>
  <si>
    <t>Iarte 27</t>
  </si>
  <si>
    <t>Iarte 28</t>
  </si>
  <si>
    <t>Iarte 29</t>
  </si>
  <si>
    <t>Iarte 30</t>
  </si>
  <si>
    <t>Iarte 31</t>
  </si>
  <si>
    <t>Iarte 32</t>
  </si>
  <si>
    <t>Iarte 33</t>
  </si>
  <si>
    <t>Iarte 34</t>
  </si>
  <si>
    <t>Iarte 35</t>
  </si>
  <si>
    <t>Iarte 36</t>
  </si>
  <si>
    <t>Iarte 37</t>
  </si>
  <si>
    <t>Iarte 38</t>
  </si>
  <si>
    <t>Iarte 39</t>
  </si>
  <si>
    <r>
      <t>Sum 5</t>
    </r>
    <r>
      <rPr>
        <b/>
        <sz val="11"/>
        <color theme="1"/>
        <rFont val="Calibri"/>
        <family val="2"/>
      </rPr>
      <t>β-</t>
    </r>
    <r>
      <rPr>
        <b/>
        <sz val="11"/>
        <color theme="1"/>
        <rFont val="Calibri"/>
        <family val="2"/>
        <scheme val="minor"/>
      </rPr>
      <t>Stanols (μg/g DW)</t>
    </r>
  </si>
  <si>
    <t>LQ injected = 200 pg</t>
  </si>
  <si>
    <t>LQ (ppm)</t>
  </si>
  <si>
    <t>µg/g DW</t>
  </si>
  <si>
    <r>
      <t>5</t>
    </r>
    <r>
      <rPr>
        <sz val="11"/>
        <rFont val="Calibri"/>
        <family val="2"/>
      </rPr>
      <t>α</t>
    </r>
    <r>
      <rPr>
        <sz val="11"/>
        <rFont val="Calibri"/>
        <family val="2"/>
        <scheme val="minor"/>
      </rPr>
      <t>-EpiCampestanol (215)</t>
    </r>
  </si>
  <si>
    <t>Faecal conta (ratio ref tp &gt;10)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</si>
</sst>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_-;\-* #,##0.00_-;_-* &quot;-&quot;??_-;_-@_-"/>
    <numFmt numFmtId="164" formatCode="0E+00"/>
    <numFmt numFmtId="165" formatCode="0.00000"/>
    <numFmt numFmtId="166" formatCode="0.0000"/>
    <numFmt numFmtId="167" formatCode="0.0%"/>
    <numFmt numFmtId="168" formatCode="0.000"/>
    <numFmt numFmtId="169" formatCode="0.000000"/>
    <numFmt numFmtId="170" formatCode="0.0"/>
    <numFmt numFmtId="171" formatCode="0.0E+00"/>
    <numFmt numFmtId="172" formatCode="_-* #,##0.0_-;\-* #,##0.0_-;_-* &quot;-&quot;??_-;_-@_-"/>
    <numFmt numFmtId="173" formatCode="_-* #,##0.00\ _€_-;\-* #,##0.00\ _€_-;_-* &quot;-&quot;??\ _€_-;_-@_-"/>
    <numFmt numFmtId="174" formatCode="_-* #,##0_-;\-* #,##0_-;_-* &quot;-&quot;??_-;_-@_-"/>
  </numFmts>
  <fonts count="8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sz val="9"/>
      <color rgb="FFFF0000"/>
      <name val="Arial"/>
      <family val="2"/>
    </font>
    <font>
      <sz val="9"/>
      <name val="Arial"/>
      <family val="2"/>
    </font>
    <font>
      <sz val="9"/>
      <color theme="0" tint="-0.34998626667073579"/>
      <name val="Arial"/>
      <family val="2"/>
    </font>
    <font>
      <sz val="11"/>
      <color theme="0" tint="-0.34998626667073579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sz val="16"/>
      <color theme="1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A6A6A6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trike/>
      <sz val="11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rgb="FFFF0000"/>
      <name val="Arial"/>
      <family val="2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u/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.35"/>
      <color theme="1"/>
      <name val="Calibri"/>
      <family val="2"/>
    </font>
    <font>
      <strike/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11"/>
      <color theme="0" tint="-0.249977111117893"/>
      <name val="Calibri"/>
      <family val="2"/>
      <scheme val="minor"/>
    </font>
    <font>
      <i/>
      <u/>
      <sz val="11"/>
      <name val="Calibri"/>
      <family val="2"/>
      <scheme val="minor"/>
    </font>
    <font>
      <b/>
      <u/>
      <sz val="11"/>
      <color theme="1"/>
      <name val="Calibri"/>
      <family val="2"/>
    </font>
    <font>
      <b/>
      <i/>
      <u/>
      <sz val="6.05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16"/>
      <color theme="0" tint="-0.249977111117893"/>
      <name val="Calibri"/>
      <family val="2"/>
      <scheme val="minor"/>
    </font>
    <font>
      <b/>
      <i/>
      <u/>
      <sz val="11"/>
      <color theme="0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4DFEC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</fills>
  <borders count="7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 diagonalDown="1">
      <left/>
      <right/>
      <top/>
      <bottom/>
      <diagonal style="thin">
        <color auto="1"/>
      </diagonal>
    </border>
    <border>
      <left/>
      <right/>
      <top style="dashed">
        <color auto="1"/>
      </top>
      <bottom/>
      <diagonal/>
    </border>
    <border>
      <left style="thin">
        <color auto="1"/>
      </left>
      <right/>
      <top style="dashed">
        <color auto="1"/>
      </top>
      <bottom/>
      <diagonal/>
    </border>
    <border>
      <left/>
      <right style="thin">
        <color auto="1"/>
      </right>
      <top style="dashed">
        <color auto="1"/>
      </top>
      <bottom/>
      <diagonal/>
    </border>
    <border diagonalDown="1">
      <left/>
      <right/>
      <top style="dashed">
        <color auto="1"/>
      </top>
      <bottom/>
      <diagonal style="thin">
        <color auto="1"/>
      </diagonal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 diagonalDown="1">
      <left/>
      <right/>
      <top style="medium">
        <color auto="1"/>
      </top>
      <bottom/>
      <diagonal style="thin">
        <color auto="1"/>
      </diagonal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 diagonalDown="1">
      <left/>
      <right/>
      <top/>
      <bottom style="medium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 style="thin">
        <color auto="1"/>
      </top>
      <bottom/>
      <diagonal/>
    </border>
    <border>
      <left/>
      <right style="dashed">
        <color auto="1"/>
      </right>
      <top/>
      <bottom style="thin">
        <color auto="1"/>
      </bottom>
      <diagonal/>
    </border>
    <border>
      <left/>
      <right style="dotted">
        <color auto="1"/>
      </right>
      <top/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auto="1"/>
      </left>
      <right/>
      <top style="dashed">
        <color auto="1"/>
      </top>
      <bottom/>
      <diagonal/>
    </border>
    <border>
      <left/>
      <right style="medium">
        <color auto="1"/>
      </right>
      <top style="dashed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dashed">
        <color auto="1"/>
      </right>
      <top style="medium">
        <color auto="1"/>
      </top>
      <bottom/>
      <diagonal/>
    </border>
    <border>
      <left/>
      <right style="dashed">
        <color auto="1"/>
      </right>
      <top/>
      <bottom style="medium">
        <color auto="1"/>
      </bottom>
      <diagonal/>
    </border>
  </borders>
  <cellStyleXfs count="11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3" fontId="10" fillId="0" borderId="0" applyFont="0" applyFill="0" applyBorder="0" applyAlignment="0" applyProtection="0"/>
    <xf numFmtId="0" fontId="78" fillId="0" borderId="0" applyNumberFormat="0" applyFill="0" applyBorder="0" applyAlignment="0" applyProtection="0"/>
  </cellStyleXfs>
  <cellXfs count="1537">
    <xf numFmtId="0" fontId="0" fillId="0" borderId="0" xfId="0"/>
    <xf numFmtId="0" fontId="3" fillId="0" borderId="0" xfId="0" applyFont="1"/>
    <xf numFmtId="0" fontId="5" fillId="0" borderId="0" xfId="0" applyFont="1"/>
    <xf numFmtId="0" fontId="7" fillId="0" borderId="0" xfId="0" applyFont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0" fontId="8" fillId="0" borderId="4" xfId="0" applyFont="1" applyBorder="1" applyAlignment="1"/>
    <xf numFmtId="0" fontId="8" fillId="0" borderId="0" xfId="0" applyFont="1" applyBorder="1" applyAlignment="1"/>
    <xf numFmtId="0" fontId="8" fillId="0" borderId="8" xfId="0" applyFont="1" applyBorder="1" applyAlignment="1"/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4" fillId="0" borderId="4" xfId="0" applyFont="1" applyBorder="1"/>
    <xf numFmtId="0" fontId="4" fillId="0" borderId="0" xfId="0" applyFont="1" applyBorder="1"/>
    <xf numFmtId="164" fontId="9" fillId="0" borderId="0" xfId="0" applyNumberFormat="1" applyFont="1" applyBorder="1"/>
    <xf numFmtId="2" fontId="9" fillId="0" borderId="0" xfId="0" applyNumberFormat="1" applyFont="1" applyBorder="1"/>
    <xf numFmtId="0" fontId="9" fillId="0" borderId="4" xfId="0" applyFont="1" applyBorder="1"/>
    <xf numFmtId="0" fontId="9" fillId="0" borderId="0" xfId="0" applyFont="1" applyBorder="1"/>
    <xf numFmtId="2" fontId="0" fillId="0" borderId="0" xfId="0" applyNumberFormat="1" applyBorder="1"/>
    <xf numFmtId="0" fontId="9" fillId="0" borderId="8" xfId="0" applyFont="1" applyBorder="1"/>
    <xf numFmtId="2" fontId="9" fillId="0" borderId="4" xfId="0" applyNumberFormat="1" applyFont="1" applyBorder="1"/>
    <xf numFmtId="2" fontId="9" fillId="0" borderId="8" xfId="0" applyNumberFormat="1" applyFont="1" applyBorder="1"/>
    <xf numFmtId="0" fontId="4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4" fillId="0" borderId="0" xfId="0" applyFont="1"/>
    <xf numFmtId="0" fontId="16" fillId="0" borderId="0" xfId="0" applyFont="1"/>
    <xf numFmtId="0" fontId="15" fillId="0" borderId="0" xfId="0" applyFont="1" applyBorder="1"/>
    <xf numFmtId="165" fontId="0" fillId="0" borderId="4" xfId="0" applyNumberFormat="1" applyBorder="1"/>
    <xf numFmtId="165" fontId="0" fillId="0" borderId="0" xfId="0" applyNumberFormat="1" applyBorder="1"/>
    <xf numFmtId="166" fontId="0" fillId="0" borderId="0" xfId="0" applyNumberFormat="1" applyBorder="1"/>
    <xf numFmtId="49" fontId="11" fillId="0" borderId="4" xfId="0" applyNumberFormat="1" applyFont="1" applyBorder="1" applyAlignment="1"/>
    <xf numFmtId="49" fontId="11" fillId="0" borderId="0" xfId="0" applyNumberFormat="1" applyFont="1" applyBorder="1" applyAlignment="1"/>
    <xf numFmtId="49" fontId="11" fillId="0" borderId="8" xfId="0" applyNumberFormat="1" applyFont="1" applyBorder="1" applyAlignment="1"/>
    <xf numFmtId="167" fontId="0" fillId="0" borderId="4" xfId="1" applyNumberFormat="1" applyFont="1" applyBorder="1"/>
    <xf numFmtId="167" fontId="0" fillId="0" borderId="0" xfId="1" applyNumberFormat="1" applyFont="1" applyBorder="1"/>
    <xf numFmtId="167" fontId="0" fillId="0" borderId="8" xfId="1" applyNumberFormat="1" applyFont="1" applyBorder="1"/>
    <xf numFmtId="165" fontId="0" fillId="0" borderId="8" xfId="0" applyNumberFormat="1" applyBorder="1"/>
    <xf numFmtId="9" fontId="11" fillId="0" borderId="4" xfId="1" applyFont="1" applyBorder="1"/>
    <xf numFmtId="9" fontId="11" fillId="0" borderId="0" xfId="1" applyFont="1" applyBorder="1"/>
    <xf numFmtId="9" fontId="4" fillId="0" borderId="8" xfId="1" applyFont="1" applyBorder="1"/>
    <xf numFmtId="0" fontId="11" fillId="0" borderId="4" xfId="0" applyFont="1" applyBorder="1"/>
    <xf numFmtId="0" fontId="11" fillId="0" borderId="0" xfId="0" applyFont="1" applyBorder="1"/>
    <xf numFmtId="9" fontId="11" fillId="0" borderId="0" xfId="0" applyNumberFormat="1" applyFont="1" applyBorder="1"/>
    <xf numFmtId="9" fontId="4" fillId="0" borderId="8" xfId="0" applyNumberFormat="1" applyFont="1" applyBorder="1"/>
    <xf numFmtId="11" fontId="0" fillId="0" borderId="4" xfId="0" applyNumberFormat="1" applyBorder="1"/>
    <xf numFmtId="11" fontId="0" fillId="0" borderId="0" xfId="0" applyNumberFormat="1" applyBorder="1"/>
    <xf numFmtId="0" fontId="6" fillId="0" borderId="8" xfId="0" applyFont="1" applyBorder="1"/>
    <xf numFmtId="0" fontId="15" fillId="0" borderId="4" xfId="0" applyFont="1" applyBorder="1"/>
    <xf numFmtId="0" fontId="15" fillId="0" borderId="8" xfId="0" applyFont="1" applyBorder="1"/>
    <xf numFmtId="0" fontId="5" fillId="2" borderId="0" xfId="0" applyFont="1" applyFill="1"/>
    <xf numFmtId="0" fontId="0" fillId="2" borderId="0" xfId="0" applyFill="1"/>
    <xf numFmtId="0" fontId="5" fillId="3" borderId="0" xfId="0" applyFont="1" applyFill="1"/>
    <xf numFmtId="0" fontId="0" fillId="3" borderId="0" xfId="0" applyFill="1"/>
    <xf numFmtId="0" fontId="0" fillId="3" borderId="4" xfId="0" applyFill="1" applyBorder="1"/>
    <xf numFmtId="0" fontId="0" fillId="3" borderId="0" xfId="0" applyFill="1" applyBorder="1"/>
    <xf numFmtId="0" fontId="0" fillId="3" borderId="8" xfId="0" applyFill="1" applyBorder="1"/>
    <xf numFmtId="0" fontId="7" fillId="3" borderId="0" xfId="0" applyFont="1" applyFill="1"/>
    <xf numFmtId="165" fontId="0" fillId="3" borderId="4" xfId="0" applyNumberFormat="1" applyFill="1" applyBorder="1"/>
    <xf numFmtId="165" fontId="0" fillId="3" borderId="0" xfId="0" applyNumberFormat="1" applyFill="1" applyBorder="1"/>
    <xf numFmtId="165" fontId="0" fillId="3" borderId="8" xfId="0" applyNumberFormat="1" applyFill="1" applyBorder="1"/>
    <xf numFmtId="0" fontId="11" fillId="3" borderId="0" xfId="0" applyFont="1" applyFill="1" applyBorder="1"/>
    <xf numFmtId="0" fontId="11" fillId="3" borderId="8" xfId="0" applyFont="1" applyFill="1" applyBorder="1"/>
    <xf numFmtId="9" fontId="0" fillId="3" borderId="4" xfId="1" applyFont="1" applyFill="1" applyBorder="1"/>
    <xf numFmtId="9" fontId="11" fillId="3" borderId="0" xfId="1" applyFont="1" applyFill="1" applyBorder="1"/>
    <xf numFmtId="9" fontId="4" fillId="3" borderId="0" xfId="1" applyFont="1" applyFill="1" applyBorder="1"/>
    <xf numFmtId="9" fontId="0" fillId="3" borderId="8" xfId="1" applyFont="1" applyFill="1" applyBorder="1"/>
    <xf numFmtId="0" fontId="5" fillId="4" borderId="0" xfId="0" applyFont="1" applyFill="1"/>
    <xf numFmtId="0" fontId="0" fillId="4" borderId="0" xfId="0" applyFill="1"/>
    <xf numFmtId="0" fontId="0" fillId="4" borderId="4" xfId="0" applyFill="1" applyBorder="1"/>
    <xf numFmtId="0" fontId="0" fillId="4" borderId="0" xfId="0" applyFill="1" applyBorder="1"/>
    <xf numFmtId="0" fontId="0" fillId="4" borderId="8" xfId="0" applyFill="1" applyBorder="1"/>
    <xf numFmtId="0" fontId="7" fillId="4" borderId="0" xfId="0" applyFont="1" applyFill="1"/>
    <xf numFmtId="165" fontId="11" fillId="4" borderId="0" xfId="0" applyNumberFormat="1" applyFont="1" applyFill="1" applyBorder="1"/>
    <xf numFmtId="165" fontId="11" fillId="4" borderId="8" xfId="0" applyNumberFormat="1" applyFont="1" applyFill="1" applyBorder="1"/>
    <xf numFmtId="0" fontId="0" fillId="4" borderId="9" xfId="0" applyFill="1" applyBorder="1"/>
    <xf numFmtId="9" fontId="0" fillId="4" borderId="10" xfId="1" applyFont="1" applyFill="1" applyBorder="1"/>
    <xf numFmtId="9" fontId="0" fillId="4" borderId="11" xfId="1" applyFont="1" applyFill="1" applyBorder="1"/>
    <xf numFmtId="0" fontId="24" fillId="4" borderId="0" xfId="0" applyFont="1" applyFill="1"/>
    <xf numFmtId="0" fontId="0" fillId="4" borderId="0" xfId="0" applyFont="1" applyFill="1"/>
    <xf numFmtId="0" fontId="17" fillId="4" borderId="0" xfId="0" applyFont="1" applyFill="1"/>
    <xf numFmtId="0" fontId="19" fillId="4" borderId="0" xfId="0" applyFont="1" applyFill="1"/>
    <xf numFmtId="0" fontId="24" fillId="3" borderId="0" xfId="0" applyFont="1" applyFill="1"/>
    <xf numFmtId="0" fontId="0" fillId="3" borderId="0" xfId="0" applyFont="1" applyFill="1"/>
    <xf numFmtId="0" fontId="20" fillId="3" borderId="0" xfId="0" applyFont="1" applyFill="1"/>
    <xf numFmtId="0" fontId="11" fillId="3" borderId="0" xfId="0" applyFont="1" applyFill="1"/>
    <xf numFmtId="0" fontId="4" fillId="3" borderId="0" xfId="0" applyFont="1" applyFill="1"/>
    <xf numFmtId="0" fontId="25" fillId="3" borderId="0" xfId="0" applyFont="1" applyFill="1"/>
    <xf numFmtId="166" fontId="0" fillId="3" borderId="4" xfId="0" applyNumberFormat="1" applyFill="1" applyBorder="1"/>
    <xf numFmtId="166" fontId="0" fillId="3" borderId="0" xfId="0" applyNumberFormat="1" applyFill="1" applyBorder="1"/>
    <xf numFmtId="166" fontId="0" fillId="3" borderId="8" xfId="0" applyNumberFormat="1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8" xfId="0" applyFill="1" applyBorder="1"/>
    <xf numFmtId="0" fontId="0" fillId="3" borderId="9" xfId="0" applyFill="1" applyBorder="1"/>
    <xf numFmtId="2" fontId="0" fillId="2" borderId="0" xfId="0" applyNumberFormat="1" applyFill="1" applyBorder="1"/>
    <xf numFmtId="168" fontId="0" fillId="2" borderId="0" xfId="0" applyNumberFormat="1" applyFill="1" applyBorder="1"/>
    <xf numFmtId="1" fontId="0" fillId="4" borderId="0" xfId="0" applyNumberFormat="1" applyFill="1" applyBorder="1"/>
    <xf numFmtId="1" fontId="17" fillId="4" borderId="0" xfId="0" applyNumberFormat="1" applyFont="1" applyFill="1" applyBorder="1"/>
    <xf numFmtId="0" fontId="20" fillId="4" borderId="4" xfId="0" applyFont="1" applyFill="1" applyBorder="1"/>
    <xf numFmtId="1" fontId="19" fillId="4" borderId="0" xfId="0" applyNumberFormat="1" applyFont="1" applyFill="1" applyBorder="1"/>
    <xf numFmtId="2" fontId="0" fillId="4" borderId="0" xfId="0" applyNumberFormat="1" applyFill="1" applyBorder="1"/>
    <xf numFmtId="165" fontId="0" fillId="4" borderId="0" xfId="0" applyNumberFormat="1" applyFill="1" applyBorder="1"/>
    <xf numFmtId="168" fontId="0" fillId="4" borderId="0" xfId="0" applyNumberFormat="1" applyFill="1" applyBorder="1"/>
    <xf numFmtId="0" fontId="20" fillId="3" borderId="4" xfId="0" applyFont="1" applyFill="1" applyBorder="1"/>
    <xf numFmtId="0" fontId="4" fillId="3" borderId="0" xfId="0" applyFont="1" applyFill="1" applyBorder="1"/>
    <xf numFmtId="2" fontId="0" fillId="3" borderId="0" xfId="0" applyNumberFormat="1" applyFill="1" applyBorder="1"/>
    <xf numFmtId="168" fontId="0" fillId="3" borderId="0" xfId="0" applyNumberFormat="1" applyFill="1" applyBorder="1"/>
    <xf numFmtId="168" fontId="0" fillId="2" borderId="8" xfId="0" applyNumberFormat="1" applyFill="1" applyBorder="1"/>
    <xf numFmtId="0" fontId="4" fillId="3" borderId="4" xfId="0" applyFont="1" applyFill="1" applyBorder="1"/>
    <xf numFmtId="0" fontId="4" fillId="3" borderId="8" xfId="0" applyFont="1" applyFill="1" applyBorder="1"/>
    <xf numFmtId="9" fontId="0" fillId="3" borderId="0" xfId="1" applyFont="1" applyFill="1" applyBorder="1"/>
    <xf numFmtId="9" fontId="0" fillId="3" borderId="10" xfId="1" applyFont="1" applyFill="1" applyBorder="1"/>
    <xf numFmtId="9" fontId="0" fillId="3" borderId="11" xfId="1" applyFont="1" applyFill="1" applyBorder="1"/>
    <xf numFmtId="0" fontId="0" fillId="3" borderId="12" xfId="0" applyFill="1" applyBorder="1"/>
    <xf numFmtId="0" fontId="0" fillId="3" borderId="13" xfId="0" applyFill="1" applyBorder="1"/>
    <xf numFmtId="0" fontId="0" fillId="3" borderId="14" xfId="0" applyFill="1" applyBorder="1"/>
    <xf numFmtId="9" fontId="0" fillId="3" borderId="12" xfId="1" applyFont="1" applyFill="1" applyBorder="1"/>
    <xf numFmtId="9" fontId="0" fillId="3" borderId="14" xfId="1" applyFont="1" applyFill="1" applyBorder="1"/>
    <xf numFmtId="0" fontId="3" fillId="0" borderId="4" xfId="0" applyFont="1" applyBorder="1"/>
    <xf numFmtId="0" fontId="3" fillId="0" borderId="8" xfId="0" applyFont="1" applyBorder="1"/>
    <xf numFmtId="0" fontId="7" fillId="0" borderId="4" xfId="0" applyFont="1" applyBorder="1"/>
    <xf numFmtId="0" fontId="7" fillId="0" borderId="8" xfId="0" applyFont="1" applyBorder="1"/>
    <xf numFmtId="0" fontId="5" fillId="0" borderId="4" xfId="0" applyFont="1" applyBorder="1"/>
    <xf numFmtId="0" fontId="5" fillId="0" borderId="8" xfId="0" applyFont="1" applyBorder="1"/>
    <xf numFmtId="0" fontId="14" fillId="0" borderId="4" xfId="0" applyFont="1" applyBorder="1"/>
    <xf numFmtId="0" fontId="14" fillId="0" borderId="8" xfId="0" applyFont="1" applyBorder="1"/>
    <xf numFmtId="0" fontId="16" fillId="0" borderId="4" xfId="0" applyFont="1" applyBorder="1"/>
    <xf numFmtId="0" fontId="16" fillId="0" borderId="8" xfId="0" applyFont="1" applyBorder="1"/>
    <xf numFmtId="0" fontId="5" fillId="3" borderId="4" xfId="0" applyFont="1" applyFill="1" applyBorder="1"/>
    <xf numFmtId="0" fontId="5" fillId="3" borderId="8" xfId="0" applyFont="1" applyFill="1" applyBorder="1"/>
    <xf numFmtId="0" fontId="7" fillId="3" borderId="4" xfId="0" applyFont="1" applyFill="1" applyBorder="1"/>
    <xf numFmtId="0" fontId="7" fillId="3" borderId="8" xfId="0" applyFont="1" applyFill="1" applyBorder="1"/>
    <xf numFmtId="0" fontId="5" fillId="4" borderId="4" xfId="0" applyFont="1" applyFill="1" applyBorder="1"/>
    <xf numFmtId="0" fontId="5" fillId="4" borderId="8" xfId="0" applyFont="1" applyFill="1" applyBorder="1"/>
    <xf numFmtId="0" fontId="7" fillId="4" borderId="4" xfId="0" applyFont="1" applyFill="1" applyBorder="1"/>
    <xf numFmtId="0" fontId="7" fillId="4" borderId="8" xfId="0" applyFont="1" applyFill="1" applyBorder="1"/>
    <xf numFmtId="0" fontId="5" fillId="2" borderId="4" xfId="0" applyFont="1" applyFill="1" applyBorder="1"/>
    <xf numFmtId="0" fontId="5" fillId="2" borderId="8" xfId="0" applyFont="1" applyFill="1" applyBorder="1"/>
    <xf numFmtId="0" fontId="24" fillId="4" borderId="4" xfId="0" applyFont="1" applyFill="1" applyBorder="1"/>
    <xf numFmtId="0" fontId="24" fillId="4" borderId="8" xfId="0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0" fontId="17" fillId="4" borderId="4" xfId="0" applyFont="1" applyFill="1" applyBorder="1"/>
    <xf numFmtId="0" fontId="17" fillId="4" borderId="8" xfId="0" applyFont="1" applyFill="1" applyBorder="1"/>
    <xf numFmtId="0" fontId="19" fillId="4" borderId="4" xfId="0" applyFont="1" applyFill="1" applyBorder="1"/>
    <xf numFmtId="0" fontId="19" fillId="4" borderId="8" xfId="0" applyFont="1" applyFill="1" applyBorder="1"/>
    <xf numFmtId="0" fontId="24" fillId="3" borderId="4" xfId="0" applyFont="1" applyFill="1" applyBorder="1"/>
    <xf numFmtId="0" fontId="24" fillId="3" borderId="8" xfId="0" applyFont="1" applyFill="1" applyBorder="1"/>
    <xf numFmtId="0" fontId="0" fillId="3" borderId="4" xfId="0" applyFont="1" applyFill="1" applyBorder="1"/>
    <xf numFmtId="0" fontId="0" fillId="3" borderId="8" xfId="0" applyFont="1" applyFill="1" applyBorder="1"/>
    <xf numFmtId="0" fontId="25" fillId="3" borderId="4" xfId="0" applyFont="1" applyFill="1" applyBorder="1"/>
    <xf numFmtId="0" fontId="25" fillId="3" borderId="8" xfId="0" applyFont="1" applyFill="1" applyBorder="1"/>
    <xf numFmtId="0" fontId="20" fillId="3" borderId="8" xfId="0" applyFont="1" applyFill="1" applyBorder="1"/>
    <xf numFmtId="0" fontId="11" fillId="3" borderId="4" xfId="0" applyFont="1" applyFill="1" applyBorder="1"/>
    <xf numFmtId="0" fontId="4" fillId="3" borderId="9" xfId="0" applyFont="1" applyFill="1" applyBorder="1"/>
    <xf numFmtId="0" fontId="4" fillId="3" borderId="11" xfId="0" applyFont="1" applyFill="1" applyBorder="1"/>
    <xf numFmtId="9" fontId="0" fillId="3" borderId="13" xfId="1" applyFont="1" applyFill="1" applyBorder="1"/>
    <xf numFmtId="9" fontId="4" fillId="3" borderId="4" xfId="0" applyNumberFormat="1" applyFont="1" applyFill="1" applyBorder="1"/>
    <xf numFmtId="9" fontId="4" fillId="3" borderId="8" xfId="1" applyFont="1" applyFill="1" applyBorder="1"/>
    <xf numFmtId="2" fontId="0" fillId="3" borderId="4" xfId="0" applyNumberFormat="1" applyFill="1" applyBorder="1"/>
    <xf numFmtId="2" fontId="0" fillId="3" borderId="8" xfId="0" applyNumberFormat="1" applyFill="1" applyBorder="1"/>
    <xf numFmtId="9" fontId="0" fillId="3" borderId="9" xfId="1" applyFont="1" applyFill="1" applyBorder="1"/>
    <xf numFmtId="168" fontId="11" fillId="3" borderId="0" xfId="0" applyNumberFormat="1" applyFont="1" applyFill="1" applyBorder="1"/>
    <xf numFmtId="169" fontId="11" fillId="3" borderId="0" xfId="0" applyNumberFormat="1" applyFont="1" applyFill="1" applyBorder="1"/>
    <xf numFmtId="170" fontId="11" fillId="3" borderId="0" xfId="0" applyNumberFormat="1" applyFont="1" applyFill="1"/>
    <xf numFmtId="170" fontId="11" fillId="3" borderId="0" xfId="2" applyNumberFormat="1" applyFont="1" applyFill="1"/>
    <xf numFmtId="170" fontId="11" fillId="3" borderId="0" xfId="0" applyNumberFormat="1" applyFont="1" applyFill="1" applyBorder="1"/>
    <xf numFmtId="170" fontId="20" fillId="3" borderId="0" xfId="0" applyNumberFormat="1" applyFont="1" applyFill="1"/>
    <xf numFmtId="170" fontId="20" fillId="3" borderId="0" xfId="0" applyNumberFormat="1" applyFont="1" applyFill="1" applyBorder="1"/>
    <xf numFmtId="0" fontId="20" fillId="3" borderId="0" xfId="0" applyFont="1" applyFill="1" applyBorder="1"/>
    <xf numFmtId="170" fontId="6" fillId="3" borderId="0" xfId="0" applyNumberFormat="1" applyFont="1" applyFill="1"/>
    <xf numFmtId="170" fontId="6" fillId="3" borderId="0" xfId="0" applyNumberFormat="1" applyFont="1" applyFill="1" applyBorder="1"/>
    <xf numFmtId="0" fontId="22" fillId="0" borderId="0" xfId="0" applyFont="1"/>
    <xf numFmtId="170" fontId="11" fillId="5" borderId="0" xfId="0" applyNumberFormat="1" applyFont="1" applyFill="1"/>
    <xf numFmtId="170" fontId="29" fillId="5" borderId="0" xfId="0" applyNumberFormat="1" applyFont="1" applyFill="1"/>
    <xf numFmtId="0" fontId="3" fillId="0" borderId="0" xfId="0" applyFont="1" applyBorder="1"/>
    <xf numFmtId="0" fontId="7" fillId="0" borderId="0" xfId="0" applyFont="1" applyBorder="1"/>
    <xf numFmtId="0" fontId="5" fillId="0" borderId="0" xfId="0" applyFont="1" applyBorder="1"/>
    <xf numFmtId="9" fontId="4" fillId="0" borderId="0" xfId="1" applyFont="1" applyBorder="1"/>
    <xf numFmtId="0" fontId="6" fillId="0" borderId="0" xfId="0" applyFont="1" applyBorder="1"/>
    <xf numFmtId="0" fontId="5" fillId="3" borderId="0" xfId="0" applyFont="1" applyFill="1" applyBorder="1"/>
    <xf numFmtId="0" fontId="7" fillId="3" borderId="0" xfId="0" applyFont="1" applyFill="1" applyBorder="1"/>
    <xf numFmtId="0" fontId="5" fillId="4" borderId="0" xfId="0" applyFont="1" applyFill="1" applyBorder="1"/>
    <xf numFmtId="0" fontId="7" fillId="4" borderId="0" xfId="0" applyFont="1" applyFill="1" applyBorder="1"/>
    <xf numFmtId="9" fontId="0" fillId="4" borderId="0" xfId="1" applyFont="1" applyFill="1" applyBorder="1"/>
    <xf numFmtId="0" fontId="5" fillId="2" borderId="0" xfId="0" applyFont="1" applyFill="1" applyBorder="1"/>
    <xf numFmtId="0" fontId="24" fillId="4" borderId="0" xfId="0" applyFont="1" applyFill="1" applyBorder="1"/>
    <xf numFmtId="0" fontId="0" fillId="4" borderId="0" xfId="0" applyFont="1" applyFill="1" applyBorder="1"/>
    <xf numFmtId="0" fontId="17" fillId="4" borderId="0" xfId="0" applyFont="1" applyFill="1" applyBorder="1"/>
    <xf numFmtId="0" fontId="19" fillId="4" borderId="0" xfId="0" applyFont="1" applyFill="1" applyBorder="1"/>
    <xf numFmtId="0" fontId="20" fillId="4" borderId="0" xfId="0" applyFont="1" applyFill="1" applyBorder="1"/>
    <xf numFmtId="0" fontId="0" fillId="3" borderId="0" xfId="0" applyFont="1" applyFill="1" applyBorder="1"/>
    <xf numFmtId="9" fontId="4" fillId="3" borderId="0" xfId="0" applyNumberFormat="1" applyFont="1" applyFill="1" applyBorder="1"/>
    <xf numFmtId="170" fontId="11" fillId="3" borderId="0" xfId="2" applyNumberFormat="1" applyFont="1" applyFill="1" applyBorder="1"/>
    <xf numFmtId="0" fontId="7" fillId="2" borderId="0" xfId="0" applyFont="1" applyFill="1"/>
    <xf numFmtId="0" fontId="7" fillId="2" borderId="0" xfId="0" applyFont="1" applyFill="1" applyBorder="1"/>
    <xf numFmtId="165" fontId="0" fillId="2" borderId="0" xfId="0" applyNumberFormat="1" applyFill="1" applyBorder="1"/>
    <xf numFmtId="166" fontId="0" fillId="2" borderId="0" xfId="0" applyNumberFormat="1" applyFill="1" applyBorder="1"/>
    <xf numFmtId="0" fontId="3" fillId="6" borderId="0" xfId="0" applyFont="1" applyFill="1"/>
    <xf numFmtId="0" fontId="3" fillId="6" borderId="0" xfId="0" applyFont="1" applyFill="1" applyBorder="1"/>
    <xf numFmtId="0" fontId="0" fillId="6" borderId="0" xfId="0" applyFill="1" applyBorder="1"/>
    <xf numFmtId="0" fontId="0" fillId="6" borderId="0" xfId="0" applyFill="1"/>
    <xf numFmtId="0" fontId="7" fillId="6" borderId="0" xfId="0" applyFont="1" applyFill="1"/>
    <xf numFmtId="0" fontId="7" fillId="6" borderId="0" xfId="0" applyFont="1" applyFill="1" applyBorder="1"/>
    <xf numFmtId="165" fontId="0" fillId="6" borderId="0" xfId="0" applyNumberFormat="1" applyFill="1" applyBorder="1"/>
    <xf numFmtId="166" fontId="0" fillId="6" borderId="0" xfId="0" applyNumberFormat="1" applyFill="1" applyBorder="1"/>
    <xf numFmtId="0" fontId="5" fillId="6" borderId="0" xfId="0" applyFont="1" applyFill="1"/>
    <xf numFmtId="0" fontId="5" fillId="6" borderId="0" xfId="0" applyFont="1" applyFill="1" applyBorder="1"/>
    <xf numFmtId="49" fontId="11" fillId="6" borderId="0" xfId="0" applyNumberFormat="1" applyFont="1" applyFill="1" applyBorder="1" applyAlignment="1"/>
    <xf numFmtId="167" fontId="0" fillId="6" borderId="0" xfId="1" applyNumberFormat="1" applyFont="1" applyFill="1" applyBorder="1"/>
    <xf numFmtId="0" fontId="11" fillId="6" borderId="0" xfId="0" applyFont="1" applyFill="1" applyBorder="1"/>
    <xf numFmtId="9" fontId="11" fillId="6" borderId="0" xfId="1" applyFont="1" applyFill="1" applyBorder="1"/>
    <xf numFmtId="9" fontId="4" fillId="6" borderId="0" xfId="1" applyFont="1" applyFill="1" applyBorder="1"/>
    <xf numFmtId="9" fontId="11" fillId="6" borderId="0" xfId="0" applyNumberFormat="1" applyFont="1" applyFill="1" applyBorder="1"/>
    <xf numFmtId="9" fontId="4" fillId="6" borderId="0" xfId="0" applyNumberFormat="1" applyFont="1" applyFill="1" applyBorder="1"/>
    <xf numFmtId="0" fontId="30" fillId="6" borderId="0" xfId="0" applyFont="1" applyFill="1"/>
    <xf numFmtId="0" fontId="30" fillId="6" borderId="0" xfId="0" applyFont="1" applyFill="1" applyBorder="1"/>
    <xf numFmtId="0" fontId="11" fillId="6" borderId="0" xfId="0" applyFont="1" applyFill="1"/>
    <xf numFmtId="0" fontId="31" fillId="6" borderId="0" xfId="0" applyFont="1" applyFill="1"/>
    <xf numFmtId="0" fontId="31" fillId="6" borderId="0" xfId="0" applyFont="1" applyFill="1" applyBorder="1"/>
    <xf numFmtId="0" fontId="11" fillId="6" borderId="0" xfId="0" applyFont="1" applyFill="1" applyBorder="1" applyAlignment="1"/>
    <xf numFmtId="0" fontId="0" fillId="0" borderId="0" xfId="0" applyBorder="1" applyAlignment="1"/>
    <xf numFmtId="168" fontId="7" fillId="2" borderId="0" xfId="0" applyNumberFormat="1" applyFont="1" applyFill="1" applyBorder="1"/>
    <xf numFmtId="0" fontId="6" fillId="0" borderId="0" xfId="0" applyFont="1" applyFill="1" applyBorder="1"/>
    <xf numFmtId="170" fontId="0" fillId="3" borderId="0" xfId="0" applyNumberFormat="1" applyFill="1" applyBorder="1"/>
    <xf numFmtId="2" fontId="7" fillId="3" borderId="0" xfId="0" applyNumberFormat="1" applyFont="1" applyFill="1" applyBorder="1"/>
    <xf numFmtId="170" fontId="11" fillId="4" borderId="0" xfId="0" applyNumberFormat="1" applyFont="1" applyFill="1" applyBorder="1"/>
    <xf numFmtId="170" fontId="7" fillId="4" borderId="0" xfId="0" applyNumberFormat="1" applyFont="1" applyFill="1" applyBorder="1"/>
    <xf numFmtId="0" fontId="3" fillId="3" borderId="0" xfId="0" applyFont="1" applyFill="1" applyBorder="1"/>
    <xf numFmtId="0" fontId="0" fillId="3" borderId="0" xfId="0" applyFill="1" applyAlignment="1"/>
    <xf numFmtId="167" fontId="0" fillId="3" borderId="0" xfId="1" applyNumberFormat="1" applyFont="1" applyFill="1" applyBorder="1"/>
    <xf numFmtId="167" fontId="0" fillId="3" borderId="8" xfId="1" applyNumberFormat="1" applyFont="1" applyFill="1" applyBorder="1"/>
    <xf numFmtId="0" fontId="0" fillId="3" borderId="10" xfId="0" applyFill="1" applyBorder="1"/>
    <xf numFmtId="167" fontId="0" fillId="3" borderId="10" xfId="1" applyNumberFormat="1" applyFont="1" applyFill="1" applyBorder="1"/>
    <xf numFmtId="167" fontId="0" fillId="3" borderId="11" xfId="1" applyNumberFormat="1" applyFont="1" applyFill="1" applyBorder="1"/>
    <xf numFmtId="0" fontId="3" fillId="3" borderId="5" xfId="0" applyFont="1" applyFill="1" applyBorder="1" applyAlignment="1"/>
    <xf numFmtId="0" fontId="3" fillId="3" borderId="6" xfId="0" applyFont="1" applyFill="1" applyBorder="1" applyAlignment="1"/>
    <xf numFmtId="0" fontId="3" fillId="3" borderId="7" xfId="0" applyFont="1" applyFill="1" applyBorder="1" applyAlignment="1"/>
    <xf numFmtId="1" fontId="0" fillId="3" borderId="0" xfId="0" applyNumberFormat="1" applyFill="1" applyBorder="1"/>
    <xf numFmtId="0" fontId="0" fillId="3" borderId="12" xfId="0" applyFont="1" applyFill="1" applyBorder="1"/>
    <xf numFmtId="1" fontId="11" fillId="3" borderId="0" xfId="0" applyNumberFormat="1" applyFont="1" applyFill="1" applyBorder="1"/>
    <xf numFmtId="171" fontId="20" fillId="3" borderId="0" xfId="0" applyNumberFormat="1" applyFont="1" applyFill="1" applyBorder="1"/>
    <xf numFmtId="171" fontId="0" fillId="3" borderId="0" xfId="0" applyNumberFormat="1" applyFill="1" applyBorder="1"/>
    <xf numFmtId="0" fontId="5" fillId="3" borderId="1" xfId="0" applyFont="1" applyFill="1" applyBorder="1"/>
    <xf numFmtId="168" fontId="0" fillId="3" borderId="2" xfId="0" applyNumberFormat="1" applyFill="1" applyBorder="1"/>
    <xf numFmtId="168" fontId="0" fillId="3" borderId="3" xfId="0" applyNumberFormat="1" applyFill="1" applyBorder="1"/>
    <xf numFmtId="2" fontId="11" fillId="3" borderId="0" xfId="0" applyNumberFormat="1" applyFont="1" applyFill="1" applyBorder="1"/>
    <xf numFmtId="2" fontId="6" fillId="3" borderId="0" xfId="0" applyNumberFormat="1" applyFont="1" applyFill="1" applyBorder="1"/>
    <xf numFmtId="11" fontId="4" fillId="3" borderId="0" xfId="0" applyNumberFormat="1" applyFont="1" applyFill="1" applyBorder="1"/>
    <xf numFmtId="11" fontId="4" fillId="3" borderId="8" xfId="0" applyNumberFormat="1" applyFont="1" applyFill="1" applyBorder="1"/>
    <xf numFmtId="11" fontId="4" fillId="3" borderId="4" xfId="0" applyNumberFormat="1" applyFont="1" applyFill="1" applyBorder="1"/>
    <xf numFmtId="170" fontId="0" fillId="3" borderId="4" xfId="0" applyNumberFormat="1" applyFill="1" applyBorder="1"/>
    <xf numFmtId="170" fontId="0" fillId="3" borderId="8" xfId="0" applyNumberFormat="1" applyFill="1" applyBorder="1"/>
    <xf numFmtId="170" fontId="0" fillId="3" borderId="12" xfId="0" applyNumberFormat="1" applyFill="1" applyBorder="1"/>
    <xf numFmtId="170" fontId="0" fillId="3" borderId="13" xfId="0" applyNumberFormat="1" applyFill="1" applyBorder="1"/>
    <xf numFmtId="170" fontId="0" fillId="3" borderId="14" xfId="0" applyNumberFormat="1" applyFill="1" applyBorder="1"/>
    <xf numFmtId="11" fontId="0" fillId="3" borderId="0" xfId="0" applyNumberFormat="1" applyFill="1" applyBorder="1"/>
    <xf numFmtId="11" fontId="18" fillId="3" borderId="0" xfId="0" applyNumberFormat="1" applyFont="1" applyFill="1" applyBorder="1"/>
    <xf numFmtId="171" fontId="0" fillId="3" borderId="8" xfId="0" applyNumberFormat="1" applyFill="1" applyBorder="1"/>
    <xf numFmtId="171" fontId="0" fillId="3" borderId="4" xfId="0" applyNumberFormat="1" applyFill="1" applyBorder="1"/>
    <xf numFmtId="171" fontId="0" fillId="3" borderId="0" xfId="0" applyNumberFormat="1" applyFill="1"/>
    <xf numFmtId="171" fontId="18" fillId="3" borderId="0" xfId="0" applyNumberFormat="1" applyFont="1" applyFill="1" applyBorder="1"/>
    <xf numFmtId="11" fontId="0" fillId="3" borderId="0" xfId="0" applyNumberFormat="1" applyFont="1" applyFill="1" applyBorder="1"/>
    <xf numFmtId="11" fontId="11" fillId="3" borderId="0" xfId="0" applyNumberFormat="1" applyFont="1" applyFill="1" applyBorder="1"/>
    <xf numFmtId="11" fontId="20" fillId="3" borderId="0" xfId="0" applyNumberFormat="1" applyFont="1" applyFill="1" applyBorder="1"/>
    <xf numFmtId="2" fontId="4" fillId="3" borderId="0" xfId="0" applyNumberFormat="1" applyFont="1" applyFill="1" applyBorder="1"/>
    <xf numFmtId="0" fontId="33" fillId="0" borderId="0" xfId="0" applyFont="1"/>
    <xf numFmtId="0" fontId="0" fillId="0" borderId="15" xfId="0" applyBorder="1"/>
    <xf numFmtId="0" fontId="0" fillId="0" borderId="0" xfId="0" applyFont="1"/>
    <xf numFmtId="0" fontId="34" fillId="0" borderId="0" xfId="0" applyFont="1" applyFill="1" applyBorder="1" applyAlignment="1">
      <alignment wrapText="1"/>
    </xf>
    <xf numFmtId="0" fontId="11" fillId="0" borderId="0" xfId="0" applyFont="1" applyFill="1" applyBorder="1"/>
    <xf numFmtId="0" fontId="11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wrapText="1"/>
    </xf>
    <xf numFmtId="0" fontId="11" fillId="0" borderId="0" xfId="0" applyFont="1" applyFill="1" applyBorder="1" applyAlignment="1"/>
    <xf numFmtId="0" fontId="31" fillId="0" borderId="0" xfId="0" applyFont="1" applyFill="1" applyBorder="1" applyAlignment="1">
      <alignment wrapText="1"/>
    </xf>
    <xf numFmtId="0" fontId="11" fillId="0" borderId="4" xfId="0" applyFont="1" applyFill="1" applyBorder="1" applyAlignment="1">
      <alignment horizontal="left"/>
    </xf>
    <xf numFmtId="0" fontId="34" fillId="0" borderId="0" xfId="0" applyFont="1" applyFill="1" applyBorder="1"/>
    <xf numFmtId="0" fontId="34" fillId="0" borderId="8" xfId="0" applyFont="1" applyFill="1" applyBorder="1"/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32" fillId="0" borderId="0" xfId="0" applyFont="1"/>
    <xf numFmtId="0" fontId="32" fillId="0" borderId="4" xfId="0" applyFont="1" applyFill="1" applyBorder="1"/>
    <xf numFmtId="0" fontId="32" fillId="0" borderId="0" xfId="0" applyFont="1" applyFill="1" applyBorder="1"/>
    <xf numFmtId="0" fontId="32" fillId="0" borderId="8" xfId="0" applyFont="1" applyFill="1" applyBorder="1"/>
    <xf numFmtId="0" fontId="32" fillId="0" borderId="15" xfId="0" applyFont="1" applyFill="1" applyBorder="1"/>
    <xf numFmtId="0" fontId="3" fillId="6" borderId="4" xfId="0" applyFont="1" applyFill="1" applyBorder="1"/>
    <xf numFmtId="0" fontId="0" fillId="6" borderId="8" xfId="0" applyFill="1" applyBorder="1"/>
    <xf numFmtId="0" fontId="0" fillId="6" borderId="4" xfId="0" applyFill="1" applyBorder="1"/>
    <xf numFmtId="0" fontId="3" fillId="6" borderId="15" xfId="0" applyFont="1" applyFill="1" applyBorder="1"/>
    <xf numFmtId="0" fontId="0" fillId="6" borderId="0" xfId="0" applyFont="1" applyFill="1"/>
    <xf numFmtId="0" fontId="0" fillId="6" borderId="4" xfId="0" applyFont="1" applyFill="1" applyBorder="1"/>
    <xf numFmtId="0" fontId="0" fillId="6" borderId="0" xfId="0" applyFont="1" applyFill="1" applyBorder="1"/>
    <xf numFmtId="0" fontId="0" fillId="6" borderId="8" xfId="0" applyFont="1" applyFill="1" applyBorder="1"/>
    <xf numFmtId="0" fontId="0" fillId="6" borderId="15" xfId="0" applyFont="1" applyFill="1" applyBorder="1"/>
    <xf numFmtId="165" fontId="0" fillId="6" borderId="0" xfId="0" applyNumberFormat="1" applyFont="1" applyFill="1" applyBorder="1"/>
    <xf numFmtId="165" fontId="0" fillId="6" borderId="8" xfId="0" applyNumberFormat="1" applyFont="1" applyFill="1" applyBorder="1"/>
    <xf numFmtId="166" fontId="0" fillId="6" borderId="0" xfId="0" applyNumberFormat="1" applyFont="1" applyFill="1" applyBorder="1"/>
    <xf numFmtId="0" fontId="0" fillId="0" borderId="0" xfId="0" applyFont="1" applyFill="1"/>
    <xf numFmtId="0" fontId="0" fillId="0" borderId="4" xfId="0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/>
    <xf numFmtId="165" fontId="0" fillId="0" borderId="8" xfId="0" applyNumberFormat="1" applyFont="1" applyFill="1" applyBorder="1"/>
    <xf numFmtId="166" fontId="0" fillId="0" borderId="0" xfId="0" applyNumberFormat="1" applyFont="1" applyFill="1" applyBorder="1"/>
    <xf numFmtId="0" fontId="0" fillId="0" borderId="8" xfId="0" applyFont="1" applyFill="1" applyBorder="1"/>
    <xf numFmtId="0" fontId="0" fillId="0" borderId="15" xfId="0" applyFont="1" applyFill="1" applyBorder="1"/>
    <xf numFmtId="0" fontId="3" fillId="7" borderId="0" xfId="0" applyFont="1" applyFill="1" applyBorder="1"/>
    <xf numFmtId="0" fontId="0" fillId="7" borderId="4" xfId="0" applyFont="1" applyFill="1" applyBorder="1"/>
    <xf numFmtId="0" fontId="0" fillId="7" borderId="0" xfId="0" applyFont="1" applyFill="1" applyBorder="1"/>
    <xf numFmtId="165" fontId="0" fillId="7" borderId="0" xfId="0" applyNumberFormat="1" applyFont="1" applyFill="1" applyBorder="1"/>
    <xf numFmtId="165" fontId="0" fillId="7" borderId="8" xfId="0" applyNumberFormat="1" applyFont="1" applyFill="1" applyBorder="1"/>
    <xf numFmtId="166" fontId="0" fillId="7" borderId="0" xfId="0" applyNumberFormat="1" applyFont="1" applyFill="1" applyBorder="1"/>
    <xf numFmtId="0" fontId="0" fillId="7" borderId="8" xfId="0" applyFont="1" applyFill="1" applyBorder="1"/>
    <xf numFmtId="0" fontId="0" fillId="7" borderId="15" xfId="0" applyFont="1" applyFill="1" applyBorder="1"/>
    <xf numFmtId="0" fontId="0" fillId="7" borderId="0" xfId="0" applyFill="1" applyBorder="1"/>
    <xf numFmtId="1" fontId="0" fillId="7" borderId="4" xfId="0" applyNumberFormat="1" applyFont="1" applyFill="1" applyBorder="1"/>
    <xf numFmtId="1" fontId="0" fillId="7" borderId="0" xfId="0" applyNumberFormat="1" applyFont="1" applyFill="1" applyBorder="1"/>
    <xf numFmtId="1" fontId="0" fillId="7" borderId="8" xfId="0" applyNumberFormat="1" applyFont="1" applyFill="1" applyBorder="1"/>
    <xf numFmtId="1" fontId="0" fillId="7" borderId="15" xfId="0" applyNumberFormat="1" applyFont="1" applyFill="1" applyBorder="1"/>
    <xf numFmtId="170" fontId="0" fillId="7" borderId="4" xfId="0" applyNumberFormat="1" applyFont="1" applyFill="1" applyBorder="1"/>
    <xf numFmtId="170" fontId="0" fillId="7" borderId="0" xfId="0" applyNumberFormat="1" applyFont="1" applyFill="1" applyBorder="1"/>
    <xf numFmtId="170" fontId="0" fillId="7" borderId="8" xfId="0" applyNumberFormat="1" applyFont="1" applyFill="1" applyBorder="1"/>
    <xf numFmtId="170" fontId="0" fillId="7" borderId="15" xfId="0" applyNumberFormat="1" applyFont="1" applyFill="1" applyBorder="1"/>
    <xf numFmtId="0" fontId="0" fillId="7" borderId="16" xfId="0" applyFill="1" applyBorder="1"/>
    <xf numFmtId="0" fontId="0" fillId="7" borderId="17" xfId="0" applyFont="1" applyFill="1" applyBorder="1"/>
    <xf numFmtId="0" fontId="0" fillId="7" borderId="16" xfId="0" applyFont="1" applyFill="1" applyBorder="1"/>
    <xf numFmtId="0" fontId="0" fillId="7" borderId="18" xfId="0" applyFont="1" applyFill="1" applyBorder="1"/>
    <xf numFmtId="0" fontId="0" fillId="7" borderId="19" xfId="0" applyFont="1" applyFill="1" applyBorder="1"/>
    <xf numFmtId="168" fontId="7" fillId="7" borderId="4" xfId="0" applyNumberFormat="1" applyFont="1" applyFill="1" applyBorder="1"/>
    <xf numFmtId="168" fontId="7" fillId="7" borderId="0" xfId="0" applyNumberFormat="1" applyFont="1" applyFill="1" applyBorder="1"/>
    <xf numFmtId="168" fontId="7" fillId="7" borderId="8" xfId="0" applyNumberFormat="1" applyFont="1" applyFill="1" applyBorder="1"/>
    <xf numFmtId="168" fontId="7" fillId="7" borderId="15" xfId="0" applyNumberFormat="1" applyFont="1" applyFill="1" applyBorder="1"/>
    <xf numFmtId="0" fontId="0" fillId="0" borderId="4" xfId="0" applyFill="1" applyBorder="1"/>
    <xf numFmtId="0" fontId="0" fillId="0" borderId="0" xfId="0" applyFill="1" applyBorder="1"/>
    <xf numFmtId="0" fontId="0" fillId="0" borderId="8" xfId="0" applyFill="1" applyBorder="1"/>
    <xf numFmtId="0" fontId="0" fillId="0" borderId="15" xfId="0" applyFill="1" applyBorder="1"/>
    <xf numFmtId="0" fontId="14" fillId="6" borderId="0" xfId="0" applyFont="1" applyFill="1"/>
    <xf numFmtId="0" fontId="14" fillId="6" borderId="4" xfId="0" applyFont="1" applyFill="1" applyBorder="1"/>
    <xf numFmtId="0" fontId="14" fillId="6" borderId="0" xfId="0" applyFont="1" applyFill="1" applyBorder="1"/>
    <xf numFmtId="0" fontId="15" fillId="6" borderId="0" xfId="0" applyFont="1" applyFill="1" applyBorder="1"/>
    <xf numFmtId="0" fontId="15" fillId="6" borderId="8" xfId="0" applyFont="1" applyFill="1" applyBorder="1"/>
    <xf numFmtId="0" fontId="15" fillId="6" borderId="4" xfId="0" applyFont="1" applyFill="1" applyBorder="1"/>
    <xf numFmtId="0" fontId="14" fillId="6" borderId="15" xfId="0" applyFont="1" applyFill="1" applyBorder="1"/>
    <xf numFmtId="0" fontId="16" fillId="6" borderId="0" xfId="0" applyFont="1" applyFill="1"/>
    <xf numFmtId="0" fontId="16" fillId="6" borderId="4" xfId="0" applyFont="1" applyFill="1" applyBorder="1"/>
    <xf numFmtId="0" fontId="16" fillId="6" borderId="0" xfId="0" applyFont="1" applyFill="1" applyBorder="1"/>
    <xf numFmtId="0" fontId="16" fillId="6" borderId="15" xfId="0" applyFont="1" applyFill="1" applyBorder="1"/>
    <xf numFmtId="0" fontId="30" fillId="6" borderId="4" xfId="0" applyFont="1" applyFill="1" applyBorder="1"/>
    <xf numFmtId="0" fontId="35" fillId="6" borderId="0" xfId="0" applyFont="1" applyFill="1" applyBorder="1"/>
    <xf numFmtId="49" fontId="15" fillId="6" borderId="8" xfId="0" applyNumberFormat="1" applyFont="1" applyFill="1" applyBorder="1" applyAlignment="1"/>
    <xf numFmtId="49" fontId="15" fillId="6" borderId="4" xfId="0" applyNumberFormat="1" applyFont="1" applyFill="1" applyBorder="1" applyAlignment="1"/>
    <xf numFmtId="49" fontId="15" fillId="6" borderId="0" xfId="0" applyNumberFormat="1" applyFont="1" applyFill="1" applyBorder="1" applyAlignment="1"/>
    <xf numFmtId="167" fontId="30" fillId="6" borderId="4" xfId="1" applyNumberFormat="1" applyFont="1" applyFill="1" applyBorder="1"/>
    <xf numFmtId="167" fontId="34" fillId="6" borderId="0" xfId="1" applyNumberFormat="1" applyFont="1" applyFill="1" applyBorder="1"/>
    <xf numFmtId="167" fontId="15" fillId="6" borderId="8" xfId="1" applyNumberFormat="1" applyFont="1" applyFill="1" applyBorder="1"/>
    <xf numFmtId="167" fontId="15" fillId="6" borderId="4" xfId="1" applyNumberFormat="1" applyFont="1" applyFill="1" applyBorder="1"/>
    <xf numFmtId="167" fontId="15" fillId="6" borderId="0" xfId="1" applyNumberFormat="1" applyFont="1" applyFill="1" applyBorder="1"/>
    <xf numFmtId="0" fontId="14" fillId="0" borderId="0" xfId="0" applyFont="1" applyBorder="1"/>
    <xf numFmtId="0" fontId="14" fillId="0" borderId="15" xfId="0" applyFont="1" applyBorder="1"/>
    <xf numFmtId="0" fontId="16" fillId="0" borderId="0" xfId="0" applyFont="1" applyBorder="1"/>
    <xf numFmtId="165" fontId="15" fillId="0" borderId="0" xfId="0" applyNumberFormat="1" applyFont="1" applyBorder="1"/>
    <xf numFmtId="165" fontId="15" fillId="0" borderId="8" xfId="0" applyNumberFormat="1" applyFont="1" applyBorder="1"/>
    <xf numFmtId="165" fontId="15" fillId="0" borderId="4" xfId="0" applyNumberFormat="1" applyFont="1" applyBorder="1"/>
    <xf numFmtId="0" fontId="16" fillId="0" borderId="15" xfId="0" applyFont="1" applyBorder="1"/>
    <xf numFmtId="9" fontId="15" fillId="0" borderId="0" xfId="1" applyFont="1" applyBorder="1"/>
    <xf numFmtId="9" fontId="15" fillId="0" borderId="8" xfId="1" applyFont="1" applyBorder="1"/>
    <xf numFmtId="9" fontId="15" fillId="0" borderId="4" xfId="1" applyFont="1" applyBorder="1"/>
    <xf numFmtId="9" fontId="15" fillId="6" borderId="8" xfId="1" applyFont="1" applyFill="1" applyBorder="1"/>
    <xf numFmtId="9" fontId="15" fillId="6" borderId="4" xfId="1" applyFont="1" applyFill="1" applyBorder="1"/>
    <xf numFmtId="9" fontId="15" fillId="6" borderId="0" xfId="1" applyFont="1" applyFill="1" applyBorder="1"/>
    <xf numFmtId="9" fontId="15" fillId="6" borderId="8" xfId="0" applyNumberFormat="1" applyFont="1" applyFill="1" applyBorder="1"/>
    <xf numFmtId="9" fontId="15" fillId="6" borderId="4" xfId="0" applyNumberFormat="1" applyFont="1" applyFill="1" applyBorder="1"/>
    <xf numFmtId="9" fontId="15" fillId="6" borderId="0" xfId="0" applyNumberFormat="1" applyFont="1" applyFill="1" applyBorder="1"/>
    <xf numFmtId="11" fontId="15" fillId="0" borderId="0" xfId="0" applyNumberFormat="1" applyFont="1" applyBorder="1"/>
    <xf numFmtId="11" fontId="15" fillId="0" borderId="8" xfId="0" applyNumberFormat="1" applyFont="1" applyBorder="1"/>
    <xf numFmtId="11" fontId="15" fillId="0" borderId="4" xfId="0" applyNumberFormat="1" applyFont="1" applyBorder="1"/>
    <xf numFmtId="0" fontId="36" fillId="0" borderId="0" xfId="0" applyFont="1" applyBorder="1"/>
    <xf numFmtId="0" fontId="15" fillId="0" borderId="0" xfId="0" applyFont="1"/>
    <xf numFmtId="0" fontId="15" fillId="0" borderId="15" xfId="0" applyFont="1" applyBorder="1"/>
    <xf numFmtId="167" fontId="15" fillId="0" borderId="0" xfId="1" applyNumberFormat="1" applyFont="1" applyBorder="1"/>
    <xf numFmtId="167" fontId="15" fillId="0" borderId="8" xfId="1" applyNumberFormat="1" applyFont="1" applyBorder="1"/>
    <xf numFmtId="167" fontId="15" fillId="0" borderId="4" xfId="1" applyNumberFormat="1" applyFont="1" applyBorder="1"/>
    <xf numFmtId="0" fontId="5" fillId="3" borderId="15" xfId="0" applyFont="1" applyFill="1" applyBorder="1"/>
    <xf numFmtId="0" fontId="7" fillId="3" borderId="15" xfId="0" applyFont="1" applyFill="1" applyBorder="1"/>
    <xf numFmtId="170" fontId="0" fillId="3" borderId="15" xfId="0" applyNumberFormat="1" applyFill="1" applyBorder="1"/>
    <xf numFmtId="2" fontId="7" fillId="3" borderId="4" xfId="0" applyNumberFormat="1" applyFont="1" applyFill="1" applyBorder="1"/>
    <xf numFmtId="2" fontId="7" fillId="3" borderId="8" xfId="0" applyNumberFormat="1" applyFont="1" applyFill="1" applyBorder="1"/>
    <xf numFmtId="2" fontId="7" fillId="3" borderId="15" xfId="0" applyNumberFormat="1" applyFont="1" applyFill="1" applyBorder="1"/>
    <xf numFmtId="9" fontId="11" fillId="3" borderId="8" xfId="1" applyFont="1" applyFill="1" applyBorder="1"/>
    <xf numFmtId="9" fontId="4" fillId="3" borderId="4" xfId="1" applyFont="1" applyFill="1" applyBorder="1"/>
    <xf numFmtId="0" fontId="5" fillId="4" borderId="15" xfId="0" applyFont="1" applyFill="1" applyBorder="1"/>
    <xf numFmtId="0" fontId="7" fillId="4" borderId="15" xfId="0" applyFont="1" applyFill="1" applyBorder="1"/>
    <xf numFmtId="170" fontId="11" fillId="4" borderId="4" xfId="0" applyNumberFormat="1" applyFont="1" applyFill="1" applyBorder="1"/>
    <xf numFmtId="170" fontId="11" fillId="4" borderId="8" xfId="0" applyNumberFormat="1" applyFont="1" applyFill="1" applyBorder="1"/>
    <xf numFmtId="170" fontId="11" fillId="4" borderId="15" xfId="0" applyNumberFormat="1" applyFont="1" applyFill="1" applyBorder="1"/>
    <xf numFmtId="170" fontId="7" fillId="4" borderId="4" xfId="0" applyNumberFormat="1" applyFont="1" applyFill="1" applyBorder="1"/>
    <xf numFmtId="170" fontId="7" fillId="4" borderId="8" xfId="0" applyNumberFormat="1" applyFont="1" applyFill="1" applyBorder="1"/>
    <xf numFmtId="170" fontId="7" fillId="4" borderId="15" xfId="0" applyNumberFormat="1" applyFont="1" applyFill="1" applyBorder="1"/>
    <xf numFmtId="9" fontId="0" fillId="4" borderId="8" xfId="1" applyFont="1" applyFill="1" applyBorder="1"/>
    <xf numFmtId="9" fontId="0" fillId="4" borderId="4" xfId="1" applyFont="1" applyFill="1" applyBorder="1"/>
    <xf numFmtId="0" fontId="15" fillId="6" borderId="0" xfId="0" applyFont="1" applyFill="1" applyBorder="1" applyAlignment="1"/>
    <xf numFmtId="0" fontId="15" fillId="6" borderId="8" xfId="0" applyFont="1" applyFill="1" applyBorder="1" applyAlignment="1"/>
    <xf numFmtId="0" fontId="15" fillId="6" borderId="4" xfId="0" applyFont="1" applyFill="1" applyBorder="1" applyAlignment="1"/>
    <xf numFmtId="0" fontId="5" fillId="2" borderId="15" xfId="0" applyFont="1" applyFill="1" applyBorder="1"/>
    <xf numFmtId="0" fontId="0" fillId="2" borderId="15" xfId="0" applyFill="1" applyBorder="1"/>
    <xf numFmtId="2" fontId="0" fillId="2" borderId="4" xfId="0" applyNumberFormat="1" applyFill="1" applyBorder="1"/>
    <xf numFmtId="2" fontId="0" fillId="2" borderId="8" xfId="0" applyNumberFormat="1" applyFill="1" applyBorder="1"/>
    <xf numFmtId="2" fontId="0" fillId="2" borderId="15" xfId="0" applyNumberFormat="1" applyFill="1" applyBorder="1"/>
    <xf numFmtId="168" fontId="0" fillId="2" borderId="4" xfId="0" applyNumberFormat="1" applyFill="1" applyBorder="1"/>
    <xf numFmtId="168" fontId="0" fillId="2" borderId="15" xfId="0" applyNumberFormat="1" applyFill="1" applyBorder="1"/>
    <xf numFmtId="0" fontId="24" fillId="4" borderId="15" xfId="0" applyFont="1" applyFill="1" applyBorder="1"/>
    <xf numFmtId="0" fontId="0" fillId="4" borderId="15" xfId="0" applyFill="1" applyBorder="1"/>
    <xf numFmtId="0" fontId="37" fillId="4" borderId="0" xfId="0" applyFont="1" applyFill="1"/>
    <xf numFmtId="171" fontId="4" fillId="4" borderId="4" xfId="0" applyNumberFormat="1" applyFont="1" applyFill="1" applyBorder="1"/>
    <xf numFmtId="171" fontId="4" fillId="4" borderId="15" xfId="0" applyNumberFormat="1" applyFont="1" applyFill="1" applyBorder="1"/>
    <xf numFmtId="171" fontId="4" fillId="4" borderId="0" xfId="0" applyNumberFormat="1" applyFont="1" applyFill="1" applyBorder="1"/>
    <xf numFmtId="171" fontId="4" fillId="4" borderId="8" xfId="0" applyNumberFormat="1" applyFont="1" applyFill="1" applyBorder="1"/>
    <xf numFmtId="171" fontId="4" fillId="4" borderId="0" xfId="0" applyNumberFormat="1" applyFont="1" applyFill="1"/>
    <xf numFmtId="171" fontId="0" fillId="4" borderId="4" xfId="0" applyNumberFormat="1" applyFill="1" applyBorder="1"/>
    <xf numFmtId="171" fontId="0" fillId="4" borderId="15" xfId="0" applyNumberFormat="1" applyFill="1" applyBorder="1"/>
    <xf numFmtId="171" fontId="0" fillId="4" borderId="0" xfId="0" applyNumberFormat="1" applyFill="1" applyBorder="1"/>
    <xf numFmtId="171" fontId="0" fillId="4" borderId="8" xfId="0" applyNumberFormat="1" applyFill="1" applyBorder="1"/>
    <xf numFmtId="171" fontId="0" fillId="4" borderId="0" xfId="0" applyNumberFormat="1" applyFill="1"/>
    <xf numFmtId="0" fontId="0" fillId="4" borderId="15" xfId="0" applyFont="1" applyFill="1" applyBorder="1"/>
    <xf numFmtId="1" fontId="0" fillId="4" borderId="8" xfId="0" applyNumberFormat="1" applyFont="1" applyFill="1" applyBorder="1"/>
    <xf numFmtId="1" fontId="0" fillId="4" borderId="4" xfId="0" applyNumberFormat="1" applyFont="1" applyFill="1" applyBorder="1"/>
    <xf numFmtId="1" fontId="0" fillId="4" borderId="0" xfId="0" applyNumberFormat="1" applyFont="1" applyFill="1" applyBorder="1"/>
    <xf numFmtId="1" fontId="0" fillId="4" borderId="8" xfId="0" applyNumberFormat="1" applyFill="1" applyBorder="1"/>
    <xf numFmtId="1" fontId="0" fillId="4" borderId="4" xfId="0" applyNumberFormat="1" applyFill="1" applyBorder="1"/>
    <xf numFmtId="0" fontId="25" fillId="4" borderId="0" xfId="0" applyFont="1" applyFill="1"/>
    <xf numFmtId="2" fontId="11" fillId="4" borderId="4" xfId="0" applyNumberFormat="1" applyFont="1" applyFill="1" applyBorder="1"/>
    <xf numFmtId="2" fontId="11" fillId="4" borderId="15" xfId="0" applyNumberFormat="1" applyFont="1" applyFill="1" applyBorder="1"/>
    <xf numFmtId="2" fontId="11" fillId="4" borderId="0" xfId="0" applyNumberFormat="1" applyFont="1" applyFill="1" applyBorder="1"/>
    <xf numFmtId="2" fontId="11" fillId="4" borderId="8" xfId="0" applyNumberFormat="1" applyFont="1" applyFill="1" applyBorder="1"/>
    <xf numFmtId="2" fontId="0" fillId="4" borderId="15" xfId="0" applyNumberFormat="1" applyFill="1" applyBorder="1"/>
    <xf numFmtId="2" fontId="0" fillId="4" borderId="8" xfId="0" applyNumberFormat="1" applyFill="1" applyBorder="1"/>
    <xf numFmtId="2" fontId="0" fillId="4" borderId="4" xfId="0" applyNumberFormat="1" applyFill="1" applyBorder="1"/>
    <xf numFmtId="0" fontId="0" fillId="4" borderId="4" xfId="0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0" fontId="0" fillId="4" borderId="8" xfId="0" applyFill="1" applyBorder="1" applyAlignment="1">
      <alignment horizontal="right"/>
    </xf>
    <xf numFmtId="0" fontId="25" fillId="4" borderId="0" xfId="0" applyFont="1" applyFill="1" applyBorder="1"/>
    <xf numFmtId="170" fontId="0" fillId="4" borderId="4" xfId="0" applyNumberFormat="1" applyFill="1" applyBorder="1"/>
    <xf numFmtId="170" fontId="0" fillId="4" borderId="0" xfId="0" applyNumberFormat="1" applyFill="1" applyBorder="1"/>
    <xf numFmtId="170" fontId="0" fillId="4" borderId="8" xfId="0" applyNumberFormat="1" applyFill="1" applyBorder="1"/>
    <xf numFmtId="168" fontId="0" fillId="4" borderId="4" xfId="0" applyNumberFormat="1" applyFill="1" applyBorder="1"/>
    <xf numFmtId="168" fontId="0" fillId="4" borderId="8" xfId="0" applyNumberFormat="1" applyFill="1" applyBorder="1"/>
    <xf numFmtId="168" fontId="0" fillId="4" borderId="15" xfId="0" applyNumberFormat="1" applyFill="1" applyBorder="1"/>
    <xf numFmtId="170" fontId="0" fillId="4" borderId="15" xfId="0" applyNumberFormat="1" applyFill="1" applyBorder="1"/>
    <xf numFmtId="165" fontId="0" fillId="4" borderId="8" xfId="0" applyNumberFormat="1" applyFill="1" applyBorder="1"/>
    <xf numFmtId="0" fontId="4" fillId="4" borderId="4" xfId="0" applyFont="1" applyFill="1" applyBorder="1"/>
    <xf numFmtId="0" fontId="4" fillId="4" borderId="15" xfId="0" applyFont="1" applyFill="1" applyBorder="1"/>
    <xf numFmtId="0" fontId="4" fillId="4" borderId="0" xfId="0" applyFont="1" applyFill="1" applyBorder="1"/>
    <xf numFmtId="1" fontId="4" fillId="4" borderId="8" xfId="0" applyNumberFormat="1" applyFont="1" applyFill="1" applyBorder="1"/>
    <xf numFmtId="1" fontId="4" fillId="4" borderId="0" xfId="0" applyNumberFormat="1" applyFont="1" applyFill="1" applyBorder="1"/>
    <xf numFmtId="0" fontId="0" fillId="4" borderId="15" xfId="0" applyFill="1" applyBorder="1" applyAlignment="1">
      <alignment horizontal="right"/>
    </xf>
    <xf numFmtId="0" fontId="37" fillId="4" borderId="0" xfId="0" applyFont="1" applyFill="1" applyBorder="1"/>
    <xf numFmtId="1" fontId="0" fillId="4" borderId="15" xfId="0" applyNumberFormat="1" applyFill="1" applyBorder="1"/>
    <xf numFmtId="0" fontId="3" fillId="3" borderId="4" xfId="0" applyFont="1" applyFill="1" applyBorder="1"/>
    <xf numFmtId="0" fontId="3" fillId="3" borderId="8" xfId="0" applyFont="1" applyFill="1" applyBorder="1"/>
    <xf numFmtId="0" fontId="3" fillId="3" borderId="15" xfId="0" applyFont="1" applyFill="1" applyBorder="1"/>
    <xf numFmtId="0" fontId="0" fillId="3" borderId="15" xfId="0" applyFill="1" applyBorder="1"/>
    <xf numFmtId="11" fontId="11" fillId="3" borderId="0" xfId="0" applyNumberFormat="1" applyFont="1" applyFill="1"/>
    <xf numFmtId="11" fontId="4" fillId="3" borderId="15" xfId="0" applyNumberFormat="1" applyFont="1" applyFill="1" applyBorder="1"/>
    <xf numFmtId="11" fontId="0" fillId="3" borderId="0" xfId="0" applyNumberFormat="1" applyFont="1" applyFill="1"/>
    <xf numFmtId="11" fontId="0" fillId="3" borderId="4" xfId="0" applyNumberFormat="1" applyFill="1" applyBorder="1"/>
    <xf numFmtId="11" fontId="0" fillId="3" borderId="8" xfId="0" applyNumberFormat="1" applyFill="1" applyBorder="1"/>
    <xf numFmtId="11" fontId="0" fillId="3" borderId="15" xfId="0" applyNumberFormat="1" applyFill="1" applyBorder="1"/>
    <xf numFmtId="11" fontId="11" fillId="3" borderId="8" xfId="0" applyNumberFormat="1" applyFont="1" applyFill="1" applyBorder="1"/>
    <xf numFmtId="11" fontId="0" fillId="3" borderId="0" xfId="0" applyNumberFormat="1" applyFill="1"/>
    <xf numFmtId="11" fontId="4" fillId="3" borderId="0" xfId="0" applyNumberFormat="1" applyFont="1" applyFill="1"/>
    <xf numFmtId="2" fontId="4" fillId="3" borderId="4" xfId="0" applyNumberFormat="1" applyFont="1" applyFill="1" applyBorder="1"/>
    <xf numFmtId="2" fontId="4" fillId="3" borderId="8" xfId="0" applyNumberFormat="1" applyFont="1" applyFill="1" applyBorder="1"/>
    <xf numFmtId="2" fontId="4" fillId="3" borderId="15" xfId="0" applyNumberFormat="1" applyFont="1" applyFill="1" applyBorder="1"/>
    <xf numFmtId="2" fontId="0" fillId="3" borderId="15" xfId="0" applyNumberFormat="1" applyFill="1" applyBorder="1"/>
    <xf numFmtId="0" fontId="5" fillId="3" borderId="4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0" fontId="5" fillId="3" borderId="15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170" fontId="4" fillId="3" borderId="4" xfId="0" applyNumberFormat="1" applyFont="1" applyFill="1" applyBorder="1"/>
    <xf numFmtId="170" fontId="4" fillId="3" borderId="0" xfId="0" applyNumberFormat="1" applyFont="1" applyFill="1" applyBorder="1"/>
    <xf numFmtId="170" fontId="4" fillId="3" borderId="8" xfId="0" applyNumberFormat="1" applyFont="1" applyFill="1" applyBorder="1"/>
    <xf numFmtId="170" fontId="4" fillId="3" borderId="15" xfId="0" applyNumberFormat="1" applyFont="1" applyFill="1" applyBorder="1"/>
    <xf numFmtId="168" fontId="4" fillId="3" borderId="4" xfId="0" applyNumberFormat="1" applyFont="1" applyFill="1" applyBorder="1"/>
    <xf numFmtId="168" fontId="4" fillId="3" borderId="0" xfId="0" applyNumberFormat="1" applyFont="1" applyFill="1" applyBorder="1"/>
    <xf numFmtId="168" fontId="4" fillId="3" borderId="8" xfId="0" applyNumberFormat="1" applyFont="1" applyFill="1" applyBorder="1"/>
    <xf numFmtId="168" fontId="4" fillId="3" borderId="15" xfId="0" applyNumberFormat="1" applyFont="1" applyFill="1" applyBorder="1"/>
    <xf numFmtId="166" fontId="4" fillId="3" borderId="4" xfId="0" applyNumberFormat="1" applyFont="1" applyFill="1" applyBorder="1"/>
    <xf numFmtId="166" fontId="4" fillId="3" borderId="0" xfId="0" applyNumberFormat="1" applyFont="1" applyFill="1" applyBorder="1"/>
    <xf numFmtId="166" fontId="4" fillId="3" borderId="8" xfId="0" applyNumberFormat="1" applyFont="1" applyFill="1" applyBorder="1"/>
    <xf numFmtId="166" fontId="4" fillId="3" borderId="15" xfId="0" applyNumberFormat="1" applyFont="1" applyFill="1" applyBorder="1"/>
    <xf numFmtId="165" fontId="4" fillId="3" borderId="4" xfId="0" applyNumberFormat="1" applyFont="1" applyFill="1" applyBorder="1"/>
    <xf numFmtId="165" fontId="4" fillId="3" borderId="0" xfId="0" applyNumberFormat="1" applyFont="1" applyFill="1" applyBorder="1"/>
    <xf numFmtId="165" fontId="4" fillId="3" borderId="8" xfId="0" applyNumberFormat="1" applyFont="1" applyFill="1" applyBorder="1"/>
    <xf numFmtId="0" fontId="20" fillId="3" borderId="15" xfId="0" applyFont="1" applyFill="1" applyBorder="1"/>
    <xf numFmtId="0" fontId="5" fillId="3" borderId="20" xfId="0" applyFont="1" applyFill="1" applyBorder="1"/>
    <xf numFmtId="0" fontId="20" fillId="3" borderId="21" xfId="0" applyFont="1" applyFill="1" applyBorder="1"/>
    <xf numFmtId="0" fontId="20" fillId="3" borderId="22" xfId="0" applyFont="1" applyFill="1" applyBorder="1"/>
    <xf numFmtId="0" fontId="0" fillId="3" borderId="22" xfId="0" applyFill="1" applyBorder="1"/>
    <xf numFmtId="0" fontId="0" fillId="3" borderId="23" xfId="0" applyFill="1" applyBorder="1"/>
    <xf numFmtId="0" fontId="0" fillId="3" borderId="21" xfId="0" applyFill="1" applyBorder="1"/>
    <xf numFmtId="0" fontId="20" fillId="3" borderId="24" xfId="0" applyFont="1" applyFill="1" applyBorder="1"/>
    <xf numFmtId="170" fontId="11" fillId="3" borderId="4" xfId="0" applyNumberFormat="1" applyFont="1" applyFill="1" applyBorder="1"/>
    <xf numFmtId="170" fontId="11" fillId="3" borderId="8" xfId="0" applyNumberFormat="1" applyFont="1" applyFill="1" applyBorder="1"/>
    <xf numFmtId="170" fontId="11" fillId="3" borderId="15" xfId="0" applyNumberFormat="1" applyFont="1" applyFill="1" applyBorder="1"/>
    <xf numFmtId="170" fontId="11" fillId="3" borderId="25" xfId="0" applyNumberFormat="1" applyFont="1" applyFill="1" applyBorder="1"/>
    <xf numFmtId="170" fontId="11" fillId="3" borderId="26" xfId="0" applyNumberFormat="1" applyFont="1" applyFill="1" applyBorder="1"/>
    <xf numFmtId="170" fontId="11" fillId="3" borderId="27" xfId="0" applyNumberFormat="1" applyFont="1" applyFill="1" applyBorder="1"/>
    <xf numFmtId="170" fontId="11" fillId="3" borderId="28" xfId="0" applyNumberFormat="1" applyFont="1" applyFill="1" applyBorder="1"/>
    <xf numFmtId="2" fontId="11" fillId="3" borderId="8" xfId="0" applyNumberFormat="1" applyFont="1" applyFill="1" applyBorder="1"/>
    <xf numFmtId="2" fontId="11" fillId="3" borderId="4" xfId="0" applyNumberFormat="1" applyFont="1" applyFill="1" applyBorder="1"/>
    <xf numFmtId="2" fontId="11" fillId="3" borderId="15" xfId="0" applyNumberFormat="1" applyFont="1" applyFill="1" applyBorder="1"/>
    <xf numFmtId="1" fontId="11" fillId="3" borderId="8" xfId="0" applyNumberFormat="1" applyFont="1" applyFill="1" applyBorder="1"/>
    <xf numFmtId="1" fontId="11" fillId="3" borderId="4" xfId="0" applyNumberFormat="1" applyFont="1" applyFill="1" applyBorder="1"/>
    <xf numFmtId="0" fontId="11" fillId="3" borderId="15" xfId="0" applyFont="1" applyFill="1" applyBorder="1"/>
    <xf numFmtId="1" fontId="4" fillId="3" borderId="4" xfId="0" applyNumberFormat="1" applyFont="1" applyFill="1" applyBorder="1"/>
    <xf numFmtId="1" fontId="4" fillId="3" borderId="0" xfId="0" applyNumberFormat="1" applyFont="1" applyFill="1" applyBorder="1"/>
    <xf numFmtId="1" fontId="4" fillId="3" borderId="8" xfId="0" applyNumberFormat="1" applyFont="1" applyFill="1" applyBorder="1"/>
    <xf numFmtId="0" fontId="4" fillId="3" borderId="15" xfId="0" applyFont="1" applyFill="1" applyBorder="1"/>
    <xf numFmtId="1" fontId="11" fillId="3" borderId="4" xfId="2" applyNumberFormat="1" applyFont="1" applyFill="1" applyBorder="1"/>
    <xf numFmtId="1" fontId="11" fillId="3" borderId="0" xfId="2" applyNumberFormat="1" applyFont="1" applyFill="1" applyBorder="1"/>
    <xf numFmtId="0" fontId="3" fillId="3" borderId="0" xfId="0" applyFont="1" applyFill="1"/>
    <xf numFmtId="9" fontId="11" fillId="3" borderId="4" xfId="1" applyFont="1" applyFill="1" applyBorder="1"/>
    <xf numFmtId="9" fontId="11" fillId="3" borderId="15" xfId="1" applyFont="1" applyFill="1" applyBorder="1"/>
    <xf numFmtId="172" fontId="11" fillId="3" borderId="4" xfId="2" applyNumberFormat="1" applyFont="1" applyFill="1" applyBorder="1"/>
    <xf numFmtId="172" fontId="11" fillId="3" borderId="0" xfId="2" applyNumberFormat="1" applyFont="1" applyFill="1" applyBorder="1"/>
    <xf numFmtId="172" fontId="11" fillId="3" borderId="8" xfId="2" applyNumberFormat="1" applyFont="1" applyFill="1" applyBorder="1"/>
    <xf numFmtId="172" fontId="11" fillId="3" borderId="15" xfId="2" applyNumberFormat="1" applyFont="1" applyFill="1" applyBorder="1"/>
    <xf numFmtId="0" fontId="38" fillId="3" borderId="5" xfId="0" applyFont="1" applyFill="1" applyBorder="1" applyAlignment="1">
      <alignment horizontal="left"/>
    </xf>
    <xf numFmtId="0" fontId="0" fillId="3" borderId="6" xfId="0" applyFill="1" applyBorder="1"/>
    <xf numFmtId="0" fontId="0" fillId="3" borderId="7" xfId="0" applyFill="1" applyBorder="1"/>
    <xf numFmtId="0" fontId="3" fillId="3" borderId="29" xfId="0" applyFont="1" applyFill="1" applyBorder="1"/>
    <xf numFmtId="0" fontId="39" fillId="3" borderId="5" xfId="0" applyFont="1" applyFill="1" applyBorder="1"/>
    <xf numFmtId="1" fontId="3" fillId="3" borderId="30" xfId="0" applyNumberFormat="1" applyFont="1" applyFill="1" applyBorder="1"/>
    <xf numFmtId="0" fontId="0" fillId="3" borderId="30" xfId="0" applyFill="1" applyBorder="1"/>
    <xf numFmtId="1" fontId="0" fillId="3" borderId="4" xfId="0" applyNumberFormat="1" applyFill="1" applyBorder="1"/>
    <xf numFmtId="1" fontId="0" fillId="3" borderId="8" xfId="0" applyNumberFormat="1" applyFill="1" applyBorder="1"/>
    <xf numFmtId="1" fontId="0" fillId="3" borderId="30" xfId="0" applyNumberFormat="1" applyFill="1" applyBorder="1"/>
    <xf numFmtId="0" fontId="11" fillId="3" borderId="9" xfId="0" applyFont="1" applyFill="1" applyBorder="1"/>
    <xf numFmtId="1" fontId="0" fillId="3" borderId="9" xfId="0" applyNumberFormat="1" applyFill="1" applyBorder="1"/>
    <xf numFmtId="1" fontId="0" fillId="3" borderId="10" xfId="0" applyNumberFormat="1" applyFill="1" applyBorder="1"/>
    <xf numFmtId="1" fontId="0" fillId="3" borderId="11" xfId="0" applyNumberFormat="1" applyFill="1" applyBorder="1"/>
    <xf numFmtId="1" fontId="0" fillId="3" borderId="31" xfId="0" applyNumberFormat="1" applyFill="1" applyBorder="1"/>
    <xf numFmtId="0" fontId="0" fillId="3" borderId="11" xfId="0" applyFill="1" applyBorder="1"/>
    <xf numFmtId="0" fontId="3" fillId="8" borderId="5" xfId="0" applyFont="1" applyFill="1" applyBorder="1"/>
    <xf numFmtId="0" fontId="3" fillId="8" borderId="6" xfId="0" applyFont="1" applyFill="1" applyBorder="1"/>
    <xf numFmtId="0" fontId="3" fillId="8" borderId="7" xfId="0" applyFont="1" applyFill="1" applyBorder="1"/>
    <xf numFmtId="0" fontId="3" fillId="8" borderId="29" xfId="0" applyFont="1" applyFill="1" applyBorder="1"/>
    <xf numFmtId="0" fontId="5" fillId="8" borderId="4" xfId="0" applyFont="1" applyFill="1" applyBorder="1"/>
    <xf numFmtId="0" fontId="3" fillId="8" borderId="4" xfId="0" applyFont="1" applyFill="1" applyBorder="1"/>
    <xf numFmtId="0" fontId="3" fillId="8" borderId="0" xfId="0" applyFont="1" applyFill="1" applyBorder="1"/>
    <xf numFmtId="0" fontId="3" fillId="8" borderId="8" xfId="0" applyFont="1" applyFill="1" applyBorder="1"/>
    <xf numFmtId="0" fontId="3" fillId="8" borderId="30" xfId="0" applyFont="1" applyFill="1" applyBorder="1"/>
    <xf numFmtId="0" fontId="25" fillId="8" borderId="4" xfId="0" applyFont="1" applyFill="1" applyBorder="1"/>
    <xf numFmtId="0" fontId="0" fillId="8" borderId="4" xfId="0" applyFill="1" applyBorder="1"/>
    <xf numFmtId="0" fontId="0" fillId="8" borderId="0" xfId="0" applyFill="1" applyBorder="1"/>
    <xf numFmtId="0" fontId="0" fillId="8" borderId="8" xfId="0" applyFill="1" applyBorder="1"/>
    <xf numFmtId="0" fontId="0" fillId="8" borderId="30" xfId="0" applyFill="1" applyBorder="1"/>
    <xf numFmtId="0" fontId="0" fillId="8" borderId="4" xfId="0" applyFont="1" applyFill="1" applyBorder="1"/>
    <xf numFmtId="170" fontId="0" fillId="8" borderId="4" xfId="0" applyNumberFormat="1" applyFill="1" applyBorder="1"/>
    <xf numFmtId="170" fontId="0" fillId="8" borderId="0" xfId="0" applyNumberFormat="1" applyFill="1" applyBorder="1"/>
    <xf numFmtId="170" fontId="0" fillId="8" borderId="8" xfId="0" applyNumberFormat="1" applyFill="1" applyBorder="1"/>
    <xf numFmtId="170" fontId="0" fillId="8" borderId="30" xfId="0" applyNumberFormat="1" applyFill="1" applyBorder="1"/>
    <xf numFmtId="0" fontId="0" fillId="8" borderId="9" xfId="0" applyFill="1" applyBorder="1"/>
    <xf numFmtId="170" fontId="0" fillId="8" borderId="9" xfId="0" applyNumberFormat="1" applyFill="1" applyBorder="1"/>
    <xf numFmtId="170" fontId="0" fillId="8" borderId="10" xfId="0" applyNumberFormat="1" applyFill="1" applyBorder="1"/>
    <xf numFmtId="170" fontId="0" fillId="8" borderId="11" xfId="0" applyNumberFormat="1" applyFill="1" applyBorder="1"/>
    <xf numFmtId="170" fontId="0" fillId="8" borderId="31" xfId="0" applyNumberFormat="1" applyFill="1" applyBorder="1"/>
    <xf numFmtId="1" fontId="34" fillId="3" borderId="0" xfId="0" applyNumberFormat="1" applyFont="1" applyFill="1" applyBorder="1"/>
    <xf numFmtId="0" fontId="34" fillId="3" borderId="8" xfId="0" applyFont="1" applyFill="1" applyBorder="1"/>
    <xf numFmtId="1" fontId="34" fillId="3" borderId="4" xfId="0" applyNumberFormat="1" applyFont="1" applyFill="1" applyBorder="1"/>
    <xf numFmtId="0" fontId="34" fillId="3" borderId="0" xfId="0" applyFont="1" applyFill="1" applyBorder="1"/>
    <xf numFmtId="1" fontId="34" fillId="3" borderId="8" xfId="0" applyNumberFormat="1" applyFont="1" applyFill="1" applyBorder="1"/>
    <xf numFmtId="170" fontId="34" fillId="3" borderId="0" xfId="0" applyNumberFormat="1" applyFont="1" applyFill="1" applyBorder="1"/>
    <xf numFmtId="0" fontId="40" fillId="6" borderId="0" xfId="0" applyFont="1" applyFill="1" applyBorder="1"/>
    <xf numFmtId="0" fontId="42" fillId="6" borderId="0" xfId="0" applyFont="1" applyFill="1" applyBorder="1"/>
    <xf numFmtId="0" fontId="40" fillId="9" borderId="0" xfId="0" applyFont="1" applyFill="1" applyBorder="1"/>
    <xf numFmtId="0" fontId="42" fillId="9" borderId="0" xfId="0" applyFont="1" applyFill="1" applyBorder="1"/>
    <xf numFmtId="170" fontId="0" fillId="3" borderId="0" xfId="0" applyNumberFormat="1" applyFont="1" applyFill="1" applyBorder="1"/>
    <xf numFmtId="0" fontId="0" fillId="0" borderId="0" xfId="0" applyFont="1" applyBorder="1"/>
    <xf numFmtId="0" fontId="3" fillId="4" borderId="0" xfId="0" applyFont="1" applyFill="1" applyBorder="1"/>
    <xf numFmtId="170" fontId="3" fillId="3" borderId="0" xfId="0" applyNumberFormat="1" applyFont="1" applyFill="1" applyBorder="1"/>
    <xf numFmtId="170" fontId="34" fillId="4" borderId="0" xfId="0" applyNumberFormat="1" applyFont="1" applyFill="1" applyBorder="1"/>
    <xf numFmtId="2" fontId="0" fillId="4" borderId="0" xfId="0" applyNumberFormat="1" applyFont="1" applyFill="1" applyBorder="1"/>
    <xf numFmtId="11" fontId="0" fillId="4" borderId="0" xfId="0" applyNumberFormat="1" applyFill="1"/>
    <xf numFmtId="11" fontId="0" fillId="4" borderId="4" xfId="0" applyNumberFormat="1" applyFill="1" applyBorder="1"/>
    <xf numFmtId="11" fontId="0" fillId="4" borderId="8" xfId="0" applyNumberFormat="1" applyFill="1" applyBorder="1"/>
    <xf numFmtId="11" fontId="0" fillId="4" borderId="0" xfId="0" applyNumberFormat="1" applyFill="1" applyBorder="1"/>
    <xf numFmtId="11" fontId="0" fillId="0" borderId="0" xfId="0" applyNumberFormat="1"/>
    <xf numFmtId="0" fontId="0" fillId="0" borderId="5" xfId="0" applyBorder="1"/>
    <xf numFmtId="0" fontId="0" fillId="0" borderId="6" xfId="0" applyBorder="1"/>
    <xf numFmtId="0" fontId="0" fillId="0" borderId="7" xfId="0" applyBorder="1"/>
    <xf numFmtId="11" fontId="0" fillId="0" borderId="8" xfId="0" applyNumberFormat="1" applyBorder="1"/>
    <xf numFmtId="11" fontId="0" fillId="0" borderId="9" xfId="0" applyNumberFormat="1" applyBorder="1"/>
    <xf numFmtId="11" fontId="0" fillId="0" borderId="10" xfId="0" applyNumberFormat="1" applyBorder="1"/>
    <xf numFmtId="11" fontId="0" fillId="0" borderId="11" xfId="0" applyNumberFormat="1" applyBorder="1"/>
    <xf numFmtId="0" fontId="43" fillId="0" borderId="32" xfId="0" applyFont="1" applyBorder="1"/>
    <xf numFmtId="0" fontId="43" fillId="0" borderId="33" xfId="0" applyFont="1" applyBorder="1"/>
    <xf numFmtId="11" fontId="43" fillId="0" borderId="33" xfId="0" applyNumberFormat="1" applyFont="1" applyBorder="1"/>
    <xf numFmtId="0" fontId="0" fillId="0" borderId="33" xfId="0" applyBorder="1"/>
    <xf numFmtId="0" fontId="0" fillId="0" borderId="34" xfId="0" applyBorder="1"/>
    <xf numFmtId="0" fontId="7" fillId="10" borderId="0" xfId="0" applyFont="1" applyFill="1" applyBorder="1"/>
    <xf numFmtId="0" fontId="0" fillId="10" borderId="0" xfId="0" applyFill="1" applyBorder="1"/>
    <xf numFmtId="168" fontId="7" fillId="10" borderId="0" xfId="0" applyNumberFormat="1" applyFont="1" applyFill="1" applyBorder="1"/>
    <xf numFmtId="2" fontId="7" fillId="10" borderId="0" xfId="0" applyNumberFormat="1" applyFont="1" applyFill="1" applyBorder="1"/>
    <xf numFmtId="0" fontId="5" fillId="10" borderId="0" xfId="0" applyFont="1" applyFill="1" applyBorder="1"/>
    <xf numFmtId="2" fontId="0" fillId="10" borderId="0" xfId="0" applyNumberFormat="1" applyFill="1" applyBorder="1"/>
    <xf numFmtId="168" fontId="0" fillId="10" borderId="0" xfId="0" applyNumberFormat="1" applyFill="1" applyBorder="1"/>
    <xf numFmtId="0" fontId="24" fillId="6" borderId="6" xfId="0" applyFont="1" applyFill="1" applyBorder="1"/>
    <xf numFmtId="0" fontId="7" fillId="6" borderId="10" xfId="0" applyFont="1" applyFill="1" applyBorder="1"/>
    <xf numFmtId="0" fontId="0" fillId="6" borderId="10" xfId="0" applyFill="1" applyBorder="1"/>
    <xf numFmtId="0" fontId="3" fillId="2" borderId="6" xfId="0" applyFont="1" applyFill="1" applyBorder="1"/>
    <xf numFmtId="0" fontId="0" fillId="2" borderId="6" xfId="0" applyFill="1" applyBorder="1"/>
    <xf numFmtId="0" fontId="7" fillId="10" borderId="10" xfId="0" applyFont="1" applyFill="1" applyBorder="1"/>
    <xf numFmtId="168" fontId="7" fillId="10" borderId="10" xfId="0" applyNumberFormat="1" applyFont="1" applyFill="1" applyBorder="1"/>
    <xf numFmtId="0" fontId="0" fillId="10" borderId="10" xfId="0" applyFill="1" applyBorder="1"/>
    <xf numFmtId="0" fontId="3" fillId="11" borderId="6" xfId="0" applyFont="1" applyFill="1" applyBorder="1"/>
    <xf numFmtId="0" fontId="41" fillId="9" borderId="0" xfId="0" applyFont="1" applyFill="1" applyBorder="1"/>
    <xf numFmtId="170" fontId="3" fillId="4" borderId="0" xfId="0" applyNumberFormat="1" applyFont="1" applyFill="1" applyBorder="1"/>
    <xf numFmtId="0" fontId="41" fillId="6" borderId="0" xfId="0" applyFont="1" applyFill="1" applyBorder="1"/>
    <xf numFmtId="0" fontId="42" fillId="6" borderId="10" xfId="0" applyFont="1" applyFill="1" applyBorder="1"/>
    <xf numFmtId="0" fontId="41" fillId="6" borderId="10" xfId="0" applyFont="1" applyFill="1" applyBorder="1"/>
    <xf numFmtId="168" fontId="0" fillId="10" borderId="10" xfId="0" applyNumberFormat="1" applyFill="1" applyBorder="1"/>
    <xf numFmtId="0" fontId="3" fillId="12" borderId="6" xfId="0" applyFont="1" applyFill="1" applyBorder="1"/>
    <xf numFmtId="0" fontId="0" fillId="4" borderId="10" xfId="0" applyFill="1" applyBorder="1"/>
    <xf numFmtId="0" fontId="24" fillId="3" borderId="6" xfId="0" applyFont="1" applyFill="1" applyBorder="1"/>
    <xf numFmtId="0" fontId="44" fillId="4" borderId="0" xfId="0" applyFont="1" applyFill="1" applyBorder="1"/>
    <xf numFmtId="0" fontId="6" fillId="3" borderId="0" xfId="0" applyFont="1" applyFill="1" applyBorder="1"/>
    <xf numFmtId="0" fontId="45" fillId="3" borderId="0" xfId="0" applyFont="1" applyFill="1"/>
    <xf numFmtId="0" fontId="45" fillId="3" borderId="0" xfId="0" applyFont="1" applyFill="1" applyBorder="1"/>
    <xf numFmtId="0" fontId="46" fillId="3" borderId="0" xfId="0" applyFont="1" applyFill="1" applyBorder="1"/>
    <xf numFmtId="0" fontId="47" fillId="3" borderId="0" xfId="0" applyFont="1" applyFill="1" applyBorder="1"/>
    <xf numFmtId="0" fontId="48" fillId="3" borderId="0" xfId="0" applyFont="1" applyFill="1" applyBorder="1"/>
    <xf numFmtId="0" fontId="49" fillId="3" borderId="0" xfId="0" applyFont="1" applyFill="1" applyBorder="1"/>
    <xf numFmtId="168" fontId="0" fillId="4" borderId="0" xfId="0" applyNumberFormat="1" applyFont="1" applyFill="1" applyBorder="1"/>
    <xf numFmtId="2" fontId="5" fillId="4" borderId="0" xfId="0" applyNumberFormat="1" applyFont="1" applyFill="1" applyBorder="1"/>
    <xf numFmtId="0" fontId="5" fillId="13" borderId="0" xfId="0" applyFont="1" applyFill="1" applyBorder="1"/>
    <xf numFmtId="0" fontId="3" fillId="4" borderId="0" xfId="0" applyFont="1" applyFill="1" applyBorder="1" applyAlignment="1">
      <alignment horizontal="right"/>
    </xf>
    <xf numFmtId="0" fontId="39" fillId="3" borderId="0" xfId="0" applyFont="1" applyFill="1" applyBorder="1"/>
    <xf numFmtId="0" fontId="38" fillId="3" borderId="0" xfId="0" applyFont="1" applyFill="1" applyBorder="1"/>
    <xf numFmtId="0" fontId="38" fillId="3" borderId="0" xfId="0" applyFont="1" applyFill="1" applyBorder="1" applyAlignment="1">
      <alignment horizontal="left"/>
    </xf>
    <xf numFmtId="0" fontId="38" fillId="4" borderId="0" xfId="0" applyFont="1" applyFill="1" applyBorder="1"/>
    <xf numFmtId="0" fontId="0" fillId="3" borderId="0" xfId="0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0" fillId="3" borderId="0" xfId="0" applyFont="1" applyFill="1" applyBorder="1" applyAlignment="1">
      <alignment horizontal="right"/>
    </xf>
    <xf numFmtId="11" fontId="0" fillId="3" borderId="0" xfId="0" applyNumberFormat="1" applyFont="1" applyFill="1" applyBorder="1" applyAlignment="1">
      <alignment horizontal="right"/>
    </xf>
    <xf numFmtId="171" fontId="0" fillId="3" borderId="0" xfId="0" applyNumberFormat="1" applyFont="1" applyFill="1" applyBorder="1" applyAlignment="1">
      <alignment horizontal="right"/>
    </xf>
    <xf numFmtId="11" fontId="4" fillId="3" borderId="0" xfId="0" applyNumberFormat="1" applyFont="1" applyFill="1" applyBorder="1" applyAlignment="1">
      <alignment horizontal="right"/>
    </xf>
    <xf numFmtId="171" fontId="11" fillId="3" borderId="0" xfId="0" applyNumberFormat="1" applyFont="1" applyFill="1" applyBorder="1" applyAlignment="1">
      <alignment horizontal="right"/>
    </xf>
    <xf numFmtId="2" fontId="0" fillId="3" borderId="0" xfId="0" applyNumberFormat="1" applyFill="1" applyBorder="1" applyAlignment="1">
      <alignment horizontal="right"/>
    </xf>
    <xf numFmtId="171" fontId="0" fillId="3" borderId="0" xfId="0" applyNumberFormat="1" applyFill="1" applyBorder="1" applyAlignment="1">
      <alignment horizontal="right"/>
    </xf>
    <xf numFmtId="2" fontId="3" fillId="3" borderId="0" xfId="0" applyNumberFormat="1" applyFont="1" applyFill="1" applyBorder="1" applyAlignment="1">
      <alignment horizontal="right"/>
    </xf>
    <xf numFmtId="2" fontId="0" fillId="4" borderId="0" xfId="0" applyNumberFormat="1" applyFont="1" applyFill="1" applyBorder="1" applyAlignment="1">
      <alignment horizontal="right"/>
    </xf>
    <xf numFmtId="170" fontId="0" fillId="4" borderId="0" xfId="0" applyNumberFormat="1" applyFont="1" applyFill="1" applyBorder="1" applyAlignment="1">
      <alignment horizontal="right"/>
    </xf>
    <xf numFmtId="170" fontId="0" fillId="3" borderId="0" xfId="0" applyNumberFormat="1" applyFont="1" applyFill="1" applyBorder="1" applyAlignment="1">
      <alignment horizontal="right"/>
    </xf>
    <xf numFmtId="0" fontId="0" fillId="0" borderId="35" xfId="0" applyFont="1" applyBorder="1"/>
    <xf numFmtId="170" fontId="0" fillId="0" borderId="0" xfId="0" applyNumberFormat="1" applyBorder="1"/>
    <xf numFmtId="0" fontId="0" fillId="0" borderId="37" xfId="0" applyFont="1" applyBorder="1"/>
    <xf numFmtId="170" fontId="0" fillId="0" borderId="26" xfId="0" applyNumberFormat="1" applyBorder="1"/>
    <xf numFmtId="0" fontId="0" fillId="0" borderId="26" xfId="0" applyBorder="1"/>
    <xf numFmtId="0" fontId="0" fillId="0" borderId="0" xfId="0" applyBorder="1" applyAlignment="1">
      <alignment horizontal="right"/>
    </xf>
    <xf numFmtId="0" fontId="0" fillId="0" borderId="36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10" xfId="0" applyFont="1" applyBorder="1"/>
    <xf numFmtId="0" fontId="0" fillId="0" borderId="11" xfId="0" applyFont="1" applyBorder="1"/>
    <xf numFmtId="1" fontId="11" fillId="4" borderId="0" xfId="0" applyNumberFormat="1" applyFont="1" applyFill="1" applyBorder="1"/>
    <xf numFmtId="166" fontId="0" fillId="4" borderId="0" xfId="0" applyNumberFormat="1" applyFont="1" applyFill="1" applyBorder="1"/>
    <xf numFmtId="0" fontId="0" fillId="4" borderId="0" xfId="0" applyFont="1" applyFill="1" applyBorder="1" applyAlignment="1">
      <alignment horizontal="left"/>
    </xf>
    <xf numFmtId="170" fontId="0" fillId="3" borderId="0" xfId="0" applyNumberFormat="1" applyFill="1" applyBorder="1" applyAlignment="1">
      <alignment horizontal="right"/>
    </xf>
    <xf numFmtId="170" fontId="45" fillId="3" borderId="0" xfId="0" applyNumberFormat="1" applyFont="1" applyFill="1" applyBorder="1"/>
    <xf numFmtId="170" fontId="48" fillId="3" borderId="0" xfId="0" applyNumberFormat="1" applyFont="1" applyFill="1" applyBorder="1"/>
    <xf numFmtId="170" fontId="47" fillId="3" borderId="0" xfId="0" applyNumberFormat="1" applyFont="1" applyFill="1" applyBorder="1"/>
    <xf numFmtId="170" fontId="0" fillId="0" borderId="0" xfId="0" applyNumberFormat="1"/>
    <xf numFmtId="9" fontId="0" fillId="0" borderId="0" xfId="1" applyFont="1"/>
    <xf numFmtId="2" fontId="0" fillId="0" borderId="0" xfId="0" applyNumberFormat="1"/>
    <xf numFmtId="2" fontId="0" fillId="3" borderId="0" xfId="0" applyNumberFormat="1" applyFill="1"/>
    <xf numFmtId="9" fontId="0" fillId="0" borderId="0" xfId="0" applyNumberFormat="1"/>
    <xf numFmtId="9" fontId="0" fillId="3" borderId="0" xfId="1" applyNumberFormat="1" applyFont="1" applyFill="1" applyBorder="1"/>
    <xf numFmtId="9" fontId="0" fillId="3" borderId="8" xfId="1" applyNumberFormat="1" applyFont="1" applyFill="1" applyBorder="1"/>
    <xf numFmtId="0" fontId="0" fillId="14" borderId="35" xfId="0" applyFont="1" applyFill="1" applyBorder="1"/>
    <xf numFmtId="0" fontId="0" fillId="14" borderId="0" xfId="0" applyFill="1" applyBorder="1" applyAlignment="1">
      <alignment horizontal="center"/>
    </xf>
    <xf numFmtId="0" fontId="0" fillId="14" borderId="37" xfId="0" applyFont="1" applyFill="1" applyBorder="1"/>
    <xf numFmtId="0" fontId="0" fillId="14" borderId="26" xfId="0" applyFill="1" applyBorder="1" applyAlignment="1">
      <alignment horizontal="center"/>
    </xf>
    <xf numFmtId="170" fontId="11" fillId="3" borderId="0" xfId="0" applyNumberFormat="1" applyFont="1" applyFill="1" applyBorder="1" applyAlignment="1">
      <alignment horizontal="right"/>
    </xf>
    <xf numFmtId="1" fontId="0" fillId="3" borderId="0" xfId="0" applyNumberFormat="1" applyFill="1" applyBorder="1" applyAlignment="1">
      <alignment horizontal="right"/>
    </xf>
    <xf numFmtId="0" fontId="24" fillId="6" borderId="0" xfId="0" applyFont="1" applyFill="1" applyBorder="1"/>
    <xf numFmtId="0" fontId="24" fillId="6" borderId="7" xfId="0" applyFont="1" applyFill="1" applyBorder="1"/>
    <xf numFmtId="0" fontId="0" fillId="6" borderId="11" xfId="0" applyFill="1" applyBorder="1"/>
    <xf numFmtId="0" fontId="0" fillId="2" borderId="7" xfId="0" applyFill="1" applyBorder="1"/>
    <xf numFmtId="0" fontId="0" fillId="10" borderId="8" xfId="0" applyFill="1" applyBorder="1"/>
    <xf numFmtId="0" fontId="7" fillId="10" borderId="8" xfId="0" applyFont="1" applyFill="1" applyBorder="1"/>
    <xf numFmtId="168" fontId="7" fillId="10" borderId="8" xfId="0" applyNumberFormat="1" applyFont="1" applyFill="1" applyBorder="1"/>
    <xf numFmtId="168" fontId="7" fillId="10" borderId="11" xfId="0" applyNumberFormat="1" applyFont="1" applyFill="1" applyBorder="1"/>
    <xf numFmtId="0" fontId="3" fillId="11" borderId="7" xfId="0" applyFont="1" applyFill="1" applyBorder="1"/>
    <xf numFmtId="0" fontId="41" fillId="9" borderId="8" xfId="0" applyFont="1" applyFill="1" applyBorder="1"/>
    <xf numFmtId="170" fontId="3" fillId="3" borderId="8" xfId="0" applyNumberFormat="1" applyFont="1" applyFill="1" applyBorder="1"/>
    <xf numFmtId="170" fontId="0" fillId="3" borderId="8" xfId="0" applyNumberFormat="1" applyFont="1" applyFill="1" applyBorder="1" applyAlignment="1">
      <alignment horizontal="right"/>
    </xf>
    <xf numFmtId="0" fontId="0" fillId="0" borderId="8" xfId="0" applyFont="1" applyBorder="1"/>
    <xf numFmtId="2" fontId="0" fillId="10" borderId="8" xfId="0" applyNumberFormat="1" applyFill="1" applyBorder="1"/>
    <xf numFmtId="0" fontId="3" fillId="12" borderId="7" xfId="0" applyFont="1" applyFill="1" applyBorder="1"/>
    <xf numFmtId="0" fontId="0" fillId="4" borderId="11" xfId="0" applyFill="1" applyBorder="1"/>
    <xf numFmtId="9" fontId="0" fillId="0" borderId="8" xfId="1" applyFont="1" applyBorder="1"/>
    <xf numFmtId="0" fontId="24" fillId="6" borderId="8" xfId="0" applyFont="1" applyFill="1" applyBorder="1"/>
    <xf numFmtId="0" fontId="41" fillId="6" borderId="8" xfId="0" applyFont="1" applyFill="1" applyBorder="1"/>
    <xf numFmtId="0" fontId="41" fillId="6" borderId="11" xfId="0" applyFont="1" applyFill="1" applyBorder="1"/>
    <xf numFmtId="1" fontId="0" fillId="0" borderId="0" xfId="0" applyNumberFormat="1" applyBorder="1"/>
    <xf numFmtId="9" fontId="0" fillId="0" borderId="0" xfId="1" applyFont="1" applyBorder="1"/>
    <xf numFmtId="2" fontId="3" fillId="3" borderId="0" xfId="0" applyNumberFormat="1" applyFont="1" applyFill="1" applyBorder="1"/>
    <xf numFmtId="1" fontId="38" fillId="3" borderId="0" xfId="0" applyNumberFormat="1" applyFont="1" applyFill="1" applyBorder="1"/>
    <xf numFmtId="0" fontId="24" fillId="6" borderId="5" xfId="0" applyFont="1" applyFill="1" applyBorder="1"/>
    <xf numFmtId="0" fontId="0" fillId="6" borderId="9" xfId="0" applyFill="1" applyBorder="1"/>
    <xf numFmtId="0" fontId="0" fillId="2" borderId="5" xfId="0" applyFill="1" applyBorder="1"/>
    <xf numFmtId="0" fontId="0" fillId="10" borderId="4" xfId="0" applyFill="1" applyBorder="1"/>
    <xf numFmtId="0" fontId="7" fillId="10" borderId="4" xfId="0" applyFont="1" applyFill="1" applyBorder="1"/>
    <xf numFmtId="168" fontId="7" fillId="10" borderId="4" xfId="0" applyNumberFormat="1" applyFont="1" applyFill="1" applyBorder="1"/>
    <xf numFmtId="168" fontId="7" fillId="10" borderId="9" xfId="0" applyNumberFormat="1" applyFont="1" applyFill="1" applyBorder="1"/>
    <xf numFmtId="0" fontId="3" fillId="11" borderId="5" xfId="0" applyFont="1" applyFill="1" applyBorder="1"/>
    <xf numFmtId="0" fontId="41" fillId="9" borderId="4" xfId="0" applyFont="1" applyFill="1" applyBorder="1"/>
    <xf numFmtId="170" fontId="3" fillId="3" borderId="4" xfId="0" applyNumberFormat="1" applyFont="1" applyFill="1" applyBorder="1"/>
    <xf numFmtId="170" fontId="0" fillId="3" borderId="4" xfId="0" applyNumberFormat="1" applyFont="1" applyFill="1" applyBorder="1"/>
    <xf numFmtId="170" fontId="11" fillId="3" borderId="4" xfId="0" applyNumberFormat="1" applyFont="1" applyFill="1" applyBorder="1" applyAlignment="1">
      <alignment horizontal="right"/>
    </xf>
    <xf numFmtId="170" fontId="0" fillId="3" borderId="4" xfId="0" applyNumberFormat="1" applyFont="1" applyFill="1" applyBorder="1" applyAlignment="1">
      <alignment horizontal="right"/>
    </xf>
    <xf numFmtId="0" fontId="0" fillId="0" borderId="4" xfId="0" applyFont="1" applyBorder="1"/>
    <xf numFmtId="170" fontId="3" fillId="4" borderId="4" xfId="0" applyNumberFormat="1" applyFont="1" applyFill="1" applyBorder="1"/>
    <xf numFmtId="2" fontId="0" fillId="4" borderId="4" xfId="0" applyNumberFormat="1" applyFont="1" applyFill="1" applyBorder="1" applyAlignment="1">
      <alignment horizontal="right"/>
    </xf>
    <xf numFmtId="170" fontId="0" fillId="4" borderId="4" xfId="0" applyNumberFormat="1" applyFont="1" applyFill="1" applyBorder="1" applyAlignment="1">
      <alignment horizontal="right"/>
    </xf>
    <xf numFmtId="0" fontId="41" fillId="6" borderId="4" xfId="0" applyFont="1" applyFill="1" applyBorder="1"/>
    <xf numFmtId="0" fontId="41" fillId="6" borderId="9" xfId="0" applyFont="1" applyFill="1" applyBorder="1"/>
    <xf numFmtId="2" fontId="0" fillId="10" borderId="4" xfId="0" applyNumberFormat="1" applyFill="1" applyBorder="1"/>
    <xf numFmtId="168" fontId="0" fillId="10" borderId="4" xfId="0" applyNumberFormat="1" applyFill="1" applyBorder="1"/>
    <xf numFmtId="0" fontId="5" fillId="10" borderId="4" xfId="0" applyFont="1" applyFill="1" applyBorder="1"/>
    <xf numFmtId="168" fontId="0" fillId="10" borderId="9" xfId="0" applyNumberFormat="1" applyFill="1" applyBorder="1"/>
    <xf numFmtId="0" fontId="3" fillId="12" borderId="5" xfId="0" applyFont="1" applyFill="1" applyBorder="1"/>
    <xf numFmtId="0" fontId="0" fillId="3" borderId="5" xfId="0" applyFill="1" applyBorder="1"/>
    <xf numFmtId="0" fontId="0" fillId="3" borderId="4" xfId="0" applyFill="1" applyBorder="1" applyAlignment="1">
      <alignment horizontal="right"/>
    </xf>
    <xf numFmtId="2" fontId="6" fillId="4" borderId="0" xfId="0" applyNumberFormat="1" applyFont="1" applyFill="1" applyBorder="1" applyAlignment="1">
      <alignment horizontal="right"/>
    </xf>
    <xf numFmtId="9" fontId="0" fillId="0" borderId="4" xfId="1" applyFont="1" applyBorder="1"/>
    <xf numFmtId="2" fontId="7" fillId="10" borderId="8" xfId="0" applyNumberFormat="1" applyFont="1" applyFill="1" applyBorder="1"/>
    <xf numFmtId="0" fontId="0" fillId="10" borderId="11" xfId="0" applyFill="1" applyBorder="1"/>
    <xf numFmtId="2" fontId="0" fillId="3" borderId="0" xfId="0" applyNumberFormat="1" applyFont="1" applyFill="1" applyBorder="1"/>
    <xf numFmtId="2" fontId="0" fillId="3" borderId="0" xfId="0" applyNumberFormat="1" applyFont="1" applyFill="1" applyBorder="1" applyAlignment="1">
      <alignment horizontal="right"/>
    </xf>
    <xf numFmtId="2" fontId="0" fillId="3" borderId="8" xfId="0" applyNumberFormat="1" applyFont="1" applyFill="1" applyBorder="1" applyAlignment="1">
      <alignment horizontal="right"/>
    </xf>
    <xf numFmtId="2" fontId="0" fillId="3" borderId="8" xfId="0" applyNumberFormat="1" applyFont="1" applyFill="1" applyBorder="1"/>
    <xf numFmtId="0" fontId="50" fillId="6" borderId="6" xfId="0" applyFont="1" applyFill="1" applyBorder="1"/>
    <xf numFmtId="0" fontId="0" fillId="0" borderId="0" xfId="0"/>
    <xf numFmtId="0" fontId="0" fillId="0" borderId="0" xfId="0" applyBorder="1"/>
    <xf numFmtId="0" fontId="0" fillId="3" borderId="8" xfId="0" applyFill="1" applyBorder="1"/>
    <xf numFmtId="0" fontId="3" fillId="0" borderId="0" xfId="0" applyFont="1"/>
    <xf numFmtId="0" fontId="0" fillId="0" borderId="8" xfId="0" applyBorder="1"/>
    <xf numFmtId="1" fontId="0" fillId="10" borderId="0" xfId="0" applyNumberFormat="1" applyFill="1" applyBorder="1"/>
    <xf numFmtId="166" fontId="0" fillId="10" borderId="0" xfId="0" applyNumberFormat="1" applyFill="1" applyBorder="1"/>
    <xf numFmtId="0" fontId="51" fillId="6" borderId="6" xfId="0" applyFont="1" applyFill="1" applyBorder="1"/>
    <xf numFmtId="0" fontId="0" fillId="0" borderId="0" xfId="0" applyFill="1" applyBorder="1" applyAlignment="1">
      <alignment horizontal="center"/>
    </xf>
    <xf numFmtId="0" fontId="0" fillId="0" borderId="20" xfId="0" applyBorder="1"/>
    <xf numFmtId="0" fontId="0" fillId="0" borderId="22" xfId="0" applyBorder="1"/>
    <xf numFmtId="0" fontId="0" fillId="0" borderId="39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3" fillId="0" borderId="22" xfId="0" applyFont="1" applyBorder="1"/>
    <xf numFmtId="0" fontId="3" fillId="0" borderId="35" xfId="0" applyFont="1" applyBorder="1"/>
    <xf numFmtId="0" fontId="52" fillId="0" borderId="0" xfId="0" applyFont="1" applyBorder="1"/>
    <xf numFmtId="0" fontId="5" fillId="0" borderId="36" xfId="0" applyFont="1" applyBorder="1"/>
    <xf numFmtId="0" fontId="5" fillId="0" borderId="38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39" xfId="0" applyFont="1" applyBorder="1"/>
    <xf numFmtId="0" fontId="3" fillId="0" borderId="40" xfId="0" applyFont="1" applyBorder="1"/>
    <xf numFmtId="0" fontId="0" fillId="0" borderId="41" xfId="0" applyBorder="1"/>
    <xf numFmtId="0" fontId="0" fillId="0" borderId="41" xfId="0" applyFont="1" applyBorder="1"/>
    <xf numFmtId="0" fontId="0" fillId="0" borderId="36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39" fillId="0" borderId="20" xfId="0" applyFont="1" applyBorder="1"/>
    <xf numFmtId="0" fontId="0" fillId="0" borderId="22" xfId="0" applyFont="1" applyBorder="1"/>
    <xf numFmtId="0" fontId="0" fillId="14" borderId="0" xfId="0" applyFill="1" applyBorder="1"/>
    <xf numFmtId="0" fontId="0" fillId="2" borderId="36" xfId="0" applyFill="1" applyBorder="1"/>
    <xf numFmtId="0" fontId="0" fillId="0" borderId="35" xfId="0" applyFill="1" applyBorder="1" applyAlignment="1">
      <alignment horizontal="right"/>
    </xf>
    <xf numFmtId="171" fontId="11" fillId="3" borderId="0" xfId="0" applyNumberFormat="1" applyFont="1" applyFill="1" applyBorder="1"/>
    <xf numFmtId="0" fontId="53" fillId="3" borderId="0" xfId="0" applyFont="1" applyFill="1" applyBorder="1"/>
    <xf numFmtId="166" fontId="0" fillId="10" borderId="8" xfId="0" applyNumberFormat="1" applyFill="1" applyBorder="1"/>
    <xf numFmtId="10" fontId="0" fillId="0" borderId="0" xfId="1" applyNumberFormat="1" applyFont="1"/>
    <xf numFmtId="0" fontId="5" fillId="15" borderId="0" xfId="0" applyFont="1" applyFill="1" applyBorder="1"/>
    <xf numFmtId="0" fontId="0" fillId="15" borderId="0" xfId="0" applyFill="1" applyBorder="1"/>
    <xf numFmtId="0" fontId="0" fillId="13" borderId="0" xfId="0" applyFill="1" applyBorder="1"/>
    <xf numFmtId="0" fontId="5" fillId="16" borderId="0" xfId="0" applyFont="1" applyFill="1" applyBorder="1"/>
    <xf numFmtId="0" fontId="0" fillId="16" borderId="0" xfId="0" applyFill="1" applyBorder="1"/>
    <xf numFmtId="0" fontId="0" fillId="16" borderId="10" xfId="0" applyFill="1" applyBorder="1"/>
    <xf numFmtId="171" fontId="0" fillId="0" borderId="0" xfId="0" applyNumberFormat="1"/>
    <xf numFmtId="0" fontId="0" fillId="15" borderId="0" xfId="0" applyFill="1"/>
    <xf numFmtId="0" fontId="0" fillId="15" borderId="0" xfId="0" applyFont="1" applyFill="1" applyBorder="1"/>
    <xf numFmtId="0" fontId="0" fillId="13" borderId="0" xfId="0" applyFill="1"/>
    <xf numFmtId="0" fontId="3" fillId="15" borderId="0" xfId="0" applyFont="1" applyFill="1"/>
    <xf numFmtId="171" fontId="0" fillId="15" borderId="0" xfId="0" applyNumberFormat="1" applyFill="1"/>
    <xf numFmtId="9" fontId="0" fillId="15" borderId="0" xfId="1" applyFont="1" applyFill="1"/>
    <xf numFmtId="9" fontId="0" fillId="15" borderId="0" xfId="0" applyNumberFormat="1" applyFill="1"/>
    <xf numFmtId="0" fontId="3" fillId="13" borderId="0" xfId="0" applyFont="1" applyFill="1"/>
    <xf numFmtId="171" fontId="0" fillId="13" borderId="0" xfId="0" applyNumberFormat="1" applyFill="1"/>
    <xf numFmtId="9" fontId="0" fillId="13" borderId="0" xfId="1" applyFont="1" applyFill="1"/>
    <xf numFmtId="9" fontId="0" fillId="13" borderId="0" xfId="0" applyNumberFormat="1" applyFill="1"/>
    <xf numFmtId="0" fontId="5" fillId="13" borderId="0" xfId="0" applyFont="1" applyFill="1"/>
    <xf numFmtId="11" fontId="0" fillId="13" borderId="0" xfId="0" applyNumberFormat="1" applyFill="1"/>
    <xf numFmtId="2" fontId="0" fillId="13" borderId="0" xfId="0" applyNumberFormat="1" applyFill="1"/>
    <xf numFmtId="164" fontId="0" fillId="13" borderId="0" xfId="0" applyNumberFormat="1" applyFill="1"/>
    <xf numFmtId="0" fontId="4" fillId="0" borderId="0" xfId="0" applyFont="1"/>
    <xf numFmtId="0" fontId="6" fillId="0" borderId="0" xfId="0" applyFont="1"/>
    <xf numFmtId="0" fontId="48" fillId="0" borderId="0" xfId="0" applyFont="1"/>
    <xf numFmtId="2" fontId="50" fillId="6" borderId="0" xfId="0" applyNumberFormat="1" applyFont="1" applyFill="1" applyBorder="1"/>
    <xf numFmtId="2" fontId="0" fillId="6" borderId="0" xfId="0" applyNumberFormat="1" applyFill="1" applyBorder="1"/>
    <xf numFmtId="2" fontId="3" fillId="11" borderId="0" xfId="0" applyNumberFormat="1" applyFont="1" applyFill="1" applyBorder="1"/>
    <xf numFmtId="2" fontId="41" fillId="9" borderId="0" xfId="0" applyNumberFormat="1" applyFont="1" applyFill="1" applyBorder="1"/>
    <xf numFmtId="2" fontId="0" fillId="0" borderId="0" xfId="0" applyNumberFormat="1" applyFont="1" applyBorder="1"/>
    <xf numFmtId="2" fontId="3" fillId="4" borderId="0" xfId="0" applyNumberFormat="1" applyFont="1" applyFill="1" applyBorder="1"/>
    <xf numFmtId="2" fontId="41" fillId="6" borderId="0" xfId="0" applyNumberFormat="1" applyFont="1" applyFill="1" applyBorder="1"/>
    <xf numFmtId="2" fontId="0" fillId="15" borderId="0" xfId="0" applyNumberFormat="1" applyFill="1"/>
    <xf numFmtId="2" fontId="0" fillId="15" borderId="0" xfId="1" applyNumberFormat="1" applyFont="1" applyFill="1"/>
    <xf numFmtId="2" fontId="0" fillId="13" borderId="0" xfId="1" applyNumberFormat="1" applyFont="1" applyFill="1"/>
    <xf numFmtId="9" fontId="4" fillId="0" borderId="0" xfId="0" applyNumberFormat="1" applyFont="1"/>
    <xf numFmtId="0" fontId="0" fillId="15" borderId="22" xfId="0" applyFill="1" applyBorder="1"/>
    <xf numFmtId="0" fontId="0" fillId="15" borderId="39" xfId="0" applyFill="1" applyBorder="1"/>
    <xf numFmtId="9" fontId="0" fillId="0" borderId="0" xfId="0" applyNumberFormat="1" applyBorder="1"/>
    <xf numFmtId="9" fontId="0" fillId="0" borderId="36" xfId="0" applyNumberFormat="1" applyBorder="1"/>
    <xf numFmtId="9" fontId="0" fillId="0" borderId="26" xfId="0" applyNumberFormat="1" applyBorder="1"/>
    <xf numFmtId="9" fontId="0" fillId="0" borderId="38" xfId="0" applyNumberFormat="1" applyBorder="1"/>
    <xf numFmtId="166" fontId="0" fillId="3" borderId="0" xfId="0" applyNumberFormat="1" applyFill="1" applyBorder="1" applyAlignment="1">
      <alignment horizontal="right"/>
    </xf>
    <xf numFmtId="1" fontId="0" fillId="0" borderId="4" xfId="0" applyNumberFormat="1" applyBorder="1"/>
    <xf numFmtId="170" fontId="11" fillId="3" borderId="0" xfId="2" applyNumberFormat="1" applyFont="1" applyFill="1" applyBorder="1" applyAlignment="1">
      <alignment horizontal="right"/>
    </xf>
    <xf numFmtId="0" fontId="15" fillId="3" borderId="0" xfId="0" applyFont="1" applyFill="1"/>
    <xf numFmtId="0" fontId="15" fillId="3" borderId="0" xfId="0" applyFont="1" applyFill="1" applyBorder="1"/>
    <xf numFmtId="0" fontId="57" fillId="3" borderId="0" xfId="0" applyFont="1" applyFill="1" applyBorder="1"/>
    <xf numFmtId="0" fontId="58" fillId="3" borderId="0" xfId="0" applyFont="1" applyFill="1" applyBorder="1"/>
    <xf numFmtId="171" fontId="4" fillId="3" borderId="0" xfId="0" applyNumberFormat="1" applyFont="1" applyFill="1" applyBorder="1"/>
    <xf numFmtId="0" fontId="0" fillId="0" borderId="0" xfId="0" applyFill="1"/>
    <xf numFmtId="0" fontId="0" fillId="0" borderId="10" xfId="0" applyFill="1" applyBorder="1"/>
    <xf numFmtId="0" fontId="0" fillId="0" borderId="6" xfId="0" applyFill="1" applyBorder="1"/>
    <xf numFmtId="0" fontId="7" fillId="0" borderId="0" xfId="0" applyFont="1" applyFill="1" applyBorder="1"/>
    <xf numFmtId="168" fontId="7" fillId="0" borderId="0" xfId="0" applyNumberFormat="1" applyFont="1" applyFill="1" applyBorder="1"/>
    <xf numFmtId="168" fontId="7" fillId="0" borderId="10" xfId="0" applyNumberFormat="1" applyFont="1" applyFill="1" applyBorder="1"/>
    <xf numFmtId="0" fontId="3" fillId="0" borderId="6" xfId="0" applyFont="1" applyFill="1" applyBorder="1"/>
    <xf numFmtId="0" fontId="41" fillId="0" borderId="0" xfId="0" applyFont="1" applyFill="1" applyBorder="1"/>
    <xf numFmtId="170" fontId="3" fillId="0" borderId="0" xfId="0" applyNumberFormat="1" applyFont="1" applyFill="1" applyBorder="1"/>
    <xf numFmtId="170" fontId="0" fillId="0" borderId="0" xfId="0" applyNumberFormat="1" applyFont="1" applyFill="1" applyBorder="1"/>
    <xf numFmtId="170" fontId="11" fillId="0" borderId="0" xfId="0" applyNumberFormat="1" applyFont="1" applyFill="1" applyBorder="1" applyAlignment="1">
      <alignment horizontal="right"/>
    </xf>
    <xf numFmtId="170" fontId="0" fillId="0" borderId="0" xfId="0" applyNumberFormat="1" applyFont="1" applyFill="1" applyBorder="1" applyAlignment="1">
      <alignment horizontal="right"/>
    </xf>
    <xf numFmtId="2" fontId="0" fillId="0" borderId="0" xfId="0" applyNumberFormat="1" applyFont="1" applyFill="1" applyBorder="1" applyAlignment="1">
      <alignment horizontal="right"/>
    </xf>
    <xf numFmtId="0" fontId="41" fillId="0" borderId="10" xfId="0" applyFon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166" fontId="0" fillId="0" borderId="0" xfId="0" applyNumberFormat="1" applyFill="1" applyBorder="1"/>
    <xf numFmtId="168" fontId="0" fillId="0" borderId="0" xfId="0" applyNumberFormat="1" applyFill="1" applyBorder="1"/>
    <xf numFmtId="0" fontId="5" fillId="0" borderId="0" xfId="0" applyFont="1" applyFill="1" applyBorder="1"/>
    <xf numFmtId="168" fontId="0" fillId="0" borderId="10" xfId="0" applyNumberFormat="1" applyFill="1" applyBorder="1"/>
    <xf numFmtId="0" fontId="0" fillId="0" borderId="0" xfId="0" applyFill="1" applyBorder="1" applyAlignment="1">
      <alignment horizontal="right"/>
    </xf>
    <xf numFmtId="0" fontId="4" fillId="0" borderId="0" xfId="0" applyFont="1" applyFill="1" applyBorder="1"/>
    <xf numFmtId="170" fontId="0" fillId="0" borderId="0" xfId="0" applyNumberFormat="1" applyFill="1" applyBorder="1"/>
    <xf numFmtId="0" fontId="24" fillId="0" borderId="0" xfId="0" applyFont="1" applyFill="1" applyBorder="1"/>
    <xf numFmtId="9" fontId="0" fillId="0" borderId="0" xfId="1" applyFont="1" applyFill="1"/>
    <xf numFmtId="0" fontId="59" fillId="3" borderId="0" xfId="0" applyFont="1" applyFill="1" applyBorder="1"/>
    <xf numFmtId="2" fontId="11" fillId="3" borderId="0" xfId="0" applyNumberFormat="1" applyFont="1" applyFill="1" applyBorder="1" applyAlignment="1">
      <alignment horizontal="right"/>
    </xf>
    <xf numFmtId="1" fontId="11" fillId="3" borderId="0" xfId="0" applyNumberFormat="1" applyFont="1" applyFill="1" applyBorder="1" applyAlignment="1">
      <alignment horizontal="right"/>
    </xf>
    <xf numFmtId="1" fontId="11" fillId="0" borderId="0" xfId="0" applyNumberFormat="1" applyFont="1" applyFill="1" applyBorder="1"/>
    <xf numFmtId="1" fontId="59" fillId="3" borderId="0" xfId="0" applyNumberFormat="1" applyFont="1" applyFill="1" applyBorder="1"/>
    <xf numFmtId="1" fontId="59" fillId="3" borderId="4" xfId="0" applyNumberFormat="1" applyFont="1" applyFill="1" applyBorder="1"/>
    <xf numFmtId="1" fontId="59" fillId="0" borderId="0" xfId="0" applyNumberFormat="1" applyFont="1" applyFill="1" applyBorder="1"/>
    <xf numFmtId="166" fontId="11" fillId="3" borderId="0" xfId="0" applyNumberFormat="1" applyFont="1" applyFill="1" applyBorder="1"/>
    <xf numFmtId="0" fontId="60" fillId="3" borderId="0" xfId="0" applyFont="1" applyFill="1" applyBorder="1"/>
    <xf numFmtId="170" fontId="31" fillId="3" borderId="0" xfId="0" applyNumberFormat="1" applyFont="1" applyFill="1" applyBorder="1"/>
    <xf numFmtId="166" fontId="60" fillId="3" borderId="0" xfId="0" applyNumberFormat="1" applyFont="1" applyFill="1" applyBorder="1"/>
    <xf numFmtId="166" fontId="11" fillId="3" borderId="0" xfId="0" applyNumberFormat="1" applyFont="1" applyFill="1" applyBorder="1" applyAlignment="1">
      <alignment horizontal="right"/>
    </xf>
    <xf numFmtId="168" fontId="60" fillId="3" borderId="0" xfId="0" applyNumberFormat="1" applyFont="1" applyFill="1" applyBorder="1"/>
    <xf numFmtId="170" fontId="59" fillId="3" borderId="0" xfId="0" applyNumberFormat="1" applyFont="1" applyFill="1" applyBorder="1"/>
    <xf numFmtId="0" fontId="36" fillId="3" borderId="0" xfId="0" applyFont="1" applyFill="1" applyBorder="1"/>
    <xf numFmtId="0" fontId="15" fillId="0" borderId="0" xfId="0" applyFont="1" applyFill="1" applyBorder="1"/>
    <xf numFmtId="0" fontId="59" fillId="3" borderId="0" xfId="0" applyFont="1" applyFill="1"/>
    <xf numFmtId="170" fontId="59" fillId="3" borderId="0" xfId="0" applyNumberFormat="1" applyFont="1" applyFill="1"/>
    <xf numFmtId="0" fontId="59" fillId="3" borderId="4" xfId="0" applyFont="1" applyFill="1" applyBorder="1"/>
    <xf numFmtId="0" fontId="59" fillId="0" borderId="0" xfId="0" applyFont="1" applyFill="1" applyBorder="1"/>
    <xf numFmtId="0" fontId="47" fillId="0" borderId="0" xfId="0" applyFont="1" applyFill="1" applyBorder="1"/>
    <xf numFmtId="9" fontId="0" fillId="0" borderId="0" xfId="1" applyFont="1" applyFill="1" applyBorder="1"/>
    <xf numFmtId="0" fontId="53" fillId="0" borderId="0" xfId="0" applyFont="1" applyFill="1" applyBorder="1"/>
    <xf numFmtId="0" fontId="38" fillId="0" borderId="0" xfId="0" applyFont="1" applyFill="1" applyBorder="1"/>
    <xf numFmtId="0" fontId="48" fillId="0" borderId="0" xfId="0" applyFont="1" applyFill="1" applyBorder="1"/>
    <xf numFmtId="0" fontId="3" fillId="0" borderId="0" xfId="0" applyFont="1" applyFill="1" applyBorder="1"/>
    <xf numFmtId="0" fontId="46" fillId="0" borderId="0" xfId="0" applyFont="1" applyFill="1" applyBorder="1"/>
    <xf numFmtId="0" fontId="49" fillId="0" borderId="0" xfId="0" applyFont="1" applyFill="1" applyBorder="1"/>
    <xf numFmtId="9" fontId="15" fillId="0" borderId="0" xfId="1" applyFont="1"/>
    <xf numFmtId="9" fontId="15" fillId="0" borderId="0" xfId="1" applyFont="1" applyFill="1"/>
    <xf numFmtId="0" fontId="15" fillId="0" borderId="0" xfId="0" applyFont="1" applyFill="1"/>
    <xf numFmtId="9" fontId="15" fillId="0" borderId="0" xfId="1" applyFont="1" applyFill="1" applyBorder="1"/>
    <xf numFmtId="0" fontId="0" fillId="4" borderId="0" xfId="0" applyFont="1" applyFill="1" applyBorder="1" applyAlignment="1">
      <alignment horizontal="right"/>
    </xf>
    <xf numFmtId="1" fontId="0" fillId="0" borderId="0" xfId="0" applyNumberFormat="1" applyBorder="1" applyAlignment="1">
      <alignment horizontal="right"/>
    </xf>
    <xf numFmtId="167" fontId="15" fillId="0" borderId="0" xfId="1" applyNumberFormat="1" applyFont="1" applyBorder="1" applyAlignment="1">
      <alignment horizontal="right"/>
    </xf>
    <xf numFmtId="167" fontId="15" fillId="0" borderId="0" xfId="1" applyNumberFormat="1" applyFont="1" applyFill="1" applyBorder="1"/>
    <xf numFmtId="9" fontId="0" fillId="0" borderId="0" xfId="1" applyFont="1" applyBorder="1" applyAlignment="1">
      <alignment horizontal="right"/>
    </xf>
    <xf numFmtId="0" fontId="63" fillId="6" borderId="0" xfId="0" applyFont="1" applyFill="1" applyBorder="1"/>
    <xf numFmtId="0" fontId="51" fillId="6" borderId="0" xfId="0" applyFont="1" applyFill="1" applyBorder="1"/>
    <xf numFmtId="0" fontId="50" fillId="6" borderId="0" xfId="0" applyFont="1" applyFill="1" applyBorder="1"/>
    <xf numFmtId="0" fontId="33" fillId="6" borderId="0" xfId="0" applyFont="1" applyFill="1" applyBorder="1"/>
    <xf numFmtId="0" fontId="7" fillId="6" borderId="4" xfId="0" applyFont="1" applyFill="1" applyBorder="1"/>
    <xf numFmtId="0" fontId="0" fillId="6" borderId="9" xfId="0" applyFont="1" applyFill="1" applyBorder="1"/>
    <xf numFmtId="0" fontId="7" fillId="2" borderId="5" xfId="0" applyFont="1" applyFill="1" applyBorder="1"/>
    <xf numFmtId="0" fontId="40" fillId="9" borderId="4" xfId="0" applyFont="1" applyFill="1" applyBorder="1"/>
    <xf numFmtId="0" fontId="42" fillId="9" borderId="4" xfId="0" applyFont="1" applyFill="1" applyBorder="1"/>
    <xf numFmtId="0" fontId="3" fillId="4" borderId="4" xfId="0" applyFont="1" applyFill="1" applyBorder="1"/>
    <xf numFmtId="165" fontId="11" fillId="4" borderId="4" xfId="0" applyNumberFormat="1" applyFont="1" applyFill="1" applyBorder="1"/>
    <xf numFmtId="170" fontId="34" fillId="4" borderId="4" xfId="0" applyNumberFormat="1" applyFont="1" applyFill="1" applyBorder="1"/>
    <xf numFmtId="0" fontId="40" fillId="6" borderId="4" xfId="0" applyFont="1" applyFill="1" applyBorder="1"/>
    <xf numFmtId="0" fontId="42" fillId="6" borderId="4" xfId="0" applyFont="1" applyFill="1" applyBorder="1"/>
    <xf numFmtId="0" fontId="42" fillId="6" borderId="9" xfId="0" applyFont="1" applyFill="1" applyBorder="1"/>
    <xf numFmtId="1" fontId="0" fillId="10" borderId="4" xfId="0" applyNumberFormat="1" applyFill="1" applyBorder="1"/>
    <xf numFmtId="166" fontId="0" fillId="10" borderId="4" xfId="0" applyNumberFormat="1" applyFill="1" applyBorder="1"/>
    <xf numFmtId="171" fontId="5" fillId="4" borderId="4" xfId="0" applyNumberFormat="1" applyFont="1" applyFill="1" applyBorder="1"/>
    <xf numFmtId="171" fontId="0" fillId="4" borderId="4" xfId="0" applyNumberFormat="1" applyFont="1" applyFill="1" applyBorder="1"/>
    <xf numFmtId="2" fontId="0" fillId="4" borderId="4" xfId="0" applyNumberFormat="1" applyFont="1" applyFill="1" applyBorder="1"/>
    <xf numFmtId="0" fontId="3" fillId="4" borderId="4" xfId="0" applyFont="1" applyFill="1" applyBorder="1" applyAlignment="1">
      <alignment horizontal="right"/>
    </xf>
    <xf numFmtId="170" fontId="0" fillId="4" borderId="4" xfId="0" applyNumberFormat="1" applyFont="1" applyFill="1" applyBorder="1"/>
    <xf numFmtId="168" fontId="0" fillId="4" borderId="4" xfId="0" applyNumberFormat="1" applyFont="1" applyFill="1" applyBorder="1"/>
    <xf numFmtId="170" fontId="25" fillId="4" borderId="4" xfId="0" applyNumberFormat="1" applyFont="1" applyFill="1" applyBorder="1"/>
    <xf numFmtId="1" fontId="25" fillId="4" borderId="4" xfId="0" applyNumberFormat="1" applyFont="1" applyFill="1" applyBorder="1"/>
    <xf numFmtId="9" fontId="0" fillId="4" borderId="9" xfId="1" applyFont="1" applyFill="1" applyBorder="1"/>
    <xf numFmtId="0" fontId="3" fillId="3" borderId="5" xfId="0" applyFont="1" applyFill="1" applyBorder="1"/>
    <xf numFmtId="0" fontId="5" fillId="3" borderId="4" xfId="0" applyFont="1" applyFill="1" applyBorder="1" applyAlignment="1">
      <alignment horizontal="right"/>
    </xf>
    <xf numFmtId="171" fontId="0" fillId="3" borderId="4" xfId="0" applyNumberFormat="1" applyFont="1" applyFill="1" applyBorder="1" applyAlignment="1">
      <alignment horizontal="right"/>
    </xf>
    <xf numFmtId="11" fontId="4" fillId="3" borderId="4" xfId="0" applyNumberFormat="1" applyFont="1" applyFill="1" applyBorder="1" applyAlignment="1">
      <alignment horizontal="right"/>
    </xf>
    <xf numFmtId="171" fontId="11" fillId="3" borderId="4" xfId="0" applyNumberFormat="1" applyFont="1" applyFill="1" applyBorder="1" applyAlignment="1">
      <alignment horizontal="right"/>
    </xf>
    <xf numFmtId="170" fontId="0" fillId="3" borderId="4" xfId="0" applyNumberFormat="1" applyFill="1" applyBorder="1" applyAlignment="1">
      <alignment horizontal="right"/>
    </xf>
    <xf numFmtId="2" fontId="0" fillId="3" borderId="4" xfId="0" applyNumberFormat="1" applyFill="1" applyBorder="1" applyAlignment="1">
      <alignment horizontal="right"/>
    </xf>
    <xf numFmtId="166" fontId="0" fillId="3" borderId="4" xfId="0" applyNumberFormat="1" applyFill="1" applyBorder="1" applyAlignment="1">
      <alignment horizontal="right"/>
    </xf>
    <xf numFmtId="1" fontId="59" fillId="3" borderId="4" xfId="0" applyNumberFormat="1" applyFont="1" applyFill="1" applyBorder="1" applyAlignment="1">
      <alignment horizontal="right"/>
    </xf>
    <xf numFmtId="1" fontId="0" fillId="3" borderId="4" xfId="0" applyNumberFormat="1" applyFill="1" applyBorder="1" applyAlignment="1">
      <alignment horizontal="right"/>
    </xf>
    <xf numFmtId="1" fontId="11" fillId="3" borderId="4" xfId="0" applyNumberFormat="1" applyFont="1" applyFill="1" applyBorder="1" applyAlignment="1">
      <alignment horizontal="right"/>
    </xf>
    <xf numFmtId="1" fontId="0" fillId="0" borderId="4" xfId="0" applyNumberFormat="1" applyBorder="1" applyAlignment="1">
      <alignment horizontal="right"/>
    </xf>
    <xf numFmtId="0" fontId="24" fillId="6" borderId="4" xfId="0" applyFont="1" applyFill="1" applyBorder="1"/>
    <xf numFmtId="167" fontId="15" fillId="0" borderId="4" xfId="1" applyNumberFormat="1" applyFont="1" applyBorder="1" applyAlignment="1">
      <alignment horizontal="right"/>
    </xf>
    <xf numFmtId="167" fontId="15" fillId="0" borderId="4" xfId="1" applyNumberFormat="1" applyFont="1" applyFill="1" applyBorder="1"/>
    <xf numFmtId="9" fontId="0" fillId="0" borderId="4" xfId="1" applyFont="1" applyFill="1" applyBorder="1"/>
    <xf numFmtId="167" fontId="0" fillId="0" borderId="4" xfId="0" applyNumberFormat="1" applyBorder="1"/>
    <xf numFmtId="9" fontId="0" fillId="0" borderId="4" xfId="0" applyNumberFormat="1" applyBorder="1"/>
    <xf numFmtId="0" fontId="11" fillId="0" borderId="4" xfId="0" applyFont="1" applyFill="1" applyBorder="1"/>
    <xf numFmtId="170" fontId="11" fillId="3" borderId="4" xfId="2" applyNumberFormat="1" applyFont="1" applyFill="1" applyBorder="1" applyAlignment="1">
      <alignment horizontal="right"/>
    </xf>
    <xf numFmtId="0" fontId="49" fillId="3" borderId="4" xfId="0" applyFont="1" applyFill="1" applyBorder="1"/>
    <xf numFmtId="0" fontId="38" fillId="3" borderId="4" xfId="0" applyFont="1" applyFill="1" applyBorder="1" applyAlignment="1">
      <alignment horizontal="left"/>
    </xf>
    <xf numFmtId="170" fontId="31" fillId="3" borderId="4" xfId="0" applyNumberFormat="1" applyFont="1" applyFill="1" applyBorder="1"/>
    <xf numFmtId="166" fontId="11" fillId="3" borderId="4" xfId="0" applyNumberFormat="1" applyFont="1" applyFill="1" applyBorder="1"/>
    <xf numFmtId="166" fontId="60" fillId="3" borderId="4" xfId="0" applyNumberFormat="1" applyFont="1" applyFill="1" applyBorder="1"/>
    <xf numFmtId="166" fontId="11" fillId="3" borderId="4" xfId="0" applyNumberFormat="1" applyFont="1" applyFill="1" applyBorder="1" applyAlignment="1">
      <alignment horizontal="right"/>
    </xf>
    <xf numFmtId="0" fontId="60" fillId="3" borderId="4" xfId="0" applyFont="1" applyFill="1" applyBorder="1"/>
    <xf numFmtId="0" fontId="38" fillId="3" borderId="4" xfId="0" applyFont="1" applyFill="1" applyBorder="1"/>
    <xf numFmtId="170" fontId="0" fillId="0" borderId="4" xfId="0" applyNumberFormat="1" applyBorder="1"/>
    <xf numFmtId="170" fontId="59" fillId="3" borderId="4" xfId="0" applyNumberFormat="1" applyFont="1" applyFill="1" applyBorder="1"/>
    <xf numFmtId="2" fontId="5" fillId="4" borderId="4" xfId="0" applyNumberFormat="1" applyFont="1" applyFill="1" applyBorder="1"/>
    <xf numFmtId="1" fontId="11" fillId="4" borderId="4" xfId="0" applyNumberFormat="1" applyFont="1" applyFill="1" applyBorder="1"/>
    <xf numFmtId="166" fontId="0" fillId="4" borderId="4" xfId="0" applyNumberFormat="1" applyFont="1" applyFill="1" applyBorder="1"/>
    <xf numFmtId="0" fontId="0" fillId="3" borderId="4" xfId="0" applyFont="1" applyFill="1" applyBorder="1" applyAlignment="1">
      <alignment horizontal="right"/>
    </xf>
    <xf numFmtId="11" fontId="0" fillId="3" borderId="4" xfId="0" applyNumberFormat="1" applyFont="1" applyFill="1" applyBorder="1" applyAlignment="1">
      <alignment horizontal="right"/>
    </xf>
    <xf numFmtId="11" fontId="11" fillId="3" borderId="4" xfId="0" applyNumberFormat="1" applyFont="1" applyFill="1" applyBorder="1" applyAlignment="1">
      <alignment horizontal="right"/>
    </xf>
    <xf numFmtId="2" fontId="59" fillId="3" borderId="4" xfId="0" applyNumberFormat="1" applyFont="1" applyFill="1" applyBorder="1" applyAlignment="1">
      <alignment horizontal="right"/>
    </xf>
    <xf numFmtId="2" fontId="6" fillId="4" borderId="4" xfId="0" applyNumberFormat="1" applyFont="1" applyFill="1" applyBorder="1" applyAlignment="1">
      <alignment horizontal="right"/>
    </xf>
    <xf numFmtId="0" fontId="0" fillId="6" borderId="5" xfId="0" applyFill="1" applyBorder="1"/>
    <xf numFmtId="168" fontId="7" fillId="6" borderId="4" xfId="0" applyNumberFormat="1" applyFont="1" applyFill="1" applyBorder="1"/>
    <xf numFmtId="168" fontId="7" fillId="6" borderId="9" xfId="0" applyNumberFormat="1" applyFont="1" applyFill="1" applyBorder="1"/>
    <xf numFmtId="0" fontId="3" fillId="6" borderId="5" xfId="0" applyFont="1" applyFill="1" applyBorder="1"/>
    <xf numFmtId="170" fontId="3" fillId="6" borderId="4" xfId="0" applyNumberFormat="1" applyFont="1" applyFill="1" applyBorder="1"/>
    <xf numFmtId="170" fontId="0" fillId="6" borderId="4" xfId="0" applyNumberFormat="1" applyFont="1" applyFill="1" applyBorder="1"/>
    <xf numFmtId="170" fontId="11" fillId="6" borderId="4" xfId="0" applyNumberFormat="1" applyFont="1" applyFill="1" applyBorder="1" applyAlignment="1">
      <alignment horizontal="right"/>
    </xf>
    <xf numFmtId="170" fontId="0" fillId="6" borderId="4" xfId="0" applyNumberFormat="1" applyFont="1" applyFill="1" applyBorder="1" applyAlignment="1">
      <alignment horizontal="right"/>
    </xf>
    <xf numFmtId="2" fontId="0" fillId="6" borderId="4" xfId="0" applyNumberFormat="1" applyFont="1" applyFill="1" applyBorder="1" applyAlignment="1">
      <alignment horizontal="right"/>
    </xf>
    <xf numFmtId="2" fontId="0" fillId="6" borderId="4" xfId="0" applyNumberFormat="1" applyFill="1" applyBorder="1"/>
    <xf numFmtId="1" fontId="0" fillId="6" borderId="4" xfId="0" applyNumberFormat="1" applyFill="1" applyBorder="1"/>
    <xf numFmtId="166" fontId="0" fillId="6" borderId="4" xfId="0" applyNumberFormat="1" applyFill="1" applyBorder="1"/>
    <xf numFmtId="168" fontId="0" fillId="6" borderId="4" xfId="0" applyNumberFormat="1" applyFill="1" applyBorder="1"/>
    <xf numFmtId="0" fontId="5" fillId="6" borderId="4" xfId="0" applyFont="1" applyFill="1" applyBorder="1"/>
    <xf numFmtId="168" fontId="0" fillId="6" borderId="9" xfId="0" applyNumberFormat="1" applyFill="1" applyBorder="1"/>
    <xf numFmtId="0" fontId="0" fillId="6" borderId="4" xfId="0" applyFill="1" applyBorder="1" applyAlignment="1">
      <alignment horizontal="right"/>
    </xf>
    <xf numFmtId="0" fontId="4" fillId="6" borderId="4" xfId="0" applyFont="1" applyFill="1" applyBorder="1"/>
    <xf numFmtId="170" fontId="0" fillId="6" borderId="4" xfId="0" applyNumberFormat="1" applyFill="1" applyBorder="1"/>
    <xf numFmtId="0" fontId="59" fillId="6" borderId="4" xfId="0" applyFont="1" applyFill="1" applyBorder="1"/>
    <xf numFmtId="1" fontId="59" fillId="6" borderId="4" xfId="0" applyNumberFormat="1" applyFont="1" applyFill="1" applyBorder="1"/>
    <xf numFmtId="1" fontId="11" fillId="6" borderId="4" xfId="0" applyNumberFormat="1" applyFont="1" applyFill="1" applyBorder="1"/>
    <xf numFmtId="9" fontId="0" fillId="6" borderId="4" xfId="1" applyFont="1" applyFill="1" applyBorder="1"/>
    <xf numFmtId="9" fontId="15" fillId="0" borderId="4" xfId="1" applyFont="1" applyFill="1" applyBorder="1"/>
    <xf numFmtId="0" fontId="0" fillId="0" borderId="9" xfId="0" applyFill="1" applyBorder="1"/>
    <xf numFmtId="0" fontId="0" fillId="0" borderId="5" xfId="0" applyFill="1" applyBorder="1"/>
    <xf numFmtId="0" fontId="7" fillId="0" borderId="4" xfId="0" applyFont="1" applyFill="1" applyBorder="1"/>
    <xf numFmtId="168" fontId="7" fillId="0" borderId="4" xfId="0" applyNumberFormat="1" applyFont="1" applyFill="1" applyBorder="1"/>
    <xf numFmtId="168" fontId="7" fillId="0" borderId="9" xfId="0" applyNumberFormat="1" applyFont="1" applyFill="1" applyBorder="1"/>
    <xf numFmtId="0" fontId="3" fillId="0" borderId="5" xfId="0" applyFont="1" applyFill="1" applyBorder="1"/>
    <xf numFmtId="0" fontId="41" fillId="0" borderId="4" xfId="0" applyFont="1" applyFill="1" applyBorder="1"/>
    <xf numFmtId="170" fontId="3" fillId="0" borderId="4" xfId="0" applyNumberFormat="1" applyFont="1" applyFill="1" applyBorder="1"/>
    <xf numFmtId="170" fontId="0" fillId="0" borderId="4" xfId="0" applyNumberFormat="1" applyFont="1" applyFill="1" applyBorder="1"/>
    <xf numFmtId="170" fontId="11" fillId="0" borderId="4" xfId="0" applyNumberFormat="1" applyFont="1" applyFill="1" applyBorder="1" applyAlignment="1">
      <alignment horizontal="right"/>
    </xf>
    <xf numFmtId="170" fontId="0" fillId="0" borderId="4" xfId="0" applyNumberFormat="1" applyFont="1" applyFill="1" applyBorder="1" applyAlignment="1">
      <alignment horizontal="right"/>
    </xf>
    <xf numFmtId="2" fontId="0" fillId="0" borderId="4" xfId="0" applyNumberFormat="1" applyFont="1" applyFill="1" applyBorder="1" applyAlignment="1">
      <alignment horizontal="right"/>
    </xf>
    <xf numFmtId="0" fontId="41" fillId="0" borderId="9" xfId="0" applyFont="1" applyFill="1" applyBorder="1"/>
    <xf numFmtId="2" fontId="0" fillId="0" borderId="4" xfId="0" applyNumberFormat="1" applyFill="1" applyBorder="1"/>
    <xf numFmtId="1" fontId="0" fillId="0" borderId="4" xfId="0" applyNumberFormat="1" applyFill="1" applyBorder="1"/>
    <xf numFmtId="166" fontId="0" fillId="0" borderId="4" xfId="0" applyNumberFormat="1" applyFill="1" applyBorder="1"/>
    <xf numFmtId="168" fontId="0" fillId="0" borderId="4" xfId="0" applyNumberFormat="1" applyFill="1" applyBorder="1"/>
    <xf numFmtId="0" fontId="5" fillId="0" borderId="4" xfId="0" applyFont="1" applyFill="1" applyBorder="1"/>
    <xf numFmtId="168" fontId="0" fillId="0" borderId="9" xfId="0" applyNumberFormat="1" applyFill="1" applyBorder="1"/>
    <xf numFmtId="0" fontId="0" fillId="0" borderId="4" xfId="0" applyFill="1" applyBorder="1" applyAlignment="1">
      <alignment horizontal="right"/>
    </xf>
    <xf numFmtId="0" fontId="4" fillId="0" borderId="4" xfId="0" applyFont="1" applyFill="1" applyBorder="1"/>
    <xf numFmtId="170" fontId="0" fillId="0" borderId="4" xfId="0" applyNumberFormat="1" applyFill="1" applyBorder="1"/>
    <xf numFmtId="0" fontId="59" fillId="0" borderId="4" xfId="0" applyFont="1" applyFill="1" applyBorder="1"/>
    <xf numFmtId="1" fontId="59" fillId="0" borderId="4" xfId="0" applyNumberFormat="1" applyFont="1" applyFill="1" applyBorder="1"/>
    <xf numFmtId="1" fontId="11" fillId="0" borderId="4" xfId="0" applyNumberFormat="1" applyFont="1" applyFill="1" applyBorder="1"/>
    <xf numFmtId="0" fontId="63" fillId="6" borderId="4" xfId="0" applyFont="1" applyFill="1" applyBorder="1"/>
    <xf numFmtId="0" fontId="0" fillId="0" borderId="42" xfId="0" applyBorder="1"/>
    <xf numFmtId="0" fontId="24" fillId="6" borderId="43" xfId="0" applyFont="1" applyFill="1" applyBorder="1"/>
    <xf numFmtId="0" fontId="0" fillId="6" borderId="42" xfId="0" applyFill="1" applyBorder="1"/>
    <xf numFmtId="0" fontId="0" fillId="6" borderId="44" xfId="0" applyFill="1" applyBorder="1"/>
    <xf numFmtId="0" fontId="0" fillId="2" borderId="43" xfId="0" applyFill="1" applyBorder="1"/>
    <xf numFmtId="0" fontId="0" fillId="10" borderId="42" xfId="0" applyFill="1" applyBorder="1"/>
    <xf numFmtId="0" fontId="7" fillId="10" borderId="42" xfId="0" applyFont="1" applyFill="1" applyBorder="1"/>
    <xf numFmtId="168" fontId="7" fillId="10" borderId="42" xfId="0" applyNumberFormat="1" applyFont="1" applyFill="1" applyBorder="1"/>
    <xf numFmtId="168" fontId="7" fillId="10" borderId="44" xfId="0" applyNumberFormat="1" applyFont="1" applyFill="1" applyBorder="1"/>
    <xf numFmtId="0" fontId="3" fillId="11" borderId="43" xfId="0" applyFont="1" applyFill="1" applyBorder="1"/>
    <xf numFmtId="0" fontId="40" fillId="9" borderId="42" xfId="0" applyFont="1" applyFill="1" applyBorder="1"/>
    <xf numFmtId="0" fontId="42" fillId="9" borderId="42" xfId="0" applyFont="1" applyFill="1" applyBorder="1"/>
    <xf numFmtId="0" fontId="41" fillId="9" borderId="42" xfId="0" applyFont="1" applyFill="1" applyBorder="1"/>
    <xf numFmtId="0" fontId="3" fillId="0" borderId="42" xfId="0" applyFont="1" applyBorder="1"/>
    <xf numFmtId="0" fontId="3" fillId="3" borderId="42" xfId="0" applyFont="1" applyFill="1" applyBorder="1"/>
    <xf numFmtId="0" fontId="0" fillId="3" borderId="42" xfId="0" applyFont="1" applyFill="1" applyBorder="1"/>
    <xf numFmtId="170" fontId="3" fillId="3" borderId="42" xfId="0" applyNumberFormat="1" applyFont="1" applyFill="1" applyBorder="1"/>
    <xf numFmtId="170" fontId="0" fillId="3" borderId="42" xfId="0" applyNumberFormat="1" applyFont="1" applyFill="1" applyBorder="1"/>
    <xf numFmtId="170" fontId="11" fillId="3" borderId="42" xfId="0" applyNumberFormat="1" applyFont="1" applyFill="1" applyBorder="1" applyAlignment="1">
      <alignment horizontal="right"/>
    </xf>
    <xf numFmtId="170" fontId="0" fillId="3" borderId="42" xfId="0" applyNumberFormat="1" applyFont="1" applyFill="1" applyBorder="1" applyAlignment="1">
      <alignment horizontal="right"/>
    </xf>
    <xf numFmtId="0" fontId="0" fillId="0" borderId="42" xfId="0" applyFont="1" applyBorder="1"/>
    <xf numFmtId="0" fontId="3" fillId="4" borderId="42" xfId="0" applyFont="1" applyFill="1" applyBorder="1"/>
    <xf numFmtId="0" fontId="0" fillId="4" borderId="42" xfId="0" applyFont="1" applyFill="1" applyBorder="1"/>
    <xf numFmtId="165" fontId="11" fillId="4" borderId="42" xfId="0" applyNumberFormat="1" applyFont="1" applyFill="1" applyBorder="1"/>
    <xf numFmtId="170" fontId="34" fillId="4" borderId="42" xfId="0" applyNumberFormat="1" applyFont="1" applyFill="1" applyBorder="1"/>
    <xf numFmtId="2" fontId="6" fillId="4" borderId="42" xfId="0" applyNumberFormat="1" applyFont="1" applyFill="1" applyBorder="1" applyAlignment="1">
      <alignment horizontal="right"/>
    </xf>
    <xf numFmtId="2" fontId="0" fillId="4" borderId="42" xfId="0" applyNumberFormat="1" applyFont="1" applyFill="1" applyBorder="1" applyAlignment="1">
      <alignment horizontal="right"/>
    </xf>
    <xf numFmtId="170" fontId="0" fillId="4" borderId="42" xfId="0" applyNumberFormat="1" applyFont="1" applyFill="1" applyBorder="1" applyAlignment="1">
      <alignment horizontal="right"/>
    </xf>
    <xf numFmtId="0" fontId="40" fillId="6" borderId="42" xfId="0" applyFont="1" applyFill="1" applyBorder="1"/>
    <xf numFmtId="0" fontId="42" fillId="6" borderId="42" xfId="0" applyFont="1" applyFill="1" applyBorder="1"/>
    <xf numFmtId="0" fontId="42" fillId="6" borderId="44" xfId="0" applyFont="1" applyFill="1" applyBorder="1"/>
    <xf numFmtId="0" fontId="5" fillId="10" borderId="42" xfId="0" applyFont="1" applyFill="1" applyBorder="1"/>
    <xf numFmtId="2" fontId="0" fillId="10" borderId="42" xfId="0" applyNumberFormat="1" applyFill="1" applyBorder="1"/>
    <xf numFmtId="1" fontId="0" fillId="10" borderId="42" xfId="0" applyNumberFormat="1" applyFill="1" applyBorder="1"/>
    <xf numFmtId="166" fontId="0" fillId="10" borderId="42" xfId="0" applyNumberFormat="1" applyFill="1" applyBorder="1"/>
    <xf numFmtId="168" fontId="0" fillId="10" borderId="42" xfId="0" applyNumberFormat="1" applyFill="1" applyBorder="1"/>
    <xf numFmtId="168" fontId="0" fillId="10" borderId="44" xfId="0" applyNumberFormat="1" applyFill="1" applyBorder="1"/>
    <xf numFmtId="0" fontId="3" fillId="12" borderId="43" xfId="0" applyFont="1" applyFill="1" applyBorder="1"/>
    <xf numFmtId="0" fontId="0" fillId="4" borderId="42" xfId="0" applyFill="1" applyBorder="1"/>
    <xf numFmtId="0" fontId="4" fillId="4" borderId="42" xfId="0" applyFont="1" applyFill="1" applyBorder="1"/>
    <xf numFmtId="0" fontId="0" fillId="4" borderId="44" xfId="0" applyFill="1" applyBorder="1"/>
    <xf numFmtId="0" fontId="0" fillId="3" borderId="43" xfId="0" applyFill="1" applyBorder="1"/>
    <xf numFmtId="0" fontId="0" fillId="3" borderId="42" xfId="0" applyFill="1" applyBorder="1" applyAlignment="1">
      <alignment horizontal="right"/>
    </xf>
    <xf numFmtId="0" fontId="0" fillId="3" borderId="42" xfId="0" applyFill="1" applyBorder="1"/>
    <xf numFmtId="171" fontId="0" fillId="3" borderId="42" xfId="0" applyNumberFormat="1" applyFill="1" applyBorder="1"/>
    <xf numFmtId="0" fontId="4" fillId="3" borderId="42" xfId="0" applyFont="1" applyFill="1" applyBorder="1"/>
    <xf numFmtId="170" fontId="0" fillId="3" borderId="42" xfId="0" applyNumberFormat="1" applyFill="1" applyBorder="1"/>
    <xf numFmtId="170" fontId="0" fillId="3" borderId="42" xfId="0" applyNumberFormat="1" applyFill="1" applyBorder="1" applyAlignment="1">
      <alignment horizontal="right"/>
    </xf>
    <xf numFmtId="2" fontId="0" fillId="3" borderId="42" xfId="0" applyNumberFormat="1" applyFill="1" applyBorder="1"/>
    <xf numFmtId="2" fontId="11" fillId="3" borderId="42" xfId="0" applyNumberFormat="1" applyFont="1" applyFill="1" applyBorder="1"/>
    <xf numFmtId="170" fontId="11" fillId="3" borderId="42" xfId="0" applyNumberFormat="1" applyFont="1" applyFill="1" applyBorder="1"/>
    <xf numFmtId="166" fontId="11" fillId="3" borderId="42" xfId="0" applyNumberFormat="1" applyFont="1" applyFill="1" applyBorder="1"/>
    <xf numFmtId="166" fontId="11" fillId="3" borderId="42" xfId="0" applyNumberFormat="1" applyFont="1" applyFill="1" applyBorder="1" applyAlignment="1">
      <alignment horizontal="right"/>
    </xf>
    <xf numFmtId="166" fontId="0" fillId="3" borderId="42" xfId="0" applyNumberFormat="1" applyFill="1" applyBorder="1"/>
    <xf numFmtId="1" fontId="0" fillId="3" borderId="42" xfId="0" applyNumberFormat="1" applyFill="1" applyBorder="1"/>
    <xf numFmtId="1" fontId="59" fillId="3" borderId="42" xfId="0" applyNumberFormat="1" applyFont="1" applyFill="1" applyBorder="1"/>
    <xf numFmtId="1" fontId="11" fillId="3" borderId="42" xfId="0" applyNumberFormat="1" applyFont="1" applyFill="1" applyBorder="1"/>
    <xf numFmtId="1" fontId="0" fillId="0" borderId="42" xfId="0" applyNumberFormat="1" applyBorder="1"/>
    <xf numFmtId="9" fontId="0" fillId="0" borderId="42" xfId="1" applyFont="1" applyBorder="1"/>
    <xf numFmtId="1" fontId="0" fillId="0" borderId="42" xfId="0" applyNumberFormat="1" applyBorder="1" applyAlignment="1">
      <alignment horizontal="right"/>
    </xf>
    <xf numFmtId="170" fontId="0" fillId="0" borderId="42" xfId="0" applyNumberFormat="1" applyBorder="1"/>
    <xf numFmtId="0" fontId="24" fillId="6" borderId="42" xfId="0" applyFont="1" applyFill="1" applyBorder="1"/>
    <xf numFmtId="167" fontId="15" fillId="0" borderId="42" xfId="1" applyNumberFormat="1" applyFont="1" applyBorder="1" applyAlignment="1">
      <alignment horizontal="right"/>
    </xf>
    <xf numFmtId="167" fontId="15" fillId="0" borderId="42" xfId="1" applyNumberFormat="1" applyFont="1" applyBorder="1"/>
    <xf numFmtId="167" fontId="15" fillId="0" borderId="42" xfId="1" applyNumberFormat="1" applyFont="1" applyFill="1" applyBorder="1"/>
    <xf numFmtId="9" fontId="0" fillId="0" borderId="42" xfId="1" applyFont="1" applyFill="1" applyBorder="1"/>
    <xf numFmtId="170" fontId="3" fillId="4" borderId="42" xfId="0" applyNumberFormat="1" applyFont="1" applyFill="1" applyBorder="1"/>
    <xf numFmtId="0" fontId="0" fillId="4" borderId="42" xfId="0" applyFont="1" applyFill="1" applyBorder="1" applyAlignment="1">
      <alignment horizontal="right"/>
    </xf>
    <xf numFmtId="0" fontId="41" fillId="6" borderId="42" xfId="0" applyFont="1" applyFill="1" applyBorder="1"/>
    <xf numFmtId="0" fontId="41" fillId="6" borderId="44" xfId="0" applyFont="1" applyFill="1" applyBorder="1"/>
    <xf numFmtId="11" fontId="0" fillId="3" borderId="42" xfId="0" applyNumberFormat="1" applyFill="1" applyBorder="1"/>
    <xf numFmtId="171" fontId="11" fillId="3" borderId="42" xfId="0" applyNumberFormat="1" applyFont="1" applyFill="1" applyBorder="1" applyAlignment="1">
      <alignment horizontal="right"/>
    </xf>
    <xf numFmtId="170" fontId="11" fillId="3" borderId="42" xfId="2" applyNumberFormat="1" applyFont="1" applyFill="1" applyBorder="1" applyAlignment="1">
      <alignment horizontal="right"/>
    </xf>
    <xf numFmtId="0" fontId="49" fillId="3" borderId="42" xfId="0" applyFont="1" applyFill="1" applyBorder="1"/>
    <xf numFmtId="0" fontId="11" fillId="3" borderId="42" xfId="0" applyFont="1" applyFill="1" applyBorder="1"/>
    <xf numFmtId="0" fontId="38" fillId="3" borderId="42" xfId="0" applyFont="1" applyFill="1" applyBorder="1" applyAlignment="1">
      <alignment horizontal="left"/>
    </xf>
    <xf numFmtId="170" fontId="31" fillId="3" borderId="42" xfId="0" applyNumberFormat="1" applyFont="1" applyFill="1" applyBorder="1"/>
    <xf numFmtId="166" fontId="60" fillId="3" borderId="42" xfId="0" applyNumberFormat="1" applyFont="1" applyFill="1" applyBorder="1"/>
    <xf numFmtId="166" fontId="0" fillId="3" borderId="42" xfId="0" applyNumberFormat="1" applyFill="1" applyBorder="1" applyAlignment="1">
      <alignment horizontal="right"/>
    </xf>
    <xf numFmtId="0" fontId="60" fillId="3" borderId="42" xfId="0" applyFont="1" applyFill="1" applyBorder="1"/>
    <xf numFmtId="0" fontId="38" fillId="3" borderId="42" xfId="0" applyFont="1" applyFill="1" applyBorder="1"/>
    <xf numFmtId="1" fontId="0" fillId="3" borderId="42" xfId="0" applyNumberFormat="1" applyFill="1" applyBorder="1" applyAlignment="1">
      <alignment horizontal="right"/>
    </xf>
    <xf numFmtId="1" fontId="11" fillId="3" borderId="42" xfId="0" applyNumberFormat="1" applyFont="1" applyFill="1" applyBorder="1" applyAlignment="1">
      <alignment horizontal="right"/>
    </xf>
    <xf numFmtId="0" fontId="3" fillId="6" borderId="42" xfId="0" applyFont="1" applyFill="1" applyBorder="1"/>
    <xf numFmtId="0" fontId="59" fillId="3" borderId="42" xfId="0" applyFont="1" applyFill="1" applyBorder="1"/>
    <xf numFmtId="0" fontId="63" fillId="6" borderId="42" xfId="0" applyFont="1" applyFill="1" applyBorder="1"/>
    <xf numFmtId="0" fontId="0" fillId="0" borderId="42" xfId="0" applyFill="1" applyBorder="1"/>
    <xf numFmtId="0" fontId="0" fillId="0" borderId="44" xfId="0" applyFill="1" applyBorder="1"/>
    <xf numFmtId="0" fontId="0" fillId="0" borderId="43" xfId="0" applyFill="1" applyBorder="1"/>
    <xf numFmtId="0" fontId="7" fillId="0" borderId="42" xfId="0" applyFont="1" applyFill="1" applyBorder="1"/>
    <xf numFmtId="168" fontId="7" fillId="0" borderId="42" xfId="0" applyNumberFormat="1" applyFont="1" applyFill="1" applyBorder="1"/>
    <xf numFmtId="168" fontId="7" fillId="0" borderId="44" xfId="0" applyNumberFormat="1" applyFont="1" applyFill="1" applyBorder="1"/>
    <xf numFmtId="0" fontId="3" fillId="0" borderId="43" xfId="0" applyFont="1" applyFill="1" applyBorder="1"/>
    <xf numFmtId="0" fontId="41" fillId="0" borderId="42" xfId="0" applyFont="1" applyFill="1" applyBorder="1"/>
    <xf numFmtId="0" fontId="0" fillId="0" borderId="42" xfId="0" applyFont="1" applyFill="1" applyBorder="1"/>
    <xf numFmtId="170" fontId="3" fillId="0" borderId="42" xfId="0" applyNumberFormat="1" applyFont="1" applyFill="1" applyBorder="1"/>
    <xf numFmtId="170" fontId="0" fillId="0" borderId="42" xfId="0" applyNumberFormat="1" applyFont="1" applyFill="1" applyBorder="1"/>
    <xf numFmtId="170" fontId="11" fillId="0" borderId="42" xfId="0" applyNumberFormat="1" applyFont="1" applyFill="1" applyBorder="1" applyAlignment="1">
      <alignment horizontal="right"/>
    </xf>
    <xf numFmtId="170" fontId="0" fillId="0" borderId="42" xfId="0" applyNumberFormat="1" applyFont="1" applyFill="1" applyBorder="1" applyAlignment="1">
      <alignment horizontal="right"/>
    </xf>
    <xf numFmtId="2" fontId="0" fillId="0" borderId="42" xfId="0" applyNumberFormat="1" applyFont="1" applyFill="1" applyBorder="1" applyAlignment="1">
      <alignment horizontal="right"/>
    </xf>
    <xf numFmtId="0" fontId="41" fillId="0" borderId="44" xfId="0" applyFont="1" applyFill="1" applyBorder="1"/>
    <xf numFmtId="2" fontId="0" fillId="0" borderId="42" xfId="0" applyNumberFormat="1" applyFill="1" applyBorder="1"/>
    <xf numFmtId="1" fontId="0" fillId="0" borderId="42" xfId="0" applyNumberFormat="1" applyFill="1" applyBorder="1"/>
    <xf numFmtId="166" fontId="0" fillId="0" borderId="42" xfId="0" applyNumberFormat="1" applyFill="1" applyBorder="1"/>
    <xf numFmtId="168" fontId="0" fillId="0" borderId="42" xfId="0" applyNumberFormat="1" applyFill="1" applyBorder="1"/>
    <xf numFmtId="0" fontId="5" fillId="0" borderId="42" xfId="0" applyFont="1" applyFill="1" applyBorder="1"/>
    <xf numFmtId="168" fontId="0" fillId="0" borderId="44" xfId="0" applyNumberFormat="1" applyFill="1" applyBorder="1"/>
    <xf numFmtId="0" fontId="0" fillId="0" borderId="42" xfId="0" applyFill="1" applyBorder="1" applyAlignment="1">
      <alignment horizontal="right"/>
    </xf>
    <xf numFmtId="0" fontId="4" fillId="0" borderId="42" xfId="0" applyFont="1" applyFill="1" applyBorder="1"/>
    <xf numFmtId="170" fontId="0" fillId="0" borderId="42" xfId="0" applyNumberFormat="1" applyFill="1" applyBorder="1"/>
    <xf numFmtId="0" fontId="59" fillId="0" borderId="42" xfId="0" applyFont="1" applyFill="1" applyBorder="1"/>
    <xf numFmtId="1" fontId="59" fillId="0" borderId="42" xfId="0" applyNumberFormat="1" applyFont="1" applyFill="1" applyBorder="1"/>
    <xf numFmtId="1" fontId="11" fillId="0" borderId="42" xfId="0" applyNumberFormat="1" applyFont="1" applyFill="1" applyBorder="1"/>
    <xf numFmtId="9" fontId="15" fillId="0" borderId="42" xfId="1" applyFont="1" applyFill="1" applyBorder="1"/>
    <xf numFmtId="0" fontId="0" fillId="17" borderId="4" xfId="0" applyFill="1" applyBorder="1"/>
    <xf numFmtId="0" fontId="24" fillId="17" borderId="5" xfId="0" applyFont="1" applyFill="1" applyBorder="1"/>
    <xf numFmtId="0" fontId="0" fillId="17" borderId="9" xfId="0" applyFill="1" applyBorder="1"/>
    <xf numFmtId="0" fontId="0" fillId="17" borderId="5" xfId="0" applyFill="1" applyBorder="1"/>
    <xf numFmtId="0" fontId="7" fillId="17" borderId="4" xfId="0" applyFont="1" applyFill="1" applyBorder="1"/>
    <xf numFmtId="168" fontId="7" fillId="17" borderId="4" xfId="0" applyNumberFormat="1" applyFont="1" applyFill="1" applyBorder="1"/>
    <xf numFmtId="168" fontId="7" fillId="17" borderId="9" xfId="0" applyNumberFormat="1" applyFont="1" applyFill="1" applyBorder="1"/>
    <xf numFmtId="0" fontId="3" fillId="17" borderId="5" xfId="0" applyFont="1" applyFill="1" applyBorder="1"/>
    <xf numFmtId="0" fontId="41" fillId="17" borderId="4" xfId="0" applyFont="1" applyFill="1" applyBorder="1"/>
    <xf numFmtId="0" fontId="0" fillId="17" borderId="4" xfId="0" applyFont="1" applyFill="1" applyBorder="1"/>
    <xf numFmtId="170" fontId="3" fillId="17" borderId="4" xfId="0" applyNumberFormat="1" applyFont="1" applyFill="1" applyBorder="1"/>
    <xf numFmtId="170" fontId="0" fillId="17" borderId="4" xfId="0" applyNumberFormat="1" applyFont="1" applyFill="1" applyBorder="1"/>
    <xf numFmtId="170" fontId="0" fillId="17" borderId="4" xfId="0" applyNumberFormat="1" applyFont="1" applyFill="1" applyBorder="1" applyAlignment="1">
      <alignment horizontal="right"/>
    </xf>
    <xf numFmtId="2" fontId="0" fillId="17" borderId="4" xfId="0" applyNumberFormat="1" applyFont="1" applyFill="1" applyBorder="1" applyAlignment="1">
      <alignment horizontal="right"/>
    </xf>
    <xf numFmtId="0" fontId="0" fillId="17" borderId="4" xfId="0" applyFont="1" applyFill="1" applyBorder="1" applyAlignment="1">
      <alignment horizontal="right"/>
    </xf>
    <xf numFmtId="0" fontId="41" fillId="17" borderId="9" xfId="0" applyFont="1" applyFill="1" applyBorder="1"/>
    <xf numFmtId="0" fontId="4" fillId="17" borderId="4" xfId="0" applyFont="1" applyFill="1" applyBorder="1"/>
    <xf numFmtId="0" fontId="59" fillId="17" borderId="4" xfId="0" applyFont="1" applyFill="1" applyBorder="1"/>
    <xf numFmtId="0" fontId="11" fillId="17" borderId="4" xfId="0" applyFont="1" applyFill="1" applyBorder="1"/>
    <xf numFmtId="9" fontId="0" fillId="17" borderId="4" xfId="1" applyFont="1" applyFill="1" applyBorder="1"/>
    <xf numFmtId="0" fontId="3" fillId="17" borderId="4" xfId="0" applyFont="1" applyFill="1" applyBorder="1"/>
    <xf numFmtId="0" fontId="15" fillId="17" borderId="4" xfId="0" applyFont="1" applyFill="1" applyBorder="1"/>
    <xf numFmtId="0" fontId="51" fillId="0" borderId="0" xfId="0" applyFont="1" applyFill="1" applyBorder="1"/>
    <xf numFmtId="0" fontId="3" fillId="6" borderId="45" xfId="0" applyFont="1" applyFill="1" applyBorder="1"/>
    <xf numFmtId="0" fontId="0" fillId="6" borderId="45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7" xfId="0" applyFill="1" applyBorder="1"/>
    <xf numFmtId="0" fontId="7" fillId="0" borderId="45" xfId="0" applyFont="1" applyFill="1" applyBorder="1"/>
    <xf numFmtId="168" fontId="7" fillId="0" borderId="45" xfId="0" applyNumberFormat="1" applyFont="1" applyFill="1" applyBorder="1"/>
    <xf numFmtId="168" fontId="7" fillId="0" borderId="46" xfId="0" applyNumberFormat="1" applyFont="1" applyFill="1" applyBorder="1"/>
    <xf numFmtId="0" fontId="3" fillId="0" borderId="47" xfId="0" applyFont="1" applyFill="1" applyBorder="1"/>
    <xf numFmtId="0" fontId="41" fillId="0" borderId="45" xfId="0" applyFont="1" applyFill="1" applyBorder="1"/>
    <xf numFmtId="0" fontId="0" fillId="0" borderId="45" xfId="0" applyFont="1" applyFill="1" applyBorder="1"/>
    <xf numFmtId="170" fontId="3" fillId="0" borderId="45" xfId="0" applyNumberFormat="1" applyFont="1" applyFill="1" applyBorder="1"/>
    <xf numFmtId="170" fontId="0" fillId="0" borderId="45" xfId="0" applyNumberFormat="1" applyFont="1" applyFill="1" applyBorder="1"/>
    <xf numFmtId="170" fontId="11" fillId="0" borderId="45" xfId="0" applyNumberFormat="1" applyFont="1" applyFill="1" applyBorder="1" applyAlignment="1">
      <alignment horizontal="right"/>
    </xf>
    <xf numFmtId="170" fontId="0" fillId="0" borderId="45" xfId="0" applyNumberFormat="1" applyFont="1" applyFill="1" applyBorder="1" applyAlignment="1">
      <alignment horizontal="right"/>
    </xf>
    <xf numFmtId="2" fontId="0" fillId="0" borderId="45" xfId="0" applyNumberFormat="1" applyFont="1" applyFill="1" applyBorder="1" applyAlignment="1">
      <alignment horizontal="right"/>
    </xf>
    <xf numFmtId="0" fontId="41" fillId="0" borderId="46" xfId="0" applyFont="1" applyFill="1" applyBorder="1"/>
    <xf numFmtId="2" fontId="0" fillId="0" borderId="45" xfId="0" applyNumberFormat="1" applyFill="1" applyBorder="1"/>
    <xf numFmtId="1" fontId="0" fillId="0" borderId="45" xfId="0" applyNumberFormat="1" applyFill="1" applyBorder="1"/>
    <xf numFmtId="166" fontId="0" fillId="0" borderId="45" xfId="0" applyNumberFormat="1" applyFill="1" applyBorder="1"/>
    <xf numFmtId="168" fontId="0" fillId="0" borderId="45" xfId="0" applyNumberFormat="1" applyFill="1" applyBorder="1"/>
    <xf numFmtId="0" fontId="5" fillId="0" borderId="45" xfId="0" applyFont="1" applyFill="1" applyBorder="1"/>
    <xf numFmtId="168" fontId="0" fillId="0" borderId="46" xfId="0" applyNumberFormat="1" applyFill="1" applyBorder="1"/>
    <xf numFmtId="0" fontId="0" fillId="0" borderId="45" xfId="0" applyFill="1" applyBorder="1" applyAlignment="1">
      <alignment horizontal="right"/>
    </xf>
    <xf numFmtId="0" fontId="4" fillId="0" borderId="45" xfId="0" applyFont="1" applyFill="1" applyBorder="1"/>
    <xf numFmtId="170" fontId="0" fillId="0" borderId="45" xfId="0" applyNumberFormat="1" applyFill="1" applyBorder="1"/>
    <xf numFmtId="0" fontId="0" fillId="3" borderId="45" xfId="0" applyFill="1" applyBorder="1"/>
    <xf numFmtId="0" fontId="59" fillId="0" borderId="45" xfId="0" applyFont="1" applyFill="1" applyBorder="1"/>
    <xf numFmtId="1" fontId="59" fillId="0" borderId="45" xfId="0" applyNumberFormat="1" applyFont="1" applyFill="1" applyBorder="1"/>
    <xf numFmtId="1" fontId="11" fillId="0" borderId="45" xfId="0" applyNumberFormat="1" applyFont="1" applyFill="1" applyBorder="1"/>
    <xf numFmtId="9" fontId="0" fillId="0" borderId="45" xfId="1" applyFont="1" applyFill="1" applyBorder="1"/>
    <xf numFmtId="0" fontId="24" fillId="6" borderId="45" xfId="0" applyFont="1" applyFill="1" applyBorder="1"/>
    <xf numFmtId="9" fontId="15" fillId="0" borderId="45" xfId="1" applyFont="1" applyFill="1" applyBorder="1"/>
    <xf numFmtId="9" fontId="0" fillId="0" borderId="48" xfId="1" applyFont="1" applyBorder="1"/>
    <xf numFmtId="0" fontId="0" fillId="0" borderId="48" xfId="0" applyBorder="1"/>
    <xf numFmtId="0" fontId="24" fillId="6" borderId="49" xfId="0" applyFont="1" applyFill="1" applyBorder="1"/>
    <xf numFmtId="0" fontId="0" fillId="6" borderId="48" xfId="0" applyFill="1" applyBorder="1"/>
    <xf numFmtId="0" fontId="0" fillId="6" borderId="50" xfId="0" applyFill="1" applyBorder="1"/>
    <xf numFmtId="0" fontId="0" fillId="2" borderId="49" xfId="0" applyFill="1" applyBorder="1"/>
    <xf numFmtId="0" fontId="0" fillId="10" borderId="48" xfId="0" applyFill="1" applyBorder="1"/>
    <xf numFmtId="0" fontId="7" fillId="10" borderId="48" xfId="0" applyFont="1" applyFill="1" applyBorder="1"/>
    <xf numFmtId="168" fontId="7" fillId="10" borderId="48" xfId="0" applyNumberFormat="1" applyFont="1" applyFill="1" applyBorder="1"/>
    <xf numFmtId="168" fontId="7" fillId="10" borderId="50" xfId="0" applyNumberFormat="1" applyFont="1" applyFill="1" applyBorder="1"/>
    <xf numFmtId="0" fontId="3" fillId="11" borderId="49" xfId="0" applyFont="1" applyFill="1" applyBorder="1"/>
    <xf numFmtId="0" fontId="41" fillId="9" borderId="48" xfId="0" applyFont="1" applyFill="1" applyBorder="1"/>
    <xf numFmtId="0" fontId="0" fillId="3" borderId="48" xfId="0" applyFont="1" applyFill="1" applyBorder="1"/>
    <xf numFmtId="170" fontId="3" fillId="3" borderId="48" xfId="0" applyNumberFormat="1" applyFont="1" applyFill="1" applyBorder="1"/>
    <xf numFmtId="170" fontId="0" fillId="3" borderId="48" xfId="0" applyNumberFormat="1" applyFont="1" applyFill="1" applyBorder="1"/>
    <xf numFmtId="170" fontId="11" fillId="3" borderId="48" xfId="0" applyNumberFormat="1" applyFont="1" applyFill="1" applyBorder="1" applyAlignment="1">
      <alignment horizontal="right"/>
    </xf>
    <xf numFmtId="170" fontId="0" fillId="3" borderId="48" xfId="0" applyNumberFormat="1" applyFont="1" applyFill="1" applyBorder="1" applyAlignment="1">
      <alignment horizontal="right"/>
    </xf>
    <xf numFmtId="0" fontId="0" fillId="0" borderId="48" xfId="0" applyFont="1" applyBorder="1"/>
    <xf numFmtId="0" fontId="0" fillId="4" borderId="48" xfId="0" applyFont="1" applyFill="1" applyBorder="1"/>
    <xf numFmtId="170" fontId="3" fillId="4" borderId="48" xfId="0" applyNumberFormat="1" applyFont="1" applyFill="1" applyBorder="1"/>
    <xf numFmtId="2" fontId="0" fillId="4" borderId="48" xfId="0" applyNumberFormat="1" applyFont="1" applyFill="1" applyBorder="1" applyAlignment="1">
      <alignment horizontal="right"/>
    </xf>
    <xf numFmtId="170" fontId="0" fillId="4" borderId="48" xfId="0" applyNumberFormat="1" applyFont="1" applyFill="1" applyBorder="1" applyAlignment="1">
      <alignment horizontal="right"/>
    </xf>
    <xf numFmtId="0" fontId="41" fillId="6" borderId="48" xfId="0" applyFont="1" applyFill="1" applyBorder="1"/>
    <xf numFmtId="0" fontId="41" fillId="6" borderId="50" xfId="0" applyFont="1" applyFill="1" applyBorder="1"/>
    <xf numFmtId="2" fontId="0" fillId="10" borderId="48" xfId="0" applyNumberFormat="1" applyFill="1" applyBorder="1"/>
    <xf numFmtId="1" fontId="0" fillId="10" borderId="48" xfId="0" applyNumberFormat="1" applyFill="1" applyBorder="1"/>
    <xf numFmtId="166" fontId="0" fillId="10" borderId="48" xfId="0" applyNumberFormat="1" applyFill="1" applyBorder="1"/>
    <xf numFmtId="168" fontId="0" fillId="10" borderId="48" xfId="0" applyNumberFormat="1" applyFill="1" applyBorder="1"/>
    <xf numFmtId="0" fontId="5" fillId="10" borderId="48" xfId="0" applyFont="1" applyFill="1" applyBorder="1"/>
    <xf numFmtId="168" fontId="0" fillId="10" borderId="50" xfId="0" applyNumberFormat="1" applyFill="1" applyBorder="1"/>
    <xf numFmtId="0" fontId="3" fillId="12" borderId="49" xfId="0" applyFont="1" applyFill="1" applyBorder="1"/>
    <xf numFmtId="0" fontId="0" fillId="4" borderId="48" xfId="0" applyFill="1" applyBorder="1"/>
    <xf numFmtId="0" fontId="0" fillId="4" borderId="50" xfId="0" applyFill="1" applyBorder="1"/>
    <xf numFmtId="0" fontId="0" fillId="3" borderId="49" xfId="0" applyFill="1" applyBorder="1"/>
    <xf numFmtId="0" fontId="0" fillId="3" borderId="48" xfId="0" applyFill="1" applyBorder="1" applyAlignment="1">
      <alignment horizontal="right"/>
    </xf>
    <xf numFmtId="0" fontId="0" fillId="3" borderId="48" xfId="0" applyFill="1" applyBorder="1"/>
    <xf numFmtId="11" fontId="0" fillId="3" borderId="48" xfId="0" applyNumberFormat="1" applyFill="1" applyBorder="1"/>
    <xf numFmtId="0" fontId="4" fillId="3" borderId="48" xfId="0" applyFont="1" applyFill="1" applyBorder="1"/>
    <xf numFmtId="170" fontId="0" fillId="3" borderId="48" xfId="0" applyNumberFormat="1" applyFill="1" applyBorder="1"/>
    <xf numFmtId="166" fontId="0" fillId="3" borderId="48" xfId="0" applyNumberFormat="1" applyFill="1" applyBorder="1"/>
    <xf numFmtId="0" fontId="59" fillId="3" borderId="48" xfId="0" applyFont="1" applyFill="1" applyBorder="1"/>
    <xf numFmtId="170" fontId="59" fillId="3" borderId="48" xfId="0" applyNumberFormat="1" applyFont="1" applyFill="1" applyBorder="1"/>
    <xf numFmtId="1" fontId="0" fillId="3" borderId="48" xfId="0" applyNumberFormat="1" applyFill="1" applyBorder="1"/>
    <xf numFmtId="1" fontId="11" fillId="3" borderId="48" xfId="0" applyNumberFormat="1" applyFont="1" applyFill="1" applyBorder="1"/>
    <xf numFmtId="1" fontId="0" fillId="0" borderId="48" xfId="0" applyNumberFormat="1" applyBorder="1"/>
    <xf numFmtId="1" fontId="0" fillId="0" borderId="48" xfId="0" applyNumberFormat="1" applyBorder="1" applyAlignment="1">
      <alignment horizontal="right"/>
    </xf>
    <xf numFmtId="0" fontId="24" fillId="6" borderId="48" xfId="0" applyFont="1" applyFill="1" applyBorder="1"/>
    <xf numFmtId="167" fontId="15" fillId="0" borderId="48" xfId="1" applyNumberFormat="1" applyFont="1" applyBorder="1" applyAlignment="1">
      <alignment horizontal="right"/>
    </xf>
    <xf numFmtId="167" fontId="15" fillId="0" borderId="48" xfId="1" applyNumberFormat="1" applyFont="1" applyBorder="1"/>
    <xf numFmtId="167" fontId="15" fillId="0" borderId="48" xfId="1" applyNumberFormat="1" applyFont="1" applyFill="1" applyBorder="1"/>
    <xf numFmtId="9" fontId="0" fillId="0" borderId="48" xfId="1" applyFont="1" applyFill="1" applyBorder="1"/>
    <xf numFmtId="0" fontId="3" fillId="0" borderId="48" xfId="0" applyFont="1" applyBorder="1"/>
    <xf numFmtId="0" fontId="0" fillId="0" borderId="48" xfId="0" applyBorder="1" applyAlignment="1">
      <alignment horizontal="right"/>
    </xf>
    <xf numFmtId="9" fontId="0" fillId="0" borderId="48" xfId="1" applyFont="1" applyBorder="1" applyAlignment="1">
      <alignment horizontal="right"/>
    </xf>
    <xf numFmtId="0" fontId="24" fillId="17" borderId="4" xfId="0" applyFont="1" applyFill="1" applyBorder="1"/>
    <xf numFmtId="0" fontId="64" fillId="6" borderId="0" xfId="0" applyFont="1" applyFill="1" applyBorder="1"/>
    <xf numFmtId="9" fontId="15" fillId="0" borderId="42" xfId="1" applyFont="1" applyBorder="1"/>
    <xf numFmtId="9" fontId="15" fillId="0" borderId="48" xfId="1" applyFont="1" applyBorder="1"/>
    <xf numFmtId="0" fontId="65" fillId="6" borderId="6" xfId="0" applyFont="1" applyFill="1" applyBorder="1"/>
    <xf numFmtId="0" fontId="66" fillId="3" borderId="0" xfId="0" applyFont="1" applyFill="1" applyBorder="1"/>
    <xf numFmtId="9" fontId="15" fillId="0" borderId="0" xfId="0" applyNumberFormat="1" applyFont="1" applyBorder="1"/>
    <xf numFmtId="171" fontId="4" fillId="3" borderId="4" xfId="0" applyNumberFormat="1" applyFont="1" applyFill="1" applyBorder="1"/>
    <xf numFmtId="171" fontId="4" fillId="3" borderId="42" xfId="0" applyNumberFormat="1" applyFont="1" applyFill="1" applyBorder="1"/>
    <xf numFmtId="0" fontId="3" fillId="6" borderId="8" xfId="0" applyFont="1" applyFill="1" applyBorder="1"/>
    <xf numFmtId="0" fontId="0" fillId="17" borderId="0" xfId="0" applyFill="1"/>
    <xf numFmtId="0" fontId="24" fillId="17" borderId="6" xfId="0" applyFont="1" applyFill="1" applyBorder="1"/>
    <xf numFmtId="0" fontId="0" fillId="17" borderId="0" xfId="0" applyFill="1" applyBorder="1"/>
    <xf numFmtId="0" fontId="0" fillId="17" borderId="10" xfId="0" applyFill="1" applyBorder="1"/>
    <xf numFmtId="0" fontId="0" fillId="17" borderId="6" xfId="0" applyFill="1" applyBorder="1"/>
    <xf numFmtId="0" fontId="3" fillId="17" borderId="6" xfId="0" applyFont="1" applyFill="1" applyBorder="1"/>
    <xf numFmtId="0" fontId="41" fillId="17" borderId="0" xfId="0" applyFont="1" applyFill="1" applyBorder="1"/>
    <xf numFmtId="0" fontId="0" fillId="17" borderId="0" xfId="0" applyFont="1" applyFill="1" applyBorder="1"/>
    <xf numFmtId="0" fontId="41" fillId="17" borderId="10" xfId="0" applyFont="1" applyFill="1" applyBorder="1"/>
    <xf numFmtId="0" fontId="4" fillId="17" borderId="0" xfId="0" applyFont="1" applyFill="1" applyBorder="1"/>
    <xf numFmtId="0" fontId="59" fillId="17" borderId="0" xfId="0" applyFont="1" applyFill="1" applyBorder="1"/>
    <xf numFmtId="0" fontId="11" fillId="17" borderId="0" xfId="0" applyFont="1" applyFill="1" applyBorder="1"/>
    <xf numFmtId="9" fontId="0" fillId="17" borderId="0" xfId="1" applyFont="1" applyFill="1"/>
    <xf numFmtId="0" fontId="24" fillId="17" borderId="0" xfId="0" applyFont="1" applyFill="1" applyBorder="1"/>
    <xf numFmtId="0" fontId="3" fillId="17" borderId="0" xfId="0" applyFont="1" applyFill="1" applyBorder="1"/>
    <xf numFmtId="0" fontId="15" fillId="17" borderId="0" xfId="0" applyFont="1" applyFill="1"/>
    <xf numFmtId="0" fontId="11" fillId="0" borderId="0" xfId="0" applyFont="1" applyFill="1"/>
    <xf numFmtId="9" fontId="67" fillId="0" borderId="0" xfId="1" applyFont="1" applyFill="1" applyBorder="1"/>
    <xf numFmtId="9" fontId="60" fillId="0" borderId="0" xfId="1" applyFont="1" applyFill="1" applyBorder="1"/>
    <xf numFmtId="9" fontId="11" fillId="0" borderId="0" xfId="1" applyFont="1" applyFill="1" applyBorder="1"/>
    <xf numFmtId="9" fontId="15" fillId="17" borderId="0" xfId="1" applyFont="1" applyFill="1"/>
    <xf numFmtId="9" fontId="15" fillId="17" borderId="4" xfId="1" applyFont="1" applyFill="1" applyBorder="1"/>
    <xf numFmtId="9" fontId="66" fillId="0" borderId="0" xfId="1" applyFont="1" applyFill="1" applyBorder="1"/>
    <xf numFmtId="9" fontId="65" fillId="0" borderId="0" xfId="1" applyFont="1" applyFill="1" applyBorder="1"/>
    <xf numFmtId="9" fontId="53" fillId="0" borderId="0" xfId="1" applyFont="1" applyFill="1" applyBorder="1"/>
    <xf numFmtId="9" fontId="24" fillId="0" borderId="0" xfId="1" applyFont="1" applyFill="1" applyBorder="1"/>
    <xf numFmtId="9" fontId="51" fillId="0" borderId="0" xfId="1" applyFont="1" applyFill="1" applyBorder="1"/>
    <xf numFmtId="174" fontId="11" fillId="3" borderId="0" xfId="2" applyNumberFormat="1" applyFont="1" applyFill="1" applyBorder="1"/>
    <xf numFmtId="174" fontId="11" fillId="3" borderId="0" xfId="0" applyNumberFormat="1" applyFont="1" applyFill="1" applyBorder="1"/>
    <xf numFmtId="172" fontId="11" fillId="0" borderId="0" xfId="2" applyNumberFormat="1" applyFont="1" applyFill="1" applyBorder="1"/>
    <xf numFmtId="0" fontId="68" fillId="3" borderId="4" xfId="0" applyFont="1" applyFill="1" applyBorder="1"/>
    <xf numFmtId="0" fontId="0" fillId="0" borderId="45" xfId="0" applyBorder="1"/>
    <xf numFmtId="0" fontId="11" fillId="0" borderId="37" xfId="0" applyFont="1" applyFill="1" applyBorder="1"/>
    <xf numFmtId="0" fontId="7" fillId="0" borderId="36" xfId="0" applyFont="1" applyFill="1" applyBorder="1"/>
    <xf numFmtId="0" fontId="0" fillId="0" borderId="26" xfId="0" applyFont="1" applyBorder="1"/>
    <xf numFmtId="0" fontId="0" fillId="11" borderId="26" xfId="0" applyFont="1" applyFill="1" applyBorder="1"/>
    <xf numFmtId="0" fontId="0" fillId="2" borderId="26" xfId="0" applyFont="1" applyFill="1" applyBorder="1"/>
    <xf numFmtId="0" fontId="69" fillId="0" borderId="35" xfId="0" applyFont="1" applyFill="1" applyBorder="1"/>
    <xf numFmtId="0" fontId="34" fillId="0" borderId="35" xfId="0" applyFont="1" applyFill="1" applyBorder="1"/>
    <xf numFmtId="0" fontId="3" fillId="11" borderId="0" xfId="0" applyFont="1" applyFill="1" applyBorder="1"/>
    <xf numFmtId="0" fontId="3" fillId="2" borderId="0" xfId="0" applyFont="1" applyFill="1" applyBorder="1"/>
    <xf numFmtId="1" fontId="0" fillId="0" borderId="0" xfId="0" applyNumberFormat="1"/>
    <xf numFmtId="0" fontId="70" fillId="3" borderId="3" xfId="0" applyFont="1" applyFill="1" applyBorder="1"/>
    <xf numFmtId="0" fontId="0" fillId="0" borderId="51" xfId="0" applyFont="1" applyBorder="1"/>
    <xf numFmtId="170" fontId="0" fillId="0" borderId="16" xfId="0" applyNumberFormat="1" applyBorder="1"/>
    <xf numFmtId="0" fontId="0" fillId="14" borderId="16" xfId="0" applyFill="1" applyBorder="1" applyAlignment="1">
      <alignment horizontal="center"/>
    </xf>
    <xf numFmtId="0" fontId="0" fillId="0" borderId="16" xfId="0" applyBorder="1" applyAlignment="1">
      <alignment horizontal="right"/>
    </xf>
    <xf numFmtId="0" fontId="0" fillId="0" borderId="52" xfId="0" applyBorder="1" applyAlignment="1">
      <alignment horizontal="right"/>
    </xf>
    <xf numFmtId="0" fontId="0" fillId="0" borderId="53" xfId="0" applyBorder="1"/>
    <xf numFmtId="0" fontId="3" fillId="0" borderId="54" xfId="0" applyFont="1" applyBorder="1"/>
    <xf numFmtId="0" fontId="3" fillId="0" borderId="54" xfId="0" applyFont="1" applyFill="1" applyBorder="1" applyAlignment="1">
      <alignment horizontal="center"/>
    </xf>
    <xf numFmtId="0" fontId="3" fillId="0" borderId="54" xfId="0" applyFont="1" applyFill="1" applyBorder="1"/>
    <xf numFmtId="0" fontId="0" fillId="0" borderId="56" xfId="0" applyBorder="1"/>
    <xf numFmtId="0" fontId="0" fillId="0" borderId="57" xfId="0" applyBorder="1"/>
    <xf numFmtId="0" fontId="3" fillId="0" borderId="60" xfId="0" applyFont="1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3" fillId="0" borderId="68" xfId="0" applyFont="1" applyBorder="1"/>
    <xf numFmtId="0" fontId="3" fillId="0" borderId="69" xfId="0" applyFont="1" applyBorder="1"/>
    <xf numFmtId="0" fontId="3" fillId="0" borderId="70" xfId="0" applyFont="1" applyBorder="1"/>
    <xf numFmtId="0" fontId="0" fillId="0" borderId="56" xfId="0" applyFill="1" applyBorder="1" applyAlignment="1">
      <alignment horizontal="left"/>
    </xf>
    <xf numFmtId="0" fontId="0" fillId="0" borderId="53" xfId="0" applyFill="1" applyBorder="1" applyAlignment="1">
      <alignment horizontal="left"/>
    </xf>
    <xf numFmtId="49" fontId="0" fillId="0" borderId="53" xfId="0" applyNumberFormat="1" applyFill="1" applyBorder="1" applyAlignment="1">
      <alignment horizontal="left"/>
    </xf>
    <xf numFmtId="0" fontId="0" fillId="0" borderId="53" xfId="0" applyBorder="1" applyAlignment="1">
      <alignment horizontal="left"/>
    </xf>
    <xf numFmtId="49" fontId="0" fillId="0" borderId="53" xfId="0" applyNumberFormat="1" applyBorder="1" applyAlignment="1">
      <alignment horizontal="left"/>
    </xf>
    <xf numFmtId="49" fontId="0" fillId="0" borderId="57" xfId="0" applyNumberFormat="1" applyFill="1" applyBorder="1" applyAlignment="1">
      <alignment horizontal="left"/>
    </xf>
    <xf numFmtId="0" fontId="59" fillId="3" borderId="8" xfId="0" applyFont="1" applyFill="1" applyBorder="1"/>
    <xf numFmtId="0" fontId="15" fillId="0" borderId="8" xfId="0" applyFont="1" applyFill="1" applyBorder="1"/>
    <xf numFmtId="0" fontId="71" fillId="0" borderId="0" xfId="0" applyFont="1"/>
    <xf numFmtId="0" fontId="72" fillId="0" borderId="0" xfId="0" applyFont="1"/>
    <xf numFmtId="0" fontId="3" fillId="0" borderId="72" xfId="0" applyFont="1" applyBorder="1"/>
    <xf numFmtId="0" fontId="0" fillId="0" borderId="73" xfId="0" applyBorder="1"/>
    <xf numFmtId="0" fontId="0" fillId="0" borderId="55" xfId="0" applyBorder="1"/>
    <xf numFmtId="0" fontId="0" fillId="0" borderId="74" xfId="0" applyBorder="1"/>
    <xf numFmtId="0" fontId="3" fillId="0" borderId="29" xfId="0" applyFont="1" applyFill="1" applyBorder="1"/>
    <xf numFmtId="0" fontId="0" fillId="0" borderId="71" xfId="0" applyBorder="1"/>
    <xf numFmtId="0" fontId="3" fillId="0" borderId="3" xfId="0" applyFont="1" applyFill="1" applyBorder="1"/>
    <xf numFmtId="0" fontId="3" fillId="0" borderId="1" xfId="0" applyFont="1" applyFill="1" applyBorder="1"/>
    <xf numFmtId="0" fontId="6" fillId="0" borderId="4" xfId="0" applyFont="1" applyBorder="1"/>
    <xf numFmtId="0" fontId="4" fillId="6" borderId="0" xfId="0" applyFont="1" applyFill="1" applyBorder="1"/>
    <xf numFmtId="9" fontId="0" fillId="0" borderId="4" xfId="1" applyNumberFormat="1" applyFont="1" applyBorder="1"/>
    <xf numFmtId="9" fontId="0" fillId="18" borderId="0" xfId="1" applyFont="1" applyFill="1" applyBorder="1"/>
    <xf numFmtId="9" fontId="0" fillId="18" borderId="42" xfId="1" applyFont="1" applyFill="1" applyBorder="1"/>
    <xf numFmtId="2" fontId="0" fillId="0" borderId="4" xfId="0" applyNumberFormat="1" applyBorder="1"/>
    <xf numFmtId="168" fontId="0" fillId="0" borderId="4" xfId="0" applyNumberFormat="1" applyBorder="1"/>
    <xf numFmtId="168" fontId="0" fillId="0" borderId="0" xfId="0" applyNumberFormat="1" applyBorder="1"/>
    <xf numFmtId="168" fontId="0" fillId="0" borderId="42" xfId="0" applyNumberFormat="1" applyBorder="1"/>
    <xf numFmtId="2" fontId="0" fillId="0" borderId="42" xfId="0" applyNumberFormat="1" applyBorder="1"/>
    <xf numFmtId="2" fontId="0" fillId="0" borderId="48" xfId="0" applyNumberFormat="1" applyBorder="1"/>
    <xf numFmtId="2" fontId="0" fillId="0" borderId="0" xfId="1" applyNumberFormat="1" applyFont="1" applyBorder="1"/>
    <xf numFmtId="2" fontId="0" fillId="0" borderId="0" xfId="1" applyNumberFormat="1" applyFont="1"/>
    <xf numFmtId="2" fontId="0" fillId="19" borderId="0" xfId="0" applyNumberFormat="1" applyFill="1" applyBorder="1"/>
    <xf numFmtId="166" fontId="73" fillId="0" borderId="0" xfId="0" applyNumberFormat="1" applyFont="1" applyFill="1" applyBorder="1"/>
    <xf numFmtId="2" fontId="73" fillId="0" borderId="0" xfId="0" applyNumberFormat="1" applyFont="1" applyFill="1" applyBorder="1"/>
    <xf numFmtId="170" fontId="73" fillId="0" borderId="0" xfId="0" applyNumberFormat="1" applyFont="1" applyFill="1" applyBorder="1"/>
    <xf numFmtId="0" fontId="0" fillId="20" borderId="0" xfId="0" applyFill="1"/>
    <xf numFmtId="0" fontId="0" fillId="20" borderId="0" xfId="0" applyFill="1" applyAlignment="1">
      <alignment horizontal="left" wrapText="1"/>
    </xf>
    <xf numFmtId="2" fontId="73" fillId="22" borderId="0" xfId="0" applyNumberFormat="1" applyFont="1" applyFill="1" applyBorder="1"/>
    <xf numFmtId="165" fontId="11" fillId="3" borderId="4" xfId="0" applyNumberFormat="1" applyFont="1" applyFill="1" applyBorder="1" applyAlignment="1">
      <alignment horizontal="right"/>
    </xf>
    <xf numFmtId="10" fontId="0" fillId="0" borderId="0" xfId="0" applyNumberFormat="1" applyBorder="1"/>
    <xf numFmtId="0" fontId="3" fillId="12" borderId="0" xfId="0" applyFont="1" applyFill="1" applyBorder="1"/>
    <xf numFmtId="1" fontId="59" fillId="3" borderId="0" xfId="0" applyNumberFormat="1" applyFont="1" applyFill="1" applyBorder="1" applyAlignment="1">
      <alignment horizontal="right"/>
    </xf>
    <xf numFmtId="165" fontId="11" fillId="3" borderId="0" xfId="0" applyNumberFormat="1" applyFont="1" applyFill="1" applyBorder="1" applyAlignment="1">
      <alignment horizontal="right"/>
    </xf>
    <xf numFmtId="0" fontId="24" fillId="6" borderId="36" xfId="0" applyFont="1" applyFill="1" applyBorder="1"/>
    <xf numFmtId="0" fontId="0" fillId="6" borderId="36" xfId="0" applyFill="1" applyBorder="1"/>
    <xf numFmtId="0" fontId="4" fillId="6" borderId="36" xfId="0" applyFont="1" applyFill="1" applyBorder="1"/>
    <xf numFmtId="0" fontId="0" fillId="10" borderId="36" xfId="0" applyFill="1" applyBorder="1"/>
    <xf numFmtId="0" fontId="7" fillId="10" borderId="36" xfId="0" applyFont="1" applyFill="1" applyBorder="1"/>
    <xf numFmtId="168" fontId="7" fillId="10" borderId="36" xfId="0" applyNumberFormat="1" applyFont="1" applyFill="1" applyBorder="1"/>
    <xf numFmtId="2" fontId="7" fillId="10" borderId="36" xfId="0" applyNumberFormat="1" applyFont="1" applyFill="1" applyBorder="1"/>
    <xf numFmtId="0" fontId="3" fillId="11" borderId="36" xfId="0" applyFont="1" applyFill="1" applyBorder="1"/>
    <xf numFmtId="0" fontId="41" fillId="9" borderId="36" xfId="0" applyFont="1" applyFill="1" applyBorder="1"/>
    <xf numFmtId="0" fontId="0" fillId="3" borderId="36" xfId="0" applyFont="1" applyFill="1" applyBorder="1"/>
    <xf numFmtId="170" fontId="3" fillId="3" borderId="36" xfId="0" applyNumberFormat="1" applyFont="1" applyFill="1" applyBorder="1"/>
    <xf numFmtId="2" fontId="0" fillId="3" borderId="36" xfId="0" applyNumberFormat="1" applyFont="1" applyFill="1" applyBorder="1"/>
    <xf numFmtId="2" fontId="0" fillId="3" borderId="36" xfId="0" applyNumberFormat="1" applyFont="1" applyFill="1" applyBorder="1" applyAlignment="1">
      <alignment horizontal="right"/>
    </xf>
    <xf numFmtId="170" fontId="0" fillId="3" borderId="36" xfId="0" applyNumberFormat="1" applyFont="1" applyFill="1" applyBorder="1" applyAlignment="1">
      <alignment horizontal="right"/>
    </xf>
    <xf numFmtId="0" fontId="0" fillId="0" borderId="36" xfId="0" applyFont="1" applyBorder="1"/>
    <xf numFmtId="0" fontId="0" fillId="4" borderId="36" xfId="0" applyFont="1" applyFill="1" applyBorder="1"/>
    <xf numFmtId="0" fontId="41" fillId="6" borderId="36" xfId="0" applyFont="1" applyFill="1" applyBorder="1"/>
    <xf numFmtId="2" fontId="0" fillId="10" borderId="36" xfId="0" applyNumberFormat="1" applyFill="1" applyBorder="1"/>
    <xf numFmtId="0" fontId="3" fillId="12" borderId="36" xfId="0" applyFont="1" applyFill="1" applyBorder="1"/>
    <xf numFmtId="0" fontId="0" fillId="4" borderId="36" xfId="0" applyFill="1" applyBorder="1"/>
    <xf numFmtId="0" fontId="0" fillId="3" borderId="36" xfId="0" applyFill="1" applyBorder="1"/>
    <xf numFmtId="0" fontId="4" fillId="3" borderId="36" xfId="0" applyFont="1" applyFill="1" applyBorder="1"/>
    <xf numFmtId="170" fontId="11" fillId="3" borderId="36" xfId="0" applyNumberFormat="1" applyFont="1" applyFill="1" applyBorder="1" applyAlignment="1">
      <alignment horizontal="right"/>
    </xf>
    <xf numFmtId="170" fontId="0" fillId="3" borderId="36" xfId="0" applyNumberFormat="1" applyFill="1" applyBorder="1" applyAlignment="1">
      <alignment horizontal="right"/>
    </xf>
    <xf numFmtId="0" fontId="0" fillId="3" borderId="36" xfId="0" applyFill="1" applyBorder="1" applyAlignment="1">
      <alignment horizontal="right"/>
    </xf>
    <xf numFmtId="0" fontId="3" fillId="3" borderId="36" xfId="0" applyFont="1" applyFill="1" applyBorder="1" applyAlignment="1">
      <alignment horizontal="right"/>
    </xf>
    <xf numFmtId="170" fontId="0" fillId="3" borderId="36" xfId="0" applyNumberFormat="1" applyFill="1" applyBorder="1"/>
    <xf numFmtId="2" fontId="0" fillId="3" borderId="36" xfId="0" applyNumberFormat="1" applyFill="1" applyBorder="1" applyAlignment="1">
      <alignment horizontal="right"/>
    </xf>
    <xf numFmtId="166" fontId="0" fillId="3" borderId="36" xfId="0" applyNumberFormat="1" applyFill="1" applyBorder="1" applyAlignment="1">
      <alignment horizontal="right"/>
    </xf>
    <xf numFmtId="166" fontId="0" fillId="3" borderId="36" xfId="0" applyNumberFormat="1" applyFill="1" applyBorder="1"/>
    <xf numFmtId="1" fontId="59" fillId="3" borderId="36" xfId="0" applyNumberFormat="1" applyFont="1" applyFill="1" applyBorder="1" applyAlignment="1">
      <alignment horizontal="right"/>
    </xf>
    <xf numFmtId="1" fontId="0" fillId="3" borderId="36" xfId="0" applyNumberFormat="1" applyFill="1" applyBorder="1" applyAlignment="1">
      <alignment horizontal="right"/>
    </xf>
    <xf numFmtId="1" fontId="11" fillId="3" borderId="36" xfId="0" applyNumberFormat="1" applyFont="1" applyFill="1" applyBorder="1" applyAlignment="1">
      <alignment horizontal="right"/>
    </xf>
    <xf numFmtId="1" fontId="0" fillId="0" borderId="36" xfId="0" applyNumberFormat="1" applyBorder="1" applyAlignment="1">
      <alignment horizontal="right"/>
    </xf>
    <xf numFmtId="9" fontId="0" fillId="0" borderId="36" xfId="1" applyFont="1" applyBorder="1"/>
    <xf numFmtId="170" fontId="0" fillId="0" borderId="36" xfId="0" applyNumberFormat="1" applyBorder="1"/>
    <xf numFmtId="2" fontId="0" fillId="0" borderId="36" xfId="0" applyNumberFormat="1" applyBorder="1"/>
    <xf numFmtId="2" fontId="0" fillId="0" borderId="36" xfId="1" applyNumberFormat="1" applyFont="1" applyBorder="1"/>
    <xf numFmtId="9" fontId="0" fillId="0" borderId="36" xfId="1" applyFont="1" applyFill="1" applyBorder="1"/>
    <xf numFmtId="9" fontId="15" fillId="0" borderId="36" xfId="1" applyFont="1" applyBorder="1"/>
    <xf numFmtId="9" fontId="15" fillId="0" borderId="36" xfId="1" applyFont="1" applyFill="1" applyBorder="1"/>
    <xf numFmtId="9" fontId="65" fillId="0" borderId="36" xfId="1" applyFont="1" applyFill="1" applyBorder="1"/>
    <xf numFmtId="0" fontId="24" fillId="0" borderId="36" xfId="0" applyFont="1" applyFill="1" applyBorder="1"/>
    <xf numFmtId="9" fontId="24" fillId="0" borderId="36" xfId="1" applyFont="1" applyFill="1" applyBorder="1"/>
    <xf numFmtId="170" fontId="73" fillId="0" borderId="36" xfId="0" applyNumberFormat="1" applyFont="1" applyFill="1" applyBorder="1"/>
    <xf numFmtId="2" fontId="73" fillId="22" borderId="36" xfId="0" applyNumberFormat="1" applyFont="1" applyFill="1" applyBorder="1"/>
    <xf numFmtId="2" fontId="73" fillId="0" borderId="36" xfId="0" applyNumberFormat="1" applyFont="1" applyFill="1" applyBorder="1"/>
    <xf numFmtId="170" fontId="73" fillId="19" borderId="0" xfId="0" applyNumberFormat="1" applyFont="1" applyFill="1" applyBorder="1"/>
    <xf numFmtId="170" fontId="0" fillId="0" borderId="0" xfId="1" applyNumberFormat="1" applyFont="1" applyBorder="1"/>
    <xf numFmtId="0" fontId="73" fillId="0" borderId="0" xfId="0" applyFont="1"/>
    <xf numFmtId="168" fontId="73" fillId="0" borderId="0" xfId="0" applyNumberFormat="1" applyFont="1"/>
    <xf numFmtId="2" fontId="73" fillId="0" borderId="0" xfId="0" applyNumberFormat="1" applyFont="1"/>
    <xf numFmtId="0" fontId="73" fillId="0" borderId="0" xfId="0" applyFont="1" applyFill="1" applyBorder="1"/>
    <xf numFmtId="0" fontId="74" fillId="0" borderId="0" xfId="0" applyFont="1" applyFill="1" applyBorder="1"/>
    <xf numFmtId="0" fontId="75" fillId="0" borderId="0" xfId="0" applyFont="1" applyFill="1" applyBorder="1"/>
    <xf numFmtId="0" fontId="76" fillId="0" borderId="0" xfId="0" applyFont="1" applyFill="1" applyBorder="1"/>
    <xf numFmtId="0" fontId="74" fillId="0" borderId="0" xfId="0" applyFont="1" applyBorder="1"/>
    <xf numFmtId="0" fontId="74" fillId="0" borderId="0" xfId="0" applyFont="1"/>
    <xf numFmtId="0" fontId="74" fillId="19" borderId="36" xfId="0" applyFont="1" applyFill="1" applyBorder="1"/>
    <xf numFmtId="0" fontId="43" fillId="19" borderId="0" xfId="0" applyFont="1" applyFill="1" applyBorder="1"/>
    <xf numFmtId="0" fontId="76" fillId="19" borderId="0" xfId="0" applyFont="1" applyFill="1" applyBorder="1"/>
    <xf numFmtId="0" fontId="43" fillId="14" borderId="0" xfId="0" applyFont="1" applyFill="1" applyBorder="1"/>
    <xf numFmtId="0" fontId="74" fillId="14" borderId="0" xfId="0" applyFont="1" applyFill="1" applyBorder="1"/>
    <xf numFmtId="0" fontId="74" fillId="14" borderId="0" xfId="0" applyFont="1" applyFill="1"/>
    <xf numFmtId="168" fontId="73" fillId="22" borderId="0" xfId="0" applyNumberFormat="1" applyFont="1" applyFill="1" applyBorder="1"/>
    <xf numFmtId="168" fontId="73" fillId="18" borderId="0" xfId="0" applyNumberFormat="1" applyFont="1" applyFill="1" applyBorder="1"/>
    <xf numFmtId="2" fontId="0" fillId="21" borderId="4" xfId="0" applyNumberFormat="1" applyFill="1" applyBorder="1"/>
    <xf numFmtId="2" fontId="0" fillId="21" borderId="0" xfId="0" applyNumberFormat="1" applyFill="1" applyBorder="1"/>
    <xf numFmtId="2" fontId="0" fillId="21" borderId="42" xfId="0" applyNumberFormat="1" applyFill="1" applyBorder="1"/>
    <xf numFmtId="9" fontId="0" fillId="0" borderId="0" xfId="1" applyNumberFormat="1" applyFont="1"/>
    <xf numFmtId="9" fontId="0" fillId="0" borderId="4" xfId="1" applyFont="1" applyBorder="1" applyAlignment="1">
      <alignment horizontal="right"/>
    </xf>
    <xf numFmtId="0" fontId="1" fillId="0" borderId="0" xfId="0" applyFont="1"/>
    <xf numFmtId="0" fontId="1" fillId="0" borderId="0" xfId="0" applyFont="1" applyBorder="1"/>
    <xf numFmtId="0" fontId="73" fillId="0" borderId="0" xfId="0" applyFont="1" applyBorder="1"/>
    <xf numFmtId="9" fontId="73" fillId="0" borderId="0" xfId="1" applyFont="1" applyBorder="1"/>
    <xf numFmtId="9" fontId="73" fillId="0" borderId="36" xfId="1" applyFont="1" applyBorder="1"/>
    <xf numFmtId="0" fontId="1" fillId="0" borderId="36" xfId="0" applyFont="1" applyBorder="1"/>
    <xf numFmtId="2" fontId="73" fillId="0" borderId="0" xfId="0" applyNumberFormat="1" applyFont="1" applyBorder="1"/>
    <xf numFmtId="2" fontId="73" fillId="0" borderId="36" xfId="0" applyNumberFormat="1" applyFont="1" applyBorder="1"/>
    <xf numFmtId="2" fontId="24" fillId="0" borderId="0" xfId="0" applyNumberFormat="1" applyFont="1"/>
    <xf numFmtId="2" fontId="24" fillId="0" borderId="36" xfId="0" applyNumberFormat="1" applyFont="1" applyBorder="1"/>
    <xf numFmtId="0" fontId="77" fillId="0" borderId="35" xfId="0" applyFont="1" applyFill="1" applyBorder="1"/>
    <xf numFmtId="0" fontId="1" fillId="0" borderId="45" xfId="0" applyFont="1" applyBorder="1"/>
    <xf numFmtId="0" fontId="1" fillId="0" borderId="4" xfId="0" applyFont="1" applyBorder="1"/>
    <xf numFmtId="0" fontId="1" fillId="0" borderId="42" xfId="0" applyFont="1" applyBorder="1"/>
    <xf numFmtId="0" fontId="1" fillId="0" borderId="48" xfId="0" applyFont="1" applyBorder="1"/>
    <xf numFmtId="0" fontId="1" fillId="0" borderId="0" xfId="0" applyFont="1" applyFill="1" applyBorder="1"/>
    <xf numFmtId="0" fontId="1" fillId="0" borderId="45" xfId="0" applyFont="1" applyFill="1" applyBorder="1"/>
    <xf numFmtId="0" fontId="1" fillId="6" borderId="4" xfId="0" applyFont="1" applyFill="1" applyBorder="1"/>
    <xf numFmtId="0" fontId="1" fillId="0" borderId="42" xfId="0" applyFont="1" applyFill="1" applyBorder="1"/>
    <xf numFmtId="0" fontId="1" fillId="0" borderId="4" xfId="0" applyFont="1" applyFill="1" applyBorder="1"/>
    <xf numFmtId="0" fontId="1" fillId="17" borderId="0" xfId="0" applyFont="1" applyFill="1"/>
    <xf numFmtId="0" fontId="1" fillId="17" borderId="4" xfId="0" applyFont="1" applyFill="1" applyBorder="1"/>
    <xf numFmtId="0" fontId="24" fillId="0" borderId="0" xfId="0" applyFont="1"/>
    <xf numFmtId="0" fontId="79" fillId="0" borderId="20" xfId="0" applyFont="1" applyFill="1" applyBorder="1"/>
    <xf numFmtId="0" fontId="79" fillId="0" borderId="22" xfId="0" applyFont="1" applyFill="1" applyBorder="1"/>
    <xf numFmtId="0" fontId="79" fillId="0" borderId="21" xfId="0" applyFont="1" applyBorder="1"/>
    <xf numFmtId="0" fontId="79" fillId="0" borderId="75" xfId="0" applyFont="1" applyFill="1" applyBorder="1"/>
    <xf numFmtId="0" fontId="79" fillId="0" borderId="22" xfId="0" applyFont="1" applyBorder="1"/>
    <xf numFmtId="0" fontId="79" fillId="0" borderId="39" xfId="0" applyFont="1" applyFill="1" applyBorder="1"/>
    <xf numFmtId="0" fontId="79" fillId="0" borderId="35" xfId="0" applyFont="1" applyFill="1" applyBorder="1"/>
    <xf numFmtId="0" fontId="79" fillId="0" borderId="0" xfId="0" applyFont="1" applyFill="1" applyBorder="1"/>
    <xf numFmtId="2" fontId="79" fillId="0" borderId="0" xfId="0" applyNumberFormat="1" applyFont="1" applyFill="1" applyBorder="1"/>
    <xf numFmtId="2" fontId="79" fillId="0" borderId="42" xfId="0" applyNumberFormat="1" applyFont="1" applyFill="1" applyBorder="1"/>
    <xf numFmtId="2" fontId="79" fillId="0" borderId="0" xfId="0" applyNumberFormat="1" applyFont="1" applyBorder="1"/>
    <xf numFmtId="170" fontId="79" fillId="0" borderId="0" xfId="0" applyNumberFormat="1" applyFont="1" applyBorder="1"/>
    <xf numFmtId="170" fontId="79" fillId="0" borderId="36" xfId="0" applyNumberFormat="1" applyFont="1" applyBorder="1"/>
    <xf numFmtId="2" fontId="79" fillId="0" borderId="0" xfId="0" applyNumberFormat="1" applyFont="1" applyBorder="1" applyAlignment="1">
      <alignment horizontal="right"/>
    </xf>
    <xf numFmtId="0" fontId="79" fillId="0" borderId="37" xfId="0" applyFont="1" applyFill="1" applyBorder="1"/>
    <xf numFmtId="0" fontId="79" fillId="0" borderId="26" xfId="0" applyFont="1" applyFill="1" applyBorder="1"/>
    <xf numFmtId="2" fontId="79" fillId="0" borderId="26" xfId="0" applyNumberFormat="1" applyFont="1" applyFill="1" applyBorder="1"/>
    <xf numFmtId="2" fontId="79" fillId="0" borderId="76" xfId="0" applyNumberFormat="1" applyFont="1" applyFill="1" applyBorder="1"/>
    <xf numFmtId="2" fontId="79" fillId="0" borderId="26" xfId="0" applyNumberFormat="1" applyFont="1" applyBorder="1"/>
    <xf numFmtId="170" fontId="79" fillId="0" borderId="26" xfId="0" applyNumberFormat="1" applyFont="1" applyBorder="1"/>
    <xf numFmtId="170" fontId="79" fillId="0" borderId="38" xfId="0" applyNumberFormat="1" applyFont="1" applyBorder="1"/>
    <xf numFmtId="0" fontId="78" fillId="0" borderId="0" xfId="10" applyFill="1" applyBorder="1"/>
    <xf numFmtId="0" fontId="24" fillId="23" borderId="0" xfId="0" applyFont="1" applyFill="1" applyBorder="1"/>
    <xf numFmtId="0" fontId="24" fillId="23" borderId="36" xfId="0" applyFont="1" applyFill="1" applyBorder="1"/>
    <xf numFmtId="0" fontId="79" fillId="0" borderId="0" xfId="0" applyFont="1" applyBorder="1"/>
    <xf numFmtId="2" fontId="79" fillId="0" borderId="0" xfId="1" applyNumberFormat="1" applyFont="1" applyFill="1" applyBorder="1"/>
    <xf numFmtId="2" fontId="79" fillId="0" borderId="0" xfId="1" applyNumberFormat="1" applyFont="1" applyBorder="1"/>
    <xf numFmtId="2" fontId="4" fillId="0" borderId="0" xfId="0" applyNumberFormat="1" applyFont="1" applyBorder="1" applyAlignment="1"/>
    <xf numFmtId="170" fontId="24" fillId="0" borderId="0" xfId="0" applyNumberFormat="1" applyFont="1" applyFill="1" applyBorder="1"/>
    <xf numFmtId="170" fontId="51" fillId="0" borderId="0" xfId="0" applyNumberFormat="1" applyFont="1" applyFill="1" applyBorder="1"/>
    <xf numFmtId="170" fontId="24" fillId="0" borderId="36" xfId="0" applyNumberFormat="1" applyFont="1" applyFill="1" applyBorder="1"/>
    <xf numFmtId="2" fontId="4" fillId="3" borderId="0" xfId="0" applyNumberFormat="1" applyFont="1" applyFill="1" applyBorder="1" applyAlignment="1">
      <alignment horizontal="right"/>
    </xf>
    <xf numFmtId="2" fontId="24" fillId="0" borderId="0" xfId="0" applyNumberFormat="1" applyFont="1" applyBorder="1"/>
    <xf numFmtId="0" fontId="74" fillId="19" borderId="0" xfId="0" applyFont="1" applyFill="1" applyBorder="1"/>
    <xf numFmtId="2" fontId="7" fillId="10" borderId="4" xfId="0" applyNumberFormat="1" applyFont="1" applyFill="1" applyBorder="1"/>
    <xf numFmtId="2" fontId="0" fillId="3" borderId="4" xfId="0" applyNumberFormat="1" applyFont="1" applyFill="1" applyBorder="1"/>
    <xf numFmtId="2" fontId="0" fillId="3" borderId="4" xfId="0" applyNumberFormat="1" applyFont="1" applyFill="1" applyBorder="1" applyAlignment="1">
      <alignment horizontal="right"/>
    </xf>
    <xf numFmtId="0" fontId="0" fillId="10" borderId="9" xfId="0" applyFill="1" applyBorder="1"/>
    <xf numFmtId="168" fontId="0" fillId="3" borderId="4" xfId="0" applyNumberFormat="1" applyFill="1" applyBorder="1"/>
    <xf numFmtId="0" fontId="33" fillId="0" borderId="4" xfId="0" applyFont="1" applyFill="1" applyBorder="1"/>
    <xf numFmtId="0" fontId="0" fillId="20" borderId="4" xfId="0" applyFill="1" applyBorder="1"/>
    <xf numFmtId="166" fontId="73" fillId="0" borderId="4" xfId="0" applyNumberFormat="1" applyFont="1" applyFill="1" applyBorder="1"/>
    <xf numFmtId="0" fontId="73" fillId="0" borderId="4" xfId="0" applyFont="1" applyFill="1" applyBorder="1"/>
    <xf numFmtId="0" fontId="73" fillId="0" borderId="4" xfId="0" applyFont="1" applyBorder="1"/>
    <xf numFmtId="0" fontId="74" fillId="0" borderId="4" xfId="0" applyFont="1" applyFill="1" applyBorder="1"/>
    <xf numFmtId="0" fontId="74" fillId="14" borderId="4" xfId="0" applyFont="1" applyFill="1" applyBorder="1"/>
    <xf numFmtId="1" fontId="57" fillId="3" borderId="0" xfId="0" applyNumberFormat="1" applyFont="1" applyFill="1" applyBorder="1" applyAlignment="1">
      <alignment horizontal="right"/>
    </xf>
    <xf numFmtId="168" fontId="57" fillId="3" borderId="0" xfId="0" applyNumberFormat="1" applyFont="1" applyFill="1" applyBorder="1" applyAlignment="1">
      <alignment horizontal="right"/>
    </xf>
    <xf numFmtId="168" fontId="11" fillId="3" borderId="0" xfId="0" applyNumberFormat="1" applyFont="1" applyFill="1" applyBorder="1" applyAlignment="1">
      <alignment horizontal="right"/>
    </xf>
    <xf numFmtId="168" fontId="11" fillId="3" borderId="4" xfId="0" applyNumberFormat="1" applyFont="1" applyFill="1" applyBorder="1"/>
    <xf numFmtId="168" fontId="0" fillId="3" borderId="0" xfId="0" applyNumberFormat="1" applyFill="1" applyBorder="1" applyAlignment="1">
      <alignment horizontal="right"/>
    </xf>
    <xf numFmtId="168" fontId="0" fillId="3" borderId="4" xfId="0" applyNumberFormat="1" applyFont="1" applyFill="1" applyBorder="1"/>
    <xf numFmtId="170" fontId="3" fillId="0" borderId="0" xfId="0" applyNumberFormat="1" applyFont="1"/>
    <xf numFmtId="170" fontId="3" fillId="0" borderId="0" xfId="0" applyNumberFormat="1" applyFont="1" applyBorder="1"/>
    <xf numFmtId="170" fontId="3" fillId="0" borderId="36" xfId="0" applyNumberFormat="1" applyFont="1" applyBorder="1"/>
    <xf numFmtId="168" fontId="3" fillId="0" borderId="0" xfId="0" applyNumberFormat="1" applyFont="1" applyBorder="1"/>
    <xf numFmtId="2" fontId="3" fillId="0" borderId="0" xfId="0" applyNumberFormat="1" applyFont="1"/>
    <xf numFmtId="0" fontId="70" fillId="3" borderId="0" xfId="0" applyFont="1" applyFill="1" applyBorder="1"/>
    <xf numFmtId="0" fontId="3" fillId="0" borderId="58" xfId="0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17" fontId="0" fillId="0" borderId="2" xfId="0" applyNumberFormat="1" applyBorder="1" applyAlignment="1">
      <alignment horizontal="center"/>
    </xf>
    <xf numFmtId="17" fontId="0" fillId="0" borderId="3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17" fontId="0" fillId="0" borderId="5" xfId="0" applyNumberFormat="1" applyBorder="1" applyAlignment="1">
      <alignment horizontal="center"/>
    </xf>
    <xf numFmtId="17" fontId="0" fillId="0" borderId="7" xfId="0" applyNumberFormat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2" fontId="11" fillId="3" borderId="36" xfId="0" applyNumberFormat="1" applyFont="1" applyFill="1" applyBorder="1" applyAlignment="1">
      <alignment horizontal="right"/>
    </xf>
    <xf numFmtId="0" fontId="0" fillId="3" borderId="1" xfId="0" applyFill="1" applyBorder="1"/>
    <xf numFmtId="169" fontId="3" fillId="19" borderId="0" xfId="0" applyNumberFormat="1" applyFont="1" applyFill="1" applyBorder="1"/>
    <xf numFmtId="10" fontId="0" fillId="19" borderId="0" xfId="1" applyNumberFormat="1" applyFont="1" applyFill="1"/>
    <xf numFmtId="10" fontId="0" fillId="0" borderId="0" xfId="1" applyNumberFormat="1" applyFont="1" applyFill="1"/>
    <xf numFmtId="2" fontId="3" fillId="0" borderId="0" xfId="0" applyNumberFormat="1" applyFont="1" applyBorder="1"/>
  </cellXfs>
  <cellStyles count="11">
    <cellStyle name="Comma" xfId="2" builtinId="3"/>
    <cellStyle name="Comma 2" xfId="9"/>
    <cellStyle name="Followed Hyperlink" xfId="4" builtinId="9" hidden="1"/>
    <cellStyle name="Followed Hyperlink" xfId="6" builtinId="9" hidden="1"/>
    <cellStyle name="Followed Hyperlink" xfId="8" builtinId="9" hidden="1"/>
    <cellStyle name="Hyperlink" xfId="3" builtinId="8" hidden="1"/>
    <cellStyle name="Hyperlink" xfId="5" builtinId="8" hidden="1"/>
    <cellStyle name="Hyperlink" xfId="7" builtinId="8" hidden="1"/>
    <cellStyle name="Normal" xfId="0" builtinId="0"/>
    <cellStyle name="Percent" xfId="1" builtinId="5"/>
    <cellStyle name="Warning Text" xfId="10" builtinId="11"/>
  </cellStyles>
  <dxfs count="2">
    <dxf>
      <fill>
        <patternFill>
          <bgColor theme="5"/>
        </patternFill>
      </fill>
    </dxf>
    <dxf>
      <font>
        <color theme="3" tint="0.3999450666829432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'Spring 17'!$C$630</c:f>
              <c:strCache>
                <c:ptCount val="1"/>
                <c:pt idx="0">
                  <c:v>LH1-041Cop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'Spring 17'!$A$655:$B$665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'Spring 17'!$C$655:$C$665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F-4A3F-9EA3-28E9590C3A5B}"/>
            </c:ext>
          </c:extLst>
        </c:ser>
        <c:ser>
          <c:idx val="1"/>
          <c:order val="1"/>
          <c:tx>
            <c:strRef>
              <c:f>'Spring 17'!$D$630</c:f>
              <c:strCache>
                <c:ptCount val="1"/>
                <c:pt idx="0">
                  <c:v>LH2-011FR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'Spring 17'!$A$655:$B$665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'Spring 17'!$D$655:$D$665</c:f>
              <c:numCache>
                <c:formatCode>0%</c:formatCode>
                <c:ptCount val="11"/>
                <c:pt idx="0">
                  <c:v>6.7938059040176704E-2</c:v>
                </c:pt>
                <c:pt idx="1">
                  <c:v>1.6868785874093385E-2</c:v>
                </c:pt>
                <c:pt idx="2">
                  <c:v>5.2488119846956982E-3</c:v>
                </c:pt>
                <c:pt idx="3">
                  <c:v>0.13232903830688156</c:v>
                </c:pt>
                <c:pt idx="4">
                  <c:v>8.1911612280240985E-3</c:v>
                </c:pt>
                <c:pt idx="5">
                  <c:v>3.0099264214966403E-2</c:v>
                </c:pt>
                <c:pt idx="6">
                  <c:v>1.6656828946672985E-2</c:v>
                </c:pt>
                <c:pt idx="7">
                  <c:v>1.1717781117233934E-2</c:v>
                </c:pt>
                <c:pt idx="8">
                  <c:v>4.2615797476015099E-3</c:v>
                </c:pt>
                <c:pt idx="9">
                  <c:v>0.48421882235465613</c:v>
                </c:pt>
                <c:pt idx="10">
                  <c:v>0.22246986718499759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F-4A3F-9EA3-28E9590C3A5B}"/>
            </c:ext>
          </c:extLst>
        </c:ser>
        <c:ser>
          <c:idx val="2"/>
          <c:order val="2"/>
          <c:tx>
            <c:strRef>
              <c:f>'Spring 17'!$E$630</c:f>
              <c:strCache>
                <c:ptCount val="1"/>
                <c:pt idx="0">
                  <c:v>LH2-012FR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'Spring 17'!$A$655:$B$665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'Spring 17'!$E$655:$E$665</c:f>
              <c:numCache>
                <c:formatCode>0%</c:formatCode>
                <c:ptCount val="11"/>
                <c:pt idx="0">
                  <c:v>6.9010432263133789E-2</c:v>
                </c:pt>
                <c:pt idx="1">
                  <c:v>1.5317366352127607E-2</c:v>
                </c:pt>
                <c:pt idx="2">
                  <c:v>4.8201566424133525E-3</c:v>
                </c:pt>
                <c:pt idx="3">
                  <c:v>0.11436228185620716</c:v>
                </c:pt>
                <c:pt idx="4">
                  <c:v>9.2095147442750845E-3</c:v>
                </c:pt>
                <c:pt idx="5">
                  <c:v>3.7455767255839503E-2</c:v>
                </c:pt>
                <c:pt idx="6">
                  <c:v>1.4500349428168505E-2</c:v>
                </c:pt>
                <c:pt idx="7">
                  <c:v>7.7099658043062198E-3</c:v>
                </c:pt>
                <c:pt idx="8">
                  <c:v>3.95633079124661E-3</c:v>
                </c:pt>
                <c:pt idx="9">
                  <c:v>0.55720999206513089</c:v>
                </c:pt>
                <c:pt idx="10">
                  <c:v>0.16644784279715111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1F-4A3F-9EA3-28E9590C3A5B}"/>
            </c:ext>
          </c:extLst>
        </c:ser>
        <c:ser>
          <c:idx val="3"/>
          <c:order val="3"/>
          <c:tx>
            <c:strRef>
              <c:f>'Spring 17'!$F$630</c:f>
              <c:strCache>
                <c:ptCount val="1"/>
                <c:pt idx="0">
                  <c:v>LH2-014FR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'Spring 17'!$A$655:$B$665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'Spring 17'!$F$655:$F$665</c:f>
              <c:numCache>
                <c:formatCode>0%</c:formatCode>
                <c:ptCount val="11"/>
                <c:pt idx="0">
                  <c:v>7.5887320956832288E-2</c:v>
                </c:pt>
                <c:pt idx="1">
                  <c:v>2.8951781283718971E-2</c:v>
                </c:pt>
                <c:pt idx="2">
                  <c:v>5.7230720042498505E-3</c:v>
                </c:pt>
                <c:pt idx="3">
                  <c:v>0.1633738284045636</c:v>
                </c:pt>
                <c:pt idx="4">
                  <c:v>5.1483675742550767E-3</c:v>
                </c:pt>
                <c:pt idx="5">
                  <c:v>3.9141709466953035E-2</c:v>
                </c:pt>
                <c:pt idx="6">
                  <c:v>2.9378675401749044E-2</c:v>
                </c:pt>
                <c:pt idx="7">
                  <c:v>1.1137034843677502E-2</c:v>
                </c:pt>
                <c:pt idx="8">
                  <c:v>5.3683488042873505E-3</c:v>
                </c:pt>
                <c:pt idx="9">
                  <c:v>0.36857240462566382</c:v>
                </c:pt>
                <c:pt idx="10">
                  <c:v>0.26731745663404938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1F-4A3F-9EA3-28E9590C3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3254240"/>
        <c:axId val="2143257952"/>
      </c:barChart>
      <c:catAx>
        <c:axId val="21432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257952"/>
        <c:crosses val="autoZero"/>
        <c:auto val="1"/>
        <c:lblAlgn val="ctr"/>
        <c:lblOffset val="100"/>
        <c:noMultiLvlLbl val="0"/>
      </c:catAx>
      <c:valAx>
        <c:axId val="214325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25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16'!$AC$654:$AC$664</c:f>
                <c:numCache>
                  <c:formatCode>General</c:formatCode>
                  <c:ptCount val="11"/>
                  <c:pt idx="0">
                    <c:v>2.6907482003655538E-2</c:v>
                  </c:pt>
                  <c:pt idx="1">
                    <c:v>2.4671687413745549E-2</c:v>
                  </c:pt>
                  <c:pt idx="2">
                    <c:v>2.446204033040569E-2</c:v>
                  </c:pt>
                  <c:pt idx="3">
                    <c:v>0.1192040078174695</c:v>
                  </c:pt>
                  <c:pt idx="4">
                    <c:v>8.183685874918278E-3</c:v>
                  </c:pt>
                  <c:pt idx="5">
                    <c:v>2.2305990047805518E-2</c:v>
                  </c:pt>
                  <c:pt idx="6">
                    <c:v>1.4758043748034112E-2</c:v>
                  </c:pt>
                  <c:pt idx="7">
                    <c:v>1.9349232542179039E-2</c:v>
                  </c:pt>
                  <c:pt idx="8">
                    <c:v>1.7547211608066229E-2</c:v>
                  </c:pt>
                  <c:pt idx="9">
                    <c:v>0.13457258497098576</c:v>
                  </c:pt>
                  <c:pt idx="10">
                    <c:v>7.2459678448229065E-2</c:v>
                  </c:pt>
                </c:numCache>
              </c:numRef>
            </c:plus>
            <c:minus>
              <c:numRef>
                <c:f>'Fall 16'!$AC$654:$AC$664</c:f>
                <c:numCache>
                  <c:formatCode>General</c:formatCode>
                  <c:ptCount val="11"/>
                  <c:pt idx="0">
                    <c:v>2.6907482003655538E-2</c:v>
                  </c:pt>
                  <c:pt idx="1">
                    <c:v>2.4671687413745549E-2</c:v>
                  </c:pt>
                  <c:pt idx="2">
                    <c:v>2.446204033040569E-2</c:v>
                  </c:pt>
                  <c:pt idx="3">
                    <c:v>0.1192040078174695</c:v>
                  </c:pt>
                  <c:pt idx="4">
                    <c:v>8.183685874918278E-3</c:v>
                  </c:pt>
                  <c:pt idx="5">
                    <c:v>2.2305990047805518E-2</c:v>
                  </c:pt>
                  <c:pt idx="6">
                    <c:v>1.4758043748034112E-2</c:v>
                  </c:pt>
                  <c:pt idx="7">
                    <c:v>1.9349232542179039E-2</c:v>
                  </c:pt>
                  <c:pt idx="8">
                    <c:v>1.7547211608066229E-2</c:v>
                  </c:pt>
                  <c:pt idx="9">
                    <c:v>0.13457258497098576</c:v>
                  </c:pt>
                  <c:pt idx="10">
                    <c:v>7.2459678448229065E-2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16'!$Z$654:$Z$664</c:f>
              <c:numCache>
                <c:formatCode>0%</c:formatCode>
                <c:ptCount val="11"/>
                <c:pt idx="0">
                  <c:v>9.3732730416216992E-2</c:v>
                </c:pt>
                <c:pt idx="1">
                  <c:v>3.8082283356523125E-2</c:v>
                </c:pt>
                <c:pt idx="2">
                  <c:v>2.0775472750024358E-2</c:v>
                </c:pt>
                <c:pt idx="3">
                  <c:v>0.22330963110068849</c:v>
                </c:pt>
                <c:pt idx="4">
                  <c:v>1.0436872240085614E-2</c:v>
                </c:pt>
                <c:pt idx="5">
                  <c:v>4.429332589879597E-2</c:v>
                </c:pt>
                <c:pt idx="6">
                  <c:v>2.0135387633553738E-2</c:v>
                </c:pt>
                <c:pt idx="7">
                  <c:v>2.8539959393765538E-2</c:v>
                </c:pt>
                <c:pt idx="8">
                  <c:v>1.8478860968402677E-2</c:v>
                </c:pt>
                <c:pt idx="9">
                  <c:v>0.3362603931860304</c:v>
                </c:pt>
                <c:pt idx="10">
                  <c:v>0.16686263716374652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1-4F05-B1B7-78D78289AC3A}"/>
            </c:ext>
          </c:extLst>
        </c:ser>
        <c:ser>
          <c:idx val="1"/>
          <c:order val="1"/>
          <c:tx>
            <c:strRef>
              <c:f>'Fall 16'!$AA$584</c:f>
              <c:strCache>
                <c:ptCount val="1"/>
                <c:pt idx="0">
                  <c:v>Mean Summer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16'!$AE$654:$AE$664</c:f>
                <c:numCache>
                  <c:formatCode>General</c:formatCode>
                  <c:ptCount val="11"/>
                  <c:pt idx="0">
                    <c:v>1.5659518922280652E-2</c:v>
                  </c:pt>
                  <c:pt idx="1">
                    <c:v>1.9973402216769565E-2</c:v>
                  </c:pt>
                  <c:pt idx="2">
                    <c:v>3.7841697979116139E-3</c:v>
                  </c:pt>
                  <c:pt idx="3">
                    <c:v>0.12838894677704249</c:v>
                  </c:pt>
                  <c:pt idx="4">
                    <c:v>5.6300545567114857E-3</c:v>
                  </c:pt>
                  <c:pt idx="5">
                    <c:v>1.0118730570905897E-2</c:v>
                  </c:pt>
                  <c:pt idx="6">
                    <c:v>2.7272699043319683E-3</c:v>
                  </c:pt>
                  <c:pt idx="7">
                    <c:v>1.932452518876657E-2</c:v>
                  </c:pt>
                  <c:pt idx="8">
                    <c:v>6.1802419888033896E-4</c:v>
                  </c:pt>
                  <c:pt idx="9">
                    <c:v>0.15358457182025848</c:v>
                  </c:pt>
                  <c:pt idx="10">
                    <c:v>3.4596784899569646E-2</c:v>
                  </c:pt>
                </c:numCache>
              </c:numRef>
            </c:plus>
            <c:minus>
              <c:numRef>
                <c:f>'Fall 16'!$AE$654:$AE$664</c:f>
                <c:numCache>
                  <c:formatCode>General</c:formatCode>
                  <c:ptCount val="11"/>
                  <c:pt idx="0">
                    <c:v>1.5659518922280652E-2</c:v>
                  </c:pt>
                  <c:pt idx="1">
                    <c:v>1.9973402216769565E-2</c:v>
                  </c:pt>
                  <c:pt idx="2">
                    <c:v>3.7841697979116139E-3</c:v>
                  </c:pt>
                  <c:pt idx="3">
                    <c:v>0.12838894677704249</c:v>
                  </c:pt>
                  <c:pt idx="4">
                    <c:v>5.6300545567114857E-3</c:v>
                  </c:pt>
                  <c:pt idx="5">
                    <c:v>1.0118730570905897E-2</c:v>
                  </c:pt>
                  <c:pt idx="6">
                    <c:v>2.7272699043319683E-3</c:v>
                  </c:pt>
                  <c:pt idx="7">
                    <c:v>1.932452518876657E-2</c:v>
                  </c:pt>
                  <c:pt idx="8">
                    <c:v>6.1802419888033896E-4</c:v>
                  </c:pt>
                  <c:pt idx="9">
                    <c:v>0.15358457182025848</c:v>
                  </c:pt>
                  <c:pt idx="10">
                    <c:v>3.4596784899569646E-2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16'!$AA$654:$AA$664</c:f>
              <c:numCache>
                <c:formatCode>0%</c:formatCode>
                <c:ptCount val="11"/>
                <c:pt idx="0">
                  <c:v>8.8998808855726322E-2</c:v>
                </c:pt>
                <c:pt idx="1">
                  <c:v>3.7512371237226984E-2</c:v>
                </c:pt>
                <c:pt idx="2">
                  <c:v>1.3820969426821471E-2</c:v>
                </c:pt>
                <c:pt idx="3">
                  <c:v>0.27482982183299043</c:v>
                </c:pt>
                <c:pt idx="4">
                  <c:v>6.8017239634714649E-3</c:v>
                </c:pt>
                <c:pt idx="5">
                  <c:v>4.3798910370132282E-2</c:v>
                </c:pt>
                <c:pt idx="6">
                  <c:v>1.2047140179995206E-2</c:v>
                </c:pt>
                <c:pt idx="7">
                  <c:v>2.5956567343216046E-2</c:v>
                </c:pt>
                <c:pt idx="8">
                  <c:v>8.7969941049476121E-3</c:v>
                </c:pt>
                <c:pt idx="9">
                  <c:v>0.36698318268584673</c:v>
                </c:pt>
                <c:pt idx="10">
                  <c:v>0.12045350999962549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1-4F05-B1B7-78D78289AC3A}"/>
            </c:ext>
          </c:extLst>
        </c:ser>
        <c:ser>
          <c:idx val="2"/>
          <c:order val="2"/>
          <c:tx>
            <c:strRef>
              <c:f>'Fall 16'!$AB$584</c:f>
              <c:strCache>
                <c:ptCount val="1"/>
                <c:pt idx="0">
                  <c:v>Mean winter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16'!$AF$654:$AF$664</c:f>
                <c:numCache>
                  <c:formatCode>General</c:formatCode>
                  <c:ptCount val="11"/>
                  <c:pt idx="0">
                    <c:v>2.4196146486169974E-2</c:v>
                  </c:pt>
                  <c:pt idx="1">
                    <c:v>1.3077018948725859E-2</c:v>
                  </c:pt>
                  <c:pt idx="2">
                    <c:v>7.7745255281616837E-3</c:v>
                  </c:pt>
                  <c:pt idx="3">
                    <c:v>0.13127205330115202</c:v>
                  </c:pt>
                  <c:pt idx="4">
                    <c:v>7.8092225263631052E-3</c:v>
                  </c:pt>
                  <c:pt idx="5">
                    <c:v>1.4350520394026241E-2</c:v>
                  </c:pt>
                  <c:pt idx="6">
                    <c:v>1.0825559558153048E-2</c:v>
                  </c:pt>
                  <c:pt idx="7">
                    <c:v>1.3710944455946056E-2</c:v>
                  </c:pt>
                  <c:pt idx="8">
                    <c:v>1.5755119044160194E-2</c:v>
                  </c:pt>
                  <c:pt idx="9">
                    <c:v>0.13800831793683146</c:v>
                  </c:pt>
                  <c:pt idx="10">
                    <c:v>4.1221127083541559E-2</c:v>
                  </c:pt>
                </c:numCache>
              </c:numRef>
            </c:plus>
            <c:minus>
              <c:numRef>
                <c:f>'Fall 16'!$AF$654:$AF$664</c:f>
                <c:numCache>
                  <c:formatCode>General</c:formatCode>
                  <c:ptCount val="11"/>
                  <c:pt idx="0">
                    <c:v>2.4196146486169974E-2</c:v>
                  </c:pt>
                  <c:pt idx="1">
                    <c:v>1.3077018948725859E-2</c:v>
                  </c:pt>
                  <c:pt idx="2">
                    <c:v>7.7745255281616837E-3</c:v>
                  </c:pt>
                  <c:pt idx="3">
                    <c:v>0.13127205330115202</c:v>
                  </c:pt>
                  <c:pt idx="4">
                    <c:v>7.8092225263631052E-3</c:v>
                  </c:pt>
                  <c:pt idx="5">
                    <c:v>1.4350520394026241E-2</c:v>
                  </c:pt>
                  <c:pt idx="6">
                    <c:v>1.0825559558153048E-2</c:v>
                  </c:pt>
                  <c:pt idx="7">
                    <c:v>1.3710944455946056E-2</c:v>
                  </c:pt>
                  <c:pt idx="8">
                    <c:v>1.5755119044160194E-2</c:v>
                  </c:pt>
                  <c:pt idx="9">
                    <c:v>0.13800831793683146</c:v>
                  </c:pt>
                  <c:pt idx="10">
                    <c:v>4.1221127083541559E-2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16'!$AB$654:$AB$664</c:f>
              <c:numCache>
                <c:formatCode>0%</c:formatCode>
                <c:ptCount val="11"/>
                <c:pt idx="0">
                  <c:v>9.6228197165982521E-2</c:v>
                </c:pt>
                <c:pt idx="1">
                  <c:v>3.6596697019427915E-2</c:v>
                </c:pt>
                <c:pt idx="2">
                  <c:v>1.837463487312066E-2</c:v>
                </c:pt>
                <c:pt idx="3">
                  <c:v>0.24592997613715545</c:v>
                </c:pt>
                <c:pt idx="4">
                  <c:v>1.584772842862257E-2</c:v>
                </c:pt>
                <c:pt idx="5">
                  <c:v>5.3829056128031544E-2</c:v>
                </c:pt>
                <c:pt idx="6">
                  <c:v>2.0538831210564552E-2</c:v>
                </c:pt>
                <c:pt idx="7">
                  <c:v>2.6480046098821187E-2</c:v>
                </c:pt>
                <c:pt idx="8">
                  <c:v>2.2565335695094016E-2</c:v>
                </c:pt>
                <c:pt idx="9">
                  <c:v>0.29840485678488332</c:v>
                </c:pt>
                <c:pt idx="10">
                  <c:v>0.16520464045829616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31-4F05-B1B7-78D78289A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212800"/>
        <c:axId val="-2129209312"/>
      </c:barChart>
      <c:catAx>
        <c:axId val="-21292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209312"/>
        <c:crosses val="autoZero"/>
        <c:auto val="1"/>
        <c:lblAlgn val="ctr"/>
        <c:lblOffset val="100"/>
        <c:noMultiLvlLbl val="0"/>
      </c:catAx>
      <c:valAx>
        <c:axId val="-2129209312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21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PIG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16'!$DR$584</c:f>
              <c:strCache>
                <c:ptCount val="1"/>
                <c:pt idx="0">
                  <c:v>P1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16'!$DR$654:$DR$664</c:f>
              <c:numCache>
                <c:formatCode>0%</c:formatCode>
                <c:ptCount val="11"/>
                <c:pt idx="0">
                  <c:v>0.37582953030409322</c:v>
                </c:pt>
                <c:pt idx="1">
                  <c:v>7.9249243535546132E-2</c:v>
                </c:pt>
                <c:pt idx="2">
                  <c:v>4.0408236495750628E-3</c:v>
                </c:pt>
                <c:pt idx="3">
                  <c:v>5.1036077185442567E-3</c:v>
                </c:pt>
                <c:pt idx="4">
                  <c:v>8.5114522297831093E-4</c:v>
                </c:pt>
                <c:pt idx="5">
                  <c:v>0.13722766023263416</c:v>
                </c:pt>
                <c:pt idx="6">
                  <c:v>9.4727591187612602E-3</c:v>
                </c:pt>
                <c:pt idx="7">
                  <c:v>1.3308285870240718E-2</c:v>
                </c:pt>
                <c:pt idx="8">
                  <c:v>1.1763428702310525E-3</c:v>
                </c:pt>
                <c:pt idx="9">
                  <c:v>0.32078710220570128</c:v>
                </c:pt>
                <c:pt idx="10">
                  <c:v>5.2953499271694446E-2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7-46A2-A58C-5170C7CDAE48}"/>
            </c:ext>
          </c:extLst>
        </c:ser>
        <c:ser>
          <c:idx val="1"/>
          <c:order val="1"/>
          <c:tx>
            <c:strRef>
              <c:f>'Fall 16'!$DS$584</c:f>
              <c:strCache>
                <c:ptCount val="1"/>
                <c:pt idx="0">
                  <c:v>P2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16'!$DS$654:$DS$664</c:f>
              <c:numCache>
                <c:formatCode>0%</c:formatCode>
                <c:ptCount val="11"/>
                <c:pt idx="0">
                  <c:v>0.20185422946646678</c:v>
                </c:pt>
                <c:pt idx="1">
                  <c:v>0.18263702486987543</c:v>
                </c:pt>
                <c:pt idx="2">
                  <c:v>8.7151165733369059E-3</c:v>
                </c:pt>
                <c:pt idx="3">
                  <c:v>4.8243903431738197E-3</c:v>
                </c:pt>
                <c:pt idx="4">
                  <c:v>2.9912018963396346E-3</c:v>
                </c:pt>
                <c:pt idx="5">
                  <c:v>0.10668386601946275</c:v>
                </c:pt>
                <c:pt idx="6">
                  <c:v>2.651725867227157E-2</c:v>
                </c:pt>
                <c:pt idx="7">
                  <c:v>1.8056122336336914E-2</c:v>
                </c:pt>
                <c:pt idx="8">
                  <c:v>6.014058584167088E-3</c:v>
                </c:pt>
                <c:pt idx="9">
                  <c:v>0.29413406911384293</c:v>
                </c:pt>
                <c:pt idx="10">
                  <c:v>0.14757266212472614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7-46A2-A58C-5170C7CDAE48}"/>
            </c:ext>
          </c:extLst>
        </c:ser>
        <c:ser>
          <c:idx val="2"/>
          <c:order val="2"/>
          <c:tx>
            <c:strRef>
              <c:f>'Fall 16'!$DT$584</c:f>
              <c:strCache>
                <c:ptCount val="1"/>
                <c:pt idx="0">
                  <c:v>P3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16'!$DT$654:$DT$664</c:f>
              <c:numCache>
                <c:formatCode>0%</c:formatCode>
                <c:ptCount val="11"/>
                <c:pt idx="0">
                  <c:v>0.32832199530352008</c:v>
                </c:pt>
                <c:pt idx="1">
                  <c:v>9.8180866431556116E-2</c:v>
                </c:pt>
                <c:pt idx="2">
                  <c:v>2.911171173537559E-3</c:v>
                </c:pt>
                <c:pt idx="3">
                  <c:v>2.3694228145483779E-3</c:v>
                </c:pt>
                <c:pt idx="4">
                  <c:v>6.3258038761604917E-4</c:v>
                </c:pt>
                <c:pt idx="5">
                  <c:v>0.15186367603729839</c:v>
                </c:pt>
                <c:pt idx="6">
                  <c:v>9.4809992373960129E-3</c:v>
                </c:pt>
                <c:pt idx="7">
                  <c:v>9.9894702017985695E-3</c:v>
                </c:pt>
                <c:pt idx="8">
                  <c:v>1.0155806126851432E-3</c:v>
                </c:pt>
                <c:pt idx="9">
                  <c:v>0.33350976994213127</c:v>
                </c:pt>
                <c:pt idx="10">
                  <c:v>6.1724467857912357E-2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7-46A2-A58C-5170C7CDAE48}"/>
            </c:ext>
          </c:extLst>
        </c:ser>
        <c:ser>
          <c:idx val="3"/>
          <c:order val="3"/>
          <c:tx>
            <c:strRef>
              <c:f>'Fall 16'!$DU$584</c:f>
              <c:strCache>
                <c:ptCount val="1"/>
                <c:pt idx="0">
                  <c:v>P4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16'!$DU$654:$DU$664</c:f>
              <c:numCache>
                <c:formatCode>0%</c:formatCode>
                <c:ptCount val="11"/>
                <c:pt idx="0">
                  <c:v>0.2775516102452682</c:v>
                </c:pt>
                <c:pt idx="1">
                  <c:v>0.1534278869426087</c:v>
                </c:pt>
                <c:pt idx="2">
                  <c:v>5.9122688204634203E-3</c:v>
                </c:pt>
                <c:pt idx="3">
                  <c:v>5.6310164561451546E-3</c:v>
                </c:pt>
                <c:pt idx="4">
                  <c:v>0</c:v>
                </c:pt>
                <c:pt idx="5">
                  <c:v>0.15291837552273549</c:v>
                </c:pt>
                <c:pt idx="6">
                  <c:v>1.978280672724499E-2</c:v>
                </c:pt>
                <c:pt idx="7">
                  <c:v>1.521682431874846E-2</c:v>
                </c:pt>
                <c:pt idx="8">
                  <c:v>2.6280273697747653E-3</c:v>
                </c:pt>
                <c:pt idx="9">
                  <c:v>0.26420314147555973</c:v>
                </c:pt>
                <c:pt idx="10">
                  <c:v>0.10272804212145127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7-46A2-A58C-5170C7CDAE48}"/>
            </c:ext>
          </c:extLst>
        </c:ser>
        <c:ser>
          <c:idx val="4"/>
          <c:order val="4"/>
          <c:tx>
            <c:strRef>
              <c:f>'Fall 16'!$DV$584</c:f>
              <c:strCache>
                <c:ptCount val="1"/>
                <c:pt idx="0">
                  <c:v>P5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16'!$DV$654:$DV$664</c:f>
              <c:numCache>
                <c:formatCode>0%</c:formatCode>
                <c:ptCount val="11"/>
                <c:pt idx="0">
                  <c:v>0.29224707247409204</c:v>
                </c:pt>
                <c:pt idx="1">
                  <c:v>0.13359231664323618</c:v>
                </c:pt>
                <c:pt idx="2">
                  <c:v>6.1979315940876361E-3</c:v>
                </c:pt>
                <c:pt idx="3">
                  <c:v>5.0133775284913343E-3</c:v>
                </c:pt>
                <c:pt idx="4">
                  <c:v>2.8094207466920259E-3</c:v>
                </c:pt>
                <c:pt idx="5">
                  <c:v>0.15153848177450219</c:v>
                </c:pt>
                <c:pt idx="6">
                  <c:v>1.8043110088075888E-2</c:v>
                </c:pt>
                <c:pt idx="7">
                  <c:v>1.4523794020274009E-2</c:v>
                </c:pt>
                <c:pt idx="8">
                  <c:v>2.2822740540488925E-3</c:v>
                </c:pt>
                <c:pt idx="9">
                  <c:v>0.28942905041189282</c:v>
                </c:pt>
                <c:pt idx="10">
                  <c:v>8.4323170664607025E-2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7-46A2-A58C-5170C7CDAE48}"/>
            </c:ext>
          </c:extLst>
        </c:ser>
        <c:ser>
          <c:idx val="5"/>
          <c:order val="5"/>
          <c:tx>
            <c:strRef>
              <c:f>'Fall 16'!$DW$584</c:f>
              <c:strCache>
                <c:ptCount val="1"/>
                <c:pt idx="0">
                  <c:v>P6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16'!$DW$654:$DW$664</c:f>
              <c:numCache>
                <c:formatCode>0%</c:formatCode>
                <c:ptCount val="11"/>
                <c:pt idx="0">
                  <c:v>0.34158068025843957</c:v>
                </c:pt>
                <c:pt idx="1">
                  <c:v>7.6426278156154673E-2</c:v>
                </c:pt>
                <c:pt idx="2">
                  <c:v>3.3720318721163746E-2</c:v>
                </c:pt>
                <c:pt idx="3">
                  <c:v>3.3607226001362055E-3</c:v>
                </c:pt>
                <c:pt idx="4">
                  <c:v>0</c:v>
                </c:pt>
                <c:pt idx="5">
                  <c:v>0.11533216993914742</c:v>
                </c:pt>
                <c:pt idx="6">
                  <c:v>2.4652504906405762E-2</c:v>
                </c:pt>
                <c:pt idx="7">
                  <c:v>3.6740756325823729E-2</c:v>
                </c:pt>
                <c:pt idx="8">
                  <c:v>9.2996489029205827E-3</c:v>
                </c:pt>
                <c:pt idx="9">
                  <c:v>0.31523241404612573</c:v>
                </c:pt>
                <c:pt idx="10">
                  <c:v>4.3654506143682756E-2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7-46A2-A58C-5170C7CDAE48}"/>
            </c:ext>
          </c:extLst>
        </c:ser>
        <c:ser>
          <c:idx val="6"/>
          <c:order val="6"/>
          <c:tx>
            <c:strRef>
              <c:f>'Fall 16'!$DX$584</c:f>
              <c:strCache>
                <c:ptCount val="1"/>
                <c:pt idx="0">
                  <c:v>P7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16'!$DX$654:$DX$664</c:f>
              <c:numCache>
                <c:formatCode>0%</c:formatCode>
                <c:ptCount val="11"/>
                <c:pt idx="0">
                  <c:v>0.37421276788455737</c:v>
                </c:pt>
                <c:pt idx="1">
                  <c:v>7.4239257525366836E-2</c:v>
                </c:pt>
                <c:pt idx="2">
                  <c:v>1.9019380978617308E-2</c:v>
                </c:pt>
                <c:pt idx="3">
                  <c:v>5.7591594843578037E-3</c:v>
                </c:pt>
                <c:pt idx="4">
                  <c:v>0</c:v>
                </c:pt>
                <c:pt idx="5">
                  <c:v>0.11702419070439048</c:v>
                </c:pt>
                <c:pt idx="6">
                  <c:v>1.5336901545750344E-2</c:v>
                </c:pt>
                <c:pt idx="7">
                  <c:v>2.4581207583075391E-2</c:v>
                </c:pt>
                <c:pt idx="8">
                  <c:v>5.2924967445270822E-3</c:v>
                </c:pt>
                <c:pt idx="9">
                  <c:v>0.32097129053119311</c:v>
                </c:pt>
                <c:pt idx="10">
                  <c:v>4.3563347018164347E-2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7-46A2-A58C-5170C7CDA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295824"/>
        <c:axId val="-2126299120"/>
      </c:barChart>
      <c:catAx>
        <c:axId val="-212629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299120"/>
        <c:crosses val="autoZero"/>
        <c:auto val="1"/>
        <c:lblAlgn val="ctr"/>
        <c:lblOffset val="100"/>
        <c:noMultiLvlLbl val="0"/>
      </c:catAx>
      <c:valAx>
        <c:axId val="-2126299120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29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PIG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16'!$DR$584</c:f>
              <c:strCache>
                <c:ptCount val="1"/>
                <c:pt idx="0">
                  <c:v>P1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16'!$DR$669:$DR$677</c:f>
              <c:numCache>
                <c:formatCode>0%</c:formatCode>
                <c:ptCount val="9"/>
                <c:pt idx="0">
                  <c:v>0</c:v>
                </c:pt>
                <c:pt idx="1">
                  <c:v>1.0872184894176826E-2</c:v>
                </c:pt>
                <c:pt idx="2">
                  <c:v>0.23770163548772844</c:v>
                </c:pt>
                <c:pt idx="3">
                  <c:v>6.8099160263488112E-2</c:v>
                </c:pt>
                <c:pt idx="4">
                  <c:v>6.3661930900015082E-2</c:v>
                </c:pt>
                <c:pt idx="5">
                  <c:v>0.26123398982318091</c:v>
                </c:pt>
                <c:pt idx="6">
                  <c:v>3.530278951497102E-3</c:v>
                </c:pt>
                <c:pt idx="7">
                  <c:v>0.34887405198869931</c:v>
                </c:pt>
                <c:pt idx="8">
                  <c:v>6.0267676912139443E-3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1-4849-93A0-B96253370B10}"/>
            </c:ext>
          </c:extLst>
        </c:ser>
        <c:ser>
          <c:idx val="1"/>
          <c:order val="1"/>
          <c:tx>
            <c:strRef>
              <c:f>'Fall 16'!$DS$584</c:f>
              <c:strCache>
                <c:ptCount val="1"/>
                <c:pt idx="0">
                  <c:v>P2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16'!$DS$669:$DS$677</c:f>
              <c:numCache>
                <c:formatCode>0%</c:formatCode>
                <c:ptCount val="9"/>
                <c:pt idx="0">
                  <c:v>1.2886423079167438E-2</c:v>
                </c:pt>
                <c:pt idx="1">
                  <c:v>4.0457345142241086E-2</c:v>
                </c:pt>
                <c:pt idx="2">
                  <c:v>0.20588757096967003</c:v>
                </c:pt>
                <c:pt idx="3">
                  <c:v>0.119507974551036</c:v>
                </c:pt>
                <c:pt idx="4">
                  <c:v>8.3843039146323087E-2</c:v>
                </c:pt>
                <c:pt idx="5">
                  <c:v>0.17424523800045791</c:v>
                </c:pt>
                <c:pt idx="6">
                  <c:v>7.0569303028314156E-3</c:v>
                </c:pt>
                <c:pt idx="7">
                  <c:v>0.35002169283742363</c:v>
                </c:pt>
                <c:pt idx="8">
                  <c:v>6.093785970849361E-3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1-4849-93A0-B96253370B10}"/>
            </c:ext>
          </c:extLst>
        </c:ser>
        <c:ser>
          <c:idx val="2"/>
          <c:order val="2"/>
          <c:tx>
            <c:strRef>
              <c:f>'Fall 16'!$DT$584</c:f>
              <c:strCache>
                <c:ptCount val="1"/>
                <c:pt idx="0">
                  <c:v>P3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16'!$DT$669:$DT$677</c:f>
              <c:numCache>
                <c:formatCode>0%</c:formatCode>
                <c:ptCount val="9"/>
                <c:pt idx="0">
                  <c:v>3.5070888338696866E-3</c:v>
                </c:pt>
                <c:pt idx="1">
                  <c:v>1.187440368205098E-2</c:v>
                </c:pt>
                <c:pt idx="2">
                  <c:v>0.25734711697251855</c:v>
                </c:pt>
                <c:pt idx="3">
                  <c:v>5.2427086979238875E-2</c:v>
                </c:pt>
                <c:pt idx="4">
                  <c:v>3.447864031420509E-2</c:v>
                </c:pt>
                <c:pt idx="5">
                  <c:v>0.2761146716086228</c:v>
                </c:pt>
                <c:pt idx="6">
                  <c:v>3.4762569168941518E-3</c:v>
                </c:pt>
                <c:pt idx="7">
                  <c:v>0.35549875661826896</c:v>
                </c:pt>
                <c:pt idx="8">
                  <c:v>5.2759780743308832E-3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C1-4849-93A0-B96253370B10}"/>
            </c:ext>
          </c:extLst>
        </c:ser>
        <c:ser>
          <c:idx val="3"/>
          <c:order val="3"/>
          <c:tx>
            <c:strRef>
              <c:f>'Fall 16'!$DU$584</c:f>
              <c:strCache>
                <c:ptCount val="1"/>
                <c:pt idx="0">
                  <c:v>P4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16'!$DU$669:$DU$677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0.23446942821183986</c:v>
                </c:pt>
                <c:pt idx="3">
                  <c:v>7.3625015611483796E-2</c:v>
                </c:pt>
                <c:pt idx="4">
                  <c:v>0</c:v>
                </c:pt>
                <c:pt idx="5">
                  <c:v>0.26972457276558442</c:v>
                </c:pt>
                <c:pt idx="6">
                  <c:v>4.3214240890898743E-3</c:v>
                </c:pt>
                <c:pt idx="7">
                  <c:v>0.4121648160668992</c:v>
                </c:pt>
                <c:pt idx="8">
                  <c:v>5.6947432551027206E-3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C1-4849-93A0-B96253370B10}"/>
            </c:ext>
          </c:extLst>
        </c:ser>
        <c:ser>
          <c:idx val="4"/>
          <c:order val="4"/>
          <c:tx>
            <c:strRef>
              <c:f>'Fall 16'!$DV$584</c:f>
              <c:strCache>
                <c:ptCount val="1"/>
                <c:pt idx="0">
                  <c:v>P5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16'!$DV$669:$DV$677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0.19190912491276807</c:v>
                </c:pt>
                <c:pt idx="3">
                  <c:v>8.531185399759228E-2</c:v>
                </c:pt>
                <c:pt idx="4">
                  <c:v>0</c:v>
                </c:pt>
                <c:pt idx="5">
                  <c:v>0.28836592092701868</c:v>
                </c:pt>
                <c:pt idx="6">
                  <c:v>4.4562119133973888E-3</c:v>
                </c:pt>
                <c:pt idx="7">
                  <c:v>0.42388597333517108</c:v>
                </c:pt>
                <c:pt idx="8">
                  <c:v>6.0709149140526376E-3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C1-4849-93A0-B96253370B10}"/>
            </c:ext>
          </c:extLst>
        </c:ser>
        <c:ser>
          <c:idx val="5"/>
          <c:order val="5"/>
          <c:tx>
            <c:strRef>
              <c:f>'Fall 16'!$DW$584</c:f>
              <c:strCache>
                <c:ptCount val="1"/>
                <c:pt idx="0">
                  <c:v>P6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16'!$DW$669:$DW$677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0.3124267342975639</c:v>
                </c:pt>
                <c:pt idx="3">
                  <c:v>0.11259065910877909</c:v>
                </c:pt>
                <c:pt idx="4">
                  <c:v>0</c:v>
                </c:pt>
                <c:pt idx="5">
                  <c:v>0.26317171254472127</c:v>
                </c:pt>
                <c:pt idx="6">
                  <c:v>2.256266599348666E-2</c:v>
                </c:pt>
                <c:pt idx="7">
                  <c:v>0.28924822805544903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C1-4849-93A0-B96253370B10}"/>
            </c:ext>
          </c:extLst>
        </c:ser>
        <c:ser>
          <c:idx val="6"/>
          <c:order val="6"/>
          <c:tx>
            <c:strRef>
              <c:f>'Fall 16'!$DX$584</c:f>
              <c:strCache>
                <c:ptCount val="1"/>
                <c:pt idx="0">
                  <c:v>P7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16'!$DX$669:$DX$677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0.32791711899092363</c:v>
                </c:pt>
                <c:pt idx="3">
                  <c:v>7.6732478039158114E-2</c:v>
                </c:pt>
                <c:pt idx="4">
                  <c:v>0</c:v>
                </c:pt>
                <c:pt idx="5">
                  <c:v>0.25956798427017452</c:v>
                </c:pt>
                <c:pt idx="6">
                  <c:v>1.348186632003426E-2</c:v>
                </c:pt>
                <c:pt idx="7">
                  <c:v>0.32230055237970945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C1-4849-93A0-B96253370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375392"/>
        <c:axId val="-2126378688"/>
      </c:barChart>
      <c:catAx>
        <c:axId val="-21263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378688"/>
        <c:crosses val="autoZero"/>
        <c:auto val="1"/>
        <c:lblAlgn val="ctr"/>
        <c:lblOffset val="100"/>
        <c:noMultiLvlLbl val="0"/>
      </c:catAx>
      <c:valAx>
        <c:axId val="-2126378688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37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COW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16'!$EN$585:$EN$613</c:f>
                <c:numCache>
                  <c:formatCode>General</c:formatCode>
                  <c:ptCount val="29"/>
                  <c:pt idx="0">
                    <c:v>1.3067868032426612E-2</c:v>
                  </c:pt>
                  <c:pt idx="1">
                    <c:v>0</c:v>
                  </c:pt>
                  <c:pt idx="2">
                    <c:v>8.3819891601020421E-3</c:v>
                  </c:pt>
                  <c:pt idx="3">
                    <c:v>5.5689446147629542E-3</c:v>
                  </c:pt>
                  <c:pt idx="4">
                    <c:v>3.8552548693781331E-3</c:v>
                  </c:pt>
                  <c:pt idx="5">
                    <c:v>1.4154189771407603E-3</c:v>
                  </c:pt>
                  <c:pt idx="6">
                    <c:v>3.4183231961767029E-3</c:v>
                  </c:pt>
                  <c:pt idx="7">
                    <c:v>1.0639438902114516E-2</c:v>
                  </c:pt>
                  <c:pt idx="8">
                    <c:v>8.7972943983410015E-3</c:v>
                  </c:pt>
                  <c:pt idx="9">
                    <c:v>1.3883515259810212E-2</c:v>
                  </c:pt>
                  <c:pt idx="10">
                    <c:v>9.6752676657305744E-3</c:v>
                  </c:pt>
                  <c:pt idx="11">
                    <c:v>4.6586652215349633E-3</c:v>
                  </c:pt>
                  <c:pt idx="12">
                    <c:v>3.3498833003533829E-3</c:v>
                  </c:pt>
                  <c:pt idx="13">
                    <c:v>5.1931987290006094E-2</c:v>
                  </c:pt>
                  <c:pt idx="14">
                    <c:v>1.8947019767657804E-2</c:v>
                  </c:pt>
                  <c:pt idx="15">
                    <c:v>3.3434240228288344E-2</c:v>
                  </c:pt>
                  <c:pt idx="16">
                    <c:v>1.0185238649081083E-2</c:v>
                  </c:pt>
                  <c:pt idx="17">
                    <c:v>1.1777751140664059E-3</c:v>
                  </c:pt>
                  <c:pt idx="18">
                    <c:v>2.0225712047565878E-2</c:v>
                  </c:pt>
                  <c:pt idx="19">
                    <c:v>1.3117942928511396E-3</c:v>
                  </c:pt>
                  <c:pt idx="21">
                    <c:v>1.7853946569033708E-2</c:v>
                  </c:pt>
                  <c:pt idx="22">
                    <c:v>8.2198481323285857E-3</c:v>
                  </c:pt>
                  <c:pt idx="23">
                    <c:v>4.4047031431075585E-4</c:v>
                  </c:pt>
                  <c:pt idx="24">
                    <c:v>3.6864817197842193E-3</c:v>
                  </c:pt>
                  <c:pt idx="25">
                    <c:v>1.621493718324098E-2</c:v>
                  </c:pt>
                  <c:pt idx="26">
                    <c:v>2.715407883359133E-2</c:v>
                  </c:pt>
                  <c:pt idx="27">
                    <c:v>3.1346763848864506E-2</c:v>
                  </c:pt>
                  <c:pt idx="28">
                    <c:v>7.3252052823627933E-3</c:v>
                  </c:pt>
                </c:numCache>
              </c:numRef>
            </c:plus>
            <c:minus>
              <c:numRef>
                <c:f>'Fall 16'!$EN$585:$EN$613</c:f>
                <c:numCache>
                  <c:formatCode>General</c:formatCode>
                  <c:ptCount val="29"/>
                  <c:pt idx="0">
                    <c:v>1.3067868032426612E-2</c:v>
                  </c:pt>
                  <c:pt idx="1">
                    <c:v>0</c:v>
                  </c:pt>
                  <c:pt idx="2">
                    <c:v>8.3819891601020421E-3</c:v>
                  </c:pt>
                  <c:pt idx="3">
                    <c:v>5.5689446147629542E-3</c:v>
                  </c:pt>
                  <c:pt idx="4">
                    <c:v>3.8552548693781331E-3</c:v>
                  </c:pt>
                  <c:pt idx="5">
                    <c:v>1.4154189771407603E-3</c:v>
                  </c:pt>
                  <c:pt idx="6">
                    <c:v>3.4183231961767029E-3</c:v>
                  </c:pt>
                  <c:pt idx="7">
                    <c:v>1.0639438902114516E-2</c:v>
                  </c:pt>
                  <c:pt idx="8">
                    <c:v>8.7972943983410015E-3</c:v>
                  </c:pt>
                  <c:pt idx="9">
                    <c:v>1.3883515259810212E-2</c:v>
                  </c:pt>
                  <c:pt idx="10">
                    <c:v>9.6752676657305744E-3</c:v>
                  </c:pt>
                  <c:pt idx="11">
                    <c:v>4.6586652215349633E-3</c:v>
                  </c:pt>
                  <c:pt idx="12">
                    <c:v>3.3498833003533829E-3</c:v>
                  </c:pt>
                  <c:pt idx="13">
                    <c:v>5.1931987290006094E-2</c:v>
                  </c:pt>
                  <c:pt idx="14">
                    <c:v>1.8947019767657804E-2</c:v>
                  </c:pt>
                  <c:pt idx="15">
                    <c:v>3.3434240228288344E-2</c:v>
                  </c:pt>
                  <c:pt idx="16">
                    <c:v>1.0185238649081083E-2</c:v>
                  </c:pt>
                  <c:pt idx="17">
                    <c:v>1.1777751140664059E-3</c:v>
                  </c:pt>
                  <c:pt idx="18">
                    <c:v>2.0225712047565878E-2</c:v>
                  </c:pt>
                  <c:pt idx="19">
                    <c:v>1.3117942928511396E-3</c:v>
                  </c:pt>
                  <c:pt idx="21">
                    <c:v>1.7853946569033708E-2</c:v>
                  </c:pt>
                  <c:pt idx="22">
                    <c:v>8.2198481323285857E-3</c:v>
                  </c:pt>
                  <c:pt idx="23">
                    <c:v>4.4047031431075585E-4</c:v>
                  </c:pt>
                  <c:pt idx="24">
                    <c:v>3.6864817197842193E-3</c:v>
                  </c:pt>
                  <c:pt idx="25">
                    <c:v>1.621493718324098E-2</c:v>
                  </c:pt>
                  <c:pt idx="26">
                    <c:v>2.715407883359133E-2</c:v>
                  </c:pt>
                  <c:pt idx="27">
                    <c:v>3.1346763848864506E-2</c:v>
                  </c:pt>
                  <c:pt idx="28">
                    <c:v>7.3252052823627933E-3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16'!$EM$585:$EM$613</c:f>
              <c:numCache>
                <c:formatCode>0%</c:formatCode>
                <c:ptCount val="29"/>
                <c:pt idx="0">
                  <c:v>5.6196780471967266E-2</c:v>
                </c:pt>
                <c:pt idx="1">
                  <c:v>0</c:v>
                </c:pt>
                <c:pt idx="2">
                  <c:v>2.6107035229596509E-2</c:v>
                </c:pt>
                <c:pt idx="3">
                  <c:v>6.6270657102551174E-3</c:v>
                </c:pt>
                <c:pt idx="4">
                  <c:v>5.2543609817341259E-3</c:v>
                </c:pt>
                <c:pt idx="5">
                  <c:v>2.1922836953325534E-3</c:v>
                </c:pt>
                <c:pt idx="6">
                  <c:v>4.5125942100780712E-3</c:v>
                </c:pt>
                <c:pt idx="7">
                  <c:v>3.9667598438839352E-2</c:v>
                </c:pt>
                <c:pt idx="8">
                  <c:v>3.7001689037352146E-2</c:v>
                </c:pt>
                <c:pt idx="9">
                  <c:v>3.8355089751394941E-2</c:v>
                </c:pt>
                <c:pt idx="10">
                  <c:v>2.532157499068206E-2</c:v>
                </c:pt>
                <c:pt idx="11">
                  <c:v>1.3087706751085419E-2</c:v>
                </c:pt>
                <c:pt idx="12">
                  <c:v>8.852692843787164E-3</c:v>
                </c:pt>
                <c:pt idx="13">
                  <c:v>0.11771751096152161</c:v>
                </c:pt>
                <c:pt idx="14">
                  <c:v>2.9596466602274836E-2</c:v>
                </c:pt>
                <c:pt idx="15">
                  <c:v>0.12917861171695544</c:v>
                </c:pt>
                <c:pt idx="16">
                  <c:v>3.6990477514778783E-2</c:v>
                </c:pt>
                <c:pt idx="17">
                  <c:v>4.3830455452219764E-3</c:v>
                </c:pt>
                <c:pt idx="18">
                  <c:v>0.12753219814583175</c:v>
                </c:pt>
                <c:pt idx="19">
                  <c:v>1.6465727879852161E-3</c:v>
                </c:pt>
                <c:pt idx="21">
                  <c:v>4.5921670098304695E-2</c:v>
                </c:pt>
                <c:pt idx="22">
                  <c:v>1.9318557141081948E-2</c:v>
                </c:pt>
                <c:pt idx="23">
                  <c:v>1.4682343810358528E-4</c:v>
                </c:pt>
                <c:pt idx="24">
                  <c:v>1.2288272399280731E-3</c:v>
                </c:pt>
                <c:pt idx="25">
                  <c:v>3.1925938817799517E-2</c:v>
                </c:pt>
                <c:pt idx="26">
                  <c:v>5.3953451857285444E-2</c:v>
                </c:pt>
                <c:pt idx="27">
                  <c:v>0.12730602925811879</c:v>
                </c:pt>
                <c:pt idx="28">
                  <c:v>9.9773467627035858E-3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A-43CB-8632-8961BAED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409616"/>
        <c:axId val="-2126413072"/>
      </c:barChart>
      <c:catAx>
        <c:axId val="-212640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413072"/>
        <c:crosses val="autoZero"/>
        <c:auto val="1"/>
        <c:lblAlgn val="ctr"/>
        <c:lblOffset val="100"/>
        <c:noMultiLvlLbl val="0"/>
      </c:catAx>
      <c:valAx>
        <c:axId val="-2126413072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40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COW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16'!$EN$618:$EN$625</c:f>
                <c:numCache>
                  <c:formatCode>General</c:formatCode>
                  <c:ptCount val="8"/>
                  <c:pt idx="0">
                    <c:v>7.7637049530070043E-2</c:v>
                  </c:pt>
                  <c:pt idx="1">
                    <c:v>2.198537756322351E-2</c:v>
                  </c:pt>
                  <c:pt idx="2">
                    <c:v>1.6786254949037115E-3</c:v>
                  </c:pt>
                  <c:pt idx="3">
                    <c:v>1.4049124311611214E-2</c:v>
                  </c:pt>
                  <c:pt idx="4">
                    <c:v>3.6110163513120276E-2</c:v>
                  </c:pt>
                  <c:pt idx="5">
                    <c:v>5.7740758393351868E-2</c:v>
                  </c:pt>
                  <c:pt idx="6">
                    <c:v>6.3782988412006858E-2</c:v>
                  </c:pt>
                  <c:pt idx="7">
                    <c:v>2.4990881833045282E-2</c:v>
                  </c:pt>
                </c:numCache>
              </c:numRef>
            </c:plus>
            <c:minus>
              <c:numRef>
                <c:f>'Fall 16'!$EN$618:$EN$625</c:f>
                <c:numCache>
                  <c:formatCode>General</c:formatCode>
                  <c:ptCount val="8"/>
                  <c:pt idx="0">
                    <c:v>7.7637049530070043E-2</c:v>
                  </c:pt>
                  <c:pt idx="1">
                    <c:v>2.198537756322351E-2</c:v>
                  </c:pt>
                  <c:pt idx="2">
                    <c:v>1.6786254949037115E-3</c:v>
                  </c:pt>
                  <c:pt idx="3">
                    <c:v>1.4049124311611214E-2</c:v>
                  </c:pt>
                  <c:pt idx="4">
                    <c:v>3.6110163513120276E-2</c:v>
                  </c:pt>
                  <c:pt idx="5">
                    <c:v>5.7740758393351868E-2</c:v>
                  </c:pt>
                  <c:pt idx="6">
                    <c:v>6.3782988412006858E-2</c:v>
                  </c:pt>
                  <c:pt idx="7">
                    <c:v>2.4990881833045282E-2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16'!$EM$618:$EM$625</c:f>
              <c:numCache>
                <c:formatCode>0%</c:formatCode>
                <c:ptCount val="8"/>
                <c:pt idx="0">
                  <c:v>0.16399741305691168</c:v>
                </c:pt>
                <c:pt idx="1">
                  <c:v>6.5786223681232409E-2</c:v>
                </c:pt>
                <c:pt idx="2">
                  <c:v>5.5954183163457055E-4</c:v>
                </c:pt>
                <c:pt idx="3">
                  <c:v>4.6830414372037383E-3</c:v>
                </c:pt>
                <c:pt idx="4">
                  <c:v>0.10696261561780751</c:v>
                </c:pt>
                <c:pt idx="5">
                  <c:v>0.1779386890169915</c:v>
                </c:pt>
                <c:pt idx="6">
                  <c:v>0.44435988495451695</c:v>
                </c:pt>
                <c:pt idx="7">
                  <c:v>3.5712590403701679E-2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9-49CB-B3A7-30C6A2368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447616"/>
        <c:axId val="-2126450976"/>
      </c:barChart>
      <c:catAx>
        <c:axId val="-21264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450976"/>
        <c:crosses val="autoZero"/>
        <c:auto val="1"/>
        <c:lblAlgn val="ctr"/>
        <c:lblOffset val="100"/>
        <c:noMultiLvlLbl val="0"/>
      </c:catAx>
      <c:valAx>
        <c:axId val="-2126450976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447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COW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16'!$EN$630:$EN$649</c:f>
                <c:numCache>
                  <c:formatCode>General</c:formatCode>
                  <c:ptCount val="20"/>
                  <c:pt idx="0">
                    <c:v>1.2478517539807039E-2</c:v>
                  </c:pt>
                  <c:pt idx="1">
                    <c:v>0</c:v>
                  </c:pt>
                  <c:pt idx="2">
                    <c:v>9.2756339422804326E-3</c:v>
                  </c:pt>
                  <c:pt idx="3">
                    <c:v>7.9577990752121575E-3</c:v>
                  </c:pt>
                  <c:pt idx="4">
                    <c:v>5.1016239130351262E-3</c:v>
                  </c:pt>
                  <c:pt idx="5">
                    <c:v>2.0146078065457064E-3</c:v>
                  </c:pt>
                  <c:pt idx="6">
                    <c:v>4.7896335188041556E-3</c:v>
                  </c:pt>
                  <c:pt idx="7">
                    <c:v>1.7540909742838843E-2</c:v>
                  </c:pt>
                  <c:pt idx="8">
                    <c:v>1.0184841515069678E-2</c:v>
                  </c:pt>
                  <c:pt idx="9">
                    <c:v>1.732867404186287E-2</c:v>
                  </c:pt>
                  <c:pt idx="10">
                    <c:v>1.1911902383420601E-2</c:v>
                  </c:pt>
                  <c:pt idx="11">
                    <c:v>7.0527297215014165E-3</c:v>
                  </c:pt>
                  <c:pt idx="12">
                    <c:v>4.463481841388969E-3</c:v>
                  </c:pt>
                  <c:pt idx="13">
                    <c:v>6.6114220332164853E-2</c:v>
                  </c:pt>
                  <c:pt idx="14">
                    <c:v>2.6953660791567441E-2</c:v>
                  </c:pt>
                  <c:pt idx="15">
                    <c:v>3.9327063455353833E-2</c:v>
                  </c:pt>
                  <c:pt idx="16">
                    <c:v>1.5396415817151588E-2</c:v>
                  </c:pt>
                  <c:pt idx="17">
                    <c:v>1.9670952418075014E-3</c:v>
                  </c:pt>
                  <c:pt idx="18">
                    <c:v>2.0976132168130292E-2</c:v>
                  </c:pt>
                  <c:pt idx="19">
                    <c:v>1.6476569894943193E-3</c:v>
                  </c:pt>
                </c:numCache>
              </c:numRef>
            </c:plus>
            <c:minus>
              <c:numRef>
                <c:f>'Fall 16'!$EN$630:$EN$649</c:f>
                <c:numCache>
                  <c:formatCode>General</c:formatCode>
                  <c:ptCount val="20"/>
                  <c:pt idx="0">
                    <c:v>1.2478517539807039E-2</c:v>
                  </c:pt>
                  <c:pt idx="1">
                    <c:v>0</c:v>
                  </c:pt>
                  <c:pt idx="2">
                    <c:v>9.2756339422804326E-3</c:v>
                  </c:pt>
                  <c:pt idx="3">
                    <c:v>7.9577990752121575E-3</c:v>
                  </c:pt>
                  <c:pt idx="4">
                    <c:v>5.1016239130351262E-3</c:v>
                  </c:pt>
                  <c:pt idx="5">
                    <c:v>2.0146078065457064E-3</c:v>
                  </c:pt>
                  <c:pt idx="6">
                    <c:v>4.7896335188041556E-3</c:v>
                  </c:pt>
                  <c:pt idx="7">
                    <c:v>1.7540909742838843E-2</c:v>
                  </c:pt>
                  <c:pt idx="8">
                    <c:v>1.0184841515069678E-2</c:v>
                  </c:pt>
                  <c:pt idx="9">
                    <c:v>1.732867404186287E-2</c:v>
                  </c:pt>
                  <c:pt idx="10">
                    <c:v>1.1911902383420601E-2</c:v>
                  </c:pt>
                  <c:pt idx="11">
                    <c:v>7.0527297215014165E-3</c:v>
                  </c:pt>
                  <c:pt idx="12">
                    <c:v>4.463481841388969E-3</c:v>
                  </c:pt>
                  <c:pt idx="13">
                    <c:v>6.6114220332164853E-2</c:v>
                  </c:pt>
                  <c:pt idx="14">
                    <c:v>2.6953660791567441E-2</c:v>
                  </c:pt>
                  <c:pt idx="15">
                    <c:v>3.9327063455353833E-2</c:v>
                  </c:pt>
                  <c:pt idx="16">
                    <c:v>1.5396415817151588E-2</c:v>
                  </c:pt>
                  <c:pt idx="17">
                    <c:v>1.9670952418075014E-3</c:v>
                  </c:pt>
                  <c:pt idx="18">
                    <c:v>2.0976132168130292E-2</c:v>
                  </c:pt>
                  <c:pt idx="19">
                    <c:v>1.6476569894943193E-3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16'!$EM$630:$EM$649</c:f>
              <c:numCache>
                <c:formatCode>0%</c:formatCode>
                <c:ptCount val="20"/>
                <c:pt idx="0">
                  <c:v>7.8461026098525177E-2</c:v>
                </c:pt>
                <c:pt idx="1">
                  <c:v>0</c:v>
                </c:pt>
                <c:pt idx="2">
                  <c:v>3.643367621494583E-2</c:v>
                </c:pt>
                <c:pt idx="3">
                  <c:v>9.4061252211797269E-3</c:v>
                </c:pt>
                <c:pt idx="4">
                  <c:v>7.2284413662028219E-3</c:v>
                </c:pt>
                <c:pt idx="5">
                  <c:v>3.0907496225175243E-3</c:v>
                </c:pt>
                <c:pt idx="6">
                  <c:v>6.3410339549219187E-3</c:v>
                </c:pt>
                <c:pt idx="7">
                  <c:v>5.6942450318006342E-2</c:v>
                </c:pt>
                <c:pt idx="8">
                  <c:v>5.2044122340862309E-2</c:v>
                </c:pt>
                <c:pt idx="9">
                  <c:v>5.390528140566285E-2</c:v>
                </c:pt>
                <c:pt idx="10">
                  <c:v>3.5566254101984357E-2</c:v>
                </c:pt>
                <c:pt idx="11">
                  <c:v>1.872192583980286E-2</c:v>
                </c:pt>
                <c:pt idx="12">
                  <c:v>1.2548218593566984E-2</c:v>
                </c:pt>
                <c:pt idx="13">
                  <c:v>0.16458719185409154</c:v>
                </c:pt>
                <c:pt idx="14">
                  <c:v>4.191437669005068E-2</c:v>
                </c:pt>
                <c:pt idx="15">
                  <c:v>0.18192063241137285</c:v>
                </c:pt>
                <c:pt idx="16">
                  <c:v>5.2764572594387445E-2</c:v>
                </c:pt>
                <c:pt idx="17">
                  <c:v>6.2872906319171541E-3</c:v>
                </c:pt>
                <c:pt idx="18">
                  <c:v>0.17958365595717427</c:v>
                </c:pt>
                <c:pt idx="19">
                  <c:v>2.2529747828273789E-3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8-4FF8-AB6B-CF038D59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6006016"/>
        <c:axId val="2146009408"/>
      </c:barChart>
      <c:catAx>
        <c:axId val="214600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009408"/>
        <c:crosses val="autoZero"/>
        <c:auto val="1"/>
        <c:lblAlgn val="ctr"/>
        <c:lblOffset val="100"/>
        <c:noMultiLvlLbl val="0"/>
      </c:catAx>
      <c:valAx>
        <c:axId val="2146009408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00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COW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16'!$EN$654:$EN$664</c:f>
                <c:numCache>
                  <c:formatCode>General</c:formatCode>
                  <c:ptCount val="11"/>
                  <c:pt idx="0">
                    <c:v>2.6185023797536684E-2</c:v>
                  </c:pt>
                  <c:pt idx="1">
                    <c:v>1.4029151077449923E-2</c:v>
                  </c:pt>
                  <c:pt idx="2">
                    <c:v>1.4933651270226871E-2</c:v>
                  </c:pt>
                  <c:pt idx="3">
                    <c:v>7.45061120136788E-3</c:v>
                  </c:pt>
                  <c:pt idx="4">
                    <c:v>3.8496758086570453E-3</c:v>
                  </c:pt>
                  <c:pt idx="5">
                    <c:v>1.9738527959875463E-2</c:v>
                  </c:pt>
                  <c:pt idx="6">
                    <c:v>1.8805375217592554E-2</c:v>
                  </c:pt>
                  <c:pt idx="7">
                    <c:v>1.3498762987105511E-2</c:v>
                  </c:pt>
                  <c:pt idx="8">
                    <c:v>7.3798817306213512E-3</c:v>
                  </c:pt>
                  <c:pt idx="9">
                    <c:v>8.9035141925280892E-2</c:v>
                  </c:pt>
                  <c:pt idx="10">
                    <c:v>5.6279327261222555E-2</c:v>
                  </c:pt>
                </c:numCache>
              </c:numRef>
            </c:plus>
            <c:minus>
              <c:numRef>
                <c:f>'Fall 16'!$EN$654:$EN$664</c:f>
                <c:numCache>
                  <c:formatCode>General</c:formatCode>
                  <c:ptCount val="11"/>
                  <c:pt idx="0">
                    <c:v>2.6185023797536684E-2</c:v>
                  </c:pt>
                  <c:pt idx="1">
                    <c:v>1.4029151077449923E-2</c:v>
                  </c:pt>
                  <c:pt idx="2">
                    <c:v>1.4933651270226871E-2</c:v>
                  </c:pt>
                  <c:pt idx="3">
                    <c:v>7.45061120136788E-3</c:v>
                  </c:pt>
                  <c:pt idx="4">
                    <c:v>3.8496758086570453E-3</c:v>
                  </c:pt>
                  <c:pt idx="5">
                    <c:v>1.9738527959875463E-2</c:v>
                  </c:pt>
                  <c:pt idx="6">
                    <c:v>1.8805375217592554E-2</c:v>
                  </c:pt>
                  <c:pt idx="7">
                    <c:v>1.3498762987105511E-2</c:v>
                  </c:pt>
                  <c:pt idx="8">
                    <c:v>7.3798817306213512E-3</c:v>
                  </c:pt>
                  <c:pt idx="9">
                    <c:v>8.9035141925280892E-2</c:v>
                  </c:pt>
                  <c:pt idx="10">
                    <c:v>5.6279327261222555E-2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16'!$EM$654:$EM$664</c:f>
              <c:numCache>
                <c:formatCode>0%</c:formatCode>
                <c:ptCount val="11"/>
                <c:pt idx="0">
                  <c:v>0.13196382811630636</c:v>
                </c:pt>
                <c:pt idx="1">
                  <c:v>6.0685914347766122E-2</c:v>
                </c:pt>
                <c:pt idx="2">
                  <c:v>1.6383015535662588E-2</c:v>
                </c:pt>
                <c:pt idx="3">
                  <c:v>1.1841503015431635E-2</c:v>
                </c:pt>
                <c:pt idx="4">
                  <c:v>5.3089740434119686E-3</c:v>
                </c:pt>
                <c:pt idx="5">
                  <c:v>8.7614039080917291E-2</c:v>
                </c:pt>
                <c:pt idx="6">
                  <c:v>5.9527648448853387E-2</c:v>
                </c:pt>
                <c:pt idx="7">
                  <c:v>3.1883407704781444E-2</c:v>
                </c:pt>
                <c:pt idx="8">
                  <c:v>2.1067284008181027E-2</c:v>
                </c:pt>
                <c:pt idx="9">
                  <c:v>0.27098821522023836</c:v>
                </c:pt>
                <c:pt idx="10">
                  <c:v>0.30273617047844981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1-4C20-960C-C17A4C640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437840"/>
        <c:axId val="-2126457568"/>
      </c:barChart>
      <c:catAx>
        <c:axId val="-212643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457568"/>
        <c:crosses val="autoZero"/>
        <c:auto val="1"/>
        <c:lblAlgn val="ctr"/>
        <c:lblOffset val="100"/>
        <c:noMultiLvlLbl val="0"/>
      </c:catAx>
      <c:valAx>
        <c:axId val="-2126457568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43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COW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16'!$EN$669:$EN$677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1.0507292874903236E-2</c:v>
                  </c:pt>
                  <c:pt idx="2">
                    <c:v>3.4933360765528443E-2</c:v>
                  </c:pt>
                  <c:pt idx="3">
                    <c:v>5.0351316432710118E-2</c:v>
                  </c:pt>
                  <c:pt idx="4">
                    <c:v>5.4906636262626277E-2</c:v>
                  </c:pt>
                  <c:pt idx="5">
                    <c:v>2.5937189808928441E-2</c:v>
                  </c:pt>
                  <c:pt idx="6">
                    <c:v>4.4010733284480883E-3</c:v>
                  </c:pt>
                  <c:pt idx="7">
                    <c:v>9.4269752392898754E-2</c:v>
                  </c:pt>
                  <c:pt idx="8">
                    <c:v>4.4243066035650237E-3</c:v>
                  </c:pt>
                </c:numCache>
              </c:numRef>
            </c:plus>
            <c:minus>
              <c:numRef>
                <c:f>'Fall 16'!$EN$669:$EN$677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1.0507292874903236E-2</c:v>
                  </c:pt>
                  <c:pt idx="2">
                    <c:v>3.4933360765528443E-2</c:v>
                  </c:pt>
                  <c:pt idx="3">
                    <c:v>5.0351316432710118E-2</c:v>
                  </c:pt>
                  <c:pt idx="4">
                    <c:v>5.4906636262626277E-2</c:v>
                  </c:pt>
                  <c:pt idx="5">
                    <c:v>2.5937189808928441E-2</c:v>
                  </c:pt>
                  <c:pt idx="6">
                    <c:v>4.4010733284480883E-3</c:v>
                  </c:pt>
                  <c:pt idx="7">
                    <c:v>9.4269752392898754E-2</c:v>
                  </c:pt>
                  <c:pt idx="8">
                    <c:v>4.4243066035650237E-3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16'!$EM$669:$EM$677</c:f>
              <c:numCache>
                <c:formatCode>0%</c:formatCode>
                <c:ptCount val="9"/>
                <c:pt idx="0">
                  <c:v>0</c:v>
                </c:pt>
                <c:pt idx="1">
                  <c:v>1.5489953241452581E-2</c:v>
                </c:pt>
                <c:pt idx="2">
                  <c:v>0.13996132324704735</c:v>
                </c:pt>
                <c:pt idx="3">
                  <c:v>0.13609021280900374</c:v>
                </c:pt>
                <c:pt idx="4">
                  <c:v>0.1009420854968805</c:v>
                </c:pt>
                <c:pt idx="5">
                  <c:v>0.12949526519102703</c:v>
                </c:pt>
                <c:pt idx="6">
                  <c:v>1.5583755835149963E-2</c:v>
                </c:pt>
                <c:pt idx="7">
                  <c:v>0.45657757252210973</c:v>
                </c:pt>
                <c:pt idx="8">
                  <c:v>5.8598316573290031E-3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5-46E1-B7F1-FE5B77AAE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153872"/>
        <c:axId val="-2125157248"/>
      </c:barChart>
      <c:catAx>
        <c:axId val="-212515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157248"/>
        <c:crosses val="autoZero"/>
        <c:auto val="1"/>
        <c:lblAlgn val="ctr"/>
        <c:lblOffset val="100"/>
        <c:noMultiLvlLbl val="0"/>
      </c:catAx>
      <c:valAx>
        <c:axId val="-2125157248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15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STEROLS + STANOLS</a:t>
            </a:r>
          </a:p>
        </c:rich>
      </c:tx>
      <c:layout>
        <c:manualLayout>
          <c:xMode val="edge"/>
          <c:yMode val="edge"/>
          <c:x val="0.90393012305248999"/>
          <c:y val="1.34604785813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520705428606499E-2"/>
          <c:y val="9.0235506635137297E-2"/>
          <c:w val="0.96431635410147198"/>
          <c:h val="0.574701522086434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16'!$AC$585:$AC$613</c:f>
                <c:numCache>
                  <c:formatCode>General</c:formatCode>
                  <c:ptCount val="29"/>
                  <c:pt idx="0">
                    <c:v>1.0888569950054119E-2</c:v>
                  </c:pt>
                  <c:pt idx="1">
                    <c:v>0</c:v>
                  </c:pt>
                  <c:pt idx="2">
                    <c:v>6.5805292836007782E-3</c:v>
                  </c:pt>
                  <c:pt idx="3">
                    <c:v>1.941129863019652E-3</c:v>
                  </c:pt>
                  <c:pt idx="4">
                    <c:v>3.283564822671485E-2</c:v>
                  </c:pt>
                  <c:pt idx="5">
                    <c:v>2.258888343098881E-3</c:v>
                  </c:pt>
                  <c:pt idx="6">
                    <c:v>4.5925458647776661E-3</c:v>
                  </c:pt>
                  <c:pt idx="7">
                    <c:v>6.7796625141534851E-3</c:v>
                  </c:pt>
                  <c:pt idx="8">
                    <c:v>9.9844348273905505E-3</c:v>
                  </c:pt>
                  <c:pt idx="9">
                    <c:v>1.356682272246588E-2</c:v>
                  </c:pt>
                  <c:pt idx="10">
                    <c:v>7.182289920972894E-3</c:v>
                  </c:pt>
                  <c:pt idx="11">
                    <c:v>5.4475645160365306E-3</c:v>
                  </c:pt>
                  <c:pt idx="12">
                    <c:v>3.5947480010155497E-3</c:v>
                  </c:pt>
                  <c:pt idx="13">
                    <c:v>5.159670953433123E-2</c:v>
                  </c:pt>
                  <c:pt idx="14">
                    <c:v>6.2854857770162531E-2</c:v>
                  </c:pt>
                  <c:pt idx="15">
                    <c:v>3.7511720747764946E-2</c:v>
                  </c:pt>
                  <c:pt idx="16">
                    <c:v>9.0206832454509302E-3</c:v>
                  </c:pt>
                  <c:pt idx="17">
                    <c:v>1.8618168039131831E-3</c:v>
                  </c:pt>
                  <c:pt idx="18">
                    <c:v>7.1586735756567987E-2</c:v>
                  </c:pt>
                  <c:pt idx="19">
                    <c:v>1.6618445505129473E-3</c:v>
                  </c:pt>
                  <c:pt idx="21">
                    <c:v>1.5252850007822455E-2</c:v>
                  </c:pt>
                  <c:pt idx="22">
                    <c:v>2.9407765398360975E-2</c:v>
                  </c:pt>
                  <c:pt idx="23">
                    <c:v>6.1753806012662255E-3</c:v>
                  </c:pt>
                  <c:pt idx="24">
                    <c:v>6.2854857770162531E-2</c:v>
                  </c:pt>
                  <c:pt idx="25">
                    <c:v>1.2936559041639151E-2</c:v>
                  </c:pt>
                  <c:pt idx="26">
                    <c:v>2.0327676412728819E-2</c:v>
                  </c:pt>
                  <c:pt idx="27">
                    <c:v>5.8761280582162276E-2</c:v>
                  </c:pt>
                  <c:pt idx="28">
                    <c:v>1.7021407578206554E-2</c:v>
                  </c:pt>
                </c:numCache>
              </c:numRef>
            </c:plus>
            <c:minus>
              <c:numRef>
                <c:f>'Fall 16'!$AC$585:$AC$613</c:f>
                <c:numCache>
                  <c:formatCode>General</c:formatCode>
                  <c:ptCount val="29"/>
                  <c:pt idx="0">
                    <c:v>1.0888569950054119E-2</c:v>
                  </c:pt>
                  <c:pt idx="1">
                    <c:v>0</c:v>
                  </c:pt>
                  <c:pt idx="2">
                    <c:v>6.5805292836007782E-3</c:v>
                  </c:pt>
                  <c:pt idx="3">
                    <c:v>1.941129863019652E-3</c:v>
                  </c:pt>
                  <c:pt idx="4">
                    <c:v>3.283564822671485E-2</c:v>
                  </c:pt>
                  <c:pt idx="5">
                    <c:v>2.258888343098881E-3</c:v>
                  </c:pt>
                  <c:pt idx="6">
                    <c:v>4.5925458647776661E-3</c:v>
                  </c:pt>
                  <c:pt idx="7">
                    <c:v>6.7796625141534851E-3</c:v>
                  </c:pt>
                  <c:pt idx="8">
                    <c:v>9.9844348273905505E-3</c:v>
                  </c:pt>
                  <c:pt idx="9">
                    <c:v>1.356682272246588E-2</c:v>
                  </c:pt>
                  <c:pt idx="10">
                    <c:v>7.182289920972894E-3</c:v>
                  </c:pt>
                  <c:pt idx="11">
                    <c:v>5.4475645160365306E-3</c:v>
                  </c:pt>
                  <c:pt idx="12">
                    <c:v>3.5947480010155497E-3</c:v>
                  </c:pt>
                  <c:pt idx="13">
                    <c:v>5.159670953433123E-2</c:v>
                  </c:pt>
                  <c:pt idx="14">
                    <c:v>6.2854857770162531E-2</c:v>
                  </c:pt>
                  <c:pt idx="15">
                    <c:v>3.7511720747764946E-2</c:v>
                  </c:pt>
                  <c:pt idx="16">
                    <c:v>9.0206832454509302E-3</c:v>
                  </c:pt>
                  <c:pt idx="17">
                    <c:v>1.8618168039131831E-3</c:v>
                  </c:pt>
                  <c:pt idx="18">
                    <c:v>7.1586735756567987E-2</c:v>
                  </c:pt>
                  <c:pt idx="19">
                    <c:v>1.6618445505129473E-3</c:v>
                  </c:pt>
                  <c:pt idx="21">
                    <c:v>1.5252850007822455E-2</c:v>
                  </c:pt>
                  <c:pt idx="22">
                    <c:v>2.9407765398360975E-2</c:v>
                  </c:pt>
                  <c:pt idx="23">
                    <c:v>6.1753806012662255E-3</c:v>
                  </c:pt>
                  <c:pt idx="24">
                    <c:v>6.2854857770162531E-2</c:v>
                  </c:pt>
                  <c:pt idx="25">
                    <c:v>1.2936559041639151E-2</c:v>
                  </c:pt>
                  <c:pt idx="26">
                    <c:v>2.0327676412728819E-2</c:v>
                  </c:pt>
                  <c:pt idx="27">
                    <c:v>5.8761280582162276E-2</c:v>
                  </c:pt>
                  <c:pt idx="28">
                    <c:v>1.7021407578206554E-2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16'!$Z$585:$Z$613</c:f>
              <c:numCache>
                <c:formatCode>0%</c:formatCode>
                <c:ptCount val="29"/>
                <c:pt idx="0">
                  <c:v>2.8617818837411085E-2</c:v>
                </c:pt>
                <c:pt idx="1">
                  <c:v>0</c:v>
                </c:pt>
                <c:pt idx="2">
                  <c:v>1.1083008995732363E-2</c:v>
                </c:pt>
                <c:pt idx="3">
                  <c:v>4.203435689592392E-3</c:v>
                </c:pt>
                <c:pt idx="4">
                  <c:v>6.3229435108218629E-2</c:v>
                </c:pt>
                <c:pt idx="5">
                  <c:v>2.9933607161853767E-3</c:v>
                </c:pt>
                <c:pt idx="6">
                  <c:v>2.8694207975776443E-3</c:v>
                </c:pt>
                <c:pt idx="7">
                  <c:v>1.3241948415628122E-2</c:v>
                </c:pt>
                <c:pt idx="8">
                  <c:v>1.4667936452057653E-2</c:v>
                </c:pt>
                <c:pt idx="9">
                  <c:v>1.1556560672059811E-2</c:v>
                </c:pt>
                <c:pt idx="10">
                  <c:v>6.7122442787220524E-3</c:v>
                </c:pt>
                <c:pt idx="11">
                  <c:v>7.8872819549683972E-3</c:v>
                </c:pt>
                <c:pt idx="12">
                  <c:v>4.7440291872813175E-3</c:v>
                </c:pt>
                <c:pt idx="13">
                  <c:v>0.10000027326936448</c:v>
                </c:pt>
                <c:pt idx="14">
                  <c:v>8.8296995471182665E-2</c:v>
                </c:pt>
                <c:pt idx="15">
                  <c:v>4.9804318861735558E-2</c:v>
                </c:pt>
                <c:pt idx="16">
                  <c:v>1.5929723133910167E-2</c:v>
                </c:pt>
                <c:pt idx="17">
                  <c:v>3.08323350011745E-3</c:v>
                </c:pt>
                <c:pt idx="18">
                  <c:v>0.1197122924187967</c:v>
                </c:pt>
                <c:pt idx="19">
                  <c:v>3.1127795603246109E-3</c:v>
                </c:pt>
                <c:pt idx="21">
                  <c:v>4.1169044895779085E-2</c:v>
                </c:pt>
                <c:pt idx="22">
                  <c:v>4.6412366765160834E-2</c:v>
                </c:pt>
                <c:pt idx="23">
                  <c:v>8.9357952771962311E-3</c:v>
                </c:pt>
                <c:pt idx="24">
                  <c:v>8.8296995471182665E-2</c:v>
                </c:pt>
                <c:pt idx="25">
                  <c:v>4.2342913534531179E-2</c:v>
                </c:pt>
                <c:pt idx="26">
                  <c:v>2.5735571116331422E-2</c:v>
                </c:pt>
                <c:pt idx="27">
                  <c:v>0.18593654271019053</c:v>
                </c:pt>
                <c:pt idx="28">
                  <c:v>9.4246729087615697E-3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B-407D-8AB0-72723A7A9042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16'!$AQ$585:$AQ$613</c:f>
                <c:numCache>
                  <c:formatCode>General</c:formatCode>
                  <c:ptCount val="29"/>
                  <c:pt idx="0">
                    <c:v>2.8605165167136263E-3</c:v>
                  </c:pt>
                  <c:pt idx="1">
                    <c:v>0</c:v>
                  </c:pt>
                  <c:pt idx="2">
                    <c:v>1.1349459846855517E-3</c:v>
                  </c:pt>
                  <c:pt idx="3">
                    <c:v>4.5433248547874038E-4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1.3419326697392611E-3</c:v>
                  </c:pt>
                  <c:pt idx="9">
                    <c:v>5.8674352123527405E-4</c:v>
                  </c:pt>
                  <c:pt idx="10">
                    <c:v>2.5955189904596533E-3</c:v>
                  </c:pt>
                  <c:pt idx="11">
                    <c:v>2.8437172604245976E-3</c:v>
                  </c:pt>
                  <c:pt idx="12">
                    <c:v>0</c:v>
                  </c:pt>
                  <c:pt idx="13">
                    <c:v>5.8720381069007704E-2</c:v>
                  </c:pt>
                  <c:pt idx="14">
                    <c:v>0</c:v>
                  </c:pt>
                  <c:pt idx="15">
                    <c:v>1.1187146506506005E-3</c:v>
                  </c:pt>
                  <c:pt idx="16">
                    <c:v>3.6622454302042947E-3</c:v>
                  </c:pt>
                  <c:pt idx="17">
                    <c:v>8.2144927217749639E-4</c:v>
                  </c:pt>
                  <c:pt idx="18">
                    <c:v>1.4246356080618408E-2</c:v>
                  </c:pt>
                  <c:pt idx="19">
                    <c:v>0</c:v>
                  </c:pt>
                  <c:pt idx="21">
                    <c:v>1.5031956633428706E-3</c:v>
                  </c:pt>
                  <c:pt idx="22">
                    <c:v>1.4780359060246401E-2</c:v>
                  </c:pt>
                  <c:pt idx="23">
                    <c:v>4.1790318172639134E-3</c:v>
                  </c:pt>
                  <c:pt idx="24">
                    <c:v>0</c:v>
                  </c:pt>
                  <c:pt idx="25">
                    <c:v>0.1199165922804637</c:v>
                  </c:pt>
                  <c:pt idx="26">
                    <c:v>7.2744217653163259E-2</c:v>
                  </c:pt>
                  <c:pt idx="27">
                    <c:v>0.14796156842621319</c:v>
                  </c:pt>
                  <c:pt idx="28">
                    <c:v>2.8571290928969166E-3</c:v>
                  </c:pt>
                </c:numCache>
              </c:numRef>
            </c:plus>
            <c:minus>
              <c:numRef>
                <c:f>'Fall 16'!$AQ$585:$AQ$613</c:f>
                <c:numCache>
                  <c:formatCode>General</c:formatCode>
                  <c:ptCount val="29"/>
                  <c:pt idx="0">
                    <c:v>2.8605165167136263E-3</c:v>
                  </c:pt>
                  <c:pt idx="1">
                    <c:v>0</c:v>
                  </c:pt>
                  <c:pt idx="2">
                    <c:v>1.1349459846855517E-3</c:v>
                  </c:pt>
                  <c:pt idx="3">
                    <c:v>4.5433248547874038E-4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1.3419326697392611E-3</c:v>
                  </c:pt>
                  <c:pt idx="9">
                    <c:v>5.8674352123527405E-4</c:v>
                  </c:pt>
                  <c:pt idx="10">
                    <c:v>2.5955189904596533E-3</c:v>
                  </c:pt>
                  <c:pt idx="11">
                    <c:v>2.8437172604245976E-3</c:v>
                  </c:pt>
                  <c:pt idx="12">
                    <c:v>0</c:v>
                  </c:pt>
                  <c:pt idx="13">
                    <c:v>5.8720381069007704E-2</c:v>
                  </c:pt>
                  <c:pt idx="14">
                    <c:v>0</c:v>
                  </c:pt>
                  <c:pt idx="15">
                    <c:v>1.1187146506506005E-3</c:v>
                  </c:pt>
                  <c:pt idx="16">
                    <c:v>3.6622454302042947E-3</c:v>
                  </c:pt>
                  <c:pt idx="17">
                    <c:v>8.2144927217749639E-4</c:v>
                  </c:pt>
                  <c:pt idx="18">
                    <c:v>1.4246356080618408E-2</c:v>
                  </c:pt>
                  <c:pt idx="19">
                    <c:v>0</c:v>
                  </c:pt>
                  <c:pt idx="21">
                    <c:v>1.5031956633428706E-3</c:v>
                  </c:pt>
                  <c:pt idx="22">
                    <c:v>1.4780359060246401E-2</c:v>
                  </c:pt>
                  <c:pt idx="23">
                    <c:v>4.1790318172639134E-3</c:v>
                  </c:pt>
                  <c:pt idx="24">
                    <c:v>0</c:v>
                  </c:pt>
                  <c:pt idx="25">
                    <c:v>0.1199165922804637</c:v>
                  </c:pt>
                  <c:pt idx="26">
                    <c:v>7.2744217653163259E-2</c:v>
                  </c:pt>
                  <c:pt idx="27">
                    <c:v>0.14796156842621319</c:v>
                  </c:pt>
                  <c:pt idx="28">
                    <c:v>2.8571290928969166E-3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16'!$AO$585:$AO$613</c:f>
              <c:numCache>
                <c:formatCode>0%</c:formatCode>
                <c:ptCount val="29"/>
                <c:pt idx="0">
                  <c:v>7.3456678288621501E-3</c:v>
                </c:pt>
                <c:pt idx="1">
                  <c:v>0</c:v>
                </c:pt>
                <c:pt idx="2">
                  <c:v>1.3102700378692519E-3</c:v>
                </c:pt>
                <c:pt idx="3">
                  <c:v>1.3917563972483595E-3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3.7901992351948442E-3</c:v>
                </c:pt>
                <c:pt idx="9">
                  <c:v>2.3953703948504797E-4</c:v>
                </c:pt>
                <c:pt idx="10">
                  <c:v>1.0596161907216451E-3</c:v>
                </c:pt>
                <c:pt idx="11">
                  <c:v>5.1817403341052276E-3</c:v>
                </c:pt>
                <c:pt idx="12">
                  <c:v>0</c:v>
                </c:pt>
                <c:pt idx="13">
                  <c:v>7.1635597289088762E-2</c:v>
                </c:pt>
                <c:pt idx="14">
                  <c:v>0</c:v>
                </c:pt>
                <c:pt idx="15">
                  <c:v>9.544555198773109E-4</c:v>
                </c:pt>
                <c:pt idx="16">
                  <c:v>5.2681607012963006E-3</c:v>
                </c:pt>
                <c:pt idx="17">
                  <c:v>2.1911140867477566E-3</c:v>
                </c:pt>
                <c:pt idx="18">
                  <c:v>2.7541044857015969E-2</c:v>
                </c:pt>
                <c:pt idx="19">
                  <c:v>0</c:v>
                </c:pt>
                <c:pt idx="21">
                  <c:v>3.4027274071962745E-2</c:v>
                </c:pt>
                <c:pt idx="22">
                  <c:v>2.3661239912664962E-2</c:v>
                </c:pt>
                <c:pt idx="23">
                  <c:v>2.6958994176840292E-3</c:v>
                </c:pt>
                <c:pt idx="24">
                  <c:v>0</c:v>
                </c:pt>
                <c:pt idx="25">
                  <c:v>0.1660583684458497</c:v>
                </c:pt>
                <c:pt idx="26">
                  <c:v>9.7018499844598358E-2</c:v>
                </c:pt>
                <c:pt idx="27">
                  <c:v>0.54696242530630901</c:v>
                </c:pt>
                <c:pt idx="28">
                  <c:v>1.667133483418655E-3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B-407D-8AB0-72723A7A9042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16'!$BE$585:$BE$613</c:f>
                <c:numCache>
                  <c:formatCode>General</c:formatCode>
                  <c:ptCount val="29"/>
                  <c:pt idx="0">
                    <c:v>1.4401375325170045E-2</c:v>
                  </c:pt>
                  <c:pt idx="1">
                    <c:v>0</c:v>
                  </c:pt>
                  <c:pt idx="2">
                    <c:v>4.7658359660713396E-3</c:v>
                  </c:pt>
                  <c:pt idx="3">
                    <c:v>2.1780471039262243E-4</c:v>
                  </c:pt>
                  <c:pt idx="4">
                    <c:v>2.9493183515700541E-3</c:v>
                  </c:pt>
                  <c:pt idx="5">
                    <c:v>7.1038162792257152E-4</c:v>
                  </c:pt>
                  <c:pt idx="6">
                    <c:v>1.1773327256771079E-3</c:v>
                  </c:pt>
                  <c:pt idx="7">
                    <c:v>6.7415525107187317E-3</c:v>
                  </c:pt>
                  <c:pt idx="8">
                    <c:v>1.693028990159803E-2</c:v>
                  </c:pt>
                  <c:pt idx="9">
                    <c:v>1.688834983300996E-2</c:v>
                  </c:pt>
                  <c:pt idx="10">
                    <c:v>8.4860513906615392E-3</c:v>
                  </c:pt>
                  <c:pt idx="11">
                    <c:v>1.15884153858152E-3</c:v>
                  </c:pt>
                  <c:pt idx="12">
                    <c:v>1.3565071241431709E-3</c:v>
                  </c:pt>
                  <c:pt idx="13">
                    <c:v>4.7504223754068653E-2</c:v>
                  </c:pt>
                  <c:pt idx="14">
                    <c:v>4.3050995466111207E-3</c:v>
                  </c:pt>
                  <c:pt idx="15">
                    <c:v>3.7412458048853285E-2</c:v>
                  </c:pt>
                  <c:pt idx="16">
                    <c:v>1.4325489888046742E-2</c:v>
                  </c:pt>
                  <c:pt idx="17">
                    <c:v>4.3930636289302855E-4</c:v>
                  </c:pt>
                  <c:pt idx="18">
                    <c:v>4.9357178382332466E-2</c:v>
                  </c:pt>
                  <c:pt idx="19">
                    <c:v>9.9758060333247217E-4</c:v>
                  </c:pt>
                  <c:pt idx="20">
                    <c:v>0</c:v>
                  </c:pt>
                  <c:pt idx="21">
                    <c:v>1.1351118172586069E-2</c:v>
                  </c:pt>
                  <c:pt idx="22">
                    <c:v>5.1990167428350911E-3</c:v>
                  </c:pt>
                  <c:pt idx="23">
                    <c:v>2.97661877466465E-3</c:v>
                  </c:pt>
                  <c:pt idx="24">
                    <c:v>4.3050995466111207E-3</c:v>
                  </c:pt>
                  <c:pt idx="25">
                    <c:v>4.4189543800586591E-3</c:v>
                  </c:pt>
                  <c:pt idx="26">
                    <c:v>5.7281739302515143E-3</c:v>
                  </c:pt>
                  <c:pt idx="27">
                    <c:v>9.9413347113881362E-2</c:v>
                  </c:pt>
                  <c:pt idx="28">
                    <c:v>1.4639353312892139E-3</c:v>
                  </c:pt>
                </c:numCache>
              </c:numRef>
            </c:plus>
            <c:minus>
              <c:numRef>
                <c:f>'Fall 16'!$BE$585:$BE$613</c:f>
                <c:numCache>
                  <c:formatCode>General</c:formatCode>
                  <c:ptCount val="29"/>
                  <c:pt idx="0">
                    <c:v>1.4401375325170045E-2</c:v>
                  </c:pt>
                  <c:pt idx="1">
                    <c:v>0</c:v>
                  </c:pt>
                  <c:pt idx="2">
                    <c:v>4.7658359660713396E-3</c:v>
                  </c:pt>
                  <c:pt idx="3">
                    <c:v>2.1780471039262243E-4</c:v>
                  </c:pt>
                  <c:pt idx="4">
                    <c:v>2.9493183515700541E-3</c:v>
                  </c:pt>
                  <c:pt idx="5">
                    <c:v>7.1038162792257152E-4</c:v>
                  </c:pt>
                  <c:pt idx="6">
                    <c:v>1.1773327256771079E-3</c:v>
                  </c:pt>
                  <c:pt idx="7">
                    <c:v>6.7415525107187317E-3</c:v>
                  </c:pt>
                  <c:pt idx="8">
                    <c:v>1.693028990159803E-2</c:v>
                  </c:pt>
                  <c:pt idx="9">
                    <c:v>1.688834983300996E-2</c:v>
                  </c:pt>
                  <c:pt idx="10">
                    <c:v>8.4860513906615392E-3</c:v>
                  </c:pt>
                  <c:pt idx="11">
                    <c:v>1.15884153858152E-3</c:v>
                  </c:pt>
                  <c:pt idx="12">
                    <c:v>1.3565071241431709E-3</c:v>
                  </c:pt>
                  <c:pt idx="13">
                    <c:v>4.7504223754068653E-2</c:v>
                  </c:pt>
                  <c:pt idx="14">
                    <c:v>4.3050995466111207E-3</c:v>
                  </c:pt>
                  <c:pt idx="15">
                    <c:v>3.7412458048853285E-2</c:v>
                  </c:pt>
                  <c:pt idx="16">
                    <c:v>1.4325489888046742E-2</c:v>
                  </c:pt>
                  <c:pt idx="17">
                    <c:v>4.3930636289302855E-4</c:v>
                  </c:pt>
                  <c:pt idx="18">
                    <c:v>4.9357178382332466E-2</c:v>
                  </c:pt>
                  <c:pt idx="19">
                    <c:v>9.9758060333247217E-4</c:v>
                  </c:pt>
                  <c:pt idx="20">
                    <c:v>0</c:v>
                  </c:pt>
                  <c:pt idx="21">
                    <c:v>1.1351118172586069E-2</c:v>
                  </c:pt>
                  <c:pt idx="22">
                    <c:v>5.1990167428350911E-3</c:v>
                  </c:pt>
                  <c:pt idx="23">
                    <c:v>2.97661877466465E-3</c:v>
                  </c:pt>
                  <c:pt idx="24">
                    <c:v>4.3050995466111207E-3</c:v>
                  </c:pt>
                  <c:pt idx="25">
                    <c:v>4.4189543800586591E-3</c:v>
                  </c:pt>
                  <c:pt idx="26">
                    <c:v>5.7281739302515143E-3</c:v>
                  </c:pt>
                  <c:pt idx="27">
                    <c:v>9.9413347113881362E-2</c:v>
                  </c:pt>
                  <c:pt idx="28">
                    <c:v>1.4639353312892139E-3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16'!$BC$585:$BC$613</c:f>
              <c:numCache>
                <c:formatCode>0%</c:formatCode>
                <c:ptCount val="29"/>
                <c:pt idx="0">
                  <c:v>4.3302305750133545E-2</c:v>
                </c:pt>
                <c:pt idx="1">
                  <c:v>0</c:v>
                </c:pt>
                <c:pt idx="2">
                  <c:v>9.7225738604718708E-3</c:v>
                </c:pt>
                <c:pt idx="3">
                  <c:v>9.3013984746826198E-4</c:v>
                </c:pt>
                <c:pt idx="4">
                  <c:v>7.1276107608430235E-3</c:v>
                </c:pt>
                <c:pt idx="5">
                  <c:v>4.7148323224119142E-4</c:v>
                </c:pt>
                <c:pt idx="6">
                  <c:v>2.0585942020359214E-3</c:v>
                </c:pt>
                <c:pt idx="7">
                  <c:v>1.2545992475462635E-2</c:v>
                </c:pt>
                <c:pt idx="8">
                  <c:v>2.2355723291662029E-2</c:v>
                </c:pt>
                <c:pt idx="9">
                  <c:v>1.650741966887518E-2</c:v>
                </c:pt>
                <c:pt idx="10">
                  <c:v>1.0826840391533902E-2</c:v>
                </c:pt>
                <c:pt idx="11">
                  <c:v>2.7984548452171377E-3</c:v>
                </c:pt>
                <c:pt idx="12">
                  <c:v>2.6656609270417943E-3</c:v>
                </c:pt>
                <c:pt idx="13">
                  <c:v>0.24743423668711806</c:v>
                </c:pt>
                <c:pt idx="14">
                  <c:v>2.0955013247413732E-3</c:v>
                </c:pt>
                <c:pt idx="15">
                  <c:v>0.13209181751430313</c:v>
                </c:pt>
                <c:pt idx="16">
                  <c:v>1.9552759609755919E-2</c:v>
                </c:pt>
                <c:pt idx="17">
                  <c:v>1.5697289713022581E-3</c:v>
                </c:pt>
                <c:pt idx="18">
                  <c:v>0.18717603085092802</c:v>
                </c:pt>
                <c:pt idx="19">
                  <c:v>2.8707617592135756E-3</c:v>
                </c:pt>
                <c:pt idx="21">
                  <c:v>4.787069836787592E-2</c:v>
                </c:pt>
                <c:pt idx="22">
                  <c:v>5.5589855761188807E-3</c:v>
                </c:pt>
                <c:pt idx="23">
                  <c:v>3.9218126938609993E-3</c:v>
                </c:pt>
                <c:pt idx="24">
                  <c:v>2.0955013247413732E-3</c:v>
                </c:pt>
                <c:pt idx="25">
                  <c:v>1.2825828598024351E-2</c:v>
                </c:pt>
                <c:pt idx="26">
                  <c:v>7.9323383674143252E-3</c:v>
                </c:pt>
                <c:pt idx="27">
                  <c:v>0.19191013416766536</c:v>
                </c:pt>
                <c:pt idx="28">
                  <c:v>3.7810649339500031E-3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FB-407D-8AB0-72723A7A9042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16'!$BV$585:$BV$613</c:f>
                <c:numCache>
                  <c:formatCode>General</c:formatCode>
                  <c:ptCount val="29"/>
                  <c:pt idx="0">
                    <c:v>4.4932397728649522E-2</c:v>
                  </c:pt>
                  <c:pt idx="1">
                    <c:v>4.7155190773296227E-4</c:v>
                  </c:pt>
                  <c:pt idx="2">
                    <c:v>4.6009308738522055E-3</c:v>
                  </c:pt>
                  <c:pt idx="3">
                    <c:v>6.169402607862029E-3</c:v>
                  </c:pt>
                  <c:pt idx="4">
                    <c:v>5.5148710911173413E-3</c:v>
                  </c:pt>
                  <c:pt idx="5">
                    <c:v>1.6672831628117976E-3</c:v>
                  </c:pt>
                  <c:pt idx="6">
                    <c:v>2.2788866752545163E-2</c:v>
                  </c:pt>
                  <c:pt idx="7">
                    <c:v>3.8578963544905698E-2</c:v>
                  </c:pt>
                  <c:pt idx="8">
                    <c:v>1.3341322319965413E-2</c:v>
                  </c:pt>
                  <c:pt idx="9">
                    <c:v>4.7161114183617969E-3</c:v>
                  </c:pt>
                  <c:pt idx="10">
                    <c:v>3.3125778911056629E-3</c:v>
                  </c:pt>
                  <c:pt idx="11">
                    <c:v>6.2353852875652515E-3</c:v>
                  </c:pt>
                  <c:pt idx="12">
                    <c:v>1.2849256624945214E-3</c:v>
                  </c:pt>
                  <c:pt idx="13">
                    <c:v>9.954737887507828E-2</c:v>
                  </c:pt>
                  <c:pt idx="14">
                    <c:v>1.5692550201190949E-2</c:v>
                  </c:pt>
                  <c:pt idx="15">
                    <c:v>2.9774008015823934E-2</c:v>
                  </c:pt>
                  <c:pt idx="16">
                    <c:v>1.1683919663373014E-2</c:v>
                  </c:pt>
                  <c:pt idx="17">
                    <c:v>7.0754408636995259E-4</c:v>
                  </c:pt>
                  <c:pt idx="18">
                    <c:v>7.5347549768480723E-2</c:v>
                  </c:pt>
                  <c:pt idx="19">
                    <c:v>3.4817494481990409E-3</c:v>
                  </c:pt>
                  <c:pt idx="21">
                    <c:v>1.6578372127142315E-2</c:v>
                  </c:pt>
                  <c:pt idx="22">
                    <c:v>9.1722167820368385E-3</c:v>
                  </c:pt>
                  <c:pt idx="23">
                    <c:v>1.6724249893509413E-3</c:v>
                  </c:pt>
                  <c:pt idx="24">
                    <c:v>9.3548946839296793E-3</c:v>
                  </c:pt>
                  <c:pt idx="25">
                    <c:v>5.5443205356653664E-3</c:v>
                  </c:pt>
                  <c:pt idx="26">
                    <c:v>8.7502336600150353E-3</c:v>
                  </c:pt>
                  <c:pt idx="27">
                    <c:v>5.4179988249482079E-2</c:v>
                  </c:pt>
                  <c:pt idx="28">
                    <c:v>6.6180479918881516E-3</c:v>
                  </c:pt>
                </c:numCache>
              </c:numRef>
            </c:plus>
            <c:minus>
              <c:numRef>
                <c:f>'Fall 16'!$BV$585:$BV$613</c:f>
                <c:numCache>
                  <c:formatCode>General</c:formatCode>
                  <c:ptCount val="29"/>
                  <c:pt idx="0">
                    <c:v>4.4932397728649522E-2</c:v>
                  </c:pt>
                  <c:pt idx="1">
                    <c:v>4.7155190773296227E-4</c:v>
                  </c:pt>
                  <c:pt idx="2">
                    <c:v>4.6009308738522055E-3</c:v>
                  </c:pt>
                  <c:pt idx="3">
                    <c:v>6.169402607862029E-3</c:v>
                  </c:pt>
                  <c:pt idx="4">
                    <c:v>5.5148710911173413E-3</c:v>
                  </c:pt>
                  <c:pt idx="5">
                    <c:v>1.6672831628117976E-3</c:v>
                  </c:pt>
                  <c:pt idx="6">
                    <c:v>2.2788866752545163E-2</c:v>
                  </c:pt>
                  <c:pt idx="7">
                    <c:v>3.8578963544905698E-2</c:v>
                  </c:pt>
                  <c:pt idx="8">
                    <c:v>1.3341322319965413E-2</c:v>
                  </c:pt>
                  <c:pt idx="9">
                    <c:v>4.7161114183617969E-3</c:v>
                  </c:pt>
                  <c:pt idx="10">
                    <c:v>3.3125778911056629E-3</c:v>
                  </c:pt>
                  <c:pt idx="11">
                    <c:v>6.2353852875652515E-3</c:v>
                  </c:pt>
                  <c:pt idx="12">
                    <c:v>1.2849256624945214E-3</c:v>
                  </c:pt>
                  <c:pt idx="13">
                    <c:v>9.954737887507828E-2</c:v>
                  </c:pt>
                  <c:pt idx="14">
                    <c:v>1.5692550201190949E-2</c:v>
                  </c:pt>
                  <c:pt idx="15">
                    <c:v>2.9774008015823934E-2</c:v>
                  </c:pt>
                  <c:pt idx="16">
                    <c:v>1.1683919663373014E-2</c:v>
                  </c:pt>
                  <c:pt idx="17">
                    <c:v>7.0754408636995259E-4</c:v>
                  </c:pt>
                  <c:pt idx="18">
                    <c:v>7.5347549768480723E-2</c:v>
                  </c:pt>
                  <c:pt idx="19">
                    <c:v>3.4817494481990409E-3</c:v>
                  </c:pt>
                  <c:pt idx="21">
                    <c:v>1.6578372127142315E-2</c:v>
                  </c:pt>
                  <c:pt idx="22">
                    <c:v>9.1722167820368385E-3</c:v>
                  </c:pt>
                  <c:pt idx="23">
                    <c:v>1.6724249893509413E-3</c:v>
                  </c:pt>
                  <c:pt idx="24">
                    <c:v>9.3548946839296793E-3</c:v>
                  </c:pt>
                  <c:pt idx="25">
                    <c:v>5.5443205356653664E-3</c:v>
                  </c:pt>
                  <c:pt idx="26">
                    <c:v>8.7502336600150353E-3</c:v>
                  </c:pt>
                  <c:pt idx="27">
                    <c:v>5.4179988249482079E-2</c:v>
                  </c:pt>
                  <c:pt idx="28">
                    <c:v>6.6180479918881516E-3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16'!$BT$585:$BT$613</c:f>
              <c:numCache>
                <c:formatCode>0%</c:formatCode>
                <c:ptCount val="29"/>
                <c:pt idx="0">
                  <c:v>8.4851820115507001E-2</c:v>
                </c:pt>
                <c:pt idx="1">
                  <c:v>1.5718396924432074E-4</c:v>
                </c:pt>
                <c:pt idx="2">
                  <c:v>1.1242755348034509E-2</c:v>
                </c:pt>
                <c:pt idx="3">
                  <c:v>6.1709763781477066E-3</c:v>
                </c:pt>
                <c:pt idx="4">
                  <c:v>8.2562480346166593E-3</c:v>
                </c:pt>
                <c:pt idx="5">
                  <c:v>7.310893225944379E-4</c:v>
                </c:pt>
                <c:pt idx="6">
                  <c:v>1.356994536780322E-2</c:v>
                </c:pt>
                <c:pt idx="7">
                  <c:v>3.4376051314854154E-2</c:v>
                </c:pt>
                <c:pt idx="8">
                  <c:v>4.0161135013798213E-2</c:v>
                </c:pt>
                <c:pt idx="9">
                  <c:v>1.0833117249929062E-2</c:v>
                </c:pt>
                <c:pt idx="10">
                  <c:v>8.4409119510719111E-3</c:v>
                </c:pt>
                <c:pt idx="11">
                  <c:v>1.0093913356670791E-2</c:v>
                </c:pt>
                <c:pt idx="12">
                  <c:v>3.1190099682919009E-3</c:v>
                </c:pt>
                <c:pt idx="13">
                  <c:v>0.30478716791042904</c:v>
                </c:pt>
                <c:pt idx="14">
                  <c:v>1.4288515030483494E-2</c:v>
                </c:pt>
                <c:pt idx="15">
                  <c:v>7.0942211508570011E-2</c:v>
                </c:pt>
                <c:pt idx="16">
                  <c:v>2.8593415376918792E-2</c:v>
                </c:pt>
                <c:pt idx="17">
                  <c:v>2.7692213140387834E-3</c:v>
                </c:pt>
                <c:pt idx="18">
                  <c:v>0.1667046511030007</c:v>
                </c:pt>
                <c:pt idx="19">
                  <c:v>2.3329040825559653E-3</c:v>
                </c:pt>
                <c:pt idx="21">
                  <c:v>2.84830466231158E-2</c:v>
                </c:pt>
                <c:pt idx="22">
                  <c:v>1.3737696395318764E-2</c:v>
                </c:pt>
                <c:pt idx="23">
                  <c:v>6.6078212822362416E-4</c:v>
                </c:pt>
                <c:pt idx="24">
                  <c:v>6.7909428028080938E-3</c:v>
                </c:pt>
                <c:pt idx="25">
                  <c:v>1.1420079692988671E-2</c:v>
                </c:pt>
                <c:pt idx="26">
                  <c:v>1.561387810499159E-2</c:v>
                </c:pt>
                <c:pt idx="27">
                  <c:v>9.4472621340654539E-2</c:v>
                </c:pt>
                <c:pt idx="28">
                  <c:v>6.3987091953383781E-3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FB-407D-8AB0-72723A7A9042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FB-407D-8AB0-72723A7A9042}"/>
              </c:ext>
            </c:extLst>
          </c:dPt>
          <c:errBars>
            <c:errBarType val="both"/>
            <c:errValType val="cust"/>
            <c:noEndCap val="0"/>
            <c:plus>
              <c:numRef>
                <c:f>'Fall 16'!$CH$585:$CH$613</c:f>
                <c:numCache>
                  <c:formatCode>General</c:formatCode>
                  <c:ptCount val="29"/>
                  <c:pt idx="0">
                    <c:v>4.5501572423785209E-3</c:v>
                  </c:pt>
                  <c:pt idx="2">
                    <c:v>1.4478608767477813E-2</c:v>
                  </c:pt>
                  <c:pt idx="3">
                    <c:v>3.3799928386254693E-4</c:v>
                  </c:pt>
                  <c:pt idx="4">
                    <c:v>6.7819591946517007E-3</c:v>
                  </c:pt>
                  <c:pt idx="5">
                    <c:v>4.5598538620750403E-4</c:v>
                  </c:pt>
                  <c:pt idx="6">
                    <c:v>5.7259261228021646E-4</c:v>
                  </c:pt>
                  <c:pt idx="7">
                    <c:v>4.6842553016016638E-3</c:v>
                  </c:pt>
                  <c:pt idx="8">
                    <c:v>7.6486146870795172E-3</c:v>
                  </c:pt>
                  <c:pt idx="9">
                    <c:v>8.3215193427030945E-3</c:v>
                  </c:pt>
                  <c:pt idx="10">
                    <c:v>6.866164075854944E-3</c:v>
                  </c:pt>
                  <c:pt idx="11">
                    <c:v>1.1095756298108708E-3</c:v>
                  </c:pt>
                  <c:pt idx="12">
                    <c:v>2.0072786803216986E-3</c:v>
                  </c:pt>
                  <c:pt idx="13">
                    <c:v>2.4193569943662601E-2</c:v>
                  </c:pt>
                  <c:pt idx="14">
                    <c:v>9.535008634387681E-4</c:v>
                  </c:pt>
                  <c:pt idx="15">
                    <c:v>5.3680982685958285E-2</c:v>
                  </c:pt>
                  <c:pt idx="16">
                    <c:v>7.747467055889916E-3</c:v>
                  </c:pt>
                  <c:pt idx="17">
                    <c:v>2.2788653534780442E-4</c:v>
                  </c:pt>
                  <c:pt idx="18">
                    <c:v>2.5030972021429315E-2</c:v>
                  </c:pt>
                  <c:pt idx="19">
                    <c:v>5.4961739867755274E-4</c:v>
                  </c:pt>
                  <c:pt idx="21">
                    <c:v>4.3230752646051997E-3</c:v>
                  </c:pt>
                  <c:pt idx="22">
                    <c:v>2.8453260033534556E-3</c:v>
                  </c:pt>
                  <c:pt idx="24">
                    <c:v>9.535008634387681E-4</c:v>
                  </c:pt>
                  <c:pt idx="25">
                    <c:v>1.1482906282955401E-2</c:v>
                  </c:pt>
                  <c:pt idx="26">
                    <c:v>3.8563020982790349E-3</c:v>
                  </c:pt>
                  <c:pt idx="27">
                    <c:v>2.755863793565503E-2</c:v>
                  </c:pt>
                  <c:pt idx="28">
                    <c:v>9.9951323795762544E-4</c:v>
                  </c:pt>
                </c:numCache>
              </c:numRef>
            </c:plus>
            <c:minus>
              <c:numRef>
                <c:f>'Fall 16'!$CH$585:$CH$613</c:f>
                <c:numCache>
                  <c:formatCode>General</c:formatCode>
                  <c:ptCount val="29"/>
                  <c:pt idx="0">
                    <c:v>4.5501572423785209E-3</c:v>
                  </c:pt>
                  <c:pt idx="2">
                    <c:v>1.4478608767477813E-2</c:v>
                  </c:pt>
                  <c:pt idx="3">
                    <c:v>3.3799928386254693E-4</c:v>
                  </c:pt>
                  <c:pt idx="4">
                    <c:v>6.7819591946517007E-3</c:v>
                  </c:pt>
                  <c:pt idx="5">
                    <c:v>4.5598538620750403E-4</c:v>
                  </c:pt>
                  <c:pt idx="6">
                    <c:v>5.7259261228021646E-4</c:v>
                  </c:pt>
                  <c:pt idx="7">
                    <c:v>4.6842553016016638E-3</c:v>
                  </c:pt>
                  <c:pt idx="8">
                    <c:v>7.6486146870795172E-3</c:v>
                  </c:pt>
                  <c:pt idx="9">
                    <c:v>8.3215193427030945E-3</c:v>
                  </c:pt>
                  <c:pt idx="10">
                    <c:v>6.866164075854944E-3</c:v>
                  </c:pt>
                  <c:pt idx="11">
                    <c:v>1.1095756298108708E-3</c:v>
                  </c:pt>
                  <c:pt idx="12">
                    <c:v>2.0072786803216986E-3</c:v>
                  </c:pt>
                  <c:pt idx="13">
                    <c:v>2.4193569943662601E-2</c:v>
                  </c:pt>
                  <c:pt idx="14">
                    <c:v>9.535008634387681E-4</c:v>
                  </c:pt>
                  <c:pt idx="15">
                    <c:v>5.3680982685958285E-2</c:v>
                  </c:pt>
                  <c:pt idx="16">
                    <c:v>7.747467055889916E-3</c:v>
                  </c:pt>
                  <c:pt idx="17">
                    <c:v>2.2788653534780442E-4</c:v>
                  </c:pt>
                  <c:pt idx="18">
                    <c:v>2.5030972021429315E-2</c:v>
                  </c:pt>
                  <c:pt idx="19">
                    <c:v>5.4961739867755274E-4</c:v>
                  </c:pt>
                  <c:pt idx="21">
                    <c:v>4.3230752646051997E-3</c:v>
                  </c:pt>
                  <c:pt idx="22">
                    <c:v>2.8453260033534556E-3</c:v>
                  </c:pt>
                  <c:pt idx="24">
                    <c:v>9.535008634387681E-4</c:v>
                  </c:pt>
                  <c:pt idx="25">
                    <c:v>1.1482906282955401E-2</c:v>
                  </c:pt>
                  <c:pt idx="26">
                    <c:v>3.8563020982790349E-3</c:v>
                  </c:pt>
                  <c:pt idx="27">
                    <c:v>2.755863793565503E-2</c:v>
                  </c:pt>
                  <c:pt idx="28">
                    <c:v>9.9951323795762544E-4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16'!$CF$585:$CF$613</c:f>
              <c:numCache>
                <c:formatCode>0%</c:formatCode>
                <c:ptCount val="29"/>
                <c:pt idx="0">
                  <c:v>4.06001939122832E-2</c:v>
                </c:pt>
                <c:pt idx="2">
                  <c:v>4.2202362532665967E-2</c:v>
                </c:pt>
                <c:pt idx="3">
                  <c:v>1.8200930589078678E-3</c:v>
                </c:pt>
                <c:pt idx="4">
                  <c:v>2.0382246372428546E-2</c:v>
                </c:pt>
                <c:pt idx="5">
                  <c:v>2.2664071252800361E-3</c:v>
                </c:pt>
                <c:pt idx="6">
                  <c:v>3.1027289413054111E-3</c:v>
                </c:pt>
                <c:pt idx="7">
                  <c:v>2.6719264957147475E-2</c:v>
                </c:pt>
                <c:pt idx="8">
                  <c:v>3.3292653238674266E-2</c:v>
                </c:pt>
                <c:pt idx="9">
                  <c:v>2.8188604432742126E-2</c:v>
                </c:pt>
                <c:pt idx="10">
                  <c:v>1.609507648710987E-2</c:v>
                </c:pt>
                <c:pt idx="11">
                  <c:v>4.6636102034665399E-3</c:v>
                </c:pt>
                <c:pt idx="12">
                  <c:v>5.7765676152086842E-3</c:v>
                </c:pt>
                <c:pt idx="13">
                  <c:v>0.15801960756106401</c:v>
                </c:pt>
                <c:pt idx="14">
                  <c:v>1.4013789719834132E-2</c:v>
                </c:pt>
                <c:pt idx="15">
                  <c:v>0.13612293716900672</c:v>
                </c:pt>
                <c:pt idx="16">
                  <c:v>1.7979217105554699E-2</c:v>
                </c:pt>
                <c:pt idx="17">
                  <c:v>1.528741584888756E-3</c:v>
                </c:pt>
                <c:pt idx="18">
                  <c:v>9.2945352073239826E-2</c:v>
                </c:pt>
                <c:pt idx="19">
                  <c:v>1.9490115541255216E-3</c:v>
                </c:pt>
                <c:pt idx="21">
                  <c:v>2.1601672543023503E-2</c:v>
                </c:pt>
                <c:pt idx="22">
                  <c:v>1.5660255761196007E-2</c:v>
                </c:pt>
                <c:pt idx="24">
                  <c:v>1.4013789719834132E-2</c:v>
                </c:pt>
                <c:pt idx="25">
                  <c:v>4.7564792633774909E-2</c:v>
                </c:pt>
                <c:pt idx="26">
                  <c:v>4.0728969630666613E-2</c:v>
                </c:pt>
                <c:pt idx="27">
                  <c:v>0.20696827321624553</c:v>
                </c:pt>
                <c:pt idx="28">
                  <c:v>5.7937808503256555E-3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FB-407D-8AB0-72723A7A9042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16'!$CR$585:$CR$613</c:f>
                <c:numCache>
                  <c:formatCode>General</c:formatCode>
                  <c:ptCount val="29"/>
                  <c:pt idx="0">
                    <c:v>6.1629161928771969E-3</c:v>
                  </c:pt>
                  <c:pt idx="1">
                    <c:v>0</c:v>
                  </c:pt>
                  <c:pt idx="2">
                    <c:v>2.5651965091893947E-3</c:v>
                  </c:pt>
                  <c:pt idx="3">
                    <c:v>0</c:v>
                  </c:pt>
                  <c:pt idx="4">
                    <c:v>3.6205356852701534E-3</c:v>
                  </c:pt>
                  <c:pt idx="5">
                    <c:v>0</c:v>
                  </c:pt>
                  <c:pt idx="6">
                    <c:v>0</c:v>
                  </c:pt>
                  <c:pt idx="7">
                    <c:v>5.261309931691193E-4</c:v>
                  </c:pt>
                  <c:pt idx="8">
                    <c:v>3.5878937918806973E-3</c:v>
                  </c:pt>
                  <c:pt idx="9">
                    <c:v>6.8709132815671994E-3</c:v>
                  </c:pt>
                  <c:pt idx="10">
                    <c:v>1.8376012646218805E-2</c:v>
                  </c:pt>
                  <c:pt idx="11">
                    <c:v>3.0992967928972926E-3</c:v>
                  </c:pt>
                  <c:pt idx="12">
                    <c:v>1.7512318392603327E-3</c:v>
                  </c:pt>
                  <c:pt idx="13">
                    <c:v>0.10948910087069186</c:v>
                  </c:pt>
                  <c:pt idx="14">
                    <c:v>0</c:v>
                  </c:pt>
                  <c:pt idx="15">
                    <c:v>0.23336255248657331</c:v>
                  </c:pt>
                  <c:pt idx="16">
                    <c:v>1.3653230628364785E-3</c:v>
                  </c:pt>
                  <c:pt idx="17">
                    <c:v>0</c:v>
                  </c:pt>
                  <c:pt idx="18">
                    <c:v>0.1025885982390959</c:v>
                  </c:pt>
                  <c:pt idx="19">
                    <c:v>1.5246892327393914E-3</c:v>
                  </c:pt>
                  <c:pt idx="20">
                    <c:v>0</c:v>
                  </c:pt>
                  <c:pt idx="21">
                    <c:v>2.6407890243077464E-2</c:v>
                  </c:pt>
                  <c:pt idx="22">
                    <c:v>5.4785768305303465E-3</c:v>
                  </c:pt>
                  <c:pt idx="23">
                    <c:v>2.4159836015356312E-3</c:v>
                  </c:pt>
                  <c:pt idx="24">
                    <c:v>0</c:v>
                  </c:pt>
                  <c:pt idx="25">
                    <c:v>2.4265570691605941E-3</c:v>
                  </c:pt>
                  <c:pt idx="26">
                    <c:v>1.7354175052480966E-3</c:v>
                  </c:pt>
                  <c:pt idx="27">
                    <c:v>0.13459510418300114</c:v>
                  </c:pt>
                  <c:pt idx="28">
                    <c:v>5.5945951935719668E-4</c:v>
                  </c:pt>
                </c:numCache>
              </c:numRef>
            </c:plus>
            <c:minus>
              <c:numRef>
                <c:f>'Fall 16'!$CR$585:$CR$613</c:f>
                <c:numCache>
                  <c:formatCode>General</c:formatCode>
                  <c:ptCount val="29"/>
                  <c:pt idx="0">
                    <c:v>6.1629161928771969E-3</c:v>
                  </c:pt>
                  <c:pt idx="1">
                    <c:v>0</c:v>
                  </c:pt>
                  <c:pt idx="2">
                    <c:v>2.5651965091893947E-3</c:v>
                  </c:pt>
                  <c:pt idx="3">
                    <c:v>0</c:v>
                  </c:pt>
                  <c:pt idx="4">
                    <c:v>3.6205356852701534E-3</c:v>
                  </c:pt>
                  <c:pt idx="5">
                    <c:v>0</c:v>
                  </c:pt>
                  <c:pt idx="6">
                    <c:v>0</c:v>
                  </c:pt>
                  <c:pt idx="7">
                    <c:v>5.261309931691193E-4</c:v>
                  </c:pt>
                  <c:pt idx="8">
                    <c:v>3.5878937918806973E-3</c:v>
                  </c:pt>
                  <c:pt idx="9">
                    <c:v>6.8709132815671994E-3</c:v>
                  </c:pt>
                  <c:pt idx="10">
                    <c:v>1.8376012646218805E-2</c:v>
                  </c:pt>
                  <c:pt idx="11">
                    <c:v>3.0992967928972926E-3</c:v>
                  </c:pt>
                  <c:pt idx="12">
                    <c:v>1.7512318392603327E-3</c:v>
                  </c:pt>
                  <c:pt idx="13">
                    <c:v>0.10948910087069186</c:v>
                  </c:pt>
                  <c:pt idx="14">
                    <c:v>0</c:v>
                  </c:pt>
                  <c:pt idx="15">
                    <c:v>0.23336255248657331</c:v>
                  </c:pt>
                  <c:pt idx="16">
                    <c:v>1.3653230628364785E-3</c:v>
                  </c:pt>
                  <c:pt idx="17">
                    <c:v>0</c:v>
                  </c:pt>
                  <c:pt idx="18">
                    <c:v>0.1025885982390959</c:v>
                  </c:pt>
                  <c:pt idx="19">
                    <c:v>1.5246892327393914E-3</c:v>
                  </c:pt>
                  <c:pt idx="20">
                    <c:v>0</c:v>
                  </c:pt>
                  <c:pt idx="21">
                    <c:v>2.6407890243077464E-2</c:v>
                  </c:pt>
                  <c:pt idx="22">
                    <c:v>5.4785768305303465E-3</c:v>
                  </c:pt>
                  <c:pt idx="23">
                    <c:v>2.4159836015356312E-3</c:v>
                  </c:pt>
                  <c:pt idx="24">
                    <c:v>0</c:v>
                  </c:pt>
                  <c:pt idx="25">
                    <c:v>2.4265570691605941E-3</c:v>
                  </c:pt>
                  <c:pt idx="26">
                    <c:v>1.7354175052480966E-3</c:v>
                  </c:pt>
                  <c:pt idx="27">
                    <c:v>0.13459510418300114</c:v>
                  </c:pt>
                  <c:pt idx="28">
                    <c:v>5.5945951935719668E-4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16'!$CP$585:$CP$613</c:f>
              <c:numCache>
                <c:formatCode>0%</c:formatCode>
                <c:ptCount val="29"/>
                <c:pt idx="0">
                  <c:v>1.2149152812684732E-2</c:v>
                </c:pt>
                <c:pt idx="1">
                  <c:v>0</c:v>
                </c:pt>
                <c:pt idx="2">
                  <c:v>6.5130658721611542E-3</c:v>
                </c:pt>
                <c:pt idx="3">
                  <c:v>0</c:v>
                </c:pt>
                <c:pt idx="4">
                  <c:v>3.5451661614322614E-3</c:v>
                </c:pt>
                <c:pt idx="5">
                  <c:v>0</c:v>
                </c:pt>
                <c:pt idx="6">
                  <c:v>0</c:v>
                </c:pt>
                <c:pt idx="7">
                  <c:v>2.8881865240838181E-3</c:v>
                </c:pt>
                <c:pt idx="8">
                  <c:v>7.3654501693844517E-3</c:v>
                </c:pt>
                <c:pt idx="9">
                  <c:v>7.9064073247800733E-3</c:v>
                </c:pt>
                <c:pt idx="10">
                  <c:v>1.7351072018609727E-2</c:v>
                </c:pt>
                <c:pt idx="11">
                  <c:v>2.752760508943092E-3</c:v>
                </c:pt>
                <c:pt idx="12">
                  <c:v>7.8317468738961786E-4</c:v>
                </c:pt>
                <c:pt idx="13">
                  <c:v>0.18701354092925565</c:v>
                </c:pt>
                <c:pt idx="14">
                  <c:v>0</c:v>
                </c:pt>
                <c:pt idx="15">
                  <c:v>0.32436289647597749</c:v>
                </c:pt>
                <c:pt idx="16">
                  <c:v>8.2543833020503189E-4</c:v>
                </c:pt>
                <c:pt idx="17">
                  <c:v>0</c:v>
                </c:pt>
                <c:pt idx="18">
                  <c:v>0.11817656788475181</c:v>
                </c:pt>
                <c:pt idx="19">
                  <c:v>6.8186175379345547E-4</c:v>
                </c:pt>
                <c:pt idx="21">
                  <c:v>2.9375541753186917E-2</c:v>
                </c:pt>
                <c:pt idx="22">
                  <c:v>4.2957243046902235E-3</c:v>
                </c:pt>
                <c:pt idx="23">
                  <c:v>3.6655098482196819E-3</c:v>
                </c:pt>
                <c:pt idx="24">
                  <c:v>0</c:v>
                </c:pt>
                <c:pt idx="25">
                  <c:v>6.0155814496064466E-3</c:v>
                </c:pt>
                <c:pt idx="26">
                  <c:v>2.3213545415468597E-3</c:v>
                </c:pt>
                <c:pt idx="27">
                  <c:v>0.26076877549434119</c:v>
                </c:pt>
                <c:pt idx="28">
                  <c:v>1.2427711549562606E-3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FB-407D-8AB0-72723A7A9042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16'!$EN$585:$EN$613</c:f>
                <c:numCache>
                  <c:formatCode>General</c:formatCode>
                  <c:ptCount val="29"/>
                  <c:pt idx="0">
                    <c:v>1.3067868032426612E-2</c:v>
                  </c:pt>
                  <c:pt idx="1">
                    <c:v>0</c:v>
                  </c:pt>
                  <c:pt idx="2">
                    <c:v>8.3819891601020421E-3</c:v>
                  </c:pt>
                  <c:pt idx="3">
                    <c:v>5.5689446147629542E-3</c:v>
                  </c:pt>
                  <c:pt idx="4">
                    <c:v>3.8552548693781331E-3</c:v>
                  </c:pt>
                  <c:pt idx="5">
                    <c:v>1.4154189771407603E-3</c:v>
                  </c:pt>
                  <c:pt idx="6">
                    <c:v>3.4183231961767029E-3</c:v>
                  </c:pt>
                  <c:pt idx="7">
                    <c:v>1.0639438902114516E-2</c:v>
                  </c:pt>
                  <c:pt idx="8">
                    <c:v>8.7972943983410015E-3</c:v>
                  </c:pt>
                  <c:pt idx="9">
                    <c:v>1.3883515259810212E-2</c:v>
                  </c:pt>
                  <c:pt idx="10">
                    <c:v>9.6752676657305744E-3</c:v>
                  </c:pt>
                  <c:pt idx="11">
                    <c:v>4.6586652215349633E-3</c:v>
                  </c:pt>
                  <c:pt idx="12">
                    <c:v>3.3498833003533829E-3</c:v>
                  </c:pt>
                  <c:pt idx="13">
                    <c:v>5.1931987290006094E-2</c:v>
                  </c:pt>
                  <c:pt idx="14">
                    <c:v>1.8947019767657804E-2</c:v>
                  </c:pt>
                  <c:pt idx="15">
                    <c:v>3.3434240228288344E-2</c:v>
                  </c:pt>
                  <c:pt idx="16">
                    <c:v>1.0185238649081083E-2</c:v>
                  </c:pt>
                  <c:pt idx="17">
                    <c:v>1.1777751140664059E-3</c:v>
                  </c:pt>
                  <c:pt idx="18">
                    <c:v>2.0225712047565878E-2</c:v>
                  </c:pt>
                  <c:pt idx="19">
                    <c:v>1.3117942928511396E-3</c:v>
                  </c:pt>
                  <c:pt idx="21">
                    <c:v>1.7853946569033708E-2</c:v>
                  </c:pt>
                  <c:pt idx="22">
                    <c:v>8.2198481323285857E-3</c:v>
                  </c:pt>
                  <c:pt idx="23">
                    <c:v>4.4047031431075585E-4</c:v>
                  </c:pt>
                  <c:pt idx="24">
                    <c:v>3.6864817197842193E-3</c:v>
                  </c:pt>
                  <c:pt idx="25">
                    <c:v>1.621493718324098E-2</c:v>
                  </c:pt>
                  <c:pt idx="26">
                    <c:v>2.715407883359133E-2</c:v>
                  </c:pt>
                  <c:pt idx="27">
                    <c:v>3.1346763848864506E-2</c:v>
                  </c:pt>
                  <c:pt idx="28">
                    <c:v>7.3252052823627933E-3</c:v>
                  </c:pt>
                </c:numCache>
              </c:numRef>
            </c:plus>
            <c:minus>
              <c:numRef>
                <c:f>'Fall 16'!$EN$585:$EN$613</c:f>
                <c:numCache>
                  <c:formatCode>General</c:formatCode>
                  <c:ptCount val="29"/>
                  <c:pt idx="0">
                    <c:v>1.3067868032426612E-2</c:v>
                  </c:pt>
                  <c:pt idx="1">
                    <c:v>0</c:v>
                  </c:pt>
                  <c:pt idx="2">
                    <c:v>8.3819891601020421E-3</c:v>
                  </c:pt>
                  <c:pt idx="3">
                    <c:v>5.5689446147629542E-3</c:v>
                  </c:pt>
                  <c:pt idx="4">
                    <c:v>3.8552548693781331E-3</c:v>
                  </c:pt>
                  <c:pt idx="5">
                    <c:v>1.4154189771407603E-3</c:v>
                  </c:pt>
                  <c:pt idx="6">
                    <c:v>3.4183231961767029E-3</c:v>
                  </c:pt>
                  <c:pt idx="7">
                    <c:v>1.0639438902114516E-2</c:v>
                  </c:pt>
                  <c:pt idx="8">
                    <c:v>8.7972943983410015E-3</c:v>
                  </c:pt>
                  <c:pt idx="9">
                    <c:v>1.3883515259810212E-2</c:v>
                  </c:pt>
                  <c:pt idx="10">
                    <c:v>9.6752676657305744E-3</c:v>
                  </c:pt>
                  <c:pt idx="11">
                    <c:v>4.6586652215349633E-3</c:v>
                  </c:pt>
                  <c:pt idx="12">
                    <c:v>3.3498833003533829E-3</c:v>
                  </c:pt>
                  <c:pt idx="13">
                    <c:v>5.1931987290006094E-2</c:v>
                  </c:pt>
                  <c:pt idx="14">
                    <c:v>1.8947019767657804E-2</c:v>
                  </c:pt>
                  <c:pt idx="15">
                    <c:v>3.3434240228288344E-2</c:v>
                  </c:pt>
                  <c:pt idx="16">
                    <c:v>1.0185238649081083E-2</c:v>
                  </c:pt>
                  <c:pt idx="17">
                    <c:v>1.1777751140664059E-3</c:v>
                  </c:pt>
                  <c:pt idx="18">
                    <c:v>2.0225712047565878E-2</c:v>
                  </c:pt>
                  <c:pt idx="19">
                    <c:v>1.3117942928511396E-3</c:v>
                  </c:pt>
                  <c:pt idx="21">
                    <c:v>1.7853946569033708E-2</c:v>
                  </c:pt>
                  <c:pt idx="22">
                    <c:v>8.2198481323285857E-3</c:v>
                  </c:pt>
                  <c:pt idx="23">
                    <c:v>4.4047031431075585E-4</c:v>
                  </c:pt>
                  <c:pt idx="24">
                    <c:v>3.6864817197842193E-3</c:v>
                  </c:pt>
                  <c:pt idx="25">
                    <c:v>1.621493718324098E-2</c:v>
                  </c:pt>
                  <c:pt idx="26">
                    <c:v>2.715407883359133E-2</c:v>
                  </c:pt>
                  <c:pt idx="27">
                    <c:v>3.1346763848864506E-2</c:v>
                  </c:pt>
                  <c:pt idx="28">
                    <c:v>7.3252052823627933E-3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16'!$EM$585:$EM$613</c:f>
              <c:numCache>
                <c:formatCode>0%</c:formatCode>
                <c:ptCount val="29"/>
                <c:pt idx="0">
                  <c:v>5.6196780471967266E-2</c:v>
                </c:pt>
                <c:pt idx="1">
                  <c:v>0</c:v>
                </c:pt>
                <c:pt idx="2">
                  <c:v>2.6107035229596509E-2</c:v>
                </c:pt>
                <c:pt idx="3">
                  <c:v>6.6270657102551174E-3</c:v>
                </c:pt>
                <c:pt idx="4">
                  <c:v>5.2543609817341259E-3</c:v>
                </c:pt>
                <c:pt idx="5">
                  <c:v>2.1922836953325534E-3</c:v>
                </c:pt>
                <c:pt idx="6">
                  <c:v>4.5125942100780712E-3</c:v>
                </c:pt>
                <c:pt idx="7">
                  <c:v>3.9667598438839352E-2</c:v>
                </c:pt>
                <c:pt idx="8">
                  <c:v>3.7001689037352146E-2</c:v>
                </c:pt>
                <c:pt idx="9">
                  <c:v>3.8355089751394941E-2</c:v>
                </c:pt>
                <c:pt idx="10">
                  <c:v>2.532157499068206E-2</c:v>
                </c:pt>
                <c:pt idx="11">
                  <c:v>1.3087706751085419E-2</c:v>
                </c:pt>
                <c:pt idx="12">
                  <c:v>8.852692843787164E-3</c:v>
                </c:pt>
                <c:pt idx="13">
                  <c:v>0.11771751096152161</c:v>
                </c:pt>
                <c:pt idx="14">
                  <c:v>2.9596466602274836E-2</c:v>
                </c:pt>
                <c:pt idx="15">
                  <c:v>0.12917861171695544</c:v>
                </c:pt>
                <c:pt idx="16">
                  <c:v>3.6990477514778783E-2</c:v>
                </c:pt>
                <c:pt idx="17">
                  <c:v>4.3830455452219764E-3</c:v>
                </c:pt>
                <c:pt idx="18">
                  <c:v>0.12753219814583175</c:v>
                </c:pt>
                <c:pt idx="19">
                  <c:v>1.6465727879852161E-3</c:v>
                </c:pt>
                <c:pt idx="21">
                  <c:v>4.5921670098304695E-2</c:v>
                </c:pt>
                <c:pt idx="22">
                  <c:v>1.9318557141081948E-2</c:v>
                </c:pt>
                <c:pt idx="23">
                  <c:v>1.4682343810358528E-4</c:v>
                </c:pt>
                <c:pt idx="24">
                  <c:v>1.2288272399280731E-3</c:v>
                </c:pt>
                <c:pt idx="25">
                  <c:v>3.1925938817799517E-2</c:v>
                </c:pt>
                <c:pt idx="26">
                  <c:v>5.3953451857285444E-2</c:v>
                </c:pt>
                <c:pt idx="27">
                  <c:v>0.12730602925811879</c:v>
                </c:pt>
                <c:pt idx="28">
                  <c:v>9.9773467627035858E-3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FB-407D-8AB0-72723A7A9042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16'!$CZ$585:$CZ$613</c:f>
                <c:numCache>
                  <c:formatCode>General</c:formatCode>
                  <c:ptCount val="29"/>
                  <c:pt idx="0">
                    <c:v>4.2937366711642042E-2</c:v>
                  </c:pt>
                  <c:pt idx="1">
                    <c:v>0</c:v>
                  </c:pt>
                  <c:pt idx="2">
                    <c:v>5.8723863322189592E-3</c:v>
                  </c:pt>
                  <c:pt idx="3">
                    <c:v>1.2446883126392299E-3</c:v>
                  </c:pt>
                  <c:pt idx="4">
                    <c:v>3.4069237860680605E-3</c:v>
                  </c:pt>
                  <c:pt idx="5">
                    <c:v>2.6087882546009376E-4</c:v>
                  </c:pt>
                  <c:pt idx="6">
                    <c:v>0</c:v>
                  </c:pt>
                  <c:pt idx="7">
                    <c:v>1.6616778809731472E-2</c:v>
                  </c:pt>
                  <c:pt idx="8">
                    <c:v>1.2946603248795265E-3</c:v>
                  </c:pt>
                  <c:pt idx="9">
                    <c:v>1.6226911547846774E-3</c:v>
                  </c:pt>
                  <c:pt idx="10">
                    <c:v>0</c:v>
                  </c:pt>
                  <c:pt idx="11">
                    <c:v>0</c:v>
                  </c:pt>
                  <c:pt idx="12">
                    <c:v>1.3001264551018969E-3</c:v>
                  </c:pt>
                  <c:pt idx="13">
                    <c:v>3.9161685346225062E-3</c:v>
                  </c:pt>
                  <c:pt idx="14">
                    <c:v>2.0577211601313539E-2</c:v>
                  </c:pt>
                  <c:pt idx="15">
                    <c:v>4.0154529041001158E-4</c:v>
                  </c:pt>
                  <c:pt idx="16">
                    <c:v>6.7964994840486676E-3</c:v>
                  </c:pt>
                  <c:pt idx="17">
                    <c:v>0</c:v>
                  </c:pt>
                  <c:pt idx="18">
                    <c:v>1.5727858820475164E-2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0.2173194131632199</c:v>
                  </c:pt>
                  <c:pt idx="22">
                    <c:v>0.17302231837340226</c:v>
                  </c:pt>
                  <c:pt idx="23">
                    <c:v>0</c:v>
                  </c:pt>
                  <c:pt idx="24">
                    <c:v>2.0577211601313539E-2</c:v>
                  </c:pt>
                  <c:pt idx="25">
                    <c:v>5.8228428963609982E-2</c:v>
                  </c:pt>
                  <c:pt idx="26">
                    <c:v>1.284848688423997E-2</c:v>
                  </c:pt>
                  <c:pt idx="27">
                    <c:v>0.1994857058583262</c:v>
                  </c:pt>
                  <c:pt idx="28">
                    <c:v>1.6366341060171437E-3</c:v>
                  </c:pt>
                </c:numCache>
              </c:numRef>
            </c:plus>
            <c:minus>
              <c:numRef>
                <c:f>'Fall 16'!$CZ$585:$CZ$613</c:f>
                <c:numCache>
                  <c:formatCode>General</c:formatCode>
                  <c:ptCount val="29"/>
                  <c:pt idx="0">
                    <c:v>4.2937366711642042E-2</c:v>
                  </c:pt>
                  <c:pt idx="1">
                    <c:v>0</c:v>
                  </c:pt>
                  <c:pt idx="2">
                    <c:v>5.8723863322189592E-3</c:v>
                  </c:pt>
                  <c:pt idx="3">
                    <c:v>1.2446883126392299E-3</c:v>
                  </c:pt>
                  <c:pt idx="4">
                    <c:v>3.4069237860680605E-3</c:v>
                  </c:pt>
                  <c:pt idx="5">
                    <c:v>2.6087882546009376E-4</c:v>
                  </c:pt>
                  <c:pt idx="6">
                    <c:v>0</c:v>
                  </c:pt>
                  <c:pt idx="7">
                    <c:v>1.6616778809731472E-2</c:v>
                  </c:pt>
                  <c:pt idx="8">
                    <c:v>1.2946603248795265E-3</c:v>
                  </c:pt>
                  <c:pt idx="9">
                    <c:v>1.6226911547846774E-3</c:v>
                  </c:pt>
                  <c:pt idx="10">
                    <c:v>0</c:v>
                  </c:pt>
                  <c:pt idx="11">
                    <c:v>0</c:v>
                  </c:pt>
                  <c:pt idx="12">
                    <c:v>1.3001264551018969E-3</c:v>
                  </c:pt>
                  <c:pt idx="13">
                    <c:v>3.9161685346225062E-3</c:v>
                  </c:pt>
                  <c:pt idx="14">
                    <c:v>2.0577211601313539E-2</c:v>
                  </c:pt>
                  <c:pt idx="15">
                    <c:v>4.0154529041001158E-4</c:v>
                  </c:pt>
                  <c:pt idx="16">
                    <c:v>6.7964994840486676E-3</c:v>
                  </c:pt>
                  <c:pt idx="17">
                    <c:v>0</c:v>
                  </c:pt>
                  <c:pt idx="18">
                    <c:v>1.5727858820475164E-2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0.2173194131632199</c:v>
                  </c:pt>
                  <c:pt idx="22">
                    <c:v>0.17302231837340226</c:v>
                  </c:pt>
                  <c:pt idx="23">
                    <c:v>0</c:v>
                  </c:pt>
                  <c:pt idx="24">
                    <c:v>2.0577211601313539E-2</c:v>
                  </c:pt>
                  <c:pt idx="25">
                    <c:v>5.8228428963609982E-2</c:v>
                  </c:pt>
                  <c:pt idx="26">
                    <c:v>1.284848688423997E-2</c:v>
                  </c:pt>
                  <c:pt idx="27">
                    <c:v>0.1994857058583262</c:v>
                  </c:pt>
                  <c:pt idx="28">
                    <c:v>1.6366341060171437E-3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16'!$CY$585:$CY$613</c:f>
              <c:numCache>
                <c:formatCode>0%</c:formatCode>
                <c:ptCount val="29"/>
                <c:pt idx="0">
                  <c:v>3.3923965775116416E-2</c:v>
                </c:pt>
                <c:pt idx="1">
                  <c:v>0</c:v>
                </c:pt>
                <c:pt idx="2">
                  <c:v>3.9363920284986855E-3</c:v>
                </c:pt>
                <c:pt idx="3">
                  <c:v>6.2234415631961496E-4</c:v>
                </c:pt>
                <c:pt idx="4">
                  <c:v>1.7034618930340303E-3</c:v>
                </c:pt>
                <c:pt idx="5">
                  <c:v>1.3043941273004688E-4</c:v>
                </c:pt>
                <c:pt idx="6">
                  <c:v>0</c:v>
                </c:pt>
                <c:pt idx="7">
                  <c:v>2.7147582591943754E-2</c:v>
                </c:pt>
                <c:pt idx="8">
                  <c:v>2.7452921687702255E-3</c:v>
                </c:pt>
                <c:pt idx="9">
                  <c:v>8.1134557739233869E-4</c:v>
                </c:pt>
                <c:pt idx="10">
                  <c:v>0</c:v>
                </c:pt>
                <c:pt idx="11">
                  <c:v>0</c:v>
                </c:pt>
                <c:pt idx="12">
                  <c:v>6.5006322755094845E-4</c:v>
                </c:pt>
                <c:pt idx="13">
                  <c:v>4.1474203011539418E-3</c:v>
                </c:pt>
                <c:pt idx="14">
                  <c:v>1.0288605800656769E-2</c:v>
                </c:pt>
                <c:pt idx="15">
                  <c:v>2.0077264520500576E-4</c:v>
                </c:pt>
                <c:pt idx="16">
                  <c:v>7.4376056454990508E-3</c:v>
                </c:pt>
                <c:pt idx="17">
                  <c:v>0</c:v>
                </c:pt>
                <c:pt idx="18">
                  <c:v>1.6981387382513428E-2</c:v>
                </c:pt>
                <c:pt idx="19">
                  <c:v>0</c:v>
                </c:pt>
                <c:pt idx="20">
                  <c:v>0</c:v>
                </c:pt>
                <c:pt idx="21">
                  <c:v>0.40513998601636286</c:v>
                </c:pt>
                <c:pt idx="22">
                  <c:v>9.0836574109304638E-2</c:v>
                </c:pt>
                <c:pt idx="23">
                  <c:v>0</c:v>
                </c:pt>
                <c:pt idx="24">
                  <c:v>1.0288605800656769E-2</c:v>
                </c:pt>
                <c:pt idx="25">
                  <c:v>9.7123666651962134E-2</c:v>
                </c:pt>
                <c:pt idx="26">
                  <c:v>1.586856404418473E-2</c:v>
                </c:pt>
                <c:pt idx="27">
                  <c:v>0.26764551394669761</c:v>
                </c:pt>
                <c:pt idx="28">
                  <c:v>2.3704108244469954E-3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FB-407D-8AB0-72723A7A9042}"/>
            </c:ext>
          </c:extLst>
        </c:ser>
        <c:ser>
          <c:idx val="8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16'!$DO$585:$DO$613</c:f>
                <c:numCache>
                  <c:formatCode>General</c:formatCode>
                  <c:ptCount val="29"/>
                  <c:pt idx="0">
                    <c:v>5.4102763447700618E-2</c:v>
                  </c:pt>
                  <c:pt idx="1">
                    <c:v>0</c:v>
                  </c:pt>
                  <c:pt idx="2">
                    <c:v>6.3570964576761604E-3</c:v>
                  </c:pt>
                  <c:pt idx="3">
                    <c:v>1.0048436623139813E-2</c:v>
                  </c:pt>
                  <c:pt idx="4">
                    <c:v>2.7043680781820515E-3</c:v>
                  </c:pt>
                  <c:pt idx="5">
                    <c:v>2.3397927734024295E-2</c:v>
                  </c:pt>
                  <c:pt idx="6">
                    <c:v>0</c:v>
                  </c:pt>
                  <c:pt idx="7">
                    <c:v>5.5080881648099187E-3</c:v>
                  </c:pt>
                  <c:pt idx="8">
                    <c:v>2.9143276592390261E-2</c:v>
                  </c:pt>
                  <c:pt idx="9">
                    <c:v>5.5080881648099187E-3</c:v>
                  </c:pt>
                  <c:pt idx="10">
                    <c:v>5.314161055756844E-3</c:v>
                  </c:pt>
                  <c:pt idx="11">
                    <c:v>8.0585763636844606E-3</c:v>
                  </c:pt>
                  <c:pt idx="12">
                    <c:v>3.1731592760572386E-2</c:v>
                  </c:pt>
                  <c:pt idx="13">
                    <c:v>4.3119949653141018E-2</c:v>
                  </c:pt>
                  <c:pt idx="14">
                    <c:v>0</c:v>
                  </c:pt>
                  <c:pt idx="15">
                    <c:v>1.1908321505648875E-2</c:v>
                  </c:pt>
                  <c:pt idx="16">
                    <c:v>8.5627579094132416E-3</c:v>
                  </c:pt>
                  <c:pt idx="17">
                    <c:v>3.4302888813860359E-3</c:v>
                  </c:pt>
                  <c:pt idx="18">
                    <c:v>8.0885048583904402E-3</c:v>
                  </c:pt>
                  <c:pt idx="19">
                    <c:v>1.268771415488903E-3</c:v>
                  </c:pt>
                  <c:pt idx="20">
                    <c:v>0</c:v>
                  </c:pt>
                  <c:pt idx="21">
                    <c:v>6.7007090302082392E-2</c:v>
                  </c:pt>
                  <c:pt idx="22">
                    <c:v>1.4899764776674047E-2</c:v>
                  </c:pt>
                  <c:pt idx="23">
                    <c:v>0</c:v>
                  </c:pt>
                  <c:pt idx="24">
                    <c:v>0</c:v>
                  </c:pt>
                  <c:pt idx="25">
                    <c:v>1.5272921901056115E-2</c:v>
                  </c:pt>
                  <c:pt idx="26">
                    <c:v>2.7409153351837818E-2</c:v>
                  </c:pt>
                  <c:pt idx="27">
                    <c:v>3.4458700695352125E-2</c:v>
                  </c:pt>
                  <c:pt idx="28">
                    <c:v>1.5216629122070828E-2</c:v>
                  </c:pt>
                </c:numCache>
              </c:numRef>
            </c:plus>
            <c:minus>
              <c:numRef>
                <c:f>'Fall 16'!$DO$585:$DO$613</c:f>
                <c:numCache>
                  <c:formatCode>General</c:formatCode>
                  <c:ptCount val="29"/>
                  <c:pt idx="0">
                    <c:v>5.4102763447700618E-2</c:v>
                  </c:pt>
                  <c:pt idx="1">
                    <c:v>0</c:v>
                  </c:pt>
                  <c:pt idx="2">
                    <c:v>6.3570964576761604E-3</c:v>
                  </c:pt>
                  <c:pt idx="3">
                    <c:v>1.0048436623139813E-2</c:v>
                  </c:pt>
                  <c:pt idx="4">
                    <c:v>2.7043680781820515E-3</c:v>
                  </c:pt>
                  <c:pt idx="5">
                    <c:v>2.3397927734024295E-2</c:v>
                  </c:pt>
                  <c:pt idx="6">
                    <c:v>0</c:v>
                  </c:pt>
                  <c:pt idx="7">
                    <c:v>5.5080881648099187E-3</c:v>
                  </c:pt>
                  <c:pt idx="8">
                    <c:v>2.9143276592390261E-2</c:v>
                  </c:pt>
                  <c:pt idx="9">
                    <c:v>5.5080881648099187E-3</c:v>
                  </c:pt>
                  <c:pt idx="10">
                    <c:v>5.314161055756844E-3</c:v>
                  </c:pt>
                  <c:pt idx="11">
                    <c:v>8.0585763636844606E-3</c:v>
                  </c:pt>
                  <c:pt idx="12">
                    <c:v>3.1731592760572386E-2</c:v>
                  </c:pt>
                  <c:pt idx="13">
                    <c:v>4.3119949653141018E-2</c:v>
                  </c:pt>
                  <c:pt idx="14">
                    <c:v>0</c:v>
                  </c:pt>
                  <c:pt idx="15">
                    <c:v>1.1908321505648875E-2</c:v>
                  </c:pt>
                  <c:pt idx="16">
                    <c:v>8.5627579094132416E-3</c:v>
                  </c:pt>
                  <c:pt idx="17">
                    <c:v>3.4302888813860359E-3</c:v>
                  </c:pt>
                  <c:pt idx="18">
                    <c:v>8.0885048583904402E-3</c:v>
                  </c:pt>
                  <c:pt idx="19">
                    <c:v>1.268771415488903E-3</c:v>
                  </c:pt>
                  <c:pt idx="20">
                    <c:v>0</c:v>
                  </c:pt>
                  <c:pt idx="21">
                    <c:v>6.7007090302082392E-2</c:v>
                  </c:pt>
                  <c:pt idx="22">
                    <c:v>1.4899764776674047E-2</c:v>
                  </c:pt>
                  <c:pt idx="23">
                    <c:v>0</c:v>
                  </c:pt>
                  <c:pt idx="24">
                    <c:v>0</c:v>
                  </c:pt>
                  <c:pt idx="25">
                    <c:v>1.5272921901056115E-2</c:v>
                  </c:pt>
                  <c:pt idx="26">
                    <c:v>2.7409153351837818E-2</c:v>
                  </c:pt>
                  <c:pt idx="27">
                    <c:v>3.4458700695352125E-2</c:v>
                  </c:pt>
                  <c:pt idx="28">
                    <c:v>1.5216629122070828E-2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16'!$DM$585:$DM$613</c:f>
              <c:numCache>
                <c:formatCode>0%</c:formatCode>
                <c:ptCount val="29"/>
                <c:pt idx="0">
                  <c:v>0.3083533358957789</c:v>
                </c:pt>
                <c:pt idx="1">
                  <c:v>0</c:v>
                </c:pt>
                <c:pt idx="2">
                  <c:v>1.6172477413016004E-2</c:v>
                </c:pt>
                <c:pt idx="3">
                  <c:v>1.404680982937315E-2</c:v>
                </c:pt>
                <c:pt idx="4">
                  <c:v>2.9655643553024428E-3</c:v>
                </c:pt>
                <c:pt idx="5">
                  <c:v>1.4888605471257518E-2</c:v>
                </c:pt>
                <c:pt idx="6">
                  <c:v>0</c:v>
                </c:pt>
                <c:pt idx="7">
                  <c:v>9.0547145037486731E-3</c:v>
                </c:pt>
                <c:pt idx="8">
                  <c:v>4.4291273120695251E-2</c:v>
                </c:pt>
                <c:pt idx="9">
                  <c:v>9.0547145037486731E-3</c:v>
                </c:pt>
                <c:pt idx="10">
                  <c:v>7.5402868464843186E-3</c:v>
                </c:pt>
                <c:pt idx="11">
                  <c:v>1.4757562514037008E-2</c:v>
                </c:pt>
                <c:pt idx="12">
                  <c:v>2.0530361244322337E-2</c:v>
                </c:pt>
                <c:pt idx="13">
                  <c:v>6.2182346292747159E-2</c:v>
                </c:pt>
                <c:pt idx="14">
                  <c:v>0</c:v>
                </c:pt>
                <c:pt idx="15">
                  <c:v>8.6532536237455202E-3</c:v>
                </c:pt>
                <c:pt idx="16">
                  <c:v>1.4924025313423045E-2</c:v>
                </c:pt>
                <c:pt idx="17">
                  <c:v>2.980440643667467E-3</c:v>
                </c:pt>
                <c:pt idx="18">
                  <c:v>1.227514934287185E-2</c:v>
                </c:pt>
                <c:pt idx="19">
                  <c:v>4.4857843583392899E-4</c:v>
                </c:pt>
                <c:pt idx="20">
                  <c:v>0</c:v>
                </c:pt>
                <c:pt idx="21">
                  <c:v>0.23050252492674719</c:v>
                </c:pt>
                <c:pt idx="22">
                  <c:v>2.4618577783375249E-2</c:v>
                </c:pt>
                <c:pt idx="23">
                  <c:v>0</c:v>
                </c:pt>
                <c:pt idx="24">
                  <c:v>0</c:v>
                </c:pt>
                <c:pt idx="25">
                  <c:v>1.8557470234462511E-2</c:v>
                </c:pt>
                <c:pt idx="26">
                  <c:v>4.2586230564756869E-2</c:v>
                </c:pt>
                <c:pt idx="27">
                  <c:v>0.10439761537228755</c:v>
                </c:pt>
                <c:pt idx="28">
                  <c:v>1.6218081768317415E-2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FB-407D-8AB0-72723A7A9042}"/>
            </c:ext>
          </c:extLst>
        </c:ser>
        <c:ser>
          <c:idx val="9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16'!$EA$585:$EA$613</c:f>
                <c:numCache>
                  <c:formatCode>General</c:formatCode>
                  <c:ptCount val="29"/>
                  <c:pt idx="0">
                    <c:v>5.3890729732349242E-2</c:v>
                  </c:pt>
                  <c:pt idx="1">
                    <c:v>1.0492955645806726E-3</c:v>
                  </c:pt>
                  <c:pt idx="2">
                    <c:v>2.2707094448033465E-2</c:v>
                  </c:pt>
                  <c:pt idx="3">
                    <c:v>7.2311989122829812E-3</c:v>
                  </c:pt>
                  <c:pt idx="4">
                    <c:v>7.2139858838243093E-4</c:v>
                  </c:pt>
                  <c:pt idx="5">
                    <c:v>7.7870419582751324E-4</c:v>
                  </c:pt>
                  <c:pt idx="6">
                    <c:v>3.2318554370795146E-3</c:v>
                  </c:pt>
                  <c:pt idx="7">
                    <c:v>8.4317101510198826E-3</c:v>
                  </c:pt>
                  <c:pt idx="8">
                    <c:v>1.4363110057576048E-2</c:v>
                  </c:pt>
                  <c:pt idx="9">
                    <c:v>5.9645695093432293E-3</c:v>
                  </c:pt>
                  <c:pt idx="10">
                    <c:v>3.9290715522295227E-3</c:v>
                  </c:pt>
                  <c:pt idx="11">
                    <c:v>5.9739046529166126E-3</c:v>
                  </c:pt>
                  <c:pt idx="12">
                    <c:v>1.9637594333536046E-3</c:v>
                  </c:pt>
                  <c:pt idx="13">
                    <c:v>3.6141347868765446E-2</c:v>
                  </c:pt>
                  <c:pt idx="14">
                    <c:v>6.8743064446582991E-3</c:v>
                  </c:pt>
                  <c:pt idx="15">
                    <c:v>2.1705636988663117E-2</c:v>
                  </c:pt>
                  <c:pt idx="16">
                    <c:v>7.4020058861420544E-3</c:v>
                  </c:pt>
                  <c:pt idx="17">
                    <c:v>1.0209845876024914E-3</c:v>
                  </c:pt>
                  <c:pt idx="18">
                    <c:v>1.5332103727480026E-2</c:v>
                  </c:pt>
                  <c:pt idx="19">
                    <c:v>5.2074790434022467E-4</c:v>
                  </c:pt>
                  <c:pt idx="21">
                    <c:v>1.4224635016670198E-2</c:v>
                  </c:pt>
                  <c:pt idx="22">
                    <c:v>9.0638869875760367E-3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1.0865814038464362E-2</c:v>
                  </c:pt>
                  <c:pt idx="26">
                    <c:v>1.168829025934936E-2</c:v>
                  </c:pt>
                  <c:pt idx="27">
                    <c:v>4.2187826227216466E-2</c:v>
                  </c:pt>
                  <c:pt idx="28">
                    <c:v>8.5560713054715805E-3</c:v>
                  </c:pt>
                </c:numCache>
              </c:numRef>
            </c:plus>
            <c:minus>
              <c:numRef>
                <c:f>'Fall 16'!$EA$585:$EA$613</c:f>
                <c:numCache>
                  <c:formatCode>General</c:formatCode>
                  <c:ptCount val="29"/>
                  <c:pt idx="0">
                    <c:v>5.3890729732349242E-2</c:v>
                  </c:pt>
                  <c:pt idx="1">
                    <c:v>1.0492955645806726E-3</c:v>
                  </c:pt>
                  <c:pt idx="2">
                    <c:v>2.2707094448033465E-2</c:v>
                  </c:pt>
                  <c:pt idx="3">
                    <c:v>7.2311989122829812E-3</c:v>
                  </c:pt>
                  <c:pt idx="4">
                    <c:v>7.2139858838243093E-4</c:v>
                  </c:pt>
                  <c:pt idx="5">
                    <c:v>7.7870419582751324E-4</c:v>
                  </c:pt>
                  <c:pt idx="6">
                    <c:v>3.2318554370795146E-3</c:v>
                  </c:pt>
                  <c:pt idx="7">
                    <c:v>8.4317101510198826E-3</c:v>
                  </c:pt>
                  <c:pt idx="8">
                    <c:v>1.4363110057576048E-2</c:v>
                  </c:pt>
                  <c:pt idx="9">
                    <c:v>5.9645695093432293E-3</c:v>
                  </c:pt>
                  <c:pt idx="10">
                    <c:v>3.9290715522295227E-3</c:v>
                  </c:pt>
                  <c:pt idx="11">
                    <c:v>5.9739046529166126E-3</c:v>
                  </c:pt>
                  <c:pt idx="12">
                    <c:v>1.9637594333536046E-3</c:v>
                  </c:pt>
                  <c:pt idx="13">
                    <c:v>3.6141347868765446E-2</c:v>
                  </c:pt>
                  <c:pt idx="14">
                    <c:v>6.8743064446582991E-3</c:v>
                  </c:pt>
                  <c:pt idx="15">
                    <c:v>2.1705636988663117E-2</c:v>
                  </c:pt>
                  <c:pt idx="16">
                    <c:v>7.4020058861420544E-3</c:v>
                  </c:pt>
                  <c:pt idx="17">
                    <c:v>1.0209845876024914E-3</c:v>
                  </c:pt>
                  <c:pt idx="18">
                    <c:v>1.5332103727480026E-2</c:v>
                  </c:pt>
                  <c:pt idx="19">
                    <c:v>5.2074790434022467E-4</c:v>
                  </c:pt>
                  <c:pt idx="21">
                    <c:v>1.4224635016670198E-2</c:v>
                  </c:pt>
                  <c:pt idx="22">
                    <c:v>9.0638869875760367E-3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1.0865814038464362E-2</c:v>
                  </c:pt>
                  <c:pt idx="26">
                    <c:v>1.168829025934936E-2</c:v>
                  </c:pt>
                  <c:pt idx="27">
                    <c:v>4.2187826227216466E-2</c:v>
                  </c:pt>
                  <c:pt idx="28">
                    <c:v>8.5560713054715805E-3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16'!$DY$585:$DY$613</c:f>
              <c:numCache>
                <c:formatCode>0%</c:formatCode>
                <c:ptCount val="29"/>
                <c:pt idx="0">
                  <c:v>0.19783625660742435</c:v>
                </c:pt>
                <c:pt idx="1">
                  <c:v>4.9566803547124595E-4</c:v>
                </c:pt>
                <c:pt idx="2">
                  <c:v>6.9635614258891143E-2</c:v>
                </c:pt>
                <c:pt idx="3">
                  <c:v>7.2441728476552456E-3</c:v>
                </c:pt>
                <c:pt idx="4">
                  <c:v>2.8219509229116362E-3</c:v>
                </c:pt>
                <c:pt idx="5">
                  <c:v>6.3954684304765432E-4</c:v>
                </c:pt>
                <c:pt idx="6">
                  <c:v>1.761935849610628E-3</c:v>
                </c:pt>
                <c:pt idx="7">
                  <c:v>4.0905815364230713E-2</c:v>
                </c:pt>
                <c:pt idx="8">
                  <c:v>8.3036694913183148E-2</c:v>
                </c:pt>
                <c:pt idx="9">
                  <c:v>1.399763346012778E-2</c:v>
                </c:pt>
                <c:pt idx="10">
                  <c:v>1.0799365814240744E-2</c:v>
                </c:pt>
                <c:pt idx="11">
                  <c:v>1.1835242163790782E-2</c:v>
                </c:pt>
                <c:pt idx="12">
                  <c:v>2.4673561963014174E-3</c:v>
                </c:pt>
                <c:pt idx="13">
                  <c:v>0.19257880928974405</c:v>
                </c:pt>
                <c:pt idx="14">
                  <c:v>4.6076042500691186E-3</c:v>
                </c:pt>
                <c:pt idx="15">
                  <c:v>4.6769085598780444E-2</c:v>
                </c:pt>
                <c:pt idx="16">
                  <c:v>4.1442836123985825E-2</c:v>
                </c:pt>
                <c:pt idx="17">
                  <c:v>1.3307529009326312E-3</c:v>
                </c:pt>
                <c:pt idx="18">
                  <c:v>5.9046905571695729E-2</c:v>
                </c:pt>
                <c:pt idx="19">
                  <c:v>7.1481001497994011E-4</c:v>
                </c:pt>
                <c:pt idx="21">
                  <c:v>3.70327560544347E-2</c:v>
                </c:pt>
                <c:pt idx="22">
                  <c:v>1.4062503750153662E-2</c:v>
                </c:pt>
                <c:pt idx="23">
                  <c:v>0</c:v>
                </c:pt>
                <c:pt idx="24">
                  <c:v>0</c:v>
                </c:pt>
                <c:pt idx="25">
                  <c:v>1.94831209879208E-2</c:v>
                </c:pt>
                <c:pt idx="26">
                  <c:v>2.4574376202531389E-2</c:v>
                </c:pt>
                <c:pt idx="27">
                  <c:v>0.10438697831781553</c:v>
                </c:pt>
                <c:pt idx="28">
                  <c:v>1.0492207660069671E-2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FB-407D-8AB0-72723A7A9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292064"/>
        <c:axId val="-2125295520"/>
      </c:barChart>
      <c:catAx>
        <c:axId val="-212529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295520"/>
        <c:crosses val="autoZero"/>
        <c:auto val="1"/>
        <c:lblAlgn val="ctr"/>
        <c:lblOffset val="100"/>
        <c:noMultiLvlLbl val="0"/>
      </c:catAx>
      <c:valAx>
        <c:axId val="-2125295520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29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816398687277897E-2"/>
          <c:y val="1.5617940440788999E-2"/>
          <c:w val="0.367382458305891"/>
          <c:h val="4.40714843773657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 STEROLS</a:t>
            </a:r>
          </a:p>
        </c:rich>
      </c:tx>
      <c:layout>
        <c:manualLayout>
          <c:xMode val="edge"/>
          <c:yMode val="edge"/>
          <c:x val="0.90896306600728105"/>
          <c:y val="1.7337623598826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4639022130455102E-2"/>
          <c:y val="8.2931632881053402E-2"/>
          <c:w val="0.96915728133679402"/>
          <c:h val="0.848639815647819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16'!$AC$618:$AC$625</c:f>
                <c:numCache>
                  <c:formatCode>General</c:formatCode>
                  <c:ptCount val="8"/>
                  <c:pt idx="0">
                    <c:v>3.5391956773831543E-2</c:v>
                  </c:pt>
                  <c:pt idx="1">
                    <c:v>5.6011857026022932E-2</c:v>
                  </c:pt>
                  <c:pt idx="2">
                    <c:v>1.2608203674396905E-2</c:v>
                  </c:pt>
                  <c:pt idx="3">
                    <c:v>0.13497485470696188</c:v>
                  </c:pt>
                  <c:pt idx="4">
                    <c:v>2.6055441396725838E-2</c:v>
                  </c:pt>
                  <c:pt idx="5">
                    <c:v>4.0840890482571529E-2</c:v>
                  </c:pt>
                  <c:pt idx="6">
                    <c:v>0.1381923821267145</c:v>
                  </c:pt>
                  <c:pt idx="7">
                    <c:v>2.736323481012827E-2</c:v>
                  </c:pt>
                </c:numCache>
              </c:numRef>
            </c:plus>
            <c:minus>
              <c:numRef>
                <c:f>'Fall 16'!$AC$618:$AC$625</c:f>
                <c:numCache>
                  <c:formatCode>General</c:formatCode>
                  <c:ptCount val="8"/>
                  <c:pt idx="0">
                    <c:v>3.5391956773831543E-2</c:v>
                  </c:pt>
                  <c:pt idx="1">
                    <c:v>5.6011857026022932E-2</c:v>
                  </c:pt>
                  <c:pt idx="2">
                    <c:v>1.2608203674396905E-2</c:v>
                  </c:pt>
                  <c:pt idx="3">
                    <c:v>0.13497485470696188</c:v>
                  </c:pt>
                  <c:pt idx="4">
                    <c:v>2.6055441396725838E-2</c:v>
                  </c:pt>
                  <c:pt idx="5">
                    <c:v>4.0840890482571529E-2</c:v>
                  </c:pt>
                  <c:pt idx="6">
                    <c:v>0.1381923821267145</c:v>
                  </c:pt>
                  <c:pt idx="7">
                    <c:v>2.736323481012827E-2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16'!$Z$618:$Z$625</c:f>
              <c:numCache>
                <c:formatCode>0%</c:formatCode>
                <c:ptCount val="8"/>
                <c:pt idx="0">
                  <c:v>9.4066623005568173E-2</c:v>
                </c:pt>
                <c:pt idx="1">
                  <c:v>9.9651702782990778E-2</c:v>
                </c:pt>
                <c:pt idx="2">
                  <c:v>2.0017886475507979E-2</c:v>
                </c:pt>
                <c:pt idx="3">
                  <c:v>0.1935544132992548</c:v>
                </c:pt>
                <c:pt idx="4">
                  <c:v>9.4597831070741975E-2</c:v>
                </c:pt>
                <c:pt idx="5">
                  <c:v>5.6685762144977669E-2</c:v>
                </c:pt>
                <c:pt idx="6">
                  <c:v>0.42264625836763214</c:v>
                </c:pt>
                <c:pt idx="7">
                  <c:v>1.8779522853326416E-2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3-49FC-AE7F-5269E80A297A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16'!$AQ$618:$AQ$625</c:f>
                <c:numCache>
                  <c:formatCode>General</c:formatCode>
                  <c:ptCount val="8"/>
                  <c:pt idx="0">
                    <c:v>2.1344375686363241E-3</c:v>
                  </c:pt>
                  <c:pt idx="1">
                    <c:v>1.6016248366148338E-2</c:v>
                  </c:pt>
                  <c:pt idx="2">
                    <c:v>4.941824207365466E-3</c:v>
                  </c:pt>
                  <c:pt idx="3">
                    <c:v>0</c:v>
                  </c:pt>
                  <c:pt idx="4">
                    <c:v>0.13094392279678188</c:v>
                  </c:pt>
                  <c:pt idx="5">
                    <c:v>7.9864238749233152E-2</c:v>
                  </c:pt>
                  <c:pt idx="6">
                    <c:v>0.22360529211444913</c:v>
                  </c:pt>
                  <c:pt idx="7">
                    <c:v>3.2164953936625845E-3</c:v>
                  </c:pt>
                </c:numCache>
              </c:numRef>
            </c:plus>
            <c:minus>
              <c:numRef>
                <c:f>'Fall 16'!$AQ$618:$AQ$625</c:f>
                <c:numCache>
                  <c:formatCode>General</c:formatCode>
                  <c:ptCount val="8"/>
                  <c:pt idx="0">
                    <c:v>2.1344375686363241E-3</c:v>
                  </c:pt>
                  <c:pt idx="1">
                    <c:v>1.6016248366148338E-2</c:v>
                  </c:pt>
                  <c:pt idx="2">
                    <c:v>4.941824207365466E-3</c:v>
                  </c:pt>
                  <c:pt idx="3">
                    <c:v>0</c:v>
                  </c:pt>
                  <c:pt idx="4">
                    <c:v>0.13094392279678188</c:v>
                  </c:pt>
                  <c:pt idx="5">
                    <c:v>7.9864238749233152E-2</c:v>
                  </c:pt>
                  <c:pt idx="6">
                    <c:v>0.22360529211444913</c:v>
                  </c:pt>
                  <c:pt idx="7">
                    <c:v>3.2164953936625845E-3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16'!$AO$618:$AO$625</c:f>
              <c:numCache>
                <c:formatCode>0%</c:formatCode>
                <c:ptCount val="8"/>
                <c:pt idx="0">
                  <c:v>3.9133393709672178E-2</c:v>
                </c:pt>
                <c:pt idx="1">
                  <c:v>2.6311440829350833E-2</c:v>
                </c:pt>
                <c:pt idx="2">
                  <c:v>3.160098145548984E-3</c:v>
                </c:pt>
                <c:pt idx="3">
                  <c:v>0</c:v>
                </c:pt>
                <c:pt idx="4">
                  <c:v>0.18270777649823514</c:v>
                </c:pt>
                <c:pt idx="5">
                  <c:v>0.10673279548003255</c:v>
                </c:pt>
                <c:pt idx="6">
                  <c:v>0.64009943170522376</c:v>
                </c:pt>
                <c:pt idx="7">
                  <c:v>1.8550636319365731E-3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3-49FC-AE7F-5269E80A297A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16'!$BE$618:$BE$625</c:f>
                <c:numCache>
                  <c:formatCode>General</c:formatCode>
                  <c:ptCount val="8"/>
                  <c:pt idx="0">
                    <c:v>6.2511312498356786E-2</c:v>
                  </c:pt>
                  <c:pt idx="1">
                    <c:v>3.7222802324203816E-2</c:v>
                  </c:pt>
                  <c:pt idx="2">
                    <c:v>1.0925480787820817E-2</c:v>
                  </c:pt>
                  <c:pt idx="3">
                    <c:v>2.7297181978293387E-2</c:v>
                  </c:pt>
                  <c:pt idx="4">
                    <c:v>2.8315665043106897E-2</c:v>
                  </c:pt>
                  <c:pt idx="5">
                    <c:v>3.8295955506620238E-2</c:v>
                  </c:pt>
                  <c:pt idx="6">
                    <c:v>0.1678425041693947</c:v>
                  </c:pt>
                  <c:pt idx="7">
                    <c:v>8.704724634727207E-3</c:v>
                  </c:pt>
                </c:numCache>
              </c:numRef>
            </c:plus>
            <c:minus>
              <c:numRef>
                <c:f>'Fall 16'!$BE$618:$BE$625</c:f>
                <c:numCache>
                  <c:formatCode>General</c:formatCode>
                  <c:ptCount val="8"/>
                  <c:pt idx="0">
                    <c:v>6.2511312498356786E-2</c:v>
                  </c:pt>
                  <c:pt idx="1">
                    <c:v>3.7222802324203816E-2</c:v>
                  </c:pt>
                  <c:pt idx="2">
                    <c:v>1.0925480787820817E-2</c:v>
                  </c:pt>
                  <c:pt idx="3">
                    <c:v>2.7297181978293387E-2</c:v>
                  </c:pt>
                  <c:pt idx="4">
                    <c:v>2.8315665043106897E-2</c:v>
                  </c:pt>
                  <c:pt idx="5">
                    <c:v>3.8295955506620238E-2</c:v>
                  </c:pt>
                  <c:pt idx="6">
                    <c:v>0.1678425041693947</c:v>
                  </c:pt>
                  <c:pt idx="7">
                    <c:v>8.704724634727207E-3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16'!$BC$618:$BC$625</c:f>
              <c:numCache>
                <c:formatCode>0%</c:formatCode>
                <c:ptCount val="8"/>
                <c:pt idx="0">
                  <c:v>0.18652187033100226</c:v>
                </c:pt>
                <c:pt idx="1">
                  <c:v>2.9210584148776444E-2</c:v>
                </c:pt>
                <c:pt idx="2">
                  <c:v>1.2895832841554964E-2</c:v>
                </c:pt>
                <c:pt idx="3">
                  <c:v>1.3532370888270119E-2</c:v>
                </c:pt>
                <c:pt idx="4">
                  <c:v>5.3973019371151378E-2</c:v>
                </c:pt>
                <c:pt idx="5">
                  <c:v>3.8681937602449284E-2</c:v>
                </c:pt>
                <c:pt idx="6">
                  <c:v>0.64989982948809899</c:v>
                </c:pt>
                <c:pt idx="7">
                  <c:v>1.5284555328696554E-2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A3-49FC-AE7F-5269E80A297A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16'!$BV$618:$BV$625</c:f>
                <c:numCache>
                  <c:formatCode>General</c:formatCode>
                  <c:ptCount val="8"/>
                  <c:pt idx="0">
                    <c:v>4.5098680798587525E-2</c:v>
                  </c:pt>
                  <c:pt idx="1">
                    <c:v>9.910273896705156E-2</c:v>
                  </c:pt>
                  <c:pt idx="2">
                    <c:v>8.5016048471929177E-3</c:v>
                  </c:pt>
                  <c:pt idx="3">
                    <c:v>4.7329566489552791E-2</c:v>
                  </c:pt>
                  <c:pt idx="4">
                    <c:v>1.9309065222611981E-2</c:v>
                  </c:pt>
                  <c:pt idx="5">
                    <c:v>8.1116153625656676E-2</c:v>
                  </c:pt>
                  <c:pt idx="6">
                    <c:v>0.12849643525990576</c:v>
                  </c:pt>
                  <c:pt idx="7">
                    <c:v>3.5109429801765631E-2</c:v>
                  </c:pt>
                </c:numCache>
              </c:numRef>
            </c:plus>
            <c:minus>
              <c:numRef>
                <c:f>'Fall 16'!$BV$618:$BV$625</c:f>
                <c:numCache>
                  <c:formatCode>General</c:formatCode>
                  <c:ptCount val="8"/>
                  <c:pt idx="0">
                    <c:v>4.5098680798587525E-2</c:v>
                  </c:pt>
                  <c:pt idx="1">
                    <c:v>9.910273896705156E-2</c:v>
                  </c:pt>
                  <c:pt idx="2">
                    <c:v>8.5016048471929177E-3</c:v>
                  </c:pt>
                  <c:pt idx="3">
                    <c:v>4.7329566489552791E-2</c:v>
                  </c:pt>
                  <c:pt idx="4">
                    <c:v>1.9309065222611981E-2</c:v>
                  </c:pt>
                  <c:pt idx="5">
                    <c:v>8.1116153625656676E-2</c:v>
                  </c:pt>
                  <c:pt idx="6">
                    <c:v>0.12849643525990576</c:v>
                  </c:pt>
                  <c:pt idx="7">
                    <c:v>3.5109429801765631E-2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16'!$BT$618:$BT$625</c:f>
              <c:numCache>
                <c:formatCode>0%</c:formatCode>
                <c:ptCount val="8"/>
                <c:pt idx="0">
                  <c:v>0.1490677094515383</c:v>
                </c:pt>
                <c:pt idx="1">
                  <c:v>0.10601092547006725</c:v>
                </c:pt>
                <c:pt idx="2">
                  <c:v>3.3225280932327791E-3</c:v>
                </c:pt>
                <c:pt idx="3">
                  <c:v>3.2275024251614957E-2</c:v>
                </c:pt>
                <c:pt idx="4">
                  <c:v>6.3394746153441414E-2</c:v>
                </c:pt>
                <c:pt idx="5">
                  <c:v>0.1110587582806378</c:v>
                </c:pt>
                <c:pt idx="6">
                  <c:v>0.49983610206391549</c:v>
                </c:pt>
                <c:pt idx="7">
                  <c:v>3.5034206235552028E-2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A3-49FC-AE7F-5269E80A297A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16'!$CH$618:$CH$625</c:f>
                <c:numCache>
                  <c:formatCode>General</c:formatCode>
                  <c:ptCount val="8"/>
                  <c:pt idx="0">
                    <c:v>1.6124427829630483E-2</c:v>
                  </c:pt>
                  <c:pt idx="1">
                    <c:v>1.1027382071727956E-2</c:v>
                  </c:pt>
                  <c:pt idx="3">
                    <c:v>5.1126437178730284E-3</c:v>
                  </c:pt>
                  <c:pt idx="4">
                    <c:v>2.1172921330678482E-2</c:v>
                  </c:pt>
                  <c:pt idx="5">
                    <c:v>1.1905252726601182E-2</c:v>
                  </c:pt>
                  <c:pt idx="6">
                    <c:v>2.4981658476572646E-2</c:v>
                  </c:pt>
                  <c:pt idx="7">
                    <c:v>3.6059638535708067E-3</c:v>
                  </c:pt>
                </c:numCache>
              </c:numRef>
            </c:plus>
            <c:minus>
              <c:numRef>
                <c:f>'Fall 16'!$CH$618:$CH$625</c:f>
                <c:numCache>
                  <c:formatCode>General</c:formatCode>
                  <c:ptCount val="8"/>
                  <c:pt idx="0">
                    <c:v>1.6124427829630483E-2</c:v>
                  </c:pt>
                  <c:pt idx="1">
                    <c:v>1.1027382071727956E-2</c:v>
                  </c:pt>
                  <c:pt idx="3">
                    <c:v>5.1126437178730284E-3</c:v>
                  </c:pt>
                  <c:pt idx="4">
                    <c:v>2.1172921330678482E-2</c:v>
                  </c:pt>
                  <c:pt idx="5">
                    <c:v>1.1905252726601182E-2</c:v>
                  </c:pt>
                  <c:pt idx="6">
                    <c:v>2.4981658476572646E-2</c:v>
                  </c:pt>
                  <c:pt idx="7">
                    <c:v>3.6059638535708067E-3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16'!$CF$618:$CF$625</c:f>
              <c:numCache>
                <c:formatCode>0%</c:formatCode>
                <c:ptCount val="8"/>
                <c:pt idx="0">
                  <c:v>6.2086985082499747E-2</c:v>
                </c:pt>
                <c:pt idx="1">
                  <c:v>4.5181794594369842E-2</c:v>
                </c:pt>
                <c:pt idx="3">
                  <c:v>4.0130636422914014E-2</c:v>
                </c:pt>
                <c:pt idx="4">
                  <c:v>0.13373361181574661</c:v>
                </c:pt>
                <c:pt idx="5">
                  <c:v>0.11606451079705912</c:v>
                </c:pt>
                <c:pt idx="6">
                  <c:v>0.58612682868666255</c:v>
                </c:pt>
                <c:pt idx="7">
                  <c:v>1.6675632600748065E-2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A3-49FC-AE7F-5269E80A297A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16'!$CR$618:$CR$625</c:f>
                <c:numCache>
                  <c:formatCode>General</c:formatCode>
                  <c:ptCount val="8"/>
                  <c:pt idx="0">
                    <c:v>3.6372277910576047E-2</c:v>
                  </c:pt>
                  <c:pt idx="1">
                    <c:v>2.1911907637957782E-2</c:v>
                  </c:pt>
                  <c:pt idx="2">
                    <c:v>1.1793219285596559E-2</c:v>
                  </c:pt>
                  <c:pt idx="3">
                    <c:v>0</c:v>
                  </c:pt>
                  <c:pt idx="4">
                    <c:v>1.4566540425040617E-2</c:v>
                  </c:pt>
                  <c:pt idx="5">
                    <c:v>9.2428777406649166E-3</c:v>
                  </c:pt>
                  <c:pt idx="6">
                    <c:v>3.8743281461947512E-2</c:v>
                  </c:pt>
                  <c:pt idx="7">
                    <c:v>1.7257771370338966E-3</c:v>
                  </c:pt>
                </c:numCache>
              </c:numRef>
            </c:plus>
            <c:minus>
              <c:numRef>
                <c:f>'Fall 16'!$CR$618:$CR$625</c:f>
                <c:numCache>
                  <c:formatCode>General</c:formatCode>
                  <c:ptCount val="8"/>
                  <c:pt idx="0">
                    <c:v>3.6372277910576047E-2</c:v>
                  </c:pt>
                  <c:pt idx="1">
                    <c:v>2.1911907637957782E-2</c:v>
                  </c:pt>
                  <c:pt idx="2">
                    <c:v>1.1793219285596559E-2</c:v>
                  </c:pt>
                  <c:pt idx="3">
                    <c:v>0</c:v>
                  </c:pt>
                  <c:pt idx="4">
                    <c:v>1.4566540425040617E-2</c:v>
                  </c:pt>
                  <c:pt idx="5">
                    <c:v>9.2428777406649166E-3</c:v>
                  </c:pt>
                  <c:pt idx="6">
                    <c:v>3.8743281461947512E-2</c:v>
                  </c:pt>
                  <c:pt idx="7">
                    <c:v>1.7257771370338966E-3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16'!$CP$618:$CP$625</c:f>
              <c:numCache>
                <c:formatCode>0%</c:formatCode>
                <c:ptCount val="8"/>
                <c:pt idx="0">
                  <c:v>8.5379890719641541E-2</c:v>
                </c:pt>
                <c:pt idx="1">
                  <c:v>1.7006553115945365E-2</c:v>
                </c:pt>
                <c:pt idx="2">
                  <c:v>1.4501236866712879E-2</c:v>
                </c:pt>
                <c:pt idx="3">
                  <c:v>0</c:v>
                </c:pt>
                <c:pt idx="4">
                  <c:v>2.3551495354532909E-2</c:v>
                </c:pt>
                <c:pt idx="5">
                  <c:v>1.0470578938788522E-2</c:v>
                </c:pt>
                <c:pt idx="6">
                  <c:v>0.8447475138067716</c:v>
                </c:pt>
                <c:pt idx="7">
                  <c:v>4.3427311976072204E-3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A3-49FC-AE7F-5269E80A297A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16'!$EN$618:$EN$625</c:f>
                <c:numCache>
                  <c:formatCode>General</c:formatCode>
                  <c:ptCount val="8"/>
                  <c:pt idx="0">
                    <c:v>7.7637049530070043E-2</c:v>
                  </c:pt>
                  <c:pt idx="1">
                    <c:v>2.198537756322351E-2</c:v>
                  </c:pt>
                  <c:pt idx="2">
                    <c:v>1.6786254949037115E-3</c:v>
                  </c:pt>
                  <c:pt idx="3">
                    <c:v>1.4049124311611214E-2</c:v>
                  </c:pt>
                  <c:pt idx="4">
                    <c:v>3.6110163513120276E-2</c:v>
                  </c:pt>
                  <c:pt idx="5">
                    <c:v>5.7740758393351868E-2</c:v>
                  </c:pt>
                  <c:pt idx="6">
                    <c:v>6.3782988412006858E-2</c:v>
                  </c:pt>
                  <c:pt idx="7">
                    <c:v>2.4990881833045282E-2</c:v>
                  </c:pt>
                </c:numCache>
              </c:numRef>
            </c:plus>
            <c:minus>
              <c:numRef>
                <c:f>'Fall 16'!$EN$618:$EN$625</c:f>
                <c:numCache>
                  <c:formatCode>General</c:formatCode>
                  <c:ptCount val="8"/>
                  <c:pt idx="0">
                    <c:v>7.7637049530070043E-2</c:v>
                  </c:pt>
                  <c:pt idx="1">
                    <c:v>2.198537756322351E-2</c:v>
                  </c:pt>
                  <c:pt idx="2">
                    <c:v>1.6786254949037115E-3</c:v>
                  </c:pt>
                  <c:pt idx="3">
                    <c:v>1.4049124311611214E-2</c:v>
                  </c:pt>
                  <c:pt idx="4">
                    <c:v>3.6110163513120276E-2</c:v>
                  </c:pt>
                  <c:pt idx="5">
                    <c:v>5.7740758393351868E-2</c:v>
                  </c:pt>
                  <c:pt idx="6">
                    <c:v>6.3782988412006858E-2</c:v>
                  </c:pt>
                  <c:pt idx="7">
                    <c:v>2.4990881833045282E-2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16'!$EM$618:$EM$625</c:f>
              <c:numCache>
                <c:formatCode>0%</c:formatCode>
                <c:ptCount val="8"/>
                <c:pt idx="0">
                  <c:v>0.16399741305691168</c:v>
                </c:pt>
                <c:pt idx="1">
                  <c:v>6.5786223681232409E-2</c:v>
                </c:pt>
                <c:pt idx="2">
                  <c:v>5.5954183163457055E-4</c:v>
                </c:pt>
                <c:pt idx="3">
                  <c:v>4.6830414372037383E-3</c:v>
                </c:pt>
                <c:pt idx="4">
                  <c:v>0.10696261561780751</c:v>
                </c:pt>
                <c:pt idx="5">
                  <c:v>0.1779386890169915</c:v>
                </c:pt>
                <c:pt idx="6">
                  <c:v>0.44435988495451695</c:v>
                </c:pt>
                <c:pt idx="7">
                  <c:v>3.5712590403701679E-2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A3-49FC-AE7F-5269E80A297A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16'!$CZ$618:$CZ$625</c:f>
                <c:numCache>
                  <c:formatCode>General</c:formatCode>
                  <c:ptCount val="8"/>
                  <c:pt idx="0">
                    <c:v>0.21594351063387732</c:v>
                  </c:pt>
                  <c:pt idx="1">
                    <c:v>0.19568403803010914</c:v>
                  </c:pt>
                  <c:pt idx="2">
                    <c:v>0</c:v>
                  </c:pt>
                  <c:pt idx="3">
                    <c:v>2.3265341529803599E-2</c:v>
                  </c:pt>
                  <c:pt idx="4">
                    <c:v>6.877258290035658E-2</c:v>
                  </c:pt>
                  <c:pt idx="5">
                    <c:v>1.5502061882944125E-2</c:v>
                  </c:pt>
                  <c:pt idx="6">
                    <c:v>0.23558107825943553</c:v>
                  </c:pt>
                  <c:pt idx="7">
                    <c:v>1.9366301698729863E-3</c:v>
                  </c:pt>
                </c:numCache>
              </c:numRef>
            </c:plus>
            <c:minus>
              <c:numRef>
                <c:f>'Fall 16'!$CZ$618:$CZ$625</c:f>
                <c:numCache>
                  <c:formatCode>General</c:formatCode>
                  <c:ptCount val="8"/>
                  <c:pt idx="0">
                    <c:v>0.21594351063387732</c:v>
                  </c:pt>
                  <c:pt idx="1">
                    <c:v>0.19568403803010914</c:v>
                  </c:pt>
                  <c:pt idx="2">
                    <c:v>0</c:v>
                  </c:pt>
                  <c:pt idx="3">
                    <c:v>2.3265341529803599E-2</c:v>
                  </c:pt>
                  <c:pt idx="4">
                    <c:v>6.877258290035658E-2</c:v>
                  </c:pt>
                  <c:pt idx="5">
                    <c:v>1.5502061882944125E-2</c:v>
                  </c:pt>
                  <c:pt idx="6">
                    <c:v>0.23558107825943553</c:v>
                  </c:pt>
                  <c:pt idx="7">
                    <c:v>1.9366301698729863E-3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16'!$CY$618:$CY$625</c:f>
              <c:numCache>
                <c:formatCode>0%</c:formatCode>
                <c:ptCount val="8"/>
                <c:pt idx="0">
                  <c:v>0.44773973114493126</c:v>
                </c:pt>
                <c:pt idx="1">
                  <c:v>0.1026117333176824</c:v>
                </c:pt>
                <c:pt idx="2">
                  <c:v>0</c:v>
                </c:pt>
                <c:pt idx="3">
                  <c:v>1.1632670764901799E-2</c:v>
                </c:pt>
                <c:pt idx="4">
                  <c:v>0.11045276984756612</c:v>
                </c:pt>
                <c:pt idx="5">
                  <c:v>1.8364218532752871E-2</c:v>
                </c:pt>
                <c:pt idx="6">
                  <c:v>0.30648497509868355</c:v>
                </c:pt>
                <c:pt idx="7">
                  <c:v>2.7139012934820138E-3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A3-49FC-AE7F-5269E80A297A}"/>
            </c:ext>
          </c:extLst>
        </c:ser>
        <c:ser>
          <c:idx val="8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16'!$DO$618:$DO$625</c:f>
                <c:numCache>
                  <c:formatCode>General</c:formatCode>
                  <c:ptCount val="8"/>
                  <c:pt idx="0">
                    <c:v>0.12669344022285395</c:v>
                  </c:pt>
                  <c:pt idx="1">
                    <c:v>3.4375708123160716E-2</c:v>
                  </c:pt>
                  <c:pt idx="2">
                    <c:v>0</c:v>
                  </c:pt>
                  <c:pt idx="3">
                    <c:v>0</c:v>
                  </c:pt>
                  <c:pt idx="4">
                    <c:v>3.5655340149892648E-2</c:v>
                  </c:pt>
                  <c:pt idx="5">
                    <c:v>4.8450477113770811E-2</c:v>
                  </c:pt>
                  <c:pt idx="6">
                    <c:v>8.5231554107961904E-2</c:v>
                  </c:pt>
                  <c:pt idx="7">
                    <c:v>3.5318133252684014E-2</c:v>
                  </c:pt>
                </c:numCache>
              </c:numRef>
            </c:plus>
            <c:minus>
              <c:numRef>
                <c:f>'Fall 16'!$DO$618:$DO$625</c:f>
                <c:numCache>
                  <c:formatCode>General</c:formatCode>
                  <c:ptCount val="8"/>
                  <c:pt idx="0">
                    <c:v>0.12669344022285395</c:v>
                  </c:pt>
                  <c:pt idx="1">
                    <c:v>3.4375708123160716E-2</c:v>
                  </c:pt>
                  <c:pt idx="2">
                    <c:v>0</c:v>
                  </c:pt>
                  <c:pt idx="3">
                    <c:v>0</c:v>
                  </c:pt>
                  <c:pt idx="4">
                    <c:v>3.5655340149892648E-2</c:v>
                  </c:pt>
                  <c:pt idx="5">
                    <c:v>4.8450477113770811E-2</c:v>
                  </c:pt>
                  <c:pt idx="6">
                    <c:v>8.5231554107961904E-2</c:v>
                  </c:pt>
                  <c:pt idx="7">
                    <c:v>3.5318133252684014E-2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16'!$DM$618:$DM$625</c:f>
              <c:numCache>
                <c:formatCode>0%</c:formatCode>
                <c:ptCount val="8"/>
                <c:pt idx="0">
                  <c:v>0.52555369018729869</c:v>
                </c:pt>
                <c:pt idx="1">
                  <c:v>5.6876055901351738E-2</c:v>
                </c:pt>
                <c:pt idx="2">
                  <c:v>0</c:v>
                </c:pt>
                <c:pt idx="3">
                  <c:v>0</c:v>
                </c:pt>
                <c:pt idx="4">
                  <c:v>4.3375791850981005E-2</c:v>
                </c:pt>
                <c:pt idx="5">
                  <c:v>9.4765368095145144E-2</c:v>
                </c:pt>
                <c:pt idx="6">
                  <c:v>0.2419715676451632</c:v>
                </c:pt>
                <c:pt idx="7">
                  <c:v>3.7457526320060185E-2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A3-49FC-AE7F-5269E80A297A}"/>
            </c:ext>
          </c:extLst>
        </c:ser>
        <c:ser>
          <c:idx val="9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16'!$EA$618:$EA$625</c:f>
                <c:numCache>
                  <c:formatCode>General</c:formatCode>
                  <c:ptCount val="8"/>
                  <c:pt idx="0">
                    <c:v>3.7639616986240278E-2</c:v>
                  </c:pt>
                  <c:pt idx="1">
                    <c:v>4.1012512848819488E-2</c:v>
                  </c:pt>
                  <c:pt idx="2">
                    <c:v>0</c:v>
                  </c:pt>
                  <c:pt idx="3">
                    <c:v>0</c:v>
                  </c:pt>
                  <c:pt idx="4">
                    <c:v>2.5423821348386638E-2</c:v>
                  </c:pt>
                  <c:pt idx="5">
                    <c:v>4.7123467711678177E-2</c:v>
                  </c:pt>
                  <c:pt idx="6">
                    <c:v>6.1262525567471228E-2</c:v>
                  </c:pt>
                  <c:pt idx="7">
                    <c:v>3.9761596026969354E-2</c:v>
                  </c:pt>
                </c:numCache>
              </c:numRef>
            </c:plus>
            <c:minus>
              <c:numRef>
                <c:f>'Fall 16'!$EA$618:$EA$625</c:f>
                <c:numCache>
                  <c:formatCode>General</c:formatCode>
                  <c:ptCount val="8"/>
                  <c:pt idx="0">
                    <c:v>3.7639616986240278E-2</c:v>
                  </c:pt>
                  <c:pt idx="1">
                    <c:v>4.1012512848819488E-2</c:v>
                  </c:pt>
                  <c:pt idx="2">
                    <c:v>0</c:v>
                  </c:pt>
                  <c:pt idx="3">
                    <c:v>0</c:v>
                  </c:pt>
                  <c:pt idx="4">
                    <c:v>2.5423821348386638E-2</c:v>
                  </c:pt>
                  <c:pt idx="5">
                    <c:v>4.7123467711678177E-2</c:v>
                  </c:pt>
                  <c:pt idx="6">
                    <c:v>6.1262525567471228E-2</c:v>
                  </c:pt>
                  <c:pt idx="7">
                    <c:v>3.9761596026969354E-2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16'!$DY$618:$DY$625</c:f>
              <c:numCache>
                <c:formatCode>0%</c:formatCode>
                <c:ptCount val="8"/>
                <c:pt idx="0">
                  <c:v>0.17772538487245568</c:v>
                </c:pt>
                <c:pt idx="1">
                  <c:v>6.9413355070000932E-2</c:v>
                </c:pt>
                <c:pt idx="2">
                  <c:v>0</c:v>
                </c:pt>
                <c:pt idx="3">
                  <c:v>0</c:v>
                </c:pt>
                <c:pt idx="4">
                  <c:v>8.9958423835883608E-2</c:v>
                </c:pt>
                <c:pt idx="5">
                  <c:v>0.11579815173634542</c:v>
                </c:pt>
                <c:pt idx="6">
                  <c:v>0.49562432555692321</c:v>
                </c:pt>
                <c:pt idx="7">
                  <c:v>5.1480358928391146E-2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A3-49FC-AE7F-5269E80A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3977072"/>
        <c:axId val="-2123973728"/>
      </c:barChart>
      <c:catAx>
        <c:axId val="-212397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973728"/>
        <c:crosses val="autoZero"/>
        <c:auto val="1"/>
        <c:lblAlgn val="ctr"/>
        <c:lblOffset val="100"/>
        <c:noMultiLvlLbl val="0"/>
      </c:catAx>
      <c:valAx>
        <c:axId val="-2123973728"/>
        <c:scaling>
          <c:orientation val="minMax"/>
          <c:max val="0.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97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627172137525E-2"/>
          <c:y val="1.38379416069444E-2"/>
          <c:w val="0.36732566769004699"/>
          <c:h val="4.41511761901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STANOLS</a:t>
            </a:r>
          </a:p>
        </c:rich>
      </c:tx>
      <c:layout>
        <c:manualLayout>
          <c:xMode val="edge"/>
          <c:yMode val="edge"/>
          <c:x val="0.92137077539863699"/>
          <c:y val="1.7337623598826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4639022130455102E-2"/>
          <c:y val="9.0463867133432505E-2"/>
          <c:w val="0.96915728133679402"/>
          <c:h val="0.610091407045991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16'!$AC$630:$AC$649</c:f>
                <c:numCache>
                  <c:formatCode>General</c:formatCode>
                  <c:ptCount val="20"/>
                  <c:pt idx="0">
                    <c:v>1.8026575829033029E-2</c:v>
                  </c:pt>
                  <c:pt idx="1">
                    <c:v>0</c:v>
                  </c:pt>
                  <c:pt idx="2">
                    <c:v>1.4848913218657054E-2</c:v>
                  </c:pt>
                  <c:pt idx="3">
                    <c:v>4.5584506831604608E-3</c:v>
                  </c:pt>
                  <c:pt idx="4">
                    <c:v>6.6939805365878097E-2</c:v>
                  </c:pt>
                  <c:pt idx="5">
                    <c:v>4.8311230649328305E-3</c:v>
                  </c:pt>
                  <c:pt idx="6">
                    <c:v>6.9525308887589997E-3</c:v>
                  </c:pt>
                  <c:pt idx="7">
                    <c:v>1.4175839786109699E-2</c:v>
                  </c:pt>
                  <c:pt idx="8">
                    <c:v>1.5119737032714527E-2</c:v>
                  </c:pt>
                  <c:pt idx="9">
                    <c:v>2.1070628247477997E-2</c:v>
                  </c:pt>
                  <c:pt idx="10">
                    <c:v>1.1012592718655404E-2</c:v>
                  </c:pt>
                  <c:pt idx="11">
                    <c:v>8.8677587625422376E-3</c:v>
                  </c:pt>
                  <c:pt idx="12">
                    <c:v>6.9852099490421045E-3</c:v>
                  </c:pt>
                  <c:pt idx="13">
                    <c:v>7.3386378171583957E-2</c:v>
                  </c:pt>
                  <c:pt idx="14">
                    <c:v>0.11963240512379336</c:v>
                  </c:pt>
                  <c:pt idx="15">
                    <c:v>5.5509318028116192E-2</c:v>
                  </c:pt>
                  <c:pt idx="16">
                    <c:v>1.416029975689545E-2</c:v>
                  </c:pt>
                  <c:pt idx="17">
                    <c:v>3.4104167235815661E-3</c:v>
                  </c:pt>
                  <c:pt idx="18">
                    <c:v>0.10354200613901555</c:v>
                  </c:pt>
                  <c:pt idx="19">
                    <c:v>3.3502504889053259E-3</c:v>
                  </c:pt>
                </c:numCache>
              </c:numRef>
            </c:plus>
            <c:minus>
              <c:numRef>
                <c:f>'Fall 16'!$AC$630:$AC$649</c:f>
                <c:numCache>
                  <c:formatCode>General</c:formatCode>
                  <c:ptCount val="20"/>
                  <c:pt idx="0">
                    <c:v>1.8026575829033029E-2</c:v>
                  </c:pt>
                  <c:pt idx="1">
                    <c:v>0</c:v>
                  </c:pt>
                  <c:pt idx="2">
                    <c:v>1.4848913218657054E-2</c:v>
                  </c:pt>
                  <c:pt idx="3">
                    <c:v>4.5584506831604608E-3</c:v>
                  </c:pt>
                  <c:pt idx="4">
                    <c:v>6.6939805365878097E-2</c:v>
                  </c:pt>
                  <c:pt idx="5">
                    <c:v>4.8311230649328305E-3</c:v>
                  </c:pt>
                  <c:pt idx="6">
                    <c:v>6.9525308887589997E-3</c:v>
                  </c:pt>
                  <c:pt idx="7">
                    <c:v>1.4175839786109699E-2</c:v>
                  </c:pt>
                  <c:pt idx="8">
                    <c:v>1.5119737032714527E-2</c:v>
                  </c:pt>
                  <c:pt idx="9">
                    <c:v>2.1070628247477997E-2</c:v>
                  </c:pt>
                  <c:pt idx="10">
                    <c:v>1.1012592718655404E-2</c:v>
                  </c:pt>
                  <c:pt idx="11">
                    <c:v>8.8677587625422376E-3</c:v>
                  </c:pt>
                  <c:pt idx="12">
                    <c:v>6.9852099490421045E-3</c:v>
                  </c:pt>
                  <c:pt idx="13">
                    <c:v>7.3386378171583957E-2</c:v>
                  </c:pt>
                  <c:pt idx="14">
                    <c:v>0.11963240512379336</c:v>
                  </c:pt>
                  <c:pt idx="15">
                    <c:v>5.5509318028116192E-2</c:v>
                  </c:pt>
                  <c:pt idx="16">
                    <c:v>1.416029975689545E-2</c:v>
                  </c:pt>
                  <c:pt idx="17">
                    <c:v>3.4104167235815661E-3</c:v>
                  </c:pt>
                  <c:pt idx="18">
                    <c:v>0.10354200613901555</c:v>
                  </c:pt>
                  <c:pt idx="19">
                    <c:v>3.3502504889053259E-3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16'!$Z$630:$Z$649</c:f>
              <c:numCache>
                <c:formatCode>0%</c:formatCode>
                <c:ptCount val="20"/>
                <c:pt idx="0">
                  <c:v>5.1756254668292784E-2</c:v>
                </c:pt>
                <c:pt idx="1">
                  <c:v>0</c:v>
                </c:pt>
                <c:pt idx="2">
                  <c:v>2.1214224108805302E-2</c:v>
                </c:pt>
                <c:pt idx="3">
                  <c:v>8.141462643994091E-3</c:v>
                </c:pt>
                <c:pt idx="4">
                  <c:v>0.12013574990594475</c:v>
                </c:pt>
                <c:pt idx="5">
                  <c:v>5.8500813176293152E-3</c:v>
                </c:pt>
                <c:pt idx="6">
                  <c:v>4.9164695166240384E-3</c:v>
                </c:pt>
                <c:pt idx="7">
                  <c:v>2.4814575291953436E-2</c:v>
                </c:pt>
                <c:pt idx="8">
                  <c:v>2.5669529907569981E-2</c:v>
                </c:pt>
                <c:pt idx="9">
                  <c:v>2.0675647766864799E-2</c:v>
                </c:pt>
                <c:pt idx="10">
                  <c:v>1.1694849620870747E-2</c:v>
                </c:pt>
                <c:pt idx="11">
                  <c:v>1.4539314621148004E-2</c:v>
                </c:pt>
                <c:pt idx="12">
                  <c:v>8.9171729210909025E-3</c:v>
                </c:pt>
                <c:pt idx="13">
                  <c:v>0.17524863752833714</c:v>
                </c:pt>
                <c:pt idx="14">
                  <c:v>0.1670881986090387</c:v>
                </c:pt>
                <c:pt idx="15">
                  <c:v>8.8270136156738788E-2</c:v>
                </c:pt>
                <c:pt idx="16">
                  <c:v>2.8585398194302367E-2</c:v>
                </c:pt>
                <c:pt idx="17">
                  <c:v>5.7149269043734524E-3</c:v>
                </c:pt>
                <c:pt idx="18">
                  <c:v>0.21103177012399413</c:v>
                </c:pt>
                <c:pt idx="19">
                  <c:v>5.7356001924273349E-3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9-4857-99F7-F0668E9B237E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16'!$AQ$630:$AQ$649</c:f>
                <c:numCache>
                  <c:formatCode>General</c:formatCode>
                  <c:ptCount val="20"/>
                  <c:pt idx="0">
                    <c:v>1.1168817434579753E-2</c:v>
                  </c:pt>
                  <c:pt idx="1">
                    <c:v>0</c:v>
                  </c:pt>
                  <c:pt idx="2">
                    <c:v>1.1316676526868949E-2</c:v>
                  </c:pt>
                  <c:pt idx="3">
                    <c:v>5.9908449503035636E-3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2.1913852135406937E-2</c:v>
                  </c:pt>
                  <c:pt idx="9">
                    <c:v>8.8511962474431081E-3</c:v>
                  </c:pt>
                  <c:pt idx="10">
                    <c:v>3.9154156998883756E-2</c:v>
                  </c:pt>
                  <c:pt idx="11">
                    <c:v>3.9167951162865873E-2</c:v>
                  </c:pt>
                  <c:pt idx="12">
                    <c:v>0</c:v>
                  </c:pt>
                  <c:pt idx="13">
                    <c:v>0.15594397134659047</c:v>
                  </c:pt>
                  <c:pt idx="14">
                    <c:v>0</c:v>
                  </c:pt>
                  <c:pt idx="15">
                    <c:v>8.5474593027907164E-3</c:v>
                  </c:pt>
                  <c:pt idx="16">
                    <c:v>3.8081828868588991E-2</c:v>
                  </c:pt>
                  <c:pt idx="17">
                    <c:v>9.7884763845086376E-3</c:v>
                  </c:pt>
                  <c:pt idx="18">
                    <c:v>6.2305619878841152E-2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16'!$AQ$630:$AQ$649</c:f>
                <c:numCache>
                  <c:formatCode>General</c:formatCode>
                  <c:ptCount val="20"/>
                  <c:pt idx="0">
                    <c:v>1.1168817434579753E-2</c:v>
                  </c:pt>
                  <c:pt idx="1">
                    <c:v>0</c:v>
                  </c:pt>
                  <c:pt idx="2">
                    <c:v>1.1316676526868949E-2</c:v>
                  </c:pt>
                  <c:pt idx="3">
                    <c:v>5.9908449503035636E-3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2.1913852135406937E-2</c:v>
                  </c:pt>
                  <c:pt idx="9">
                    <c:v>8.8511962474431081E-3</c:v>
                  </c:pt>
                  <c:pt idx="10">
                    <c:v>3.9154156998883756E-2</c:v>
                  </c:pt>
                  <c:pt idx="11">
                    <c:v>3.9167951162865873E-2</c:v>
                  </c:pt>
                  <c:pt idx="12">
                    <c:v>0</c:v>
                  </c:pt>
                  <c:pt idx="13">
                    <c:v>0.15594397134659047</c:v>
                  </c:pt>
                  <c:pt idx="14">
                    <c:v>0</c:v>
                  </c:pt>
                  <c:pt idx="15">
                    <c:v>8.5474593027907164E-3</c:v>
                  </c:pt>
                  <c:pt idx="16">
                    <c:v>3.8081828868588991E-2</c:v>
                  </c:pt>
                  <c:pt idx="17">
                    <c:v>9.7884763845086376E-3</c:v>
                  </c:pt>
                  <c:pt idx="18">
                    <c:v>6.2305619878841152E-2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16'!$AO$630:$AO$649</c:f>
              <c:numCache>
                <c:formatCode>0%</c:formatCode>
                <c:ptCount val="20"/>
                <c:pt idx="0">
                  <c:v>6.1048760316441818E-2</c:v>
                </c:pt>
                <c:pt idx="1">
                  <c:v>0</c:v>
                </c:pt>
                <c:pt idx="2">
                  <c:v>1.2366286010065322E-2</c:v>
                </c:pt>
                <c:pt idx="3">
                  <c:v>1.3174671121923965E-2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3.8068669230471537E-2</c:v>
                </c:pt>
                <c:pt idx="9">
                  <c:v>3.6134857365788084E-3</c:v>
                </c:pt>
                <c:pt idx="10">
                  <c:v>1.5984617659347992E-2</c:v>
                </c:pt>
                <c:pt idx="11">
                  <c:v>5.7552616881858261E-2</c:v>
                </c:pt>
                <c:pt idx="12">
                  <c:v>0</c:v>
                </c:pt>
                <c:pt idx="13">
                  <c:v>0.49819858927905919</c:v>
                </c:pt>
                <c:pt idx="14">
                  <c:v>0</c:v>
                </c:pt>
                <c:pt idx="15">
                  <c:v>6.9216534201499034E-3</c:v>
                </c:pt>
                <c:pt idx="16">
                  <c:v>5.5184617506805846E-2</c:v>
                </c:pt>
                <c:pt idx="17">
                  <c:v>2.0736863177730391E-2</c:v>
                </c:pt>
                <c:pt idx="18">
                  <c:v>0.21714916965956707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9-4857-99F7-F0668E9B237E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16'!$BE$630:$BE$649</c:f>
                <c:numCache>
                  <c:formatCode>General</c:formatCode>
                  <c:ptCount val="20"/>
                  <c:pt idx="0">
                    <c:v>1.4354754124094231E-2</c:v>
                  </c:pt>
                  <c:pt idx="1">
                    <c:v>0</c:v>
                  </c:pt>
                  <c:pt idx="2">
                    <c:v>5.0691296446246136E-3</c:v>
                  </c:pt>
                  <c:pt idx="3">
                    <c:v>1.8999464682558647E-4</c:v>
                  </c:pt>
                  <c:pt idx="4">
                    <c:v>4.297517558315281E-3</c:v>
                  </c:pt>
                  <c:pt idx="5">
                    <c:v>8.6442884770618659E-4</c:v>
                  </c:pt>
                  <c:pt idx="6">
                    <c:v>1.3781044905123655E-3</c:v>
                  </c:pt>
                  <c:pt idx="7">
                    <c:v>7.710983735872123E-3</c:v>
                  </c:pt>
                  <c:pt idx="8">
                    <c:v>1.971013223921721E-2</c:v>
                  </c:pt>
                  <c:pt idx="9">
                    <c:v>1.9329629369739774E-2</c:v>
                  </c:pt>
                  <c:pt idx="10">
                    <c:v>9.242217028515699E-3</c:v>
                  </c:pt>
                  <c:pt idx="11">
                    <c:v>1.2735767100634295E-3</c:v>
                  </c:pt>
                  <c:pt idx="12">
                    <c:v>1.434258395927484E-3</c:v>
                  </c:pt>
                  <c:pt idx="13">
                    <c:v>7.8648025726659535E-2</c:v>
                  </c:pt>
                  <c:pt idx="14">
                    <c:v>5.1200709190547151E-3</c:v>
                  </c:pt>
                  <c:pt idx="15">
                    <c:v>3.338533500640524E-2</c:v>
                  </c:pt>
                  <c:pt idx="16">
                    <c:v>1.6290757994818095E-2</c:v>
                  </c:pt>
                  <c:pt idx="17">
                    <c:v>5.4602063380888258E-4</c:v>
                  </c:pt>
                  <c:pt idx="18">
                    <c:v>6.4299798893467069E-2</c:v>
                  </c:pt>
                  <c:pt idx="19">
                    <c:v>1.299667923620644E-3</c:v>
                  </c:pt>
                </c:numCache>
              </c:numRef>
            </c:plus>
            <c:minus>
              <c:numRef>
                <c:f>'Fall 16'!$BE$630:$BE$649</c:f>
                <c:numCache>
                  <c:formatCode>General</c:formatCode>
                  <c:ptCount val="20"/>
                  <c:pt idx="0">
                    <c:v>1.4354754124094231E-2</c:v>
                  </c:pt>
                  <c:pt idx="1">
                    <c:v>0</c:v>
                  </c:pt>
                  <c:pt idx="2">
                    <c:v>5.0691296446246136E-3</c:v>
                  </c:pt>
                  <c:pt idx="3">
                    <c:v>1.8999464682558647E-4</c:v>
                  </c:pt>
                  <c:pt idx="4">
                    <c:v>4.297517558315281E-3</c:v>
                  </c:pt>
                  <c:pt idx="5">
                    <c:v>8.6442884770618659E-4</c:v>
                  </c:pt>
                  <c:pt idx="6">
                    <c:v>1.3781044905123655E-3</c:v>
                  </c:pt>
                  <c:pt idx="7">
                    <c:v>7.710983735872123E-3</c:v>
                  </c:pt>
                  <c:pt idx="8">
                    <c:v>1.971013223921721E-2</c:v>
                  </c:pt>
                  <c:pt idx="9">
                    <c:v>1.9329629369739774E-2</c:v>
                  </c:pt>
                  <c:pt idx="10">
                    <c:v>9.242217028515699E-3</c:v>
                  </c:pt>
                  <c:pt idx="11">
                    <c:v>1.2735767100634295E-3</c:v>
                  </c:pt>
                  <c:pt idx="12">
                    <c:v>1.434258395927484E-3</c:v>
                  </c:pt>
                  <c:pt idx="13">
                    <c:v>7.8648025726659535E-2</c:v>
                  </c:pt>
                  <c:pt idx="14">
                    <c:v>5.1200709190547151E-3</c:v>
                  </c:pt>
                  <c:pt idx="15">
                    <c:v>3.338533500640524E-2</c:v>
                  </c:pt>
                  <c:pt idx="16">
                    <c:v>1.6290757994818095E-2</c:v>
                  </c:pt>
                  <c:pt idx="17">
                    <c:v>5.4602063380888258E-4</c:v>
                  </c:pt>
                  <c:pt idx="18">
                    <c:v>6.4299798893467069E-2</c:v>
                  </c:pt>
                  <c:pt idx="19">
                    <c:v>1.299667923620644E-3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16'!$BC$630:$BC$649</c:f>
              <c:numCache>
                <c:formatCode>0%</c:formatCode>
                <c:ptCount val="20"/>
                <c:pt idx="0">
                  <c:v>5.870839997190383E-2</c:v>
                </c:pt>
                <c:pt idx="1">
                  <c:v>0</c:v>
                </c:pt>
                <c:pt idx="2">
                  <c:v>1.3074392250646645E-2</c:v>
                </c:pt>
                <c:pt idx="3">
                  <c:v>1.2755200478202109E-3</c:v>
                </c:pt>
                <c:pt idx="4">
                  <c:v>1.0049247131853241E-2</c:v>
                </c:pt>
                <c:pt idx="5">
                  <c:v>5.751431028170876E-4</c:v>
                </c:pt>
                <c:pt idx="6">
                  <c:v>2.7551477404448867E-3</c:v>
                </c:pt>
                <c:pt idx="7">
                  <c:v>1.7026104428530149E-2</c:v>
                </c:pt>
                <c:pt idx="8">
                  <c:v>2.9588313145286118E-2</c:v>
                </c:pt>
                <c:pt idx="9">
                  <c:v>2.0897433483570763E-2</c:v>
                </c:pt>
                <c:pt idx="10">
                  <c:v>1.4042923959823848E-2</c:v>
                </c:pt>
                <c:pt idx="11">
                  <c:v>3.7894449956499703E-3</c:v>
                </c:pt>
                <c:pt idx="12">
                  <c:v>3.5641284398822437E-3</c:v>
                </c:pt>
                <c:pt idx="13">
                  <c:v>0.3483537591547432</c:v>
                </c:pt>
                <c:pt idx="14">
                  <c:v>2.4825675876520574E-3</c:v>
                </c:pt>
                <c:pt idx="15">
                  <c:v>0.18063894444298853</c:v>
                </c:pt>
                <c:pt idx="16">
                  <c:v>2.556168561792917E-2</c:v>
                </c:pt>
                <c:pt idx="17">
                  <c:v>2.1809373050622948E-3</c:v>
                </c:pt>
                <c:pt idx="18">
                  <c:v>0.26144036595336595</c:v>
                </c:pt>
                <c:pt idx="19">
                  <c:v>3.9955412400297895E-3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29-4857-99F7-F0668E9B237E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16'!$BV$630:$BV$649</c:f>
                <c:numCache>
                  <c:formatCode>General</c:formatCode>
                  <c:ptCount val="20"/>
                  <c:pt idx="0">
                    <c:v>5.7768633281011839E-2</c:v>
                  </c:pt>
                  <c:pt idx="1">
                    <c:v>5.1485446841623963E-4</c:v>
                  </c:pt>
                  <c:pt idx="2">
                    <c:v>5.2883058251389087E-3</c:v>
                  </c:pt>
                  <c:pt idx="3">
                    <c:v>7.548128830806751E-3</c:v>
                  </c:pt>
                  <c:pt idx="4">
                    <c:v>7.1837830574763171E-3</c:v>
                  </c:pt>
                  <c:pt idx="5">
                    <c:v>2.1948620026099042E-3</c:v>
                  </c:pt>
                  <c:pt idx="6">
                    <c:v>2.8744264648180237E-2</c:v>
                  </c:pt>
                  <c:pt idx="7">
                    <c:v>4.9323269664799489E-2</c:v>
                  </c:pt>
                  <c:pt idx="8">
                    <c:v>1.5749989964453929E-2</c:v>
                  </c:pt>
                  <c:pt idx="9">
                    <c:v>5.5785679466922138E-3</c:v>
                  </c:pt>
                  <c:pt idx="10">
                    <c:v>4.1744117207807279E-3</c:v>
                  </c:pt>
                  <c:pt idx="11">
                    <c:v>7.5639926438461668E-3</c:v>
                  </c:pt>
                  <c:pt idx="12">
                    <c:v>1.5379800169464967E-3</c:v>
                  </c:pt>
                  <c:pt idx="13">
                    <c:v>0.107420617582223</c:v>
                  </c:pt>
                  <c:pt idx="14">
                    <c:v>2.0489795441027244E-2</c:v>
                  </c:pt>
                  <c:pt idx="15">
                    <c:v>3.7124087559009027E-2</c:v>
                  </c:pt>
                  <c:pt idx="16">
                    <c:v>1.219092327282993E-2</c:v>
                  </c:pt>
                  <c:pt idx="17">
                    <c:v>7.4107338712583418E-4</c:v>
                  </c:pt>
                  <c:pt idx="18">
                    <c:v>7.7847300855727594E-2</c:v>
                  </c:pt>
                  <c:pt idx="19">
                    <c:v>4.3637542154146029E-3</c:v>
                  </c:pt>
                </c:numCache>
              </c:numRef>
            </c:plus>
            <c:minus>
              <c:numRef>
                <c:f>'Fall 16'!$BV$630:$BV$649</c:f>
                <c:numCache>
                  <c:formatCode>General</c:formatCode>
                  <c:ptCount val="20"/>
                  <c:pt idx="0">
                    <c:v>5.7768633281011839E-2</c:v>
                  </c:pt>
                  <c:pt idx="1">
                    <c:v>5.1485446841623963E-4</c:v>
                  </c:pt>
                  <c:pt idx="2">
                    <c:v>5.2883058251389087E-3</c:v>
                  </c:pt>
                  <c:pt idx="3">
                    <c:v>7.548128830806751E-3</c:v>
                  </c:pt>
                  <c:pt idx="4">
                    <c:v>7.1837830574763171E-3</c:v>
                  </c:pt>
                  <c:pt idx="5">
                    <c:v>2.1948620026099042E-3</c:v>
                  </c:pt>
                  <c:pt idx="6">
                    <c:v>2.8744264648180237E-2</c:v>
                  </c:pt>
                  <c:pt idx="7">
                    <c:v>4.9323269664799489E-2</c:v>
                  </c:pt>
                  <c:pt idx="8">
                    <c:v>1.5749989964453929E-2</c:v>
                  </c:pt>
                  <c:pt idx="9">
                    <c:v>5.5785679466922138E-3</c:v>
                  </c:pt>
                  <c:pt idx="10">
                    <c:v>4.1744117207807279E-3</c:v>
                  </c:pt>
                  <c:pt idx="11">
                    <c:v>7.5639926438461668E-3</c:v>
                  </c:pt>
                  <c:pt idx="12">
                    <c:v>1.5379800169464967E-3</c:v>
                  </c:pt>
                  <c:pt idx="13">
                    <c:v>0.107420617582223</c:v>
                  </c:pt>
                  <c:pt idx="14">
                    <c:v>2.0489795441027244E-2</c:v>
                  </c:pt>
                  <c:pt idx="15">
                    <c:v>3.7124087559009027E-2</c:v>
                  </c:pt>
                  <c:pt idx="16">
                    <c:v>1.219092327282993E-2</c:v>
                  </c:pt>
                  <c:pt idx="17">
                    <c:v>7.4107338712583418E-4</c:v>
                  </c:pt>
                  <c:pt idx="18">
                    <c:v>7.7847300855727594E-2</c:v>
                  </c:pt>
                  <c:pt idx="19">
                    <c:v>4.3637542154146029E-3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16'!$BT$630:$BT$649</c:f>
              <c:numCache>
                <c:formatCode>0%</c:formatCode>
                <c:ptCount val="20"/>
                <c:pt idx="0">
                  <c:v>0.10402078767263442</c:v>
                </c:pt>
                <c:pt idx="1">
                  <c:v>1.7161815613874653E-4</c:v>
                </c:pt>
                <c:pt idx="2">
                  <c:v>1.362189820038508E-2</c:v>
                </c:pt>
                <c:pt idx="3">
                  <c:v>7.4040661833651928E-3</c:v>
                </c:pt>
                <c:pt idx="4">
                  <c:v>1.0361292493936367E-2</c:v>
                </c:pt>
                <c:pt idx="5">
                  <c:v>9.5577364897720958E-4</c:v>
                </c:pt>
                <c:pt idx="6">
                  <c:v>1.6824735281978306E-2</c:v>
                </c:pt>
                <c:pt idx="7">
                  <c:v>4.2639021811266997E-2</c:v>
                </c:pt>
                <c:pt idx="8">
                  <c:v>4.8841585374094207E-2</c:v>
                </c:pt>
                <c:pt idx="9">
                  <c:v>1.3145859608448175E-2</c:v>
                </c:pt>
                <c:pt idx="10">
                  <c:v>1.0356479907146934E-2</c:v>
                </c:pt>
                <c:pt idx="11">
                  <c:v>1.2198091331197959E-2</c:v>
                </c:pt>
                <c:pt idx="12">
                  <c:v>3.8004173328127825E-3</c:v>
                </c:pt>
                <c:pt idx="13">
                  <c:v>0.36994563061967423</c:v>
                </c:pt>
                <c:pt idx="14">
                  <c:v>1.843613189214667E-2</c:v>
                </c:pt>
                <c:pt idx="15">
                  <c:v>8.6409908424138884E-2</c:v>
                </c:pt>
                <c:pt idx="16">
                  <c:v>3.4292362785750617E-2</c:v>
                </c:pt>
                <c:pt idx="17">
                  <c:v>3.3500078657905646E-3</c:v>
                </c:pt>
                <c:pt idx="18">
                  <c:v>0.20025553377533126</c:v>
                </c:pt>
                <c:pt idx="19">
                  <c:v>2.9687976347853775E-3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29-4857-99F7-F0668E9B237E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16'!$CH$630:$CH$649</c:f>
                <c:numCache>
                  <c:formatCode>General</c:formatCode>
                  <c:ptCount val="20"/>
                  <c:pt idx="0">
                    <c:v>9.6269640502529823E-3</c:v>
                  </c:pt>
                  <c:pt idx="2">
                    <c:v>1.9670743719627938E-2</c:v>
                  </c:pt>
                  <c:pt idx="3">
                    <c:v>4.9626322734511901E-4</c:v>
                  </c:pt>
                  <c:pt idx="4">
                    <c:v>9.6696739885534008E-3</c:v>
                  </c:pt>
                  <c:pt idx="5">
                    <c:v>6.1870171651149861E-4</c:v>
                  </c:pt>
                  <c:pt idx="6">
                    <c:v>8.3585220460529516E-4</c:v>
                  </c:pt>
                  <c:pt idx="7">
                    <c:v>8.6142498318382207E-3</c:v>
                  </c:pt>
                  <c:pt idx="8">
                    <c:v>1.4734360140836357E-2</c:v>
                  </c:pt>
                  <c:pt idx="9">
                    <c:v>1.1380167890593049E-2</c:v>
                  </c:pt>
                  <c:pt idx="10">
                    <c:v>9.5351605654758875E-3</c:v>
                  </c:pt>
                  <c:pt idx="11">
                    <c:v>1.6973419522733717E-3</c:v>
                  </c:pt>
                  <c:pt idx="12">
                    <c:v>2.7614029034061563E-3</c:v>
                  </c:pt>
                  <c:pt idx="13">
                    <c:v>5.2049147534218243E-2</c:v>
                  </c:pt>
                  <c:pt idx="14">
                    <c:v>1.5080376508361303E-3</c:v>
                  </c:pt>
                  <c:pt idx="15">
                    <c:v>7.4601551057557336E-2</c:v>
                  </c:pt>
                  <c:pt idx="16">
                    <c:v>1.2823523450194298E-2</c:v>
                  </c:pt>
                  <c:pt idx="17">
                    <c:v>3.570263574279943E-4</c:v>
                  </c:pt>
                  <c:pt idx="18">
                    <c:v>4.1992179647978425E-2</c:v>
                  </c:pt>
                  <c:pt idx="19">
                    <c:v>7.6080667035339751E-4</c:v>
                  </c:pt>
                </c:numCache>
              </c:numRef>
            </c:plus>
            <c:minus>
              <c:numRef>
                <c:f>'Fall 16'!$CH$630:$CH$649</c:f>
                <c:numCache>
                  <c:formatCode>General</c:formatCode>
                  <c:ptCount val="20"/>
                  <c:pt idx="0">
                    <c:v>9.6269640502529823E-3</c:v>
                  </c:pt>
                  <c:pt idx="2">
                    <c:v>1.9670743719627938E-2</c:v>
                  </c:pt>
                  <c:pt idx="3">
                    <c:v>4.9626322734511901E-4</c:v>
                  </c:pt>
                  <c:pt idx="4">
                    <c:v>9.6696739885534008E-3</c:v>
                  </c:pt>
                  <c:pt idx="5">
                    <c:v>6.1870171651149861E-4</c:v>
                  </c:pt>
                  <c:pt idx="6">
                    <c:v>8.3585220460529516E-4</c:v>
                  </c:pt>
                  <c:pt idx="7">
                    <c:v>8.6142498318382207E-3</c:v>
                  </c:pt>
                  <c:pt idx="8">
                    <c:v>1.4734360140836357E-2</c:v>
                  </c:pt>
                  <c:pt idx="9">
                    <c:v>1.1380167890593049E-2</c:v>
                  </c:pt>
                  <c:pt idx="10">
                    <c:v>9.5351605654758875E-3</c:v>
                  </c:pt>
                  <c:pt idx="11">
                    <c:v>1.6973419522733717E-3</c:v>
                  </c:pt>
                  <c:pt idx="12">
                    <c:v>2.7614029034061563E-3</c:v>
                  </c:pt>
                  <c:pt idx="13">
                    <c:v>5.2049147534218243E-2</c:v>
                  </c:pt>
                  <c:pt idx="14">
                    <c:v>1.5080376508361303E-3</c:v>
                  </c:pt>
                  <c:pt idx="15">
                    <c:v>7.4601551057557336E-2</c:v>
                  </c:pt>
                  <c:pt idx="16">
                    <c:v>1.2823523450194298E-2</c:v>
                  </c:pt>
                  <c:pt idx="17">
                    <c:v>3.570263574279943E-4</c:v>
                  </c:pt>
                  <c:pt idx="18">
                    <c:v>4.1992179647978425E-2</c:v>
                  </c:pt>
                  <c:pt idx="19">
                    <c:v>7.6080667035339751E-4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16'!$CF$630:$CF$649</c:f>
              <c:numCache>
                <c:formatCode>0%</c:formatCode>
                <c:ptCount val="20"/>
                <c:pt idx="0">
                  <c:v>6.3009875864810966E-2</c:v>
                </c:pt>
                <c:pt idx="2">
                  <c:v>6.4463958583285103E-2</c:v>
                </c:pt>
                <c:pt idx="3">
                  <c:v>2.8089123409533292E-3</c:v>
                </c:pt>
                <c:pt idx="4">
                  <c:v>3.12814149516236E-2</c:v>
                </c:pt>
                <c:pt idx="5">
                  <c:v>3.4860307361446784E-3</c:v>
                </c:pt>
                <c:pt idx="6">
                  <c:v>4.7870303425666515E-3</c:v>
                </c:pt>
                <c:pt idx="7">
                  <c:v>4.1532716210503223E-2</c:v>
                </c:pt>
                <c:pt idx="8">
                  <c:v>5.1972429742572337E-2</c:v>
                </c:pt>
                <c:pt idx="9">
                  <c:v>4.3105947258680985E-2</c:v>
                </c:pt>
                <c:pt idx="10">
                  <c:v>2.4476415606579847E-2</c:v>
                </c:pt>
                <c:pt idx="11">
                  <c:v>7.2142768482315548E-3</c:v>
                </c:pt>
                <c:pt idx="12">
                  <c:v>8.8160099847325712E-3</c:v>
                </c:pt>
                <c:pt idx="13">
                  <c:v>0.24600836735269543</c:v>
                </c:pt>
                <c:pt idx="14">
                  <c:v>2.1665760892399626E-2</c:v>
                </c:pt>
                <c:pt idx="15">
                  <c:v>0.20727374981597965</c:v>
                </c:pt>
                <c:pt idx="16">
                  <c:v>2.8130948385733861E-2</c:v>
                </c:pt>
                <c:pt idx="17">
                  <c:v>2.3644068104400713E-3</c:v>
                </c:pt>
                <c:pt idx="18">
                  <c:v>0.14461322557917347</c:v>
                </c:pt>
                <c:pt idx="19">
                  <c:v>2.9885226928930897E-3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29-4857-99F7-F0668E9B237E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16'!$CR$630:$CR$649</c:f>
                <c:numCache>
                  <c:formatCode>General</c:formatCode>
                  <c:ptCount val="20"/>
                  <c:pt idx="0">
                    <c:v>8.4437248848754556E-3</c:v>
                  </c:pt>
                  <c:pt idx="1">
                    <c:v>0</c:v>
                  </c:pt>
                  <c:pt idx="2">
                    <c:v>4.5780204122183787E-3</c:v>
                  </c:pt>
                  <c:pt idx="3">
                    <c:v>0</c:v>
                  </c:pt>
                  <c:pt idx="4">
                    <c:v>5.1333179477661079E-3</c:v>
                  </c:pt>
                  <c:pt idx="5">
                    <c:v>0</c:v>
                  </c:pt>
                  <c:pt idx="6">
                    <c:v>0</c:v>
                  </c:pt>
                  <c:pt idx="7">
                    <c:v>1.531045019155463E-3</c:v>
                  </c:pt>
                  <c:pt idx="8">
                    <c:v>3.7499912733131727E-3</c:v>
                  </c:pt>
                  <c:pt idx="9">
                    <c:v>7.7418144732060738E-3</c:v>
                  </c:pt>
                  <c:pt idx="10">
                    <c:v>2.2064068308641452E-2</c:v>
                  </c:pt>
                  <c:pt idx="11">
                    <c:v>4.1523864988681821E-3</c:v>
                  </c:pt>
                  <c:pt idx="12">
                    <c:v>2.0946399220952696E-3</c:v>
                  </c:pt>
                  <c:pt idx="13">
                    <c:v>0.13670501289848283</c:v>
                  </c:pt>
                  <c:pt idx="14">
                    <c:v>0</c:v>
                  </c:pt>
                  <c:pt idx="15">
                    <c:v>0.2752810946637308</c:v>
                  </c:pt>
                  <c:pt idx="16">
                    <c:v>3.2123799034981305E-3</c:v>
                  </c:pt>
                  <c:pt idx="17">
                    <c:v>0</c:v>
                  </c:pt>
                  <c:pt idx="18">
                    <c:v>0.23386508228280919</c:v>
                  </c:pt>
                  <c:pt idx="19">
                    <c:v>3.5403931504067185E-3</c:v>
                  </c:pt>
                </c:numCache>
              </c:numRef>
            </c:plus>
            <c:minus>
              <c:numRef>
                <c:f>'Fall 16'!$CR$630:$CR$649</c:f>
                <c:numCache>
                  <c:formatCode>General</c:formatCode>
                  <c:ptCount val="20"/>
                  <c:pt idx="0">
                    <c:v>8.4437248848754556E-3</c:v>
                  </c:pt>
                  <c:pt idx="1">
                    <c:v>0</c:v>
                  </c:pt>
                  <c:pt idx="2">
                    <c:v>4.5780204122183787E-3</c:v>
                  </c:pt>
                  <c:pt idx="3">
                    <c:v>0</c:v>
                  </c:pt>
                  <c:pt idx="4">
                    <c:v>5.1333179477661079E-3</c:v>
                  </c:pt>
                  <c:pt idx="5">
                    <c:v>0</c:v>
                  </c:pt>
                  <c:pt idx="6">
                    <c:v>0</c:v>
                  </c:pt>
                  <c:pt idx="7">
                    <c:v>1.531045019155463E-3</c:v>
                  </c:pt>
                  <c:pt idx="8">
                    <c:v>3.7499912733131727E-3</c:v>
                  </c:pt>
                  <c:pt idx="9">
                    <c:v>7.7418144732060738E-3</c:v>
                  </c:pt>
                  <c:pt idx="10">
                    <c:v>2.2064068308641452E-2</c:v>
                  </c:pt>
                  <c:pt idx="11">
                    <c:v>4.1523864988681821E-3</c:v>
                  </c:pt>
                  <c:pt idx="12">
                    <c:v>2.0946399220952696E-3</c:v>
                  </c:pt>
                  <c:pt idx="13">
                    <c:v>0.13670501289848283</c:v>
                  </c:pt>
                  <c:pt idx="14">
                    <c:v>0</c:v>
                  </c:pt>
                  <c:pt idx="15">
                    <c:v>0.2752810946637308</c:v>
                  </c:pt>
                  <c:pt idx="16">
                    <c:v>3.2123799034981305E-3</c:v>
                  </c:pt>
                  <c:pt idx="17">
                    <c:v>0</c:v>
                  </c:pt>
                  <c:pt idx="18">
                    <c:v>0.23386508228280919</c:v>
                  </c:pt>
                  <c:pt idx="19">
                    <c:v>3.5403931504067185E-3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16'!$CP$630:$CP$649</c:f>
              <c:numCache>
                <c:formatCode>0%</c:formatCode>
                <c:ptCount val="20"/>
                <c:pt idx="0">
                  <c:v>1.8090532742634908E-2</c:v>
                </c:pt>
                <c:pt idx="1">
                  <c:v>0</c:v>
                </c:pt>
                <c:pt idx="2">
                  <c:v>9.8815214311451013E-3</c:v>
                </c:pt>
                <c:pt idx="3">
                  <c:v>0</c:v>
                </c:pt>
                <c:pt idx="4">
                  <c:v>5.544454267680984E-3</c:v>
                </c:pt>
                <c:pt idx="5">
                  <c:v>0</c:v>
                </c:pt>
                <c:pt idx="6">
                  <c:v>0</c:v>
                </c:pt>
                <c:pt idx="7">
                  <c:v>4.4338231835640875E-3</c:v>
                </c:pt>
                <c:pt idx="8">
                  <c:v>1.0383934362623849E-2</c:v>
                </c:pt>
                <c:pt idx="9">
                  <c:v>1.0521477390687803E-2</c:v>
                </c:pt>
                <c:pt idx="10">
                  <c:v>2.2534982387966772E-2</c:v>
                </c:pt>
                <c:pt idx="11">
                  <c:v>3.6816166272608461E-3</c:v>
                </c:pt>
                <c:pt idx="12">
                  <c:v>9.3675145083797729E-4</c:v>
                </c:pt>
                <c:pt idx="13">
                  <c:v>0.27292810136490153</c:v>
                </c:pt>
                <c:pt idx="14">
                  <c:v>0</c:v>
                </c:pt>
                <c:pt idx="15">
                  <c:v>0.42569843877309588</c:v>
                </c:pt>
                <c:pt idx="16">
                  <c:v>1.7549428413290435E-3</c:v>
                </c:pt>
                <c:pt idx="17">
                  <c:v>0</c:v>
                </c:pt>
                <c:pt idx="18">
                  <c:v>0.21202611122599446</c:v>
                </c:pt>
                <c:pt idx="19">
                  <c:v>1.5833119502768119E-3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29-4857-99F7-F0668E9B237E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16'!$EN$630:$EN$649</c:f>
                <c:numCache>
                  <c:formatCode>General</c:formatCode>
                  <c:ptCount val="20"/>
                  <c:pt idx="0">
                    <c:v>1.2478517539807039E-2</c:v>
                  </c:pt>
                  <c:pt idx="1">
                    <c:v>0</c:v>
                  </c:pt>
                  <c:pt idx="2">
                    <c:v>9.2756339422804326E-3</c:v>
                  </c:pt>
                  <c:pt idx="3">
                    <c:v>7.9577990752121575E-3</c:v>
                  </c:pt>
                  <c:pt idx="4">
                    <c:v>5.1016239130351262E-3</c:v>
                  </c:pt>
                  <c:pt idx="5">
                    <c:v>2.0146078065457064E-3</c:v>
                  </c:pt>
                  <c:pt idx="6">
                    <c:v>4.7896335188041556E-3</c:v>
                  </c:pt>
                  <c:pt idx="7">
                    <c:v>1.7540909742838843E-2</c:v>
                  </c:pt>
                  <c:pt idx="8">
                    <c:v>1.0184841515069678E-2</c:v>
                  </c:pt>
                  <c:pt idx="9">
                    <c:v>1.732867404186287E-2</c:v>
                  </c:pt>
                  <c:pt idx="10">
                    <c:v>1.1911902383420601E-2</c:v>
                  </c:pt>
                  <c:pt idx="11">
                    <c:v>7.0527297215014165E-3</c:v>
                  </c:pt>
                  <c:pt idx="12">
                    <c:v>4.463481841388969E-3</c:v>
                  </c:pt>
                  <c:pt idx="13">
                    <c:v>6.6114220332164853E-2</c:v>
                  </c:pt>
                  <c:pt idx="14">
                    <c:v>2.6953660791567441E-2</c:v>
                  </c:pt>
                  <c:pt idx="15">
                    <c:v>3.9327063455353833E-2</c:v>
                  </c:pt>
                  <c:pt idx="16">
                    <c:v>1.5396415817151588E-2</c:v>
                  </c:pt>
                  <c:pt idx="17">
                    <c:v>1.9670952418075014E-3</c:v>
                  </c:pt>
                  <c:pt idx="18">
                    <c:v>2.0976132168130292E-2</c:v>
                  </c:pt>
                  <c:pt idx="19">
                    <c:v>1.6476569894943193E-3</c:v>
                  </c:pt>
                </c:numCache>
              </c:numRef>
            </c:plus>
            <c:minus>
              <c:numRef>
                <c:f>'Fall 16'!$EN$630:$EN$649</c:f>
                <c:numCache>
                  <c:formatCode>General</c:formatCode>
                  <c:ptCount val="20"/>
                  <c:pt idx="0">
                    <c:v>1.2478517539807039E-2</c:v>
                  </c:pt>
                  <c:pt idx="1">
                    <c:v>0</c:v>
                  </c:pt>
                  <c:pt idx="2">
                    <c:v>9.2756339422804326E-3</c:v>
                  </c:pt>
                  <c:pt idx="3">
                    <c:v>7.9577990752121575E-3</c:v>
                  </c:pt>
                  <c:pt idx="4">
                    <c:v>5.1016239130351262E-3</c:v>
                  </c:pt>
                  <c:pt idx="5">
                    <c:v>2.0146078065457064E-3</c:v>
                  </c:pt>
                  <c:pt idx="6">
                    <c:v>4.7896335188041556E-3</c:v>
                  </c:pt>
                  <c:pt idx="7">
                    <c:v>1.7540909742838843E-2</c:v>
                  </c:pt>
                  <c:pt idx="8">
                    <c:v>1.0184841515069678E-2</c:v>
                  </c:pt>
                  <c:pt idx="9">
                    <c:v>1.732867404186287E-2</c:v>
                  </c:pt>
                  <c:pt idx="10">
                    <c:v>1.1911902383420601E-2</c:v>
                  </c:pt>
                  <c:pt idx="11">
                    <c:v>7.0527297215014165E-3</c:v>
                  </c:pt>
                  <c:pt idx="12">
                    <c:v>4.463481841388969E-3</c:v>
                  </c:pt>
                  <c:pt idx="13">
                    <c:v>6.6114220332164853E-2</c:v>
                  </c:pt>
                  <c:pt idx="14">
                    <c:v>2.6953660791567441E-2</c:v>
                  </c:pt>
                  <c:pt idx="15">
                    <c:v>3.9327063455353833E-2</c:v>
                  </c:pt>
                  <c:pt idx="16">
                    <c:v>1.5396415817151588E-2</c:v>
                  </c:pt>
                  <c:pt idx="17">
                    <c:v>1.9670952418075014E-3</c:v>
                  </c:pt>
                  <c:pt idx="18">
                    <c:v>2.0976132168130292E-2</c:v>
                  </c:pt>
                  <c:pt idx="19">
                    <c:v>1.6476569894943193E-3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16'!$EM$630:$EM$649</c:f>
              <c:numCache>
                <c:formatCode>0%</c:formatCode>
                <c:ptCount val="20"/>
                <c:pt idx="0">
                  <c:v>7.8461026098525177E-2</c:v>
                </c:pt>
                <c:pt idx="1">
                  <c:v>0</c:v>
                </c:pt>
                <c:pt idx="2">
                  <c:v>3.643367621494583E-2</c:v>
                </c:pt>
                <c:pt idx="3">
                  <c:v>9.4061252211797269E-3</c:v>
                </c:pt>
                <c:pt idx="4">
                  <c:v>7.2284413662028219E-3</c:v>
                </c:pt>
                <c:pt idx="5">
                  <c:v>3.0907496225175243E-3</c:v>
                </c:pt>
                <c:pt idx="6">
                  <c:v>6.3410339549219187E-3</c:v>
                </c:pt>
                <c:pt idx="7">
                  <c:v>5.6942450318006342E-2</c:v>
                </c:pt>
                <c:pt idx="8">
                  <c:v>5.2044122340862309E-2</c:v>
                </c:pt>
                <c:pt idx="9">
                  <c:v>5.390528140566285E-2</c:v>
                </c:pt>
                <c:pt idx="10">
                  <c:v>3.5566254101984357E-2</c:v>
                </c:pt>
                <c:pt idx="11">
                  <c:v>1.872192583980286E-2</c:v>
                </c:pt>
                <c:pt idx="12">
                  <c:v>1.2548218593566984E-2</c:v>
                </c:pt>
                <c:pt idx="13">
                  <c:v>0.16458719185409154</c:v>
                </c:pt>
                <c:pt idx="14">
                  <c:v>4.191437669005068E-2</c:v>
                </c:pt>
                <c:pt idx="15">
                  <c:v>0.18192063241137285</c:v>
                </c:pt>
                <c:pt idx="16">
                  <c:v>5.2764572594387445E-2</c:v>
                </c:pt>
                <c:pt idx="17">
                  <c:v>6.2872906319171541E-3</c:v>
                </c:pt>
                <c:pt idx="18">
                  <c:v>0.17958365595717427</c:v>
                </c:pt>
                <c:pt idx="19">
                  <c:v>2.2529747828273789E-3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29-4857-99F7-F0668E9B237E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16'!$CZ$630:$CZ$649</c:f>
                <c:numCache>
                  <c:formatCode>General</c:formatCode>
                  <c:ptCount val="20"/>
                  <c:pt idx="0">
                    <c:v>0.24168289655987485</c:v>
                  </c:pt>
                  <c:pt idx="1">
                    <c:v>0</c:v>
                  </c:pt>
                  <c:pt idx="2">
                    <c:v>3.3105294626425683E-2</c:v>
                  </c:pt>
                  <c:pt idx="3">
                    <c:v>1.0772581483058241E-2</c:v>
                  </c:pt>
                  <c:pt idx="4">
                    <c:v>2.9486389258501271E-2</c:v>
                  </c:pt>
                  <c:pt idx="5">
                    <c:v>2.2578651827415042E-3</c:v>
                  </c:pt>
                  <c:pt idx="6">
                    <c:v>0</c:v>
                  </c:pt>
                  <c:pt idx="7">
                    <c:v>0.20366840429219701</c:v>
                  </c:pt>
                  <c:pt idx="8">
                    <c:v>1.3530417764988782E-2</c:v>
                  </c:pt>
                  <c:pt idx="9">
                    <c:v>1.4044136599700292E-2</c:v>
                  </c:pt>
                  <c:pt idx="10">
                    <c:v>0</c:v>
                  </c:pt>
                  <c:pt idx="11">
                    <c:v>0</c:v>
                  </c:pt>
                  <c:pt idx="12">
                    <c:v>1.1252389882385255E-2</c:v>
                  </c:pt>
                  <c:pt idx="13">
                    <c:v>3.2615032301444677E-2</c:v>
                  </c:pt>
                  <c:pt idx="14">
                    <c:v>0.17809252840114992</c:v>
                  </c:pt>
                  <c:pt idx="15">
                    <c:v>3.4753113017571349E-3</c:v>
                  </c:pt>
                  <c:pt idx="16">
                    <c:v>7.6597800983259232E-2</c:v>
                  </c:pt>
                  <c:pt idx="17">
                    <c:v>0</c:v>
                  </c:pt>
                  <c:pt idx="18">
                    <c:v>0.14370529013550518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16'!$CZ$630:$CZ$649</c:f>
                <c:numCache>
                  <c:formatCode>General</c:formatCode>
                  <c:ptCount val="20"/>
                  <c:pt idx="0">
                    <c:v>0.24168289655987485</c:v>
                  </c:pt>
                  <c:pt idx="1">
                    <c:v>0</c:v>
                  </c:pt>
                  <c:pt idx="2">
                    <c:v>3.3105294626425683E-2</c:v>
                  </c:pt>
                  <c:pt idx="3">
                    <c:v>1.0772581483058241E-2</c:v>
                  </c:pt>
                  <c:pt idx="4">
                    <c:v>2.9486389258501271E-2</c:v>
                  </c:pt>
                  <c:pt idx="5">
                    <c:v>2.2578651827415042E-3</c:v>
                  </c:pt>
                  <c:pt idx="6">
                    <c:v>0</c:v>
                  </c:pt>
                  <c:pt idx="7">
                    <c:v>0.20366840429219701</c:v>
                  </c:pt>
                  <c:pt idx="8">
                    <c:v>1.3530417764988782E-2</c:v>
                  </c:pt>
                  <c:pt idx="9">
                    <c:v>1.4044136599700292E-2</c:v>
                  </c:pt>
                  <c:pt idx="10">
                    <c:v>0</c:v>
                  </c:pt>
                  <c:pt idx="11">
                    <c:v>0</c:v>
                  </c:pt>
                  <c:pt idx="12">
                    <c:v>1.1252389882385255E-2</c:v>
                  </c:pt>
                  <c:pt idx="13">
                    <c:v>3.2615032301444677E-2</c:v>
                  </c:pt>
                  <c:pt idx="14">
                    <c:v>0.17809252840114992</c:v>
                  </c:pt>
                  <c:pt idx="15">
                    <c:v>3.4753113017571349E-3</c:v>
                  </c:pt>
                  <c:pt idx="16">
                    <c:v>7.6597800983259232E-2</c:v>
                  </c:pt>
                  <c:pt idx="17">
                    <c:v>0</c:v>
                  </c:pt>
                  <c:pt idx="18">
                    <c:v>0.14370529013550518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16'!$CY$630:$CY$649</c:f>
              <c:numCache>
                <c:formatCode>0%</c:formatCode>
                <c:ptCount val="20"/>
                <c:pt idx="0">
                  <c:v>0.23897766118825359</c:v>
                </c:pt>
                <c:pt idx="1">
                  <c:v>0</c:v>
                </c:pt>
                <c:pt idx="2">
                  <c:v>2.6396083359805294E-2</c:v>
                </c:pt>
                <c:pt idx="3">
                  <c:v>5.3862907415291204E-3</c:v>
                </c:pt>
                <c:pt idx="4">
                  <c:v>1.4743194629250635E-2</c:v>
                </c:pt>
                <c:pt idx="5">
                  <c:v>1.1289325913707519E-3</c:v>
                </c:pt>
                <c:pt idx="6">
                  <c:v>0</c:v>
                </c:pt>
                <c:pt idx="7">
                  <c:v>0.28871749273960384</c:v>
                </c:pt>
                <c:pt idx="8">
                  <c:v>2.8084008823137427E-2</c:v>
                </c:pt>
                <c:pt idx="9">
                  <c:v>7.0220682998501458E-3</c:v>
                </c:pt>
                <c:pt idx="10">
                  <c:v>0</c:v>
                </c:pt>
                <c:pt idx="11">
                  <c:v>0</c:v>
                </c:pt>
                <c:pt idx="12">
                  <c:v>5.6261949411926275E-3</c:v>
                </c:pt>
                <c:pt idx="13">
                  <c:v>4.1141171384453896E-2</c:v>
                </c:pt>
                <c:pt idx="14">
                  <c:v>8.9046264200574959E-2</c:v>
                </c:pt>
                <c:pt idx="15">
                  <c:v>1.7376556508785675E-3</c:v>
                </c:pt>
                <c:pt idx="16">
                  <c:v>8.347834687722909E-2</c:v>
                </c:pt>
                <c:pt idx="17">
                  <c:v>0</c:v>
                </c:pt>
                <c:pt idx="18">
                  <c:v>0.16851463457287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29-4857-99F7-F0668E9B237E}"/>
            </c:ext>
          </c:extLst>
        </c:ser>
        <c:ser>
          <c:idx val="8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16'!$DO$630:$DO$649</c:f>
                <c:numCache>
                  <c:formatCode>General</c:formatCode>
                  <c:ptCount val="20"/>
                  <c:pt idx="0">
                    <c:v>0.10725705571332168</c:v>
                  </c:pt>
                  <c:pt idx="1">
                    <c:v>0</c:v>
                  </c:pt>
                  <c:pt idx="2">
                    <c:v>1.097485838689268E-2</c:v>
                  </c:pt>
                  <c:pt idx="3">
                    <c:v>1.7767398811691155E-2</c:v>
                  </c:pt>
                  <c:pt idx="4">
                    <c:v>4.6137713411566082E-3</c:v>
                  </c:pt>
                  <c:pt idx="5">
                    <c:v>3.520032496493064E-2</c:v>
                  </c:pt>
                  <c:pt idx="6">
                    <c:v>0</c:v>
                  </c:pt>
                  <c:pt idx="7">
                    <c:v>9.5374327446677981E-3</c:v>
                  </c:pt>
                  <c:pt idx="8">
                    <c:v>4.2837739043424056E-2</c:v>
                  </c:pt>
                  <c:pt idx="9">
                    <c:v>9.5374327446677981E-3</c:v>
                  </c:pt>
                  <c:pt idx="10">
                    <c:v>9.1095012732477776E-3</c:v>
                  </c:pt>
                  <c:pt idx="11">
                    <c:v>1.3977404590814034E-2</c:v>
                  </c:pt>
                  <c:pt idx="12">
                    <c:v>4.8965615147379488E-2</c:v>
                  </c:pt>
                  <c:pt idx="13">
                    <c:v>7.7408444512330782E-2</c:v>
                  </c:pt>
                  <c:pt idx="14">
                    <c:v>0</c:v>
                  </c:pt>
                  <c:pt idx="15">
                    <c:v>2.1045692348318819E-2</c:v>
                  </c:pt>
                  <c:pt idx="16">
                    <c:v>1.2714987988555212E-2</c:v>
                  </c:pt>
                  <c:pt idx="17">
                    <c:v>6.7190825698827004E-3</c:v>
                  </c:pt>
                  <c:pt idx="18">
                    <c:v>1.5070510548965386E-2</c:v>
                  </c:pt>
                  <c:pt idx="19">
                    <c:v>2.1549678162015289E-3</c:v>
                  </c:pt>
                </c:numCache>
              </c:numRef>
            </c:plus>
            <c:minus>
              <c:numRef>
                <c:f>'Fall 16'!$DO$630:$DO$649</c:f>
                <c:numCache>
                  <c:formatCode>General</c:formatCode>
                  <c:ptCount val="20"/>
                  <c:pt idx="0">
                    <c:v>0.10725705571332168</c:v>
                  </c:pt>
                  <c:pt idx="1">
                    <c:v>0</c:v>
                  </c:pt>
                  <c:pt idx="2">
                    <c:v>1.097485838689268E-2</c:v>
                  </c:pt>
                  <c:pt idx="3">
                    <c:v>1.7767398811691155E-2</c:v>
                  </c:pt>
                  <c:pt idx="4">
                    <c:v>4.6137713411566082E-3</c:v>
                  </c:pt>
                  <c:pt idx="5">
                    <c:v>3.520032496493064E-2</c:v>
                  </c:pt>
                  <c:pt idx="6">
                    <c:v>0</c:v>
                  </c:pt>
                  <c:pt idx="7">
                    <c:v>9.5374327446677981E-3</c:v>
                  </c:pt>
                  <c:pt idx="8">
                    <c:v>4.2837739043424056E-2</c:v>
                  </c:pt>
                  <c:pt idx="9">
                    <c:v>9.5374327446677981E-3</c:v>
                  </c:pt>
                  <c:pt idx="10">
                    <c:v>9.1095012732477776E-3</c:v>
                  </c:pt>
                  <c:pt idx="11">
                    <c:v>1.3977404590814034E-2</c:v>
                  </c:pt>
                  <c:pt idx="12">
                    <c:v>4.8965615147379488E-2</c:v>
                  </c:pt>
                  <c:pt idx="13">
                    <c:v>7.7408444512330782E-2</c:v>
                  </c:pt>
                  <c:pt idx="14">
                    <c:v>0</c:v>
                  </c:pt>
                  <c:pt idx="15">
                    <c:v>2.1045692348318819E-2</c:v>
                  </c:pt>
                  <c:pt idx="16">
                    <c:v>1.2714987988555212E-2</c:v>
                  </c:pt>
                  <c:pt idx="17">
                    <c:v>6.7190825698827004E-3</c:v>
                  </c:pt>
                  <c:pt idx="18">
                    <c:v>1.5070510548965386E-2</c:v>
                  </c:pt>
                  <c:pt idx="19">
                    <c:v>2.1549678162015289E-3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16'!$DM$630:$DM$649</c:f>
              <c:numCache>
                <c:formatCode>0%</c:formatCode>
                <c:ptCount val="20"/>
                <c:pt idx="0">
                  <c:v>0.55329011662857353</c:v>
                </c:pt>
                <c:pt idx="1">
                  <c:v>0</c:v>
                </c:pt>
                <c:pt idx="2">
                  <c:v>2.8743738891838344E-2</c:v>
                </c:pt>
                <c:pt idx="3">
                  <c:v>2.4642506153808738E-2</c:v>
                </c:pt>
                <c:pt idx="4">
                  <c:v>5.1233379681420365E-3</c:v>
                </c:pt>
                <c:pt idx="5">
                  <c:v>2.4434729204120001E-2</c:v>
                </c:pt>
                <c:pt idx="6">
                  <c:v>0</c:v>
                </c:pt>
                <c:pt idx="7">
                  <c:v>1.6190109123327062E-2</c:v>
                </c:pt>
                <c:pt idx="8">
                  <c:v>7.5833198655661113E-2</c:v>
                </c:pt>
                <c:pt idx="9">
                  <c:v>1.6190109123327062E-2</c:v>
                </c:pt>
                <c:pt idx="10">
                  <c:v>1.3242986899135532E-2</c:v>
                </c:pt>
                <c:pt idx="11">
                  <c:v>2.6456187306447394E-2</c:v>
                </c:pt>
                <c:pt idx="12">
                  <c:v>3.4235829718468433E-2</c:v>
                </c:pt>
                <c:pt idx="13">
                  <c:v>0.1122124265457352</c:v>
                </c:pt>
                <c:pt idx="14">
                  <c:v>0</c:v>
                </c:pt>
                <c:pt idx="15">
                  <c:v>1.4879244604017267E-2</c:v>
                </c:pt>
                <c:pt idx="16">
                  <c:v>2.5701798040861593E-2</c:v>
                </c:pt>
                <c:pt idx="17">
                  <c:v>5.5635939468144883E-3</c:v>
                </c:pt>
                <c:pt idx="18">
                  <c:v>2.2498191011684834E-2</c:v>
                </c:pt>
                <c:pt idx="19">
                  <c:v>7.618961780374334E-4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29-4857-99F7-F0668E9B237E}"/>
            </c:ext>
          </c:extLst>
        </c:ser>
        <c:ser>
          <c:idx val="9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16'!$EA$630:$EA$649</c:f>
                <c:numCache>
                  <c:formatCode>General</c:formatCode>
                  <c:ptCount val="20"/>
                  <c:pt idx="0">
                    <c:v>6.0270139702446782E-2</c:v>
                  </c:pt>
                  <c:pt idx="1">
                    <c:v>1.2510559921296177E-3</c:v>
                  </c:pt>
                  <c:pt idx="2">
                    <c:v>2.8963758018996113E-2</c:v>
                  </c:pt>
                  <c:pt idx="3">
                    <c:v>9.1709127241933839E-3</c:v>
                  </c:pt>
                  <c:pt idx="4">
                    <c:v>9.9549007290196932E-4</c:v>
                  </c:pt>
                  <c:pt idx="5">
                    <c:v>9.9798460617110132E-4</c:v>
                  </c:pt>
                  <c:pt idx="6">
                    <c:v>3.8517704767705137E-3</c:v>
                  </c:pt>
                  <c:pt idx="7">
                    <c:v>1.0002160567625181E-2</c:v>
                  </c:pt>
                  <c:pt idx="8">
                    <c:v>1.5850135610281185E-2</c:v>
                  </c:pt>
                  <c:pt idx="9">
                    <c:v>7.2311911452077795E-3</c:v>
                  </c:pt>
                  <c:pt idx="10">
                    <c:v>4.9610359385465017E-3</c:v>
                  </c:pt>
                  <c:pt idx="11">
                    <c:v>7.5583152494236592E-3</c:v>
                  </c:pt>
                  <c:pt idx="12">
                    <c:v>2.452601131972086E-3</c:v>
                  </c:pt>
                  <c:pt idx="13">
                    <c:v>2.9597842187387501E-2</c:v>
                  </c:pt>
                  <c:pt idx="14">
                    <c:v>8.210812799616064E-3</c:v>
                  </c:pt>
                  <c:pt idx="15">
                    <c:v>2.6541823760414873E-2</c:v>
                  </c:pt>
                  <c:pt idx="16">
                    <c:v>1.1395358188935204E-2</c:v>
                  </c:pt>
                  <c:pt idx="17">
                    <c:v>1.2889573159370067E-3</c:v>
                  </c:pt>
                  <c:pt idx="18">
                    <c:v>2.2385039251568591E-2</c:v>
                  </c:pt>
                  <c:pt idx="19">
                    <c:v>6.669484772838329E-4</c:v>
                  </c:pt>
                </c:numCache>
              </c:numRef>
            </c:plus>
            <c:minus>
              <c:numRef>
                <c:f>'Fall 16'!$EA$630:$EA$649</c:f>
                <c:numCache>
                  <c:formatCode>General</c:formatCode>
                  <c:ptCount val="20"/>
                  <c:pt idx="0">
                    <c:v>6.0270139702446782E-2</c:v>
                  </c:pt>
                  <c:pt idx="1">
                    <c:v>1.2510559921296177E-3</c:v>
                  </c:pt>
                  <c:pt idx="2">
                    <c:v>2.8963758018996113E-2</c:v>
                  </c:pt>
                  <c:pt idx="3">
                    <c:v>9.1709127241933839E-3</c:v>
                  </c:pt>
                  <c:pt idx="4">
                    <c:v>9.9549007290196932E-4</c:v>
                  </c:pt>
                  <c:pt idx="5">
                    <c:v>9.9798460617110132E-4</c:v>
                  </c:pt>
                  <c:pt idx="6">
                    <c:v>3.8517704767705137E-3</c:v>
                  </c:pt>
                  <c:pt idx="7">
                    <c:v>1.0002160567625181E-2</c:v>
                  </c:pt>
                  <c:pt idx="8">
                    <c:v>1.5850135610281185E-2</c:v>
                  </c:pt>
                  <c:pt idx="9">
                    <c:v>7.2311911452077795E-3</c:v>
                  </c:pt>
                  <c:pt idx="10">
                    <c:v>4.9610359385465017E-3</c:v>
                  </c:pt>
                  <c:pt idx="11">
                    <c:v>7.5583152494236592E-3</c:v>
                  </c:pt>
                  <c:pt idx="12">
                    <c:v>2.452601131972086E-3</c:v>
                  </c:pt>
                  <c:pt idx="13">
                    <c:v>2.9597842187387501E-2</c:v>
                  </c:pt>
                  <c:pt idx="14">
                    <c:v>8.210812799616064E-3</c:v>
                  </c:pt>
                  <c:pt idx="15">
                    <c:v>2.6541823760414873E-2</c:v>
                  </c:pt>
                  <c:pt idx="16">
                    <c:v>1.1395358188935204E-2</c:v>
                  </c:pt>
                  <c:pt idx="17">
                    <c:v>1.2889573159370067E-3</c:v>
                  </c:pt>
                  <c:pt idx="18">
                    <c:v>2.2385039251568591E-2</c:v>
                  </c:pt>
                  <c:pt idx="19">
                    <c:v>6.669484772838329E-4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16'!$DY$630:$DY$649</c:f>
              <c:numCache>
                <c:formatCode>0%</c:formatCode>
                <c:ptCount val="20"/>
                <c:pt idx="0">
                  <c:v>0.2496992470454969</c:v>
                </c:pt>
                <c:pt idx="1">
                  <c:v>5.8339837886165077E-4</c:v>
                </c:pt>
                <c:pt idx="2">
                  <c:v>8.8721005297975122E-2</c:v>
                </c:pt>
                <c:pt idx="3">
                  <c:v>9.2067338076763771E-3</c:v>
                </c:pt>
                <c:pt idx="4">
                  <c:v>3.6180512017565105E-3</c:v>
                </c:pt>
                <c:pt idx="5">
                  <c:v>8.0597353285979652E-4</c:v>
                </c:pt>
                <c:pt idx="6">
                  <c:v>2.0846924743631971E-3</c:v>
                </c:pt>
                <c:pt idx="7">
                  <c:v>5.1835011935828124E-2</c:v>
                </c:pt>
                <c:pt idx="8">
                  <c:v>0.10532290403624549</c:v>
                </c:pt>
                <c:pt idx="9">
                  <c:v>1.7815413352156313E-2</c:v>
                </c:pt>
                <c:pt idx="10">
                  <c:v>1.3790706144313675E-2</c:v>
                </c:pt>
                <c:pt idx="11">
                  <c:v>1.5036343159195737E-2</c:v>
                </c:pt>
                <c:pt idx="12">
                  <c:v>3.1267612408928326E-3</c:v>
                </c:pt>
                <c:pt idx="13">
                  <c:v>0.24231137638916819</c:v>
                </c:pt>
                <c:pt idx="14">
                  <c:v>5.4744747671789948E-3</c:v>
                </c:pt>
                <c:pt idx="15">
                  <c:v>5.9442020993447774E-2</c:v>
                </c:pt>
                <c:pt idx="16">
                  <c:v>5.2955415819123476E-2</c:v>
                </c:pt>
                <c:pt idx="17">
                  <c:v>1.6873005590944538E-3</c:v>
                </c:pt>
                <c:pt idx="18">
                  <c:v>7.5570482977244974E-2</c:v>
                </c:pt>
                <c:pt idx="19">
                  <c:v>9.1268688712038606E-4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29-4857-99F7-F0668E9B2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6089152"/>
        <c:axId val="2146092544"/>
      </c:barChart>
      <c:catAx>
        <c:axId val="21460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092544"/>
        <c:crosses val="autoZero"/>
        <c:auto val="1"/>
        <c:lblAlgn val="ctr"/>
        <c:lblOffset val="100"/>
        <c:noMultiLvlLbl val="0"/>
      </c:catAx>
      <c:valAx>
        <c:axId val="2146092544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08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781889575800402E-2"/>
          <c:y val="1.5764344229036199E-2"/>
          <c:w val="0.36732566769004699"/>
          <c:h val="4.41511761901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16'!$AC$669:$AC$677</c:f>
                <c:numCache>
                  <c:formatCode>General</c:formatCode>
                  <c:ptCount val="9"/>
                  <c:pt idx="1">
                    <c:v>1.5951807567350235E-2</c:v>
                  </c:pt>
                  <c:pt idx="2">
                    <c:v>3.4133991869916273E-2</c:v>
                  </c:pt>
                  <c:pt idx="3">
                    <c:v>6.5394028257643552E-2</c:v>
                  </c:pt>
                  <c:pt idx="4">
                    <c:v>0.20379369636334185</c:v>
                  </c:pt>
                  <c:pt idx="5">
                    <c:v>3.4824740888396481E-2</c:v>
                  </c:pt>
                  <c:pt idx="6">
                    <c:v>7.7382070804585075E-3</c:v>
                  </c:pt>
                  <c:pt idx="7">
                    <c:v>0.16473097159591721</c:v>
                  </c:pt>
                  <c:pt idx="8">
                    <c:v>7.4019183319265274E-3</c:v>
                  </c:pt>
                </c:numCache>
              </c:numRef>
            </c:plus>
            <c:minus>
              <c:numRef>
                <c:f>'Fall 16'!$AC$669:$AC$677</c:f>
                <c:numCache>
                  <c:formatCode>General</c:formatCode>
                  <c:ptCount val="9"/>
                  <c:pt idx="1">
                    <c:v>1.5951807567350235E-2</c:v>
                  </c:pt>
                  <c:pt idx="2">
                    <c:v>3.4133991869916273E-2</c:v>
                  </c:pt>
                  <c:pt idx="3">
                    <c:v>6.5394028257643552E-2</c:v>
                  </c:pt>
                  <c:pt idx="4">
                    <c:v>0.20379369636334185</c:v>
                  </c:pt>
                  <c:pt idx="5">
                    <c:v>3.4824740888396481E-2</c:v>
                  </c:pt>
                  <c:pt idx="6">
                    <c:v>7.7382070804585075E-3</c:v>
                  </c:pt>
                  <c:pt idx="7">
                    <c:v>0.16473097159591721</c:v>
                  </c:pt>
                  <c:pt idx="8">
                    <c:v>7.4019183319265274E-3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16'!$Z$669:$Z$677</c:f>
              <c:numCache>
                <c:formatCode>0%</c:formatCode>
                <c:ptCount val="9"/>
                <c:pt idx="1">
                  <c:v>1.1132616385670036E-2</c:v>
                </c:pt>
                <c:pt idx="2">
                  <c:v>5.5266026445944638E-2</c:v>
                </c:pt>
                <c:pt idx="3">
                  <c:v>5.2138523269001542E-2</c:v>
                </c:pt>
                <c:pt idx="4">
                  <c:v>0.34771458822876489</c:v>
                </c:pt>
                <c:pt idx="5">
                  <c:v>6.4058645223200331E-2</c:v>
                </c:pt>
                <c:pt idx="6">
                  <c:v>1.2649767814947071E-2</c:v>
                </c:pt>
                <c:pt idx="7">
                  <c:v>0.44442228602992345</c:v>
                </c:pt>
                <c:pt idx="8">
                  <c:v>1.2617546602548012E-2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8-47F3-93D5-EBD954AAC39D}"/>
            </c:ext>
          </c:extLst>
        </c:ser>
        <c:ser>
          <c:idx val="1"/>
          <c:order val="1"/>
          <c:tx>
            <c:strRef>
              <c:f>'Fall 16'!$AA$584</c:f>
              <c:strCache>
                <c:ptCount val="1"/>
                <c:pt idx="0">
                  <c:v>Mean Summer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16'!$AE$669:$AE$677</c:f>
                <c:numCache>
                  <c:formatCode>General</c:formatCode>
                  <c:ptCount val="9"/>
                  <c:pt idx="1">
                    <c:v>2.0910363299557638E-3</c:v>
                  </c:pt>
                  <c:pt idx="2">
                    <c:v>1.060620816063932E-2</c:v>
                  </c:pt>
                  <c:pt idx="3">
                    <c:v>2.6369061252179355E-3</c:v>
                  </c:pt>
                  <c:pt idx="4">
                    <c:v>0.16266759991753096</c:v>
                  </c:pt>
                  <c:pt idx="5">
                    <c:v>1.3349601965002861E-2</c:v>
                  </c:pt>
                  <c:pt idx="6">
                    <c:v>3.2619683293724339E-3</c:v>
                  </c:pt>
                  <c:pt idx="7">
                    <c:v>0.14286748485829734</c:v>
                  </c:pt>
                  <c:pt idx="8">
                    <c:v>3.1600947205569956E-3</c:v>
                  </c:pt>
                </c:numCache>
              </c:numRef>
            </c:plus>
            <c:minus>
              <c:numRef>
                <c:f>'Fall 16'!$AE$669:$AE$677</c:f>
                <c:numCache>
                  <c:formatCode>General</c:formatCode>
                  <c:ptCount val="9"/>
                  <c:pt idx="1">
                    <c:v>2.0910363299557638E-3</c:v>
                  </c:pt>
                  <c:pt idx="2">
                    <c:v>1.060620816063932E-2</c:v>
                  </c:pt>
                  <c:pt idx="3">
                    <c:v>2.6369061252179355E-3</c:v>
                  </c:pt>
                  <c:pt idx="4">
                    <c:v>0.16266759991753096</c:v>
                  </c:pt>
                  <c:pt idx="5">
                    <c:v>1.3349601965002861E-2</c:v>
                  </c:pt>
                  <c:pt idx="6">
                    <c:v>3.2619683293724339E-3</c:v>
                  </c:pt>
                  <c:pt idx="7">
                    <c:v>0.14286748485829734</c:v>
                  </c:pt>
                  <c:pt idx="8">
                    <c:v>3.1600947205569956E-3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16'!$AA$669:$AA$677</c:f>
              <c:numCache>
                <c:formatCode>0%</c:formatCode>
                <c:ptCount val="9"/>
                <c:pt idx="1">
                  <c:v>4.6860437880844067E-3</c:v>
                </c:pt>
                <c:pt idx="2">
                  <c:v>5.7662528115546431E-2</c:v>
                </c:pt>
                <c:pt idx="3">
                  <c:v>2.1300018696702026E-2</c:v>
                </c:pt>
                <c:pt idx="4">
                  <c:v>0.46663010207146666</c:v>
                </c:pt>
                <c:pt idx="5">
                  <c:v>3.7998864842000879E-2</c:v>
                </c:pt>
                <c:pt idx="6">
                  <c:v>1.0473605389292736E-2</c:v>
                </c:pt>
                <c:pt idx="7">
                  <c:v>0.38950423440147086</c:v>
                </c:pt>
                <c:pt idx="8">
                  <c:v>1.1744602695435988E-2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8-47F3-93D5-EBD954AAC39D}"/>
            </c:ext>
          </c:extLst>
        </c:ser>
        <c:ser>
          <c:idx val="2"/>
          <c:order val="2"/>
          <c:tx>
            <c:strRef>
              <c:f>'Fall 16'!$AB$584</c:f>
              <c:strCache>
                <c:ptCount val="1"/>
                <c:pt idx="0">
                  <c:v>Mean winter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16'!$AF$669:$AF$677</c:f>
                <c:numCache>
                  <c:formatCode>General</c:formatCode>
                  <c:ptCount val="9"/>
                  <c:pt idx="1">
                    <c:v>2.2636628645028436E-2</c:v>
                  </c:pt>
                  <c:pt idx="2">
                    <c:v>1.7452859438495782E-2</c:v>
                  </c:pt>
                  <c:pt idx="3">
                    <c:v>2.3399216181266221E-2</c:v>
                  </c:pt>
                  <c:pt idx="4">
                    <c:v>0.19259463130742455</c:v>
                  </c:pt>
                  <c:pt idx="5">
                    <c:v>1.8571544959568798E-2</c:v>
                  </c:pt>
                  <c:pt idx="6">
                    <c:v>6.8661433115709868E-3</c:v>
                  </c:pt>
                  <c:pt idx="7">
                    <c:v>0.21245938382975721</c:v>
                  </c:pt>
                  <c:pt idx="8">
                    <c:v>6.0654350343658401E-3</c:v>
                  </c:pt>
                </c:numCache>
              </c:numRef>
            </c:plus>
            <c:minus>
              <c:numRef>
                <c:f>'Fall 16'!$AF$669:$AF$677</c:f>
                <c:numCache>
                  <c:formatCode>General</c:formatCode>
                  <c:ptCount val="9"/>
                  <c:pt idx="1">
                    <c:v>2.2636628645028436E-2</c:v>
                  </c:pt>
                  <c:pt idx="2">
                    <c:v>1.7452859438495782E-2</c:v>
                  </c:pt>
                  <c:pt idx="3">
                    <c:v>2.3399216181266221E-2</c:v>
                  </c:pt>
                  <c:pt idx="4">
                    <c:v>0.19259463130742455</c:v>
                  </c:pt>
                  <c:pt idx="5">
                    <c:v>1.8571544959568798E-2</c:v>
                  </c:pt>
                  <c:pt idx="6">
                    <c:v>6.8661433115709868E-3</c:v>
                  </c:pt>
                  <c:pt idx="7">
                    <c:v>0.21245938382975721</c:v>
                  </c:pt>
                  <c:pt idx="8">
                    <c:v>6.0654350343658401E-3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16'!$AB$669:$AB$677</c:f>
              <c:numCache>
                <c:formatCode>0%</c:formatCode>
                <c:ptCount val="9"/>
                <c:pt idx="1">
                  <c:v>1.7870211993167746E-2</c:v>
                </c:pt>
                <c:pt idx="2">
                  <c:v>6.0395785736135438E-2</c:v>
                </c:pt>
                <c:pt idx="3">
                  <c:v>4.9948337357189614E-2</c:v>
                </c:pt>
                <c:pt idx="4">
                  <c:v>0.31997102070966954</c:v>
                </c:pt>
                <c:pt idx="5">
                  <c:v>6.605827101018133E-2</c:v>
                </c:pt>
                <c:pt idx="6">
                  <c:v>1.3929525145892945E-2</c:v>
                </c:pt>
                <c:pt idx="7">
                  <c:v>0.46004483779211469</c:v>
                </c:pt>
                <c:pt idx="8">
                  <c:v>1.1782010255648599E-2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E8-47F3-93D5-EBD954AAC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156752"/>
        <c:axId val="-2129153264"/>
      </c:barChart>
      <c:catAx>
        <c:axId val="-212915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153264"/>
        <c:crosses val="autoZero"/>
        <c:auto val="1"/>
        <c:lblAlgn val="ctr"/>
        <c:lblOffset val="100"/>
        <c:noMultiLvlLbl val="0"/>
      </c:catAx>
      <c:valAx>
        <c:axId val="-2129153264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15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5</a:t>
            </a:r>
            <a:r>
              <a:rPr lang="el-GR" sz="2000" b="1"/>
              <a:t>β</a:t>
            </a:r>
            <a:r>
              <a:rPr lang="en-GB" sz="2000" b="1"/>
              <a:t>-STANOLS</a:t>
            </a:r>
          </a:p>
        </c:rich>
      </c:tx>
      <c:layout>
        <c:manualLayout>
          <c:xMode val="edge"/>
          <c:yMode val="edge"/>
          <c:x val="0.91102612090735002"/>
          <c:y val="1.7337623598826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4777934302806E-2"/>
          <c:y val="9.0463867133432505E-2"/>
          <c:w val="0.96898339338669504"/>
          <c:h val="0.80377420194979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16'!$AC$654:$AC$664</c:f>
                <c:numCache>
                  <c:formatCode>General</c:formatCode>
                  <c:ptCount val="11"/>
                  <c:pt idx="0">
                    <c:v>2.6907482003655538E-2</c:v>
                  </c:pt>
                  <c:pt idx="1">
                    <c:v>2.4671687413745549E-2</c:v>
                  </c:pt>
                  <c:pt idx="2">
                    <c:v>2.446204033040569E-2</c:v>
                  </c:pt>
                  <c:pt idx="3">
                    <c:v>0.1192040078174695</c:v>
                  </c:pt>
                  <c:pt idx="4">
                    <c:v>8.183685874918278E-3</c:v>
                  </c:pt>
                  <c:pt idx="5">
                    <c:v>2.2305990047805518E-2</c:v>
                  </c:pt>
                  <c:pt idx="6">
                    <c:v>1.4758043748034112E-2</c:v>
                  </c:pt>
                  <c:pt idx="7">
                    <c:v>1.9349232542179039E-2</c:v>
                  </c:pt>
                  <c:pt idx="8">
                    <c:v>1.7547211608066229E-2</c:v>
                  </c:pt>
                  <c:pt idx="9">
                    <c:v>0.13457258497098576</c:v>
                  </c:pt>
                  <c:pt idx="10">
                    <c:v>7.2459678448229065E-2</c:v>
                  </c:pt>
                </c:numCache>
              </c:numRef>
            </c:plus>
            <c:minus>
              <c:numRef>
                <c:f>'Fall 16'!$AC$654:$AC$664</c:f>
                <c:numCache>
                  <c:formatCode>General</c:formatCode>
                  <c:ptCount val="11"/>
                  <c:pt idx="0">
                    <c:v>2.6907482003655538E-2</c:v>
                  </c:pt>
                  <c:pt idx="1">
                    <c:v>2.4671687413745549E-2</c:v>
                  </c:pt>
                  <c:pt idx="2">
                    <c:v>2.446204033040569E-2</c:v>
                  </c:pt>
                  <c:pt idx="3">
                    <c:v>0.1192040078174695</c:v>
                  </c:pt>
                  <c:pt idx="4">
                    <c:v>8.183685874918278E-3</c:v>
                  </c:pt>
                  <c:pt idx="5">
                    <c:v>2.2305990047805518E-2</c:v>
                  </c:pt>
                  <c:pt idx="6">
                    <c:v>1.4758043748034112E-2</c:v>
                  </c:pt>
                  <c:pt idx="7">
                    <c:v>1.9349232542179039E-2</c:v>
                  </c:pt>
                  <c:pt idx="8">
                    <c:v>1.7547211608066229E-2</c:v>
                  </c:pt>
                  <c:pt idx="9">
                    <c:v>0.13457258497098576</c:v>
                  </c:pt>
                  <c:pt idx="10">
                    <c:v>7.2459678448229065E-2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16'!$Z$654:$Z$664</c:f>
              <c:numCache>
                <c:formatCode>0%</c:formatCode>
                <c:ptCount val="11"/>
                <c:pt idx="0">
                  <c:v>9.3732730416216992E-2</c:v>
                </c:pt>
                <c:pt idx="1">
                  <c:v>3.8082283356523125E-2</c:v>
                </c:pt>
                <c:pt idx="2">
                  <c:v>2.0775472750024358E-2</c:v>
                </c:pt>
                <c:pt idx="3">
                  <c:v>0.22330963110068849</c:v>
                </c:pt>
                <c:pt idx="4">
                  <c:v>1.0436872240085614E-2</c:v>
                </c:pt>
                <c:pt idx="5">
                  <c:v>4.429332589879597E-2</c:v>
                </c:pt>
                <c:pt idx="6">
                  <c:v>2.0135387633553738E-2</c:v>
                </c:pt>
                <c:pt idx="7">
                  <c:v>2.8539959393765538E-2</c:v>
                </c:pt>
                <c:pt idx="8">
                  <c:v>1.8478860968402677E-2</c:v>
                </c:pt>
                <c:pt idx="9">
                  <c:v>0.3362603931860304</c:v>
                </c:pt>
                <c:pt idx="10">
                  <c:v>0.16686263716374652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72-4635-A47B-42E28511AE49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16'!$AQ$654:$AQ$664</c:f>
                <c:numCache>
                  <c:formatCode>General</c:formatCode>
                  <c:ptCount val="11"/>
                  <c:pt idx="0">
                    <c:v>2.3321595117035087E-2</c:v>
                  </c:pt>
                  <c:pt idx="1">
                    <c:v>1.8589659798705464E-2</c:v>
                  </c:pt>
                  <c:pt idx="2">
                    <c:v>1.0352631697062192E-2</c:v>
                  </c:pt>
                  <c:pt idx="3">
                    <c:v>0</c:v>
                  </c:pt>
                  <c:pt idx="4">
                    <c:v>0</c:v>
                  </c:pt>
                  <c:pt idx="5">
                    <c:v>3.2584230442238314E-2</c:v>
                  </c:pt>
                  <c:pt idx="6">
                    <c:v>5.0117652930547797E-2</c:v>
                  </c:pt>
                  <c:pt idx="7">
                    <c:v>6.0540548953877657E-2</c:v>
                  </c:pt>
                  <c:pt idx="8">
                    <c:v>0</c:v>
                  </c:pt>
                  <c:pt idx="9">
                    <c:v>0.14598940331509094</c:v>
                  </c:pt>
                  <c:pt idx="10">
                    <c:v>1.2768879722313151E-2</c:v>
                  </c:pt>
                </c:numCache>
              </c:numRef>
            </c:plus>
            <c:minus>
              <c:numRef>
                <c:f>'Fall 16'!$AQ$654:$AQ$664</c:f>
                <c:numCache>
                  <c:formatCode>General</c:formatCode>
                  <c:ptCount val="11"/>
                  <c:pt idx="0">
                    <c:v>2.3321595117035087E-2</c:v>
                  </c:pt>
                  <c:pt idx="1">
                    <c:v>1.8589659798705464E-2</c:v>
                  </c:pt>
                  <c:pt idx="2">
                    <c:v>1.0352631697062192E-2</c:v>
                  </c:pt>
                  <c:pt idx="3">
                    <c:v>0</c:v>
                  </c:pt>
                  <c:pt idx="4">
                    <c:v>0</c:v>
                  </c:pt>
                  <c:pt idx="5">
                    <c:v>3.2584230442238314E-2</c:v>
                  </c:pt>
                  <c:pt idx="6">
                    <c:v>5.0117652930547797E-2</c:v>
                  </c:pt>
                  <c:pt idx="7">
                    <c:v>6.0540548953877657E-2</c:v>
                  </c:pt>
                  <c:pt idx="8">
                    <c:v>0</c:v>
                  </c:pt>
                  <c:pt idx="9">
                    <c:v>0.14598940331509094</c:v>
                  </c:pt>
                  <c:pt idx="10">
                    <c:v>1.2768879722313151E-2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16'!$AO$654:$AO$664</c:f>
              <c:numCache>
                <c:formatCode>0%</c:formatCode>
                <c:ptCount val="11"/>
                <c:pt idx="0">
                  <c:v>8.8805900194792398E-2</c:v>
                </c:pt>
                <c:pt idx="1">
                  <c:v>1.9443222399362466E-2</c:v>
                </c:pt>
                <c:pt idx="2">
                  <c:v>1.9697137009118616E-2</c:v>
                </c:pt>
                <c:pt idx="3">
                  <c:v>0</c:v>
                </c:pt>
                <c:pt idx="4">
                  <c:v>0</c:v>
                </c:pt>
                <c:pt idx="5">
                  <c:v>5.6237562748033959E-2</c:v>
                </c:pt>
                <c:pt idx="6">
                  <c:v>2.0460446130957353E-2</c:v>
                </c:pt>
                <c:pt idx="7">
                  <c:v>8.6738085705758736E-2</c:v>
                </c:pt>
                <c:pt idx="8">
                  <c:v>0</c:v>
                </c:pt>
                <c:pt idx="9">
                  <c:v>0.69887775369572858</c:v>
                </c:pt>
                <c:pt idx="10">
                  <c:v>9.7398921162479331E-3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72-4635-A47B-42E28511AE49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16'!$BE$654:$BE$664</c:f>
                <c:numCache>
                  <c:formatCode>General</c:formatCode>
                  <c:ptCount val="11"/>
                  <c:pt idx="0">
                    <c:v>2.2641860300751514E-2</c:v>
                  </c:pt>
                  <c:pt idx="1">
                    <c:v>7.4592759514823881E-3</c:v>
                  </c:pt>
                  <c:pt idx="2">
                    <c:v>3.8076089085751623E-4</c:v>
                  </c:pt>
                  <c:pt idx="3">
                    <c:v>6.43598530841249E-3</c:v>
                  </c:pt>
                  <c:pt idx="4">
                    <c:v>1.3685053763066802E-3</c:v>
                  </c:pt>
                  <c:pt idx="5">
                    <c:v>2.712400200377298E-2</c:v>
                  </c:pt>
                  <c:pt idx="6">
                    <c:v>1.5878163232287208E-2</c:v>
                  </c:pt>
                  <c:pt idx="7">
                    <c:v>1.769980409013841E-3</c:v>
                  </c:pt>
                  <c:pt idx="8">
                    <c:v>2.1702089499221538E-3</c:v>
                  </c:pt>
                  <c:pt idx="9">
                    <c:v>0.10587385542341488</c:v>
                  </c:pt>
                  <c:pt idx="10">
                    <c:v>6.1695176554101179E-2</c:v>
                  </c:pt>
                </c:numCache>
              </c:numRef>
            </c:plus>
            <c:minus>
              <c:numRef>
                <c:f>'Fall 16'!$BE$654:$BE$664</c:f>
                <c:numCache>
                  <c:formatCode>General</c:formatCode>
                  <c:ptCount val="11"/>
                  <c:pt idx="0">
                    <c:v>2.2641860300751514E-2</c:v>
                  </c:pt>
                  <c:pt idx="1">
                    <c:v>7.4592759514823881E-3</c:v>
                  </c:pt>
                  <c:pt idx="2">
                    <c:v>3.8076089085751623E-4</c:v>
                  </c:pt>
                  <c:pt idx="3">
                    <c:v>6.43598530841249E-3</c:v>
                  </c:pt>
                  <c:pt idx="4">
                    <c:v>1.3685053763066802E-3</c:v>
                  </c:pt>
                  <c:pt idx="5">
                    <c:v>2.712400200377298E-2</c:v>
                  </c:pt>
                  <c:pt idx="6">
                    <c:v>1.5878163232287208E-2</c:v>
                  </c:pt>
                  <c:pt idx="7">
                    <c:v>1.769980409013841E-3</c:v>
                  </c:pt>
                  <c:pt idx="8">
                    <c:v>2.1702089499221538E-3</c:v>
                  </c:pt>
                  <c:pt idx="9">
                    <c:v>0.10587385542341488</c:v>
                  </c:pt>
                  <c:pt idx="10">
                    <c:v>6.1695176554101179E-2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16'!$BC$654:$BC$664</c:f>
              <c:numCache>
                <c:formatCode>0%</c:formatCode>
                <c:ptCount val="11"/>
                <c:pt idx="0">
                  <c:v>8.8983482953390591E-2</c:v>
                </c:pt>
                <c:pt idx="1">
                  <c:v>1.9785625767935248E-2</c:v>
                </c:pt>
                <c:pt idx="2">
                  <c:v>1.941510755857775E-3</c:v>
                </c:pt>
                <c:pt idx="3">
                  <c:v>1.5130507795597445E-2</c:v>
                </c:pt>
                <c:pt idx="4">
                  <c:v>9.0575018621197366E-4</c:v>
                </c:pt>
                <c:pt idx="5">
                  <c:v>4.3935822502840068E-2</c:v>
                </c:pt>
                <c:pt idx="6">
                  <c:v>2.1670003687974271E-2</c:v>
                </c:pt>
                <c:pt idx="7">
                  <c:v>5.6976581438569207E-3</c:v>
                </c:pt>
                <c:pt idx="8">
                  <c:v>5.3982257253581897E-3</c:v>
                </c:pt>
                <c:pt idx="9">
                  <c:v>0.52185955978566456</c:v>
                </c:pt>
                <c:pt idx="10">
                  <c:v>0.27469185269531293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72-4635-A47B-42E28511AE49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16'!$BV$654:$BV$664</c:f>
                <c:numCache>
                  <c:formatCode>General</c:formatCode>
                  <c:ptCount val="11"/>
                  <c:pt idx="0">
                    <c:v>8.5599295267769299E-2</c:v>
                  </c:pt>
                  <c:pt idx="1">
                    <c:v>9.3937856365287498E-3</c:v>
                  </c:pt>
                  <c:pt idx="2">
                    <c:v>1.0612761400702246E-2</c:v>
                  </c:pt>
                  <c:pt idx="3">
                    <c:v>1.034745843083934E-2</c:v>
                  </c:pt>
                  <c:pt idx="4">
                    <c:v>3.1277878301071128E-3</c:v>
                  </c:pt>
                  <c:pt idx="5">
                    <c:v>1.8902842772248157E-2</c:v>
                  </c:pt>
                  <c:pt idx="6">
                    <c:v>6.3369260303055373E-3</c:v>
                  </c:pt>
                  <c:pt idx="7">
                    <c:v>1.0202269028701251E-2</c:v>
                  </c:pt>
                  <c:pt idx="8">
                    <c:v>2.142058494751701E-3</c:v>
                  </c:pt>
                  <c:pt idx="9">
                    <c:v>0.10971669509000057</c:v>
                  </c:pt>
                  <c:pt idx="10">
                    <c:v>6.5644951647820332E-2</c:v>
                  </c:pt>
                </c:numCache>
              </c:numRef>
            </c:plus>
            <c:minus>
              <c:numRef>
                <c:f>'Fall 16'!$BV$654:$BV$664</c:f>
                <c:numCache>
                  <c:formatCode>General</c:formatCode>
                  <c:ptCount val="11"/>
                  <c:pt idx="0">
                    <c:v>8.5599295267769299E-2</c:v>
                  </c:pt>
                  <c:pt idx="1">
                    <c:v>9.3937856365287498E-3</c:v>
                  </c:pt>
                  <c:pt idx="2">
                    <c:v>1.0612761400702246E-2</c:v>
                  </c:pt>
                  <c:pt idx="3">
                    <c:v>1.034745843083934E-2</c:v>
                  </c:pt>
                  <c:pt idx="4">
                    <c:v>3.1277878301071128E-3</c:v>
                  </c:pt>
                  <c:pt idx="5">
                    <c:v>1.8902842772248157E-2</c:v>
                  </c:pt>
                  <c:pt idx="6">
                    <c:v>6.3369260303055373E-3</c:v>
                  </c:pt>
                  <c:pt idx="7">
                    <c:v>1.0202269028701251E-2</c:v>
                  </c:pt>
                  <c:pt idx="8">
                    <c:v>2.142058494751701E-3</c:v>
                  </c:pt>
                  <c:pt idx="9">
                    <c:v>0.10971669509000057</c:v>
                  </c:pt>
                  <c:pt idx="10">
                    <c:v>6.5644951647820332E-2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16'!$BT$654:$BT$664</c:f>
              <c:numCache>
                <c:formatCode>0%</c:formatCode>
                <c:ptCount val="11"/>
                <c:pt idx="0">
                  <c:v>0.15702706221668378</c:v>
                </c:pt>
                <c:pt idx="1">
                  <c:v>2.094380864439874E-2</c:v>
                </c:pt>
                <c:pt idx="2">
                  <c:v>1.0833196121038991E-2</c:v>
                </c:pt>
                <c:pt idx="3">
                  <c:v>1.5693952315573564E-2</c:v>
                </c:pt>
                <c:pt idx="4">
                  <c:v>1.4324803274012241E-3</c:v>
                </c:pt>
                <c:pt idx="5">
                  <c:v>7.2851587106243398E-2</c:v>
                </c:pt>
                <c:pt idx="6">
                  <c:v>1.5707393421078412E-2</c:v>
                </c:pt>
                <c:pt idx="7">
                  <c:v>1.7910010849883772E-2</c:v>
                </c:pt>
                <c:pt idx="8">
                  <c:v>5.7208598921691346E-3</c:v>
                </c:pt>
                <c:pt idx="9">
                  <c:v>0.54755206433264192</c:v>
                </c:pt>
                <c:pt idx="10">
                  <c:v>0.13432758477288717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72-4635-A47B-42E28511AE49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16'!$CH$654:$CH$664</c:f>
                <c:numCache>
                  <c:formatCode>General</c:formatCode>
                  <c:ptCount val="11"/>
                  <c:pt idx="0">
                    <c:v>1.3843207069653987E-2</c:v>
                  </c:pt>
                  <c:pt idx="1">
                    <c:v>1.8790402988015303E-2</c:v>
                  </c:pt>
                  <c:pt idx="2">
                    <c:v>1.3604774457509074E-3</c:v>
                  </c:pt>
                  <c:pt idx="3">
                    <c:v>1.6093800838153184E-2</c:v>
                  </c:pt>
                  <c:pt idx="4">
                    <c:v>2.3702996604739379E-3</c:v>
                  </c:pt>
                  <c:pt idx="5">
                    <c:v>2.2611503493823234E-2</c:v>
                  </c:pt>
                  <c:pt idx="6">
                    <c:v>9.5213654794248717E-3</c:v>
                  </c:pt>
                  <c:pt idx="7">
                    <c:v>1.3456728783974838E-2</c:v>
                  </c:pt>
                  <c:pt idx="8">
                    <c:v>1.4940768279689744E-2</c:v>
                  </c:pt>
                  <c:pt idx="9">
                    <c:v>7.5299977979309846E-2</c:v>
                  </c:pt>
                  <c:pt idx="10">
                    <c:v>6.9714278823236817E-2</c:v>
                  </c:pt>
                </c:numCache>
              </c:numRef>
            </c:plus>
            <c:minus>
              <c:numRef>
                <c:f>'Fall 16'!$CH$654:$CH$664</c:f>
                <c:numCache>
                  <c:formatCode>General</c:formatCode>
                  <c:ptCount val="11"/>
                  <c:pt idx="0">
                    <c:v>1.3843207069653987E-2</c:v>
                  </c:pt>
                  <c:pt idx="1">
                    <c:v>1.8790402988015303E-2</c:v>
                  </c:pt>
                  <c:pt idx="2">
                    <c:v>1.3604774457509074E-3</c:v>
                  </c:pt>
                  <c:pt idx="3">
                    <c:v>1.6093800838153184E-2</c:v>
                  </c:pt>
                  <c:pt idx="4">
                    <c:v>2.3702996604739379E-3</c:v>
                  </c:pt>
                  <c:pt idx="5">
                    <c:v>2.2611503493823234E-2</c:v>
                  </c:pt>
                  <c:pt idx="6">
                    <c:v>9.5213654794248717E-3</c:v>
                  </c:pt>
                  <c:pt idx="7">
                    <c:v>1.3456728783974838E-2</c:v>
                  </c:pt>
                  <c:pt idx="8">
                    <c:v>1.4940768279689744E-2</c:v>
                  </c:pt>
                  <c:pt idx="9">
                    <c:v>7.5299977979309846E-2</c:v>
                  </c:pt>
                  <c:pt idx="10">
                    <c:v>6.9714278823236817E-2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16'!$CF$654:$CF$664</c:f>
              <c:numCache>
                <c:formatCode>0%</c:formatCode>
                <c:ptCount val="11"/>
                <c:pt idx="0">
                  <c:v>9.3395120121284134E-2</c:v>
                </c:pt>
                <c:pt idx="1">
                  <c:v>9.5425955402102122E-2</c:v>
                </c:pt>
                <c:pt idx="2">
                  <c:v>4.7015202820311301E-3</c:v>
                </c:pt>
                <c:pt idx="3">
                  <c:v>3.5413974856075045E-2</c:v>
                </c:pt>
                <c:pt idx="4">
                  <c:v>4.9144957137131472E-3</c:v>
                </c:pt>
                <c:pt idx="5">
                  <c:v>6.5615952575562228E-2</c:v>
                </c:pt>
                <c:pt idx="6">
                  <c:v>3.6788146349653654E-2</c:v>
                </c:pt>
                <c:pt idx="7">
                  <c:v>1.8574211607308516E-2</c:v>
                </c:pt>
                <c:pt idx="8">
                  <c:v>2.1614320957147399E-2</c:v>
                </c:pt>
                <c:pt idx="9">
                  <c:v>0.32771535238965493</c:v>
                </c:pt>
                <c:pt idx="10">
                  <c:v>0.29724509137795724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72-4635-A47B-42E28511AE49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16'!$CR$654:$CR$664</c:f>
                <c:numCache>
                  <c:formatCode>General</c:formatCode>
                  <c:ptCount val="11"/>
                  <c:pt idx="0">
                    <c:v>1.7473567612050225E-2</c:v>
                  </c:pt>
                  <c:pt idx="1">
                    <c:v>1.4696698163868139E-2</c:v>
                  </c:pt>
                  <c:pt idx="2">
                    <c:v>0</c:v>
                  </c:pt>
                  <c:pt idx="3">
                    <c:v>9.0102257622985179E-3</c:v>
                  </c:pt>
                  <c:pt idx="4">
                    <c:v>0</c:v>
                  </c:pt>
                  <c:pt idx="5">
                    <c:v>5.3459984801774024E-3</c:v>
                  </c:pt>
                  <c:pt idx="6">
                    <c:v>2.1334979535465395E-2</c:v>
                  </c:pt>
                  <c:pt idx="7">
                    <c:v>4.6343229421237191E-3</c:v>
                  </c:pt>
                  <c:pt idx="8">
                    <c:v>2.1994569920956034E-3</c:v>
                  </c:pt>
                  <c:pt idx="9">
                    <c:v>0.23678691844832303</c:v>
                  </c:pt>
                  <c:pt idx="10">
                    <c:v>0.2486469075735975</c:v>
                  </c:pt>
                </c:numCache>
              </c:numRef>
            </c:plus>
            <c:minus>
              <c:numRef>
                <c:f>'Fall 16'!$CR$654:$CR$664</c:f>
                <c:numCache>
                  <c:formatCode>General</c:formatCode>
                  <c:ptCount val="11"/>
                  <c:pt idx="0">
                    <c:v>1.7473567612050225E-2</c:v>
                  </c:pt>
                  <c:pt idx="1">
                    <c:v>1.4696698163868139E-2</c:v>
                  </c:pt>
                  <c:pt idx="2">
                    <c:v>0</c:v>
                  </c:pt>
                  <c:pt idx="3">
                    <c:v>9.0102257622985179E-3</c:v>
                  </c:pt>
                  <c:pt idx="4">
                    <c:v>0</c:v>
                  </c:pt>
                  <c:pt idx="5">
                    <c:v>5.3459984801774024E-3</c:v>
                  </c:pt>
                  <c:pt idx="6">
                    <c:v>2.1334979535465395E-2</c:v>
                  </c:pt>
                  <c:pt idx="7">
                    <c:v>4.6343229421237191E-3</c:v>
                  </c:pt>
                  <c:pt idx="8">
                    <c:v>2.1994569920956034E-3</c:v>
                  </c:pt>
                  <c:pt idx="9">
                    <c:v>0.23678691844832303</c:v>
                  </c:pt>
                  <c:pt idx="10">
                    <c:v>0.2486469075735975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16'!$CP$654:$CP$664</c:f>
              <c:numCache>
                <c:formatCode>0%</c:formatCode>
                <c:ptCount val="11"/>
                <c:pt idx="0">
                  <c:v>2.7442187180549953E-2</c:v>
                </c:pt>
                <c:pt idx="1">
                  <c:v>1.5890592695524113E-2</c:v>
                </c:pt>
                <c:pt idx="2">
                  <c:v>0</c:v>
                </c:pt>
                <c:pt idx="3">
                  <c:v>9.1782064886754954E-3</c:v>
                </c:pt>
                <c:pt idx="4">
                  <c:v>0</c:v>
                </c:pt>
                <c:pt idx="5">
                  <c:v>1.429783912107355E-2</c:v>
                </c:pt>
                <c:pt idx="6">
                  <c:v>2.6127415610688137E-2</c:v>
                </c:pt>
                <c:pt idx="7">
                  <c:v>4.2776726029938282E-3</c:v>
                </c:pt>
                <c:pt idx="8">
                  <c:v>9.8362706958259744E-4</c:v>
                </c:pt>
                <c:pt idx="9">
                  <c:v>0.40193692838945455</c:v>
                </c:pt>
                <c:pt idx="10">
                  <c:v>0.49986553084145779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72-4635-A47B-42E28511AE49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16'!$EN$654:$EN$664</c:f>
                <c:numCache>
                  <c:formatCode>General</c:formatCode>
                  <c:ptCount val="11"/>
                  <c:pt idx="0">
                    <c:v>2.6185023797536684E-2</c:v>
                  </c:pt>
                  <c:pt idx="1">
                    <c:v>1.4029151077449923E-2</c:v>
                  </c:pt>
                  <c:pt idx="2">
                    <c:v>1.4933651270226871E-2</c:v>
                  </c:pt>
                  <c:pt idx="3">
                    <c:v>7.45061120136788E-3</c:v>
                  </c:pt>
                  <c:pt idx="4">
                    <c:v>3.8496758086570453E-3</c:v>
                  </c:pt>
                  <c:pt idx="5">
                    <c:v>1.9738527959875463E-2</c:v>
                  </c:pt>
                  <c:pt idx="6">
                    <c:v>1.8805375217592554E-2</c:v>
                  </c:pt>
                  <c:pt idx="7">
                    <c:v>1.3498762987105511E-2</c:v>
                  </c:pt>
                  <c:pt idx="8">
                    <c:v>7.3798817306213512E-3</c:v>
                  </c:pt>
                  <c:pt idx="9">
                    <c:v>8.9035141925280892E-2</c:v>
                  </c:pt>
                  <c:pt idx="10">
                    <c:v>5.6279327261222555E-2</c:v>
                  </c:pt>
                </c:numCache>
              </c:numRef>
            </c:plus>
            <c:minus>
              <c:numRef>
                <c:f>'Fall 16'!$EN$654:$EN$664</c:f>
                <c:numCache>
                  <c:formatCode>General</c:formatCode>
                  <c:ptCount val="11"/>
                  <c:pt idx="0">
                    <c:v>2.6185023797536684E-2</c:v>
                  </c:pt>
                  <c:pt idx="1">
                    <c:v>1.4029151077449923E-2</c:v>
                  </c:pt>
                  <c:pt idx="2">
                    <c:v>1.4933651270226871E-2</c:v>
                  </c:pt>
                  <c:pt idx="3">
                    <c:v>7.45061120136788E-3</c:v>
                  </c:pt>
                  <c:pt idx="4">
                    <c:v>3.8496758086570453E-3</c:v>
                  </c:pt>
                  <c:pt idx="5">
                    <c:v>1.9738527959875463E-2</c:v>
                  </c:pt>
                  <c:pt idx="6">
                    <c:v>1.8805375217592554E-2</c:v>
                  </c:pt>
                  <c:pt idx="7">
                    <c:v>1.3498762987105511E-2</c:v>
                  </c:pt>
                  <c:pt idx="8">
                    <c:v>7.3798817306213512E-3</c:v>
                  </c:pt>
                  <c:pt idx="9">
                    <c:v>8.9035141925280892E-2</c:v>
                  </c:pt>
                  <c:pt idx="10">
                    <c:v>5.6279327261222555E-2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16'!$EM$654:$EM$664</c:f>
              <c:numCache>
                <c:formatCode>0%</c:formatCode>
                <c:ptCount val="11"/>
                <c:pt idx="0">
                  <c:v>0.13196382811630636</c:v>
                </c:pt>
                <c:pt idx="1">
                  <c:v>6.0685914347766122E-2</c:v>
                </c:pt>
                <c:pt idx="2">
                  <c:v>1.6383015535662588E-2</c:v>
                </c:pt>
                <c:pt idx="3">
                  <c:v>1.1841503015431635E-2</c:v>
                </c:pt>
                <c:pt idx="4">
                  <c:v>5.3089740434119686E-3</c:v>
                </c:pt>
                <c:pt idx="5">
                  <c:v>8.7614039080917291E-2</c:v>
                </c:pt>
                <c:pt idx="6">
                  <c:v>5.9527648448853387E-2</c:v>
                </c:pt>
                <c:pt idx="7">
                  <c:v>3.1883407704781444E-2</c:v>
                </c:pt>
                <c:pt idx="8">
                  <c:v>2.1067284008181027E-2</c:v>
                </c:pt>
                <c:pt idx="9">
                  <c:v>0.27098821522023836</c:v>
                </c:pt>
                <c:pt idx="10">
                  <c:v>0.30273617047844981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72-4635-A47B-42E28511AE49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16'!$CZ$654:$CZ$664</c:f>
                <c:numCache>
                  <c:formatCode>General</c:formatCode>
                  <c:ptCount val="11"/>
                  <c:pt idx="0">
                    <c:v>0.19887225275492457</c:v>
                  </c:pt>
                  <c:pt idx="1">
                    <c:v>3.7354799175992319E-2</c:v>
                  </c:pt>
                  <c:pt idx="2">
                    <c:v>1.9654046306223912E-2</c:v>
                  </c:pt>
                  <c:pt idx="3">
                    <c:v>5.3796470307635569E-2</c:v>
                  </c:pt>
                  <c:pt idx="4">
                    <c:v>4.1193642326680484E-3</c:v>
                  </c:pt>
                  <c:pt idx="5">
                    <c:v>0.11180566964604594</c:v>
                  </c:pt>
                  <c:pt idx="6">
                    <c:v>0</c:v>
                  </c:pt>
                  <c:pt idx="7">
                    <c:v>0</c:v>
                  </c:pt>
                  <c:pt idx="8">
                    <c:v>2.0529433186640543E-2</c:v>
                  </c:pt>
                  <c:pt idx="9">
                    <c:v>0.13360234184305345</c:v>
                  </c:pt>
                  <c:pt idx="10">
                    <c:v>6.34053493683922E-3</c:v>
                  </c:pt>
                </c:numCache>
              </c:numRef>
            </c:plus>
            <c:minus>
              <c:numRef>
                <c:f>'Fall 16'!$CZ$654:$CZ$664</c:f>
                <c:numCache>
                  <c:formatCode>General</c:formatCode>
                  <c:ptCount val="11"/>
                  <c:pt idx="0">
                    <c:v>0.19887225275492457</c:v>
                  </c:pt>
                  <c:pt idx="1">
                    <c:v>3.7354799175992319E-2</c:v>
                  </c:pt>
                  <c:pt idx="2">
                    <c:v>1.9654046306223912E-2</c:v>
                  </c:pt>
                  <c:pt idx="3">
                    <c:v>5.3796470307635569E-2</c:v>
                  </c:pt>
                  <c:pt idx="4">
                    <c:v>4.1193642326680484E-3</c:v>
                  </c:pt>
                  <c:pt idx="5">
                    <c:v>0.11180566964604594</c:v>
                  </c:pt>
                  <c:pt idx="6">
                    <c:v>0</c:v>
                  </c:pt>
                  <c:pt idx="7">
                    <c:v>0</c:v>
                  </c:pt>
                  <c:pt idx="8">
                    <c:v>2.0529433186640543E-2</c:v>
                  </c:pt>
                  <c:pt idx="9">
                    <c:v>0.13360234184305345</c:v>
                  </c:pt>
                  <c:pt idx="10">
                    <c:v>6.34053493683922E-3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16'!$CY$654:$CY$664</c:f>
              <c:numCache>
                <c:formatCode>0%</c:formatCode>
                <c:ptCount val="11"/>
                <c:pt idx="0">
                  <c:v>0.56185739176153882</c:v>
                </c:pt>
                <c:pt idx="1">
                  <c:v>5.7538735309759607E-2</c:v>
                </c:pt>
                <c:pt idx="2">
                  <c:v>9.8270231531119561E-3</c:v>
                </c:pt>
                <c:pt idx="3">
                  <c:v>2.6898235153817784E-2</c:v>
                </c:pt>
                <c:pt idx="4">
                  <c:v>2.0596821163340242E-3</c:v>
                </c:pt>
                <c:pt idx="5">
                  <c:v>0.14098445712716817</c:v>
                </c:pt>
                <c:pt idx="6">
                  <c:v>0</c:v>
                </c:pt>
                <c:pt idx="7">
                  <c:v>0</c:v>
                </c:pt>
                <c:pt idx="8">
                  <c:v>1.0264716593320272E-2</c:v>
                </c:pt>
                <c:pt idx="9">
                  <c:v>0.18739949131652972</c:v>
                </c:pt>
                <c:pt idx="10">
                  <c:v>3.17026746841961E-3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72-4635-A47B-42E28511AE49}"/>
            </c:ext>
          </c:extLst>
        </c:ser>
        <c:ser>
          <c:idx val="9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16'!$DO$654:$DO$664</c:f>
                <c:numCache>
                  <c:formatCode>General</c:formatCode>
                  <c:ptCount val="11"/>
                  <c:pt idx="0">
                    <c:v>0.10204820435688625</c:v>
                  </c:pt>
                  <c:pt idx="1">
                    <c:v>1.320002507437866E-2</c:v>
                  </c:pt>
                  <c:pt idx="2">
                    <c:v>2.087960987516551E-2</c:v>
                  </c:pt>
                  <c:pt idx="3">
                    <c:v>4.9247995344368226E-3</c:v>
                  </c:pt>
                  <c:pt idx="4">
                    <c:v>3.7053806326684625E-2</c:v>
                  </c:pt>
                  <c:pt idx="5">
                    <c:v>4.7282082572236428E-2</c:v>
                  </c:pt>
                  <c:pt idx="6">
                    <c:v>1.0517473912391669E-2</c:v>
                  </c:pt>
                  <c:pt idx="7">
                    <c:v>1.6751772744559072E-2</c:v>
                  </c:pt>
                  <c:pt idx="8">
                    <c:v>5.1597395930409379E-2</c:v>
                  </c:pt>
                  <c:pt idx="9">
                    <c:v>8.4122406061276647E-2</c:v>
                  </c:pt>
                  <c:pt idx="10">
                    <c:v>2.4688078009340413E-2</c:v>
                  </c:pt>
                </c:numCache>
              </c:numRef>
            </c:plus>
            <c:minus>
              <c:numRef>
                <c:f>'Fall 16'!$DO$654:$DO$664</c:f>
                <c:numCache>
                  <c:formatCode>General</c:formatCode>
                  <c:ptCount val="11"/>
                  <c:pt idx="0">
                    <c:v>0.10204820435688625</c:v>
                  </c:pt>
                  <c:pt idx="1">
                    <c:v>1.320002507437866E-2</c:v>
                  </c:pt>
                  <c:pt idx="2">
                    <c:v>2.087960987516551E-2</c:v>
                  </c:pt>
                  <c:pt idx="3">
                    <c:v>4.9247995344368226E-3</c:v>
                  </c:pt>
                  <c:pt idx="4">
                    <c:v>3.7053806326684625E-2</c:v>
                  </c:pt>
                  <c:pt idx="5">
                    <c:v>4.7282082572236428E-2</c:v>
                  </c:pt>
                  <c:pt idx="6">
                    <c:v>1.0517473912391669E-2</c:v>
                  </c:pt>
                  <c:pt idx="7">
                    <c:v>1.6751772744559072E-2</c:v>
                  </c:pt>
                  <c:pt idx="8">
                    <c:v>5.1597395930409379E-2</c:v>
                  </c:pt>
                  <c:pt idx="9">
                    <c:v>8.4122406061276647E-2</c:v>
                  </c:pt>
                  <c:pt idx="10">
                    <c:v>2.4688078009340413E-2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16'!$DM$654:$DM$664</c:f>
              <c:numCache>
                <c:formatCode>0%</c:formatCode>
                <c:ptCount val="11"/>
                <c:pt idx="0">
                  <c:v>0.6040622127217361</c:v>
                </c:pt>
                <c:pt idx="1">
                  <c:v>3.1869633703746097E-2</c:v>
                </c:pt>
                <c:pt idx="2">
                  <c:v>2.7677889635799709E-2</c:v>
                </c:pt>
                <c:pt idx="3">
                  <c:v>5.5985172080982998E-3</c:v>
                </c:pt>
                <c:pt idx="4">
                  <c:v>2.6329342629450164E-2</c:v>
                </c:pt>
                <c:pt idx="5">
                  <c:v>8.3643796317855693E-2</c:v>
                </c:pt>
                <c:pt idx="6">
                  <c:v>1.4589198780401708E-2</c:v>
                </c:pt>
                <c:pt idx="7">
                  <c:v>2.9565807918774022E-2</c:v>
                </c:pt>
                <c:pt idx="8">
                  <c:v>3.6772545118736497E-2</c:v>
                </c:pt>
                <c:pt idx="9">
                  <c:v>0.12307517048434029</c:v>
                </c:pt>
                <c:pt idx="10">
                  <c:v>1.6815885481061485E-2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72-4635-A47B-42E28511AE49}"/>
            </c:ext>
          </c:extLst>
        </c:ser>
        <c:ser>
          <c:idx val="10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16'!$EA$654:$EA$664</c:f>
                <c:numCache>
                  <c:formatCode>General</c:formatCode>
                  <c:ptCount val="11"/>
                  <c:pt idx="0">
                    <c:v>6.1626259597986739E-2</c:v>
                  </c:pt>
                  <c:pt idx="1">
                    <c:v>4.3011647406600455E-2</c:v>
                  </c:pt>
                  <c:pt idx="2">
                    <c:v>1.1156322200759098E-2</c:v>
                  </c:pt>
                  <c:pt idx="3">
                    <c:v>1.251002858035564E-3</c:v>
                  </c:pt>
                  <c:pt idx="4">
                    <c:v>1.3155792631269776E-3</c:v>
                  </c:pt>
                  <c:pt idx="5">
                    <c:v>1.9890054232408472E-2</c:v>
                  </c:pt>
                  <c:pt idx="6">
                    <c:v>6.7244217450360454E-3</c:v>
                  </c:pt>
                  <c:pt idx="7">
                    <c:v>9.0798372587901615E-3</c:v>
                  </c:pt>
                  <c:pt idx="8">
                    <c:v>3.0417594552965802E-3</c:v>
                  </c:pt>
                  <c:pt idx="9">
                    <c:v>2.3962491464462162E-2</c:v>
                  </c:pt>
                  <c:pt idx="10">
                    <c:v>3.8159076197437247E-2</c:v>
                  </c:pt>
                </c:numCache>
              </c:numRef>
            </c:plus>
            <c:minus>
              <c:numRef>
                <c:f>'Fall 16'!$EA$654:$EA$664</c:f>
                <c:numCache>
                  <c:formatCode>General</c:formatCode>
                  <c:ptCount val="11"/>
                  <c:pt idx="0">
                    <c:v>6.1626259597986739E-2</c:v>
                  </c:pt>
                  <c:pt idx="1">
                    <c:v>4.3011647406600455E-2</c:v>
                  </c:pt>
                  <c:pt idx="2">
                    <c:v>1.1156322200759098E-2</c:v>
                  </c:pt>
                  <c:pt idx="3">
                    <c:v>1.251002858035564E-3</c:v>
                  </c:pt>
                  <c:pt idx="4">
                    <c:v>1.3155792631269776E-3</c:v>
                  </c:pt>
                  <c:pt idx="5">
                    <c:v>1.9890054232408472E-2</c:v>
                  </c:pt>
                  <c:pt idx="6">
                    <c:v>6.7244217450360454E-3</c:v>
                  </c:pt>
                  <c:pt idx="7">
                    <c:v>9.0798372587901615E-3</c:v>
                  </c:pt>
                  <c:pt idx="8">
                    <c:v>3.0417594552965802E-3</c:v>
                  </c:pt>
                  <c:pt idx="9">
                    <c:v>2.3962491464462162E-2</c:v>
                  </c:pt>
                  <c:pt idx="10">
                    <c:v>3.8159076197437247E-2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16'!$DY$654:$DY$664</c:f>
              <c:numCache>
                <c:formatCode>0%</c:formatCode>
                <c:ptCount val="11"/>
                <c:pt idx="0">
                  <c:v>0.31308541227663389</c:v>
                </c:pt>
                <c:pt idx="1">
                  <c:v>0.11396469630062059</c:v>
                </c:pt>
                <c:pt idx="2">
                  <c:v>1.1502430215825948E-2</c:v>
                </c:pt>
                <c:pt idx="3">
                  <c:v>4.5802424207709927E-3</c:v>
                </c:pt>
                <c:pt idx="4">
                  <c:v>1.0406211790894315E-3</c:v>
                </c:pt>
                <c:pt idx="5">
                  <c:v>0.1332269171757387</c:v>
                </c:pt>
                <c:pt idx="6">
                  <c:v>1.7612334327986548E-2</c:v>
                </c:pt>
                <c:pt idx="7">
                  <c:v>1.8916637236613972E-2</c:v>
                </c:pt>
                <c:pt idx="8">
                  <c:v>3.9583470197649441E-3</c:v>
                </c:pt>
                <c:pt idx="9">
                  <c:v>0.30546669110377811</c:v>
                </c:pt>
                <c:pt idx="10">
                  <c:v>7.6645670743176922E-2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72-4635-A47B-42E28511A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3842336"/>
        <c:axId val="-2123838976"/>
      </c:barChart>
      <c:catAx>
        <c:axId val="-212384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838976"/>
        <c:crosses val="autoZero"/>
        <c:auto val="1"/>
        <c:lblAlgn val="ctr"/>
        <c:lblOffset val="100"/>
        <c:noMultiLvlLbl val="0"/>
      </c:catAx>
      <c:valAx>
        <c:axId val="-2123838976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84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711468550861801E-2"/>
          <c:y val="6.13233111857706E-3"/>
          <c:w val="0.41172271981997599"/>
          <c:h val="4.41511761901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5</a:t>
            </a:r>
            <a:r>
              <a:rPr lang="el-GR" sz="2000" b="1"/>
              <a:t>α</a:t>
            </a:r>
            <a:r>
              <a:rPr lang="en-GB" sz="2000" b="1"/>
              <a:t>-STANOLS</a:t>
            </a:r>
          </a:p>
        </c:rich>
      </c:tx>
      <c:layout>
        <c:manualLayout>
          <c:xMode val="edge"/>
          <c:yMode val="edge"/>
          <c:x val="0.90968724853472205"/>
          <c:y val="1.7337623598826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4777934302806E-2"/>
          <c:y val="9.0463867133432505E-2"/>
          <c:w val="0.96898339338669504"/>
          <c:h val="0.813406215060252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16'!$AC$669:$AC$677</c:f>
                <c:numCache>
                  <c:formatCode>General</c:formatCode>
                  <c:ptCount val="9"/>
                  <c:pt idx="1">
                    <c:v>1.5951807567350235E-2</c:v>
                  </c:pt>
                  <c:pt idx="2">
                    <c:v>3.4133991869916273E-2</c:v>
                  </c:pt>
                  <c:pt idx="3">
                    <c:v>6.5394028257643552E-2</c:v>
                  </c:pt>
                  <c:pt idx="4">
                    <c:v>0.20379369636334185</c:v>
                  </c:pt>
                  <c:pt idx="5">
                    <c:v>3.4824740888396481E-2</c:v>
                  </c:pt>
                  <c:pt idx="6">
                    <c:v>7.7382070804585075E-3</c:v>
                  </c:pt>
                  <c:pt idx="7">
                    <c:v>0.16473097159591721</c:v>
                  </c:pt>
                  <c:pt idx="8">
                    <c:v>7.4019183319265274E-3</c:v>
                  </c:pt>
                </c:numCache>
              </c:numRef>
            </c:plus>
            <c:minus>
              <c:numRef>
                <c:f>'Fall 16'!$AC$669:$AC$677</c:f>
                <c:numCache>
                  <c:formatCode>General</c:formatCode>
                  <c:ptCount val="9"/>
                  <c:pt idx="1">
                    <c:v>1.5951807567350235E-2</c:v>
                  </c:pt>
                  <c:pt idx="2">
                    <c:v>3.4133991869916273E-2</c:v>
                  </c:pt>
                  <c:pt idx="3">
                    <c:v>6.5394028257643552E-2</c:v>
                  </c:pt>
                  <c:pt idx="4">
                    <c:v>0.20379369636334185</c:v>
                  </c:pt>
                  <c:pt idx="5">
                    <c:v>3.4824740888396481E-2</c:v>
                  </c:pt>
                  <c:pt idx="6">
                    <c:v>7.7382070804585075E-3</c:v>
                  </c:pt>
                  <c:pt idx="7">
                    <c:v>0.16473097159591721</c:v>
                  </c:pt>
                  <c:pt idx="8">
                    <c:v>7.4019183319265274E-3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16'!$Z$669:$Z$677</c:f>
              <c:numCache>
                <c:formatCode>0%</c:formatCode>
                <c:ptCount val="9"/>
                <c:pt idx="1">
                  <c:v>1.1132616385670036E-2</c:v>
                </c:pt>
                <c:pt idx="2">
                  <c:v>5.5266026445944638E-2</c:v>
                </c:pt>
                <c:pt idx="3">
                  <c:v>5.2138523269001542E-2</c:v>
                </c:pt>
                <c:pt idx="4">
                  <c:v>0.34771458822876489</c:v>
                </c:pt>
                <c:pt idx="5">
                  <c:v>6.4058645223200331E-2</c:v>
                </c:pt>
                <c:pt idx="6">
                  <c:v>1.2649767814947071E-2</c:v>
                </c:pt>
                <c:pt idx="7">
                  <c:v>0.44442228602992345</c:v>
                </c:pt>
                <c:pt idx="8">
                  <c:v>1.2617546602548012E-2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1-44DD-8AA2-071DE913B5F6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16'!$AQ$669:$AQ$677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4.0461654230959425E-2</c:v>
                  </c:pt>
                  <c:pt idx="4">
                    <c:v>0</c:v>
                  </c:pt>
                  <c:pt idx="5">
                    <c:v>0.10341742258489932</c:v>
                  </c:pt>
                  <c:pt idx="6">
                    <c:v>2.2248981248267217E-2</c:v>
                  </c:pt>
                  <c:pt idx="7">
                    <c:v>0.14899990619900469</c:v>
                  </c:pt>
                  <c:pt idx="8">
                    <c:v>0</c:v>
                  </c:pt>
                </c:numCache>
              </c:numRef>
            </c:plus>
            <c:minus>
              <c:numRef>
                <c:f>'Fall 16'!$AQ$669:$AQ$677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4.0461654230959425E-2</c:v>
                  </c:pt>
                  <c:pt idx="4">
                    <c:v>0</c:v>
                  </c:pt>
                  <c:pt idx="5">
                    <c:v>0.10341742258489932</c:v>
                  </c:pt>
                  <c:pt idx="6">
                    <c:v>2.2248981248267217E-2</c:v>
                  </c:pt>
                  <c:pt idx="7">
                    <c:v>0.14899990619900469</c:v>
                  </c:pt>
                  <c:pt idx="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16'!$AQ$669:$AQ$677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4.0461654230959425E-2</c:v>
                </c:pt>
                <c:pt idx="4">
                  <c:v>0</c:v>
                </c:pt>
                <c:pt idx="5">
                  <c:v>0.10341742258489932</c:v>
                </c:pt>
                <c:pt idx="6">
                  <c:v>2.2248981248267217E-2</c:v>
                </c:pt>
                <c:pt idx="7">
                  <c:v>0.14899990619900469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1-44DD-8AA2-071DE913B5F6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8F1-44DD-8AA2-071DE913B5F6}"/>
              </c:ext>
            </c:extLst>
          </c:dPt>
          <c:errBars>
            <c:errBarType val="both"/>
            <c:errValType val="cust"/>
            <c:noEndCap val="0"/>
            <c:plus>
              <c:numRef>
                <c:f>'Fall 16'!$BE$669:$BE$677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4.9568582856768222E-3</c:v>
                  </c:pt>
                  <c:pt idx="2">
                    <c:v>2.9263925610920387E-2</c:v>
                  </c:pt>
                  <c:pt idx="3">
                    <c:v>7.3780539825929262E-2</c:v>
                  </c:pt>
                  <c:pt idx="4">
                    <c:v>1.9555969859771989E-2</c:v>
                  </c:pt>
                  <c:pt idx="5">
                    <c:v>3.7960489724865452E-2</c:v>
                  </c:pt>
                  <c:pt idx="6">
                    <c:v>1.6955710186186237E-3</c:v>
                  </c:pt>
                  <c:pt idx="7">
                    <c:v>0.13569067016307371</c:v>
                  </c:pt>
                  <c:pt idx="8">
                    <c:v>3.8919588771364139E-3</c:v>
                  </c:pt>
                </c:numCache>
              </c:numRef>
            </c:plus>
            <c:minus>
              <c:numRef>
                <c:f>'Fall 16'!$BE$669:$BE$677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4.9568582856768222E-3</c:v>
                  </c:pt>
                  <c:pt idx="2">
                    <c:v>2.9263925610920387E-2</c:v>
                  </c:pt>
                  <c:pt idx="3">
                    <c:v>7.3780539825929262E-2</c:v>
                  </c:pt>
                  <c:pt idx="4">
                    <c:v>1.9555969859771989E-2</c:v>
                  </c:pt>
                  <c:pt idx="5">
                    <c:v>3.7960489724865452E-2</c:v>
                  </c:pt>
                  <c:pt idx="6">
                    <c:v>1.6955710186186237E-3</c:v>
                  </c:pt>
                  <c:pt idx="7">
                    <c:v>0.13569067016307371</c:v>
                  </c:pt>
                  <c:pt idx="8">
                    <c:v>3.8919588771364139E-3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16'!$BC$669:$BC$677</c:f>
              <c:numCache>
                <c:formatCode>0%</c:formatCode>
                <c:ptCount val="9"/>
                <c:pt idx="0">
                  <c:v>0</c:v>
                </c:pt>
                <c:pt idx="1">
                  <c:v>8.5774843913498135E-3</c:v>
                </c:pt>
                <c:pt idx="2">
                  <c:v>5.3314769333873344E-2</c:v>
                </c:pt>
                <c:pt idx="3">
                  <c:v>6.6370887378968291E-2</c:v>
                </c:pt>
                <c:pt idx="4">
                  <c:v>8.4683669013037224E-3</c:v>
                </c:pt>
                <c:pt idx="5">
                  <c:v>7.4175757387861571E-2</c:v>
                </c:pt>
                <c:pt idx="6">
                  <c:v>6.5432875113688544E-3</c:v>
                </c:pt>
                <c:pt idx="7">
                  <c:v>0.77048236484737076</c:v>
                </c:pt>
                <c:pt idx="8">
                  <c:v>1.2067082247903677E-2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1-44DD-8AA2-071DE913B5F6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16'!$BV$669:$BV$677</c:f>
                <c:numCache>
                  <c:formatCode>General</c:formatCode>
                  <c:ptCount val="9"/>
                  <c:pt idx="0">
                    <c:v>2.3007006089262425E-3</c:v>
                  </c:pt>
                  <c:pt idx="1">
                    <c:v>9.1109693291329022E-2</c:v>
                  </c:pt>
                  <c:pt idx="2">
                    <c:v>0.10108873186696722</c:v>
                  </c:pt>
                  <c:pt idx="3">
                    <c:v>1.8102924143853585E-2</c:v>
                  </c:pt>
                  <c:pt idx="4">
                    <c:v>7.3926927457570693E-2</c:v>
                  </c:pt>
                  <c:pt idx="5">
                    <c:v>3.3602470811663676E-2</c:v>
                  </c:pt>
                  <c:pt idx="6">
                    <c:v>4.2807520540512562E-3</c:v>
                  </c:pt>
                  <c:pt idx="7">
                    <c:v>0.14081007726976741</c:v>
                  </c:pt>
                  <c:pt idx="8">
                    <c:v>1.0954056299015613E-2</c:v>
                  </c:pt>
                </c:numCache>
              </c:numRef>
            </c:plus>
            <c:minus>
              <c:numRef>
                <c:f>'Fall 16'!$BV$669:$BV$677</c:f>
                <c:numCache>
                  <c:formatCode>General</c:formatCode>
                  <c:ptCount val="9"/>
                  <c:pt idx="0">
                    <c:v>2.3007006089262425E-3</c:v>
                  </c:pt>
                  <c:pt idx="1">
                    <c:v>9.1109693291329022E-2</c:v>
                  </c:pt>
                  <c:pt idx="2">
                    <c:v>0.10108873186696722</c:v>
                  </c:pt>
                  <c:pt idx="3">
                    <c:v>1.8102924143853585E-2</c:v>
                  </c:pt>
                  <c:pt idx="4">
                    <c:v>7.3926927457570693E-2</c:v>
                  </c:pt>
                  <c:pt idx="5">
                    <c:v>3.3602470811663676E-2</c:v>
                  </c:pt>
                  <c:pt idx="6">
                    <c:v>4.2807520540512562E-3</c:v>
                  </c:pt>
                  <c:pt idx="7">
                    <c:v>0.14081007726976741</c:v>
                  </c:pt>
                  <c:pt idx="8">
                    <c:v>1.0954056299015613E-2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16'!$BT$669:$BT$677</c:f>
              <c:numCache>
                <c:formatCode>0%</c:formatCode>
                <c:ptCount val="9"/>
                <c:pt idx="0">
                  <c:v>7.6690020297541419E-4</c:v>
                </c:pt>
                <c:pt idx="1">
                  <c:v>5.0646136196991043E-2</c:v>
                </c:pt>
                <c:pt idx="2">
                  <c:v>0.11674095932182699</c:v>
                </c:pt>
                <c:pt idx="3">
                  <c:v>4.1339688062745156E-2</c:v>
                </c:pt>
                <c:pt idx="4">
                  <c:v>6.0984771523758634E-2</c:v>
                </c:pt>
                <c:pt idx="5">
                  <c:v>0.10613083434324017</c:v>
                </c:pt>
                <c:pt idx="6">
                  <c:v>1.1069484866843693E-2</c:v>
                </c:pt>
                <c:pt idx="7">
                  <c:v>0.60418604187788327</c:v>
                </c:pt>
                <c:pt idx="8">
                  <c:v>8.1351836037355831E-3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F1-44DD-8AA2-071DE913B5F6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16'!$CH$669:$CH$677</c:f>
                <c:numCache>
                  <c:formatCode>General</c:formatCode>
                  <c:ptCount val="9"/>
                  <c:pt idx="1">
                    <c:v>4.031014361618024E-3</c:v>
                  </c:pt>
                  <c:pt idx="2">
                    <c:v>1.2357634532618978E-2</c:v>
                  </c:pt>
                  <c:pt idx="3">
                    <c:v>5.9484868044968907E-2</c:v>
                  </c:pt>
                  <c:pt idx="4">
                    <c:v>1.6003157334801427E-2</c:v>
                  </c:pt>
                  <c:pt idx="5">
                    <c:v>2.7843942816531717E-2</c:v>
                  </c:pt>
                  <c:pt idx="6">
                    <c:v>8.1755626630185133E-4</c:v>
                  </c:pt>
                  <c:pt idx="7">
                    <c:v>5.1948322908597751E-2</c:v>
                  </c:pt>
                  <c:pt idx="8">
                    <c:v>3.4705087223052384E-3</c:v>
                  </c:pt>
                </c:numCache>
              </c:numRef>
            </c:plus>
            <c:minus>
              <c:numRef>
                <c:f>'Fall 16'!$CH$669:$CH$677</c:f>
                <c:numCache>
                  <c:formatCode>General</c:formatCode>
                  <c:ptCount val="9"/>
                  <c:pt idx="1">
                    <c:v>4.031014361618024E-3</c:v>
                  </c:pt>
                  <c:pt idx="2">
                    <c:v>1.2357634532618978E-2</c:v>
                  </c:pt>
                  <c:pt idx="3">
                    <c:v>5.9484868044968907E-2</c:v>
                  </c:pt>
                  <c:pt idx="4">
                    <c:v>1.6003157334801427E-2</c:v>
                  </c:pt>
                  <c:pt idx="5">
                    <c:v>2.7843942816531717E-2</c:v>
                  </c:pt>
                  <c:pt idx="6">
                    <c:v>8.1755626630185133E-4</c:v>
                  </c:pt>
                  <c:pt idx="7">
                    <c:v>5.1948322908597751E-2</c:v>
                  </c:pt>
                  <c:pt idx="8">
                    <c:v>3.4705087223052384E-3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16'!$CF$669:$CF$677</c:f>
              <c:numCache>
                <c:formatCode>0%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5-08F1-44DD-8AA2-071DE913B5F6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16'!$CR$669:$CR$677</c:f>
                <c:numCache>
                  <c:formatCode>General</c:formatCode>
                  <c:ptCount val="9"/>
                  <c:pt idx="2">
                    <c:v>2.614106587254842E-2</c:v>
                  </c:pt>
                  <c:pt idx="3">
                    <c:v>0.19622737497969475</c:v>
                  </c:pt>
                  <c:pt idx="4">
                    <c:v>0</c:v>
                  </c:pt>
                  <c:pt idx="5">
                    <c:v>5.0590599699543394E-3</c:v>
                  </c:pt>
                  <c:pt idx="6">
                    <c:v>0</c:v>
                  </c:pt>
                  <c:pt idx="7">
                    <c:v>0.21071490477309676</c:v>
                  </c:pt>
                  <c:pt idx="8">
                    <c:v>5.7857655652031898E-3</c:v>
                  </c:pt>
                </c:numCache>
              </c:numRef>
            </c:plus>
            <c:minus>
              <c:numRef>
                <c:f>'Fall 16'!$CR$669:$CR$677</c:f>
                <c:numCache>
                  <c:formatCode>General</c:formatCode>
                  <c:ptCount val="9"/>
                  <c:pt idx="2">
                    <c:v>2.614106587254842E-2</c:v>
                  </c:pt>
                  <c:pt idx="3">
                    <c:v>0.19622737497969475</c:v>
                  </c:pt>
                  <c:pt idx="4">
                    <c:v>0</c:v>
                  </c:pt>
                  <c:pt idx="5">
                    <c:v>5.0590599699543394E-3</c:v>
                  </c:pt>
                  <c:pt idx="6">
                    <c:v>0</c:v>
                  </c:pt>
                  <c:pt idx="7">
                    <c:v>0.21071490477309676</c:v>
                  </c:pt>
                  <c:pt idx="8">
                    <c:v>5.7857655652031898E-3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16'!$CP$669:$CP$677</c:f>
              <c:numCache>
                <c:formatCode>0%</c:formatCode>
                <c:ptCount val="9"/>
                <c:pt idx="2">
                  <c:v>3.6223605220261433E-2</c:v>
                </c:pt>
                <c:pt idx="3">
                  <c:v>0.15355414880037907</c:v>
                </c:pt>
                <c:pt idx="4">
                  <c:v>0</c:v>
                </c:pt>
                <c:pt idx="5">
                  <c:v>3.5256899866491012E-3</c:v>
                </c:pt>
                <c:pt idx="6">
                  <c:v>0</c:v>
                </c:pt>
                <c:pt idx="7">
                  <c:v>0.80410908297157602</c:v>
                </c:pt>
                <c:pt idx="8">
                  <c:v>2.5874730211343645E-3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F1-44DD-8AA2-071DE913B5F6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16'!$EN$669:$EN$677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1.0507292874903236E-2</c:v>
                  </c:pt>
                  <c:pt idx="2">
                    <c:v>3.4933360765528443E-2</c:v>
                  </c:pt>
                  <c:pt idx="3">
                    <c:v>5.0351316432710118E-2</c:v>
                  </c:pt>
                  <c:pt idx="4">
                    <c:v>5.4906636262626277E-2</c:v>
                  </c:pt>
                  <c:pt idx="5">
                    <c:v>2.5937189808928441E-2</c:v>
                  </c:pt>
                  <c:pt idx="6">
                    <c:v>4.4010733284480883E-3</c:v>
                  </c:pt>
                  <c:pt idx="7">
                    <c:v>9.4269752392898754E-2</c:v>
                  </c:pt>
                  <c:pt idx="8">
                    <c:v>4.4243066035650237E-3</c:v>
                  </c:pt>
                </c:numCache>
              </c:numRef>
            </c:plus>
            <c:minus>
              <c:numRef>
                <c:f>'Fall 16'!$EN$669:$EN$677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1.0507292874903236E-2</c:v>
                  </c:pt>
                  <c:pt idx="2">
                    <c:v>3.4933360765528443E-2</c:v>
                  </c:pt>
                  <c:pt idx="3">
                    <c:v>5.0351316432710118E-2</c:v>
                  </c:pt>
                  <c:pt idx="4">
                    <c:v>5.4906636262626277E-2</c:v>
                  </c:pt>
                  <c:pt idx="5">
                    <c:v>2.5937189808928441E-2</c:v>
                  </c:pt>
                  <c:pt idx="6">
                    <c:v>4.4010733284480883E-3</c:v>
                  </c:pt>
                  <c:pt idx="7">
                    <c:v>9.4269752392898754E-2</c:v>
                  </c:pt>
                  <c:pt idx="8">
                    <c:v>4.4243066035650237E-3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16'!$EM$669:$EM$677</c:f>
              <c:numCache>
                <c:formatCode>0%</c:formatCode>
                <c:ptCount val="9"/>
                <c:pt idx="0">
                  <c:v>0</c:v>
                </c:pt>
                <c:pt idx="1">
                  <c:v>1.5489953241452581E-2</c:v>
                </c:pt>
                <c:pt idx="2">
                  <c:v>0.13996132324704735</c:v>
                </c:pt>
                <c:pt idx="3">
                  <c:v>0.13609021280900374</c:v>
                </c:pt>
                <c:pt idx="4">
                  <c:v>0.1009420854968805</c:v>
                </c:pt>
                <c:pt idx="5">
                  <c:v>0.12949526519102703</c:v>
                </c:pt>
                <c:pt idx="6">
                  <c:v>1.5583755835149963E-2</c:v>
                </c:pt>
                <c:pt idx="7">
                  <c:v>0.45657757252210973</c:v>
                </c:pt>
                <c:pt idx="8">
                  <c:v>5.8598316573290031E-3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F1-44DD-8AA2-071DE913B5F6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16'!$CZ$669:$CZ$677</c:f>
                <c:numCache>
                  <c:formatCode>General</c:formatCode>
                  <c:ptCount val="9"/>
                  <c:pt idx="2">
                    <c:v>0.23628997127278503</c:v>
                  </c:pt>
                  <c:pt idx="3">
                    <c:v>3.1078669629078001E-2</c:v>
                  </c:pt>
                  <c:pt idx="4">
                    <c:v>0.39410602526499539</c:v>
                  </c:pt>
                  <c:pt idx="5">
                    <c:v>7.7979333466229817E-2</c:v>
                  </c:pt>
                  <c:pt idx="6">
                    <c:v>0</c:v>
                  </c:pt>
                  <c:pt idx="7">
                    <c:v>0.14582636718127798</c:v>
                  </c:pt>
                </c:numCache>
              </c:numRef>
            </c:plus>
            <c:minus>
              <c:numRef>
                <c:f>'Fall 16'!$CZ$669:$CZ$677</c:f>
                <c:numCache>
                  <c:formatCode>General</c:formatCode>
                  <c:ptCount val="9"/>
                  <c:pt idx="2">
                    <c:v>0.23628997127278503</c:v>
                  </c:pt>
                  <c:pt idx="3">
                    <c:v>3.1078669629078001E-2</c:v>
                  </c:pt>
                  <c:pt idx="4">
                    <c:v>0.39410602526499539</c:v>
                  </c:pt>
                  <c:pt idx="5">
                    <c:v>7.7979333466229817E-2</c:v>
                  </c:pt>
                  <c:pt idx="6">
                    <c:v>0</c:v>
                  </c:pt>
                  <c:pt idx="7">
                    <c:v>0.14582636718127798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16'!$CY$669:$CY$677</c:f>
              <c:numCache>
                <c:formatCode>0%</c:formatCode>
                <c:ptCount val="9"/>
                <c:pt idx="2">
                  <c:v>0.43501626842013952</c:v>
                </c:pt>
                <c:pt idx="3">
                  <c:v>1.5539334814539001E-2</c:v>
                </c:pt>
                <c:pt idx="4">
                  <c:v>0.19705301263249769</c:v>
                </c:pt>
                <c:pt idx="5">
                  <c:v>0.11097988092039271</c:v>
                </c:pt>
                <c:pt idx="6">
                  <c:v>0</c:v>
                </c:pt>
                <c:pt idx="7">
                  <c:v>0.24141150321243113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F1-44DD-8AA2-071DE913B5F6}"/>
            </c:ext>
          </c:extLst>
        </c:ser>
        <c:ser>
          <c:idx val="8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16'!$DO$669:$DO$677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</c:v>
                  </c:pt>
                  <c:pt idx="2">
                    <c:v>5.6237027725458674E-2</c:v>
                  </c:pt>
                  <c:pt idx="3">
                    <c:v>5.6237027725458674E-2</c:v>
                  </c:pt>
                  <c:pt idx="4">
                    <c:v>0</c:v>
                  </c:pt>
                  <c:pt idx="5">
                    <c:v>0.21450006051417997</c:v>
                  </c:pt>
                  <c:pt idx="6">
                    <c:v>0.10474185614035719</c:v>
                  </c:pt>
                  <c:pt idx="7">
                    <c:v>0.15977091126681245</c:v>
                  </c:pt>
                  <c:pt idx="8">
                    <c:v>1.8387253988828806E-2</c:v>
                  </c:pt>
                </c:numCache>
              </c:numRef>
            </c:plus>
            <c:minus>
              <c:numRef>
                <c:f>'Fall 16'!$DO$669:$DO$677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</c:v>
                  </c:pt>
                  <c:pt idx="2">
                    <c:v>5.6237027725458674E-2</c:v>
                  </c:pt>
                  <c:pt idx="3">
                    <c:v>5.6237027725458674E-2</c:v>
                  </c:pt>
                  <c:pt idx="4">
                    <c:v>0</c:v>
                  </c:pt>
                  <c:pt idx="5">
                    <c:v>0.21450006051417997</c:v>
                  </c:pt>
                  <c:pt idx="6">
                    <c:v>0.10474185614035719</c:v>
                  </c:pt>
                  <c:pt idx="7">
                    <c:v>0.15977091126681245</c:v>
                  </c:pt>
                  <c:pt idx="8">
                    <c:v>1.8387253988828806E-2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16'!$DM$669:$DM$677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0.17843463331702281</c:v>
                </c:pt>
                <c:pt idx="3">
                  <c:v>0.17843463331702281</c:v>
                </c:pt>
                <c:pt idx="4">
                  <c:v>0</c:v>
                </c:pt>
                <c:pt idx="5">
                  <c:v>0.32171968961957026</c:v>
                </c:pt>
                <c:pt idx="6">
                  <c:v>6.4901147522200039E-2</c:v>
                </c:pt>
                <c:pt idx="7">
                  <c:v>0.25000902023273397</c:v>
                </c:pt>
                <c:pt idx="8">
                  <c:v>6.5008759914501214E-3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F1-44DD-8AA2-071DE913B5F6}"/>
            </c:ext>
          </c:extLst>
        </c:ser>
        <c:ser>
          <c:idx val="9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16'!$EA$669:$EA$677</c:f>
                <c:numCache>
                  <c:formatCode>General</c:formatCode>
                  <c:ptCount val="9"/>
                  <c:pt idx="0">
                    <c:v>4.8298914761661406E-3</c:v>
                  </c:pt>
                  <c:pt idx="1">
                    <c:v>1.4862289499060101E-2</c:v>
                  </c:pt>
                  <c:pt idx="2">
                    <c:v>5.1137905150824593E-2</c:v>
                  </c:pt>
                  <c:pt idx="3">
                    <c:v>2.4118089186862531E-2</c:v>
                  </c:pt>
                  <c:pt idx="4">
                    <c:v>3.5449789656178766E-2</c:v>
                  </c:pt>
                  <c:pt idx="5">
                    <c:v>3.7451948741997775E-2</c:v>
                  </c:pt>
                  <c:pt idx="6">
                    <c:v>7.1688555212997707E-3</c:v>
                  </c:pt>
                  <c:pt idx="7">
                    <c:v>4.7305647167380505E-2</c:v>
                  </c:pt>
                  <c:pt idx="8">
                    <c:v>2.8602953006118918E-3</c:v>
                  </c:pt>
                </c:numCache>
              </c:numRef>
            </c:plus>
            <c:minus>
              <c:numRef>
                <c:f>'Fall 16'!$EA$669:$EA$677</c:f>
                <c:numCache>
                  <c:formatCode>General</c:formatCode>
                  <c:ptCount val="9"/>
                  <c:pt idx="0">
                    <c:v>4.8298914761661406E-3</c:v>
                  </c:pt>
                  <c:pt idx="1">
                    <c:v>1.4862289499060101E-2</c:v>
                  </c:pt>
                  <c:pt idx="2">
                    <c:v>5.1137905150824593E-2</c:v>
                  </c:pt>
                  <c:pt idx="3">
                    <c:v>2.4118089186862531E-2</c:v>
                  </c:pt>
                  <c:pt idx="4">
                    <c:v>3.5449789656178766E-2</c:v>
                  </c:pt>
                  <c:pt idx="5">
                    <c:v>3.7451948741997775E-2</c:v>
                  </c:pt>
                  <c:pt idx="6">
                    <c:v>7.1688555212997707E-3</c:v>
                  </c:pt>
                  <c:pt idx="7">
                    <c:v>4.7305647167380505E-2</c:v>
                  </c:pt>
                  <c:pt idx="8">
                    <c:v>2.8602953006118918E-3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16'!$DY$669:$DY$677</c:f>
              <c:numCache>
                <c:formatCode>0%</c:formatCode>
                <c:ptCount val="9"/>
                <c:pt idx="0">
                  <c:v>2.3419302732910177E-3</c:v>
                </c:pt>
                <c:pt idx="1">
                  <c:v>9.0291333883526972E-3</c:v>
                </c:pt>
                <c:pt idx="2">
                  <c:v>0.25252267569185893</c:v>
                </c:pt>
                <c:pt idx="3">
                  <c:v>8.4042032650110912E-2</c:v>
                </c:pt>
                <c:pt idx="4">
                  <c:v>2.5997658622934749E-2</c:v>
                </c:pt>
                <c:pt idx="5">
                  <c:v>0.25606058427710865</c:v>
                </c:pt>
                <c:pt idx="6">
                  <c:v>8.4122334981758355E-3</c:v>
                </c:pt>
                <c:pt idx="7">
                  <c:v>0.35742772446880294</c:v>
                </c:pt>
                <c:pt idx="8">
                  <c:v>4.1660271293642208E-3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F1-44DD-8AA2-071DE913B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3720208"/>
        <c:axId val="-2123716848"/>
      </c:barChart>
      <c:catAx>
        <c:axId val="-212372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716848"/>
        <c:crosses val="autoZero"/>
        <c:auto val="1"/>
        <c:lblAlgn val="ctr"/>
        <c:lblOffset val="100"/>
        <c:noMultiLvlLbl val="0"/>
      </c:catAx>
      <c:valAx>
        <c:axId val="-2123716848"/>
        <c:scaling>
          <c:orientation val="minMax"/>
          <c:max val="0.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72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941194149759897E-2"/>
          <c:y val="1.9617149473219801E-2"/>
          <c:w val="0.39239761733627398"/>
          <c:h val="4.41511761901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16'!$DO$630:$DO$649</c:f>
                <c:numCache>
                  <c:formatCode>General</c:formatCode>
                  <c:ptCount val="20"/>
                  <c:pt idx="0">
                    <c:v>0.10725705571332168</c:v>
                  </c:pt>
                  <c:pt idx="1">
                    <c:v>0</c:v>
                  </c:pt>
                  <c:pt idx="2">
                    <c:v>1.097485838689268E-2</c:v>
                  </c:pt>
                  <c:pt idx="3">
                    <c:v>1.7767398811691155E-2</c:v>
                  </c:pt>
                  <c:pt idx="4">
                    <c:v>4.6137713411566082E-3</c:v>
                  </c:pt>
                  <c:pt idx="5">
                    <c:v>3.520032496493064E-2</c:v>
                  </c:pt>
                  <c:pt idx="6">
                    <c:v>0</c:v>
                  </c:pt>
                  <c:pt idx="7">
                    <c:v>9.5374327446677981E-3</c:v>
                  </c:pt>
                  <c:pt idx="8">
                    <c:v>4.2837739043424056E-2</c:v>
                  </c:pt>
                  <c:pt idx="9">
                    <c:v>9.5374327446677981E-3</c:v>
                  </c:pt>
                  <c:pt idx="10">
                    <c:v>9.1095012732477776E-3</c:v>
                  </c:pt>
                  <c:pt idx="11">
                    <c:v>1.3977404590814034E-2</c:v>
                  </c:pt>
                  <c:pt idx="12">
                    <c:v>4.8965615147379488E-2</c:v>
                  </c:pt>
                  <c:pt idx="13">
                    <c:v>7.7408444512330782E-2</c:v>
                  </c:pt>
                  <c:pt idx="14">
                    <c:v>0</c:v>
                  </c:pt>
                  <c:pt idx="15">
                    <c:v>2.1045692348318819E-2</c:v>
                  </c:pt>
                  <c:pt idx="16">
                    <c:v>1.2714987988555212E-2</c:v>
                  </c:pt>
                  <c:pt idx="17">
                    <c:v>6.7190825698827004E-3</c:v>
                  </c:pt>
                  <c:pt idx="18">
                    <c:v>1.5070510548965386E-2</c:v>
                  </c:pt>
                  <c:pt idx="19">
                    <c:v>2.1549678162015289E-3</c:v>
                  </c:pt>
                </c:numCache>
              </c:numRef>
            </c:plus>
            <c:minus>
              <c:numRef>
                <c:f>'Fall 16'!$DO$630:$DO$649</c:f>
                <c:numCache>
                  <c:formatCode>General</c:formatCode>
                  <c:ptCount val="20"/>
                  <c:pt idx="0">
                    <c:v>0.10725705571332168</c:v>
                  </c:pt>
                  <c:pt idx="1">
                    <c:v>0</c:v>
                  </c:pt>
                  <c:pt idx="2">
                    <c:v>1.097485838689268E-2</c:v>
                  </c:pt>
                  <c:pt idx="3">
                    <c:v>1.7767398811691155E-2</c:v>
                  </c:pt>
                  <c:pt idx="4">
                    <c:v>4.6137713411566082E-3</c:v>
                  </c:pt>
                  <c:pt idx="5">
                    <c:v>3.520032496493064E-2</c:v>
                  </c:pt>
                  <c:pt idx="6">
                    <c:v>0</c:v>
                  </c:pt>
                  <c:pt idx="7">
                    <c:v>9.5374327446677981E-3</c:v>
                  </c:pt>
                  <c:pt idx="8">
                    <c:v>4.2837739043424056E-2</c:v>
                  </c:pt>
                  <c:pt idx="9">
                    <c:v>9.5374327446677981E-3</c:v>
                  </c:pt>
                  <c:pt idx="10">
                    <c:v>9.1095012732477776E-3</c:v>
                  </c:pt>
                  <c:pt idx="11">
                    <c:v>1.3977404590814034E-2</c:v>
                  </c:pt>
                  <c:pt idx="12">
                    <c:v>4.8965615147379488E-2</c:v>
                  </c:pt>
                  <c:pt idx="13">
                    <c:v>7.7408444512330782E-2</c:v>
                  </c:pt>
                  <c:pt idx="14">
                    <c:v>0</c:v>
                  </c:pt>
                  <c:pt idx="15">
                    <c:v>2.1045692348318819E-2</c:v>
                  </c:pt>
                  <c:pt idx="16">
                    <c:v>1.2714987988555212E-2</c:v>
                  </c:pt>
                  <c:pt idx="17">
                    <c:v>6.7190825698827004E-3</c:v>
                  </c:pt>
                  <c:pt idx="18">
                    <c:v>1.5070510548965386E-2</c:v>
                  </c:pt>
                  <c:pt idx="19">
                    <c:v>2.1549678162015289E-3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16'!$DM$630:$DM$649</c:f>
              <c:numCache>
                <c:formatCode>0%</c:formatCode>
                <c:ptCount val="20"/>
                <c:pt idx="0">
                  <c:v>0.55329011662857353</c:v>
                </c:pt>
                <c:pt idx="1">
                  <c:v>0</c:v>
                </c:pt>
                <c:pt idx="2">
                  <c:v>2.8743738891838344E-2</c:v>
                </c:pt>
                <c:pt idx="3">
                  <c:v>2.4642506153808738E-2</c:v>
                </c:pt>
                <c:pt idx="4">
                  <c:v>5.1233379681420365E-3</c:v>
                </c:pt>
                <c:pt idx="5">
                  <c:v>2.4434729204120001E-2</c:v>
                </c:pt>
                <c:pt idx="6">
                  <c:v>0</c:v>
                </c:pt>
                <c:pt idx="7">
                  <c:v>1.6190109123327062E-2</c:v>
                </c:pt>
                <c:pt idx="8">
                  <c:v>7.5833198655661113E-2</c:v>
                </c:pt>
                <c:pt idx="9">
                  <c:v>1.6190109123327062E-2</c:v>
                </c:pt>
                <c:pt idx="10">
                  <c:v>1.3242986899135532E-2</c:v>
                </c:pt>
                <c:pt idx="11">
                  <c:v>2.6456187306447394E-2</c:v>
                </c:pt>
                <c:pt idx="12">
                  <c:v>3.4235829718468433E-2</c:v>
                </c:pt>
                <c:pt idx="13">
                  <c:v>0.1122124265457352</c:v>
                </c:pt>
                <c:pt idx="14">
                  <c:v>0</c:v>
                </c:pt>
                <c:pt idx="15">
                  <c:v>1.4879244604017267E-2</c:v>
                </c:pt>
                <c:pt idx="16">
                  <c:v>2.5701798040861593E-2</c:v>
                </c:pt>
                <c:pt idx="17">
                  <c:v>5.5635939468144883E-3</c:v>
                </c:pt>
                <c:pt idx="18">
                  <c:v>2.2498191011684834E-2</c:v>
                </c:pt>
                <c:pt idx="19">
                  <c:v>7.618961780374334E-4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A-4F68-94F0-4736FDEC9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309168"/>
        <c:axId val="-2125312576"/>
      </c:barChart>
      <c:catAx>
        <c:axId val="-212530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312576"/>
        <c:crosses val="autoZero"/>
        <c:auto val="1"/>
        <c:lblAlgn val="ctr"/>
        <c:lblOffset val="100"/>
        <c:noMultiLvlLbl val="0"/>
      </c:catAx>
      <c:valAx>
        <c:axId val="-2125312576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IARTE 6 SOILS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16'!$EY$584</c:f>
              <c:strCache>
                <c:ptCount val="1"/>
                <c:pt idx="0">
                  <c:v>LH2-001S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16'!$EY$585:$EY$613</c:f>
              <c:numCache>
                <c:formatCode>0%</c:formatCode>
                <c:ptCount val="29"/>
                <c:pt idx="0">
                  <c:v>1.425853909916982E-3</c:v>
                </c:pt>
                <c:pt idx="1">
                  <c:v>0</c:v>
                </c:pt>
                <c:pt idx="2">
                  <c:v>5.0938590142459231E-4</c:v>
                </c:pt>
                <c:pt idx="3">
                  <c:v>1.0322037562163512E-3</c:v>
                </c:pt>
                <c:pt idx="4">
                  <c:v>5.5948236578250111E-3</c:v>
                </c:pt>
                <c:pt idx="5">
                  <c:v>2.9385182918737065E-4</c:v>
                </c:pt>
                <c:pt idx="6">
                  <c:v>2.7677194267833387E-4</c:v>
                </c:pt>
                <c:pt idx="7">
                  <c:v>3.2496361487890637E-3</c:v>
                </c:pt>
                <c:pt idx="8">
                  <c:v>0</c:v>
                </c:pt>
                <c:pt idx="9">
                  <c:v>4.2015768540692663E-4</c:v>
                </c:pt>
                <c:pt idx="10">
                  <c:v>0</c:v>
                </c:pt>
                <c:pt idx="11">
                  <c:v>2.7572440837726433E-4</c:v>
                </c:pt>
                <c:pt idx="12">
                  <c:v>1.4023154275678252E-4</c:v>
                </c:pt>
                <c:pt idx="13">
                  <c:v>4.4392123804157255E-3</c:v>
                </c:pt>
                <c:pt idx="14">
                  <c:v>8.9703066308127657E-3</c:v>
                </c:pt>
                <c:pt idx="15">
                  <c:v>2.4828069314638346E-3</c:v>
                </c:pt>
                <c:pt idx="16">
                  <c:v>1.1881595034029109E-2</c:v>
                </c:pt>
                <c:pt idx="17">
                  <c:v>6.2606660008835834E-4</c:v>
                </c:pt>
                <c:pt idx="18">
                  <c:v>3.887606161274243E-2</c:v>
                </c:pt>
                <c:pt idx="19">
                  <c:v>3.3886498966328294E-4</c:v>
                </c:pt>
                <c:pt idx="20">
                  <c:v>0</c:v>
                </c:pt>
                <c:pt idx="21">
                  <c:v>1.9808279643010195E-2</c:v>
                </c:pt>
                <c:pt idx="22">
                  <c:v>1.7819790120678133E-2</c:v>
                </c:pt>
                <c:pt idx="23">
                  <c:v>6.3020301158906635E-3</c:v>
                </c:pt>
                <c:pt idx="24">
                  <c:v>8.9703066308127657E-3</c:v>
                </c:pt>
                <c:pt idx="25">
                  <c:v>0.22616399256779235</c:v>
                </c:pt>
                <c:pt idx="26">
                  <c:v>6.1247702448286596E-2</c:v>
                </c:pt>
                <c:pt idx="27">
                  <c:v>0.57423519196469097</c:v>
                </c:pt>
                <c:pt idx="28">
                  <c:v>4.6191515470441402E-3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3-4F83-A274-F6B2CE798F68}"/>
            </c:ext>
          </c:extLst>
        </c:ser>
        <c:ser>
          <c:idx val="1"/>
          <c:order val="1"/>
          <c:tx>
            <c:strRef>
              <c:f>'Fall 16'!$EZ$584</c:f>
              <c:strCache>
                <c:ptCount val="1"/>
                <c:pt idx="0">
                  <c:v>LH2-003S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16'!$EZ$585:$EZ$613</c:f>
              <c:numCache>
                <c:formatCode>0%</c:formatCode>
                <c:ptCount val="29"/>
                <c:pt idx="0">
                  <c:v>7.1817967765773526E-3</c:v>
                </c:pt>
                <c:pt idx="1">
                  <c:v>0</c:v>
                </c:pt>
                <c:pt idx="2">
                  <c:v>1.5112127470257334E-3</c:v>
                </c:pt>
                <c:pt idx="3">
                  <c:v>6.9924837448602744E-4</c:v>
                </c:pt>
                <c:pt idx="4">
                  <c:v>4.9224243393507236E-3</c:v>
                </c:pt>
                <c:pt idx="5">
                  <c:v>3.4679110212554228E-4</c:v>
                </c:pt>
                <c:pt idx="6">
                  <c:v>1.4392211471975818E-4</c:v>
                </c:pt>
                <c:pt idx="7">
                  <c:v>2.0951322130642672E-3</c:v>
                </c:pt>
                <c:pt idx="8">
                  <c:v>6.8221901185240333E-5</c:v>
                </c:pt>
                <c:pt idx="9">
                  <c:v>3.1578570414071098E-4</c:v>
                </c:pt>
                <c:pt idx="10">
                  <c:v>0</c:v>
                </c:pt>
                <c:pt idx="11">
                  <c:v>1.3977342222790308E-4</c:v>
                </c:pt>
                <c:pt idx="12">
                  <c:v>1.0666324773795624E-4</c:v>
                </c:pt>
                <c:pt idx="13">
                  <c:v>1.3899544041477601E-3</c:v>
                </c:pt>
                <c:pt idx="14">
                  <c:v>7.5980600411107756E-3</c:v>
                </c:pt>
                <c:pt idx="15">
                  <c:v>1.1751628440380133E-3</c:v>
                </c:pt>
                <c:pt idx="16">
                  <c:v>7.0380451806377857E-3</c:v>
                </c:pt>
                <c:pt idx="17">
                  <c:v>3.4518749227129979E-4</c:v>
                </c:pt>
                <c:pt idx="18">
                  <c:v>3.2555189341384447E-2</c:v>
                </c:pt>
                <c:pt idx="19">
                  <c:v>4.5709962445683746E-4</c:v>
                </c:pt>
                <c:pt idx="20">
                  <c:v>0</c:v>
                </c:pt>
                <c:pt idx="21">
                  <c:v>1.4642682170488315E-2</c:v>
                </c:pt>
                <c:pt idx="22">
                  <c:v>2.2926874699616767E-2</c:v>
                </c:pt>
                <c:pt idx="23">
                  <c:v>6.4980738475009583E-3</c:v>
                </c:pt>
                <c:pt idx="24">
                  <c:v>7.5980600411107756E-3</c:v>
                </c:pt>
                <c:pt idx="25">
                  <c:v>0.19094099912716253</c:v>
                </c:pt>
                <c:pt idx="26">
                  <c:v>7.6438557031333329E-2</c:v>
                </c:pt>
                <c:pt idx="27">
                  <c:v>0.61092606522766235</c:v>
                </c:pt>
                <c:pt idx="28">
                  <c:v>1.9390169844368422E-3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3-4F83-A274-F6B2CE798F68}"/>
            </c:ext>
          </c:extLst>
        </c:ser>
        <c:ser>
          <c:idx val="2"/>
          <c:order val="2"/>
          <c:tx>
            <c:strRef>
              <c:f>'Fall 16'!$FA$584</c:f>
              <c:strCache>
                <c:ptCount val="1"/>
                <c:pt idx="0">
                  <c:v>LH2-006S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16'!$FA$585:$FA$613</c:f>
              <c:numCache>
                <c:formatCode>0%</c:formatCode>
                <c:ptCount val="29"/>
                <c:pt idx="0">
                  <c:v>3.2186901383233981E-4</c:v>
                </c:pt>
                <c:pt idx="1">
                  <c:v>0</c:v>
                </c:pt>
                <c:pt idx="2">
                  <c:v>1.8704432934416919E-4</c:v>
                </c:pt>
                <c:pt idx="3">
                  <c:v>7.2775146932540157E-4</c:v>
                </c:pt>
                <c:pt idx="4">
                  <c:v>7.2449231463291141E-3</c:v>
                </c:pt>
                <c:pt idx="5">
                  <c:v>2.4691852930774292E-4</c:v>
                </c:pt>
                <c:pt idx="6">
                  <c:v>3.4983580660632286E-4</c:v>
                </c:pt>
                <c:pt idx="7">
                  <c:v>1.1629518567662399E-3</c:v>
                </c:pt>
                <c:pt idx="8">
                  <c:v>0</c:v>
                </c:pt>
                <c:pt idx="9">
                  <c:v>3.7504612698517419E-4</c:v>
                </c:pt>
                <c:pt idx="10">
                  <c:v>0</c:v>
                </c:pt>
                <c:pt idx="11">
                  <c:v>2.2631869169183603E-4</c:v>
                </c:pt>
                <c:pt idx="12">
                  <c:v>1.4900912805291901E-4</c:v>
                </c:pt>
                <c:pt idx="13">
                  <c:v>2.8253042615670409E-3</c:v>
                </c:pt>
                <c:pt idx="14">
                  <c:v>1.1111179435548136E-2</c:v>
                </c:pt>
                <c:pt idx="15">
                  <c:v>1.4020249380737061E-3</c:v>
                </c:pt>
                <c:pt idx="16">
                  <c:v>7.6968624393410016E-3</c:v>
                </c:pt>
                <c:pt idx="17">
                  <c:v>5.8601821912130324E-4</c:v>
                </c:pt>
                <c:pt idx="18">
                  <c:v>2.4599305435060951E-2</c:v>
                </c:pt>
                <c:pt idx="19">
                  <c:v>3.3623929074926364E-4</c:v>
                </c:pt>
                <c:pt idx="20">
                  <c:v>0</c:v>
                </c:pt>
                <c:pt idx="21">
                  <c:v>1.6029488442929233E-2</c:v>
                </c:pt>
                <c:pt idx="22">
                  <c:v>3.5504781925565054E-2</c:v>
                </c:pt>
                <c:pt idx="23">
                  <c:v>9.2033508918424149E-3</c:v>
                </c:pt>
                <c:pt idx="24">
                  <c:v>1.1111179435548136E-2</c:v>
                </c:pt>
                <c:pt idx="25">
                  <c:v>0.26491376721344578</c:v>
                </c:pt>
                <c:pt idx="26">
                  <c:v>8.8542162335453173E-2</c:v>
                </c:pt>
                <c:pt idx="27">
                  <c:v>0.51128293450323914</c:v>
                </c:pt>
                <c:pt idx="28">
                  <c:v>3.8637331342744386E-3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33-4F83-A274-F6B2CE798F68}"/>
            </c:ext>
          </c:extLst>
        </c:ser>
        <c:ser>
          <c:idx val="3"/>
          <c:order val="3"/>
          <c:tx>
            <c:strRef>
              <c:f>'Fall 16'!$FB$584</c:f>
              <c:strCache>
                <c:ptCount val="1"/>
                <c:pt idx="0">
                  <c:v>LH2-009S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16'!$FB$585:$FB$613</c:f>
              <c:numCache>
                <c:formatCode>0%</c:formatCode>
                <c:ptCount val="29"/>
                <c:pt idx="0">
                  <c:v>6.4291066762934432E-2</c:v>
                </c:pt>
                <c:pt idx="1">
                  <c:v>0</c:v>
                </c:pt>
                <c:pt idx="2">
                  <c:v>1.8005513631959374E-2</c:v>
                </c:pt>
                <c:pt idx="3">
                  <c:v>5.4611378229867948E-4</c:v>
                </c:pt>
                <c:pt idx="4">
                  <c:v>4.5480448338383137E-3</c:v>
                </c:pt>
                <c:pt idx="5">
                  <c:v>2.7320889048320247E-4</c:v>
                </c:pt>
                <c:pt idx="6">
                  <c:v>2.3033401706938492E-4</c:v>
                </c:pt>
                <c:pt idx="7">
                  <c:v>4.6312638657615536E-3</c:v>
                </c:pt>
                <c:pt idx="8">
                  <c:v>2.2655180409108895E-4</c:v>
                </c:pt>
                <c:pt idx="9">
                  <c:v>5.0219245964067453E-4</c:v>
                </c:pt>
                <c:pt idx="10">
                  <c:v>0</c:v>
                </c:pt>
                <c:pt idx="11">
                  <c:v>2.0851246132602854E-4</c:v>
                </c:pt>
                <c:pt idx="12">
                  <c:v>1.3528109931229006E-4</c:v>
                </c:pt>
                <c:pt idx="13">
                  <c:v>5.3940271821783809E-3</c:v>
                </c:pt>
                <c:pt idx="14">
                  <c:v>5.5858323460007669E-3</c:v>
                </c:pt>
                <c:pt idx="15">
                  <c:v>2.4181965081851021E-3</c:v>
                </c:pt>
                <c:pt idx="16">
                  <c:v>8.0831697940098104E-3</c:v>
                </c:pt>
                <c:pt idx="17">
                  <c:v>6.4695344835857327E-4</c:v>
                </c:pt>
                <c:pt idx="18">
                  <c:v>4.3375592003703375E-2</c:v>
                </c:pt>
                <c:pt idx="19">
                  <c:v>7.9848871360687528E-4</c:v>
                </c:pt>
                <c:pt idx="20">
                  <c:v>0</c:v>
                </c:pt>
                <c:pt idx="21">
                  <c:v>3.7347944022085765E-2</c:v>
                </c:pt>
                <c:pt idx="22">
                  <c:v>1.8005062661279346E-2</c:v>
                </c:pt>
                <c:pt idx="23">
                  <c:v>3.0258759979158679E-3</c:v>
                </c:pt>
                <c:pt idx="24">
                  <c:v>5.5858323460007669E-3</c:v>
                </c:pt>
                <c:pt idx="25">
                  <c:v>0.13190091539119972</c:v>
                </c:pt>
                <c:pt idx="26">
                  <c:v>4.2472211712634808E-2</c:v>
                </c:pt>
                <c:pt idx="27">
                  <c:v>0.59936258423348443</c:v>
                </c:pt>
                <c:pt idx="28">
                  <c:v>2.3992300306413289E-3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33-4F83-A274-F6B2CE798F68}"/>
            </c:ext>
          </c:extLst>
        </c:ser>
        <c:ser>
          <c:idx val="4"/>
          <c:order val="4"/>
          <c:tx>
            <c:strRef>
              <c:f>'Fall 16'!$FC$584</c:f>
              <c:strCache>
                <c:ptCount val="1"/>
                <c:pt idx="0">
                  <c:v>LH2-017S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16'!$FC$585:$FC$613</c:f>
              <c:numCache>
                <c:formatCode>0%</c:formatCode>
                <c:ptCount val="29"/>
                <c:pt idx="0">
                  <c:v>2.0399781343977386E-3</c:v>
                </c:pt>
                <c:pt idx="1">
                  <c:v>0</c:v>
                </c:pt>
                <c:pt idx="2">
                  <c:v>6.7691468924140432E-4</c:v>
                </c:pt>
                <c:pt idx="3">
                  <c:v>5.552876329531735E-4</c:v>
                </c:pt>
                <c:pt idx="4">
                  <c:v>6.0790340304598661E-3</c:v>
                </c:pt>
                <c:pt idx="5">
                  <c:v>4.0297671344574138E-4</c:v>
                </c:pt>
                <c:pt idx="6">
                  <c:v>1.1207300040312958E-3</c:v>
                </c:pt>
                <c:pt idx="7">
                  <c:v>9.9010748039782184E-4</c:v>
                </c:pt>
                <c:pt idx="8">
                  <c:v>0</c:v>
                </c:pt>
                <c:pt idx="9">
                  <c:v>4.7540563650407919E-4</c:v>
                </c:pt>
                <c:pt idx="10">
                  <c:v>0</c:v>
                </c:pt>
                <c:pt idx="11">
                  <c:v>4.09413911809842E-4</c:v>
                </c:pt>
                <c:pt idx="12">
                  <c:v>2.2008084895830073E-4</c:v>
                </c:pt>
                <c:pt idx="13">
                  <c:v>3.6960758418289629E-3</c:v>
                </c:pt>
                <c:pt idx="14">
                  <c:v>8.9561820148675256E-3</c:v>
                </c:pt>
                <c:pt idx="15">
                  <c:v>1.8658913305275838E-3</c:v>
                </c:pt>
                <c:pt idx="16">
                  <c:v>9.730860453878911E-3</c:v>
                </c:pt>
                <c:pt idx="17">
                  <c:v>4.4679741969201549E-4</c:v>
                </c:pt>
                <c:pt idx="18">
                  <c:v>3.4181327088752773E-2</c:v>
                </c:pt>
                <c:pt idx="19">
                  <c:v>6.5878468143897809E-4</c:v>
                </c:pt>
                <c:pt idx="20">
                  <c:v>0</c:v>
                </c:pt>
                <c:pt idx="21">
                  <c:v>1.6784044707049219E-2</c:v>
                </c:pt>
                <c:pt idx="22">
                  <c:v>2.5887913517908475E-2</c:v>
                </c:pt>
                <c:pt idx="23">
                  <c:v>6.7229720243223972E-3</c:v>
                </c:pt>
                <c:pt idx="24">
                  <c:v>8.9561820148675256E-3</c:v>
                </c:pt>
                <c:pt idx="25">
                  <c:v>0.25041447760766211</c:v>
                </c:pt>
                <c:pt idx="26">
                  <c:v>8.4252943586282061E-2</c:v>
                </c:pt>
                <c:pt idx="27">
                  <c:v>0.53268179266158</c:v>
                </c:pt>
                <c:pt idx="28">
                  <c:v>1.793825967142212E-3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33-4F83-A274-F6B2CE798F68}"/>
            </c:ext>
          </c:extLst>
        </c:ser>
        <c:ser>
          <c:idx val="5"/>
          <c:order val="5"/>
          <c:tx>
            <c:strRef>
              <c:f>'Fall 16'!$FD$584</c:f>
              <c:strCache>
                <c:ptCount val="1"/>
                <c:pt idx="0">
                  <c:v>LH2-031S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16'!$FD$585:$FD$613</c:f>
              <c:numCache>
                <c:formatCode>0%</c:formatCode>
                <c:ptCount val="29"/>
                <c:pt idx="0">
                  <c:v>3.2927005615484752E-3</c:v>
                </c:pt>
                <c:pt idx="1">
                  <c:v>0</c:v>
                </c:pt>
                <c:pt idx="2">
                  <c:v>7.4857166324908365E-4</c:v>
                </c:pt>
                <c:pt idx="3">
                  <c:v>4.2013887058303846E-4</c:v>
                </c:pt>
                <c:pt idx="4">
                  <c:v>3.5399153205479031E-3</c:v>
                </c:pt>
                <c:pt idx="5">
                  <c:v>2.248779308831113E-4</c:v>
                </c:pt>
                <c:pt idx="6">
                  <c:v>5.5133701000068729E-4</c:v>
                </c:pt>
                <c:pt idx="7">
                  <c:v>1.1768771514431241E-3</c:v>
                </c:pt>
                <c:pt idx="8">
                  <c:v>0</c:v>
                </c:pt>
                <c:pt idx="9">
                  <c:v>2.4269510160912177E-4</c:v>
                </c:pt>
                <c:pt idx="10">
                  <c:v>0</c:v>
                </c:pt>
                <c:pt idx="11">
                  <c:v>2.1402084869136657E-4</c:v>
                </c:pt>
                <c:pt idx="12">
                  <c:v>1.3511058782491109E-4</c:v>
                </c:pt>
                <c:pt idx="13">
                  <c:v>2.7970466955308539E-3</c:v>
                </c:pt>
                <c:pt idx="14">
                  <c:v>8.7208336974977201E-3</c:v>
                </c:pt>
                <c:pt idx="15">
                  <c:v>0</c:v>
                </c:pt>
                <c:pt idx="16">
                  <c:v>9.9390415673056356E-3</c:v>
                </c:pt>
                <c:pt idx="17">
                  <c:v>4.8377005407627906E-4</c:v>
                </c:pt>
                <c:pt idx="18">
                  <c:v>3.3379698260378621E-2</c:v>
                </c:pt>
                <c:pt idx="19">
                  <c:v>1.0048768371043702E-3</c:v>
                </c:pt>
                <c:pt idx="20">
                  <c:v>0</c:v>
                </c:pt>
                <c:pt idx="21">
                  <c:v>1.210174874263816E-2</c:v>
                </c:pt>
                <c:pt idx="22">
                  <c:v>2.9915483320362857E-2</c:v>
                </c:pt>
                <c:pt idx="23">
                  <c:v>4.9874538263709944E-3</c:v>
                </c:pt>
                <c:pt idx="24">
                  <c:v>8.7208336974977201E-3</c:v>
                </c:pt>
                <c:pt idx="25">
                  <c:v>0.22470665561452427</c:v>
                </c:pt>
                <c:pt idx="26">
                  <c:v>7.0510294699400677E-2</c:v>
                </c:pt>
                <c:pt idx="27">
                  <c:v>0.57869852566261004</c:v>
                </c:pt>
                <c:pt idx="28">
                  <c:v>3.4874922783209635E-3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33-4F83-A274-F6B2CE798F68}"/>
            </c:ext>
          </c:extLst>
        </c:ser>
        <c:ser>
          <c:idx val="6"/>
          <c:order val="6"/>
          <c:tx>
            <c:strRef>
              <c:f>'Fall 16'!$FE$584</c:f>
              <c:strCache>
                <c:ptCount val="1"/>
                <c:pt idx="0">
                  <c:v>LH2-045S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16'!$FE$585:$FE$613</c:f>
              <c:numCache>
                <c:formatCode>0%</c:formatCode>
                <c:ptCount val="29"/>
                <c:pt idx="0">
                  <c:v>1.1826941669618332E-3</c:v>
                </c:pt>
                <c:pt idx="1">
                  <c:v>0</c:v>
                </c:pt>
                <c:pt idx="2">
                  <c:v>0</c:v>
                </c:pt>
                <c:pt idx="3">
                  <c:v>8.2215307721327413E-4</c:v>
                </c:pt>
                <c:pt idx="4">
                  <c:v>8.9749948187899855E-3</c:v>
                </c:pt>
                <c:pt idx="5">
                  <c:v>7.5667978841043547E-4</c:v>
                </c:pt>
                <c:pt idx="6">
                  <c:v>7.4697628978710254E-3</c:v>
                </c:pt>
                <c:pt idx="7">
                  <c:v>2.5976211283948544E-2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1.8542730903827248E-3</c:v>
                </c:pt>
                <c:pt idx="14">
                  <c:v>5.5555484697101835E-3</c:v>
                </c:pt>
                <c:pt idx="15">
                  <c:v>1.3607190452724978E-3</c:v>
                </c:pt>
                <c:pt idx="16">
                  <c:v>6.0628144445146123E-3</c:v>
                </c:pt>
                <c:pt idx="17">
                  <c:v>1.1725339954563813E-3</c:v>
                </c:pt>
                <c:pt idx="18">
                  <c:v>3.9506529075851254E-2</c:v>
                </c:pt>
                <c:pt idx="19">
                  <c:v>9.2540357782158061E-4</c:v>
                </c:pt>
                <c:pt idx="20">
                  <c:v>0</c:v>
                </c:pt>
                <c:pt idx="21">
                  <c:v>7.7244563359846891E-2</c:v>
                </c:pt>
                <c:pt idx="22">
                  <c:v>9.3085819491384031E-3</c:v>
                </c:pt>
                <c:pt idx="23">
                  <c:v>6.0546074669772893E-3</c:v>
                </c:pt>
                <c:pt idx="24">
                  <c:v>5.5555484697101835E-3</c:v>
                </c:pt>
                <c:pt idx="25">
                  <c:v>9.9748166381925685E-2</c:v>
                </c:pt>
                <c:pt idx="26">
                  <c:v>2.155319667815837E-2</c:v>
                </c:pt>
                <c:pt idx="27">
                  <c:v>0.65873856555866128</c:v>
                </c:pt>
                <c:pt idx="28">
                  <c:v>2.0176452403377586E-2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33-4F83-A274-F6B2CE798F68}"/>
            </c:ext>
          </c:extLst>
        </c:ser>
        <c:ser>
          <c:idx val="7"/>
          <c:order val="7"/>
          <c:tx>
            <c:strRef>
              <c:f>'Fall 16'!$FF$584</c:f>
              <c:strCache>
                <c:ptCount val="1"/>
                <c:pt idx="0">
                  <c:v>LH2-046S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16'!$FF$585:$FF$613</c:f>
              <c:numCache>
                <c:formatCode>0%</c:formatCode>
                <c:ptCount val="29"/>
                <c:pt idx="0">
                  <c:v>4.4073791385239113E-4</c:v>
                </c:pt>
                <c:pt idx="1">
                  <c:v>0</c:v>
                </c:pt>
                <c:pt idx="2">
                  <c:v>1.8487372035050803E-4</c:v>
                </c:pt>
                <c:pt idx="3">
                  <c:v>3.2482319977300203E-4</c:v>
                </c:pt>
                <c:pt idx="4">
                  <c:v>3.7384111913260571E-3</c:v>
                </c:pt>
                <c:pt idx="5">
                  <c:v>3.70755426800243E-4</c:v>
                </c:pt>
                <c:pt idx="6">
                  <c:v>4.8732324758015588E-4</c:v>
                </c:pt>
                <c:pt idx="7">
                  <c:v>1.2359001813421649E-3</c:v>
                </c:pt>
                <c:pt idx="8">
                  <c:v>0</c:v>
                </c:pt>
                <c:pt idx="9">
                  <c:v>2.9462535354843615E-4</c:v>
                </c:pt>
                <c:pt idx="10">
                  <c:v>0</c:v>
                </c:pt>
                <c:pt idx="11">
                  <c:v>2.3287510163816241E-4</c:v>
                </c:pt>
                <c:pt idx="12">
                  <c:v>1.2837924232660461E-4</c:v>
                </c:pt>
                <c:pt idx="13">
                  <c:v>3.9548998317110303E-3</c:v>
                </c:pt>
                <c:pt idx="14">
                  <c:v>1.0369411665857373E-2</c:v>
                </c:pt>
                <c:pt idx="15">
                  <c:v>1.7879949683495496E-3</c:v>
                </c:pt>
                <c:pt idx="16">
                  <c:v>1.0132818448772191E-2</c:v>
                </c:pt>
                <c:pt idx="17">
                  <c:v>3.086790410023632E-4</c:v>
                </c:pt>
                <c:pt idx="18">
                  <c:v>2.8814450876110485E-2</c:v>
                </c:pt>
                <c:pt idx="19">
                  <c:v>9.6725065358607947E-4</c:v>
                </c:pt>
                <c:pt idx="20">
                  <c:v>0</c:v>
                </c:pt>
                <c:pt idx="21">
                  <c:v>1.0427055116393181E-2</c:v>
                </c:pt>
                <c:pt idx="22">
                  <c:v>3.2468371461274868E-2</c:v>
                </c:pt>
                <c:pt idx="23">
                  <c:v>6.7528285648095106E-3</c:v>
                </c:pt>
                <c:pt idx="24">
                  <c:v>1.0369411665857373E-2</c:v>
                </c:pt>
                <c:pt idx="25">
                  <c:v>0.30758592323470807</c:v>
                </c:pt>
                <c:pt idx="26">
                  <c:v>0.10595802928223153</c:v>
                </c:pt>
                <c:pt idx="27">
                  <c:v>0.45973858038276311</c:v>
                </c:pt>
                <c:pt idx="28">
                  <c:v>2.9255902280355961E-3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33-4F83-A274-F6B2CE798F68}"/>
            </c:ext>
          </c:extLst>
        </c:ser>
        <c:ser>
          <c:idx val="8"/>
          <c:order val="8"/>
          <c:tx>
            <c:strRef>
              <c:f>'Fall 16'!$FG$584</c:f>
              <c:strCache>
                <c:ptCount val="1"/>
                <c:pt idx="0">
                  <c:v>LH2-047S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16'!$FG$585:$FG$613</c:f>
              <c:numCache>
                <c:formatCode>0%</c:formatCode>
                <c:ptCount val="29"/>
                <c:pt idx="0">
                  <c:v>4.1200004461019091E-4</c:v>
                </c:pt>
                <c:pt idx="1">
                  <c:v>0</c:v>
                </c:pt>
                <c:pt idx="2">
                  <c:v>1.4464554277455297E-4</c:v>
                </c:pt>
                <c:pt idx="3">
                  <c:v>3.0304098931166511E-4</c:v>
                </c:pt>
                <c:pt idx="4">
                  <c:v>3.9258938351552225E-3</c:v>
                </c:pt>
                <c:pt idx="5">
                  <c:v>2.2646077038738967E-4</c:v>
                </c:pt>
                <c:pt idx="6">
                  <c:v>2.5564855358854564E-4</c:v>
                </c:pt>
                <c:pt idx="7">
                  <c:v>4.7420386615408907E-4</c:v>
                </c:pt>
                <c:pt idx="8">
                  <c:v>0</c:v>
                </c:pt>
                <c:pt idx="9">
                  <c:v>2.5687350816512328E-4</c:v>
                </c:pt>
                <c:pt idx="10">
                  <c:v>0</c:v>
                </c:pt>
                <c:pt idx="11">
                  <c:v>2.1524632461472255E-4</c:v>
                </c:pt>
                <c:pt idx="12">
                  <c:v>1.1234391863345044E-4</c:v>
                </c:pt>
                <c:pt idx="13">
                  <c:v>3.228562537794721E-3</c:v>
                </c:pt>
                <c:pt idx="14">
                  <c:v>1.0048666559775482E-2</c:v>
                </c:pt>
                <c:pt idx="15">
                  <c:v>1.0559721963750437E-3</c:v>
                </c:pt>
                <c:pt idx="16">
                  <c:v>5.9245834044359576E-3</c:v>
                </c:pt>
                <c:pt idx="17">
                  <c:v>6.4844533523129074E-4</c:v>
                </c:pt>
                <c:pt idx="18">
                  <c:v>2.3662686889612278E-2</c:v>
                </c:pt>
                <c:pt idx="19">
                  <c:v>3.3742985594724758E-4</c:v>
                </c:pt>
                <c:pt idx="20">
                  <c:v>0</c:v>
                </c:pt>
                <c:pt idx="21">
                  <c:v>9.021897590013166E-3</c:v>
                </c:pt>
                <c:pt idx="22">
                  <c:v>4.4538024976684826E-2</c:v>
                </c:pt>
                <c:pt idx="23">
                  <c:v>1.0807438579824503E-2</c:v>
                </c:pt>
                <c:pt idx="24">
                  <c:v>1.0048666559775482E-2</c:v>
                </c:pt>
                <c:pt idx="25">
                  <c:v>0.25938867306773283</c:v>
                </c:pt>
                <c:pt idx="26">
                  <c:v>9.6908390911664949E-2</c:v>
                </c:pt>
                <c:pt idx="27">
                  <c:v>0.51305001335335476</c:v>
                </c:pt>
                <c:pt idx="28">
                  <c:v>5.0041908283825947E-3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33-4F83-A274-F6B2CE798F68}"/>
            </c:ext>
          </c:extLst>
        </c:ser>
        <c:ser>
          <c:idx val="9"/>
          <c:order val="9"/>
          <c:tx>
            <c:strRef>
              <c:f>'Fall 16'!$FH$584</c:f>
              <c:strCache>
                <c:ptCount val="1"/>
                <c:pt idx="0">
                  <c:v>LH2-048S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16'!$FH$585:$FH$613</c:f>
              <c:numCache>
                <c:formatCode>0%</c:formatCode>
                <c:ptCount val="29"/>
                <c:pt idx="0">
                  <c:v>2.915800463949667E-3</c:v>
                </c:pt>
                <c:pt idx="1">
                  <c:v>0</c:v>
                </c:pt>
                <c:pt idx="2">
                  <c:v>1.0312139775152747E-3</c:v>
                </c:pt>
                <c:pt idx="3">
                  <c:v>6.2637636375493697E-4</c:v>
                </c:pt>
                <c:pt idx="4">
                  <c:v>3.1974970295625387E-3</c:v>
                </c:pt>
                <c:pt idx="5">
                  <c:v>3.1139455259908503E-4</c:v>
                </c:pt>
                <c:pt idx="6">
                  <c:v>2.8991353119330038E-4</c:v>
                </c:pt>
                <c:pt idx="7">
                  <c:v>6.2677541035572194E-4</c:v>
                </c:pt>
                <c:pt idx="8">
                  <c:v>0</c:v>
                </c:pt>
                <c:pt idx="9">
                  <c:v>1.8054188516447331E-4</c:v>
                </c:pt>
                <c:pt idx="10">
                  <c:v>0</c:v>
                </c:pt>
                <c:pt idx="11">
                  <c:v>1.4833956816503842E-4</c:v>
                </c:pt>
                <c:pt idx="12">
                  <c:v>1.085940855888879E-4</c:v>
                </c:pt>
                <c:pt idx="13">
                  <c:v>3.6109494695824376E-3</c:v>
                </c:pt>
                <c:pt idx="14">
                  <c:v>6.114499507374316E-3</c:v>
                </c:pt>
                <c:pt idx="15">
                  <c:v>1.3456787737347346E-3</c:v>
                </c:pt>
                <c:pt idx="16">
                  <c:v>5.8928649134426265E-3</c:v>
                </c:pt>
                <c:pt idx="17">
                  <c:v>5.1125544592753921E-4</c:v>
                </c:pt>
                <c:pt idx="18">
                  <c:v>3.424167878198861E-2</c:v>
                </c:pt>
                <c:pt idx="19">
                  <c:v>4.5509826664064871E-4</c:v>
                </c:pt>
                <c:pt idx="20">
                  <c:v>0</c:v>
                </c:pt>
                <c:pt idx="21">
                  <c:v>1.4330533406997545E-2</c:v>
                </c:pt>
                <c:pt idx="22">
                  <c:v>1.7748660593617457E-2</c:v>
                </c:pt>
                <c:pt idx="23">
                  <c:v>4.6160413147673766E-3</c:v>
                </c:pt>
                <c:pt idx="24">
                  <c:v>6.114499507374316E-3</c:v>
                </c:pt>
                <c:pt idx="25">
                  <c:v>0.18662312474217566</c:v>
                </c:pt>
                <c:pt idx="26">
                  <c:v>7.1535445480023496E-2</c:v>
                </c:pt>
                <c:pt idx="27">
                  <c:v>0.63303796672451196</c:v>
                </c:pt>
                <c:pt idx="28">
                  <c:v>4.3852562039923965E-3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33-4F83-A274-F6B2CE798F68}"/>
            </c:ext>
          </c:extLst>
        </c:ser>
        <c:ser>
          <c:idx val="10"/>
          <c:order val="10"/>
          <c:tx>
            <c:strRef>
              <c:f>'Fall 16'!$FI$584</c:f>
              <c:strCache>
                <c:ptCount val="1"/>
                <c:pt idx="0">
                  <c:v>LH2-049S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16'!$FI$585:$FI$613</c:f>
              <c:numCache>
                <c:formatCode>0%</c:formatCode>
                <c:ptCount val="29"/>
                <c:pt idx="0">
                  <c:v>1.5260875998881237E-3</c:v>
                </c:pt>
                <c:pt idx="1">
                  <c:v>0</c:v>
                </c:pt>
                <c:pt idx="2">
                  <c:v>2.4452026795658013E-4</c:v>
                </c:pt>
                <c:pt idx="3">
                  <c:v>8.0354462594702956E-4</c:v>
                </c:pt>
                <c:pt idx="4">
                  <c:v>4.5007196050625515E-3</c:v>
                </c:pt>
                <c:pt idx="5">
                  <c:v>2.2899171547429345E-4</c:v>
                </c:pt>
                <c:pt idx="6">
                  <c:v>7.4013769911837883E-4</c:v>
                </c:pt>
                <c:pt idx="7">
                  <c:v>8.6873709750337751E-4</c:v>
                </c:pt>
                <c:pt idx="8">
                  <c:v>0</c:v>
                </c:pt>
                <c:pt idx="9">
                  <c:v>2.652641081994375E-4</c:v>
                </c:pt>
                <c:pt idx="10">
                  <c:v>0</c:v>
                </c:pt>
                <c:pt idx="11">
                  <c:v>1.9494822638772789E-4</c:v>
                </c:pt>
                <c:pt idx="12">
                  <c:v>1.3272239401425508E-4</c:v>
                </c:pt>
                <c:pt idx="13">
                  <c:v>3.0506179533111239E-3</c:v>
                </c:pt>
                <c:pt idx="14">
                  <c:v>9.0478998022663435E-3</c:v>
                </c:pt>
                <c:pt idx="15">
                  <c:v>1.493048796135543E-3</c:v>
                </c:pt>
                <c:pt idx="16">
                  <c:v>7.7978381806768984E-3</c:v>
                </c:pt>
                <c:pt idx="17">
                  <c:v>2.6776351507410372E-4</c:v>
                </c:pt>
                <c:pt idx="18">
                  <c:v>2.8341580304954879E-2</c:v>
                </c:pt>
                <c:pt idx="19">
                  <c:v>7.3751608253147137E-4</c:v>
                </c:pt>
                <c:pt idx="20">
                  <c:v>0</c:v>
                </c:pt>
                <c:pt idx="21">
                  <c:v>1.2997584134496363E-2</c:v>
                </c:pt>
                <c:pt idx="22">
                  <c:v>3.3323384995947516E-2</c:v>
                </c:pt>
                <c:pt idx="23">
                  <c:v>9.408368760628864E-3</c:v>
                </c:pt>
                <c:pt idx="24">
                  <c:v>9.0478998022663435E-3</c:v>
                </c:pt>
                <c:pt idx="25">
                  <c:v>0.2570087885057718</c:v>
                </c:pt>
                <c:pt idx="26">
                  <c:v>7.5154686487949388E-2</c:v>
                </c:pt>
                <c:pt idx="27">
                  <c:v>0.54000322535741774</c:v>
                </c:pt>
                <c:pt idx="28">
                  <c:v>2.814123981019889E-3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33-4F83-A274-F6B2CE798F68}"/>
            </c:ext>
          </c:extLst>
        </c:ser>
        <c:ser>
          <c:idx val="11"/>
          <c:order val="11"/>
          <c:tx>
            <c:strRef>
              <c:f>'Fall 16'!$FJ$584</c:f>
              <c:strCache>
                <c:ptCount val="1"/>
                <c:pt idx="0">
                  <c:v>LH2-050S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16'!$FJ$585:$FJ$613</c:f>
              <c:numCache>
                <c:formatCode>0%</c:formatCode>
                <c:ptCount val="29"/>
                <c:pt idx="0">
                  <c:v>2.3956975955443712E-3</c:v>
                </c:pt>
                <c:pt idx="1">
                  <c:v>0</c:v>
                </c:pt>
                <c:pt idx="2">
                  <c:v>6.3140048822687837E-4</c:v>
                </c:pt>
                <c:pt idx="3">
                  <c:v>6.1379337467986034E-4</c:v>
                </c:pt>
                <c:pt idx="4">
                  <c:v>4.8661088925030732E-3</c:v>
                </c:pt>
                <c:pt idx="5">
                  <c:v>3.0339193976110332E-4</c:v>
                </c:pt>
                <c:pt idx="6">
                  <c:v>6.4138742736324971E-4</c:v>
                </c:pt>
                <c:pt idx="7">
                  <c:v>6.5439847975218486E-4</c:v>
                </c:pt>
                <c:pt idx="8">
                  <c:v>0</c:v>
                </c:pt>
                <c:pt idx="9">
                  <c:v>3.0148930416569366E-4</c:v>
                </c:pt>
                <c:pt idx="10">
                  <c:v>0</c:v>
                </c:pt>
                <c:pt idx="11">
                  <c:v>1.9166495921817115E-4</c:v>
                </c:pt>
                <c:pt idx="12">
                  <c:v>1.4209840482800603E-4</c:v>
                </c:pt>
                <c:pt idx="13">
                  <c:v>3.0670739889564974E-3</c:v>
                </c:pt>
                <c:pt idx="14">
                  <c:v>8.4389748737734773E-3</c:v>
                </c:pt>
                <c:pt idx="15">
                  <c:v>1.4075709242173644E-3</c:v>
                </c:pt>
                <c:pt idx="16">
                  <c:v>8.8887338972215915E-3</c:v>
                </c:pt>
                <c:pt idx="17">
                  <c:v>5.9302946331465239E-4</c:v>
                </c:pt>
                <c:pt idx="18">
                  <c:v>2.3909782799248103E-2</c:v>
                </c:pt>
                <c:pt idx="19">
                  <c:v>3.9984875559618529E-4</c:v>
                </c:pt>
                <c:pt idx="20">
                  <c:v>0</c:v>
                </c:pt>
                <c:pt idx="21">
                  <c:v>1.1079477328439811E-2</c:v>
                </c:pt>
                <c:pt idx="22">
                  <c:v>3.7795110320017256E-2</c:v>
                </c:pt>
                <c:pt idx="23">
                  <c:v>9.0160820950973448E-3</c:v>
                </c:pt>
                <c:pt idx="24">
                  <c:v>8.4389748737734773E-3</c:v>
                </c:pt>
                <c:pt idx="25">
                  <c:v>0.27590462975127539</c:v>
                </c:pt>
                <c:pt idx="26">
                  <c:v>9.7318019983611753E-2</c:v>
                </c:pt>
                <c:pt idx="27">
                  <c:v>0.50172582918293507</c:v>
                </c:pt>
                <c:pt idx="28">
                  <c:v>1.2754308964795303E-3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33-4F83-A274-F6B2CE798F68}"/>
            </c:ext>
          </c:extLst>
        </c:ser>
        <c:ser>
          <c:idx val="12"/>
          <c:order val="12"/>
          <c:tx>
            <c:strRef>
              <c:f>'Fall 16'!$FK$584</c:f>
              <c:strCache>
                <c:ptCount val="1"/>
                <c:pt idx="0">
                  <c:v>LH2-052S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16'!$FK$585:$FK$613</c:f>
              <c:numCache>
                <c:formatCode>0%</c:formatCode>
                <c:ptCount val="29"/>
                <c:pt idx="0">
                  <c:v>5.096534143847998E-4</c:v>
                </c:pt>
                <c:pt idx="1">
                  <c:v>0</c:v>
                </c:pt>
                <c:pt idx="2">
                  <c:v>1.620988733321222E-4</c:v>
                </c:pt>
                <c:pt idx="3">
                  <c:v>5.6626892074697886E-4</c:v>
                </c:pt>
                <c:pt idx="4">
                  <c:v>4.2167023673235693E-3</c:v>
                </c:pt>
                <c:pt idx="5">
                  <c:v>2.9958070060358982E-4</c:v>
                </c:pt>
                <c:pt idx="6">
                  <c:v>7.2180491580763854E-4</c:v>
                </c:pt>
                <c:pt idx="7">
                  <c:v>8.9577370557423564E-4</c:v>
                </c:pt>
                <c:pt idx="8">
                  <c:v>0</c:v>
                </c:pt>
                <c:pt idx="9">
                  <c:v>2.9044263605636315E-4</c:v>
                </c:pt>
                <c:pt idx="10">
                  <c:v>0</c:v>
                </c:pt>
                <c:pt idx="11">
                  <c:v>1.6051011834655783E-4</c:v>
                </c:pt>
                <c:pt idx="12">
                  <c:v>1.0579535573788354E-4</c:v>
                </c:pt>
                <c:pt idx="13">
                  <c:v>3.3619950025488379E-3</c:v>
                </c:pt>
                <c:pt idx="14">
                  <c:v>8.9542161766854242E-3</c:v>
                </c:pt>
                <c:pt idx="15">
                  <c:v>1.3187590325871214E-3</c:v>
                </c:pt>
                <c:pt idx="16">
                  <c:v>1.0439916755835745E-2</c:v>
                </c:pt>
                <c:pt idx="17">
                  <c:v>4.1028965369707861E-4</c:v>
                </c:pt>
                <c:pt idx="18">
                  <c:v>3.036903337540232E-2</c:v>
                </c:pt>
                <c:pt idx="19">
                  <c:v>1.1511552683034535E-3</c:v>
                </c:pt>
                <c:pt idx="20">
                  <c:v>0</c:v>
                </c:pt>
                <c:pt idx="21">
                  <c:v>1.1729087860623513E-2</c:v>
                </c:pt>
                <c:pt idx="22">
                  <c:v>2.8917193314300916E-2</c:v>
                </c:pt>
                <c:pt idx="23">
                  <c:v>8.5521295113844403E-3</c:v>
                </c:pt>
                <c:pt idx="24">
                  <c:v>8.9542161766854242E-3</c:v>
                </c:pt>
                <c:pt idx="25">
                  <c:v>0.26894337591158157</c:v>
                </c:pt>
                <c:pt idx="26">
                  <c:v>8.8098227859592523E-2</c:v>
                </c:pt>
                <c:pt idx="27">
                  <c:v>0.51762740127473406</c:v>
                </c:pt>
                <c:pt idx="28">
                  <c:v>3.2443718181240006E-3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33-4F83-A274-F6B2CE798F68}"/>
            </c:ext>
          </c:extLst>
        </c:ser>
        <c:ser>
          <c:idx val="13"/>
          <c:order val="13"/>
          <c:tx>
            <c:strRef>
              <c:f>'Fall 16'!$FL$584</c:f>
              <c:strCache>
                <c:ptCount val="1"/>
                <c:pt idx="0">
                  <c:v>LH2-053S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16'!$FL$585:$FL$613</c:f>
              <c:numCache>
                <c:formatCode>0%</c:formatCode>
                <c:ptCount val="29"/>
                <c:pt idx="0">
                  <c:v>5.4887869870623852E-4</c:v>
                </c:pt>
                <c:pt idx="1">
                  <c:v>0</c:v>
                </c:pt>
                <c:pt idx="2">
                  <c:v>2.6575735995446764E-4</c:v>
                </c:pt>
                <c:pt idx="3">
                  <c:v>1.22000961927822E-3</c:v>
                </c:pt>
                <c:pt idx="4">
                  <c:v>5.8203697054106662E-3</c:v>
                </c:pt>
                <c:pt idx="5">
                  <c:v>2.269092920719612E-4</c:v>
                </c:pt>
                <c:pt idx="6">
                  <c:v>7.1805072356391161E-4</c:v>
                </c:pt>
                <c:pt idx="7">
                  <c:v>0</c:v>
                </c:pt>
                <c:pt idx="8">
                  <c:v>0</c:v>
                </c:pt>
                <c:pt idx="9">
                  <c:v>3.9371957552989675E-4</c:v>
                </c:pt>
                <c:pt idx="10">
                  <c:v>0</c:v>
                </c:pt>
                <c:pt idx="11">
                  <c:v>2.187181565959515E-4</c:v>
                </c:pt>
                <c:pt idx="12">
                  <c:v>1.461199456197212E-4</c:v>
                </c:pt>
                <c:pt idx="13">
                  <c:v>3.9374883542515095E-3</c:v>
                </c:pt>
                <c:pt idx="14">
                  <c:v>9.8367755984047258E-3</c:v>
                </c:pt>
                <c:pt idx="15">
                  <c:v>1.2229716232746157E-3</c:v>
                </c:pt>
                <c:pt idx="16">
                  <c:v>9.8121506989685362E-3</c:v>
                </c:pt>
                <c:pt idx="17">
                  <c:v>4.5069370348856195E-4</c:v>
                </c:pt>
                <c:pt idx="18">
                  <c:v>2.5322699382253028E-2</c:v>
                </c:pt>
                <c:pt idx="19">
                  <c:v>6.7230938374036246E-4</c:v>
                </c:pt>
                <c:pt idx="20">
                  <c:v>0</c:v>
                </c:pt>
                <c:pt idx="21">
                  <c:v>1.4230578880113783E-2</c:v>
                </c:pt>
                <c:pt idx="22">
                  <c:v>1.8582276159053862E-2</c:v>
                </c:pt>
                <c:pt idx="23">
                  <c:v>7.277243510203639E-3</c:v>
                </c:pt>
                <c:pt idx="24">
                  <c:v>9.8367755984047258E-3</c:v>
                </c:pt>
                <c:pt idx="25">
                  <c:v>0.29067529492299105</c:v>
                </c:pt>
                <c:pt idx="26">
                  <c:v>8.1774034223825773E-2</c:v>
                </c:pt>
                <c:pt idx="27">
                  <c:v>0.51448298905270273</c:v>
                </c:pt>
                <c:pt idx="28">
                  <c:v>2.3271858315920672E-3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33-4F83-A274-F6B2CE798F68}"/>
            </c:ext>
          </c:extLst>
        </c:ser>
        <c:ser>
          <c:idx val="14"/>
          <c:order val="14"/>
          <c:tx>
            <c:strRef>
              <c:f>'Fall 16'!$FM$584</c:f>
              <c:strCache>
                <c:ptCount val="1"/>
                <c:pt idx="0">
                  <c:v>LH2-054S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16'!$FM$585:$FM$613</c:f>
              <c:numCache>
                <c:formatCode>0%</c:formatCode>
                <c:ptCount val="29"/>
                <c:pt idx="0">
                  <c:v>6.9380969955130912E-4</c:v>
                </c:pt>
                <c:pt idx="1">
                  <c:v>0</c:v>
                </c:pt>
                <c:pt idx="2">
                  <c:v>2.6854915974771845E-4</c:v>
                </c:pt>
                <c:pt idx="3">
                  <c:v>7.0108967121144342E-4</c:v>
                </c:pt>
                <c:pt idx="4">
                  <c:v>8.0355125074613037E-3</c:v>
                </c:pt>
                <c:pt idx="5">
                  <c:v>6.0140262147974821E-4</c:v>
                </c:pt>
                <c:pt idx="6">
                  <c:v>1.102585824715309E-3</c:v>
                </c:pt>
                <c:pt idx="7">
                  <c:v>5.7593423877004449E-4</c:v>
                </c:pt>
                <c:pt idx="8">
                  <c:v>0</c:v>
                </c:pt>
                <c:pt idx="9">
                  <c:v>3.241951384067702E-4</c:v>
                </c:pt>
                <c:pt idx="10">
                  <c:v>0</c:v>
                </c:pt>
                <c:pt idx="11">
                  <c:v>2.3226421131268516E-4</c:v>
                </c:pt>
                <c:pt idx="12">
                  <c:v>1.810674570742103E-4</c:v>
                </c:pt>
                <c:pt idx="13">
                  <c:v>5.9924645791028849E-3</c:v>
                </c:pt>
                <c:pt idx="14">
                  <c:v>8.4008670084521411E-3</c:v>
                </c:pt>
                <c:pt idx="15">
                  <c:v>2.7366567686320682E-3</c:v>
                </c:pt>
                <c:pt idx="16">
                  <c:v>1.1249544163796496E-2</c:v>
                </c:pt>
                <c:pt idx="17">
                  <c:v>6.536288395181005E-4</c:v>
                </c:pt>
                <c:pt idx="18">
                  <c:v>3.8310443898899961E-2</c:v>
                </c:pt>
                <c:pt idx="19">
                  <c:v>1.1399013858846394E-3</c:v>
                </c:pt>
                <c:pt idx="20">
                  <c:v>0</c:v>
                </c:pt>
                <c:pt idx="21">
                  <c:v>1.3405724597859284E-2</c:v>
                </c:pt>
                <c:pt idx="22">
                  <c:v>3.3538159239317689E-2</c:v>
                </c:pt>
                <c:pt idx="23">
                  <c:v>6.3659478925986506E-3</c:v>
                </c:pt>
                <c:pt idx="24">
                  <c:v>8.4008670084521411E-3</c:v>
                </c:pt>
                <c:pt idx="25">
                  <c:v>0.27797745744305974</c:v>
                </c:pt>
                <c:pt idx="26">
                  <c:v>8.8729582172208263E-2</c:v>
                </c:pt>
                <c:pt idx="27">
                  <c:v>0.48796664256279654</c:v>
                </c:pt>
                <c:pt idx="28">
                  <c:v>2.4157019096910696E-3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033-4F83-A274-F6B2CE798F68}"/>
            </c:ext>
          </c:extLst>
        </c:ser>
        <c:ser>
          <c:idx val="15"/>
          <c:order val="15"/>
          <c:tx>
            <c:strRef>
              <c:f>'Fall 16'!$FN$584</c:f>
              <c:strCache>
                <c:ptCount val="1"/>
                <c:pt idx="0">
                  <c:v>LH2-055S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16'!$FN$585:$FN$613</c:f>
              <c:numCache>
                <c:formatCode>0%</c:formatCode>
                <c:ptCount val="29"/>
                <c:pt idx="0">
                  <c:v>3.7796741805939938E-4</c:v>
                </c:pt>
                <c:pt idx="1">
                  <c:v>0</c:v>
                </c:pt>
                <c:pt idx="2">
                  <c:v>1.4913809195232644E-4</c:v>
                </c:pt>
                <c:pt idx="3">
                  <c:v>5.2473190231162967E-4</c:v>
                </c:pt>
                <c:pt idx="4">
                  <c:v>5.2951934070804745E-3</c:v>
                </c:pt>
                <c:pt idx="5">
                  <c:v>2.1916281609843751E-4</c:v>
                </c:pt>
                <c:pt idx="6">
                  <c:v>6.6971597671536601E-4</c:v>
                </c:pt>
                <c:pt idx="7">
                  <c:v>7.9824060711579283E-4</c:v>
                </c:pt>
                <c:pt idx="8">
                  <c:v>0</c:v>
                </c:pt>
                <c:pt idx="9">
                  <c:v>2.7404481392733355E-4</c:v>
                </c:pt>
                <c:pt idx="10">
                  <c:v>0</c:v>
                </c:pt>
                <c:pt idx="11">
                  <c:v>1.6786513962896047E-4</c:v>
                </c:pt>
                <c:pt idx="12">
                  <c:v>1.0023113259073999E-4</c:v>
                </c:pt>
                <c:pt idx="13">
                  <c:v>2.9960074378879201E-3</c:v>
                </c:pt>
                <c:pt idx="14">
                  <c:v>9.0619931354063606E-3</c:v>
                </c:pt>
                <c:pt idx="15">
                  <c:v>1.3023090968134795E-3</c:v>
                </c:pt>
                <c:pt idx="16">
                  <c:v>1.0728047780689774E-2</c:v>
                </c:pt>
                <c:pt idx="17">
                  <c:v>5.721809770094094E-4</c:v>
                </c:pt>
                <c:pt idx="18">
                  <c:v>3.6441977197821412E-2</c:v>
                </c:pt>
                <c:pt idx="19">
                  <c:v>8.230469183937969E-4</c:v>
                </c:pt>
                <c:pt idx="20">
                  <c:v>0</c:v>
                </c:pt>
                <c:pt idx="21">
                  <c:v>1.2211490182170397E-2</c:v>
                </c:pt>
                <c:pt idx="22">
                  <c:v>3.7751943162248426E-2</c:v>
                </c:pt>
                <c:pt idx="23">
                  <c:v>9.6860350287544805E-3</c:v>
                </c:pt>
                <c:pt idx="24">
                  <c:v>9.0619931354063606E-3</c:v>
                </c:pt>
                <c:pt idx="25">
                  <c:v>0.21752734087402603</c:v>
                </c:pt>
                <c:pt idx="26">
                  <c:v>5.391242982554046E-2</c:v>
                </c:pt>
                <c:pt idx="27">
                  <c:v>0.58609637837932804</c:v>
                </c:pt>
                <c:pt idx="28">
                  <c:v>3.2505355630231872E-3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033-4F83-A274-F6B2CE798F68}"/>
            </c:ext>
          </c:extLst>
        </c:ser>
        <c:ser>
          <c:idx val="16"/>
          <c:order val="16"/>
          <c:tx>
            <c:strRef>
              <c:f>'Fall 16'!$FO$584</c:f>
              <c:strCache>
                <c:ptCount val="1"/>
                <c:pt idx="0">
                  <c:v>LH2-056S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16'!$FO$585:$FO$613</c:f>
              <c:numCache>
                <c:formatCode>0%</c:formatCode>
                <c:ptCount val="29"/>
                <c:pt idx="0">
                  <c:v>3.5754119481252279E-4</c:v>
                </c:pt>
                <c:pt idx="1">
                  <c:v>0</c:v>
                </c:pt>
                <c:pt idx="2">
                  <c:v>1.1789656863449871E-4</c:v>
                </c:pt>
                <c:pt idx="3">
                  <c:v>5.7415125457958187E-4</c:v>
                </c:pt>
                <c:pt idx="4">
                  <c:v>3.7352543498501171E-3</c:v>
                </c:pt>
                <c:pt idx="5">
                  <c:v>2.7014171154342233E-4</c:v>
                </c:pt>
                <c:pt idx="6">
                  <c:v>4.6446717955881203E-4</c:v>
                </c:pt>
                <c:pt idx="7">
                  <c:v>5.4590737246687363E-4</c:v>
                </c:pt>
                <c:pt idx="8">
                  <c:v>0</c:v>
                </c:pt>
                <c:pt idx="9">
                  <c:v>2.6725539056635811E-4</c:v>
                </c:pt>
                <c:pt idx="10">
                  <c:v>0</c:v>
                </c:pt>
                <c:pt idx="11">
                  <c:v>1.6397773116421741E-4</c:v>
                </c:pt>
                <c:pt idx="12">
                  <c:v>1.0753588717250405E-4</c:v>
                </c:pt>
                <c:pt idx="13">
                  <c:v>4.1325938064234787E-3</c:v>
                </c:pt>
                <c:pt idx="14">
                  <c:v>9.3066452872544517E-3</c:v>
                </c:pt>
                <c:pt idx="15">
                  <c:v>1.4139766577003991E-3</c:v>
                </c:pt>
                <c:pt idx="16">
                  <c:v>7.2071674669999522E-3</c:v>
                </c:pt>
                <c:pt idx="17">
                  <c:v>3.9291901118123767E-4</c:v>
                </c:pt>
                <c:pt idx="18">
                  <c:v>2.6870221311537754E-2</c:v>
                </c:pt>
                <c:pt idx="19">
                  <c:v>5.4880178218065197E-4</c:v>
                </c:pt>
                <c:pt idx="20">
                  <c:v>0</c:v>
                </c:pt>
                <c:pt idx="21">
                  <c:v>1.0837381971343825E-2</c:v>
                </c:pt>
                <c:pt idx="22">
                  <c:v>3.2873877859346694E-2</c:v>
                </c:pt>
                <c:pt idx="23">
                  <c:v>5.5083289951378452E-3</c:v>
                </c:pt>
                <c:pt idx="24">
                  <c:v>9.3066452872544517E-3</c:v>
                </c:pt>
                <c:pt idx="25">
                  <c:v>0.25278765302770068</c:v>
                </c:pt>
                <c:pt idx="26">
                  <c:v>8.7704486874973661E-2</c:v>
                </c:pt>
                <c:pt idx="27">
                  <c:v>0.54183171950624986</c:v>
                </c:pt>
                <c:pt idx="28">
                  <c:v>2.6734525143661827E-3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033-4F83-A274-F6B2CE798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3587776"/>
        <c:axId val="-2123584640"/>
      </c:barChart>
      <c:catAx>
        <c:axId val="-21235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584640"/>
        <c:crosses val="autoZero"/>
        <c:auto val="1"/>
        <c:lblAlgn val="ctr"/>
        <c:lblOffset val="100"/>
        <c:noMultiLvlLbl val="0"/>
      </c:catAx>
      <c:valAx>
        <c:axId val="-212358464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58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IARTE 6 SOILS</a:t>
            </a:r>
            <a:r>
              <a:rPr lang="en-GB" baseline="0">
                <a:effectLst/>
              </a:rPr>
              <a:t>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16'!$EY$584</c:f>
              <c:strCache>
                <c:ptCount val="1"/>
                <c:pt idx="0">
                  <c:v>LH2-001S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16'!$EY$618:$EY$625</c:f>
              <c:numCache>
                <c:formatCode>0%</c:formatCode>
                <c:ptCount val="8"/>
                <c:pt idx="0">
                  <c:v>2.1550264100629619E-2</c:v>
                </c:pt>
                <c:pt idx="1">
                  <c:v>1.9386902357970043E-2</c:v>
                </c:pt>
                <c:pt idx="2">
                  <c:v>6.8562447529606193E-3</c:v>
                </c:pt>
                <c:pt idx="3">
                  <c:v>9.7591754782126623E-3</c:v>
                </c:pt>
                <c:pt idx="4">
                  <c:v>0.24605336039915132</c:v>
                </c:pt>
                <c:pt idx="5">
                  <c:v>6.6633962519966436E-2</c:v>
                </c:pt>
                <c:pt idx="6">
                  <c:v>0.62473472031588628</c:v>
                </c:pt>
                <c:pt idx="7">
                  <c:v>5.0253700752230374E-3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3-4E75-AF0B-D20CE7BE6209}"/>
            </c:ext>
          </c:extLst>
        </c:ser>
        <c:ser>
          <c:idx val="1"/>
          <c:order val="1"/>
          <c:tx>
            <c:strRef>
              <c:f>'Fall 16'!$EZ$584</c:f>
              <c:strCache>
                <c:ptCount val="1"/>
                <c:pt idx="0">
                  <c:v>LH2-003S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16'!$EZ$618:$EZ$625</c:f>
              <c:numCache>
                <c:formatCode>0%</c:formatCode>
                <c:ptCount val="8"/>
                <c:pt idx="0">
                  <c:v>1.5712544128756511E-2</c:v>
                </c:pt>
                <c:pt idx="1">
                  <c:v>2.4602018008575408E-2</c:v>
                </c:pt>
                <c:pt idx="2">
                  <c:v>6.9728531215789173E-3</c:v>
                </c:pt>
                <c:pt idx="3">
                  <c:v>8.1532093846515032E-3</c:v>
                </c:pt>
                <c:pt idx="4">
                  <c:v>0.20489203001490455</c:v>
                </c:pt>
                <c:pt idx="5">
                  <c:v>8.2023510891600732E-2</c:v>
                </c:pt>
                <c:pt idx="6">
                  <c:v>0.65556314393301496</c:v>
                </c:pt>
                <c:pt idx="7">
                  <c:v>2.080690516917518E-3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3-4E75-AF0B-D20CE7BE6209}"/>
            </c:ext>
          </c:extLst>
        </c:ser>
        <c:ser>
          <c:idx val="2"/>
          <c:order val="2"/>
          <c:tx>
            <c:strRef>
              <c:f>'Fall 16'!$FA$584</c:f>
              <c:strCache>
                <c:ptCount val="1"/>
                <c:pt idx="0">
                  <c:v>LH2-006S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16'!$FA$618:$FA$625</c:f>
              <c:numCache>
                <c:formatCode>0%</c:formatCode>
                <c:ptCount val="8"/>
                <c:pt idx="0">
                  <c:v>1.7044462349701788E-2</c:v>
                </c:pt>
                <c:pt idx="1">
                  <c:v>3.7752915254860062E-2</c:v>
                </c:pt>
                <c:pt idx="2">
                  <c:v>9.7860994332790233E-3</c:v>
                </c:pt>
                <c:pt idx="3">
                  <c:v>1.181473009723652E-2</c:v>
                </c:pt>
                <c:pt idx="4">
                  <c:v>0.28168788712524323</c:v>
                </c:pt>
                <c:pt idx="5">
                  <c:v>9.4148578581340694E-2</c:v>
                </c:pt>
                <c:pt idx="6">
                  <c:v>0.54365694564816736</c:v>
                </c:pt>
                <c:pt idx="7">
                  <c:v>4.1083815101713595E-3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B3-4E75-AF0B-D20CE7BE6209}"/>
            </c:ext>
          </c:extLst>
        </c:ser>
        <c:ser>
          <c:idx val="3"/>
          <c:order val="3"/>
          <c:tx>
            <c:strRef>
              <c:f>'Fall 16'!$FB$584</c:f>
              <c:strCache>
                <c:ptCount val="1"/>
                <c:pt idx="0">
                  <c:v>LH2-009S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16'!$FB$618:$FB$625</c:f>
              <c:numCache>
                <c:formatCode>0%</c:formatCode>
                <c:ptCount val="8"/>
                <c:pt idx="0">
                  <c:v>4.4456563858555689E-2</c:v>
                </c:pt>
                <c:pt idx="1">
                  <c:v>2.1432055737930809E-2</c:v>
                </c:pt>
                <c:pt idx="2">
                  <c:v>3.6018060177521165E-3</c:v>
                </c:pt>
                <c:pt idx="3">
                  <c:v>6.6490115827077525E-3</c:v>
                </c:pt>
                <c:pt idx="4">
                  <c:v>0.15700627227627892</c:v>
                </c:pt>
                <c:pt idx="5">
                  <c:v>5.0556158890574403E-2</c:v>
                </c:pt>
                <c:pt idx="6">
                  <c:v>0.71344224422763258</c:v>
                </c:pt>
                <c:pt idx="7">
                  <c:v>2.8558874085678268E-3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B3-4E75-AF0B-D20CE7BE6209}"/>
            </c:ext>
          </c:extLst>
        </c:ser>
        <c:ser>
          <c:idx val="4"/>
          <c:order val="4"/>
          <c:tx>
            <c:strRef>
              <c:f>'Fall 16'!$FC$584</c:f>
              <c:strCache>
                <c:ptCount val="1"/>
                <c:pt idx="0">
                  <c:v>LH2-017S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16'!$FC$618:$FC$625</c:f>
              <c:numCache>
                <c:formatCode>0%</c:formatCode>
                <c:ptCount val="8"/>
                <c:pt idx="0">
                  <c:v>1.8096119171518207E-2</c:v>
                </c:pt>
                <c:pt idx="1">
                  <c:v>2.7911673038220244E-2</c:v>
                </c:pt>
                <c:pt idx="2">
                  <c:v>7.2485330599616794E-3</c:v>
                </c:pt>
                <c:pt idx="3">
                  <c:v>9.6563218158481935E-3</c:v>
                </c:pt>
                <c:pt idx="4">
                  <c:v>0.26999035739928112</c:v>
                </c:pt>
                <c:pt idx="5">
                  <c:v>9.0839325937222645E-2</c:v>
                </c:pt>
                <c:pt idx="6">
                  <c:v>0.5743236132142433</c:v>
                </c:pt>
                <c:pt idx="7">
                  <c:v>1.9340563637044999E-3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B3-4E75-AF0B-D20CE7BE6209}"/>
            </c:ext>
          </c:extLst>
        </c:ser>
        <c:ser>
          <c:idx val="5"/>
          <c:order val="5"/>
          <c:tx>
            <c:strRef>
              <c:f>'Fall 16'!$FD$584</c:f>
              <c:strCache>
                <c:ptCount val="1"/>
                <c:pt idx="0">
                  <c:v>LH2-031S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16'!$FD$618:$FD$625</c:f>
              <c:numCache>
                <c:formatCode>0%</c:formatCode>
                <c:ptCount val="8"/>
                <c:pt idx="0">
                  <c:v>1.2969005769643611E-2</c:v>
                </c:pt>
                <c:pt idx="1">
                  <c:v>3.2059339855281567E-2</c:v>
                </c:pt>
                <c:pt idx="2">
                  <c:v>5.3448736067491596E-3</c:v>
                </c:pt>
                <c:pt idx="3">
                  <c:v>9.345801581589824E-3</c:v>
                </c:pt>
                <c:pt idx="4">
                  <c:v>0.24080998334351389</c:v>
                </c:pt>
                <c:pt idx="5">
                  <c:v>7.5563328757100812E-2</c:v>
                </c:pt>
                <c:pt idx="6">
                  <c:v>0.62017024793778142</c:v>
                </c:pt>
                <c:pt idx="7">
                  <c:v>3.7374191483397312E-3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B3-4E75-AF0B-D20CE7BE6209}"/>
            </c:ext>
          </c:extLst>
        </c:ser>
        <c:ser>
          <c:idx val="6"/>
          <c:order val="6"/>
          <c:tx>
            <c:strRef>
              <c:f>'Fall 16'!$FE$584</c:f>
              <c:strCache>
                <c:ptCount val="1"/>
                <c:pt idx="0">
                  <c:v>LH2-045S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16'!$FE$618:$FE$625</c:f>
              <c:numCache>
                <c:formatCode>0%</c:formatCode>
                <c:ptCount val="8"/>
                <c:pt idx="0">
                  <c:v>8.5982090740139044E-2</c:v>
                </c:pt>
                <c:pt idx="1">
                  <c:v>1.0361523232182396E-2</c:v>
                </c:pt>
                <c:pt idx="2">
                  <c:v>6.7394750643664791E-3</c:v>
                </c:pt>
                <c:pt idx="3">
                  <c:v>6.1839649530877798E-3</c:v>
                </c:pt>
                <c:pt idx="4">
                  <c:v>0.11103119132228105</c:v>
                </c:pt>
                <c:pt idx="5">
                  <c:v>2.3991188918866969E-2</c:v>
                </c:pt>
                <c:pt idx="6">
                  <c:v>0.73325185170683727</c:v>
                </c:pt>
                <c:pt idx="7">
                  <c:v>2.2458714062239041E-2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B3-4E75-AF0B-D20CE7BE6209}"/>
            </c:ext>
          </c:extLst>
        </c:ser>
        <c:ser>
          <c:idx val="7"/>
          <c:order val="7"/>
          <c:tx>
            <c:strRef>
              <c:f>'Fall 16'!$FF$584</c:f>
              <c:strCache>
                <c:ptCount val="1"/>
                <c:pt idx="0">
                  <c:v>LH2-046S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16'!$FF$618:$FF$625</c:f>
              <c:numCache>
                <c:formatCode>0%</c:formatCode>
                <c:ptCount val="8"/>
                <c:pt idx="0">
                  <c:v>1.1137329507986694E-2</c:v>
                </c:pt>
                <c:pt idx="1">
                  <c:v>3.4680065226030413E-2</c:v>
                </c:pt>
                <c:pt idx="2">
                  <c:v>7.2128204941572941E-3</c:v>
                </c:pt>
                <c:pt idx="3">
                  <c:v>1.1075759477385696E-2</c:v>
                </c:pt>
                <c:pt idx="4">
                  <c:v>0.32853818655829858</c:v>
                </c:pt>
                <c:pt idx="5">
                  <c:v>0.11317572152062429</c:v>
                </c:pt>
                <c:pt idx="6">
                  <c:v>0.49105524043954685</c:v>
                </c:pt>
                <c:pt idx="7">
                  <c:v>3.1248767759702064E-3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B3-4E75-AF0B-D20CE7BE6209}"/>
            </c:ext>
          </c:extLst>
        </c:ser>
        <c:ser>
          <c:idx val="8"/>
          <c:order val="8"/>
          <c:tx>
            <c:strRef>
              <c:f>'Fall 16'!$FG$584</c:f>
              <c:strCache>
                <c:ptCount val="1"/>
                <c:pt idx="0">
                  <c:v>LH2-047S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16'!$FG$618:$FG$625</c:f>
              <c:numCache>
                <c:formatCode>0%</c:formatCode>
                <c:ptCount val="8"/>
                <c:pt idx="0">
                  <c:v>9.5090731197313063E-3</c:v>
                </c:pt>
                <c:pt idx="1">
                  <c:v>4.694304406431387E-2</c:v>
                </c:pt>
                <c:pt idx="2">
                  <c:v>1.139103194945558E-2</c:v>
                </c:pt>
                <c:pt idx="3">
                  <c:v>1.0591286824013313E-2</c:v>
                </c:pt>
                <c:pt idx="4">
                  <c:v>0.27339546187727792</c:v>
                </c:pt>
                <c:pt idx="5">
                  <c:v>0.10214136947360117</c:v>
                </c:pt>
                <c:pt idx="6">
                  <c:v>0.54075431940799201</c:v>
                </c:pt>
                <c:pt idx="7">
                  <c:v>5.2744132836149192E-3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B3-4E75-AF0B-D20CE7BE6209}"/>
            </c:ext>
          </c:extLst>
        </c:ser>
        <c:ser>
          <c:idx val="9"/>
          <c:order val="9"/>
          <c:tx>
            <c:strRef>
              <c:f>'Fall 16'!$FH$584</c:f>
              <c:strCache>
                <c:ptCount val="1"/>
                <c:pt idx="0">
                  <c:v>LH2-048S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16'!$FH$618:$FH$625</c:f>
              <c:numCache>
                <c:formatCode>0%</c:formatCode>
                <c:ptCount val="8"/>
                <c:pt idx="0">
                  <c:v>1.5271379781044703E-2</c:v>
                </c:pt>
                <c:pt idx="1">
                  <c:v>1.8913918193557509E-2</c:v>
                </c:pt>
                <c:pt idx="2">
                  <c:v>4.9190995199371928E-3</c:v>
                </c:pt>
                <c:pt idx="3">
                  <c:v>6.5159363923277527E-3</c:v>
                </c:pt>
                <c:pt idx="4">
                  <c:v>0.19887554307444025</c:v>
                </c:pt>
                <c:pt idx="5">
                  <c:v>7.6231981371902027E-2</c:v>
                </c:pt>
                <c:pt idx="6">
                  <c:v>0.67459897905473809</c:v>
                </c:pt>
                <c:pt idx="7">
                  <c:v>4.6731626120525057E-3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0B3-4E75-AF0B-D20CE7BE6209}"/>
            </c:ext>
          </c:extLst>
        </c:ser>
        <c:ser>
          <c:idx val="10"/>
          <c:order val="10"/>
          <c:tx>
            <c:strRef>
              <c:f>'Fall 16'!$FI$584</c:f>
              <c:strCache>
                <c:ptCount val="1"/>
                <c:pt idx="0">
                  <c:v>LH2-049S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16'!$FI$618:$FI$625</c:f>
              <c:numCache>
                <c:formatCode>0%</c:formatCode>
                <c:ptCount val="8"/>
                <c:pt idx="0">
                  <c:v>1.3830776941122648E-2</c:v>
                </c:pt>
                <c:pt idx="1">
                  <c:v>3.5459536174794075E-2</c:v>
                </c:pt>
                <c:pt idx="2">
                  <c:v>1.0011479699733178E-2</c:v>
                </c:pt>
                <c:pt idx="3">
                  <c:v>9.6279033592593447E-3</c:v>
                </c:pt>
                <c:pt idx="4">
                  <c:v>0.27348399432916864</c:v>
                </c:pt>
                <c:pt idx="5">
                  <c:v>7.997237749252771E-2</c:v>
                </c:pt>
                <c:pt idx="6">
                  <c:v>0.57461941235548153</c:v>
                </c:pt>
                <c:pt idx="7">
                  <c:v>2.9945196479128845E-3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B3-4E75-AF0B-D20CE7BE6209}"/>
            </c:ext>
          </c:extLst>
        </c:ser>
        <c:ser>
          <c:idx val="11"/>
          <c:order val="11"/>
          <c:tx>
            <c:strRef>
              <c:f>'Fall 16'!$FJ$584</c:f>
              <c:strCache>
                <c:ptCount val="1"/>
                <c:pt idx="0">
                  <c:v>LH2-050S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16'!$FJ$618:$FJ$625</c:f>
              <c:numCache>
                <c:formatCode>0%</c:formatCode>
                <c:ptCount val="8"/>
                <c:pt idx="0">
                  <c:v>1.1754745686700912E-2</c:v>
                </c:pt>
                <c:pt idx="1">
                  <c:v>4.0098634334691075E-2</c:v>
                </c:pt>
                <c:pt idx="2">
                  <c:v>9.5655913159588511E-3</c:v>
                </c:pt>
                <c:pt idx="3">
                  <c:v>8.9533107525781638E-3</c:v>
                </c:pt>
                <c:pt idx="4">
                  <c:v>0.29272037483074265</c:v>
                </c:pt>
                <c:pt idx="5">
                  <c:v>0.10324932681654955</c:v>
                </c:pt>
                <c:pt idx="6">
                  <c:v>0.53230485082142776</c:v>
                </c:pt>
                <c:pt idx="7">
                  <c:v>1.3531654413511066E-3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B3-4E75-AF0B-D20CE7BE6209}"/>
            </c:ext>
          </c:extLst>
        </c:ser>
        <c:ser>
          <c:idx val="12"/>
          <c:order val="12"/>
          <c:tx>
            <c:strRef>
              <c:f>'Fall 16'!$FK$584</c:f>
              <c:strCache>
                <c:ptCount val="1"/>
                <c:pt idx="0">
                  <c:v>LH2-052S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16'!$FK$618:$FK$625</c:f>
              <c:numCache>
                <c:formatCode>0%</c:formatCode>
                <c:ptCount val="8"/>
                <c:pt idx="0">
                  <c:v>1.2530193185013827E-2</c:v>
                </c:pt>
                <c:pt idx="1">
                  <c:v>3.0892258878289194E-2</c:v>
                </c:pt>
                <c:pt idx="2">
                  <c:v>9.1362462447449316E-3</c:v>
                </c:pt>
                <c:pt idx="3">
                  <c:v>9.5657957249098372E-3</c:v>
                </c:pt>
                <c:pt idx="4">
                  <c:v>0.28731240622003218</c:v>
                </c:pt>
                <c:pt idx="5">
                  <c:v>9.4115401594355469E-2</c:v>
                </c:pt>
                <c:pt idx="6">
                  <c:v>0.55298173335401202</c:v>
                </c:pt>
                <c:pt idx="7">
                  <c:v>3.4659647986426795E-3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B3-4E75-AF0B-D20CE7BE6209}"/>
            </c:ext>
          </c:extLst>
        </c:ser>
        <c:ser>
          <c:idx val="13"/>
          <c:order val="13"/>
          <c:tx>
            <c:strRef>
              <c:f>'Fall 16'!$FL$584</c:f>
              <c:strCache>
                <c:ptCount val="1"/>
                <c:pt idx="0">
                  <c:v>LH2-053S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16'!$FL$618:$FL$625</c:f>
              <c:numCache>
                <c:formatCode>0%</c:formatCode>
                <c:ptCount val="8"/>
                <c:pt idx="0">
                  <c:v>1.5152028618331677E-2</c:v>
                </c:pt>
                <c:pt idx="1">
                  <c:v>1.9785504337366439E-2</c:v>
                </c:pt>
                <c:pt idx="2">
                  <c:v>7.7484551301887986E-3</c:v>
                </c:pt>
                <c:pt idx="3">
                  <c:v>1.0473720474394601E-2</c:v>
                </c:pt>
                <c:pt idx="4">
                  <c:v>0.30949692380187593</c:v>
                </c:pt>
                <c:pt idx="5">
                  <c:v>8.7069016463365054E-2</c:v>
                </c:pt>
                <c:pt idx="6">
                  <c:v>0.5477964768295529</c:v>
                </c:pt>
                <c:pt idx="7">
                  <c:v>2.4778743449245448E-3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0B3-4E75-AF0B-D20CE7BE6209}"/>
            </c:ext>
          </c:extLst>
        </c:ser>
        <c:ser>
          <c:idx val="14"/>
          <c:order val="14"/>
          <c:tx>
            <c:strRef>
              <c:f>'Fall 16'!$FM$584</c:f>
              <c:strCache>
                <c:ptCount val="1"/>
                <c:pt idx="0">
                  <c:v>LH2-054S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16'!$FM$618:$FM$625</c:f>
              <c:numCache>
                <c:formatCode>0%</c:formatCode>
                <c:ptCount val="8"/>
                <c:pt idx="0">
                  <c:v>1.4590469513919568E-2</c:v>
                </c:pt>
                <c:pt idx="1">
                  <c:v>3.6502129098816886E-2</c:v>
                </c:pt>
                <c:pt idx="2">
                  <c:v>6.9285451880007429E-3</c:v>
                </c:pt>
                <c:pt idx="3">
                  <c:v>9.1433024065619619E-3</c:v>
                </c:pt>
                <c:pt idx="4">
                  <c:v>0.30254400564274597</c:v>
                </c:pt>
                <c:pt idx="5">
                  <c:v>9.6571151690909532E-2</c:v>
                </c:pt>
                <c:pt idx="6">
                  <c:v>0.53109120436944424</c:v>
                </c:pt>
                <c:pt idx="7">
                  <c:v>2.6291920896012733E-3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0B3-4E75-AF0B-D20CE7BE6209}"/>
            </c:ext>
          </c:extLst>
        </c:ser>
        <c:ser>
          <c:idx val="15"/>
          <c:order val="15"/>
          <c:tx>
            <c:strRef>
              <c:f>'Fall 16'!$FN$584</c:f>
              <c:strCache>
                <c:ptCount val="1"/>
                <c:pt idx="0">
                  <c:v>LH2-055S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16'!$FN$618:$FN$625</c:f>
              <c:numCache>
                <c:formatCode>0%</c:formatCode>
                <c:ptCount val="8"/>
                <c:pt idx="0">
                  <c:v>1.3137724085566066E-2</c:v>
                </c:pt>
                <c:pt idx="1">
                  <c:v>4.0615404472400009E-2</c:v>
                </c:pt>
                <c:pt idx="2">
                  <c:v>1.0420714736085327E-2</c:v>
                </c:pt>
                <c:pt idx="3">
                  <c:v>9.7493396548841652E-3</c:v>
                </c:pt>
                <c:pt idx="4">
                  <c:v>0.23402665381842047</c:v>
                </c:pt>
                <c:pt idx="5">
                  <c:v>5.8001653955758792E-2</c:v>
                </c:pt>
                <c:pt idx="6">
                  <c:v>0.63055142262159136</c:v>
                </c:pt>
                <c:pt idx="7">
                  <c:v>3.4970866552937537E-3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0B3-4E75-AF0B-D20CE7BE6209}"/>
            </c:ext>
          </c:extLst>
        </c:ser>
        <c:ser>
          <c:idx val="16"/>
          <c:order val="16"/>
          <c:tx>
            <c:strRef>
              <c:f>'Fall 16'!$FO$584</c:f>
              <c:strCache>
                <c:ptCount val="1"/>
                <c:pt idx="0">
                  <c:v>LH2-056S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16'!$FO$618:$FO$625</c:f>
              <c:numCache>
                <c:formatCode>0%</c:formatCode>
                <c:ptCount val="8"/>
                <c:pt idx="0">
                  <c:v>1.1486074742777049E-2</c:v>
                </c:pt>
                <c:pt idx="1">
                  <c:v>3.4841608349304928E-2</c:v>
                </c:pt>
                <c:pt idx="2">
                  <c:v>5.8380408398684483E-3</c:v>
                </c:pt>
                <c:pt idx="3">
                  <c:v>9.8637128096596294E-3</c:v>
                </c:pt>
                <c:pt idx="4">
                  <c:v>0.26791875421618316</c:v>
                </c:pt>
                <c:pt idx="5">
                  <c:v>9.2954211098821501E-2</c:v>
                </c:pt>
                <c:pt idx="6">
                  <c:v>0.57426412068084409</c:v>
                </c:pt>
                <c:pt idx="7">
                  <c:v>2.8334772625410666E-3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0B3-4E75-AF0B-D20CE7BE6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452720"/>
        <c:axId val="-2125455776"/>
      </c:barChart>
      <c:catAx>
        <c:axId val="-212545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455776"/>
        <c:crosses val="autoZero"/>
        <c:auto val="1"/>
        <c:lblAlgn val="ctr"/>
        <c:lblOffset val="100"/>
        <c:noMultiLvlLbl val="0"/>
      </c:catAx>
      <c:valAx>
        <c:axId val="-212545577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45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IARTE 6 SOILS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16'!$EY$584</c:f>
              <c:strCache>
                <c:ptCount val="1"/>
                <c:pt idx="0">
                  <c:v>LH2-001S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16'!$EY$630:$EY$649</c:f>
              <c:numCache>
                <c:formatCode>0%</c:formatCode>
                <c:ptCount val="20"/>
                <c:pt idx="0">
                  <c:v>1.7639381449831185E-2</c:v>
                </c:pt>
                <c:pt idx="1">
                  <c:v>0</c:v>
                </c:pt>
                <c:pt idx="2">
                  <c:v>6.3016639768639698E-3</c:v>
                </c:pt>
                <c:pt idx="3">
                  <c:v>1.2769495993393092E-2</c:v>
                </c:pt>
                <c:pt idx="4">
                  <c:v>6.9214123521715604E-2</c:v>
                </c:pt>
                <c:pt idx="5">
                  <c:v>3.6352703939132591E-3</c:v>
                </c:pt>
                <c:pt idx="6">
                  <c:v>3.4239734081861124E-3</c:v>
                </c:pt>
                <c:pt idx="7">
                  <c:v>4.0201574090425657E-2</c:v>
                </c:pt>
                <c:pt idx="8">
                  <c:v>0</c:v>
                </c:pt>
                <c:pt idx="9">
                  <c:v>5.1978127846228368E-3</c:v>
                </c:pt>
                <c:pt idx="10">
                  <c:v>0</c:v>
                </c:pt>
                <c:pt idx="11">
                  <c:v>3.4110142564877277E-3</c:v>
                </c:pt>
                <c:pt idx="12">
                  <c:v>1.7348184528450179E-3</c:v>
                </c:pt>
                <c:pt idx="13">
                  <c:v>5.4917940730355233E-2</c:v>
                </c:pt>
                <c:pt idx="14">
                  <c:v>0.11097256127177088</c:v>
                </c:pt>
                <c:pt idx="15">
                  <c:v>3.0715053082068802E-2</c:v>
                </c:pt>
                <c:pt idx="16">
                  <c:v>0.14698840153256801</c:v>
                </c:pt>
                <c:pt idx="17">
                  <c:v>7.7451325799572637E-3</c:v>
                </c:pt>
                <c:pt idx="18">
                  <c:v>0.48093964976694542</c:v>
                </c:pt>
                <c:pt idx="19">
                  <c:v>4.1921327080498526E-3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5-4AB6-B319-9B6CB7957AED}"/>
            </c:ext>
          </c:extLst>
        </c:ser>
        <c:ser>
          <c:idx val="1"/>
          <c:order val="1"/>
          <c:tx>
            <c:strRef>
              <c:f>'Fall 16'!$EZ$584</c:f>
              <c:strCache>
                <c:ptCount val="1"/>
                <c:pt idx="0">
                  <c:v>LH2-003S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16'!$EZ$630:$EZ$649</c:f>
              <c:numCache>
                <c:formatCode>0%</c:formatCode>
                <c:ptCount val="20"/>
                <c:pt idx="0">
                  <c:v>0.10547556897751195</c:v>
                </c:pt>
                <c:pt idx="1">
                  <c:v>0</c:v>
                </c:pt>
                <c:pt idx="2">
                  <c:v>2.2194449285791663E-2</c:v>
                </c:pt>
                <c:pt idx="3">
                  <c:v>1.0269522022128708E-2</c:v>
                </c:pt>
                <c:pt idx="4">
                  <c:v>7.2293260877983989E-2</c:v>
                </c:pt>
                <c:pt idx="5">
                  <c:v>5.0931528628497475E-3</c:v>
                </c:pt>
                <c:pt idx="6">
                  <c:v>2.113714354605804E-3</c:v>
                </c:pt>
                <c:pt idx="7">
                  <c:v>3.0770191517641762E-2</c:v>
                </c:pt>
                <c:pt idx="8">
                  <c:v>1.0019420025513611E-3</c:v>
                </c:pt>
                <c:pt idx="9">
                  <c:v>4.6377916077819277E-3</c:v>
                </c:pt>
                <c:pt idx="10">
                  <c:v>0</c:v>
                </c:pt>
                <c:pt idx="11">
                  <c:v>2.052784518423543E-3</c:v>
                </c:pt>
                <c:pt idx="12">
                  <c:v>1.5665114307943234E-3</c:v>
                </c:pt>
                <c:pt idx="13">
                  <c:v>2.041358676542113E-2</c:v>
                </c:pt>
                <c:pt idx="14">
                  <c:v>0.11158902582361664</c:v>
                </c:pt>
                <c:pt idx="15">
                  <c:v>1.7259047209521882E-2</c:v>
                </c:pt>
                <c:pt idx="16">
                  <c:v>0.10336435894959786</c:v>
                </c:pt>
                <c:pt idx="17">
                  <c:v>5.0696014220256609E-3</c:v>
                </c:pt>
                <c:pt idx="18">
                  <c:v>0.47812228969664622</c:v>
                </c:pt>
                <c:pt idx="19">
                  <c:v>6.7132006751058322E-3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5-4AB6-B319-9B6CB7957AED}"/>
            </c:ext>
          </c:extLst>
        </c:ser>
        <c:ser>
          <c:idx val="2"/>
          <c:order val="2"/>
          <c:tx>
            <c:strRef>
              <c:f>'Fall 16'!$FA$584</c:f>
              <c:strCache>
                <c:ptCount val="1"/>
                <c:pt idx="0">
                  <c:v>LH2-006S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16'!$FA$630:$FA$649</c:f>
              <c:numCache>
                <c:formatCode>0%</c:formatCode>
                <c:ptCount val="20"/>
                <c:pt idx="0">
                  <c:v>5.4051481039998133E-3</c:v>
                </c:pt>
                <c:pt idx="1">
                  <c:v>0</c:v>
                </c:pt>
                <c:pt idx="2">
                  <c:v>3.1410364423745973E-3</c:v>
                </c:pt>
                <c:pt idx="3">
                  <c:v>1.2221134391818997E-2</c:v>
                </c:pt>
                <c:pt idx="4">
                  <c:v>0.12166403389300279</c:v>
                </c:pt>
                <c:pt idx="5">
                  <c:v>4.1465042087753517E-3</c:v>
                </c:pt>
                <c:pt idx="6">
                  <c:v>5.8747946075181391E-3</c:v>
                </c:pt>
                <c:pt idx="7">
                  <c:v>1.9529456870667945E-2</c:v>
                </c:pt>
                <c:pt idx="8">
                  <c:v>0</c:v>
                </c:pt>
                <c:pt idx="9">
                  <c:v>6.2981516550777291E-3</c:v>
                </c:pt>
                <c:pt idx="10">
                  <c:v>0</c:v>
                </c:pt>
                <c:pt idx="11">
                  <c:v>3.800571023388571E-3</c:v>
                </c:pt>
                <c:pt idx="12">
                  <c:v>2.5023110997364865E-3</c:v>
                </c:pt>
                <c:pt idx="13">
                  <c:v>4.7445349867031257E-2</c:v>
                </c:pt>
                <c:pt idx="14">
                  <c:v>0.18659009683528735</c:v>
                </c:pt>
                <c:pt idx="15">
                  <c:v>2.3544212428404109E-2</c:v>
                </c:pt>
                <c:pt idx="16">
                  <c:v>0.12925345290436083</c:v>
                </c:pt>
                <c:pt idx="17">
                  <c:v>9.8410071484632076E-3</c:v>
                </c:pt>
                <c:pt idx="18">
                  <c:v>0.41309627027748563</c:v>
                </c:pt>
                <c:pt idx="19">
                  <c:v>5.6464682426072624E-3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75-4AB6-B319-9B6CB7957AED}"/>
            </c:ext>
          </c:extLst>
        </c:ser>
        <c:ser>
          <c:idx val="3"/>
          <c:order val="3"/>
          <c:tx>
            <c:strRef>
              <c:f>'Fall 16'!$FB$584</c:f>
              <c:strCache>
                <c:ptCount val="1"/>
                <c:pt idx="0">
                  <c:v>LH2-009S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16'!$FB$630:$FB$649</c:f>
              <c:numCache>
                <c:formatCode>0%</c:formatCode>
                <c:ptCount val="20"/>
                <c:pt idx="0">
                  <c:v>0.4020695973102425</c:v>
                </c:pt>
                <c:pt idx="1">
                  <c:v>0</c:v>
                </c:pt>
                <c:pt idx="2">
                  <c:v>0.11260459625068378</c:v>
                </c:pt>
                <c:pt idx="3">
                  <c:v>3.4153383913205649E-3</c:v>
                </c:pt>
                <c:pt idx="4">
                  <c:v>2.8442996001810866E-2</c:v>
                </c:pt>
                <c:pt idx="5">
                  <c:v>1.7086197835729539E-3</c:v>
                </c:pt>
                <c:pt idx="6">
                  <c:v>1.4404848162098082E-3</c:v>
                </c:pt>
                <c:pt idx="7">
                  <c:v>2.8963439110607062E-2</c:v>
                </c:pt>
                <c:pt idx="8">
                  <c:v>1.4168312524148181E-3</c:v>
                </c:pt>
                <c:pt idx="9">
                  <c:v>3.1406590399955308E-3</c:v>
                </c:pt>
                <c:pt idx="10">
                  <c:v>0</c:v>
                </c:pt>
                <c:pt idx="11">
                  <c:v>1.3040150923091832E-3</c:v>
                </c:pt>
                <c:pt idx="12">
                  <c:v>8.4603382495961488E-4</c:v>
                </c:pt>
                <c:pt idx="13">
                  <c:v>3.3733680995153774E-2</c:v>
                </c:pt>
                <c:pt idx="14">
                  <c:v>3.4933210398895957E-2</c:v>
                </c:pt>
                <c:pt idx="15">
                  <c:v>1.5123147666038832E-2</c:v>
                </c:pt>
                <c:pt idx="16">
                  <c:v>5.0551297212905369E-2</c:v>
                </c:pt>
                <c:pt idx="17">
                  <c:v>4.0459791003183481E-3</c:v>
                </c:pt>
                <c:pt idx="18">
                  <c:v>0.27126640897607623</c:v>
                </c:pt>
                <c:pt idx="19">
                  <c:v>4.9936647764846683E-3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75-4AB6-B319-9B6CB7957AED}"/>
            </c:ext>
          </c:extLst>
        </c:ser>
        <c:ser>
          <c:idx val="4"/>
          <c:order val="4"/>
          <c:tx>
            <c:strRef>
              <c:f>'Fall 16'!$FC$584</c:f>
              <c:strCache>
                <c:ptCount val="1"/>
                <c:pt idx="0">
                  <c:v>LH2-017S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16'!$FC$630:$FC$649</c:f>
              <c:numCache>
                <c:formatCode>0%</c:formatCode>
                <c:ptCount val="20"/>
                <c:pt idx="0">
                  <c:v>2.8135360017308972E-2</c:v>
                </c:pt>
                <c:pt idx="1">
                  <c:v>0</c:v>
                </c:pt>
                <c:pt idx="2">
                  <c:v>9.3360012843639855E-3</c:v>
                </c:pt>
                <c:pt idx="3">
                  <c:v>7.6585220218104398E-3</c:v>
                </c:pt>
                <c:pt idx="4">
                  <c:v>8.3841982480344523E-2</c:v>
                </c:pt>
                <c:pt idx="5">
                  <c:v>5.5578511946821263E-3</c:v>
                </c:pt>
                <c:pt idx="6">
                  <c:v>1.5457098100186185E-2</c:v>
                </c:pt>
                <c:pt idx="7">
                  <c:v>1.365555343319776E-2</c:v>
                </c:pt>
                <c:pt idx="8">
                  <c:v>0</c:v>
                </c:pt>
                <c:pt idx="9">
                  <c:v>6.5567902477783628E-3</c:v>
                </c:pt>
                <c:pt idx="10">
                  <c:v>0</c:v>
                </c:pt>
                <c:pt idx="11">
                  <c:v>5.6466329764193468E-3</c:v>
                </c:pt>
                <c:pt idx="12">
                  <c:v>3.0353530824411825E-3</c:v>
                </c:pt>
                <c:pt idx="13">
                  <c:v>5.0976244650699269E-2</c:v>
                </c:pt>
                <c:pt idx="14">
                  <c:v>0.12352358151291604</c:v>
                </c:pt>
                <c:pt idx="15">
                  <c:v>2.5734356389593371E-2</c:v>
                </c:pt>
                <c:pt idx="16">
                  <c:v>0.13420793955171778</c:v>
                </c:pt>
                <c:pt idx="17">
                  <c:v>6.1622259797165999E-3</c:v>
                </c:pt>
                <c:pt idx="18">
                  <c:v>0.47142855469643452</c:v>
                </c:pt>
                <c:pt idx="19">
                  <c:v>9.0859523803895909E-3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75-4AB6-B319-9B6CB7957AED}"/>
            </c:ext>
          </c:extLst>
        </c:ser>
        <c:ser>
          <c:idx val="5"/>
          <c:order val="5"/>
          <c:tx>
            <c:strRef>
              <c:f>'Fall 16'!$FD$584</c:f>
              <c:strCache>
                <c:ptCount val="1"/>
                <c:pt idx="0">
                  <c:v>LH2-031S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16'!$FD$630:$FD$649</c:f>
              <c:numCache>
                <c:formatCode>0%</c:formatCode>
                <c:ptCount val="20"/>
                <c:pt idx="0">
                  <c:v>4.9239211964508492E-2</c:v>
                </c:pt>
                <c:pt idx="1">
                  <c:v>0</c:v>
                </c:pt>
                <c:pt idx="2">
                  <c:v>1.1194178792866726E-2</c:v>
                </c:pt>
                <c:pt idx="3">
                  <c:v>6.2827780772870242E-3</c:v>
                </c:pt>
                <c:pt idx="4">
                  <c:v>5.2936074066479655E-2</c:v>
                </c:pt>
                <c:pt idx="5">
                  <c:v>3.362836036231105E-3</c:v>
                </c:pt>
                <c:pt idx="6">
                  <c:v>8.2447217388438854E-3</c:v>
                </c:pt>
                <c:pt idx="7">
                  <c:v>1.7599080886007808E-2</c:v>
                </c:pt>
                <c:pt idx="8">
                  <c:v>0</c:v>
                </c:pt>
                <c:pt idx="9">
                  <c:v>3.6292749150744611E-3</c:v>
                </c:pt>
                <c:pt idx="10">
                  <c:v>0</c:v>
                </c:pt>
                <c:pt idx="11">
                  <c:v>3.2004786759541647E-3</c:v>
                </c:pt>
                <c:pt idx="12">
                  <c:v>2.0204506143830826E-3</c:v>
                </c:pt>
                <c:pt idx="13">
                  <c:v>4.1827178797911528E-2</c:v>
                </c:pt>
                <c:pt idx="14">
                  <c:v>0.13041179144950221</c:v>
                </c:pt>
                <c:pt idx="15">
                  <c:v>0</c:v>
                </c:pt>
                <c:pt idx="16">
                  <c:v>0.14862893400378765</c:v>
                </c:pt>
                <c:pt idx="17">
                  <c:v>7.2343220373314093E-3</c:v>
                </c:pt>
                <c:pt idx="18">
                  <c:v>0.49916170852207065</c:v>
                </c:pt>
                <c:pt idx="19">
                  <c:v>1.502697942176013E-2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75-4AB6-B319-9B6CB7957AED}"/>
            </c:ext>
          </c:extLst>
        </c:ser>
        <c:ser>
          <c:idx val="6"/>
          <c:order val="6"/>
          <c:tx>
            <c:strRef>
              <c:f>'Fall 16'!$FE$584</c:f>
              <c:strCache>
                <c:ptCount val="1"/>
                <c:pt idx="0">
                  <c:v>LH2-045S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16'!$FE$630:$FE$649</c:f>
              <c:numCache>
                <c:formatCode>0%</c:formatCode>
                <c:ptCount val="20"/>
                <c:pt idx="0">
                  <c:v>1.1638363206839567E-2</c:v>
                </c:pt>
                <c:pt idx="1">
                  <c:v>0</c:v>
                </c:pt>
                <c:pt idx="2">
                  <c:v>0</c:v>
                </c:pt>
                <c:pt idx="3">
                  <c:v>8.0904399391847886E-3</c:v>
                </c:pt>
                <c:pt idx="4">
                  <c:v>8.8318901368143771E-2</c:v>
                </c:pt>
                <c:pt idx="5">
                  <c:v>7.4461466495753473E-3</c:v>
                </c:pt>
                <c:pt idx="6">
                  <c:v>7.350658868786232E-2</c:v>
                </c:pt>
                <c:pt idx="7">
                  <c:v>0.25562025256014786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1.8247070386743044E-2</c:v>
                </c:pt>
                <c:pt idx="14">
                  <c:v>5.4669662462092296E-2</c:v>
                </c:pt>
                <c:pt idx="15">
                  <c:v>1.3390226242534909E-2</c:v>
                </c:pt>
                <c:pt idx="16">
                  <c:v>5.9661439560656442E-2</c:v>
                </c:pt>
                <c:pt idx="17">
                  <c:v>1.1538381512900892E-2</c:v>
                </c:pt>
                <c:pt idx="18">
                  <c:v>0.38876604558510747</c:v>
                </c:pt>
                <c:pt idx="19">
                  <c:v>9.1064818382113021E-3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5-4AB6-B319-9B6CB7957AED}"/>
            </c:ext>
          </c:extLst>
        </c:ser>
        <c:ser>
          <c:idx val="7"/>
          <c:order val="7"/>
          <c:tx>
            <c:strRef>
              <c:f>'Fall 16'!$FF$584</c:f>
              <c:strCache>
                <c:ptCount val="1"/>
                <c:pt idx="0">
                  <c:v>LH2-046S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16'!$FF$630:$FF$649</c:f>
              <c:numCache>
                <c:formatCode>0%</c:formatCode>
                <c:ptCount val="20"/>
                <c:pt idx="0">
                  <c:v>6.9109113764106011E-3</c:v>
                </c:pt>
                <c:pt idx="1">
                  <c:v>0</c:v>
                </c:pt>
                <c:pt idx="2">
                  <c:v>2.8988790322168161E-3</c:v>
                </c:pt>
                <c:pt idx="3">
                  <c:v>5.0933316061053781E-3</c:v>
                </c:pt>
                <c:pt idx="4">
                  <c:v>5.861948250834783E-2</c:v>
                </c:pt>
                <c:pt idx="5">
                  <c:v>5.8135636086844586E-3</c:v>
                </c:pt>
                <c:pt idx="6">
                  <c:v>7.6413843008273511E-3</c:v>
                </c:pt>
                <c:pt idx="7">
                  <c:v>1.9379309913886939E-2</c:v>
                </c:pt>
                <c:pt idx="8">
                  <c:v>0</c:v>
                </c:pt>
                <c:pt idx="9">
                  <c:v>4.6198197241973816E-3</c:v>
                </c:pt>
                <c:pt idx="10">
                  <c:v>0</c:v>
                </c:pt>
                <c:pt idx="11">
                  <c:v>3.6515560350293659E-3</c:v>
                </c:pt>
                <c:pt idx="12">
                  <c:v>2.0130275576587813E-3</c:v>
                </c:pt>
                <c:pt idx="13">
                  <c:v>6.2014093592796651E-2</c:v>
                </c:pt>
                <c:pt idx="14">
                  <c:v>0.16259568962850582</c:v>
                </c:pt>
                <c:pt idx="15">
                  <c:v>2.8036332657939263E-2</c:v>
                </c:pt>
                <c:pt idx="16">
                  <c:v>0.15888583235472659</c:v>
                </c:pt>
                <c:pt idx="17">
                  <c:v>4.8401860359061381E-3</c:v>
                </c:pt>
                <c:pt idx="18">
                  <c:v>0.45181980062516014</c:v>
                </c:pt>
                <c:pt idx="19">
                  <c:v>1.5166799441600523E-2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75-4AB6-B319-9B6CB7957AED}"/>
            </c:ext>
          </c:extLst>
        </c:ser>
        <c:ser>
          <c:idx val="8"/>
          <c:order val="8"/>
          <c:tx>
            <c:strRef>
              <c:f>'Fall 16'!$FG$584</c:f>
              <c:strCache>
                <c:ptCount val="1"/>
                <c:pt idx="0">
                  <c:v>LH2-047S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16'!$FG$630:$FG$649</c:f>
              <c:numCache>
                <c:formatCode>0%</c:formatCode>
                <c:ptCount val="20"/>
                <c:pt idx="0">
                  <c:v>8.0417391895637978E-3</c:v>
                </c:pt>
                <c:pt idx="1">
                  <c:v>0</c:v>
                </c:pt>
                <c:pt idx="2">
                  <c:v>2.8233048640234956E-3</c:v>
                </c:pt>
                <c:pt idx="3">
                  <c:v>5.9149911066090251E-3</c:v>
                </c:pt>
                <c:pt idx="4">
                  <c:v>7.66286672082893E-2</c:v>
                </c:pt>
                <c:pt idx="5">
                  <c:v>4.4202384828529069E-3</c:v>
                </c:pt>
                <c:pt idx="6">
                  <c:v>4.9899484697712472E-3</c:v>
                </c:pt>
                <c:pt idx="7">
                  <c:v>9.2558820422022781E-3</c:v>
                </c:pt>
                <c:pt idx="8">
                  <c:v>0</c:v>
                </c:pt>
                <c:pt idx="9">
                  <c:v>5.0138580915122357E-3</c:v>
                </c:pt>
                <c:pt idx="10">
                  <c:v>0</c:v>
                </c:pt>
                <c:pt idx="11">
                  <c:v>4.2013461568954627E-3</c:v>
                </c:pt>
                <c:pt idx="12">
                  <c:v>2.1928164935966564E-3</c:v>
                </c:pt>
                <c:pt idx="13">
                  <c:v>6.3017609405130501E-2</c:v>
                </c:pt>
                <c:pt idx="14">
                  <c:v>0.19613773525937842</c:v>
                </c:pt>
                <c:pt idx="15">
                  <c:v>2.0611291444673059E-2</c:v>
                </c:pt>
                <c:pt idx="16">
                  <c:v>0.11564065385082596</c:v>
                </c:pt>
                <c:pt idx="17">
                  <c:v>1.265686334950052E-2</c:v>
                </c:pt>
                <c:pt idx="18">
                  <c:v>0.46186683467622536</c:v>
                </c:pt>
                <c:pt idx="19">
                  <c:v>6.586219908949806E-3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75-4AB6-B319-9B6CB7957AED}"/>
            </c:ext>
          </c:extLst>
        </c:ser>
        <c:ser>
          <c:idx val="9"/>
          <c:order val="9"/>
          <c:tx>
            <c:strRef>
              <c:f>'Fall 16'!$FH$584</c:f>
              <c:strCache>
                <c:ptCount val="1"/>
                <c:pt idx="0">
                  <c:v>LH2-048S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16'!$FH$630:$FH$649</c:f>
              <c:numCache>
                <c:formatCode>0%</c:formatCode>
                <c:ptCount val="20"/>
                <c:pt idx="0">
                  <c:v>4.7327913970883602E-2</c:v>
                </c:pt>
                <c:pt idx="1">
                  <c:v>0</c:v>
                </c:pt>
                <c:pt idx="2">
                  <c:v>1.6738184596934103E-2</c:v>
                </c:pt>
                <c:pt idx="3">
                  <c:v>1.0167049159815311E-2</c:v>
                </c:pt>
                <c:pt idx="4">
                  <c:v>5.1900281314964498E-2</c:v>
                </c:pt>
                <c:pt idx="5">
                  <c:v>5.0544112255363474E-3</c:v>
                </c:pt>
                <c:pt idx="6">
                  <c:v>4.7057412991578611E-3</c:v>
                </c:pt>
                <c:pt idx="7">
                  <c:v>1.0173526298229213E-2</c:v>
                </c:pt>
                <c:pt idx="8">
                  <c:v>0</c:v>
                </c:pt>
                <c:pt idx="9">
                  <c:v>2.9304717228938746E-3</c:v>
                </c:pt>
                <c:pt idx="10">
                  <c:v>0</c:v>
                </c:pt>
                <c:pt idx="11">
                  <c:v>2.4077787240225066E-3</c:v>
                </c:pt>
                <c:pt idx="12">
                  <c:v>1.7626485776519093E-3</c:v>
                </c:pt>
                <c:pt idx="13">
                  <c:v>5.8611248596246703E-2</c:v>
                </c:pt>
                <c:pt idx="14">
                  <c:v>9.9247705814555776E-2</c:v>
                </c:pt>
                <c:pt idx="15">
                  <c:v>2.1842430585764891E-2</c:v>
                </c:pt>
                <c:pt idx="16">
                  <c:v>9.5650236397748736E-2</c:v>
                </c:pt>
                <c:pt idx="17">
                  <c:v>8.2984600836602373E-3</c:v>
                </c:pt>
                <c:pt idx="18">
                  <c:v>0.55579496870556855</c:v>
                </c:pt>
                <c:pt idx="19">
                  <c:v>7.3869429263657181E-3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75-4AB6-B319-9B6CB7957AED}"/>
            </c:ext>
          </c:extLst>
        </c:ser>
        <c:ser>
          <c:idx val="10"/>
          <c:order val="10"/>
          <c:tx>
            <c:strRef>
              <c:f>'Fall 16'!$FI$584</c:f>
              <c:strCache>
                <c:ptCount val="1"/>
                <c:pt idx="0">
                  <c:v>LH2-049S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16'!$FI$630:$FI$649</c:f>
              <c:numCache>
                <c:formatCode>0%</c:formatCode>
                <c:ptCount val="20"/>
                <c:pt idx="0">
                  <c:v>2.5332644519737272E-2</c:v>
                </c:pt>
                <c:pt idx="1">
                  <c:v>0</c:v>
                </c:pt>
                <c:pt idx="2">
                  <c:v>4.0589708129920273E-3</c:v>
                </c:pt>
                <c:pt idx="3">
                  <c:v>1.3338625100127694E-2</c:v>
                </c:pt>
                <c:pt idx="4">
                  <c:v>7.4710737343269357E-2</c:v>
                </c:pt>
                <c:pt idx="5">
                  <c:v>3.8012010100208931E-3</c:v>
                </c:pt>
                <c:pt idx="6">
                  <c:v>1.2286087134707521E-2</c:v>
                </c:pt>
                <c:pt idx="7">
                  <c:v>1.4420802628744737E-2</c:v>
                </c:pt>
                <c:pt idx="8">
                  <c:v>0</c:v>
                </c:pt>
                <c:pt idx="9">
                  <c:v>4.4033129928806843E-3</c:v>
                </c:pt>
                <c:pt idx="10">
                  <c:v>0</c:v>
                </c:pt>
                <c:pt idx="11">
                  <c:v>3.2360882292704674E-3</c:v>
                </c:pt>
                <c:pt idx="12">
                  <c:v>2.203156114772252E-3</c:v>
                </c:pt>
                <c:pt idx="13">
                  <c:v>5.0639439166155688E-2</c:v>
                </c:pt>
                <c:pt idx="14">
                  <c:v>0.15019270804494933</c:v>
                </c:pt>
                <c:pt idx="15">
                  <c:v>2.4784209245849426E-2</c:v>
                </c:pt>
                <c:pt idx="16">
                  <c:v>0.12944202067299687</c:v>
                </c:pt>
                <c:pt idx="17">
                  <c:v>4.4448024760995707E-3</c:v>
                </c:pt>
                <c:pt idx="18">
                  <c:v>0.4704626255043568</c:v>
                </c:pt>
                <c:pt idx="19">
                  <c:v>1.2242569003069439E-2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75-4AB6-B319-9B6CB7957AED}"/>
            </c:ext>
          </c:extLst>
        </c:ser>
        <c:ser>
          <c:idx val="11"/>
          <c:order val="11"/>
          <c:tx>
            <c:strRef>
              <c:f>'Fall 16'!$FJ$584</c:f>
              <c:strCache>
                <c:ptCount val="1"/>
                <c:pt idx="0">
                  <c:v>LH2-050S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16'!$FJ$630:$FJ$649</c:f>
              <c:numCache>
                <c:formatCode>0%</c:formatCode>
                <c:ptCount val="20"/>
                <c:pt idx="0">
                  <c:v>4.1703147546232562E-2</c:v>
                </c:pt>
                <c:pt idx="1">
                  <c:v>0</c:v>
                </c:pt>
                <c:pt idx="2">
                  <c:v>1.0991114976389806E-2</c:v>
                </c:pt>
                <c:pt idx="3">
                  <c:v>1.0684618841201376E-2</c:v>
                </c:pt>
                <c:pt idx="4">
                  <c:v>8.4706875148813601E-2</c:v>
                </c:pt>
                <c:pt idx="5">
                  <c:v>5.2813004661884325E-3</c:v>
                </c:pt>
                <c:pt idx="6">
                  <c:v>1.1164962793039929E-2</c:v>
                </c:pt>
                <c:pt idx="7">
                  <c:v>1.1391452913711535E-2</c:v>
                </c:pt>
                <c:pt idx="8">
                  <c:v>0</c:v>
                </c:pt>
                <c:pt idx="9">
                  <c:v>5.248180303981961E-3</c:v>
                </c:pt>
                <c:pt idx="10">
                  <c:v>0</c:v>
                </c:pt>
                <c:pt idx="11">
                  <c:v>3.3364111098929381E-3</c:v>
                </c:pt>
                <c:pt idx="12">
                  <c:v>2.473580452577979E-3</c:v>
                </c:pt>
                <c:pt idx="13">
                  <c:v>5.3390143787158922E-2</c:v>
                </c:pt>
                <c:pt idx="14">
                  <c:v>0.14690160183591772</c:v>
                </c:pt>
                <c:pt idx="15">
                  <c:v>2.4502315335456739E-2</c:v>
                </c:pt>
                <c:pt idx="16">
                  <c:v>0.15473078985613786</c:v>
                </c:pt>
                <c:pt idx="17">
                  <c:v>1.0323170693108463E-2</c:v>
                </c:pt>
                <c:pt idx="18">
                  <c:v>0.41620995977534653</c:v>
                </c:pt>
                <c:pt idx="19">
                  <c:v>6.9603741648436943E-3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75-4AB6-B319-9B6CB7957AED}"/>
            </c:ext>
          </c:extLst>
        </c:ser>
        <c:ser>
          <c:idx val="12"/>
          <c:order val="12"/>
          <c:tx>
            <c:strRef>
              <c:f>'Fall 16'!$FK$584</c:f>
              <c:strCache>
                <c:ptCount val="1"/>
                <c:pt idx="0">
                  <c:v>LH2-052S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16'!$FK$630:$FK$649</c:f>
              <c:numCache>
                <c:formatCode>0%</c:formatCode>
                <c:ptCount val="20"/>
                <c:pt idx="0">
                  <c:v>7.9715557308317562E-3</c:v>
                </c:pt>
                <c:pt idx="1">
                  <c:v>0</c:v>
                </c:pt>
                <c:pt idx="2">
                  <c:v>2.5354096847007962E-3</c:v>
                </c:pt>
                <c:pt idx="3">
                  <c:v>8.8570862726807652E-3</c:v>
                </c:pt>
                <c:pt idx="4">
                  <c:v>6.5953993385926654E-2</c:v>
                </c:pt>
                <c:pt idx="5">
                  <c:v>4.685780931392036E-3</c:v>
                </c:pt>
                <c:pt idx="6">
                  <c:v>1.1289845119735787E-2</c:v>
                </c:pt>
                <c:pt idx="7">
                  <c:v>1.401091372029404E-2</c:v>
                </c:pt>
                <c:pt idx="8">
                  <c:v>0</c:v>
                </c:pt>
                <c:pt idx="9">
                  <c:v>4.5428512683030808E-3</c:v>
                </c:pt>
                <c:pt idx="10">
                  <c:v>0</c:v>
                </c:pt>
                <c:pt idx="11">
                  <c:v>2.5105597601194985E-3</c:v>
                </c:pt>
                <c:pt idx="12">
                  <c:v>1.654758999987703E-3</c:v>
                </c:pt>
                <c:pt idx="13">
                  <c:v>5.2585403674664792E-2</c:v>
                </c:pt>
                <c:pt idx="14">
                  <c:v>0.14005406667298478</c:v>
                </c:pt>
                <c:pt idx="15">
                  <c:v>2.0626882558013804E-2</c:v>
                </c:pt>
                <c:pt idx="16">
                  <c:v>0.16329210380125919</c:v>
                </c:pt>
                <c:pt idx="17">
                  <c:v>6.4173941504500768E-3</c:v>
                </c:pt>
                <c:pt idx="18">
                  <c:v>0.47500602411490367</c:v>
                </c:pt>
                <c:pt idx="19">
                  <c:v>1.8005370153751386E-2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75-4AB6-B319-9B6CB7957AED}"/>
            </c:ext>
          </c:extLst>
        </c:ser>
        <c:ser>
          <c:idx val="13"/>
          <c:order val="13"/>
          <c:tx>
            <c:strRef>
              <c:f>'Fall 16'!$FL$584</c:f>
              <c:strCache>
                <c:ptCount val="1"/>
                <c:pt idx="0">
                  <c:v>LH2-053S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16'!$FL$630:$FL$649</c:f>
              <c:numCache>
                <c:formatCode>0%</c:formatCode>
                <c:ptCount val="20"/>
                <c:pt idx="0">
                  <c:v>9.02558805526835E-3</c:v>
                </c:pt>
                <c:pt idx="1">
                  <c:v>0</c:v>
                </c:pt>
                <c:pt idx="2">
                  <c:v>4.3700301346335192E-3</c:v>
                </c:pt>
                <c:pt idx="3">
                  <c:v>2.0061453055155401E-2</c:v>
                </c:pt>
                <c:pt idx="4">
                  <c:v>9.5708322101447932E-2</c:v>
                </c:pt>
                <c:pt idx="5">
                  <c:v>3.7312247696647824E-3</c:v>
                </c:pt>
                <c:pt idx="6">
                  <c:v>1.1807399428965262E-2</c:v>
                </c:pt>
                <c:pt idx="7">
                  <c:v>0</c:v>
                </c:pt>
                <c:pt idx="8">
                  <c:v>0</c:v>
                </c:pt>
                <c:pt idx="9">
                  <c:v>6.4742004133227105E-3</c:v>
                </c:pt>
                <c:pt idx="10">
                  <c:v>0</c:v>
                </c:pt>
                <c:pt idx="11">
                  <c:v>3.5965323236186561E-3</c:v>
                </c:pt>
                <c:pt idx="12">
                  <c:v>2.4027502596300461E-3</c:v>
                </c:pt>
                <c:pt idx="13">
                  <c:v>6.4746815538037086E-2</c:v>
                </c:pt>
                <c:pt idx="14">
                  <c:v>0.16175283273442101</c:v>
                </c:pt>
                <c:pt idx="15">
                  <c:v>2.0110159313847058E-2</c:v>
                </c:pt>
                <c:pt idx="16">
                  <c:v>0.16134790866151139</c:v>
                </c:pt>
                <c:pt idx="17">
                  <c:v>7.4110649882736758E-3</c:v>
                </c:pt>
                <c:pt idx="18">
                  <c:v>0.41639847494598436</c:v>
                </c:pt>
                <c:pt idx="19">
                  <c:v>1.105524327621875E-2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275-4AB6-B319-9B6CB7957AED}"/>
            </c:ext>
          </c:extLst>
        </c:ser>
        <c:ser>
          <c:idx val="14"/>
          <c:order val="14"/>
          <c:tx>
            <c:strRef>
              <c:f>'Fall 16'!$FM$584</c:f>
              <c:strCache>
                <c:ptCount val="1"/>
                <c:pt idx="0">
                  <c:v>LH2-054S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16'!$FM$630:$FM$649</c:f>
              <c:numCache>
                <c:formatCode>0%</c:formatCode>
                <c:ptCount val="20"/>
                <c:pt idx="0">
                  <c:v>8.544463143532877E-3</c:v>
                </c:pt>
                <c:pt idx="1">
                  <c:v>0</c:v>
                </c:pt>
                <c:pt idx="2">
                  <c:v>3.3072590354027045E-3</c:v>
                </c:pt>
                <c:pt idx="3">
                  <c:v>8.6341180583837489E-3</c:v>
                </c:pt>
                <c:pt idx="4">
                  <c:v>9.8959614579909774E-2</c:v>
                </c:pt>
                <c:pt idx="5">
                  <c:v>7.4064437798735958E-3</c:v>
                </c:pt>
                <c:pt idx="6">
                  <c:v>1.3578657012080369E-2</c:v>
                </c:pt>
                <c:pt idx="7">
                  <c:v>7.0927934265718404E-3</c:v>
                </c:pt>
                <c:pt idx="8">
                  <c:v>0</c:v>
                </c:pt>
                <c:pt idx="9">
                  <c:v>3.9925550381042681E-3</c:v>
                </c:pt>
                <c:pt idx="10">
                  <c:v>0</c:v>
                </c:pt>
                <c:pt idx="11">
                  <c:v>2.8603996087203814E-3</c:v>
                </c:pt>
                <c:pt idx="12">
                  <c:v>2.2298970661037824E-3</c:v>
                </c:pt>
                <c:pt idx="13">
                  <c:v>7.3798900142479626E-2</c:v>
                </c:pt>
                <c:pt idx="14">
                  <c:v>0.10345905883682767</c:v>
                </c:pt>
                <c:pt idx="15">
                  <c:v>3.3702703942015487E-2</c:v>
                </c:pt>
                <c:pt idx="16">
                  <c:v>0.1385413255987438</c:v>
                </c:pt>
                <c:pt idx="17">
                  <c:v>8.0496244610364608E-3</c:v>
                </c:pt>
                <c:pt idx="18">
                  <c:v>0.47180397754345144</c:v>
                </c:pt>
                <c:pt idx="19">
                  <c:v>1.4038208726762057E-2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75-4AB6-B319-9B6CB7957AED}"/>
            </c:ext>
          </c:extLst>
        </c:ser>
        <c:ser>
          <c:idx val="15"/>
          <c:order val="15"/>
          <c:tx>
            <c:strRef>
              <c:f>'Fall 16'!$FN$584</c:f>
              <c:strCache>
                <c:ptCount val="1"/>
                <c:pt idx="0">
                  <c:v>LH2-055S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16'!$FN$630:$FN$649</c:f>
              <c:numCache>
                <c:formatCode>0%</c:formatCode>
                <c:ptCount val="20"/>
                <c:pt idx="0">
                  <c:v>5.3610989984211026E-3</c:v>
                </c:pt>
                <c:pt idx="1">
                  <c:v>0</c:v>
                </c:pt>
                <c:pt idx="2">
                  <c:v>2.1153783029689596E-3</c:v>
                </c:pt>
                <c:pt idx="3">
                  <c:v>7.4428099923691815E-3</c:v>
                </c:pt>
                <c:pt idx="4">
                  <c:v>7.5107151343621475E-2</c:v>
                </c:pt>
                <c:pt idx="5">
                  <c:v>3.1086106837172724E-3</c:v>
                </c:pt>
                <c:pt idx="6">
                  <c:v>9.4992676099692509E-3</c:v>
                </c:pt>
                <c:pt idx="7">
                  <c:v>1.1322264075775426E-2</c:v>
                </c:pt>
                <c:pt idx="8">
                  <c:v>0</c:v>
                </c:pt>
                <c:pt idx="9">
                  <c:v>3.8870582681744181E-3</c:v>
                </c:pt>
                <c:pt idx="10">
                  <c:v>0</c:v>
                </c:pt>
                <c:pt idx="11">
                  <c:v>2.3810032001044291E-3</c:v>
                </c:pt>
                <c:pt idx="12">
                  <c:v>1.4216808086309225E-3</c:v>
                </c:pt>
                <c:pt idx="13">
                  <c:v>4.2495441953673628E-2</c:v>
                </c:pt>
                <c:pt idx="14">
                  <c:v>0.12853552978550922</c:v>
                </c:pt>
                <c:pt idx="15">
                  <c:v>1.8471983723909798E-2</c:v>
                </c:pt>
                <c:pt idx="16">
                  <c:v>0.15216688916564514</c:v>
                </c:pt>
                <c:pt idx="17">
                  <c:v>8.115828815378678E-3</c:v>
                </c:pt>
                <c:pt idx="18">
                  <c:v>0.51689388587727914</c:v>
                </c:pt>
                <c:pt idx="19">
                  <c:v>1.1674117394852072E-2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275-4AB6-B319-9B6CB7957AED}"/>
            </c:ext>
          </c:extLst>
        </c:ser>
        <c:ser>
          <c:idx val="16"/>
          <c:order val="16"/>
          <c:tx>
            <c:strRef>
              <c:f>'Fall 16'!$FO$584</c:f>
              <c:strCache>
                <c:ptCount val="1"/>
                <c:pt idx="0">
                  <c:v>LH2-056S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16'!$FO$630:$FO$649</c:f>
              <c:numCache>
                <c:formatCode>0%</c:formatCode>
                <c:ptCount val="20"/>
                <c:pt idx="0">
                  <c:v>6.3308010634448497E-3</c:v>
                </c:pt>
                <c:pt idx="1">
                  <c:v>0</c:v>
                </c:pt>
                <c:pt idx="2">
                  <c:v>2.0875348992418856E-3</c:v>
                </c:pt>
                <c:pt idx="3">
                  <c:v>1.0166205812945675E-2</c:v>
                </c:pt>
                <c:pt idx="4">
                  <c:v>6.6138259180645018E-2</c:v>
                </c:pt>
                <c:pt idx="5">
                  <c:v>4.7832626268888056E-3</c:v>
                </c:pt>
                <c:pt idx="6">
                  <c:v>8.2240853835821234E-3</c:v>
                </c:pt>
                <c:pt idx="7">
                  <c:v>9.6661056804037398E-3</c:v>
                </c:pt>
                <c:pt idx="8">
                  <c:v>0</c:v>
                </c:pt>
                <c:pt idx="9">
                  <c:v>4.7321560014812842E-3</c:v>
                </c:pt>
                <c:pt idx="10">
                  <c:v>0</c:v>
                </c:pt>
                <c:pt idx="11">
                  <c:v>2.903470732596382E-3</c:v>
                </c:pt>
                <c:pt idx="12">
                  <c:v>1.9040835538605455E-3</c:v>
                </c:pt>
                <c:pt idx="13">
                  <c:v>7.3173747931926464E-2</c:v>
                </c:pt>
                <c:pt idx="14">
                  <c:v>0.16478806005150956</c:v>
                </c:pt>
                <c:pt idx="15">
                  <c:v>2.5036569374753216E-2</c:v>
                </c:pt>
                <c:pt idx="16">
                  <c:v>0.12761366837304741</c:v>
                </c:pt>
                <c:pt idx="17">
                  <c:v>6.9572181609400228E-3</c:v>
                </c:pt>
                <c:pt idx="18">
                  <c:v>0.47577741564375287</c:v>
                </c:pt>
                <c:pt idx="19">
                  <c:v>9.7173555289803253E-3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275-4AB6-B319-9B6CB7957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3409664"/>
        <c:axId val="-2123406512"/>
      </c:barChart>
      <c:catAx>
        <c:axId val="-212340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406512"/>
        <c:crosses val="autoZero"/>
        <c:auto val="1"/>
        <c:lblAlgn val="ctr"/>
        <c:lblOffset val="100"/>
        <c:noMultiLvlLbl val="0"/>
      </c:catAx>
      <c:valAx>
        <c:axId val="-2123406512"/>
        <c:scaling>
          <c:orientation val="minMax"/>
          <c:max val="0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40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IARTE 6 SOILS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16'!$EY$584</c:f>
              <c:strCache>
                <c:ptCount val="1"/>
                <c:pt idx="0">
                  <c:v>LH2-001S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16'!$EY$654:$EY$664</c:f>
              <c:numCache>
                <c:formatCode>0%</c:formatCode>
                <c:ptCount val="11"/>
                <c:pt idx="0">
                  <c:v>8.8047771116706253E-2</c:v>
                </c:pt>
                <c:pt idx="1">
                  <c:v>3.1455041043665498E-2</c:v>
                </c:pt>
                <c:pt idx="2">
                  <c:v>6.3739517380453997E-2</c:v>
                </c:pt>
                <c:pt idx="3">
                  <c:v>0.34548543117660024</c:v>
                </c:pt>
                <c:pt idx="4">
                  <c:v>1.8145616755380983E-2</c:v>
                </c:pt>
                <c:pt idx="5">
                  <c:v>0</c:v>
                </c:pt>
                <c:pt idx="6">
                  <c:v>0</c:v>
                </c:pt>
                <c:pt idx="7">
                  <c:v>1.7026232092391638E-2</c:v>
                </c:pt>
                <c:pt idx="8">
                  <c:v>8.659424849990896E-3</c:v>
                </c:pt>
                <c:pt idx="9">
                  <c:v>0.2741253875244834</c:v>
                </c:pt>
                <c:pt idx="10">
                  <c:v>0.153315578060327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3-4315-A0C7-9887156B279F}"/>
            </c:ext>
          </c:extLst>
        </c:ser>
        <c:ser>
          <c:idx val="1"/>
          <c:order val="1"/>
          <c:tx>
            <c:strRef>
              <c:f>'Fall 16'!$EZ$584</c:f>
              <c:strCache>
                <c:ptCount val="1"/>
                <c:pt idx="0">
                  <c:v>LH2-003S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16'!$EZ$654:$EZ$664</c:f>
              <c:numCache>
                <c:formatCode>0%</c:formatCode>
                <c:ptCount val="11"/>
                <c:pt idx="0">
                  <c:v>0.40942333761518696</c:v>
                </c:pt>
                <c:pt idx="1">
                  <c:v>8.6151945812752276E-2</c:v>
                </c:pt>
                <c:pt idx="2">
                  <c:v>3.9863088891315131E-2</c:v>
                </c:pt>
                <c:pt idx="3">
                  <c:v>0.28061994301315613</c:v>
                </c:pt>
                <c:pt idx="4">
                  <c:v>1.9770034561623247E-2</c:v>
                </c:pt>
                <c:pt idx="5">
                  <c:v>3.8892270765458819E-3</c:v>
                </c:pt>
                <c:pt idx="6">
                  <c:v>0</c:v>
                </c:pt>
                <c:pt idx="7">
                  <c:v>7.9682707292808453E-3</c:v>
                </c:pt>
                <c:pt idx="8">
                  <c:v>6.0807099181887049E-3</c:v>
                </c:pt>
                <c:pt idx="9">
                  <c:v>7.9239191665113104E-2</c:v>
                </c:pt>
                <c:pt idx="10">
                  <c:v>6.6994250716837539E-2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C3-4315-A0C7-9887156B279F}"/>
            </c:ext>
          </c:extLst>
        </c:ser>
        <c:ser>
          <c:idx val="2"/>
          <c:order val="2"/>
          <c:tx>
            <c:strRef>
              <c:f>'Fall 16'!$FA$584</c:f>
              <c:strCache>
                <c:ptCount val="1"/>
                <c:pt idx="0">
                  <c:v>LH2-006S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16'!$FA$654:$FA$664</c:f>
              <c:numCache>
                <c:formatCode>0%</c:formatCode>
                <c:ptCount val="11"/>
                <c:pt idx="0">
                  <c:v>2.4144105175116413E-2</c:v>
                </c:pt>
                <c:pt idx="1">
                  <c:v>1.4030607998964164E-2</c:v>
                </c:pt>
                <c:pt idx="2">
                  <c:v>5.4590244048439575E-2</c:v>
                </c:pt>
                <c:pt idx="3">
                  <c:v>0.54345767661164701</c:v>
                </c:pt>
                <c:pt idx="4">
                  <c:v>1.8521903895963702E-2</c:v>
                </c:pt>
                <c:pt idx="5">
                  <c:v>0</c:v>
                </c:pt>
                <c:pt idx="6">
                  <c:v>0</c:v>
                </c:pt>
                <c:pt idx="7">
                  <c:v>1.697666460726395E-2</c:v>
                </c:pt>
                <c:pt idx="8">
                  <c:v>1.1177503596652795E-2</c:v>
                </c:pt>
                <c:pt idx="9">
                  <c:v>0.21193230883203892</c:v>
                </c:pt>
                <c:pt idx="10">
                  <c:v>0.10516898523391348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C3-4315-A0C7-9887156B279F}"/>
            </c:ext>
          </c:extLst>
        </c:ser>
        <c:ser>
          <c:idx val="3"/>
          <c:order val="3"/>
          <c:tx>
            <c:strRef>
              <c:f>'Fall 16'!$FB$584</c:f>
              <c:strCache>
                <c:ptCount val="1"/>
                <c:pt idx="0">
                  <c:v>LH2-009S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16'!$FB$654:$FB$664</c:f>
              <c:numCache>
                <c:formatCode>0%</c:formatCode>
                <c:ptCount val="11"/>
                <c:pt idx="0">
                  <c:v>0.66937426572148007</c:v>
                </c:pt>
                <c:pt idx="1">
                  <c:v>0.18746659642112926</c:v>
                </c:pt>
                <c:pt idx="2">
                  <c:v>5.6859301055696759E-3</c:v>
                </c:pt>
                <c:pt idx="3">
                  <c:v>4.735252227723246E-2</c:v>
                </c:pt>
                <c:pt idx="4">
                  <c:v>2.8445476123474234E-3</c:v>
                </c:pt>
                <c:pt idx="5">
                  <c:v>2.3587716792837304E-3</c:v>
                </c:pt>
                <c:pt idx="6">
                  <c:v>0</c:v>
                </c:pt>
                <c:pt idx="7">
                  <c:v>2.1709528667263689E-3</c:v>
                </c:pt>
                <c:pt idx="8">
                  <c:v>1.4084956289816221E-3</c:v>
                </c:pt>
                <c:pt idx="9">
                  <c:v>5.6160570451663151E-2</c:v>
                </c:pt>
                <c:pt idx="10">
                  <c:v>2.5177347235586119E-2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C3-4315-A0C7-9887156B279F}"/>
            </c:ext>
          </c:extLst>
        </c:ser>
        <c:ser>
          <c:idx val="4"/>
          <c:order val="4"/>
          <c:tx>
            <c:strRef>
              <c:f>'Fall 16'!$FC$584</c:f>
              <c:strCache>
                <c:ptCount val="1"/>
                <c:pt idx="0">
                  <c:v>LH2-017S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16'!$FC$654:$FC$664</c:f>
              <c:numCache>
                <c:formatCode>0%</c:formatCode>
                <c:ptCount val="11"/>
                <c:pt idx="0">
                  <c:v>0.12793318136942858</c:v>
                </c:pt>
                <c:pt idx="1">
                  <c:v>4.2451361732814739E-2</c:v>
                </c:pt>
                <c:pt idx="2">
                  <c:v>3.482376220653563E-2</c:v>
                </c:pt>
                <c:pt idx="3">
                  <c:v>0.38123455837890796</c:v>
                </c:pt>
                <c:pt idx="4">
                  <c:v>2.5271885075440065E-2</c:v>
                </c:pt>
                <c:pt idx="5">
                  <c:v>0</c:v>
                </c:pt>
                <c:pt idx="6">
                  <c:v>0</c:v>
                </c:pt>
                <c:pt idx="7">
                  <c:v>2.5675581199402987E-2</c:v>
                </c:pt>
                <c:pt idx="8">
                  <c:v>1.3801933800644621E-2</c:v>
                </c:pt>
                <c:pt idx="9">
                  <c:v>0.2317920633828105</c:v>
                </c:pt>
                <c:pt idx="10">
                  <c:v>0.11701567285401507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C3-4315-A0C7-9887156B279F}"/>
            </c:ext>
          </c:extLst>
        </c:ser>
        <c:ser>
          <c:idx val="5"/>
          <c:order val="5"/>
          <c:tx>
            <c:strRef>
              <c:f>'Fall 16'!$FD$584</c:f>
              <c:strCache>
                <c:ptCount val="1"/>
                <c:pt idx="0">
                  <c:v>LH2-031S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16'!$FD$654:$FD$664</c:f>
              <c:numCache>
                <c:formatCode>0%</c:formatCode>
                <c:ptCount val="11"/>
                <c:pt idx="0">
                  <c:v>0.28953480659568076</c:v>
                </c:pt>
                <c:pt idx="1">
                  <c:v>6.5823644662029099E-2</c:v>
                </c:pt>
                <c:pt idx="2">
                  <c:v>3.694378652530167E-2</c:v>
                </c:pt>
                <c:pt idx="3">
                  <c:v>0.31127297442981755</c:v>
                </c:pt>
                <c:pt idx="4">
                  <c:v>1.9774038667900885E-2</c:v>
                </c:pt>
                <c:pt idx="5">
                  <c:v>0</c:v>
                </c:pt>
                <c:pt idx="6">
                  <c:v>0</c:v>
                </c:pt>
                <c:pt idx="7">
                  <c:v>1.8819350218762979E-2</c:v>
                </c:pt>
                <c:pt idx="8">
                  <c:v>1.1880587737537111E-2</c:v>
                </c:pt>
                <c:pt idx="9">
                  <c:v>0.24595081116296985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C3-4315-A0C7-9887156B279F}"/>
            </c:ext>
          </c:extLst>
        </c:ser>
        <c:ser>
          <c:idx val="6"/>
          <c:order val="6"/>
          <c:tx>
            <c:strRef>
              <c:f>'Fall 16'!$FE$584</c:f>
              <c:strCache>
                <c:ptCount val="1"/>
                <c:pt idx="0">
                  <c:v>LH2-045S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16'!$FE$654:$FE$664</c:f>
              <c:numCache>
                <c:formatCode>0%</c:formatCode>
                <c:ptCount val="11"/>
                <c:pt idx="0">
                  <c:v>7.9101967064186707E-2</c:v>
                </c:pt>
                <c:pt idx="1">
                  <c:v>0</c:v>
                </c:pt>
                <c:pt idx="2">
                  <c:v>5.4987948238982794E-2</c:v>
                </c:pt>
                <c:pt idx="3">
                  <c:v>0.60027331189169741</c:v>
                </c:pt>
                <c:pt idx="4">
                  <c:v>5.060890750373475E-2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0.12401908542447002</c:v>
                </c:pt>
                <c:pt idx="10">
                  <c:v>9.1008779876928417E-2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C3-4315-A0C7-9887156B279F}"/>
            </c:ext>
          </c:extLst>
        </c:ser>
        <c:ser>
          <c:idx val="7"/>
          <c:order val="7"/>
          <c:tx>
            <c:strRef>
              <c:f>'Fall 16'!$FF$584</c:f>
              <c:strCache>
                <c:ptCount val="1"/>
                <c:pt idx="0">
                  <c:v>LH2-046S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16'!$FF$654:$FF$664</c:f>
              <c:numCache>
                <c:formatCode>0%</c:formatCode>
                <c:ptCount val="11"/>
                <c:pt idx="0">
                  <c:v>3.9479376582030871E-2</c:v>
                </c:pt>
                <c:pt idx="1">
                  <c:v>1.6560180089891702E-2</c:v>
                </c:pt>
                <c:pt idx="2">
                  <c:v>2.9096242967455381E-2</c:v>
                </c:pt>
                <c:pt idx="3">
                  <c:v>0.33487054006946615</c:v>
                </c:pt>
                <c:pt idx="4">
                  <c:v>3.3210651170301995E-2</c:v>
                </c:pt>
                <c:pt idx="5">
                  <c:v>0</c:v>
                </c:pt>
                <c:pt idx="6">
                  <c:v>0</c:v>
                </c:pt>
                <c:pt idx="7">
                  <c:v>2.0859934090514481E-2</c:v>
                </c:pt>
                <c:pt idx="8">
                  <c:v>1.149965159299926E-2</c:v>
                </c:pt>
                <c:pt idx="9">
                  <c:v>0.35426264655920342</c:v>
                </c:pt>
                <c:pt idx="10">
                  <c:v>0.16016077687813668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C3-4315-A0C7-9887156B279F}"/>
            </c:ext>
          </c:extLst>
        </c:ser>
        <c:ser>
          <c:idx val="8"/>
          <c:order val="8"/>
          <c:tx>
            <c:strRef>
              <c:f>'Fall 16'!$FG$584</c:f>
              <c:strCache>
                <c:ptCount val="1"/>
                <c:pt idx="0">
                  <c:v>LH2-047S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16'!$FG$654:$FG$664</c:f>
              <c:numCache>
                <c:formatCode>0%</c:formatCode>
                <c:ptCount val="11"/>
                <c:pt idx="0">
                  <c:v>4.2808908094005331E-2</c:v>
                </c:pt>
                <c:pt idx="1">
                  <c:v>1.5029410379559436E-2</c:v>
                </c:pt>
                <c:pt idx="2">
                  <c:v>3.1487505959941431E-2</c:v>
                </c:pt>
                <c:pt idx="3">
                  <c:v>0.40792041305479249</c:v>
                </c:pt>
                <c:pt idx="4">
                  <c:v>2.3530430234743743E-2</c:v>
                </c:pt>
                <c:pt idx="5">
                  <c:v>0</c:v>
                </c:pt>
                <c:pt idx="6">
                  <c:v>0</c:v>
                </c:pt>
                <c:pt idx="7">
                  <c:v>2.2365192063807295E-2</c:v>
                </c:pt>
                <c:pt idx="8">
                  <c:v>1.1673106715922994E-2</c:v>
                </c:pt>
                <c:pt idx="9">
                  <c:v>0.33546413104632011</c:v>
                </c:pt>
                <c:pt idx="10">
                  <c:v>0.10972090245090725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C3-4315-A0C7-9887156B279F}"/>
            </c:ext>
          </c:extLst>
        </c:ser>
        <c:ser>
          <c:idx val="9"/>
          <c:order val="9"/>
          <c:tx>
            <c:strRef>
              <c:f>'Fall 16'!$FH$584</c:f>
              <c:strCache>
                <c:ptCount val="1"/>
                <c:pt idx="0">
                  <c:v>LH2-048S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16'!$FH$654:$FH$664</c:f>
              <c:numCache>
                <c:formatCode>0%</c:formatCode>
                <c:ptCount val="11"/>
                <c:pt idx="0">
                  <c:v>0.21930164054036319</c:v>
                </c:pt>
                <c:pt idx="1">
                  <c:v>7.7559119635683252E-2</c:v>
                </c:pt>
                <c:pt idx="2">
                  <c:v>4.7110687396315673E-2</c:v>
                </c:pt>
                <c:pt idx="3">
                  <c:v>0.24048845347124803</c:v>
                </c:pt>
                <c:pt idx="4">
                  <c:v>2.3420442202622061E-2</c:v>
                </c:pt>
                <c:pt idx="5">
                  <c:v>0</c:v>
                </c:pt>
                <c:pt idx="6">
                  <c:v>0</c:v>
                </c:pt>
                <c:pt idx="7">
                  <c:v>1.1156837053100735E-2</c:v>
                </c:pt>
                <c:pt idx="8">
                  <c:v>8.1675208633325835E-3</c:v>
                </c:pt>
                <c:pt idx="9">
                  <c:v>0.27158481946158736</c:v>
                </c:pt>
                <c:pt idx="10">
                  <c:v>0.10121047937574706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C3-4315-A0C7-9887156B279F}"/>
            </c:ext>
          </c:extLst>
        </c:ser>
        <c:ser>
          <c:idx val="10"/>
          <c:order val="10"/>
          <c:tx>
            <c:strRef>
              <c:f>'Fall 16'!$FI$584</c:f>
              <c:strCache>
                <c:ptCount val="1"/>
                <c:pt idx="0">
                  <c:v>LH2-049S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16'!$FI$654:$FI$664</c:f>
              <c:numCache>
                <c:formatCode>0%</c:formatCode>
                <c:ptCount val="11"/>
                <c:pt idx="0">
                  <c:v>0.12534393286834652</c:v>
                </c:pt>
                <c:pt idx="1">
                  <c:v>2.0083468376223323E-2</c:v>
                </c:pt>
                <c:pt idx="2">
                  <c:v>6.5998468016389603E-2</c:v>
                </c:pt>
                <c:pt idx="3">
                  <c:v>0.36966285295651974</c:v>
                </c:pt>
                <c:pt idx="4">
                  <c:v>1.8808043662710792E-2</c:v>
                </c:pt>
                <c:pt idx="5">
                  <c:v>0</c:v>
                </c:pt>
                <c:pt idx="6">
                  <c:v>0</c:v>
                </c:pt>
                <c:pt idx="7">
                  <c:v>1.6011910065279307E-2</c:v>
                </c:pt>
                <c:pt idx="8">
                  <c:v>1.0901043194813059E-2</c:v>
                </c:pt>
                <c:pt idx="9">
                  <c:v>0.25055996259640267</c:v>
                </c:pt>
                <c:pt idx="10">
                  <c:v>0.12263031826331498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C3-4315-A0C7-9887156B279F}"/>
            </c:ext>
          </c:extLst>
        </c:ser>
        <c:ser>
          <c:idx val="11"/>
          <c:order val="11"/>
          <c:tx>
            <c:strRef>
              <c:f>'Fall 16'!$FJ$584</c:f>
              <c:strCache>
                <c:ptCount val="1"/>
                <c:pt idx="0">
                  <c:v>LH2-050S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16'!$FJ$654:$FJ$664</c:f>
              <c:numCache>
                <c:formatCode>0%</c:formatCode>
                <c:ptCount val="11"/>
                <c:pt idx="0">
                  <c:v>0.17591105645418598</c:v>
                </c:pt>
                <c:pt idx="1">
                  <c:v>4.6362415329986854E-2</c:v>
                </c:pt>
                <c:pt idx="2">
                  <c:v>4.5069561861784006E-2</c:v>
                </c:pt>
                <c:pt idx="3">
                  <c:v>0.35730818350920296</c:v>
                </c:pt>
                <c:pt idx="4">
                  <c:v>2.2277434657162247E-2</c:v>
                </c:pt>
                <c:pt idx="5">
                  <c:v>0</c:v>
                </c:pt>
                <c:pt idx="6">
                  <c:v>0</c:v>
                </c:pt>
                <c:pt idx="7">
                  <c:v>1.4073556497290604E-2</c:v>
                </c:pt>
                <c:pt idx="8">
                  <c:v>1.0433988229666015E-2</c:v>
                </c:pt>
                <c:pt idx="9">
                  <c:v>0.22520881876908785</c:v>
                </c:pt>
                <c:pt idx="10">
                  <c:v>0.10335498469163344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C3-4315-A0C7-9887156B279F}"/>
            </c:ext>
          </c:extLst>
        </c:ser>
        <c:ser>
          <c:idx val="12"/>
          <c:order val="12"/>
          <c:tx>
            <c:strRef>
              <c:f>'Fall 16'!$FK$584</c:f>
              <c:strCache>
                <c:ptCount val="1"/>
                <c:pt idx="0">
                  <c:v>LH2-052S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16'!$FK$654:$FK$664</c:f>
              <c:numCache>
                <c:formatCode>0%</c:formatCode>
                <c:ptCount val="11"/>
                <c:pt idx="0">
                  <c:v>4.7625090090858822E-2</c:v>
                </c:pt>
                <c:pt idx="1">
                  <c:v>1.5147496765792839E-2</c:v>
                </c:pt>
                <c:pt idx="2">
                  <c:v>5.2915584601315659E-2</c:v>
                </c:pt>
                <c:pt idx="3">
                  <c:v>0.39403411114694969</c:v>
                </c:pt>
                <c:pt idx="4">
                  <c:v>2.799462821798392E-2</c:v>
                </c:pt>
                <c:pt idx="5">
                  <c:v>0</c:v>
                </c:pt>
                <c:pt idx="6">
                  <c:v>0</c:v>
                </c:pt>
                <c:pt idx="7">
                  <c:v>1.4999033914011225E-2</c:v>
                </c:pt>
                <c:pt idx="8">
                  <c:v>9.8861563682313934E-3</c:v>
                </c:pt>
                <c:pt idx="9">
                  <c:v>0.31416509801014475</c:v>
                </c:pt>
                <c:pt idx="10">
                  <c:v>0.12323280088471167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C3-4315-A0C7-9887156B279F}"/>
            </c:ext>
          </c:extLst>
        </c:ser>
        <c:ser>
          <c:idx val="13"/>
          <c:order val="13"/>
          <c:tx>
            <c:strRef>
              <c:f>'Fall 16'!$FL$584</c:f>
              <c:strCache>
                <c:ptCount val="1"/>
                <c:pt idx="0">
                  <c:v>LH2-053S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16'!$FL$654:$FL$664</c:f>
              <c:numCache>
                <c:formatCode>0%</c:formatCode>
                <c:ptCount val="11"/>
                <c:pt idx="0">
                  <c:v>4.0337305310737474E-2</c:v>
                </c:pt>
                <c:pt idx="1">
                  <c:v>1.9530609936816403E-2</c:v>
                </c:pt>
                <c:pt idx="2">
                  <c:v>8.9658973122585139E-2</c:v>
                </c:pt>
                <c:pt idx="3">
                  <c:v>0.42774119378637254</c:v>
                </c:pt>
                <c:pt idx="4">
                  <c:v>1.6675650583133059E-2</c:v>
                </c:pt>
                <c:pt idx="5">
                  <c:v>0</c:v>
                </c:pt>
                <c:pt idx="6">
                  <c:v>0</c:v>
                </c:pt>
                <c:pt idx="7">
                  <c:v>1.6073680906925507E-2</c:v>
                </c:pt>
                <c:pt idx="8">
                  <c:v>1.0738410640354586E-2</c:v>
                </c:pt>
                <c:pt idx="9">
                  <c:v>0.28936752378492536</c:v>
                </c:pt>
                <c:pt idx="10">
                  <c:v>8.9876651928149753E-2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8C3-4315-A0C7-9887156B279F}"/>
            </c:ext>
          </c:extLst>
        </c:ser>
        <c:ser>
          <c:idx val="14"/>
          <c:order val="14"/>
          <c:tx>
            <c:strRef>
              <c:f>'Fall 16'!$FM$584</c:f>
              <c:strCache>
                <c:ptCount val="1"/>
                <c:pt idx="0">
                  <c:v>LH2-054S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16'!$FM$654:$FM$664</c:f>
              <c:numCache>
                <c:formatCode>0%</c:formatCode>
                <c:ptCount val="11"/>
                <c:pt idx="0">
                  <c:v>3.5684628988091237E-2</c:v>
                </c:pt>
                <c:pt idx="1">
                  <c:v>1.3812255920980076E-2</c:v>
                </c:pt>
                <c:pt idx="2">
                  <c:v>3.6059058875571495E-2</c:v>
                </c:pt>
                <c:pt idx="3">
                  <c:v>0.413289527003388</c:v>
                </c:pt>
                <c:pt idx="4">
                  <c:v>3.0931867101092893E-2</c:v>
                </c:pt>
                <c:pt idx="5">
                  <c:v>0</c:v>
                </c:pt>
                <c:pt idx="6">
                  <c:v>0</c:v>
                </c:pt>
                <c:pt idx="7">
                  <c:v>1.1946016628572448E-2</c:v>
                </c:pt>
                <c:pt idx="8">
                  <c:v>9.3128202613611596E-3</c:v>
                </c:pt>
                <c:pt idx="9">
                  <c:v>0.30820969405278653</c:v>
                </c:pt>
                <c:pt idx="10">
                  <c:v>0.14075413116815619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8C3-4315-A0C7-9887156B279F}"/>
            </c:ext>
          </c:extLst>
        </c:ser>
        <c:ser>
          <c:idx val="15"/>
          <c:order val="15"/>
          <c:tx>
            <c:strRef>
              <c:f>'Fall 16'!$FN$584</c:f>
              <c:strCache>
                <c:ptCount val="1"/>
                <c:pt idx="0">
                  <c:v>LH2-055S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16'!$FN$654:$FN$664</c:f>
              <c:numCache>
                <c:formatCode>0%</c:formatCode>
                <c:ptCount val="11"/>
                <c:pt idx="0">
                  <c:v>3.3951385959272502E-2</c:v>
                </c:pt>
                <c:pt idx="1">
                  <c:v>1.3396511654629349E-2</c:v>
                </c:pt>
                <c:pt idx="2">
                  <c:v>4.7134685396945097E-2</c:v>
                </c:pt>
                <c:pt idx="3">
                  <c:v>0.47564722910727514</c:v>
                </c:pt>
                <c:pt idx="4">
                  <c:v>1.9686568211310065E-2</c:v>
                </c:pt>
                <c:pt idx="5">
                  <c:v>0</c:v>
                </c:pt>
                <c:pt idx="6">
                  <c:v>0</c:v>
                </c:pt>
                <c:pt idx="7">
                  <c:v>1.5078691634087735E-2</c:v>
                </c:pt>
                <c:pt idx="8">
                  <c:v>9.0033841678608256E-3</c:v>
                </c:pt>
                <c:pt idx="9">
                  <c:v>0.26912003522112682</c:v>
                </c:pt>
                <c:pt idx="10">
                  <c:v>0.11698150864749246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C3-4315-A0C7-9887156B279F}"/>
            </c:ext>
          </c:extLst>
        </c:ser>
        <c:ser>
          <c:idx val="16"/>
          <c:order val="16"/>
          <c:tx>
            <c:strRef>
              <c:f>'Fall 16'!$FO$584</c:f>
              <c:strCache>
                <c:ptCount val="1"/>
                <c:pt idx="0">
                  <c:v>LH2-056S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16'!$FO$654:$FO$664</c:f>
              <c:numCache>
                <c:formatCode>0%</c:formatCode>
                <c:ptCount val="11"/>
                <c:pt idx="0">
                  <c:v>3.2883189602619801E-2</c:v>
                </c:pt>
                <c:pt idx="1">
                  <c:v>1.0842988937091048E-2</c:v>
                </c:pt>
                <c:pt idx="2">
                  <c:v>5.2804893083221179E-2</c:v>
                </c:pt>
                <c:pt idx="3">
                  <c:v>0.34353265800472671</c:v>
                </c:pt>
                <c:pt idx="4">
                  <c:v>2.4845028346779617E-2</c:v>
                </c:pt>
                <c:pt idx="5">
                  <c:v>0</c:v>
                </c:pt>
                <c:pt idx="6">
                  <c:v>0</c:v>
                </c:pt>
                <c:pt idx="7">
                  <c:v>1.508108968340764E-2</c:v>
                </c:pt>
                <c:pt idx="8">
                  <c:v>9.8901134142977618E-3</c:v>
                </c:pt>
                <c:pt idx="9">
                  <c:v>0.38007610775729245</c:v>
                </c:pt>
                <c:pt idx="10">
                  <c:v>0.13004393117056381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8C3-4315-A0C7-9887156B2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153776"/>
        <c:axId val="-2124156848"/>
      </c:barChart>
      <c:catAx>
        <c:axId val="-212415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156848"/>
        <c:crosses val="autoZero"/>
        <c:auto val="1"/>
        <c:lblAlgn val="ctr"/>
        <c:lblOffset val="100"/>
        <c:noMultiLvlLbl val="0"/>
      </c:catAx>
      <c:valAx>
        <c:axId val="-2124156848"/>
        <c:scaling>
          <c:orientation val="minMax"/>
          <c:max val="0.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15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IARTE 6 SOILS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16'!$EY$584</c:f>
              <c:strCache>
                <c:ptCount val="1"/>
                <c:pt idx="0">
                  <c:v>LH2-001S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16'!$EY$669:$EY$677</c:f>
              <c:numCache>
                <c:formatCode>0%</c:formatCode>
                <c:ptCount val="9"/>
                <c:pt idx="0">
                  <c:v>0</c:v>
                </c:pt>
                <c:pt idx="1">
                  <c:v>4.2817798898686235E-3</c:v>
                </c:pt>
                <c:pt idx="2">
                  <c:v>5.0273255939986439E-2</c:v>
                </c:pt>
                <c:pt idx="3">
                  <c:v>6.5000184286741871E-3</c:v>
                </c:pt>
                <c:pt idx="4">
                  <c:v>0.1387744659595366</c:v>
                </c:pt>
                <c:pt idx="5">
                  <c:v>0.18381333810051428</c:v>
                </c:pt>
                <c:pt idx="6">
                  <c:v>9.6855170796421985E-3</c:v>
                </c:pt>
                <c:pt idx="7">
                  <c:v>0.60142923881628241</c:v>
                </c:pt>
                <c:pt idx="8">
                  <c:v>5.242385785495178E-3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0-463F-A030-8BF3E40B9B66}"/>
            </c:ext>
          </c:extLst>
        </c:ser>
        <c:ser>
          <c:idx val="1"/>
          <c:order val="1"/>
          <c:tx>
            <c:strRef>
              <c:f>'Fall 16'!$EZ$584</c:f>
              <c:strCache>
                <c:ptCount val="1"/>
                <c:pt idx="0">
                  <c:v>LH2-003S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16'!$EZ$669:$EZ$677</c:f>
              <c:numCache>
                <c:formatCode>0%</c:formatCode>
                <c:ptCount val="9"/>
                <c:pt idx="0">
                  <c:v>0</c:v>
                </c:pt>
                <c:pt idx="1">
                  <c:v>2.8472128277390167E-3</c:v>
                </c:pt>
                <c:pt idx="2">
                  <c:v>4.1448024332197221E-2</c:v>
                </c:pt>
                <c:pt idx="3">
                  <c:v>6.2471921663793976E-3</c:v>
                </c:pt>
                <c:pt idx="4">
                  <c:v>0.15031250796380871</c:v>
                </c:pt>
                <c:pt idx="5">
                  <c:v>0.13923372762787556</c:v>
                </c:pt>
                <c:pt idx="6">
                  <c:v>6.8288480744160569E-3</c:v>
                </c:pt>
                <c:pt idx="7">
                  <c:v>0.64403967995293254</c:v>
                </c:pt>
                <c:pt idx="8">
                  <c:v>9.0428070546515211E-3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0-463F-A030-8BF3E40B9B66}"/>
            </c:ext>
          </c:extLst>
        </c:ser>
        <c:ser>
          <c:idx val="2"/>
          <c:order val="2"/>
          <c:tx>
            <c:strRef>
              <c:f>'Fall 16'!$FA$584</c:f>
              <c:strCache>
                <c:ptCount val="1"/>
                <c:pt idx="0">
                  <c:v>LH2-006S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16'!$FA$669:$FA$677</c:f>
              <c:numCache>
                <c:formatCode>0%</c:formatCode>
                <c:ptCount val="9"/>
                <c:pt idx="0">
                  <c:v>0</c:v>
                </c:pt>
                <c:pt idx="1">
                  <c:v>7.569346487524279E-3</c:v>
                </c:pt>
                <c:pt idx="2">
                  <c:v>2.5162620251961015E-2</c:v>
                </c:pt>
                <c:pt idx="3">
                  <c:v>8.114818524421176E-3</c:v>
                </c:pt>
                <c:pt idx="4">
                  <c:v>0.24041097407551135</c:v>
                </c:pt>
                <c:pt idx="5">
                  <c:v>0.166535893610641</c:v>
                </c:pt>
                <c:pt idx="6">
                  <c:v>1.2679591010312833E-2</c:v>
                </c:pt>
                <c:pt idx="7">
                  <c:v>0.53225159538900724</c:v>
                </c:pt>
                <c:pt idx="8">
                  <c:v>7.2751606506210442E-3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A0-463F-A030-8BF3E40B9B66}"/>
            </c:ext>
          </c:extLst>
        </c:ser>
        <c:ser>
          <c:idx val="3"/>
          <c:order val="3"/>
          <c:tx>
            <c:strRef>
              <c:f>'Fall 16'!$FB$584</c:f>
              <c:strCache>
                <c:ptCount val="1"/>
                <c:pt idx="0">
                  <c:v>LH2-009S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16'!$FB$669:$FB$677</c:f>
              <c:numCache>
                <c:formatCode>0%</c:formatCode>
                <c:ptCount val="9"/>
                <c:pt idx="0">
                  <c:v>0</c:v>
                </c:pt>
                <c:pt idx="1">
                  <c:v>3.6072077299075171E-3</c:v>
                </c:pt>
                <c:pt idx="2">
                  <c:v>7.2529151483447699E-2</c:v>
                </c:pt>
                <c:pt idx="3">
                  <c:v>7.8647198766624953E-3</c:v>
                </c:pt>
                <c:pt idx="4">
                  <c:v>8.7478427515080073E-2</c:v>
                </c:pt>
                <c:pt idx="5">
                  <c:v>0.1265886512730067</c:v>
                </c:pt>
                <c:pt idx="6">
                  <c:v>1.0131788215660633E-2</c:v>
                </c:pt>
                <c:pt idx="7">
                  <c:v>0.67929510697475781</c:v>
                </c:pt>
                <c:pt idx="8">
                  <c:v>1.2504946931477235E-2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A0-463F-A030-8BF3E40B9B66}"/>
            </c:ext>
          </c:extLst>
        </c:ser>
        <c:ser>
          <c:idx val="4"/>
          <c:order val="4"/>
          <c:tx>
            <c:strRef>
              <c:f>'Fall 16'!$FC$584</c:f>
              <c:strCache>
                <c:ptCount val="1"/>
                <c:pt idx="0">
                  <c:v>LH2-017S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16'!$FC$669:$FC$677</c:f>
              <c:numCache>
                <c:formatCode>0%</c:formatCode>
                <c:ptCount val="9"/>
                <c:pt idx="0">
                  <c:v>0</c:v>
                </c:pt>
                <c:pt idx="1">
                  <c:v>1.9814818679447749E-2</c:v>
                </c:pt>
                <c:pt idx="2">
                  <c:v>1.7505376073343584E-2</c:v>
                </c:pt>
                <c:pt idx="3">
                  <c:v>8.4053040898624184E-3</c:v>
                </c:pt>
                <c:pt idx="4">
                  <c:v>0.15834779299776414</c:v>
                </c:pt>
                <c:pt idx="5">
                  <c:v>0.17204432360609395</c:v>
                </c:pt>
                <c:pt idx="6">
                  <c:v>7.8995028470703645E-3</c:v>
                </c:pt>
                <c:pt idx="7">
                  <c:v>0.60433538501715589</c:v>
                </c:pt>
                <c:pt idx="8">
                  <c:v>1.1647496689261993E-2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A0-463F-A030-8BF3E40B9B66}"/>
            </c:ext>
          </c:extLst>
        </c:ser>
        <c:ser>
          <c:idx val="5"/>
          <c:order val="5"/>
          <c:tx>
            <c:strRef>
              <c:f>'Fall 16'!$FD$584</c:f>
              <c:strCache>
                <c:ptCount val="1"/>
                <c:pt idx="0">
                  <c:v>LH2-031S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16'!$FD$669:$FD$677</c:f>
              <c:numCache>
                <c:formatCode>0%</c:formatCode>
                <c:ptCount val="9"/>
                <c:pt idx="0">
                  <c:v>0</c:v>
                </c:pt>
                <c:pt idx="1">
                  <c:v>9.9341559621821656E-3</c:v>
                </c:pt>
                <c:pt idx="2">
                  <c:v>2.1205326250001068E-2</c:v>
                </c:pt>
                <c:pt idx="3">
                  <c:v>4.3729532879348302E-3</c:v>
                </c:pt>
                <c:pt idx="4">
                  <c:v>0.15713460279237942</c:v>
                </c:pt>
                <c:pt idx="5">
                  <c:v>0.17908463834869814</c:v>
                </c:pt>
                <c:pt idx="6">
                  <c:v>8.7167142416596805E-3</c:v>
                </c:pt>
                <c:pt idx="7">
                  <c:v>0.60144543622922864</c:v>
                </c:pt>
                <c:pt idx="8">
                  <c:v>1.8106172887916036E-2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A0-463F-A030-8BF3E40B9B66}"/>
            </c:ext>
          </c:extLst>
        </c:ser>
        <c:ser>
          <c:idx val="6"/>
          <c:order val="6"/>
          <c:tx>
            <c:strRef>
              <c:f>'Fall 16'!$FE$584</c:f>
              <c:strCache>
                <c:ptCount val="1"/>
                <c:pt idx="0">
                  <c:v>LH2-045S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16'!$FE$669:$FE$677</c:f>
              <c:numCache>
                <c:formatCode>0%</c:formatCode>
                <c:ptCount val="9"/>
                <c:pt idx="0">
                  <c:v>0</c:v>
                </c:pt>
                <c:pt idx="1">
                  <c:v>8.6187446636899062E-2</c:v>
                </c:pt>
                <c:pt idx="2">
                  <c:v>0.2997181241860063</c:v>
                </c:pt>
                <c:pt idx="3">
                  <c:v>0</c:v>
                </c:pt>
                <c:pt idx="4">
                  <c:v>6.4100901704433194E-2</c:v>
                </c:pt>
                <c:pt idx="5">
                  <c:v>6.9953826319568174E-2</c:v>
                </c:pt>
                <c:pt idx="6">
                  <c:v>1.3528904805284998E-2</c:v>
                </c:pt>
                <c:pt idx="7">
                  <c:v>0.45583332604900872</c:v>
                </c:pt>
                <c:pt idx="8">
                  <c:v>1.0677470298799578E-2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A0-463F-A030-8BF3E40B9B66}"/>
            </c:ext>
          </c:extLst>
        </c:ser>
        <c:ser>
          <c:idx val="7"/>
          <c:order val="7"/>
          <c:tx>
            <c:strRef>
              <c:f>'Fall 16'!$FF$584</c:f>
              <c:strCache>
                <c:ptCount val="1"/>
                <c:pt idx="0">
                  <c:v>LH2-046S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16'!$FF$669:$FF$677</c:f>
              <c:numCache>
                <c:formatCode>0%</c:formatCode>
                <c:ptCount val="9"/>
                <c:pt idx="0">
                  <c:v>0</c:v>
                </c:pt>
                <c:pt idx="1">
                  <c:v>9.2628586123340538E-3</c:v>
                </c:pt>
                <c:pt idx="2">
                  <c:v>2.3491529894328522E-2</c:v>
                </c:pt>
                <c:pt idx="3">
                  <c:v>5.600128881762847E-3</c:v>
                </c:pt>
                <c:pt idx="4">
                  <c:v>0.19709791115213648</c:v>
                </c:pt>
                <c:pt idx="5">
                  <c:v>0.19260083548546242</c:v>
                </c:pt>
                <c:pt idx="6">
                  <c:v>5.8672561335696618E-3</c:v>
                </c:pt>
                <c:pt idx="7">
                  <c:v>0.54769434001515727</c:v>
                </c:pt>
                <c:pt idx="8">
                  <c:v>1.8385139825248909E-2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A0-463F-A030-8BF3E40B9B66}"/>
            </c:ext>
          </c:extLst>
        </c:ser>
        <c:ser>
          <c:idx val="8"/>
          <c:order val="8"/>
          <c:tx>
            <c:strRef>
              <c:f>'Fall 16'!$FG$584</c:f>
              <c:strCache>
                <c:ptCount val="1"/>
                <c:pt idx="0">
                  <c:v>LH2-047S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16'!$FG$669:$FG$677</c:f>
              <c:numCache>
                <c:formatCode>0%</c:formatCode>
                <c:ptCount val="9"/>
                <c:pt idx="0">
                  <c:v>0</c:v>
                </c:pt>
                <c:pt idx="1">
                  <c:v>6.1441369017817982E-3</c:v>
                </c:pt>
                <c:pt idx="2">
                  <c:v>1.1396792323316625E-2</c:v>
                </c:pt>
                <c:pt idx="3">
                  <c:v>6.1735768830033242E-3</c:v>
                </c:pt>
                <c:pt idx="4">
                  <c:v>0.24150491820495706</c:v>
                </c:pt>
                <c:pt idx="5">
                  <c:v>0.14238864649109431</c:v>
                </c:pt>
                <c:pt idx="6">
                  <c:v>1.5584429706553802E-2</c:v>
                </c:pt>
                <c:pt idx="7">
                  <c:v>0.56869786929351607</c:v>
                </c:pt>
                <c:pt idx="8">
                  <c:v>8.1096301957770626E-3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A0-463F-A030-8BF3E40B9B66}"/>
            </c:ext>
          </c:extLst>
        </c:ser>
        <c:ser>
          <c:idx val="9"/>
          <c:order val="9"/>
          <c:tx>
            <c:strRef>
              <c:f>'Fall 16'!$FH$584</c:f>
              <c:strCache>
                <c:ptCount val="1"/>
                <c:pt idx="0">
                  <c:v>LH2-048S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16'!$FH$669:$FH$677</c:f>
              <c:numCache>
                <c:formatCode>0%</c:formatCode>
                <c:ptCount val="9"/>
                <c:pt idx="0">
                  <c:v>0</c:v>
                </c:pt>
                <c:pt idx="1">
                  <c:v>6.0007816743270215E-3</c:v>
                </c:pt>
                <c:pt idx="2">
                  <c:v>1.2973324773425861E-2</c:v>
                </c:pt>
                <c:pt idx="3">
                  <c:v>3.7369502261040415E-3</c:v>
                </c:pt>
                <c:pt idx="4">
                  <c:v>0.12656110406612614</c:v>
                </c:pt>
                <c:pt idx="5">
                  <c:v>0.12197359549352549</c:v>
                </c:pt>
                <c:pt idx="6">
                  <c:v>1.0582232220048803E-2</c:v>
                </c:pt>
                <c:pt idx="7">
                  <c:v>0.70875214995104041</c:v>
                </c:pt>
                <c:pt idx="8">
                  <c:v>9.4198615954021632E-3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A0-463F-A030-8BF3E40B9B66}"/>
            </c:ext>
          </c:extLst>
        </c:ser>
        <c:ser>
          <c:idx val="10"/>
          <c:order val="10"/>
          <c:tx>
            <c:strRef>
              <c:f>'Fall 16'!$FI$584</c:f>
              <c:strCache>
                <c:ptCount val="1"/>
                <c:pt idx="0">
                  <c:v>LH2-049S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16'!$FI$669:$FI$677</c:f>
              <c:numCache>
                <c:formatCode>0%</c:formatCode>
                <c:ptCount val="9"/>
                <c:pt idx="0">
                  <c:v>0</c:v>
                </c:pt>
                <c:pt idx="1">
                  <c:v>1.539812661606264E-2</c:v>
                </c:pt>
                <c:pt idx="2">
                  <c:v>1.8073560959483342E-2</c:v>
                </c:pt>
                <c:pt idx="3">
                  <c:v>5.5186627158936071E-3</c:v>
                </c:pt>
                <c:pt idx="4">
                  <c:v>0.18823619838673031</c:v>
                </c:pt>
                <c:pt idx="5">
                  <c:v>0.16222940647484285</c:v>
                </c:pt>
                <c:pt idx="6">
                  <c:v>5.5706613960946174E-3</c:v>
                </c:pt>
                <c:pt idx="7">
                  <c:v>0.58962979801573745</c:v>
                </c:pt>
                <c:pt idx="8">
                  <c:v>1.5343585435155281E-2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A0-463F-A030-8BF3E40B9B66}"/>
            </c:ext>
          </c:extLst>
        </c:ser>
        <c:ser>
          <c:idx val="11"/>
          <c:order val="11"/>
          <c:tx>
            <c:strRef>
              <c:f>'Fall 16'!$FJ$584</c:f>
              <c:strCache>
                <c:ptCount val="1"/>
                <c:pt idx="0">
                  <c:v>LH2-050S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16'!$FJ$669:$FJ$677</c:f>
              <c:numCache>
                <c:formatCode>0%</c:formatCode>
                <c:ptCount val="9"/>
                <c:pt idx="0">
                  <c:v>0</c:v>
                </c:pt>
                <c:pt idx="1">
                  <c:v>1.4634311913334194E-2</c:v>
                </c:pt>
                <c:pt idx="2">
                  <c:v>1.4931180531048102E-2</c:v>
                </c:pt>
                <c:pt idx="3">
                  <c:v>6.8789756821910093E-3</c:v>
                </c:pt>
                <c:pt idx="4">
                  <c:v>0.19254912906430841</c:v>
                </c:pt>
                <c:pt idx="5">
                  <c:v>0.20281112291416389</c:v>
                </c:pt>
                <c:pt idx="6">
                  <c:v>1.3530945212976072E-2</c:v>
                </c:pt>
                <c:pt idx="7">
                  <c:v>0.54554112590376957</c:v>
                </c:pt>
                <c:pt idx="8">
                  <c:v>9.1232087782087187E-3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A0-463F-A030-8BF3E40B9B66}"/>
            </c:ext>
          </c:extLst>
        </c:ser>
        <c:ser>
          <c:idx val="12"/>
          <c:order val="12"/>
          <c:tx>
            <c:strRef>
              <c:f>'Fall 16'!$FK$584</c:f>
              <c:strCache>
                <c:ptCount val="1"/>
                <c:pt idx="0">
                  <c:v>LH2-052S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16'!$FK$669:$FK$677</c:f>
              <c:numCache>
                <c:formatCode>0%</c:formatCode>
                <c:ptCount val="9"/>
                <c:pt idx="0">
                  <c:v>0</c:v>
                </c:pt>
                <c:pt idx="1">
                  <c:v>1.3559444312264649E-2</c:v>
                </c:pt>
                <c:pt idx="2">
                  <c:v>1.6827529725998384E-2</c:v>
                </c:pt>
                <c:pt idx="3">
                  <c:v>5.4561013138945541E-3</c:v>
                </c:pt>
                <c:pt idx="4">
                  <c:v>0.16820915589344954</c:v>
                </c:pt>
                <c:pt idx="5">
                  <c:v>0.1961187389767779</c:v>
                </c:pt>
                <c:pt idx="6">
                  <c:v>7.7074838219673581E-3</c:v>
                </c:pt>
                <c:pt idx="7">
                  <c:v>0.57049655364333351</c:v>
                </c:pt>
                <c:pt idx="8">
                  <c:v>2.1624992312314156E-2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A0-463F-A030-8BF3E40B9B66}"/>
            </c:ext>
          </c:extLst>
        </c:ser>
        <c:ser>
          <c:idx val="13"/>
          <c:order val="13"/>
          <c:tx>
            <c:strRef>
              <c:f>'Fall 16'!$FL$584</c:f>
              <c:strCache>
                <c:ptCount val="1"/>
                <c:pt idx="0">
                  <c:v>LH2-053S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16'!$FL$669:$FL$677</c:f>
              <c:numCache>
                <c:formatCode>0%</c:formatCode>
                <c:ptCount val="9"/>
                <c:pt idx="0">
                  <c:v>0</c:v>
                </c:pt>
                <c:pt idx="1">
                  <c:v>1.5210876867790088E-2</c:v>
                </c:pt>
                <c:pt idx="2">
                  <c:v>0</c:v>
                </c:pt>
                <c:pt idx="3">
                  <c:v>8.3403856960124513E-3</c:v>
                </c:pt>
                <c:pt idx="4">
                  <c:v>0.20837801215598759</c:v>
                </c:pt>
                <c:pt idx="5">
                  <c:v>0.20785636890584708</c:v>
                </c:pt>
                <c:pt idx="6">
                  <c:v>9.5473010525316017E-3</c:v>
                </c:pt>
                <c:pt idx="7">
                  <c:v>0.53642514327085855</c:v>
                </c:pt>
                <c:pt idx="8">
                  <c:v>1.4241912050972628E-2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BA0-463F-A030-8BF3E40B9B66}"/>
            </c:ext>
          </c:extLst>
        </c:ser>
        <c:ser>
          <c:idx val="14"/>
          <c:order val="14"/>
          <c:tx>
            <c:strRef>
              <c:f>'Fall 16'!$FM$584</c:f>
              <c:strCache>
                <c:ptCount val="1"/>
                <c:pt idx="0">
                  <c:v>LH2-054S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16'!$FM$669:$FM$677</c:f>
              <c:numCache>
                <c:formatCode>0%</c:formatCode>
                <c:ptCount val="9"/>
                <c:pt idx="0">
                  <c:v>0</c:v>
                </c:pt>
                <c:pt idx="1">
                  <c:v>1.7853587940759922E-2</c:v>
                </c:pt>
                <c:pt idx="2">
                  <c:v>9.3257979102267016E-3</c:v>
                </c:pt>
                <c:pt idx="3">
                  <c:v>5.2495200679789243E-3</c:v>
                </c:pt>
                <c:pt idx="4">
                  <c:v>0.13603078740174787</c:v>
                </c:pt>
                <c:pt idx="5">
                  <c:v>0.18215790691274486</c:v>
                </c:pt>
                <c:pt idx="6">
                  <c:v>1.0583865405639867E-2</c:v>
                </c:pt>
                <c:pt idx="7">
                  <c:v>0.62034071531362678</c:v>
                </c:pt>
                <c:pt idx="8">
                  <c:v>1.8457819047274889E-2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BA0-463F-A030-8BF3E40B9B66}"/>
            </c:ext>
          </c:extLst>
        </c:ser>
        <c:ser>
          <c:idx val="15"/>
          <c:order val="15"/>
          <c:tx>
            <c:strRef>
              <c:f>'Fall 16'!$FN$584</c:f>
              <c:strCache>
                <c:ptCount val="1"/>
                <c:pt idx="0">
                  <c:v>LH2-055S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16'!$FN$669:$FN$677</c:f>
              <c:numCache>
                <c:formatCode>0%</c:formatCode>
                <c:ptCount val="9"/>
                <c:pt idx="0">
                  <c:v>0</c:v>
                </c:pt>
                <c:pt idx="1">
                  <c:v>1.1280519898177261E-2</c:v>
                </c:pt>
                <c:pt idx="2">
                  <c:v>1.3445354994016818E-2</c:v>
                </c:pt>
                <c:pt idx="3">
                  <c:v>4.6159388217991157E-3</c:v>
                </c:pt>
                <c:pt idx="4">
                  <c:v>0.15263783071512882</c:v>
                </c:pt>
                <c:pt idx="5">
                  <c:v>0.18070041729062838</c:v>
                </c:pt>
                <c:pt idx="6">
                  <c:v>9.6376659971132133E-3</c:v>
                </c:pt>
                <c:pt idx="7">
                  <c:v>0.61381908630150561</c:v>
                </c:pt>
                <c:pt idx="8">
                  <c:v>1.386318598163089E-2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BA0-463F-A030-8BF3E40B9B66}"/>
            </c:ext>
          </c:extLst>
        </c:ser>
        <c:ser>
          <c:idx val="16"/>
          <c:order val="16"/>
          <c:tx>
            <c:strRef>
              <c:f>'Fall 16'!$FO$584</c:f>
              <c:strCache>
                <c:ptCount val="1"/>
                <c:pt idx="0">
                  <c:v>LH2-056S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16'!$FO$669:$FO$677</c:f>
              <c:numCache>
                <c:formatCode>0%</c:formatCode>
                <c:ptCount val="9"/>
                <c:pt idx="0">
                  <c:v>0</c:v>
                </c:pt>
                <c:pt idx="1">
                  <c:v>1.0184927754332574E-2</c:v>
                </c:pt>
                <c:pt idx="2">
                  <c:v>1.1970764337781601E-2</c:v>
                </c:pt>
                <c:pt idx="3">
                  <c:v>5.8604288196635193E-3</c:v>
                </c:pt>
                <c:pt idx="4">
                  <c:v>0.20407795008448834</c:v>
                </c:pt>
                <c:pt idx="5">
                  <c:v>0.15804018711181281</c:v>
                </c:pt>
                <c:pt idx="6">
                  <c:v>8.6160054322589087E-3</c:v>
                </c:pt>
                <c:pt idx="7">
                  <c:v>0.58921550293584635</c:v>
                </c:pt>
                <c:pt idx="8">
                  <c:v>1.2034233523815958E-2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BA0-463F-A030-8BF3E40B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307168"/>
        <c:axId val="-2124310240"/>
      </c:barChart>
      <c:catAx>
        <c:axId val="-21243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310240"/>
        <c:crosses val="autoZero"/>
        <c:auto val="1"/>
        <c:lblAlgn val="ctr"/>
        <c:lblOffset val="100"/>
        <c:noMultiLvlLbl val="0"/>
      </c:catAx>
      <c:valAx>
        <c:axId val="-212431024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30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SUOLLAGAVALLDA SOILS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16'!$GM$584</c:f>
              <c:strCache>
                <c:ptCount val="1"/>
                <c:pt idx="0">
                  <c:v>LH4-014S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16'!$GM$585:$GM$613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1.0331736373339274E-2</c:v>
                </c:pt>
                <c:pt idx="5">
                  <c:v>0</c:v>
                </c:pt>
                <c:pt idx="6">
                  <c:v>9.9508656186045458E-3</c:v>
                </c:pt>
                <c:pt idx="7">
                  <c:v>1.0665879824685011E-2</c:v>
                </c:pt>
                <c:pt idx="8">
                  <c:v>2.0774813483679135E-3</c:v>
                </c:pt>
                <c:pt idx="9">
                  <c:v>1.3654186202613801E-2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3.9880143893788267E-3</c:v>
                </c:pt>
                <c:pt idx="14">
                  <c:v>8.9700555413973013E-3</c:v>
                </c:pt>
                <c:pt idx="15">
                  <c:v>0</c:v>
                </c:pt>
                <c:pt idx="16">
                  <c:v>0</c:v>
                </c:pt>
                <c:pt idx="17">
                  <c:v>3.3737166016493117E-3</c:v>
                </c:pt>
                <c:pt idx="18">
                  <c:v>5.6706343393281018E-2</c:v>
                </c:pt>
                <c:pt idx="19">
                  <c:v>0</c:v>
                </c:pt>
                <c:pt idx="20">
                  <c:v>0</c:v>
                </c:pt>
                <c:pt idx="21">
                  <c:v>3.9488550670216949E-2</c:v>
                </c:pt>
                <c:pt idx="22">
                  <c:v>7.8653693872382576E-3</c:v>
                </c:pt>
                <c:pt idx="23">
                  <c:v>5.9891403708986274E-3</c:v>
                </c:pt>
                <c:pt idx="24">
                  <c:v>6.845376062105381E-3</c:v>
                </c:pt>
                <c:pt idx="25">
                  <c:v>0.14335819197689684</c:v>
                </c:pt>
                <c:pt idx="26">
                  <c:v>7.5798303837199238E-2</c:v>
                </c:pt>
                <c:pt idx="27">
                  <c:v>0.59482700657474563</c:v>
                </c:pt>
                <c:pt idx="28">
                  <c:v>6.1097818273820768E-3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5-4A66-A2B7-7B1E217C7D71}"/>
            </c:ext>
          </c:extLst>
        </c:ser>
        <c:ser>
          <c:idx val="1"/>
          <c:order val="1"/>
          <c:tx>
            <c:strRef>
              <c:f>'Fall 16'!$GN$584</c:f>
              <c:strCache>
                <c:ptCount val="1"/>
                <c:pt idx="0">
                  <c:v>LH4-028S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16'!$GN$585:$GN$613</c:f>
              <c:numCache>
                <c:formatCode>0%</c:formatCode>
                <c:ptCount val="29"/>
                <c:pt idx="0">
                  <c:v>1.115029952111844E-3</c:v>
                </c:pt>
                <c:pt idx="1">
                  <c:v>0</c:v>
                </c:pt>
                <c:pt idx="2">
                  <c:v>1.2888324051524612E-3</c:v>
                </c:pt>
                <c:pt idx="3">
                  <c:v>1.5400463993140824E-3</c:v>
                </c:pt>
                <c:pt idx="4">
                  <c:v>1.3330577277825119E-2</c:v>
                </c:pt>
                <c:pt idx="5">
                  <c:v>1.1336924888046807E-3</c:v>
                </c:pt>
                <c:pt idx="6">
                  <c:v>0</c:v>
                </c:pt>
                <c:pt idx="7">
                  <c:v>9.1312784601538712E-3</c:v>
                </c:pt>
                <c:pt idx="8">
                  <c:v>1.9211375528376375E-3</c:v>
                </c:pt>
                <c:pt idx="9">
                  <c:v>1.719467098803271E-2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2.884196035045227E-3</c:v>
                </c:pt>
                <c:pt idx="14">
                  <c:v>1.2812954446338991E-2</c:v>
                </c:pt>
                <c:pt idx="15">
                  <c:v>7.9087671695859843E-4</c:v>
                </c:pt>
                <c:pt idx="16">
                  <c:v>1.1613787284662262E-3</c:v>
                </c:pt>
                <c:pt idx="17">
                  <c:v>2.6886591552685952E-3</c:v>
                </c:pt>
                <c:pt idx="18">
                  <c:v>5.4095361578587832E-2</c:v>
                </c:pt>
                <c:pt idx="19">
                  <c:v>0</c:v>
                </c:pt>
                <c:pt idx="20">
                  <c:v>0</c:v>
                </c:pt>
                <c:pt idx="21">
                  <c:v>2.4879573570708663E-2</c:v>
                </c:pt>
                <c:pt idx="22">
                  <c:v>1.3918867893171942E-2</c:v>
                </c:pt>
                <c:pt idx="23">
                  <c:v>5.5666942073373527E-3</c:v>
                </c:pt>
                <c:pt idx="24">
                  <c:v>6.545646938912973E-3</c:v>
                </c:pt>
                <c:pt idx="25">
                  <c:v>0.15596117901355813</c:v>
                </c:pt>
                <c:pt idx="26">
                  <c:v>8.6128741017610047E-2</c:v>
                </c:pt>
                <c:pt idx="27">
                  <c:v>0.58179913706079445</c:v>
                </c:pt>
                <c:pt idx="28">
                  <c:v>4.1114681130086849E-3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5-4A66-A2B7-7B1E217C7D71}"/>
            </c:ext>
          </c:extLst>
        </c:ser>
        <c:ser>
          <c:idx val="2"/>
          <c:order val="2"/>
          <c:tx>
            <c:strRef>
              <c:f>'Fall 16'!$GO$584</c:f>
              <c:strCache>
                <c:ptCount val="1"/>
                <c:pt idx="0">
                  <c:v>LH4-063S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16'!$GO$585:$GO$613</c:f>
              <c:numCache>
                <c:formatCode>0%</c:formatCode>
                <c:ptCount val="29"/>
                <c:pt idx="0">
                  <c:v>1.8843855893517999E-3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1.1697571566477155E-2</c:v>
                </c:pt>
                <c:pt idx="5">
                  <c:v>0</c:v>
                </c:pt>
                <c:pt idx="6">
                  <c:v>0</c:v>
                </c:pt>
                <c:pt idx="7">
                  <c:v>1.2788109060696905E-2</c:v>
                </c:pt>
                <c:pt idx="8">
                  <c:v>1.9852402981353884E-3</c:v>
                </c:pt>
                <c:pt idx="9">
                  <c:v>1.2797782550683451E-2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3.9353763415939207E-3</c:v>
                </c:pt>
                <c:pt idx="14">
                  <c:v>1.0432058688242285E-2</c:v>
                </c:pt>
                <c:pt idx="15">
                  <c:v>0</c:v>
                </c:pt>
                <c:pt idx="16">
                  <c:v>0</c:v>
                </c:pt>
                <c:pt idx="17">
                  <c:v>3.1737727862253839E-3</c:v>
                </c:pt>
                <c:pt idx="18">
                  <c:v>4.6091450720186743E-2</c:v>
                </c:pt>
                <c:pt idx="19">
                  <c:v>0</c:v>
                </c:pt>
                <c:pt idx="20">
                  <c:v>0</c:v>
                </c:pt>
                <c:pt idx="21">
                  <c:v>5.283084457707287E-2</c:v>
                </c:pt>
                <c:pt idx="22">
                  <c:v>1.3486096292629013E-2</c:v>
                </c:pt>
                <c:pt idx="23">
                  <c:v>4.5141320460473575E-3</c:v>
                </c:pt>
                <c:pt idx="24">
                  <c:v>5.0267790753901762E-3</c:v>
                </c:pt>
                <c:pt idx="25">
                  <c:v>0.12952122307828218</c:v>
                </c:pt>
                <c:pt idx="26">
                  <c:v>6.2204028895613259E-2</c:v>
                </c:pt>
                <c:pt idx="27">
                  <c:v>0.61601470004018477</c:v>
                </c:pt>
                <c:pt idx="28">
                  <c:v>1.1616448393187396E-2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5-4A66-A2B7-7B1E217C7D71}"/>
            </c:ext>
          </c:extLst>
        </c:ser>
        <c:ser>
          <c:idx val="3"/>
          <c:order val="3"/>
          <c:tx>
            <c:strRef>
              <c:f>'Fall 16'!$GP$584</c:f>
              <c:strCache>
                <c:ptCount val="1"/>
                <c:pt idx="0">
                  <c:v>LH4-073S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16'!$GP$585:$GP$613</c:f>
              <c:numCache>
                <c:formatCode>0%</c:formatCode>
                <c:ptCount val="29"/>
                <c:pt idx="0">
                  <c:v>7.3774013039620313E-4</c:v>
                </c:pt>
                <c:pt idx="1">
                  <c:v>0</c:v>
                </c:pt>
                <c:pt idx="2">
                  <c:v>7.4034801976481386E-4</c:v>
                </c:pt>
                <c:pt idx="3">
                  <c:v>1.3274068273262342E-3</c:v>
                </c:pt>
                <c:pt idx="4">
                  <c:v>7.2410537520580954E-3</c:v>
                </c:pt>
                <c:pt idx="5">
                  <c:v>1.1678483287864835E-3</c:v>
                </c:pt>
                <c:pt idx="6">
                  <c:v>0</c:v>
                </c:pt>
                <c:pt idx="7">
                  <c:v>1.3634548868973952E-3</c:v>
                </c:pt>
                <c:pt idx="8">
                  <c:v>9.8099148688694381E-4</c:v>
                </c:pt>
                <c:pt idx="9">
                  <c:v>2.0574302562287188E-2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3.6253210410415776E-3</c:v>
                </c:pt>
                <c:pt idx="14">
                  <c:v>1.2519678713148999E-2</c:v>
                </c:pt>
                <c:pt idx="15">
                  <c:v>0</c:v>
                </c:pt>
                <c:pt idx="16">
                  <c:v>7.5307314740849496E-4</c:v>
                </c:pt>
                <c:pt idx="17">
                  <c:v>2.6897030932340367E-3</c:v>
                </c:pt>
                <c:pt idx="18">
                  <c:v>7.0104053332885052E-2</c:v>
                </c:pt>
                <c:pt idx="19">
                  <c:v>0</c:v>
                </c:pt>
                <c:pt idx="20">
                  <c:v>0</c:v>
                </c:pt>
                <c:pt idx="21">
                  <c:v>2.3532854712742076E-2</c:v>
                </c:pt>
                <c:pt idx="22">
                  <c:v>2.0671734611272089E-2</c:v>
                </c:pt>
                <c:pt idx="23">
                  <c:v>4.5258815487871492E-3</c:v>
                </c:pt>
                <c:pt idx="24">
                  <c:v>4.3447474781034999E-3</c:v>
                </c:pt>
                <c:pt idx="25">
                  <c:v>0.16782319563491577</c:v>
                </c:pt>
                <c:pt idx="26">
                  <c:v>7.9295824984800395E-2</c:v>
                </c:pt>
                <c:pt idx="27">
                  <c:v>0.57187723289858972</c:v>
                </c:pt>
                <c:pt idx="28">
                  <c:v>4.1035528086677342E-3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55-4A66-A2B7-7B1E217C7D71}"/>
            </c:ext>
          </c:extLst>
        </c:ser>
        <c:ser>
          <c:idx val="4"/>
          <c:order val="4"/>
          <c:tx>
            <c:strRef>
              <c:f>'Fall 16'!$GQ$584</c:f>
              <c:strCache>
                <c:ptCount val="1"/>
                <c:pt idx="0">
                  <c:v>LH4-081S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16'!$GQ$585:$GQ$613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1.1112134774179567E-3</c:v>
                </c:pt>
                <c:pt idx="3">
                  <c:v>0</c:v>
                </c:pt>
                <c:pt idx="4">
                  <c:v>1.1126243026417886E-2</c:v>
                </c:pt>
                <c:pt idx="5">
                  <c:v>8.1587040637759369E-4</c:v>
                </c:pt>
                <c:pt idx="6">
                  <c:v>0</c:v>
                </c:pt>
                <c:pt idx="7">
                  <c:v>8.0877994581708256E-3</c:v>
                </c:pt>
                <c:pt idx="8">
                  <c:v>1.6054302490344794E-3</c:v>
                </c:pt>
                <c:pt idx="9">
                  <c:v>1.5640843693320458E-2</c:v>
                </c:pt>
                <c:pt idx="10">
                  <c:v>8.7673942248618977E-4</c:v>
                </c:pt>
                <c:pt idx="11">
                  <c:v>0</c:v>
                </c:pt>
                <c:pt idx="12">
                  <c:v>0</c:v>
                </c:pt>
                <c:pt idx="13">
                  <c:v>3.4572610409395973E-3</c:v>
                </c:pt>
                <c:pt idx="14">
                  <c:v>1.1910666437423474E-2</c:v>
                </c:pt>
                <c:pt idx="15">
                  <c:v>1.1867505822679963E-3</c:v>
                </c:pt>
                <c:pt idx="16">
                  <c:v>8.9444364342409328E-4</c:v>
                </c:pt>
                <c:pt idx="17">
                  <c:v>2.8898290552583084E-3</c:v>
                </c:pt>
                <c:pt idx="18">
                  <c:v>5.6416101806379688E-2</c:v>
                </c:pt>
                <c:pt idx="19">
                  <c:v>0</c:v>
                </c:pt>
                <c:pt idx="20">
                  <c:v>0</c:v>
                </c:pt>
                <c:pt idx="21">
                  <c:v>1.9320834972230735E-2</c:v>
                </c:pt>
                <c:pt idx="22">
                  <c:v>1.8355002924707216E-2</c:v>
                </c:pt>
                <c:pt idx="23">
                  <c:v>5.2036202638605341E-3</c:v>
                </c:pt>
                <c:pt idx="24">
                  <c:v>5.2227923149770145E-3</c:v>
                </c:pt>
                <c:pt idx="25">
                  <c:v>0.14209006167158497</c:v>
                </c:pt>
                <c:pt idx="26">
                  <c:v>7.7995104838892784E-2</c:v>
                </c:pt>
                <c:pt idx="27">
                  <c:v>0.5988719882172715</c:v>
                </c:pt>
                <c:pt idx="28">
                  <c:v>1.6921402497556602E-2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5-4A66-A2B7-7B1E217C7D71}"/>
            </c:ext>
          </c:extLst>
        </c:ser>
        <c:ser>
          <c:idx val="5"/>
          <c:order val="5"/>
          <c:tx>
            <c:strRef>
              <c:f>'Fall 16'!$GR$584</c:f>
              <c:strCache>
                <c:ptCount val="1"/>
                <c:pt idx="0">
                  <c:v>LH4-091S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16'!$GR$585:$GR$613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1.2890105743252004E-3</c:v>
                </c:pt>
                <c:pt idx="4">
                  <c:v>7.7142888993838128E-3</c:v>
                </c:pt>
                <c:pt idx="5">
                  <c:v>1.0575223609389241E-3</c:v>
                </c:pt>
                <c:pt idx="6">
                  <c:v>0</c:v>
                </c:pt>
                <c:pt idx="7">
                  <c:v>8.7742085359996443E-3</c:v>
                </c:pt>
                <c:pt idx="8">
                  <c:v>1.1814315793295959E-3</c:v>
                </c:pt>
                <c:pt idx="9">
                  <c:v>1.8772199030354597E-2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3.3659714197323875E-3</c:v>
                </c:pt>
                <c:pt idx="14">
                  <c:v>1.3122659870802744E-2</c:v>
                </c:pt>
                <c:pt idx="15">
                  <c:v>0</c:v>
                </c:pt>
                <c:pt idx="16">
                  <c:v>0</c:v>
                </c:pt>
                <c:pt idx="17">
                  <c:v>3.3227860162726845E-3</c:v>
                </c:pt>
                <c:pt idx="18">
                  <c:v>5.7941777697196106E-2</c:v>
                </c:pt>
                <c:pt idx="19">
                  <c:v>0</c:v>
                </c:pt>
                <c:pt idx="20">
                  <c:v>0</c:v>
                </c:pt>
                <c:pt idx="21">
                  <c:v>2.9590522988164634E-2</c:v>
                </c:pt>
                <c:pt idx="22">
                  <c:v>2.3577745964280875E-2</c:v>
                </c:pt>
                <c:pt idx="23">
                  <c:v>4.8434766261866938E-3</c:v>
                </c:pt>
                <c:pt idx="24">
                  <c:v>5.8977426572965142E-3</c:v>
                </c:pt>
                <c:pt idx="25">
                  <c:v>0.1709707315066783</c:v>
                </c:pt>
                <c:pt idx="26">
                  <c:v>9.9344843197988406E-2</c:v>
                </c:pt>
                <c:pt idx="27">
                  <c:v>0.54084335994496868</c:v>
                </c:pt>
                <c:pt idx="28">
                  <c:v>8.389721130100114E-3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55-4A66-A2B7-7B1E217C7D71}"/>
            </c:ext>
          </c:extLst>
        </c:ser>
        <c:ser>
          <c:idx val="6"/>
          <c:order val="6"/>
          <c:tx>
            <c:strRef>
              <c:f>'Fall 16'!$GS$584</c:f>
              <c:strCache>
                <c:ptCount val="1"/>
                <c:pt idx="0">
                  <c:v>LH4-105S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16'!$GS$585:$GS$613</c:f>
              <c:numCache>
                <c:formatCode>0%</c:formatCode>
                <c:ptCount val="29"/>
                <c:pt idx="0">
                  <c:v>5.5094555574215147E-4</c:v>
                </c:pt>
                <c:pt idx="1">
                  <c:v>0</c:v>
                </c:pt>
                <c:pt idx="2">
                  <c:v>6.629472011096194E-4</c:v>
                </c:pt>
                <c:pt idx="3">
                  <c:v>1.0905888549587925E-3</c:v>
                </c:pt>
                <c:pt idx="4">
                  <c:v>5.1617374724519894E-3</c:v>
                </c:pt>
                <c:pt idx="5">
                  <c:v>1.0764061444422336E-3</c:v>
                </c:pt>
                <c:pt idx="6">
                  <c:v>0</c:v>
                </c:pt>
                <c:pt idx="7">
                  <c:v>7.2324483600428044E-3</c:v>
                </c:pt>
                <c:pt idx="8">
                  <c:v>9.4144915673476212E-4</c:v>
                </c:pt>
                <c:pt idx="9">
                  <c:v>1.6199721317745549E-2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4.3500043220008082E-3</c:v>
                </c:pt>
                <c:pt idx="14">
                  <c:v>1.1979255913194401E-2</c:v>
                </c:pt>
                <c:pt idx="15">
                  <c:v>5.2062155964595466E-4</c:v>
                </c:pt>
                <c:pt idx="16">
                  <c:v>4.7460471800431079E-4</c:v>
                </c:pt>
                <c:pt idx="17">
                  <c:v>2.4896389356014854E-3</c:v>
                </c:pt>
                <c:pt idx="18">
                  <c:v>5.4849761902667632E-2</c:v>
                </c:pt>
                <c:pt idx="19">
                  <c:v>0</c:v>
                </c:pt>
                <c:pt idx="20">
                  <c:v>0</c:v>
                </c:pt>
                <c:pt idx="21">
                  <c:v>2.1327036280508131E-2</c:v>
                </c:pt>
                <c:pt idx="22">
                  <c:v>2.916919131132795E-2</c:v>
                </c:pt>
                <c:pt idx="23">
                  <c:v>7.6200192541112993E-3</c:v>
                </c:pt>
                <c:pt idx="24">
                  <c:v>8.4634370541572974E-3</c:v>
                </c:pt>
                <c:pt idx="25">
                  <c:v>0.16726112890366832</c:v>
                </c:pt>
                <c:pt idx="26">
                  <c:v>9.4009663582075659E-2</c:v>
                </c:pt>
                <c:pt idx="27">
                  <c:v>0.5586903212520874</c:v>
                </c:pt>
                <c:pt idx="28">
                  <c:v>5.879070947721509E-3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55-4A66-A2B7-7B1E217C7D71}"/>
            </c:ext>
          </c:extLst>
        </c:ser>
        <c:ser>
          <c:idx val="7"/>
          <c:order val="7"/>
          <c:tx>
            <c:strRef>
              <c:f>'Fall 16'!$GT$584</c:f>
              <c:strCache>
                <c:ptCount val="1"/>
                <c:pt idx="0">
                  <c:v>LH4-110S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16'!$GT$585:$GT$613</c:f>
              <c:numCache>
                <c:formatCode>0%</c:formatCode>
                <c:ptCount val="29"/>
                <c:pt idx="0">
                  <c:v>1.132883965971243E-3</c:v>
                </c:pt>
                <c:pt idx="1">
                  <c:v>0</c:v>
                </c:pt>
                <c:pt idx="2">
                  <c:v>0</c:v>
                </c:pt>
                <c:pt idx="3">
                  <c:v>9.7399890702034393E-4</c:v>
                </c:pt>
                <c:pt idx="4">
                  <c:v>1.4348097497395166E-2</c:v>
                </c:pt>
                <c:pt idx="5">
                  <c:v>9.5501411187150079E-4</c:v>
                </c:pt>
                <c:pt idx="6">
                  <c:v>0</c:v>
                </c:pt>
                <c:pt idx="7">
                  <c:v>1.0184582456113632E-2</c:v>
                </c:pt>
                <c:pt idx="8">
                  <c:v>1.5061125144691318E-3</c:v>
                </c:pt>
                <c:pt idx="9">
                  <c:v>1.0642182292945808E-2</c:v>
                </c:pt>
                <c:pt idx="10">
                  <c:v>1.0038153833787388E-3</c:v>
                </c:pt>
                <c:pt idx="11">
                  <c:v>0</c:v>
                </c:pt>
                <c:pt idx="12">
                  <c:v>0</c:v>
                </c:pt>
                <c:pt idx="13">
                  <c:v>3.9853007320165487E-3</c:v>
                </c:pt>
                <c:pt idx="14">
                  <c:v>8.2915087006598387E-3</c:v>
                </c:pt>
                <c:pt idx="15">
                  <c:v>0</c:v>
                </c:pt>
                <c:pt idx="16">
                  <c:v>9.8557151199962973E-4</c:v>
                </c:pt>
                <c:pt idx="17">
                  <c:v>2.9110252434771883E-3</c:v>
                </c:pt>
                <c:pt idx="18">
                  <c:v>3.8440591807821479E-2</c:v>
                </c:pt>
                <c:pt idx="19">
                  <c:v>0</c:v>
                </c:pt>
                <c:pt idx="20">
                  <c:v>0</c:v>
                </c:pt>
                <c:pt idx="21">
                  <c:v>4.2387673588766488E-2</c:v>
                </c:pt>
                <c:pt idx="22">
                  <c:v>1.3176002168989303E-2</c:v>
                </c:pt>
                <c:pt idx="23">
                  <c:v>4.1964921925128889E-3</c:v>
                </c:pt>
                <c:pt idx="24">
                  <c:v>4.698043932792371E-3</c:v>
                </c:pt>
                <c:pt idx="25">
                  <c:v>0.12276991861951324</c:v>
                </c:pt>
                <c:pt idx="26">
                  <c:v>5.5881144943745721E-2</c:v>
                </c:pt>
                <c:pt idx="27">
                  <c:v>0.63941343496484704</c:v>
                </c:pt>
                <c:pt idx="28">
                  <c:v>2.211660446369268E-2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55-4A66-A2B7-7B1E217C7D71}"/>
            </c:ext>
          </c:extLst>
        </c:ser>
        <c:ser>
          <c:idx val="8"/>
          <c:order val="8"/>
          <c:tx>
            <c:strRef>
              <c:f>'Fall 16'!$GU$584</c:f>
              <c:strCache>
                <c:ptCount val="1"/>
                <c:pt idx="0">
                  <c:v>LH4-113S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16'!$GU$585:$GU$613</c:f>
              <c:numCache>
                <c:formatCode>0%</c:formatCode>
                <c:ptCount val="29"/>
                <c:pt idx="0">
                  <c:v>5.8756925451473212E-4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6.2873873357103607E-3</c:v>
                </c:pt>
                <c:pt idx="5">
                  <c:v>0</c:v>
                </c:pt>
                <c:pt idx="6">
                  <c:v>1.187141079530877E-3</c:v>
                </c:pt>
                <c:pt idx="7">
                  <c:v>9.4615112922446301E-3</c:v>
                </c:pt>
                <c:pt idx="8">
                  <c:v>9.9219880004390126E-4</c:v>
                </c:pt>
                <c:pt idx="9">
                  <c:v>1.87325232483628E-2</c:v>
                </c:pt>
                <c:pt idx="10">
                  <c:v>6.6605565246362353E-4</c:v>
                </c:pt>
                <c:pt idx="11">
                  <c:v>0</c:v>
                </c:pt>
                <c:pt idx="12">
                  <c:v>0</c:v>
                </c:pt>
                <c:pt idx="13">
                  <c:v>2.7571652173438983E-3</c:v>
                </c:pt>
                <c:pt idx="14">
                  <c:v>1.3253487257690454E-2</c:v>
                </c:pt>
                <c:pt idx="15">
                  <c:v>0</c:v>
                </c:pt>
                <c:pt idx="16">
                  <c:v>6.035604259029975E-4</c:v>
                </c:pt>
                <c:pt idx="17">
                  <c:v>2.7430237599584775E-3</c:v>
                </c:pt>
                <c:pt idx="18">
                  <c:v>4.6054831645513897E-2</c:v>
                </c:pt>
                <c:pt idx="19">
                  <c:v>0</c:v>
                </c:pt>
                <c:pt idx="20">
                  <c:v>0</c:v>
                </c:pt>
                <c:pt idx="21">
                  <c:v>2.4999046337929928E-2</c:v>
                </c:pt>
                <c:pt idx="22">
                  <c:v>1.7985594822915157E-2</c:v>
                </c:pt>
                <c:pt idx="23">
                  <c:v>3.5026061038467889E-3</c:v>
                </c:pt>
                <c:pt idx="24">
                  <c:v>3.3967178936054748E-3</c:v>
                </c:pt>
                <c:pt idx="25">
                  <c:v>0.20605889436400252</c:v>
                </c:pt>
                <c:pt idx="26">
                  <c:v>9.5181356903760714E-2</c:v>
                </c:pt>
                <c:pt idx="27">
                  <c:v>0.5337521967476071</c:v>
                </c:pt>
                <c:pt idx="28">
                  <c:v>1.1797131857051672E-2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55-4A66-A2B7-7B1E217C7D71}"/>
            </c:ext>
          </c:extLst>
        </c:ser>
        <c:ser>
          <c:idx val="9"/>
          <c:order val="9"/>
          <c:tx>
            <c:strRef>
              <c:f>'Fall 16'!$GV$584</c:f>
              <c:strCache>
                <c:ptCount val="1"/>
                <c:pt idx="0">
                  <c:v>LH4-133S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16'!$GV$585:$GV$613</c:f>
              <c:numCache>
                <c:formatCode>0%</c:formatCode>
                <c:ptCount val="29"/>
                <c:pt idx="0">
                  <c:v>1.4164580519075384E-3</c:v>
                </c:pt>
                <c:pt idx="1">
                  <c:v>0</c:v>
                </c:pt>
                <c:pt idx="2">
                  <c:v>1.261602663858982E-3</c:v>
                </c:pt>
                <c:pt idx="3">
                  <c:v>0</c:v>
                </c:pt>
                <c:pt idx="4">
                  <c:v>1.0420756550491315E-2</c:v>
                </c:pt>
                <c:pt idx="5">
                  <c:v>0</c:v>
                </c:pt>
                <c:pt idx="6">
                  <c:v>0</c:v>
                </c:pt>
                <c:pt idx="7">
                  <c:v>8.7533897698148389E-3</c:v>
                </c:pt>
                <c:pt idx="8">
                  <c:v>2.5769108280045646E-3</c:v>
                </c:pt>
                <c:pt idx="9">
                  <c:v>1.855945823885739E-2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3.9968770183559082E-3</c:v>
                </c:pt>
                <c:pt idx="14">
                  <c:v>1.3046949679495405E-2</c:v>
                </c:pt>
                <c:pt idx="15">
                  <c:v>6.0912813450382779E-4</c:v>
                </c:pt>
                <c:pt idx="16">
                  <c:v>1.4399724655344156E-3</c:v>
                </c:pt>
                <c:pt idx="17">
                  <c:v>2.9335645365049291E-3</c:v>
                </c:pt>
                <c:pt idx="18">
                  <c:v>6.9798036599420771E-2</c:v>
                </c:pt>
                <c:pt idx="19">
                  <c:v>0</c:v>
                </c:pt>
                <c:pt idx="20">
                  <c:v>0</c:v>
                </c:pt>
                <c:pt idx="21">
                  <c:v>1.7292339641101075E-2</c:v>
                </c:pt>
                <c:pt idx="22">
                  <c:v>1.5528919798857775E-2</c:v>
                </c:pt>
                <c:pt idx="23">
                  <c:v>8.1767106339671047E-3</c:v>
                </c:pt>
                <c:pt idx="24">
                  <c:v>8.2770885050660499E-3</c:v>
                </c:pt>
                <c:pt idx="25">
                  <c:v>0.16236240104783448</c:v>
                </c:pt>
                <c:pt idx="26">
                  <c:v>8.6110450178786255E-2</c:v>
                </c:pt>
                <c:pt idx="27">
                  <c:v>0.5410327814216277</c:v>
                </c:pt>
                <c:pt idx="28">
                  <c:v>2.6406204236009836E-2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55-4A66-A2B7-7B1E217C7D71}"/>
            </c:ext>
          </c:extLst>
        </c:ser>
        <c:ser>
          <c:idx val="10"/>
          <c:order val="10"/>
          <c:tx>
            <c:strRef>
              <c:f>'Fall 16'!$GW$584</c:f>
              <c:strCache>
                <c:ptCount val="1"/>
                <c:pt idx="0">
                  <c:v>LH4-138S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16'!$GW$585:$GW$613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1.3653325987884612E-3</c:v>
                </c:pt>
                <c:pt idx="4">
                  <c:v>1.3417210752741982E-2</c:v>
                </c:pt>
                <c:pt idx="5">
                  <c:v>2.1444939950316781E-3</c:v>
                </c:pt>
                <c:pt idx="6">
                  <c:v>2.2788510610060302E-3</c:v>
                </c:pt>
                <c:pt idx="7">
                  <c:v>1.2191532005131747E-2</c:v>
                </c:pt>
                <c:pt idx="8">
                  <c:v>2.5858883320418386E-3</c:v>
                </c:pt>
                <c:pt idx="9">
                  <c:v>1.4844828084408977E-2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2.608461749180664E-3</c:v>
                </c:pt>
                <c:pt idx="14">
                  <c:v>1.2771667597145705E-2</c:v>
                </c:pt>
                <c:pt idx="15">
                  <c:v>0</c:v>
                </c:pt>
                <c:pt idx="16">
                  <c:v>0</c:v>
                </c:pt>
                <c:pt idx="17">
                  <c:v>3.9535833187631948E-3</c:v>
                </c:pt>
                <c:pt idx="18">
                  <c:v>6.3960160801490473E-2</c:v>
                </c:pt>
                <c:pt idx="19">
                  <c:v>0</c:v>
                </c:pt>
                <c:pt idx="20">
                  <c:v>0</c:v>
                </c:pt>
                <c:pt idx="21">
                  <c:v>3.690517720979903E-2</c:v>
                </c:pt>
                <c:pt idx="22">
                  <c:v>1.8652478403127247E-2</c:v>
                </c:pt>
                <c:pt idx="23">
                  <c:v>8.1539930107387745E-3</c:v>
                </c:pt>
                <c:pt idx="24">
                  <c:v>8.2570574163741885E-3</c:v>
                </c:pt>
                <c:pt idx="25">
                  <c:v>0.1131790790071123</c:v>
                </c:pt>
                <c:pt idx="26">
                  <c:v>7.3257167394213674E-2</c:v>
                </c:pt>
                <c:pt idx="27">
                  <c:v>0.60004023091377079</c:v>
                </c:pt>
                <c:pt idx="28">
                  <c:v>9.4328063491331566E-3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55-4A66-A2B7-7B1E217C7D71}"/>
            </c:ext>
          </c:extLst>
        </c:ser>
        <c:ser>
          <c:idx val="11"/>
          <c:order val="11"/>
          <c:tx>
            <c:strRef>
              <c:f>'Fall 16'!$GX$584</c:f>
              <c:strCache>
                <c:ptCount val="1"/>
                <c:pt idx="0">
                  <c:v>LH4-152S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16'!$GX$585:$GX$613</c:f>
              <c:numCache>
                <c:formatCode>0%</c:formatCode>
                <c:ptCount val="29"/>
                <c:pt idx="0">
                  <c:v>1.2961397415903377E-3</c:v>
                </c:pt>
                <c:pt idx="1">
                  <c:v>0</c:v>
                </c:pt>
                <c:pt idx="2">
                  <c:v>0</c:v>
                </c:pt>
                <c:pt idx="3">
                  <c:v>1.1277264158621304E-3</c:v>
                </c:pt>
                <c:pt idx="4">
                  <c:v>1.2979983275535971E-2</c:v>
                </c:pt>
                <c:pt idx="5">
                  <c:v>1.6578103546406894E-3</c:v>
                </c:pt>
                <c:pt idx="6">
                  <c:v>0</c:v>
                </c:pt>
                <c:pt idx="7">
                  <c:v>1.4678146114528589E-2</c:v>
                </c:pt>
                <c:pt idx="8">
                  <c:v>2.2247943982889947E-3</c:v>
                </c:pt>
                <c:pt idx="9">
                  <c:v>2.0217449331368844E-2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3.9232871662316579E-3</c:v>
                </c:pt>
                <c:pt idx="14">
                  <c:v>1.5764633012597406E-2</c:v>
                </c:pt>
                <c:pt idx="15">
                  <c:v>1.2910856344596497E-3</c:v>
                </c:pt>
                <c:pt idx="16">
                  <c:v>1.2372786343622874E-3</c:v>
                </c:pt>
                <c:pt idx="17">
                  <c:v>6.6006589126640664E-3</c:v>
                </c:pt>
                <c:pt idx="18">
                  <c:v>6.2697776101952221E-2</c:v>
                </c:pt>
                <c:pt idx="19">
                  <c:v>0</c:v>
                </c:pt>
                <c:pt idx="20">
                  <c:v>0</c:v>
                </c:pt>
                <c:pt idx="21">
                  <c:v>3.7222992160151604E-2</c:v>
                </c:pt>
                <c:pt idx="22">
                  <c:v>2.1065209325086303E-2</c:v>
                </c:pt>
                <c:pt idx="23">
                  <c:v>6.7932579725434776E-3</c:v>
                </c:pt>
                <c:pt idx="24">
                  <c:v>7.1283782684236924E-3</c:v>
                </c:pt>
                <c:pt idx="25">
                  <c:v>0.15986010706446629</c:v>
                </c:pt>
                <c:pt idx="26">
                  <c:v>9.1064751333683497E-2</c:v>
                </c:pt>
                <c:pt idx="27">
                  <c:v>0.52346244287613797</c:v>
                </c:pt>
                <c:pt idx="28">
                  <c:v>7.7060919054244238E-3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55-4A66-A2B7-7B1E217C7D71}"/>
            </c:ext>
          </c:extLst>
        </c:ser>
        <c:ser>
          <c:idx val="12"/>
          <c:order val="12"/>
          <c:tx>
            <c:strRef>
              <c:f>'Fall 16'!$GY$584</c:f>
              <c:strCache>
                <c:ptCount val="1"/>
                <c:pt idx="0">
                  <c:v>LH4-180S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16'!$GY$585:$GY$613</c:f>
              <c:numCache>
                <c:formatCode>0%</c:formatCode>
                <c:ptCount val="29"/>
                <c:pt idx="0">
                  <c:v>9.8475604270758035E-4</c:v>
                </c:pt>
                <c:pt idx="1">
                  <c:v>0</c:v>
                </c:pt>
                <c:pt idx="2">
                  <c:v>8.707792493906414E-4</c:v>
                </c:pt>
                <c:pt idx="3">
                  <c:v>0</c:v>
                </c:pt>
                <c:pt idx="4">
                  <c:v>9.6981555060240525E-3</c:v>
                </c:pt>
                <c:pt idx="5">
                  <c:v>0</c:v>
                </c:pt>
                <c:pt idx="6">
                  <c:v>0</c:v>
                </c:pt>
                <c:pt idx="7">
                  <c:v>1.128284662844648E-2</c:v>
                </c:pt>
                <c:pt idx="8">
                  <c:v>1.5868724735657528E-3</c:v>
                </c:pt>
                <c:pt idx="9">
                  <c:v>2.1837772275374215E-2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2.8469570240352154E-3</c:v>
                </c:pt>
                <c:pt idx="14">
                  <c:v>1.3798746705490843E-2</c:v>
                </c:pt>
                <c:pt idx="15">
                  <c:v>7.9090224796153239E-4</c:v>
                </c:pt>
                <c:pt idx="16">
                  <c:v>9.2457814485261082E-4</c:v>
                </c:pt>
                <c:pt idx="17">
                  <c:v>3.3804332283580599E-3</c:v>
                </c:pt>
                <c:pt idx="18">
                  <c:v>6.8641508448974972E-2</c:v>
                </c:pt>
                <c:pt idx="19">
                  <c:v>0</c:v>
                </c:pt>
                <c:pt idx="20">
                  <c:v>0</c:v>
                </c:pt>
                <c:pt idx="21">
                  <c:v>2.8396074846959152E-2</c:v>
                </c:pt>
                <c:pt idx="22">
                  <c:v>2.1909920979063184E-2</c:v>
                </c:pt>
                <c:pt idx="23">
                  <c:v>4.9418755459221843E-3</c:v>
                </c:pt>
                <c:pt idx="24">
                  <c:v>5.3202196986727674E-3</c:v>
                </c:pt>
                <c:pt idx="25">
                  <c:v>0.17214585127286253</c:v>
                </c:pt>
                <c:pt idx="26">
                  <c:v>8.7720841098997582E-2</c:v>
                </c:pt>
                <c:pt idx="27">
                  <c:v>0.52992660477069731</c:v>
                </c:pt>
                <c:pt idx="28">
                  <c:v>1.2994303811643503E-2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55-4A66-A2B7-7B1E217C7D71}"/>
            </c:ext>
          </c:extLst>
        </c:ser>
        <c:ser>
          <c:idx val="13"/>
          <c:order val="13"/>
          <c:tx>
            <c:strRef>
              <c:f>'Fall 16'!$GZ$584</c:f>
              <c:strCache>
                <c:ptCount val="1"/>
                <c:pt idx="0">
                  <c:v>LH4-233S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16'!$GZ$585:$GZ$613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55-4A66-A2B7-7B1E217C7D71}"/>
            </c:ext>
          </c:extLst>
        </c:ser>
        <c:ser>
          <c:idx val="14"/>
          <c:order val="14"/>
          <c:tx>
            <c:strRef>
              <c:f>'Fall 16'!$HA$584</c:f>
              <c:strCache>
                <c:ptCount val="1"/>
                <c:pt idx="0">
                  <c:v>LH4-354S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16'!$HA$585:$HA$613</c:f>
              <c:numCache>
                <c:formatCode>0%</c:formatCode>
                <c:ptCount val="29"/>
                <c:pt idx="0">
                  <c:v>9.6166470620554921E-4</c:v>
                </c:pt>
                <c:pt idx="1">
                  <c:v>0</c:v>
                </c:pt>
                <c:pt idx="2">
                  <c:v>1.1853211348865425E-3</c:v>
                </c:pt>
                <c:pt idx="3">
                  <c:v>1.1914580863233971E-3</c:v>
                </c:pt>
                <c:pt idx="4">
                  <c:v>7.7983262882912619E-3</c:v>
                </c:pt>
                <c:pt idx="5">
                  <c:v>1.359400992630754E-3</c:v>
                </c:pt>
                <c:pt idx="6">
                  <c:v>1.0346335608170134E-3</c:v>
                </c:pt>
                <c:pt idx="7">
                  <c:v>1.0820299379254709E-2</c:v>
                </c:pt>
                <c:pt idx="8">
                  <c:v>1.3761094636325555E-3</c:v>
                </c:pt>
                <c:pt idx="9">
                  <c:v>1.3724230977648849E-2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1.7785865537026299E-3</c:v>
                </c:pt>
                <c:pt idx="14">
                  <c:v>1.0962836952364734E-2</c:v>
                </c:pt>
                <c:pt idx="15">
                  <c:v>0</c:v>
                </c:pt>
                <c:pt idx="16">
                  <c:v>8.2423159054549828E-4</c:v>
                </c:pt>
                <c:pt idx="17">
                  <c:v>2.3093529075764053E-3</c:v>
                </c:pt>
                <c:pt idx="18">
                  <c:v>5.7165072717936007E-2</c:v>
                </c:pt>
                <c:pt idx="19">
                  <c:v>0</c:v>
                </c:pt>
                <c:pt idx="20">
                  <c:v>0</c:v>
                </c:pt>
                <c:pt idx="21">
                  <c:v>4.8719726525927508E-2</c:v>
                </c:pt>
                <c:pt idx="22">
                  <c:v>1.1332636208882512E-2</c:v>
                </c:pt>
                <c:pt idx="23">
                  <c:v>4.6956305316240678E-3</c:v>
                </c:pt>
                <c:pt idx="24">
                  <c:v>4.9180751394267705E-3</c:v>
                </c:pt>
                <c:pt idx="25">
                  <c:v>0.10811617519350541</c:v>
                </c:pt>
                <c:pt idx="26">
                  <c:v>5.3655639125026557E-2</c:v>
                </c:pt>
                <c:pt idx="27">
                  <c:v>0.52170920848402491</c:v>
                </c:pt>
                <c:pt idx="28">
                  <c:v>0.13436138347976626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55-4A66-A2B7-7B1E217C7D71}"/>
            </c:ext>
          </c:extLst>
        </c:ser>
        <c:ser>
          <c:idx val="15"/>
          <c:order val="15"/>
          <c:tx>
            <c:strRef>
              <c:f>'Fall 16'!$HB$584</c:f>
              <c:strCache>
                <c:ptCount val="1"/>
                <c:pt idx="0">
                  <c:v>LH4-356S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16'!$HB$585:$HB$613</c:f>
              <c:numCache>
                <c:formatCode>0%</c:formatCode>
                <c:ptCount val="29"/>
                <c:pt idx="0">
                  <c:v>1.4233986059614498E-3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1.1588237248064702E-2</c:v>
                </c:pt>
                <c:pt idx="5">
                  <c:v>1.6095342632016371E-3</c:v>
                </c:pt>
                <c:pt idx="6">
                  <c:v>0</c:v>
                </c:pt>
                <c:pt idx="7">
                  <c:v>9.9571184491075541E-3</c:v>
                </c:pt>
                <c:pt idx="8">
                  <c:v>2.1531452047055567E-3</c:v>
                </c:pt>
                <c:pt idx="9">
                  <c:v>1.5203992716378727E-2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3.885631286998589E-3</c:v>
                </c:pt>
                <c:pt idx="14">
                  <c:v>1.1846672893795648E-2</c:v>
                </c:pt>
                <c:pt idx="15">
                  <c:v>0</c:v>
                </c:pt>
                <c:pt idx="16">
                  <c:v>0</c:v>
                </c:pt>
                <c:pt idx="17">
                  <c:v>2.7175250240475744E-3</c:v>
                </c:pt>
                <c:pt idx="18">
                  <c:v>5.0836998232457811E-2</c:v>
                </c:pt>
                <c:pt idx="19">
                  <c:v>0</c:v>
                </c:pt>
                <c:pt idx="20">
                  <c:v>0</c:v>
                </c:pt>
                <c:pt idx="21">
                  <c:v>6.5743883694992122E-2</c:v>
                </c:pt>
                <c:pt idx="22">
                  <c:v>1.1507679163301761E-2</c:v>
                </c:pt>
                <c:pt idx="23">
                  <c:v>7.3747113123955226E-3</c:v>
                </c:pt>
                <c:pt idx="24">
                  <c:v>7.4785453109476336E-3</c:v>
                </c:pt>
                <c:pt idx="25">
                  <c:v>0.12376405509696974</c:v>
                </c:pt>
                <c:pt idx="26">
                  <c:v>4.7931932599568045E-2</c:v>
                </c:pt>
                <c:pt idx="27">
                  <c:v>0.61869949871925378</c:v>
                </c:pt>
                <c:pt idx="28">
                  <c:v>6.2774401778521623E-3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55-4A66-A2B7-7B1E217C7D71}"/>
            </c:ext>
          </c:extLst>
        </c:ser>
        <c:ser>
          <c:idx val="16"/>
          <c:order val="16"/>
          <c:tx>
            <c:strRef>
              <c:f>'Fall 16'!$HC$584</c:f>
              <c:strCache>
                <c:ptCount val="1"/>
                <c:pt idx="0">
                  <c:v>LH4-357S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16'!$HC$585:$HC$613</c:f>
              <c:numCache>
                <c:formatCode>0%</c:formatCode>
                <c:ptCount val="29"/>
                <c:pt idx="0">
                  <c:v>7.6574239305409527E-4</c:v>
                </c:pt>
                <c:pt idx="1">
                  <c:v>0</c:v>
                </c:pt>
                <c:pt idx="2">
                  <c:v>1.0195972848024155E-3</c:v>
                </c:pt>
                <c:pt idx="3">
                  <c:v>0</c:v>
                </c:pt>
                <c:pt idx="4">
                  <c:v>7.9604797023564208E-3</c:v>
                </c:pt>
                <c:pt idx="5">
                  <c:v>6.0179043689983743E-4</c:v>
                </c:pt>
                <c:pt idx="6">
                  <c:v>0</c:v>
                </c:pt>
                <c:pt idx="7">
                  <c:v>5.6084814013795288E-3</c:v>
                </c:pt>
                <c:pt idx="8">
                  <c:v>1.3333988332646213E-3</c:v>
                </c:pt>
                <c:pt idx="9">
                  <c:v>7.8717014951095315E-3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1.6870786736688079E-3</c:v>
                </c:pt>
                <c:pt idx="14">
                  <c:v>1.4299061573945483E-2</c:v>
                </c:pt>
                <c:pt idx="15">
                  <c:v>0</c:v>
                </c:pt>
                <c:pt idx="16">
                  <c:v>7.7602765781002335E-4</c:v>
                </c:pt>
                <c:pt idx="17">
                  <c:v>2.0970656884770648E-3</c:v>
                </c:pt>
                <c:pt idx="18">
                  <c:v>4.026774220579353E-2</c:v>
                </c:pt>
                <c:pt idx="19">
                  <c:v>0</c:v>
                </c:pt>
                <c:pt idx="20">
                  <c:v>0</c:v>
                </c:pt>
                <c:pt idx="21">
                  <c:v>3.1724099820530996E-2</c:v>
                </c:pt>
                <c:pt idx="22">
                  <c:v>1.7274810160537023E-2</c:v>
                </c:pt>
                <c:pt idx="23">
                  <c:v>3.7588032898259799E-3</c:v>
                </c:pt>
                <c:pt idx="24">
                  <c:v>4.1892419657419853E-3</c:v>
                </c:pt>
                <c:pt idx="25">
                  <c:v>9.5261950748604704E-2</c:v>
                </c:pt>
                <c:pt idx="26">
                  <c:v>4.7784929382997762E-2</c:v>
                </c:pt>
                <c:pt idx="27">
                  <c:v>0.71317363686612356</c:v>
                </c:pt>
                <c:pt idx="28">
                  <c:v>2.5443604190767488E-3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855-4A66-A2B7-7B1E217C7D71}"/>
            </c:ext>
          </c:extLst>
        </c:ser>
        <c:ser>
          <c:idx val="17"/>
          <c:order val="17"/>
          <c:tx>
            <c:strRef>
              <c:f>'Fall 16'!$HD$584</c:f>
              <c:strCache>
                <c:ptCount val="1"/>
                <c:pt idx="0">
                  <c:v>LH4-376S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16'!$HD$585:$HD$613</c:f>
              <c:numCache>
                <c:formatCode>0%</c:formatCode>
                <c:ptCount val="29"/>
                <c:pt idx="0">
                  <c:v>1.2910607274494812E-3</c:v>
                </c:pt>
                <c:pt idx="1">
                  <c:v>0</c:v>
                </c:pt>
                <c:pt idx="2">
                  <c:v>7.7777471847699519E-4</c:v>
                </c:pt>
                <c:pt idx="3">
                  <c:v>0</c:v>
                </c:pt>
                <c:pt idx="4">
                  <c:v>1.0993672448134881E-2</c:v>
                </c:pt>
                <c:pt idx="5">
                  <c:v>1.2131296473586227E-3</c:v>
                </c:pt>
                <c:pt idx="6">
                  <c:v>0</c:v>
                </c:pt>
                <c:pt idx="7">
                  <c:v>1.1484711466872353E-2</c:v>
                </c:pt>
                <c:pt idx="8">
                  <c:v>2.0447960567220621E-3</c:v>
                </c:pt>
                <c:pt idx="9">
                  <c:v>1.5767386622124856E-2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2.8207831024349905E-3</c:v>
                </c:pt>
                <c:pt idx="14">
                  <c:v>1.1900999090068542E-2</c:v>
                </c:pt>
                <c:pt idx="15">
                  <c:v>0</c:v>
                </c:pt>
                <c:pt idx="16">
                  <c:v>1.1510106210503497E-3</c:v>
                </c:pt>
                <c:pt idx="17">
                  <c:v>3.0772570580270618E-3</c:v>
                </c:pt>
                <c:pt idx="18">
                  <c:v>4.3687416835455316E-2</c:v>
                </c:pt>
                <c:pt idx="19">
                  <c:v>0</c:v>
                </c:pt>
                <c:pt idx="20">
                  <c:v>0</c:v>
                </c:pt>
                <c:pt idx="21">
                  <c:v>7.0064423728862707E-2</c:v>
                </c:pt>
                <c:pt idx="22">
                  <c:v>1.7144415916989859E-2</c:v>
                </c:pt>
                <c:pt idx="23">
                  <c:v>6.1004128257549283E-3</c:v>
                </c:pt>
                <c:pt idx="24">
                  <c:v>6.0790055304230824E-3</c:v>
                </c:pt>
                <c:pt idx="25">
                  <c:v>0.15732503253739952</c:v>
                </c:pt>
                <c:pt idx="26">
                  <c:v>7.2724944866944433E-2</c:v>
                </c:pt>
                <c:pt idx="27">
                  <c:v>0.55472608133071255</c:v>
                </c:pt>
                <c:pt idx="28">
                  <c:v>9.6256848687374542E-3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55-4A66-A2B7-7B1E217C7D71}"/>
            </c:ext>
          </c:extLst>
        </c:ser>
        <c:ser>
          <c:idx val="18"/>
          <c:order val="18"/>
          <c:tx>
            <c:strRef>
              <c:f>'Fall 16'!$HE$584</c:f>
              <c:strCache>
                <c:ptCount val="1"/>
                <c:pt idx="0">
                  <c:v>LH4-390S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16'!$HE$585:$HE$613</c:f>
              <c:numCache>
                <c:formatCode>0%</c:formatCode>
                <c:ptCount val="29"/>
                <c:pt idx="0">
                  <c:v>2.0418641834430954E-3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1.6207634188651791E-2</c:v>
                </c:pt>
                <c:pt idx="5">
                  <c:v>0</c:v>
                </c:pt>
                <c:pt idx="6">
                  <c:v>0</c:v>
                </c:pt>
                <c:pt idx="7">
                  <c:v>1.2782836883719147E-2</c:v>
                </c:pt>
                <c:pt idx="8">
                  <c:v>3.2713881307076414E-3</c:v>
                </c:pt>
                <c:pt idx="9">
                  <c:v>1.4201431296963616E-2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2.9735861372905555E-3</c:v>
                </c:pt>
                <c:pt idx="14">
                  <c:v>1.4547341068933484E-2</c:v>
                </c:pt>
                <c:pt idx="15">
                  <c:v>0</c:v>
                </c:pt>
                <c:pt idx="16">
                  <c:v>1.839330489707034E-3</c:v>
                </c:pt>
                <c:pt idx="17">
                  <c:v>4.5078803109697687E-3</c:v>
                </c:pt>
                <c:pt idx="18">
                  <c:v>4.191338156624002E-2</c:v>
                </c:pt>
                <c:pt idx="19">
                  <c:v>0</c:v>
                </c:pt>
                <c:pt idx="20">
                  <c:v>0</c:v>
                </c:pt>
                <c:pt idx="21">
                  <c:v>0.1092441349121844</c:v>
                </c:pt>
                <c:pt idx="22">
                  <c:v>2.4462490189730512E-2</c:v>
                </c:pt>
                <c:pt idx="23">
                  <c:v>9.4494637741250991E-3</c:v>
                </c:pt>
                <c:pt idx="24">
                  <c:v>9.6608487344547501E-3</c:v>
                </c:pt>
                <c:pt idx="25">
                  <c:v>0.14841759141721786</c:v>
                </c:pt>
                <c:pt idx="26">
                  <c:v>8.5031712029603246E-2</c:v>
                </c:pt>
                <c:pt idx="27">
                  <c:v>0.49475230499872813</c:v>
                </c:pt>
                <c:pt idx="28">
                  <c:v>4.6947796873298741E-3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55-4A66-A2B7-7B1E217C7D71}"/>
            </c:ext>
          </c:extLst>
        </c:ser>
        <c:ser>
          <c:idx val="19"/>
          <c:order val="19"/>
          <c:tx>
            <c:strRef>
              <c:f>'Fall 16'!$HF$584</c:f>
              <c:strCache>
                <c:ptCount val="1"/>
                <c:pt idx="0">
                  <c:v>LH4-430S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16'!$HF$585:$HF$613</c:f>
              <c:numCache>
                <c:formatCode>0%</c:formatCode>
                <c:ptCount val="29"/>
                <c:pt idx="0">
                  <c:v>5.2956421806910408E-3</c:v>
                </c:pt>
                <c:pt idx="1">
                  <c:v>0</c:v>
                </c:pt>
                <c:pt idx="2">
                  <c:v>3.5790986800032449E-3</c:v>
                </c:pt>
                <c:pt idx="3">
                  <c:v>0</c:v>
                </c:pt>
                <c:pt idx="4">
                  <c:v>2.6978171012290754E-2</c:v>
                </c:pt>
                <c:pt idx="5">
                  <c:v>4.5489241337719581E-3</c:v>
                </c:pt>
                <c:pt idx="6">
                  <c:v>0</c:v>
                </c:pt>
                <c:pt idx="7">
                  <c:v>1.5064594729149474E-2</c:v>
                </c:pt>
                <c:pt idx="8">
                  <c:v>9.3660037968619821E-3</c:v>
                </c:pt>
                <c:pt idx="9">
                  <c:v>1.056838362604701E-2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6.0597770428450692E-3</c:v>
                </c:pt>
                <c:pt idx="14">
                  <c:v>2.8940348362899392E-2</c:v>
                </c:pt>
                <c:pt idx="15">
                  <c:v>0</c:v>
                </c:pt>
                <c:pt idx="16">
                  <c:v>0</c:v>
                </c:pt>
                <c:pt idx="17">
                  <c:v>5.8975598855964401E-3</c:v>
                </c:pt>
                <c:pt idx="18">
                  <c:v>4.6049780944473137E-2</c:v>
                </c:pt>
                <c:pt idx="19">
                  <c:v>0</c:v>
                </c:pt>
                <c:pt idx="20">
                  <c:v>0</c:v>
                </c:pt>
                <c:pt idx="21">
                  <c:v>6.975430326317987E-2</c:v>
                </c:pt>
                <c:pt idx="22">
                  <c:v>1.888682079881332E-2</c:v>
                </c:pt>
                <c:pt idx="23">
                  <c:v>2.6668381334453456E-2</c:v>
                </c:pt>
                <c:pt idx="24">
                  <c:v>2.8060370940291342E-2</c:v>
                </c:pt>
                <c:pt idx="25">
                  <c:v>0.10009621113033759</c:v>
                </c:pt>
                <c:pt idx="26">
                  <c:v>5.4054512995703269E-2</c:v>
                </c:pt>
                <c:pt idx="27">
                  <c:v>0.52490713368367636</c:v>
                </c:pt>
                <c:pt idx="28">
                  <c:v>1.5223981458915178E-2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855-4A66-A2B7-7B1E217C7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3497680"/>
        <c:axId val="-2113494304"/>
      </c:barChart>
      <c:catAx>
        <c:axId val="-211349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494304"/>
        <c:crosses val="autoZero"/>
        <c:auto val="1"/>
        <c:lblAlgn val="ctr"/>
        <c:lblOffset val="100"/>
        <c:noMultiLvlLbl val="0"/>
      </c:catAx>
      <c:valAx>
        <c:axId val="-211349430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49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SUOLLAGAVALLDA SOILS</a:t>
            </a:r>
            <a:r>
              <a:rPr lang="en-GB" baseline="0">
                <a:effectLst/>
              </a:rPr>
              <a:t>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16'!$GM$584</c:f>
              <c:strCache>
                <c:ptCount val="1"/>
                <c:pt idx="0">
                  <c:v>LH4-014S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16'!$GM$618:$GM$625</c:f>
              <c:numCache>
                <c:formatCode>0%</c:formatCode>
                <c:ptCount val="8"/>
                <c:pt idx="0">
                  <c:v>4.4858992003737011E-2</c:v>
                </c:pt>
                <c:pt idx="1">
                  <c:v>8.9350593136524568E-3</c:v>
                </c:pt>
                <c:pt idx="2">
                  <c:v>6.8036632250986591E-3</c:v>
                </c:pt>
                <c:pt idx="3">
                  <c:v>7.7763469365352365E-3</c:v>
                </c:pt>
                <c:pt idx="4">
                  <c:v>0.162854900430978</c:v>
                </c:pt>
                <c:pt idx="5">
                  <c:v>8.6106870169187402E-2</c:v>
                </c:pt>
                <c:pt idx="6">
                  <c:v>0.67572345600590611</c:v>
                </c:pt>
                <c:pt idx="7">
                  <c:v>6.9407119149051443E-3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3-47CA-BBEF-5C90EE60C427}"/>
            </c:ext>
          </c:extLst>
        </c:ser>
        <c:ser>
          <c:idx val="1"/>
          <c:order val="1"/>
          <c:tx>
            <c:strRef>
              <c:f>'Fall 16'!$GN$584</c:f>
              <c:strCache>
                <c:ptCount val="1"/>
                <c:pt idx="0">
                  <c:v>LH4-028S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16'!$GN$618:$GN$625</c:f>
              <c:numCache>
                <c:formatCode>0%</c:formatCode>
                <c:ptCount val="8"/>
                <c:pt idx="0">
                  <c:v>2.830726303039284E-2</c:v>
                </c:pt>
                <c:pt idx="1">
                  <c:v>1.5836487446922318E-2</c:v>
                </c:pt>
                <c:pt idx="2">
                  <c:v>6.3336245168760831E-3</c:v>
                </c:pt>
                <c:pt idx="3">
                  <c:v>7.4474487706670742E-3</c:v>
                </c:pt>
                <c:pt idx="4">
                  <c:v>0.17744814252221217</c:v>
                </c:pt>
                <c:pt idx="5">
                  <c:v>9.7994803630093996E-2</c:v>
                </c:pt>
                <c:pt idx="6">
                  <c:v>0.66195431994963971</c:v>
                </c:pt>
                <c:pt idx="7">
                  <c:v>4.6779101331958515E-3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3-47CA-BBEF-5C90EE60C427}"/>
            </c:ext>
          </c:extLst>
        </c:ser>
        <c:ser>
          <c:idx val="2"/>
          <c:order val="2"/>
          <c:tx>
            <c:strRef>
              <c:f>'Fall 16'!$GO$584</c:f>
              <c:strCache>
                <c:ptCount val="1"/>
                <c:pt idx="0">
                  <c:v>LH4-063S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16'!$GO$618:$GO$625</c:f>
              <c:numCache>
                <c:formatCode>0%</c:formatCode>
                <c:ptCount val="8"/>
                <c:pt idx="0">
                  <c:v>5.9014749190522256E-2</c:v>
                </c:pt>
                <c:pt idx="1">
                  <c:v>1.5064657713500242E-2</c:v>
                </c:pt>
                <c:pt idx="2">
                  <c:v>5.0425158379162893E-3</c:v>
                </c:pt>
                <c:pt idx="3">
                  <c:v>5.6151687285169068E-3</c:v>
                </c:pt>
                <c:pt idx="4">
                  <c:v>0.14468181525403145</c:v>
                </c:pt>
                <c:pt idx="5">
                  <c:v>6.9485074359528762E-2</c:v>
                </c:pt>
                <c:pt idx="6">
                  <c:v>0.6881198533086279</c:v>
                </c:pt>
                <c:pt idx="7">
                  <c:v>1.2976165607356305E-2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3-47CA-BBEF-5C90EE60C427}"/>
            </c:ext>
          </c:extLst>
        </c:ser>
        <c:ser>
          <c:idx val="3"/>
          <c:order val="3"/>
          <c:tx>
            <c:strRef>
              <c:f>'Fall 16'!$GP$584</c:f>
              <c:strCache>
                <c:ptCount val="1"/>
                <c:pt idx="0">
                  <c:v>LH4-073S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16'!$GP$618:$GP$625</c:f>
              <c:numCache>
                <c:formatCode>0%</c:formatCode>
                <c:ptCount val="8"/>
                <c:pt idx="0">
                  <c:v>2.6858623048966516E-2</c:v>
                </c:pt>
                <c:pt idx="1">
                  <c:v>2.3593156651403012E-2</c:v>
                </c:pt>
                <c:pt idx="2">
                  <c:v>5.1654993823306789E-3</c:v>
                </c:pt>
                <c:pt idx="3">
                  <c:v>4.958766634213096E-3</c:v>
                </c:pt>
                <c:pt idx="4">
                  <c:v>0.19154072064153521</c:v>
                </c:pt>
                <c:pt idx="5">
                  <c:v>9.0502265816071528E-2</c:v>
                </c:pt>
                <c:pt idx="6">
                  <c:v>0.65269748257071991</c:v>
                </c:pt>
                <c:pt idx="7">
                  <c:v>4.6834852547598983E-3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3-47CA-BBEF-5C90EE60C427}"/>
            </c:ext>
          </c:extLst>
        </c:ser>
        <c:ser>
          <c:idx val="4"/>
          <c:order val="4"/>
          <c:tx>
            <c:strRef>
              <c:f>'Fall 16'!$GQ$584</c:f>
              <c:strCache>
                <c:ptCount val="1"/>
                <c:pt idx="0">
                  <c:v>LH4-081S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16'!$GQ$618:$GQ$625</c:f>
              <c:numCache>
                <c:formatCode>0%</c:formatCode>
                <c:ptCount val="8"/>
                <c:pt idx="0">
                  <c:v>2.1856622682202041E-2</c:v>
                </c:pt>
                <c:pt idx="1">
                  <c:v>2.0764028771667598E-2</c:v>
                </c:pt>
                <c:pt idx="2">
                  <c:v>5.8865760642397803E-3</c:v>
                </c:pt>
                <c:pt idx="3">
                  <c:v>5.9082643757386926E-3</c:v>
                </c:pt>
                <c:pt idx="4">
                  <c:v>0.16073885364220805</c:v>
                </c:pt>
                <c:pt idx="5">
                  <c:v>8.8231672180451776E-2</c:v>
                </c:pt>
                <c:pt idx="6">
                  <c:v>0.67747170866155326</c:v>
                </c:pt>
                <c:pt idx="7">
                  <c:v>1.9142273621938845E-2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3-47CA-BBEF-5C90EE60C427}"/>
            </c:ext>
          </c:extLst>
        </c:ser>
        <c:ser>
          <c:idx val="5"/>
          <c:order val="5"/>
          <c:tx>
            <c:strRef>
              <c:f>'Fall 16'!$GR$584</c:f>
              <c:strCache>
                <c:ptCount val="1"/>
                <c:pt idx="0">
                  <c:v>LH4-091S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16'!$GR$618:$GR$625</c:f>
              <c:numCache>
                <c:formatCode>0%</c:formatCode>
                <c:ptCount val="8"/>
                <c:pt idx="0">
                  <c:v>3.349397273498899E-2</c:v>
                </c:pt>
                <c:pt idx="1">
                  <c:v>2.6688016997738862E-2</c:v>
                </c:pt>
                <c:pt idx="2">
                  <c:v>5.4824064490154459E-3</c:v>
                </c:pt>
                <c:pt idx="3">
                  <c:v>6.6757465503560339E-3</c:v>
                </c:pt>
                <c:pt idx="4">
                  <c:v>0.19352442746132734</c:v>
                </c:pt>
                <c:pt idx="5">
                  <c:v>0.11244997159279904</c:v>
                </c:pt>
                <c:pt idx="6">
                  <c:v>0.61218900251077346</c:v>
                </c:pt>
                <c:pt idx="7">
                  <c:v>9.496455703000865E-3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3-47CA-BBEF-5C90EE60C427}"/>
            </c:ext>
          </c:extLst>
        </c:ser>
        <c:ser>
          <c:idx val="6"/>
          <c:order val="6"/>
          <c:tx>
            <c:strRef>
              <c:f>'Fall 16'!$GS$584</c:f>
              <c:strCache>
                <c:ptCount val="1"/>
                <c:pt idx="0">
                  <c:v>LH4-105S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16'!$GS$618:$GS$625</c:f>
              <c:numCache>
                <c:formatCode>0%</c:formatCode>
                <c:ptCount val="8"/>
                <c:pt idx="0">
                  <c:v>2.3897984604834117E-2</c:v>
                </c:pt>
                <c:pt idx="1">
                  <c:v>3.2685501901203118E-2</c:v>
                </c:pt>
                <c:pt idx="2">
                  <c:v>8.538603321537214E-3</c:v>
                </c:pt>
                <c:pt idx="3">
                  <c:v>9.4836941131426038E-3</c:v>
                </c:pt>
                <c:pt idx="4">
                  <c:v>0.18742425487315784</c:v>
                </c:pt>
                <c:pt idx="5">
                  <c:v>0.10534241436272132</c:v>
                </c:pt>
                <c:pt idx="6">
                  <c:v>0.62603976101240544</c:v>
                </c:pt>
                <c:pt idx="7">
                  <c:v>6.5877858109982396E-3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3-47CA-BBEF-5C90EE60C427}"/>
            </c:ext>
          </c:extLst>
        </c:ser>
        <c:ser>
          <c:idx val="7"/>
          <c:order val="7"/>
          <c:tx>
            <c:strRef>
              <c:f>'Fall 16'!$GT$584</c:f>
              <c:strCache>
                <c:ptCount val="1"/>
                <c:pt idx="0">
                  <c:v>LH4-110S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16'!$GT$618:$GT$625</c:f>
              <c:numCache>
                <c:formatCode>0%</c:formatCode>
                <c:ptCount val="8"/>
                <c:pt idx="0">
                  <c:v>4.6855882661511396E-2</c:v>
                </c:pt>
                <c:pt idx="1">
                  <c:v>1.4564923226680637E-2</c:v>
                </c:pt>
                <c:pt idx="2">
                  <c:v>4.63885675043141E-3</c:v>
                </c:pt>
                <c:pt idx="3">
                  <c:v>5.1932785316126341E-3</c:v>
                </c:pt>
                <c:pt idx="4">
                  <c:v>0.13571145604753668</c:v>
                </c:pt>
                <c:pt idx="5">
                  <c:v>6.177174043278879E-2</c:v>
                </c:pt>
                <c:pt idx="6">
                  <c:v>0.70681588170120391</c:v>
                </c:pt>
                <c:pt idx="7">
                  <c:v>2.4447980648234491E-2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83-47CA-BBEF-5C90EE60C427}"/>
            </c:ext>
          </c:extLst>
        </c:ser>
        <c:ser>
          <c:idx val="8"/>
          <c:order val="8"/>
          <c:tx>
            <c:strRef>
              <c:f>'Fall 16'!$GU$584</c:f>
              <c:strCache>
                <c:ptCount val="1"/>
                <c:pt idx="0">
                  <c:v>LH4-113S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16'!$GU$618:$GU$625</c:f>
              <c:numCache>
                <c:formatCode>0%</c:formatCode>
                <c:ptCount val="8"/>
                <c:pt idx="0">
                  <c:v>2.7879763461822082E-2</c:v>
                </c:pt>
                <c:pt idx="1">
                  <c:v>2.0058130322445262E-2</c:v>
                </c:pt>
                <c:pt idx="2">
                  <c:v>3.906222195645119E-3</c:v>
                </c:pt>
                <c:pt idx="3">
                  <c:v>3.7881321607286921E-3</c:v>
                </c:pt>
                <c:pt idx="4">
                  <c:v>0.2298036955656399</c:v>
                </c:pt>
                <c:pt idx="5">
                  <c:v>0.10614939788426554</c:v>
                </c:pt>
                <c:pt idx="6">
                  <c:v>0.59525810670517909</c:v>
                </c:pt>
                <c:pt idx="7">
                  <c:v>1.3156551704274393E-2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83-47CA-BBEF-5C90EE60C427}"/>
            </c:ext>
          </c:extLst>
        </c:ser>
        <c:ser>
          <c:idx val="9"/>
          <c:order val="9"/>
          <c:tx>
            <c:strRef>
              <c:f>'Fall 16'!$GV$584</c:f>
              <c:strCache>
                <c:ptCount val="1"/>
                <c:pt idx="0">
                  <c:v>LH4-133S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16'!$GV$618:$GV$625</c:f>
              <c:numCache>
                <c:formatCode>0%</c:formatCode>
                <c:ptCount val="8"/>
                <c:pt idx="0">
                  <c:v>1.9986825657873811E-2</c:v>
                </c:pt>
                <c:pt idx="1">
                  <c:v>1.7948630382968372E-2</c:v>
                </c:pt>
                <c:pt idx="2">
                  <c:v>9.4508026841865385E-3</c:v>
                </c:pt>
                <c:pt idx="3">
                  <c:v>9.566821398322517E-3</c:v>
                </c:pt>
                <c:pt idx="4">
                  <c:v>0.18766165079384398</c:v>
                </c:pt>
                <c:pt idx="5">
                  <c:v>9.9528148924030821E-2</c:v>
                </c:pt>
                <c:pt idx="6">
                  <c:v>0.62533631086950348</c:v>
                </c:pt>
                <c:pt idx="7">
                  <c:v>3.0520809289270454E-2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83-47CA-BBEF-5C90EE60C427}"/>
            </c:ext>
          </c:extLst>
        </c:ser>
        <c:ser>
          <c:idx val="10"/>
          <c:order val="10"/>
          <c:tx>
            <c:strRef>
              <c:f>'Fall 16'!$GW$584</c:f>
              <c:strCache>
                <c:ptCount val="1"/>
                <c:pt idx="0">
                  <c:v>LH4-138S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16'!$GW$618:$GW$625</c:f>
              <c:numCache>
                <c:formatCode>0%</c:formatCode>
                <c:ptCount val="8"/>
                <c:pt idx="0">
                  <c:v>4.2523462569173491E-2</c:v>
                </c:pt>
                <c:pt idx="1">
                  <c:v>2.1492051445483839E-2</c:v>
                </c:pt>
                <c:pt idx="2">
                  <c:v>9.395321816511629E-3</c:v>
                </c:pt>
                <c:pt idx="3">
                  <c:v>9.514076303729968E-3</c:v>
                </c:pt>
                <c:pt idx="4">
                  <c:v>0.1304089749363021</c:v>
                </c:pt>
                <c:pt idx="5">
                  <c:v>8.4409523300822686E-2</c:v>
                </c:pt>
                <c:pt idx="6">
                  <c:v>0.6913877734337236</c:v>
                </c:pt>
                <c:pt idx="7">
                  <c:v>1.0868816194252603E-2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83-47CA-BBEF-5C90EE60C427}"/>
            </c:ext>
          </c:extLst>
        </c:ser>
        <c:ser>
          <c:idx val="11"/>
          <c:order val="11"/>
          <c:tx>
            <c:strRef>
              <c:f>'Fall 16'!$GX$584</c:f>
              <c:strCache>
                <c:ptCount val="1"/>
                <c:pt idx="0">
                  <c:v>LH4-152S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16'!$GX$618:$GX$625</c:f>
              <c:numCache>
                <c:formatCode>0%</c:formatCode>
                <c:ptCount val="8"/>
                <c:pt idx="0">
                  <c:v>4.3571171000582228E-2</c:v>
                </c:pt>
                <c:pt idx="1">
                  <c:v>2.4657766192395653E-2</c:v>
                </c:pt>
                <c:pt idx="2">
                  <c:v>7.9518111681958579E-3</c:v>
                </c:pt>
                <c:pt idx="3">
                  <c:v>8.344084407669445E-3</c:v>
                </c:pt>
                <c:pt idx="4">
                  <c:v>0.18712337877377336</c:v>
                </c:pt>
                <c:pt idx="5">
                  <c:v>0.10659534933177876</c:v>
                </c:pt>
                <c:pt idx="6">
                  <c:v>0.61273611516258664</c:v>
                </c:pt>
                <c:pt idx="7">
                  <c:v>9.0203239630180926E-3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83-47CA-BBEF-5C90EE60C427}"/>
            </c:ext>
          </c:extLst>
        </c:ser>
        <c:ser>
          <c:idx val="12"/>
          <c:order val="12"/>
          <c:tx>
            <c:strRef>
              <c:f>'Fall 16'!$GY$584</c:f>
              <c:strCache>
                <c:ptCount val="1"/>
                <c:pt idx="0">
                  <c:v>LH4-180S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16'!$GY$618:$GY$625</c:f>
              <c:numCache>
                <c:formatCode>0%</c:formatCode>
                <c:ptCount val="8"/>
                <c:pt idx="0">
                  <c:v>3.2890354588804724E-2</c:v>
                </c:pt>
                <c:pt idx="1">
                  <c:v>2.5377629615990716E-2</c:v>
                </c:pt>
                <c:pt idx="2">
                  <c:v>5.7240319274806202E-3</c:v>
                </c:pt>
                <c:pt idx="3">
                  <c:v>6.162257048650849E-3</c:v>
                </c:pt>
                <c:pt idx="4">
                  <c:v>0.19939157506349539</c:v>
                </c:pt>
                <c:pt idx="5">
                  <c:v>0.10160452048826701</c:v>
                </c:pt>
                <c:pt idx="6">
                  <c:v>0.6137987039013626</c:v>
                </c:pt>
                <c:pt idx="7">
                  <c:v>1.5050927365948224E-2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83-47CA-BBEF-5C90EE60C427}"/>
            </c:ext>
          </c:extLst>
        </c:ser>
        <c:ser>
          <c:idx val="13"/>
          <c:order val="13"/>
          <c:tx>
            <c:strRef>
              <c:f>'Fall 16'!$GZ$584</c:f>
              <c:strCache>
                <c:ptCount val="1"/>
                <c:pt idx="0">
                  <c:v>LH4-233S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16'!$GZ$618:$GZ$625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083-47CA-BBEF-5C90EE60C427}"/>
            </c:ext>
          </c:extLst>
        </c:ser>
        <c:ser>
          <c:idx val="14"/>
          <c:order val="14"/>
          <c:tx>
            <c:strRef>
              <c:f>'Fall 16'!$HA$584</c:f>
              <c:strCache>
                <c:ptCount val="1"/>
                <c:pt idx="0">
                  <c:v>LH4-354S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16'!$HA$618:$HA$625</c:f>
              <c:numCache>
                <c:formatCode>0%</c:formatCode>
                <c:ptCount val="8"/>
                <c:pt idx="0">
                  <c:v>5.4894942319333492E-2</c:v>
                </c:pt>
                <c:pt idx="1">
                  <c:v>1.2769045628397075E-2</c:v>
                </c:pt>
                <c:pt idx="2">
                  <c:v>5.2908007816757172E-3</c:v>
                </c:pt>
                <c:pt idx="3">
                  <c:v>5.5414401999425199E-3</c:v>
                </c:pt>
                <c:pt idx="4">
                  <c:v>0.12181987922029794</c:v>
                </c:pt>
                <c:pt idx="5">
                  <c:v>6.0456480873467555E-2</c:v>
                </c:pt>
                <c:pt idx="6">
                  <c:v>0.58783574846124309</c:v>
                </c:pt>
                <c:pt idx="7">
                  <c:v>0.15139166251564257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83-47CA-BBEF-5C90EE60C427}"/>
            </c:ext>
          </c:extLst>
        </c:ser>
        <c:ser>
          <c:idx val="15"/>
          <c:order val="15"/>
          <c:tx>
            <c:strRef>
              <c:f>'Fall 16'!$HB$584</c:f>
              <c:strCache>
                <c:ptCount val="1"/>
                <c:pt idx="0">
                  <c:v>LH4-356S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16'!$HB$618:$HB$625</c:f>
              <c:numCache>
                <c:formatCode>0%</c:formatCode>
                <c:ptCount val="8"/>
                <c:pt idx="0">
                  <c:v>7.3971118184842047E-2</c:v>
                </c:pt>
                <c:pt idx="1">
                  <c:v>1.2947757990249054E-2</c:v>
                </c:pt>
                <c:pt idx="2">
                  <c:v>8.2975877208461002E-3</c:v>
                </c:pt>
                <c:pt idx="3">
                  <c:v>8.4144155768659298E-3</c:v>
                </c:pt>
                <c:pt idx="4">
                  <c:v>0.13925197344723655</c:v>
                </c:pt>
                <c:pt idx="5">
                  <c:v>5.3930167368871254E-2</c:v>
                </c:pt>
                <c:pt idx="6">
                  <c:v>0.69612397638368528</c:v>
                </c:pt>
                <c:pt idx="7">
                  <c:v>7.0630033274038054E-3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083-47CA-BBEF-5C90EE60C427}"/>
            </c:ext>
          </c:extLst>
        </c:ser>
        <c:ser>
          <c:idx val="16"/>
          <c:order val="16"/>
          <c:tx>
            <c:strRef>
              <c:f>'Fall 16'!$HC$584</c:f>
              <c:strCache>
                <c:ptCount val="1"/>
                <c:pt idx="0">
                  <c:v>LH4-357S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16'!$HC$618:$HC$625</c:f>
              <c:numCache>
                <c:formatCode>0%</c:formatCode>
                <c:ptCount val="8"/>
                <c:pt idx="0">
                  <c:v>3.4644195574719996E-2</c:v>
                </c:pt>
                <c:pt idx="1">
                  <c:v>1.8864897825421969E-2</c:v>
                </c:pt>
                <c:pt idx="2">
                  <c:v>4.1047883796960184E-3</c:v>
                </c:pt>
                <c:pt idx="3">
                  <c:v>4.5748474753273729E-3</c:v>
                </c:pt>
                <c:pt idx="4">
                  <c:v>0.10403049010797008</c:v>
                </c:pt>
                <c:pt idx="5">
                  <c:v>5.2183370006841992E-2</c:v>
                </c:pt>
                <c:pt idx="6">
                  <c:v>0.77881885046693733</c:v>
                </c:pt>
                <c:pt idx="7">
                  <c:v>2.7785601630853779E-3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083-47CA-BBEF-5C90EE60C427}"/>
            </c:ext>
          </c:extLst>
        </c:ser>
        <c:ser>
          <c:idx val="17"/>
          <c:order val="17"/>
          <c:tx>
            <c:strRef>
              <c:f>'Fall 16'!$HD$584</c:f>
              <c:strCache>
                <c:ptCount val="1"/>
                <c:pt idx="0">
                  <c:v>LH4-376S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16'!$HD$618:$HD$625</c:f>
              <c:numCache>
                <c:formatCode>0%</c:formatCode>
                <c:ptCount val="8"/>
                <c:pt idx="0">
                  <c:v>7.8390252299736757E-2</c:v>
                </c:pt>
                <c:pt idx="1">
                  <c:v>1.9181704747409802E-2</c:v>
                </c:pt>
                <c:pt idx="2">
                  <c:v>6.8253312464836742E-3</c:v>
                </c:pt>
                <c:pt idx="3">
                  <c:v>6.8013800999130215E-3</c:v>
                </c:pt>
                <c:pt idx="4">
                  <c:v>0.17602013029318081</c:v>
                </c:pt>
                <c:pt idx="5">
                  <c:v>8.1366925940414891E-2</c:v>
                </c:pt>
                <c:pt idx="6">
                  <c:v>0.62064476032856264</c:v>
                </c:pt>
                <c:pt idx="7">
                  <c:v>1.0769515044298439E-2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83-47CA-BBEF-5C90EE60C427}"/>
            </c:ext>
          </c:extLst>
        </c:ser>
        <c:ser>
          <c:idx val="18"/>
          <c:order val="18"/>
          <c:tx>
            <c:strRef>
              <c:f>'Fall 16'!$HE$584</c:f>
              <c:strCache>
                <c:ptCount val="1"/>
                <c:pt idx="0">
                  <c:v>LH4-390S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16'!$HE$618:$HE$625</c:f>
              <c:numCache>
                <c:formatCode>0%</c:formatCode>
                <c:ptCount val="8"/>
                <c:pt idx="0">
                  <c:v>0.12334028600111267</c:v>
                </c:pt>
                <c:pt idx="1">
                  <c:v>2.7618970471285722E-2</c:v>
                </c:pt>
                <c:pt idx="2">
                  <c:v>1.0668760985609222E-2</c:v>
                </c:pt>
                <c:pt idx="3">
                  <c:v>1.090742168336065E-2</c:v>
                </c:pt>
                <c:pt idx="4">
                  <c:v>0.16756842999133142</c:v>
                </c:pt>
                <c:pt idx="5">
                  <c:v>9.6003649892290641E-2</c:v>
                </c:pt>
                <c:pt idx="6">
                  <c:v>0.55859191751855541</c:v>
                </c:pt>
                <c:pt idx="7">
                  <c:v>5.3005634564542358E-3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083-47CA-BBEF-5C90EE60C427}"/>
            </c:ext>
          </c:extLst>
        </c:ser>
        <c:ser>
          <c:idx val="19"/>
          <c:order val="19"/>
          <c:tx>
            <c:strRef>
              <c:f>'Fall 16'!$HF$584</c:f>
              <c:strCache>
                <c:ptCount val="1"/>
                <c:pt idx="0">
                  <c:v>LH4-430S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16'!$HF$618:$HF$625</c:f>
              <c:numCache>
                <c:formatCode>0%</c:formatCode>
                <c:ptCount val="8"/>
                <c:pt idx="0">
                  <c:v>8.3273635048629321E-2</c:v>
                </c:pt>
                <c:pt idx="1">
                  <c:v>2.2547343301462498E-2</c:v>
                </c:pt>
                <c:pt idx="2">
                  <c:v>3.1837076003814101E-2</c:v>
                </c:pt>
                <c:pt idx="3">
                  <c:v>3.3498852109449959E-2</c:v>
                </c:pt>
                <c:pt idx="4">
                  <c:v>0.11949621694262048</c:v>
                </c:pt>
                <c:pt idx="5">
                  <c:v>6.4531012100462429E-2</c:v>
                </c:pt>
                <c:pt idx="6">
                  <c:v>0.62664126856628743</c:v>
                </c:pt>
                <c:pt idx="7">
                  <c:v>1.817459592727368E-2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083-47CA-BBEF-5C90EE60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3351008"/>
        <c:axId val="-2113347664"/>
      </c:barChart>
      <c:catAx>
        <c:axId val="-211335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347664"/>
        <c:crosses val="autoZero"/>
        <c:auto val="1"/>
        <c:lblAlgn val="ctr"/>
        <c:lblOffset val="100"/>
        <c:noMultiLvlLbl val="0"/>
      </c:catAx>
      <c:valAx>
        <c:axId val="-211334766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35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LEMMING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16'!$AI$584</c:f>
              <c:strCache>
                <c:ptCount val="1"/>
                <c:pt idx="0">
                  <c:v>LH4-519FL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16'!$AI$585:$AI$613</c:f>
              <c:numCache>
                <c:formatCode>0%</c:formatCode>
                <c:ptCount val="29"/>
                <c:pt idx="0">
                  <c:v>4.8648930522374153E-3</c:v>
                </c:pt>
                <c:pt idx="1">
                  <c:v>0</c:v>
                </c:pt>
                <c:pt idx="2">
                  <c:v>0</c:v>
                </c:pt>
                <c:pt idx="3">
                  <c:v>1.0799123542223517E-3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4.4335966220924649E-3</c:v>
                </c:pt>
                <c:pt idx="9">
                  <c:v>1.4372222369102878E-3</c:v>
                </c:pt>
                <c:pt idx="10">
                  <c:v>6.3576971443298699E-3</c:v>
                </c:pt>
                <c:pt idx="11">
                  <c:v>5.6719703613815949E-3</c:v>
                </c:pt>
                <c:pt idx="12">
                  <c:v>0</c:v>
                </c:pt>
                <c:pt idx="13">
                  <c:v>2.9380448855783017E-2</c:v>
                </c:pt>
                <c:pt idx="14">
                  <c:v>0</c:v>
                </c:pt>
                <c:pt idx="15">
                  <c:v>0</c:v>
                </c:pt>
                <c:pt idx="16">
                  <c:v>3.9109457129554775E-3</c:v>
                </c:pt>
                <c:pt idx="17">
                  <c:v>1.3691766638396984E-3</c:v>
                </c:pt>
                <c:pt idx="18">
                  <c:v>7.7838796290326034E-3</c:v>
                </c:pt>
                <c:pt idx="19">
                  <c:v>0</c:v>
                </c:pt>
                <c:pt idx="20">
                  <c:v>0</c:v>
                </c:pt>
                <c:pt idx="21">
                  <c:v>3.5126668176774706E-2</c:v>
                </c:pt>
                <c:pt idx="22">
                  <c:v>2.6329400887161486E-2</c:v>
                </c:pt>
                <c:pt idx="23">
                  <c:v>7.8563428929547176E-3</c:v>
                </c:pt>
                <c:pt idx="24">
                  <c:v>0</c:v>
                </c:pt>
                <c:pt idx="25">
                  <c:v>0.22624319361630854</c:v>
                </c:pt>
                <c:pt idx="26">
                  <c:v>0.11700990401941677</c:v>
                </c:pt>
                <c:pt idx="27">
                  <c:v>0.52114474777459907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9-46AD-854B-0FA27376C010}"/>
            </c:ext>
          </c:extLst>
        </c:ser>
        <c:ser>
          <c:idx val="1"/>
          <c:order val="1"/>
          <c:tx>
            <c:strRef>
              <c:f>'Fall 16'!$AJ$584</c:f>
              <c:strCache>
                <c:ptCount val="1"/>
                <c:pt idx="0">
                  <c:v>LH4-520FL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16'!$AJ$585:$AJ$613</c:f>
              <c:numCache>
                <c:formatCode>0%</c:formatCode>
                <c:ptCount val="29"/>
                <c:pt idx="0">
                  <c:v>1.0072659359106E-2</c:v>
                </c:pt>
                <c:pt idx="1">
                  <c:v>0</c:v>
                </c:pt>
                <c:pt idx="2">
                  <c:v>0</c:v>
                </c:pt>
                <c:pt idx="3">
                  <c:v>1.281699665897742E-3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3.0053796661031443E-3</c:v>
                </c:pt>
                <c:pt idx="9">
                  <c:v>0</c:v>
                </c:pt>
                <c:pt idx="10">
                  <c:v>0</c:v>
                </c:pt>
                <c:pt idx="11">
                  <c:v>1.704501834336291E-3</c:v>
                </c:pt>
                <c:pt idx="12">
                  <c:v>0</c:v>
                </c:pt>
                <c:pt idx="13">
                  <c:v>0.14113110580165406</c:v>
                </c:pt>
                <c:pt idx="14">
                  <c:v>0</c:v>
                </c:pt>
                <c:pt idx="15">
                  <c:v>1.8076457673115911E-3</c:v>
                </c:pt>
                <c:pt idx="16">
                  <c:v>1.8150308442214903E-3</c:v>
                </c:pt>
                <c:pt idx="17">
                  <c:v>2.457467832001169E-3</c:v>
                </c:pt>
                <c:pt idx="18">
                  <c:v>4.7621404319423612E-2</c:v>
                </c:pt>
                <c:pt idx="19">
                  <c:v>0</c:v>
                </c:pt>
                <c:pt idx="20">
                  <c:v>0</c:v>
                </c:pt>
                <c:pt idx="21">
                  <c:v>3.188864623070628E-2</c:v>
                </c:pt>
                <c:pt idx="22">
                  <c:v>5.1832576322812908E-3</c:v>
                </c:pt>
                <c:pt idx="23">
                  <c:v>0</c:v>
                </c:pt>
                <c:pt idx="24">
                  <c:v>0</c:v>
                </c:pt>
                <c:pt idx="25">
                  <c:v>1.2098034261843096E-2</c:v>
                </c:pt>
                <c:pt idx="26">
                  <c:v>5.997767098565132E-3</c:v>
                </c:pt>
                <c:pt idx="27">
                  <c:v>0.73393539968654908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9-46AD-854B-0FA27376C010}"/>
            </c:ext>
          </c:extLst>
        </c:ser>
        <c:ser>
          <c:idx val="2"/>
          <c:order val="2"/>
          <c:tx>
            <c:strRef>
              <c:f>'Fall 16'!$AK$584</c:f>
              <c:strCache>
                <c:ptCount val="1"/>
                <c:pt idx="0">
                  <c:v>LH4-521FL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16'!$AK$585:$AK$613</c:f>
              <c:numCache>
                <c:formatCode>0%</c:formatCode>
                <c:ptCount val="29"/>
                <c:pt idx="0">
                  <c:v>3.8541116978280184E-3</c:v>
                </c:pt>
                <c:pt idx="1">
                  <c:v>0</c:v>
                </c:pt>
                <c:pt idx="2">
                  <c:v>1.262532736166251E-3</c:v>
                </c:pt>
                <c:pt idx="3">
                  <c:v>9.4438527541601091E-4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2.4096604791938123E-3</c:v>
                </c:pt>
                <c:pt idx="9">
                  <c:v>0</c:v>
                </c:pt>
                <c:pt idx="10">
                  <c:v>0</c:v>
                </c:pt>
                <c:pt idx="11">
                  <c:v>6.1838315762944886E-3</c:v>
                </c:pt>
                <c:pt idx="12">
                  <c:v>0</c:v>
                </c:pt>
                <c:pt idx="13">
                  <c:v>2.5621034365447926E-2</c:v>
                </c:pt>
                <c:pt idx="14">
                  <c:v>0</c:v>
                </c:pt>
                <c:pt idx="15">
                  <c:v>1.336519467677847E-3</c:v>
                </c:pt>
                <c:pt idx="16">
                  <c:v>4.8641009420287472E-3</c:v>
                </c:pt>
                <c:pt idx="17">
                  <c:v>1.8189324092279372E-3</c:v>
                </c:pt>
                <c:pt idx="18">
                  <c:v>1.6175550263198175E-2</c:v>
                </c:pt>
                <c:pt idx="19">
                  <c:v>0</c:v>
                </c:pt>
                <c:pt idx="20">
                  <c:v>0</c:v>
                </c:pt>
                <c:pt idx="21">
                  <c:v>3.60204075919551E-2</c:v>
                </c:pt>
                <c:pt idx="22">
                  <c:v>3.2546224402876724E-2</c:v>
                </c:pt>
                <c:pt idx="23">
                  <c:v>0</c:v>
                </c:pt>
                <c:pt idx="24">
                  <c:v>0</c:v>
                </c:pt>
                <c:pt idx="25">
                  <c:v>0.23825375151170275</c:v>
                </c:pt>
                <c:pt idx="26">
                  <c:v>0.14255000435409082</c:v>
                </c:pt>
                <c:pt idx="27">
                  <c:v>0.48308938122797362</c:v>
                </c:pt>
                <c:pt idx="28">
                  <c:v>3.0695716989218367E-3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9-46AD-854B-0FA27376C010}"/>
            </c:ext>
          </c:extLst>
        </c:ser>
        <c:ser>
          <c:idx val="3"/>
          <c:order val="3"/>
          <c:tx>
            <c:strRef>
              <c:f>'Fall 16'!$AL$584</c:f>
              <c:strCache>
                <c:ptCount val="1"/>
                <c:pt idx="0">
                  <c:v>LH4-522FL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16'!$AL$585:$AL$613</c:f>
              <c:numCache>
                <c:formatCode>0%</c:formatCode>
                <c:ptCount val="29"/>
                <c:pt idx="0">
                  <c:v>8.7049819299631157E-3</c:v>
                </c:pt>
                <c:pt idx="1">
                  <c:v>0</c:v>
                </c:pt>
                <c:pt idx="2">
                  <c:v>2.5924235035892341E-3</c:v>
                </c:pt>
                <c:pt idx="3">
                  <c:v>2.0216855326200527E-3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5.1852068580814344E-3</c:v>
                </c:pt>
                <c:pt idx="9">
                  <c:v>0</c:v>
                </c:pt>
                <c:pt idx="10">
                  <c:v>0</c:v>
                </c:pt>
                <c:pt idx="11">
                  <c:v>8.3858994252112816E-3</c:v>
                </c:pt>
                <c:pt idx="12">
                  <c:v>0</c:v>
                </c:pt>
                <c:pt idx="13">
                  <c:v>4.3326137285045849E-2</c:v>
                </c:pt>
                <c:pt idx="14">
                  <c:v>0</c:v>
                </c:pt>
                <c:pt idx="15">
                  <c:v>0</c:v>
                </c:pt>
                <c:pt idx="16">
                  <c:v>1.0570931779456188E-2</c:v>
                </c:pt>
                <c:pt idx="17">
                  <c:v>3.3308270053488665E-3</c:v>
                </c:pt>
                <c:pt idx="18">
                  <c:v>3.2586414384508863E-2</c:v>
                </c:pt>
                <c:pt idx="19">
                  <c:v>0</c:v>
                </c:pt>
                <c:pt idx="20">
                  <c:v>0</c:v>
                </c:pt>
                <c:pt idx="21">
                  <c:v>3.4550257296800641E-2</c:v>
                </c:pt>
                <c:pt idx="22">
                  <c:v>4.1277264968659536E-2</c:v>
                </c:pt>
                <c:pt idx="23">
                  <c:v>0</c:v>
                </c:pt>
                <c:pt idx="24">
                  <c:v>0</c:v>
                </c:pt>
                <c:pt idx="25">
                  <c:v>0.25122783144063759</c:v>
                </c:pt>
                <c:pt idx="26">
                  <c:v>0.14963471944492537</c:v>
                </c:pt>
                <c:pt idx="27">
                  <c:v>0.39967218994356202</c:v>
                </c:pt>
                <c:pt idx="28">
                  <c:v>6.9332292015900935E-3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C9-46AD-854B-0FA27376C010}"/>
            </c:ext>
          </c:extLst>
        </c:ser>
        <c:ser>
          <c:idx val="4"/>
          <c:order val="4"/>
          <c:tx>
            <c:strRef>
              <c:f>'Fall 16'!$AM$584</c:f>
              <c:strCache>
                <c:ptCount val="1"/>
                <c:pt idx="0">
                  <c:v>LH4-523FL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16'!$AM$585:$AM$613</c:f>
              <c:numCache>
                <c:formatCode>0%</c:formatCode>
                <c:ptCount val="29"/>
                <c:pt idx="0">
                  <c:v>1.0687096892552522E-2</c:v>
                </c:pt>
                <c:pt idx="1">
                  <c:v>0</c:v>
                </c:pt>
                <c:pt idx="2">
                  <c:v>1.5561012437033804E-3</c:v>
                </c:pt>
                <c:pt idx="3">
                  <c:v>1.125982106594025E-3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2.4194474591250252E-3</c:v>
                </c:pt>
                <c:pt idx="9">
                  <c:v>0</c:v>
                </c:pt>
                <c:pt idx="10">
                  <c:v>0</c:v>
                </c:pt>
                <c:pt idx="11">
                  <c:v>1.7359222555926449E-3</c:v>
                </c:pt>
                <c:pt idx="12">
                  <c:v>0</c:v>
                </c:pt>
                <c:pt idx="13">
                  <c:v>0.15261474807763234</c:v>
                </c:pt>
                <c:pt idx="14">
                  <c:v>0</c:v>
                </c:pt>
                <c:pt idx="15">
                  <c:v>2.582567884274428E-3</c:v>
                </c:pt>
                <c:pt idx="16">
                  <c:v>1.6879118608383993E-3</c:v>
                </c:pt>
                <c:pt idx="17">
                  <c:v>1.3211234641570685E-3</c:v>
                </c:pt>
                <c:pt idx="18">
                  <c:v>3.5469778174468766E-2</c:v>
                </c:pt>
                <c:pt idx="19">
                  <c:v>0</c:v>
                </c:pt>
                <c:pt idx="20">
                  <c:v>0</c:v>
                </c:pt>
                <c:pt idx="21">
                  <c:v>3.3587918824695272E-2</c:v>
                </c:pt>
                <c:pt idx="22">
                  <c:v>6.1229816773634227E-3</c:v>
                </c:pt>
                <c:pt idx="23">
                  <c:v>8.3190536131494582E-3</c:v>
                </c:pt>
                <c:pt idx="24">
                  <c:v>0</c:v>
                </c:pt>
                <c:pt idx="25">
                  <c:v>1.161351610251635E-2</c:v>
                </c:pt>
                <c:pt idx="26">
                  <c:v>4.1974328596184711E-3</c:v>
                </c:pt>
                <c:pt idx="27">
                  <c:v>0.72495841750371848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C9-46AD-854B-0FA27376C010}"/>
            </c:ext>
          </c:extLst>
        </c:ser>
        <c:ser>
          <c:idx val="5"/>
          <c:order val="5"/>
          <c:tx>
            <c:strRef>
              <c:f>'Fall 16'!$AN$584</c:f>
              <c:strCache>
                <c:ptCount val="1"/>
                <c:pt idx="0">
                  <c:v>LH4-524FL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16'!$AN$585:$AN$613</c:f>
              <c:numCache>
                <c:formatCode>0%</c:formatCode>
                <c:ptCount val="29"/>
                <c:pt idx="0">
                  <c:v>5.890264041485834E-3</c:v>
                </c:pt>
                <c:pt idx="1">
                  <c:v>0</c:v>
                </c:pt>
                <c:pt idx="2">
                  <c:v>2.450562743756646E-3</c:v>
                </c:pt>
                <c:pt idx="3">
                  <c:v>1.8968734487399743E-3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5.2879043265731847E-3</c:v>
                </c:pt>
                <c:pt idx="9">
                  <c:v>0</c:v>
                </c:pt>
                <c:pt idx="10">
                  <c:v>0</c:v>
                </c:pt>
                <c:pt idx="11">
                  <c:v>7.4083165518150657E-3</c:v>
                </c:pt>
                <c:pt idx="12">
                  <c:v>0</c:v>
                </c:pt>
                <c:pt idx="13">
                  <c:v>3.7740109348969431E-2</c:v>
                </c:pt>
                <c:pt idx="14">
                  <c:v>0</c:v>
                </c:pt>
                <c:pt idx="15">
                  <c:v>0</c:v>
                </c:pt>
                <c:pt idx="16">
                  <c:v>8.7600430682775038E-3</c:v>
                </c:pt>
                <c:pt idx="17">
                  <c:v>2.8491571459118002E-3</c:v>
                </c:pt>
                <c:pt idx="18">
                  <c:v>2.5609242371463774E-2</c:v>
                </c:pt>
                <c:pt idx="19">
                  <c:v>0</c:v>
                </c:pt>
                <c:pt idx="20">
                  <c:v>0</c:v>
                </c:pt>
                <c:pt idx="21">
                  <c:v>3.2989746310844489E-2</c:v>
                </c:pt>
                <c:pt idx="22">
                  <c:v>3.0508309907647295E-2</c:v>
                </c:pt>
                <c:pt idx="23">
                  <c:v>0</c:v>
                </c:pt>
                <c:pt idx="24">
                  <c:v>0</c:v>
                </c:pt>
                <c:pt idx="25">
                  <c:v>0.25691388374208979</c:v>
                </c:pt>
                <c:pt idx="26">
                  <c:v>0.16272117129097347</c:v>
                </c:pt>
                <c:pt idx="27">
                  <c:v>0.41897441570145166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C9-46AD-854B-0FA27376C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074400"/>
        <c:axId val="-2129070944"/>
      </c:barChart>
      <c:catAx>
        <c:axId val="-212907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070944"/>
        <c:crosses val="autoZero"/>
        <c:auto val="1"/>
        <c:lblAlgn val="ctr"/>
        <c:lblOffset val="100"/>
        <c:noMultiLvlLbl val="0"/>
      </c:catAx>
      <c:valAx>
        <c:axId val="-212907094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07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SUOLLAGAVALLDA SOILS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16'!$GM$584</c:f>
              <c:strCache>
                <c:ptCount val="1"/>
                <c:pt idx="0">
                  <c:v>LH4-014S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16'!$GM$630:$GM$649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8.6300408211062704E-2</c:v>
                </c:pt>
                <c:pt idx="5">
                  <c:v>0</c:v>
                </c:pt>
                <c:pt idx="6">
                  <c:v>8.3119016388669628E-2</c:v>
                </c:pt>
                <c:pt idx="7">
                  <c:v>8.9091489517260439E-2</c:v>
                </c:pt>
                <c:pt idx="8">
                  <c:v>1.7353083928628464E-2</c:v>
                </c:pt>
                <c:pt idx="9">
                  <c:v>0.11405264328231966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3.3311658110353817E-2</c:v>
                </c:pt>
                <c:pt idx="14">
                  <c:v>7.492636541676416E-2</c:v>
                </c:pt>
                <c:pt idx="15">
                  <c:v>0</c:v>
                </c:pt>
                <c:pt idx="16">
                  <c:v>0</c:v>
                </c:pt>
                <c:pt idx="17">
                  <c:v>2.8180463514544025E-2</c:v>
                </c:pt>
                <c:pt idx="18">
                  <c:v>0.473664871630397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E-4C52-B1FA-51B052E38B51}"/>
            </c:ext>
          </c:extLst>
        </c:ser>
        <c:ser>
          <c:idx val="1"/>
          <c:order val="1"/>
          <c:tx>
            <c:strRef>
              <c:f>'Fall 16'!$GN$584</c:f>
              <c:strCache>
                <c:ptCount val="1"/>
                <c:pt idx="0">
                  <c:v>LH4-028S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16'!$GN$630:$GN$649</c:f>
              <c:numCache>
                <c:formatCode>0%</c:formatCode>
                <c:ptCount val="20"/>
                <c:pt idx="0">
                  <c:v>9.2083738951382454E-3</c:v>
                </c:pt>
                <c:pt idx="1">
                  <c:v>0</c:v>
                </c:pt>
                <c:pt idx="2">
                  <c:v>1.0643705716009078E-2</c:v>
                </c:pt>
                <c:pt idx="3">
                  <c:v>1.2718333739722696E-2</c:v>
                </c:pt>
                <c:pt idx="4">
                  <c:v>0.11008936538409243</c:v>
                </c:pt>
                <c:pt idx="5">
                  <c:v>9.3624967645498641E-3</c:v>
                </c:pt>
                <c:pt idx="6">
                  <c:v>0</c:v>
                </c:pt>
                <c:pt idx="7">
                  <c:v>7.5409836338894073E-2</c:v>
                </c:pt>
                <c:pt idx="8">
                  <c:v>1.586554052383465E-2</c:v>
                </c:pt>
                <c:pt idx="9">
                  <c:v>0.14200063340164823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2.381887179556922E-2</c:v>
                </c:pt>
                <c:pt idx="14">
                  <c:v>0.10581462410027596</c:v>
                </c:pt>
                <c:pt idx="15">
                  <c:v>6.531383754239904E-3</c:v>
                </c:pt>
                <c:pt idx="16">
                  <c:v>9.5911410678450847E-3</c:v>
                </c:pt>
                <c:pt idx="17">
                  <c:v>2.2204048179520462E-2</c:v>
                </c:pt>
                <c:pt idx="18">
                  <c:v>0.44674164533866012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BE-4C52-B1FA-51B052E38B51}"/>
            </c:ext>
          </c:extLst>
        </c:ser>
        <c:ser>
          <c:idx val="2"/>
          <c:order val="2"/>
          <c:tx>
            <c:strRef>
              <c:f>'Fall 16'!$GO$584</c:f>
              <c:strCache>
                <c:ptCount val="1"/>
                <c:pt idx="0">
                  <c:v>LH4-063S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16'!$GO$630:$GO$649</c:f>
              <c:numCache>
                <c:formatCode>0%</c:formatCode>
                <c:ptCount val="20"/>
                <c:pt idx="0">
                  <c:v>1.7983224173925273E-2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0.11163323099008285</c:v>
                </c:pt>
                <c:pt idx="5">
                  <c:v>0</c:v>
                </c:pt>
                <c:pt idx="6">
                  <c:v>0</c:v>
                </c:pt>
                <c:pt idx="7">
                  <c:v>0.12204053846443608</c:v>
                </c:pt>
                <c:pt idx="8">
                  <c:v>1.8945709159641548E-2</c:v>
                </c:pt>
                <c:pt idx="9">
                  <c:v>0.12213285531293847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3.7556408497047285E-2</c:v>
                </c:pt>
                <c:pt idx="14">
                  <c:v>9.9556083981059362E-2</c:v>
                </c:pt>
                <c:pt idx="15">
                  <c:v>0</c:v>
                </c:pt>
                <c:pt idx="16">
                  <c:v>0</c:v>
                </c:pt>
                <c:pt idx="17">
                  <c:v>3.0288210552187098E-2</c:v>
                </c:pt>
                <c:pt idx="18">
                  <c:v>0.43986373886868207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BE-4C52-B1FA-51B052E38B51}"/>
            </c:ext>
          </c:extLst>
        </c:ser>
        <c:ser>
          <c:idx val="3"/>
          <c:order val="3"/>
          <c:tx>
            <c:strRef>
              <c:f>'Fall 16'!$GP$584</c:f>
              <c:strCache>
                <c:ptCount val="1"/>
                <c:pt idx="0">
                  <c:v>LH4-073S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16'!$GP$630:$GP$649</c:f>
              <c:numCache>
                <c:formatCode>0%</c:formatCode>
                <c:ptCount val="20"/>
                <c:pt idx="0">
                  <c:v>5.9579267306698559E-3</c:v>
                </c:pt>
                <c:pt idx="1">
                  <c:v>0</c:v>
                </c:pt>
                <c:pt idx="2">
                  <c:v>5.9789878240545024E-3</c:v>
                </c:pt>
                <c:pt idx="3">
                  <c:v>1.0720024969704887E-2</c:v>
                </c:pt>
                <c:pt idx="4">
                  <c:v>5.8478136040173059E-2</c:v>
                </c:pt>
                <c:pt idx="5">
                  <c:v>9.4314440665012236E-3</c:v>
                </c:pt>
                <c:pt idx="6">
                  <c:v>0</c:v>
                </c:pt>
                <c:pt idx="7">
                  <c:v>1.1011146041826117E-2</c:v>
                </c:pt>
                <c:pt idx="8">
                  <c:v>7.9224040572991594E-3</c:v>
                </c:pt>
                <c:pt idx="9">
                  <c:v>0.1661563227350917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2.9277785290169233E-2</c:v>
                </c:pt>
                <c:pt idx="14">
                  <c:v>0.10110786358390123</c:v>
                </c:pt>
                <c:pt idx="15">
                  <c:v>0</c:v>
                </c:pt>
                <c:pt idx="16">
                  <c:v>6.081754875778742E-3</c:v>
                </c:pt>
                <c:pt idx="17">
                  <c:v>2.1721814086673331E-2</c:v>
                </c:pt>
                <c:pt idx="18">
                  <c:v>0.5661543896981569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BE-4C52-B1FA-51B052E38B51}"/>
            </c:ext>
          </c:extLst>
        </c:ser>
        <c:ser>
          <c:idx val="4"/>
          <c:order val="4"/>
          <c:tx>
            <c:strRef>
              <c:f>'Fall 16'!$GQ$584</c:f>
              <c:strCache>
                <c:ptCount val="1"/>
                <c:pt idx="0">
                  <c:v>LH4-081S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16'!$GQ$630:$GQ$649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9.5778418673607216E-3</c:v>
                </c:pt>
                <c:pt idx="3">
                  <c:v>0</c:v>
                </c:pt>
                <c:pt idx="4">
                  <c:v>9.5900021418452816E-2</c:v>
                </c:pt>
                <c:pt idx="5">
                  <c:v>7.0322020883884281E-3</c:v>
                </c:pt>
                <c:pt idx="6">
                  <c:v>0</c:v>
                </c:pt>
                <c:pt idx="7">
                  <c:v>6.9710875398381958E-2</c:v>
                </c:pt>
                <c:pt idx="8">
                  <c:v>1.3837626492849184E-2</c:v>
                </c:pt>
                <c:pt idx="9">
                  <c:v>0.13481255457306138</c:v>
                </c:pt>
                <c:pt idx="10">
                  <c:v>7.5568481827326256E-3</c:v>
                </c:pt>
                <c:pt idx="11">
                  <c:v>0</c:v>
                </c:pt>
                <c:pt idx="12">
                  <c:v>0</c:v>
                </c:pt>
                <c:pt idx="13">
                  <c:v>2.979904421358244E-2</c:v>
                </c:pt>
                <c:pt idx="14">
                  <c:v>0.10266117356459564</c:v>
                </c:pt>
                <c:pt idx="15">
                  <c:v>1.0228916084938632E-2</c:v>
                </c:pt>
                <c:pt idx="16">
                  <c:v>7.7094455296637205E-3</c:v>
                </c:pt>
                <c:pt idx="17">
                  <c:v>2.4908198359223064E-2</c:v>
                </c:pt>
                <c:pt idx="18">
                  <c:v>0.48626525222676936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BE-4C52-B1FA-51B052E38B51}"/>
            </c:ext>
          </c:extLst>
        </c:ser>
        <c:ser>
          <c:idx val="5"/>
          <c:order val="5"/>
          <c:tx>
            <c:strRef>
              <c:f>'Fall 16'!$GR$584</c:f>
              <c:strCache>
                <c:ptCount val="1"/>
                <c:pt idx="0">
                  <c:v>LH4-091S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16'!$GR$630:$GR$649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1.1060494647506348E-2</c:v>
                </c:pt>
                <c:pt idx="4">
                  <c:v>6.6193290249476427E-2</c:v>
                </c:pt>
                <c:pt idx="5">
                  <c:v>9.0741849956556819E-3</c:v>
                </c:pt>
                <c:pt idx="6">
                  <c:v>0</c:v>
                </c:pt>
                <c:pt idx="7">
                  <c:v>7.5288045328358075E-2</c:v>
                </c:pt>
                <c:pt idx="8">
                  <c:v>1.0137401445609305E-2</c:v>
                </c:pt>
                <c:pt idx="9">
                  <c:v>0.16107688411001245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2.8882081817753147E-2</c:v>
                </c:pt>
                <c:pt idx="14">
                  <c:v>0.11260040231868758</c:v>
                </c:pt>
                <c:pt idx="15">
                  <c:v>0</c:v>
                </c:pt>
                <c:pt idx="16">
                  <c:v>0</c:v>
                </c:pt>
                <c:pt idx="17">
                  <c:v>2.8511524792597245E-2</c:v>
                </c:pt>
                <c:pt idx="18">
                  <c:v>0.49717569029434389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BE-4C52-B1FA-51B052E38B51}"/>
            </c:ext>
          </c:extLst>
        </c:ser>
        <c:ser>
          <c:idx val="6"/>
          <c:order val="6"/>
          <c:tx>
            <c:strRef>
              <c:f>'Fall 16'!$GS$584</c:f>
              <c:strCache>
                <c:ptCount val="1"/>
                <c:pt idx="0">
                  <c:v>LH4-105S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16'!$GS$630:$GS$649</c:f>
              <c:numCache>
                <c:formatCode>0%</c:formatCode>
                <c:ptCount val="20"/>
                <c:pt idx="0">
                  <c:v>5.1212575082307419E-3</c:v>
                </c:pt>
                <c:pt idx="1">
                  <c:v>0</c:v>
                </c:pt>
                <c:pt idx="2">
                  <c:v>6.1623572344998625E-3</c:v>
                </c:pt>
                <c:pt idx="3">
                  <c:v>1.0137456058297733E-2</c:v>
                </c:pt>
                <c:pt idx="4">
                  <c:v>4.7980397538014453E-2</c:v>
                </c:pt>
                <c:pt idx="5">
                  <c:v>1.0005622137571847E-2</c:v>
                </c:pt>
                <c:pt idx="6">
                  <c:v>0</c:v>
                </c:pt>
                <c:pt idx="7">
                  <c:v>6.7228476717389296E-2</c:v>
                </c:pt>
                <c:pt idx="8">
                  <c:v>8.7511433975553683E-3</c:v>
                </c:pt>
                <c:pt idx="9">
                  <c:v>0.15058283629857896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4.0435015878971768E-2</c:v>
                </c:pt>
                <c:pt idx="14">
                  <c:v>0.11135193604715506</c:v>
                </c:pt>
                <c:pt idx="15">
                  <c:v>4.839383934574241E-3</c:v>
                </c:pt>
                <c:pt idx="16">
                  <c:v>4.4116391360071987E-3</c:v>
                </c:pt>
                <c:pt idx="17">
                  <c:v>2.3142181580097686E-2</c:v>
                </c:pt>
                <c:pt idx="18">
                  <c:v>0.5098502965330558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BE-4C52-B1FA-51B052E38B51}"/>
            </c:ext>
          </c:extLst>
        </c:ser>
        <c:ser>
          <c:idx val="7"/>
          <c:order val="7"/>
          <c:tx>
            <c:strRef>
              <c:f>'Fall 16'!$GT$584</c:f>
              <c:strCache>
                <c:ptCount val="1"/>
                <c:pt idx="0">
                  <c:v>LH4-110S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16'!$GT$630:$GT$649</c:f>
              <c:numCache>
                <c:formatCode>0%</c:formatCode>
                <c:ptCount val="20"/>
                <c:pt idx="0">
                  <c:v>1.1879989793326025E-2</c:v>
                </c:pt>
                <c:pt idx="1">
                  <c:v>0</c:v>
                </c:pt>
                <c:pt idx="2">
                  <c:v>0</c:v>
                </c:pt>
                <c:pt idx="3">
                  <c:v>1.0213841330336305E-2</c:v>
                </c:pt>
                <c:pt idx="4">
                  <c:v>0.1504613508026541</c:v>
                </c:pt>
                <c:pt idx="5">
                  <c:v>1.00147572410816E-2</c:v>
                </c:pt>
                <c:pt idx="6">
                  <c:v>0</c:v>
                </c:pt>
                <c:pt idx="7">
                  <c:v>0.10680064266262951</c:v>
                </c:pt>
                <c:pt idx="8">
                  <c:v>1.5793851653778342E-2</c:v>
                </c:pt>
                <c:pt idx="9">
                  <c:v>0.11159926419341733</c:v>
                </c:pt>
                <c:pt idx="10">
                  <c:v>1.0526511864522036E-2</c:v>
                </c:pt>
                <c:pt idx="11">
                  <c:v>0</c:v>
                </c:pt>
                <c:pt idx="12">
                  <c:v>0</c:v>
                </c:pt>
                <c:pt idx="13">
                  <c:v>4.1791863458056161E-2</c:v>
                </c:pt>
                <c:pt idx="14">
                  <c:v>8.6948921243372251E-2</c:v>
                </c:pt>
                <c:pt idx="15">
                  <c:v>0</c:v>
                </c:pt>
                <c:pt idx="16">
                  <c:v>1.0335197473741725E-2</c:v>
                </c:pt>
                <c:pt idx="17">
                  <c:v>3.0526471571141692E-2</c:v>
                </c:pt>
                <c:pt idx="18">
                  <c:v>0.40310733671194299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BE-4C52-B1FA-51B052E38B51}"/>
            </c:ext>
          </c:extLst>
        </c:ser>
        <c:ser>
          <c:idx val="8"/>
          <c:order val="8"/>
          <c:tx>
            <c:strRef>
              <c:f>'Fall 16'!$GU$584</c:f>
              <c:strCache>
                <c:ptCount val="1"/>
                <c:pt idx="0">
                  <c:v>LH4-113S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16'!$GU$630:$GU$649</c:f>
              <c:numCache>
                <c:formatCode>0%</c:formatCode>
                <c:ptCount val="20"/>
                <c:pt idx="0">
                  <c:v>5.6865325989304367E-3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6.0849734345184155E-2</c:v>
                </c:pt>
                <c:pt idx="5">
                  <c:v>0</c:v>
                </c:pt>
                <c:pt idx="6">
                  <c:v>1.1489226838216975E-2</c:v>
                </c:pt>
                <c:pt idx="7">
                  <c:v>9.1569107786167392E-2</c:v>
                </c:pt>
                <c:pt idx="8">
                  <c:v>9.6025630642112506E-3</c:v>
                </c:pt>
                <c:pt idx="9">
                  <c:v>0.18129455088662486</c:v>
                </c:pt>
                <c:pt idx="10">
                  <c:v>6.4461289479218501E-3</c:v>
                </c:pt>
                <c:pt idx="11">
                  <c:v>0</c:v>
                </c:pt>
                <c:pt idx="12">
                  <c:v>0</c:v>
                </c:pt>
                <c:pt idx="13">
                  <c:v>2.6684020255641348E-2</c:v>
                </c:pt>
                <c:pt idx="14">
                  <c:v>0.12826809224830915</c:v>
                </c:pt>
                <c:pt idx="15">
                  <c:v>0</c:v>
                </c:pt>
                <c:pt idx="16">
                  <c:v>5.8412961722381588E-3</c:v>
                </c:pt>
                <c:pt idx="17">
                  <c:v>2.6547158332045639E-2</c:v>
                </c:pt>
                <c:pt idx="18">
                  <c:v>0.44572158852450883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BE-4C52-B1FA-51B052E38B51}"/>
            </c:ext>
          </c:extLst>
        </c:ser>
        <c:ser>
          <c:idx val="9"/>
          <c:order val="9"/>
          <c:tx>
            <c:strRef>
              <c:f>'Fall 16'!$GV$584</c:f>
              <c:strCache>
                <c:ptCount val="1"/>
                <c:pt idx="0">
                  <c:v>LH4-133S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16'!$GV$630:$GV$649</c:f>
              <c:numCache>
                <c:formatCode>0%</c:formatCode>
                <c:ptCount val="20"/>
                <c:pt idx="0">
                  <c:v>1.0506827632037906E-2</c:v>
                </c:pt>
                <c:pt idx="1">
                  <c:v>0</c:v>
                </c:pt>
                <c:pt idx="2">
                  <c:v>9.3581604562416303E-3</c:v>
                </c:pt>
                <c:pt idx="3">
                  <c:v>0</c:v>
                </c:pt>
                <c:pt idx="4">
                  <c:v>7.729780117666997E-2</c:v>
                </c:pt>
                <c:pt idx="5">
                  <c:v>0</c:v>
                </c:pt>
                <c:pt idx="6">
                  <c:v>0</c:v>
                </c:pt>
                <c:pt idx="7">
                  <c:v>6.4929813758785412E-2</c:v>
                </c:pt>
                <c:pt idx="8">
                  <c:v>1.9114690940909989E-2</c:v>
                </c:pt>
                <c:pt idx="9">
                  <c:v>0.13766805758707309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2.9647540809108541E-2</c:v>
                </c:pt>
                <c:pt idx="14">
                  <c:v>9.6778052284515276E-2</c:v>
                </c:pt>
                <c:pt idx="15">
                  <c:v>4.5183154604809227E-3</c:v>
                </c:pt>
                <c:pt idx="16">
                  <c:v>1.0681249945860276E-2</c:v>
                </c:pt>
                <c:pt idx="17">
                  <c:v>2.1760232779931589E-2</c:v>
                </c:pt>
                <c:pt idx="18">
                  <c:v>0.51773925716838542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BE-4C52-B1FA-51B052E38B51}"/>
            </c:ext>
          </c:extLst>
        </c:ser>
        <c:ser>
          <c:idx val="10"/>
          <c:order val="10"/>
          <c:tx>
            <c:strRef>
              <c:f>'Fall 16'!$GW$584</c:f>
              <c:strCache>
                <c:ptCount val="1"/>
                <c:pt idx="0">
                  <c:v>LH4-138S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16'!$GW$630:$GW$649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1.0333876965181017E-2</c:v>
                </c:pt>
                <c:pt idx="4">
                  <c:v>0.10155166972338696</c:v>
                </c:pt>
                <c:pt idx="5">
                  <c:v>1.6231163832821069E-2</c:v>
                </c:pt>
                <c:pt idx="6">
                  <c:v>1.7248080436448418E-2</c:v>
                </c:pt>
                <c:pt idx="7">
                  <c:v>9.2274799466366353E-2</c:v>
                </c:pt>
                <c:pt idx="8">
                  <c:v>1.9571972347785235E-2</c:v>
                </c:pt>
                <c:pt idx="9">
                  <c:v>0.11235696498396873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1.9742825160941037E-2</c:v>
                </c:pt>
                <c:pt idx="14">
                  <c:v>9.6665707466596071E-2</c:v>
                </c:pt>
                <c:pt idx="15">
                  <c:v>0</c:v>
                </c:pt>
                <c:pt idx="16">
                  <c:v>0</c:v>
                </c:pt>
                <c:pt idx="17">
                  <c:v>2.9923729664072078E-2</c:v>
                </c:pt>
                <c:pt idx="18">
                  <c:v>0.48409920995243294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BE-4C52-B1FA-51B052E38B51}"/>
            </c:ext>
          </c:extLst>
        </c:ser>
        <c:ser>
          <c:idx val="11"/>
          <c:order val="11"/>
          <c:tx>
            <c:strRef>
              <c:f>'Fall 16'!$GX$584</c:f>
              <c:strCache>
                <c:ptCount val="1"/>
                <c:pt idx="0">
                  <c:v>LH4-152S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16'!$GX$630:$GX$649</c:f>
              <c:numCache>
                <c:formatCode>0%</c:formatCode>
                <c:ptCount val="20"/>
                <c:pt idx="0">
                  <c:v>8.8961460823703178E-3</c:v>
                </c:pt>
                <c:pt idx="1">
                  <c:v>0</c:v>
                </c:pt>
                <c:pt idx="2">
                  <c:v>0</c:v>
                </c:pt>
                <c:pt idx="3">
                  <c:v>7.7402294016136195E-3</c:v>
                </c:pt>
                <c:pt idx="4">
                  <c:v>8.9089026175688382E-2</c:v>
                </c:pt>
                <c:pt idx="5">
                  <c:v>1.1378497717888091E-2</c:v>
                </c:pt>
                <c:pt idx="6">
                  <c:v>0</c:v>
                </c:pt>
                <c:pt idx="7">
                  <c:v>0.10074448600195289</c:v>
                </c:pt>
                <c:pt idx="8">
                  <c:v>1.5270032493667356E-2</c:v>
                </c:pt>
                <c:pt idx="9">
                  <c:v>0.13876388239133527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2.6927756810435639E-2</c:v>
                </c:pt>
                <c:pt idx="14">
                  <c:v>0.10820166507891117</c:v>
                </c:pt>
                <c:pt idx="15">
                  <c:v>8.8614568633703789E-3</c:v>
                </c:pt>
                <c:pt idx="16">
                  <c:v>8.4921487419073929E-3</c:v>
                </c:pt>
                <c:pt idx="17">
                  <c:v>4.530408569596852E-2</c:v>
                </c:pt>
                <c:pt idx="18">
                  <c:v>0.43033058654489104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BE-4C52-B1FA-51B052E38B51}"/>
            </c:ext>
          </c:extLst>
        </c:ser>
        <c:ser>
          <c:idx val="12"/>
          <c:order val="12"/>
          <c:tx>
            <c:strRef>
              <c:f>'Fall 16'!$GY$584</c:f>
              <c:strCache>
                <c:ptCount val="1"/>
                <c:pt idx="0">
                  <c:v>LH4-180S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16'!$GY$630:$GY$649</c:f>
              <c:numCache>
                <c:formatCode>0%</c:formatCode>
                <c:ptCount val="20"/>
                <c:pt idx="0">
                  <c:v>7.2067110390462577E-3</c:v>
                </c:pt>
                <c:pt idx="1">
                  <c:v>0</c:v>
                </c:pt>
                <c:pt idx="2">
                  <c:v>6.372598041542988E-3</c:v>
                </c:pt>
                <c:pt idx="3">
                  <c:v>0</c:v>
                </c:pt>
                <c:pt idx="4">
                  <c:v>7.0973724772973937E-2</c:v>
                </c:pt>
                <c:pt idx="5">
                  <c:v>0</c:v>
                </c:pt>
                <c:pt idx="6">
                  <c:v>0</c:v>
                </c:pt>
                <c:pt idx="7">
                  <c:v>8.2570922972479227E-2</c:v>
                </c:pt>
                <c:pt idx="8">
                  <c:v>1.1613161917099166E-2</c:v>
                </c:pt>
                <c:pt idx="9">
                  <c:v>0.15981472334244984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2.0834801436092711E-2</c:v>
                </c:pt>
                <c:pt idx="14">
                  <c:v>0.10098296013908638</c:v>
                </c:pt>
                <c:pt idx="15">
                  <c:v>5.7880365430602503E-3</c:v>
                </c:pt>
                <c:pt idx="16">
                  <c:v>6.7663129079664078E-3</c:v>
                </c:pt>
                <c:pt idx="17">
                  <c:v>2.4738924573221386E-2</c:v>
                </c:pt>
                <c:pt idx="18">
                  <c:v>0.50233712231498151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BE-4C52-B1FA-51B052E38B51}"/>
            </c:ext>
          </c:extLst>
        </c:ser>
        <c:ser>
          <c:idx val="13"/>
          <c:order val="13"/>
          <c:tx>
            <c:strRef>
              <c:f>'Fall 16'!$GZ$584</c:f>
              <c:strCache>
                <c:ptCount val="1"/>
                <c:pt idx="0">
                  <c:v>LH4-233S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16'!$GZ$630:$GZ$649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3BE-4C52-B1FA-51B052E38B51}"/>
            </c:ext>
          </c:extLst>
        </c:ser>
        <c:ser>
          <c:idx val="14"/>
          <c:order val="14"/>
          <c:tx>
            <c:strRef>
              <c:f>'Fall 16'!$HA$584</c:f>
              <c:strCache>
                <c:ptCount val="1"/>
                <c:pt idx="0">
                  <c:v>LH4-354S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16'!$HA$630:$HA$649</c:f>
              <c:numCache>
                <c:formatCode>0%</c:formatCode>
                <c:ptCount val="20"/>
                <c:pt idx="0">
                  <c:v>8.5487747058269978E-3</c:v>
                </c:pt>
                <c:pt idx="1">
                  <c:v>0</c:v>
                </c:pt>
                <c:pt idx="2">
                  <c:v>1.0536981622401725E-2</c:v>
                </c:pt>
                <c:pt idx="3">
                  <c:v>1.0591536411483334E-2</c:v>
                </c:pt>
                <c:pt idx="4">
                  <c:v>6.932367808752736E-2</c:v>
                </c:pt>
                <c:pt idx="5">
                  <c:v>1.2084474709206962E-2</c:v>
                </c:pt>
                <c:pt idx="6">
                  <c:v>9.1974356108080729E-3</c:v>
                </c:pt>
                <c:pt idx="7">
                  <c:v>9.6187684799026951E-2</c:v>
                </c:pt>
                <c:pt idx="8">
                  <c:v>1.223300564036366E-2</c:v>
                </c:pt>
                <c:pt idx="9">
                  <c:v>0.12200235475167195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1.5810849295291852E-2</c:v>
                </c:pt>
                <c:pt idx="14">
                  <c:v>9.7454780899954754E-2</c:v>
                </c:pt>
                <c:pt idx="15">
                  <c:v>0</c:v>
                </c:pt>
                <c:pt idx="16">
                  <c:v>7.3270549782377473E-3</c:v>
                </c:pt>
                <c:pt idx="17">
                  <c:v>2.0529127871411618E-2</c:v>
                </c:pt>
                <c:pt idx="18">
                  <c:v>0.50817226061678711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BE-4C52-B1FA-51B052E38B51}"/>
            </c:ext>
          </c:extLst>
        </c:ser>
        <c:ser>
          <c:idx val="15"/>
          <c:order val="15"/>
          <c:tx>
            <c:strRef>
              <c:f>'Fall 16'!$HB$584</c:f>
              <c:strCache>
                <c:ptCount val="1"/>
                <c:pt idx="0">
                  <c:v>LH4-356S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16'!$HB$630:$HB$649</c:f>
              <c:numCache>
                <c:formatCode>0%</c:formatCode>
                <c:ptCount val="20"/>
                <c:pt idx="0">
                  <c:v>1.279778601614095E-2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0.10418991558926866</c:v>
                </c:pt>
                <c:pt idx="5">
                  <c:v>1.4471332906911327E-2</c:v>
                </c:pt>
                <c:pt idx="6">
                  <c:v>0</c:v>
                </c:pt>
                <c:pt idx="7">
                  <c:v>8.952451598262906E-2</c:v>
                </c:pt>
                <c:pt idx="8">
                  <c:v>1.9358942376432264E-2</c:v>
                </c:pt>
                <c:pt idx="9">
                  <c:v>0.13669919624780799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3.4935735879157583E-2</c:v>
                </c:pt>
                <c:pt idx="14">
                  <c:v>0.10651351214132079</c:v>
                </c:pt>
                <c:pt idx="15">
                  <c:v>0</c:v>
                </c:pt>
                <c:pt idx="16">
                  <c:v>0</c:v>
                </c:pt>
                <c:pt idx="17">
                  <c:v>2.4433284960102775E-2</c:v>
                </c:pt>
                <c:pt idx="18">
                  <c:v>0.45707577790022869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3BE-4C52-B1FA-51B052E38B51}"/>
            </c:ext>
          </c:extLst>
        </c:ser>
        <c:ser>
          <c:idx val="16"/>
          <c:order val="16"/>
          <c:tx>
            <c:strRef>
              <c:f>'Fall 16'!$HC$584</c:f>
              <c:strCache>
                <c:ptCount val="1"/>
                <c:pt idx="0">
                  <c:v>LH4-357S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16'!$HC$630:$HC$649</c:f>
              <c:numCache>
                <c:formatCode>0%</c:formatCode>
                <c:ptCount val="20"/>
                <c:pt idx="0">
                  <c:v>9.0848148341587422E-3</c:v>
                </c:pt>
                <c:pt idx="1">
                  <c:v>0</c:v>
                </c:pt>
                <c:pt idx="2">
                  <c:v>1.2096564878557788E-2</c:v>
                </c:pt>
                <c:pt idx="3">
                  <c:v>0</c:v>
                </c:pt>
                <c:pt idx="4">
                  <c:v>9.4443620652302371E-2</c:v>
                </c:pt>
                <c:pt idx="5">
                  <c:v>7.1396787454815645E-3</c:v>
                </c:pt>
                <c:pt idx="6">
                  <c:v>0</c:v>
                </c:pt>
                <c:pt idx="7">
                  <c:v>6.6539368192922679E-2</c:v>
                </c:pt>
                <c:pt idx="8">
                  <c:v>1.5819525744131851E-2</c:v>
                </c:pt>
                <c:pt idx="9">
                  <c:v>9.3390350542847181E-2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2.0015605117289743E-2</c:v>
                </c:pt>
                <c:pt idx="14">
                  <c:v>0.16964494571525204</c:v>
                </c:pt>
                <c:pt idx="15">
                  <c:v>0</c:v>
                </c:pt>
                <c:pt idx="16">
                  <c:v>9.2068398476299572E-3</c:v>
                </c:pt>
                <c:pt idx="17">
                  <c:v>2.4879716269719288E-2</c:v>
                </c:pt>
                <c:pt idx="18">
                  <c:v>0.47773896945970679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BE-4C52-B1FA-51B052E38B51}"/>
            </c:ext>
          </c:extLst>
        </c:ser>
        <c:ser>
          <c:idx val="17"/>
          <c:order val="17"/>
          <c:tx>
            <c:strRef>
              <c:f>'Fall 16'!$HD$584</c:f>
              <c:strCache>
                <c:ptCount val="1"/>
                <c:pt idx="0">
                  <c:v>LH4-376S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16'!$HD$630:$HD$649</c:f>
              <c:numCache>
                <c:formatCode>0%</c:formatCode>
                <c:ptCount val="20"/>
                <c:pt idx="0">
                  <c:v>1.2155736248653237E-2</c:v>
                </c:pt>
                <c:pt idx="1">
                  <c:v>0</c:v>
                </c:pt>
                <c:pt idx="2">
                  <c:v>7.3229896453858526E-3</c:v>
                </c:pt>
                <c:pt idx="3">
                  <c:v>0</c:v>
                </c:pt>
                <c:pt idx="4">
                  <c:v>0.10350882792912053</c:v>
                </c:pt>
                <c:pt idx="5">
                  <c:v>1.1421991014973503E-2</c:v>
                </c:pt>
                <c:pt idx="6">
                  <c:v>0</c:v>
                </c:pt>
                <c:pt idx="7">
                  <c:v>0.10813211223532199</c:v>
                </c:pt>
                <c:pt idx="8">
                  <c:v>1.9252387606044793E-2</c:v>
                </c:pt>
                <c:pt idx="9">
                  <c:v>0.14845482403273935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2.6558545759187965E-2</c:v>
                </c:pt>
                <c:pt idx="14">
                  <c:v>0.11205158902178446</c:v>
                </c:pt>
                <c:pt idx="15">
                  <c:v>0</c:v>
                </c:pt>
                <c:pt idx="16">
                  <c:v>1.0837121160463838E-2</c:v>
                </c:pt>
                <c:pt idx="17">
                  <c:v>2.8973327413173339E-2</c:v>
                </c:pt>
                <c:pt idx="18">
                  <c:v>0.4113305479331511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BE-4C52-B1FA-51B052E38B51}"/>
            </c:ext>
          </c:extLst>
        </c:ser>
        <c:ser>
          <c:idx val="18"/>
          <c:order val="18"/>
          <c:tx>
            <c:strRef>
              <c:f>'Fall 16'!$HE$584</c:f>
              <c:strCache>
                <c:ptCount val="1"/>
                <c:pt idx="0">
                  <c:v>LH4-390S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16'!$HE$630:$HE$649</c:f>
              <c:numCache>
                <c:formatCode>0%</c:formatCode>
                <c:ptCount val="20"/>
                <c:pt idx="0">
                  <c:v>1.786616153391752E-2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0.14181560793569162</c:v>
                </c:pt>
                <c:pt idx="5">
                  <c:v>0</c:v>
                </c:pt>
                <c:pt idx="6">
                  <c:v>0</c:v>
                </c:pt>
                <c:pt idx="7">
                  <c:v>0.11184888323039131</c:v>
                </c:pt>
                <c:pt idx="8">
                  <c:v>2.8624405705969455E-2</c:v>
                </c:pt>
                <c:pt idx="9">
                  <c:v>0.12426148008362613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2.6018660151169395E-2</c:v>
                </c:pt>
                <c:pt idx="14">
                  <c:v>0.12728816516497815</c:v>
                </c:pt>
                <c:pt idx="15">
                  <c:v>0</c:v>
                </c:pt>
                <c:pt idx="16">
                  <c:v>1.6094006599377379E-2</c:v>
                </c:pt>
                <c:pt idx="17">
                  <c:v>3.9443621404604924E-2</c:v>
                </c:pt>
                <c:pt idx="18">
                  <c:v>0.36673900819027422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3BE-4C52-B1FA-51B052E38B51}"/>
            </c:ext>
          </c:extLst>
        </c:ser>
        <c:ser>
          <c:idx val="19"/>
          <c:order val="19"/>
          <c:tx>
            <c:strRef>
              <c:f>'Fall 16'!$HF$584</c:f>
              <c:strCache>
                <c:ptCount val="1"/>
                <c:pt idx="0">
                  <c:v>LH4-430S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16'!$HF$630:$HF$649</c:f>
              <c:numCache>
                <c:formatCode>0%</c:formatCode>
                <c:ptCount val="20"/>
                <c:pt idx="0">
                  <c:v>3.2619021509451944E-2</c:v>
                </c:pt>
                <c:pt idx="1">
                  <c:v>0</c:v>
                </c:pt>
                <c:pt idx="2">
                  <c:v>2.2045805370528707E-2</c:v>
                </c:pt>
                <c:pt idx="3">
                  <c:v>0</c:v>
                </c:pt>
                <c:pt idx="4">
                  <c:v>0.16617466031678738</c:v>
                </c:pt>
                <c:pt idx="5">
                  <c:v>2.8019539293157054E-2</c:v>
                </c:pt>
                <c:pt idx="6">
                  <c:v>0</c:v>
                </c:pt>
                <c:pt idx="7">
                  <c:v>9.2791831988387863E-2</c:v>
                </c:pt>
                <c:pt idx="8">
                  <c:v>5.7690808571130237E-2</c:v>
                </c:pt>
                <c:pt idx="9">
                  <c:v>6.5096983719013748E-2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3.7325784288026187E-2</c:v>
                </c:pt>
                <c:pt idx="14">
                  <c:v>0.17826088197244136</c:v>
                </c:pt>
                <c:pt idx="15">
                  <c:v>0</c:v>
                </c:pt>
                <c:pt idx="16">
                  <c:v>0</c:v>
                </c:pt>
                <c:pt idx="17">
                  <c:v>3.6326591978396855E-2</c:v>
                </c:pt>
                <c:pt idx="18">
                  <c:v>0.28364809099267863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3BE-4C52-B1FA-51B052E38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3169008"/>
        <c:axId val="-2113165616"/>
      </c:barChart>
      <c:catAx>
        <c:axId val="-21131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165616"/>
        <c:crosses val="autoZero"/>
        <c:auto val="1"/>
        <c:lblAlgn val="ctr"/>
        <c:lblOffset val="100"/>
        <c:noMultiLvlLbl val="0"/>
      </c:catAx>
      <c:valAx>
        <c:axId val="-2113165616"/>
        <c:scaling>
          <c:orientation val="minMax"/>
          <c:max val="0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1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SUOLLAGAVALLDA SOILS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16'!$GM$584</c:f>
              <c:strCache>
                <c:ptCount val="1"/>
                <c:pt idx="0">
                  <c:v>LH4-014S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16'!$GM$654:$GM$664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0.63009026787844791</c:v>
                </c:pt>
                <c:pt idx="4">
                  <c:v>0</c:v>
                </c:pt>
                <c:pt idx="5">
                  <c:v>0.12669707510960632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0.2432126570119458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4-479B-AC69-4D6CE75F1E4E}"/>
            </c:ext>
          </c:extLst>
        </c:ser>
        <c:ser>
          <c:idx val="1"/>
          <c:order val="1"/>
          <c:tx>
            <c:strRef>
              <c:f>'Fall 16'!$GN$584</c:f>
              <c:strCache>
                <c:ptCount val="1"/>
                <c:pt idx="0">
                  <c:v>LH4-028S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16'!$GN$654:$GN$664</c:f>
              <c:numCache>
                <c:formatCode>0%</c:formatCode>
                <c:ptCount val="11"/>
                <c:pt idx="0">
                  <c:v>4.6451086928274848E-2</c:v>
                </c:pt>
                <c:pt idx="1">
                  <c:v>5.3691531760493412E-2</c:v>
                </c:pt>
                <c:pt idx="2">
                  <c:v>6.4156867743889595E-2</c:v>
                </c:pt>
                <c:pt idx="3">
                  <c:v>0.55533916623813595</c:v>
                </c:pt>
                <c:pt idx="4">
                  <c:v>4.7228550450738253E-2</c:v>
                </c:pt>
                <c:pt idx="5">
                  <c:v>8.0032762616840558E-2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0.12015286269963187</c:v>
                </c:pt>
                <c:pt idx="10">
                  <c:v>3.2947171561995434E-2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4-479B-AC69-4D6CE75F1E4E}"/>
            </c:ext>
          </c:extLst>
        </c:ser>
        <c:ser>
          <c:idx val="2"/>
          <c:order val="2"/>
          <c:tx>
            <c:strRef>
              <c:f>'Fall 16'!$GO$584</c:f>
              <c:strCache>
                <c:ptCount val="1"/>
                <c:pt idx="0">
                  <c:v>LH4-063S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16'!$GO$654:$GO$664</c:f>
              <c:numCache>
                <c:formatCode>0%</c:formatCode>
                <c:ptCount val="11"/>
                <c:pt idx="0">
                  <c:v>9.6622405283807763E-2</c:v>
                </c:pt>
                <c:pt idx="1">
                  <c:v>0</c:v>
                </c:pt>
                <c:pt idx="2">
                  <c:v>0</c:v>
                </c:pt>
                <c:pt idx="3">
                  <c:v>0.59979629812457325</c:v>
                </c:pt>
                <c:pt idx="4">
                  <c:v>0</c:v>
                </c:pt>
                <c:pt idx="5">
                  <c:v>0.10179375906720216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0.20178753752441678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64-479B-AC69-4D6CE75F1E4E}"/>
            </c:ext>
          </c:extLst>
        </c:ser>
        <c:ser>
          <c:idx val="3"/>
          <c:order val="3"/>
          <c:tx>
            <c:strRef>
              <c:f>'Fall 16'!$GP$584</c:f>
              <c:strCache>
                <c:ptCount val="1"/>
                <c:pt idx="0">
                  <c:v>LH4-073S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16'!$GP$654:$GP$664</c:f>
              <c:numCache>
                <c:formatCode>0%</c:formatCode>
                <c:ptCount val="11"/>
                <c:pt idx="0">
                  <c:v>4.6631292128445405E-2</c:v>
                </c:pt>
                <c:pt idx="1">
                  <c:v>4.6796132356021265E-2</c:v>
                </c:pt>
                <c:pt idx="2">
                  <c:v>8.3903115728704958E-2</c:v>
                </c:pt>
                <c:pt idx="3">
                  <c:v>0.45769462567890495</c:v>
                </c:pt>
                <c:pt idx="4">
                  <c:v>7.3817695876341266E-2</c:v>
                </c:pt>
                <c:pt idx="5">
                  <c:v>6.2006794419568599E-2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0.22915034381201352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64-479B-AC69-4D6CE75F1E4E}"/>
            </c:ext>
          </c:extLst>
        </c:ser>
        <c:ser>
          <c:idx val="4"/>
          <c:order val="4"/>
          <c:tx>
            <c:strRef>
              <c:f>'Fall 16'!$GQ$584</c:f>
              <c:strCache>
                <c:ptCount val="1"/>
                <c:pt idx="0">
                  <c:v>LH4-081S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16'!$GQ$654:$GQ$664</c:f>
              <c:numCache>
                <c:formatCode>0%</c:formatCode>
                <c:ptCount val="11"/>
                <c:pt idx="0">
                  <c:v>0</c:v>
                </c:pt>
                <c:pt idx="1">
                  <c:v>5.5066430070175601E-2</c:v>
                </c:pt>
                <c:pt idx="2">
                  <c:v>0</c:v>
                </c:pt>
                <c:pt idx="3">
                  <c:v>0.55136343826720291</c:v>
                </c:pt>
                <c:pt idx="4">
                  <c:v>4.043063874955078E-2</c:v>
                </c:pt>
                <c:pt idx="5">
                  <c:v>7.9557451684641678E-2</c:v>
                </c:pt>
                <c:pt idx="6">
                  <c:v>4.3447016328747187E-2</c:v>
                </c:pt>
                <c:pt idx="7">
                  <c:v>0</c:v>
                </c:pt>
                <c:pt idx="8">
                  <c:v>0</c:v>
                </c:pt>
                <c:pt idx="9">
                  <c:v>0.17132533686291521</c:v>
                </c:pt>
                <c:pt idx="10">
                  <c:v>5.8809688036766755E-2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64-479B-AC69-4D6CE75F1E4E}"/>
            </c:ext>
          </c:extLst>
        </c:ser>
        <c:ser>
          <c:idx val="5"/>
          <c:order val="5"/>
          <c:tx>
            <c:strRef>
              <c:f>'Fall 16'!$GR$584</c:f>
              <c:strCache>
                <c:ptCount val="1"/>
                <c:pt idx="0">
                  <c:v>LH4-091S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16'!$GR$654:$GR$664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8.8238686698652202E-2</c:v>
                </c:pt>
                <c:pt idx="3">
                  <c:v>0.52807846177054507</c:v>
                </c:pt>
                <c:pt idx="4">
                  <c:v>7.2392256620981546E-2</c:v>
                </c:pt>
                <c:pt idx="5">
                  <c:v>8.0874411010113001E-2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0.23041618389970805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64-479B-AC69-4D6CE75F1E4E}"/>
            </c:ext>
          </c:extLst>
        </c:ser>
        <c:ser>
          <c:idx val="6"/>
          <c:order val="6"/>
          <c:tx>
            <c:strRef>
              <c:f>'Fall 16'!$GS$584</c:f>
              <c:strCache>
                <c:ptCount val="1"/>
                <c:pt idx="0">
                  <c:v>LH4-105S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16'!$GS$654:$GS$664</c:f>
              <c:numCache>
                <c:formatCode>0%</c:formatCode>
                <c:ptCount val="11"/>
                <c:pt idx="0">
                  <c:v>3.8380847073860996E-2</c:v>
                </c:pt>
                <c:pt idx="1">
                  <c:v>4.6183284135140147E-2</c:v>
                </c:pt>
                <c:pt idx="2">
                  <c:v>7.597433834681927E-2</c:v>
                </c:pt>
                <c:pt idx="3">
                  <c:v>0.35958517951693242</c:v>
                </c:pt>
                <c:pt idx="4">
                  <c:v>7.4986319770835613E-2</c:v>
                </c:pt>
                <c:pt idx="5">
                  <c:v>6.5584731078878564E-2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0.30303693153209688</c:v>
                </c:pt>
                <c:pt idx="10">
                  <c:v>3.6268368545435976E-2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64-479B-AC69-4D6CE75F1E4E}"/>
            </c:ext>
          </c:extLst>
        </c:ser>
        <c:ser>
          <c:idx val="7"/>
          <c:order val="7"/>
          <c:tx>
            <c:strRef>
              <c:f>'Fall 16'!$GT$584</c:f>
              <c:strCache>
                <c:ptCount val="1"/>
                <c:pt idx="0">
                  <c:v>LH4-110S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16'!$GT$654:$GT$664</c:f>
              <c:numCache>
                <c:formatCode>0%</c:formatCode>
                <c:ptCount val="11"/>
                <c:pt idx="0">
                  <c:v>4.7390645996386524E-2</c:v>
                </c:pt>
                <c:pt idx="1">
                  <c:v>0</c:v>
                </c:pt>
                <c:pt idx="2">
                  <c:v>4.0744188098642574E-2</c:v>
                </c:pt>
                <c:pt idx="3">
                  <c:v>0.60020763789144671</c:v>
                </c:pt>
                <c:pt idx="4">
                  <c:v>3.9950018763355521E-2</c:v>
                </c:pt>
                <c:pt idx="5">
                  <c:v>6.300349122051746E-2</c:v>
                </c:pt>
                <c:pt idx="6">
                  <c:v>4.199146683009581E-2</c:v>
                </c:pt>
                <c:pt idx="7">
                  <c:v>0</c:v>
                </c:pt>
                <c:pt idx="8">
                  <c:v>0</c:v>
                </c:pt>
                <c:pt idx="9">
                  <c:v>0.1667125511995555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64-479B-AC69-4D6CE75F1E4E}"/>
            </c:ext>
          </c:extLst>
        </c:ser>
        <c:ser>
          <c:idx val="8"/>
          <c:order val="8"/>
          <c:tx>
            <c:strRef>
              <c:f>'Fall 16'!$GU$584</c:f>
              <c:strCache>
                <c:ptCount val="1"/>
                <c:pt idx="0">
                  <c:v>LH4-113S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16'!$GU$654:$GU$664</c:f>
              <c:numCache>
                <c:formatCode>0%</c:formatCode>
                <c:ptCount val="11"/>
                <c:pt idx="0">
                  <c:v>5.2041600827105662E-2</c:v>
                </c:pt>
                <c:pt idx="1">
                  <c:v>0</c:v>
                </c:pt>
                <c:pt idx="2">
                  <c:v>0</c:v>
                </c:pt>
                <c:pt idx="3">
                  <c:v>0.55688023063881043</c:v>
                </c:pt>
                <c:pt idx="4">
                  <c:v>0</c:v>
                </c:pt>
                <c:pt idx="5">
                  <c:v>8.7880047324231256E-2</c:v>
                </c:pt>
                <c:pt idx="6">
                  <c:v>5.8993220165641277E-2</c:v>
                </c:pt>
                <c:pt idx="7">
                  <c:v>0</c:v>
                </c:pt>
                <c:pt idx="8">
                  <c:v>0</c:v>
                </c:pt>
                <c:pt idx="9">
                  <c:v>0.2442049010442113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64-479B-AC69-4D6CE75F1E4E}"/>
            </c:ext>
          </c:extLst>
        </c:ser>
        <c:ser>
          <c:idx val="9"/>
          <c:order val="9"/>
          <c:tx>
            <c:strRef>
              <c:f>'Fall 16'!$GV$584</c:f>
              <c:strCache>
                <c:ptCount val="1"/>
                <c:pt idx="0">
                  <c:v>LH4-133S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16'!$GV$654:$GV$664</c:f>
              <c:numCache>
                <c:formatCode>0%</c:formatCode>
                <c:ptCount val="11"/>
                <c:pt idx="0">
                  <c:v>6.9839102735883077E-2</c:v>
                </c:pt>
                <c:pt idx="1">
                  <c:v>6.2203888025102405E-2</c:v>
                </c:pt>
                <c:pt idx="2">
                  <c:v>0</c:v>
                </c:pt>
                <c:pt idx="3">
                  <c:v>0.51380009901125989</c:v>
                </c:pt>
                <c:pt idx="4">
                  <c:v>0</c:v>
                </c:pt>
                <c:pt idx="5">
                  <c:v>0.12705574995027674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0.1970678230334699</c:v>
                </c:pt>
                <c:pt idx="10">
                  <c:v>3.0033337244007963E-2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64-479B-AC69-4D6CE75F1E4E}"/>
            </c:ext>
          </c:extLst>
        </c:ser>
        <c:ser>
          <c:idx val="10"/>
          <c:order val="10"/>
          <c:tx>
            <c:strRef>
              <c:f>'Fall 16'!$GW$584</c:f>
              <c:strCache>
                <c:ptCount val="1"/>
                <c:pt idx="0">
                  <c:v>LH4-138S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16'!$GW$654:$GW$664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6.1720025619803283E-2</c:v>
                </c:pt>
                <c:pt idx="3">
                  <c:v>0.6065266383739506</c:v>
                </c:pt>
                <c:pt idx="4">
                  <c:v>9.6942110978906232E-2</c:v>
                </c:pt>
                <c:pt idx="5">
                  <c:v>0.11689539548473094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0.11791582954260893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64-479B-AC69-4D6CE75F1E4E}"/>
            </c:ext>
          </c:extLst>
        </c:ser>
        <c:ser>
          <c:idx val="11"/>
          <c:order val="11"/>
          <c:tx>
            <c:strRef>
              <c:f>'Fall 16'!$GX$584</c:f>
              <c:strCache>
                <c:ptCount val="1"/>
                <c:pt idx="0">
                  <c:v>LH4-152S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16'!$GX$654:$GX$664</c:f>
              <c:numCache>
                <c:formatCode>0%</c:formatCode>
                <c:ptCount val="11"/>
                <c:pt idx="0">
                  <c:v>5.290187724270385E-2</c:v>
                </c:pt>
                <c:pt idx="1">
                  <c:v>0</c:v>
                </c:pt>
                <c:pt idx="2">
                  <c:v>4.6028095969106383E-2</c:v>
                </c:pt>
                <c:pt idx="3">
                  <c:v>0.52977735333709308</c:v>
                </c:pt>
                <c:pt idx="4">
                  <c:v>6.7663444811342149E-2</c:v>
                </c:pt>
                <c:pt idx="5">
                  <c:v>9.0804869546033021E-2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0.16012876497498935</c:v>
                </c:pt>
                <c:pt idx="10">
                  <c:v>5.2695594118732147E-2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64-479B-AC69-4D6CE75F1E4E}"/>
            </c:ext>
          </c:extLst>
        </c:ser>
        <c:ser>
          <c:idx val="12"/>
          <c:order val="12"/>
          <c:tx>
            <c:strRef>
              <c:f>'Fall 16'!$GY$584</c:f>
              <c:strCache>
                <c:ptCount val="1"/>
                <c:pt idx="0">
                  <c:v>LH4-180S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16'!$GY$654:$GY$664</c:f>
              <c:numCache>
                <c:formatCode>0%</c:formatCode>
                <c:ptCount val="11"/>
                <c:pt idx="0">
                  <c:v>5.8691813258585052E-2</c:v>
                </c:pt>
                <c:pt idx="1">
                  <c:v>5.1898755507167375E-2</c:v>
                </c:pt>
                <c:pt idx="2">
                  <c:v>0</c:v>
                </c:pt>
                <c:pt idx="3">
                  <c:v>0.57801354571764185</c:v>
                </c:pt>
                <c:pt idx="4">
                  <c:v>0</c:v>
                </c:pt>
                <c:pt idx="5">
                  <c:v>9.4578168444269833E-2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0.16967965949258923</c:v>
                </c:pt>
                <c:pt idx="10">
                  <c:v>4.7138057579746664E-2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C64-479B-AC69-4D6CE75F1E4E}"/>
            </c:ext>
          </c:extLst>
        </c:ser>
        <c:ser>
          <c:idx val="13"/>
          <c:order val="13"/>
          <c:tx>
            <c:strRef>
              <c:f>'Fall 16'!$GZ$584</c:f>
              <c:strCache>
                <c:ptCount val="1"/>
                <c:pt idx="0">
                  <c:v>LH4-233S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16'!$GZ$654:$GZ$664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64-479B-AC69-4D6CE75F1E4E}"/>
            </c:ext>
          </c:extLst>
        </c:ser>
        <c:ser>
          <c:idx val="14"/>
          <c:order val="14"/>
          <c:tx>
            <c:strRef>
              <c:f>'Fall 16'!$HA$584</c:f>
              <c:strCache>
                <c:ptCount val="1"/>
                <c:pt idx="0">
                  <c:v>LH4-354S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16'!$HA$654:$HA$664</c:f>
              <c:numCache>
                <c:formatCode>0%</c:formatCode>
                <c:ptCount val="11"/>
                <c:pt idx="0">
                  <c:v>6.1444819148941184E-2</c:v>
                </c:pt>
                <c:pt idx="1">
                  <c:v>7.5735172869029074E-2</c:v>
                </c:pt>
                <c:pt idx="2">
                  <c:v>7.6127288612416633E-2</c:v>
                </c:pt>
                <c:pt idx="3">
                  <c:v>0.49826799856172715</c:v>
                </c:pt>
                <c:pt idx="4">
                  <c:v>8.6857870112199198E-2</c:v>
                </c:pt>
                <c:pt idx="5">
                  <c:v>8.7925444883672182E-2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0.11364140581201465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C64-479B-AC69-4D6CE75F1E4E}"/>
            </c:ext>
          </c:extLst>
        </c:ser>
        <c:ser>
          <c:idx val="15"/>
          <c:order val="15"/>
          <c:tx>
            <c:strRef>
              <c:f>'Fall 16'!$HB$584</c:f>
              <c:strCache>
                <c:ptCount val="1"/>
                <c:pt idx="0">
                  <c:v>LH4-356S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16'!$HB$654:$HB$664</c:f>
              <c:numCache>
                <c:formatCode>0%</c:formatCode>
                <c:ptCount val="11"/>
                <c:pt idx="0">
                  <c:v>6.8896528771573429E-2</c:v>
                </c:pt>
                <c:pt idx="1">
                  <c:v>0</c:v>
                </c:pt>
                <c:pt idx="2">
                  <c:v>0</c:v>
                </c:pt>
                <c:pt idx="3">
                  <c:v>0.56090354285111022</c:v>
                </c:pt>
                <c:pt idx="4">
                  <c:v>7.7906022395323404E-2</c:v>
                </c:pt>
                <c:pt idx="5">
                  <c:v>0.10421833344790377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0.18807557253408927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64-479B-AC69-4D6CE75F1E4E}"/>
            </c:ext>
          </c:extLst>
        </c:ser>
        <c:ser>
          <c:idx val="16"/>
          <c:order val="16"/>
          <c:tx>
            <c:strRef>
              <c:f>'Fall 16'!$HC$584</c:f>
              <c:strCache>
                <c:ptCount val="1"/>
                <c:pt idx="0">
                  <c:v>LH4-357S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16'!$HC$654:$HC$664</c:f>
              <c:numCache>
                <c:formatCode>0%</c:formatCode>
                <c:ptCount val="11"/>
                <c:pt idx="0">
                  <c:v>5.7281372756796407E-2</c:v>
                </c:pt>
                <c:pt idx="1">
                  <c:v>7.6270992258435366E-2</c:v>
                </c:pt>
                <c:pt idx="2">
                  <c:v>0</c:v>
                </c:pt>
                <c:pt idx="3">
                  <c:v>0.5954838197411606</c:v>
                </c:pt>
                <c:pt idx="4">
                  <c:v>4.5016943883763469E-2</c:v>
                </c:pt>
                <c:pt idx="5">
                  <c:v>9.9744922436744946E-2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0.12620194892309919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C64-479B-AC69-4D6CE75F1E4E}"/>
            </c:ext>
          </c:extLst>
        </c:ser>
        <c:ser>
          <c:idx val="17"/>
          <c:order val="17"/>
          <c:tx>
            <c:strRef>
              <c:f>'Fall 16'!$HD$584</c:f>
              <c:strCache>
                <c:ptCount val="1"/>
                <c:pt idx="0">
                  <c:v>LH4-376S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16'!$HD$654:$HD$664</c:f>
              <c:numCache>
                <c:formatCode>0%</c:formatCode>
                <c:ptCount val="11"/>
                <c:pt idx="0">
                  <c:v>6.7449250883333908E-2</c:v>
                </c:pt>
                <c:pt idx="1">
                  <c:v>4.0633504684869294E-2</c:v>
                </c:pt>
                <c:pt idx="2">
                  <c:v>0</c:v>
                </c:pt>
                <c:pt idx="3">
                  <c:v>0.57434554031267326</c:v>
                </c:pt>
                <c:pt idx="4">
                  <c:v>6.3377875415936952E-2</c:v>
                </c:pt>
                <c:pt idx="5">
                  <c:v>0.10682685895617176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0.14736696974701483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64-479B-AC69-4D6CE75F1E4E}"/>
            </c:ext>
          </c:extLst>
        </c:ser>
        <c:ser>
          <c:idx val="18"/>
          <c:order val="18"/>
          <c:tx>
            <c:strRef>
              <c:f>'Fall 16'!$HE$584</c:f>
              <c:strCache>
                <c:ptCount val="1"/>
                <c:pt idx="0">
                  <c:v>LH4-390S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16'!$HE$654:$HE$664</c:f>
              <c:numCache>
                <c:formatCode>0%</c:formatCode>
                <c:ptCount val="11"/>
                <c:pt idx="0">
                  <c:v>8.3360201848188722E-2</c:v>
                </c:pt>
                <c:pt idx="1">
                  <c:v>0</c:v>
                </c:pt>
                <c:pt idx="2">
                  <c:v>0</c:v>
                </c:pt>
                <c:pt idx="3">
                  <c:v>0.66168536987086568</c:v>
                </c:pt>
                <c:pt idx="4">
                  <c:v>0</c:v>
                </c:pt>
                <c:pt idx="5">
                  <c:v>0.13355617729662661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0.12139825098431903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64-479B-AC69-4D6CE75F1E4E}"/>
            </c:ext>
          </c:extLst>
        </c:ser>
        <c:ser>
          <c:idx val="19"/>
          <c:order val="19"/>
          <c:tx>
            <c:strRef>
              <c:f>'Fall 16'!$HF$584</c:f>
              <c:strCache>
                <c:ptCount val="1"/>
                <c:pt idx="0">
                  <c:v>LH4-430S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16'!$HF$654:$HF$664</c:f>
              <c:numCache>
                <c:formatCode>0%</c:formatCode>
                <c:ptCount val="11"/>
                <c:pt idx="0">
                  <c:v>9.4857034561496786E-2</c:v>
                </c:pt>
                <c:pt idx="1">
                  <c:v>6.4109823814375022E-2</c:v>
                </c:pt>
                <c:pt idx="2">
                  <c:v>0</c:v>
                </c:pt>
                <c:pt idx="3">
                  <c:v>0.48324059911934908</c:v>
                </c:pt>
                <c:pt idx="4">
                  <c:v>8.1481610549171649E-2</c:v>
                </c:pt>
                <c:pt idx="5">
                  <c:v>0.16776649848085348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0.10854443347475394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C64-479B-AC69-4D6CE75F1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3013488"/>
        <c:axId val="-2113010128"/>
      </c:barChart>
      <c:catAx>
        <c:axId val="-211301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010128"/>
        <c:crosses val="autoZero"/>
        <c:auto val="1"/>
        <c:lblAlgn val="ctr"/>
        <c:lblOffset val="100"/>
        <c:noMultiLvlLbl val="0"/>
      </c:catAx>
      <c:valAx>
        <c:axId val="-2113010128"/>
        <c:scaling>
          <c:orientation val="minMax"/>
          <c:max val="0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01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SUOLLAGAVALLDA </a:t>
            </a:r>
            <a:r>
              <a:rPr lang="en-GB"/>
              <a:t>SOILS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16'!$GM$584</c:f>
              <c:strCache>
                <c:ptCount val="1"/>
                <c:pt idx="0">
                  <c:v>LH4-014S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16'!$GM$669:$GM$677</c:f>
              <c:numCache>
                <c:formatCode>0%</c:formatCode>
                <c:ptCount val="9"/>
                <c:pt idx="0">
                  <c:v>0</c:v>
                </c:pt>
                <c:pt idx="1">
                  <c:v>9.6310150641948603E-2</c:v>
                </c:pt>
                <c:pt idx="2">
                  <c:v>0.10323046577212115</c:v>
                </c:pt>
                <c:pt idx="3">
                  <c:v>0.13215299859022364</c:v>
                </c:pt>
                <c:pt idx="4">
                  <c:v>8.6817311535533473E-2</c:v>
                </c:pt>
                <c:pt idx="5">
                  <c:v>0</c:v>
                </c:pt>
                <c:pt idx="6">
                  <c:v>3.2652752693252983E-2</c:v>
                </c:pt>
                <c:pt idx="7">
                  <c:v>0.54883632076692013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B-42C8-922A-9A1EE20F9CB8}"/>
            </c:ext>
          </c:extLst>
        </c:ser>
        <c:ser>
          <c:idx val="1"/>
          <c:order val="1"/>
          <c:tx>
            <c:strRef>
              <c:f>'Fall 16'!$GN$584</c:f>
              <c:strCache>
                <c:ptCount val="1"/>
                <c:pt idx="0">
                  <c:v>LH4-028S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16'!$GN$669:$GN$677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9.4055147376300968E-2</c:v>
                </c:pt>
                <c:pt idx="3">
                  <c:v>0.17711072123400901</c:v>
                </c:pt>
                <c:pt idx="4">
                  <c:v>0.13197761124414742</c:v>
                </c:pt>
                <c:pt idx="5">
                  <c:v>1.19625798229957E-2</c:v>
                </c:pt>
                <c:pt idx="6">
                  <c:v>2.7694066520578684E-2</c:v>
                </c:pt>
                <c:pt idx="7">
                  <c:v>0.55719987380196823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B-42C8-922A-9A1EE20F9CB8}"/>
            </c:ext>
          </c:extLst>
        </c:ser>
        <c:ser>
          <c:idx val="2"/>
          <c:order val="2"/>
          <c:tx>
            <c:strRef>
              <c:f>'Fall 16'!$GO$584</c:f>
              <c:strCache>
                <c:ptCount val="1"/>
                <c:pt idx="0">
                  <c:v>LH4-063S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16'!$GO$669:$GO$677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0.14994879399987807</c:v>
                </c:pt>
                <c:pt idx="3">
                  <c:v>0.15006222188435792</c:v>
                </c:pt>
                <c:pt idx="4">
                  <c:v>0.12232258982256707</c:v>
                </c:pt>
                <c:pt idx="5">
                  <c:v>0</c:v>
                </c:pt>
                <c:pt idx="6">
                  <c:v>3.7214524795286204E-2</c:v>
                </c:pt>
                <c:pt idx="7">
                  <c:v>0.5404518694979108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B-42C8-922A-9A1EE20F9CB8}"/>
            </c:ext>
          </c:extLst>
        </c:ser>
        <c:ser>
          <c:idx val="3"/>
          <c:order val="3"/>
          <c:tx>
            <c:strRef>
              <c:f>'Fall 16'!$GP$584</c:f>
              <c:strCache>
                <c:ptCount val="1"/>
                <c:pt idx="0">
                  <c:v>LH4-073S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16'!$GP$669:$GP$677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1.26240836656573E-2</c:v>
                </c:pt>
                <c:pt idx="3">
                  <c:v>0.19049527740510169</c:v>
                </c:pt>
                <c:pt idx="4">
                  <c:v>0.11591837255546501</c:v>
                </c:pt>
                <c:pt idx="5">
                  <c:v>6.9726241114423746E-3</c:v>
                </c:pt>
                <c:pt idx="6">
                  <c:v>2.490367463644505E-2</c:v>
                </c:pt>
                <c:pt idx="7">
                  <c:v>0.64908596762588866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B-42C8-922A-9A1EE20F9CB8}"/>
            </c:ext>
          </c:extLst>
        </c:ser>
        <c:ser>
          <c:idx val="4"/>
          <c:order val="4"/>
          <c:tx>
            <c:strRef>
              <c:f>'Fall 16'!$GQ$584</c:f>
              <c:strCache>
                <c:ptCount val="1"/>
                <c:pt idx="0">
                  <c:v>LH4-081S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16'!$GQ$669:$GQ$677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8.4388836781225496E-2</c:v>
                </c:pt>
                <c:pt idx="3">
                  <c:v>0.16319798882040998</c:v>
                </c:pt>
                <c:pt idx="4">
                  <c:v>0.12427697931208033</c:v>
                </c:pt>
                <c:pt idx="5">
                  <c:v>9.3327065075364275E-3</c:v>
                </c:pt>
                <c:pt idx="6">
                  <c:v>3.0152739781828253E-2</c:v>
                </c:pt>
                <c:pt idx="7">
                  <c:v>0.58865074879691948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B-42C8-922A-9A1EE20F9CB8}"/>
            </c:ext>
          </c:extLst>
        </c:ser>
        <c:ser>
          <c:idx val="5"/>
          <c:order val="5"/>
          <c:tx>
            <c:strRef>
              <c:f>'Fall 16'!$GR$584</c:f>
              <c:strCache>
                <c:ptCount val="1"/>
                <c:pt idx="0">
                  <c:v>LH4-091S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16'!$GR$669:$GR$677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8.6077660895196875E-2</c:v>
                </c:pt>
                <c:pt idx="3">
                  <c:v>0.18416099591915061</c:v>
                </c:pt>
                <c:pt idx="4">
                  <c:v>0.12873729428329292</c:v>
                </c:pt>
                <c:pt idx="5">
                  <c:v>0</c:v>
                </c:pt>
                <c:pt idx="6">
                  <c:v>3.2597543899546298E-2</c:v>
                </c:pt>
                <c:pt idx="7">
                  <c:v>0.56842650500281322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B-42C8-922A-9A1EE20F9CB8}"/>
            </c:ext>
          </c:extLst>
        </c:ser>
        <c:ser>
          <c:idx val="6"/>
          <c:order val="6"/>
          <c:tx>
            <c:strRef>
              <c:f>'Fall 16'!$GS$584</c:f>
              <c:strCache>
                <c:ptCount val="1"/>
                <c:pt idx="0">
                  <c:v>LH4-105S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16'!$GS$669:$GS$677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7.7580208222567934E-2</c:v>
                </c:pt>
                <c:pt idx="3">
                  <c:v>0.17376933652531937</c:v>
                </c:pt>
                <c:pt idx="4">
                  <c:v>0.12849772605794996</c:v>
                </c:pt>
                <c:pt idx="5">
                  <c:v>5.0909361551210097E-3</c:v>
                </c:pt>
                <c:pt idx="6">
                  <c:v>2.6705577061573723E-2</c:v>
                </c:pt>
                <c:pt idx="7">
                  <c:v>0.58835621597746801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B-42C8-922A-9A1EE20F9CB8}"/>
            </c:ext>
          </c:extLst>
        </c:ser>
        <c:ser>
          <c:idx val="7"/>
          <c:order val="7"/>
          <c:tx>
            <c:strRef>
              <c:f>'Fall 16'!$GT$584</c:f>
              <c:strCache>
                <c:ptCount val="1"/>
                <c:pt idx="0">
                  <c:v>LH4-110S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16'!$GT$669:$GT$677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0.14253049618877606</c:v>
                </c:pt>
                <c:pt idx="3">
                  <c:v>0.14893448300714987</c:v>
                </c:pt>
                <c:pt idx="4">
                  <c:v>0.11603743740610499</c:v>
                </c:pt>
                <c:pt idx="5">
                  <c:v>1.3792808614407681E-2</c:v>
                </c:pt>
                <c:pt idx="6">
                  <c:v>4.0739016465205488E-2</c:v>
                </c:pt>
                <c:pt idx="7">
                  <c:v>0.53796575831835602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B-42C8-922A-9A1EE20F9CB8}"/>
            </c:ext>
          </c:extLst>
        </c:ser>
        <c:ser>
          <c:idx val="8"/>
          <c:order val="8"/>
          <c:tx>
            <c:strRef>
              <c:f>'Fall 16'!$GU$584</c:f>
              <c:strCache>
                <c:ptCount val="1"/>
                <c:pt idx="0">
                  <c:v>LH4-113S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16'!$GU$669:$GU$677</c:f>
              <c:numCache>
                <c:formatCode>0%</c:formatCode>
                <c:ptCount val="9"/>
                <c:pt idx="0">
                  <c:v>0</c:v>
                </c:pt>
                <c:pt idx="1">
                  <c:v>1.2898649053505972E-2</c:v>
                </c:pt>
                <c:pt idx="2">
                  <c:v>0.10280219914778296</c:v>
                </c:pt>
                <c:pt idx="3">
                  <c:v>0.20353456504323497</c:v>
                </c:pt>
                <c:pt idx="4">
                  <c:v>0.14400317183836112</c:v>
                </c:pt>
                <c:pt idx="5">
                  <c:v>6.5578676793695044E-3</c:v>
                </c:pt>
                <c:pt idx="6">
                  <c:v>2.9803787801795593E-2</c:v>
                </c:pt>
                <c:pt idx="7">
                  <c:v>0.50039975943594994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B-42C8-922A-9A1EE20F9CB8}"/>
            </c:ext>
          </c:extLst>
        </c:ser>
        <c:ser>
          <c:idx val="9"/>
          <c:order val="9"/>
          <c:tx>
            <c:strRef>
              <c:f>'Fall 16'!$GV$584</c:f>
              <c:strCache>
                <c:ptCount val="1"/>
                <c:pt idx="0">
                  <c:v>LH4-133S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16'!$GV$669:$GV$677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7.6427878853202624E-2</c:v>
                </c:pt>
                <c:pt idx="3">
                  <c:v>0.16204693988971894</c:v>
                </c:pt>
                <c:pt idx="4">
                  <c:v>0.11391594750491711</c:v>
                </c:pt>
                <c:pt idx="5">
                  <c:v>1.2572733996985008E-2</c:v>
                </c:pt>
                <c:pt idx="6">
                  <c:v>2.5613633220949658E-2</c:v>
                </c:pt>
                <c:pt idx="7">
                  <c:v>0.60942286653422673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B-42C8-922A-9A1EE20F9CB8}"/>
            </c:ext>
          </c:extLst>
        </c:ser>
        <c:ser>
          <c:idx val="10"/>
          <c:order val="10"/>
          <c:tx>
            <c:strRef>
              <c:f>'Fall 16'!$GW$584</c:f>
              <c:strCache>
                <c:ptCount val="1"/>
                <c:pt idx="0">
                  <c:v>LH4-138S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16'!$GW$669:$GW$677</c:f>
              <c:numCache>
                <c:formatCode>0%</c:formatCode>
                <c:ptCount val="9"/>
                <c:pt idx="0">
                  <c:v>0</c:v>
                </c:pt>
                <c:pt idx="1">
                  <c:v>2.0716710520282709E-2</c:v>
                </c:pt>
                <c:pt idx="2">
                  <c:v>0.1108314815614042</c:v>
                </c:pt>
                <c:pt idx="3">
                  <c:v>0.13495221842725327</c:v>
                </c:pt>
                <c:pt idx="4">
                  <c:v>0.11610541162551301</c:v>
                </c:pt>
                <c:pt idx="5">
                  <c:v>0</c:v>
                </c:pt>
                <c:pt idx="6">
                  <c:v>3.5941463017981311E-2</c:v>
                </c:pt>
                <c:pt idx="7">
                  <c:v>0.58145271484756555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B-42C8-922A-9A1EE20F9CB8}"/>
            </c:ext>
          </c:extLst>
        </c:ser>
        <c:ser>
          <c:idx val="11"/>
          <c:order val="11"/>
          <c:tx>
            <c:strRef>
              <c:f>'Fall 16'!$GX$584</c:f>
              <c:strCache>
                <c:ptCount val="1"/>
                <c:pt idx="0">
                  <c:v>LH4-152S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16'!$GX$669:$GX$677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0.12111087103487664</c:v>
                </c:pt>
                <c:pt idx="3">
                  <c:v>0.16681622321513481</c:v>
                </c:pt>
                <c:pt idx="4">
                  <c:v>0.13007558453250637</c:v>
                </c:pt>
                <c:pt idx="5">
                  <c:v>1.0208911394616667E-2</c:v>
                </c:pt>
                <c:pt idx="6">
                  <c:v>5.446270558143583E-2</c:v>
                </c:pt>
                <c:pt idx="7">
                  <c:v>0.51732570424142965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BB-42C8-922A-9A1EE20F9CB8}"/>
            </c:ext>
          </c:extLst>
        </c:ser>
        <c:ser>
          <c:idx val="12"/>
          <c:order val="12"/>
          <c:tx>
            <c:strRef>
              <c:f>'Fall 16'!$GY$584</c:f>
              <c:strCache>
                <c:ptCount val="1"/>
                <c:pt idx="0">
                  <c:v>LH4-180S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16'!$GY$669:$GY$677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9.4128922402150664E-2</c:v>
                </c:pt>
                <c:pt idx="3">
                  <c:v>0.18218504953900672</c:v>
                </c:pt>
                <c:pt idx="4">
                  <c:v>0.11511821445958255</c:v>
                </c:pt>
                <c:pt idx="5">
                  <c:v>7.7134385778262413E-3</c:v>
                </c:pt>
                <c:pt idx="6">
                  <c:v>2.8201795833644114E-2</c:v>
                </c:pt>
                <c:pt idx="7">
                  <c:v>0.57265257918778978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BB-42C8-922A-9A1EE20F9CB8}"/>
            </c:ext>
          </c:extLst>
        </c:ser>
        <c:ser>
          <c:idx val="13"/>
          <c:order val="13"/>
          <c:tx>
            <c:strRef>
              <c:f>'Fall 16'!$GZ$584</c:f>
              <c:strCache>
                <c:ptCount val="1"/>
                <c:pt idx="0">
                  <c:v>LH4-233S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16'!$GZ$669:$GZ$677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BB-42C8-922A-9A1EE20F9CB8}"/>
            </c:ext>
          </c:extLst>
        </c:ser>
        <c:ser>
          <c:idx val="14"/>
          <c:order val="14"/>
          <c:tx>
            <c:strRef>
              <c:f>'Fall 16'!$HA$584</c:f>
              <c:strCache>
                <c:ptCount val="1"/>
                <c:pt idx="0">
                  <c:v>LH4-354S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16'!$HA$669:$HA$677</c:f>
              <c:numCache>
                <c:formatCode>0%</c:formatCode>
                <c:ptCount val="9"/>
                <c:pt idx="0">
                  <c:v>0</c:v>
                </c:pt>
                <c:pt idx="1">
                  <c:v>1.0683875773506926E-2</c:v>
                </c:pt>
                <c:pt idx="2">
                  <c:v>0.11173302198782734</c:v>
                </c:pt>
                <c:pt idx="3">
                  <c:v>0.14171972030013111</c:v>
                </c:pt>
                <c:pt idx="4">
                  <c:v>0.11320489935759109</c:v>
                </c:pt>
                <c:pt idx="5">
                  <c:v>8.5112142651107836E-3</c:v>
                </c:pt>
                <c:pt idx="6">
                  <c:v>2.3846935297797682E-2</c:v>
                </c:pt>
                <c:pt idx="7">
                  <c:v>0.59030033301803497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BB-42C8-922A-9A1EE20F9CB8}"/>
            </c:ext>
          </c:extLst>
        </c:ser>
        <c:ser>
          <c:idx val="15"/>
          <c:order val="15"/>
          <c:tx>
            <c:strRef>
              <c:f>'Fall 16'!$HB$584</c:f>
              <c:strCache>
                <c:ptCount val="1"/>
                <c:pt idx="0">
                  <c:v>LH4-356S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16'!$HB$669:$HB$677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0.109947711627835</c:v>
                </c:pt>
                <c:pt idx="3">
                  <c:v>0.16788433474163797</c:v>
                </c:pt>
                <c:pt idx="4">
                  <c:v>0.13081240137231431</c:v>
                </c:pt>
                <c:pt idx="5">
                  <c:v>0</c:v>
                </c:pt>
                <c:pt idx="6">
                  <c:v>3.0007241473780789E-2</c:v>
                </c:pt>
                <c:pt idx="7">
                  <c:v>0.56134831078443193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8BB-42C8-922A-9A1EE20F9CB8}"/>
            </c:ext>
          </c:extLst>
        </c:ser>
        <c:ser>
          <c:idx val="16"/>
          <c:order val="16"/>
          <c:tx>
            <c:strRef>
              <c:f>'Fall 16'!$HC$584</c:f>
              <c:strCache>
                <c:ptCount val="1"/>
                <c:pt idx="0">
                  <c:v>LH4-357S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16'!$HC$669:$HC$677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7.9081712818132616E-2</c:v>
                </c:pt>
                <c:pt idx="3">
                  <c:v>0.11099397367586843</c:v>
                </c:pt>
                <c:pt idx="4">
                  <c:v>0.20162218612000896</c:v>
                </c:pt>
                <c:pt idx="5">
                  <c:v>1.0942284012703538E-2</c:v>
                </c:pt>
                <c:pt idx="6">
                  <c:v>2.9569420787614795E-2</c:v>
                </c:pt>
                <c:pt idx="7">
                  <c:v>0.56779042258567158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BB-42C8-922A-9A1EE20F9CB8}"/>
            </c:ext>
          </c:extLst>
        </c:ser>
        <c:ser>
          <c:idx val="17"/>
          <c:order val="17"/>
          <c:tx>
            <c:strRef>
              <c:f>'Fall 16'!$HD$584</c:f>
              <c:strCache>
                <c:ptCount val="1"/>
                <c:pt idx="0">
                  <c:v>LH4-376S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16'!$HD$669:$HD$677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0.1319038953282694</c:v>
                </c:pt>
                <c:pt idx="3">
                  <c:v>0.18109115937341883</c:v>
                </c:pt>
                <c:pt idx="4">
                  <c:v>0.13668503059970497</c:v>
                </c:pt>
                <c:pt idx="5">
                  <c:v>1.3219555834614084E-2</c:v>
                </c:pt>
                <c:pt idx="6">
                  <c:v>3.5342828947074946E-2</c:v>
                </c:pt>
                <c:pt idx="7">
                  <c:v>0.50175752991691769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8BB-42C8-922A-9A1EE20F9CB8}"/>
            </c:ext>
          </c:extLst>
        </c:ser>
        <c:ser>
          <c:idx val="18"/>
          <c:order val="18"/>
          <c:tx>
            <c:strRef>
              <c:f>'Fall 16'!$HE$584</c:f>
              <c:strCache>
                <c:ptCount val="1"/>
                <c:pt idx="0">
                  <c:v>LH4-390S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16'!$HE$669:$HE$677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0.14236021228557888</c:v>
                </c:pt>
                <c:pt idx="3">
                  <c:v>0.15815884944677383</c:v>
                </c:pt>
                <c:pt idx="4">
                  <c:v>0.16201118590520161</c:v>
                </c:pt>
                <c:pt idx="5">
                  <c:v>2.0484301048348117E-2</c:v>
                </c:pt>
                <c:pt idx="6">
                  <c:v>5.0203472348535796E-2</c:v>
                </c:pt>
                <c:pt idx="7">
                  <c:v>0.46678197896556173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8BB-42C8-922A-9A1EE20F9CB8}"/>
            </c:ext>
          </c:extLst>
        </c:ser>
        <c:ser>
          <c:idx val="19"/>
          <c:order val="19"/>
          <c:tx>
            <c:strRef>
              <c:f>'Fall 16'!$HF$584</c:f>
              <c:strCache>
                <c:ptCount val="1"/>
                <c:pt idx="0">
                  <c:v>LH4-430S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16'!$HF$669:$HF$677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0.14142414872060124</c:v>
                </c:pt>
                <c:pt idx="3">
                  <c:v>9.9214395377951459E-2</c:v>
                </c:pt>
                <c:pt idx="4">
                  <c:v>0.27168763610886532</c:v>
                </c:pt>
                <c:pt idx="5">
                  <c:v>0</c:v>
                </c:pt>
                <c:pt idx="6">
                  <c:v>5.5365404867836941E-2</c:v>
                </c:pt>
                <c:pt idx="7">
                  <c:v>0.43230841492474509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8BB-42C8-922A-9A1EE20F9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3641536"/>
        <c:axId val="-2113644848"/>
      </c:barChart>
      <c:catAx>
        <c:axId val="-21136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644848"/>
        <c:crosses val="autoZero"/>
        <c:auto val="1"/>
        <c:lblAlgn val="ctr"/>
        <c:lblOffset val="100"/>
        <c:noMultiLvlLbl val="0"/>
      </c:catAx>
      <c:valAx>
        <c:axId val="-2113644848"/>
        <c:scaling>
          <c:orientation val="minMax"/>
          <c:max val="0.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64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LEMMING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16'!$AQ$525:$AQ$544</c:f>
                <c:numCache>
                  <c:formatCode>General</c:formatCode>
                  <c:ptCount val="20"/>
                  <c:pt idx="0">
                    <c:v>17.095455875344168</c:v>
                  </c:pt>
                  <c:pt idx="1">
                    <c:v>0</c:v>
                  </c:pt>
                  <c:pt idx="2">
                    <c:v>2.3727746248801411</c:v>
                  </c:pt>
                  <c:pt idx="3">
                    <c:v>1.6244752612404734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3.2460354704755652</c:v>
                  </c:pt>
                  <c:pt idx="9">
                    <c:v>0.47231088024340112</c:v>
                  </c:pt>
                  <c:pt idx="10">
                    <c:v>2.0893146915224325</c:v>
                  </c:pt>
                  <c:pt idx="11">
                    <c:v>1.3104960975668072</c:v>
                  </c:pt>
                  <c:pt idx="12">
                    <c:v>0</c:v>
                  </c:pt>
                  <c:pt idx="13">
                    <c:v>260.44880108306285</c:v>
                  </c:pt>
                  <c:pt idx="14">
                    <c:v>0</c:v>
                  </c:pt>
                  <c:pt idx="15">
                    <c:v>4.2981628453143665</c:v>
                  </c:pt>
                  <c:pt idx="16">
                    <c:v>2.1983280116614261</c:v>
                  </c:pt>
                  <c:pt idx="17">
                    <c:v>2.4373804276697815</c:v>
                  </c:pt>
                  <c:pt idx="18">
                    <c:v>64.914717535040509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16'!$AQ$525:$AQ$544</c:f>
                <c:numCache>
                  <c:formatCode>General</c:formatCode>
                  <c:ptCount val="20"/>
                  <c:pt idx="0">
                    <c:v>17.095455875344168</c:v>
                  </c:pt>
                  <c:pt idx="1">
                    <c:v>0</c:v>
                  </c:pt>
                  <c:pt idx="2">
                    <c:v>2.3727746248801411</c:v>
                  </c:pt>
                  <c:pt idx="3">
                    <c:v>1.6244752612404734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3.2460354704755652</c:v>
                  </c:pt>
                  <c:pt idx="9">
                    <c:v>0.47231088024340112</c:v>
                  </c:pt>
                  <c:pt idx="10">
                    <c:v>2.0893146915224325</c:v>
                  </c:pt>
                  <c:pt idx="11">
                    <c:v>1.3104960975668072</c:v>
                  </c:pt>
                  <c:pt idx="12">
                    <c:v>0</c:v>
                  </c:pt>
                  <c:pt idx="13">
                    <c:v>260.44880108306285</c:v>
                  </c:pt>
                  <c:pt idx="14">
                    <c:v>0</c:v>
                  </c:pt>
                  <c:pt idx="15">
                    <c:v>4.2981628453143665</c:v>
                  </c:pt>
                  <c:pt idx="16">
                    <c:v>2.1983280116614261</c:v>
                  </c:pt>
                  <c:pt idx="17">
                    <c:v>2.4373804276697815</c:v>
                  </c:pt>
                  <c:pt idx="18">
                    <c:v>64.914717535040509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16'!$AO$525:$AO$544</c:f>
              <c:numCache>
                <c:formatCode>0</c:formatCode>
                <c:ptCount val="20"/>
                <c:pt idx="0">
                  <c:v>14.94483226899829</c:v>
                </c:pt>
                <c:pt idx="1">
                  <c:v>0</c:v>
                </c:pt>
                <c:pt idx="2">
                  <c:v>1.8237436112514445</c:v>
                </c:pt>
                <c:pt idx="3">
                  <c:v>2.1117844687573228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5.2384113633937881</c:v>
                </c:pt>
                <c:pt idx="9">
                  <c:v>0.19282010942685082</c:v>
                </c:pt>
                <c:pt idx="10">
                  <c:v>0.85295915105506648</c:v>
                </c:pt>
                <c:pt idx="11">
                  <c:v>5.3797135144940471</c:v>
                </c:pt>
                <c:pt idx="12">
                  <c:v>0</c:v>
                </c:pt>
                <c:pt idx="13">
                  <c:v>187.37518400400938</c:v>
                </c:pt>
                <c:pt idx="14">
                  <c:v>0</c:v>
                </c:pt>
                <c:pt idx="15">
                  <c:v>2.7405443143211961</c:v>
                </c:pt>
                <c:pt idx="16">
                  <c:v>5.4911513448239555</c:v>
                </c:pt>
                <c:pt idx="17">
                  <c:v>3.2191032396525023</c:v>
                </c:pt>
                <c:pt idx="18">
                  <c:v>56.794406370319386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4-4A04-92A3-EC2440A8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2954848"/>
        <c:axId val="-2113659040"/>
      </c:barChart>
      <c:catAx>
        <c:axId val="-211295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659040"/>
        <c:crosses val="autoZero"/>
        <c:auto val="1"/>
        <c:lblAlgn val="ctr"/>
        <c:lblOffset val="100"/>
        <c:noMultiLvlLbl val="0"/>
      </c:catAx>
      <c:valAx>
        <c:axId val="-2113659040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95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GOAT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16'!$BE$525:$BE$545</c:f>
                <c:numCache>
                  <c:formatCode>General</c:formatCode>
                  <c:ptCount val="21"/>
                  <c:pt idx="0">
                    <c:v>63.442437986962005</c:v>
                  </c:pt>
                  <c:pt idx="1">
                    <c:v>0</c:v>
                  </c:pt>
                  <c:pt idx="2">
                    <c:v>25.004291481942737</c:v>
                  </c:pt>
                  <c:pt idx="3">
                    <c:v>1.2925772238424398</c:v>
                  </c:pt>
                  <c:pt idx="4">
                    <c:v>10.667816313051084</c:v>
                  </c:pt>
                  <c:pt idx="5">
                    <c:v>2.989812196937256</c:v>
                  </c:pt>
                  <c:pt idx="6">
                    <c:v>4.3927734266089367</c:v>
                  </c:pt>
                  <c:pt idx="7">
                    <c:v>32.4868893522452</c:v>
                  </c:pt>
                  <c:pt idx="8">
                    <c:v>73.81527032172778</c:v>
                  </c:pt>
                  <c:pt idx="9">
                    <c:v>80.799770801619374</c:v>
                  </c:pt>
                  <c:pt idx="10">
                    <c:v>43.962144184366835</c:v>
                  </c:pt>
                  <c:pt idx="11">
                    <c:v>4.7287392325487065</c:v>
                  </c:pt>
                  <c:pt idx="12">
                    <c:v>6.8479016440782114</c:v>
                  </c:pt>
                  <c:pt idx="13">
                    <c:v>182.10074986100179</c:v>
                  </c:pt>
                  <c:pt idx="14">
                    <c:v>19.241913669644031</c:v>
                  </c:pt>
                  <c:pt idx="15">
                    <c:v>245.48430381430566</c:v>
                  </c:pt>
                  <c:pt idx="16">
                    <c:v>67.041597152520254</c:v>
                  </c:pt>
                  <c:pt idx="17">
                    <c:v>1.8484334515662222</c:v>
                  </c:pt>
                  <c:pt idx="18">
                    <c:v>288.78978785330963</c:v>
                  </c:pt>
                  <c:pt idx="19">
                    <c:v>5.6064479660899265</c:v>
                  </c:pt>
                  <c:pt idx="20">
                    <c:v>0</c:v>
                  </c:pt>
                </c:numCache>
              </c:numRef>
            </c:plus>
            <c:minus>
              <c:numRef>
                <c:f>'Fall 16'!$BE$525:$BE$544</c:f>
                <c:numCache>
                  <c:formatCode>General</c:formatCode>
                  <c:ptCount val="20"/>
                  <c:pt idx="0">
                    <c:v>63.442437986962005</c:v>
                  </c:pt>
                  <c:pt idx="1">
                    <c:v>0</c:v>
                  </c:pt>
                  <c:pt idx="2">
                    <c:v>25.004291481942737</c:v>
                  </c:pt>
                  <c:pt idx="3">
                    <c:v>1.2925772238424398</c:v>
                  </c:pt>
                  <c:pt idx="4">
                    <c:v>10.667816313051084</c:v>
                  </c:pt>
                  <c:pt idx="5">
                    <c:v>2.989812196937256</c:v>
                  </c:pt>
                  <c:pt idx="6">
                    <c:v>4.3927734266089367</c:v>
                  </c:pt>
                  <c:pt idx="7">
                    <c:v>32.4868893522452</c:v>
                  </c:pt>
                  <c:pt idx="8">
                    <c:v>73.81527032172778</c:v>
                  </c:pt>
                  <c:pt idx="9">
                    <c:v>80.799770801619374</c:v>
                  </c:pt>
                  <c:pt idx="10">
                    <c:v>43.962144184366835</c:v>
                  </c:pt>
                  <c:pt idx="11">
                    <c:v>4.7287392325487065</c:v>
                  </c:pt>
                  <c:pt idx="12">
                    <c:v>6.8479016440782114</c:v>
                  </c:pt>
                  <c:pt idx="13">
                    <c:v>182.10074986100179</c:v>
                  </c:pt>
                  <c:pt idx="14">
                    <c:v>19.241913669644031</c:v>
                  </c:pt>
                  <c:pt idx="15">
                    <c:v>245.48430381430566</c:v>
                  </c:pt>
                  <c:pt idx="16">
                    <c:v>67.041597152520254</c:v>
                  </c:pt>
                  <c:pt idx="17">
                    <c:v>1.8484334515662222</c:v>
                  </c:pt>
                  <c:pt idx="18">
                    <c:v>288.78978785330963</c:v>
                  </c:pt>
                  <c:pt idx="19">
                    <c:v>5.6064479660899265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16'!$BC$525:$BC$544</c:f>
              <c:numCache>
                <c:formatCode>0</c:formatCode>
                <c:ptCount val="20"/>
                <c:pt idx="0">
                  <c:v>149.19462782362592</c:v>
                </c:pt>
                <c:pt idx="1">
                  <c:v>0</c:v>
                </c:pt>
                <c:pt idx="2">
                  <c:v>35.532028446059016</c:v>
                </c:pt>
                <c:pt idx="3">
                  <c:v>3.2404556570243566</c:v>
                </c:pt>
                <c:pt idx="4">
                  <c:v>25.421414793098741</c:v>
                </c:pt>
                <c:pt idx="5">
                  <c:v>1.8325553943113795</c:v>
                </c:pt>
                <c:pt idx="6">
                  <c:v>7.1149050822980477</c:v>
                </c:pt>
                <c:pt idx="7">
                  <c:v>47.19512119228277</c:v>
                </c:pt>
                <c:pt idx="8">
                  <c:v>84.419518779746042</c:v>
                </c:pt>
                <c:pt idx="9">
                  <c:v>65.067149326300651</c:v>
                </c:pt>
                <c:pt idx="10">
                  <c:v>42.287453593454501</c:v>
                </c:pt>
                <c:pt idx="11">
                  <c:v>9.7071054749562311</c:v>
                </c:pt>
                <c:pt idx="12">
                  <c:v>9.7943646635725301</c:v>
                </c:pt>
                <c:pt idx="13">
                  <c:v>835.46672665766994</c:v>
                </c:pt>
                <c:pt idx="14">
                  <c:v>9.5353776206202738</c:v>
                </c:pt>
                <c:pt idx="15">
                  <c:v>475.66513253534293</c:v>
                </c:pt>
                <c:pt idx="16">
                  <c:v>70.417641887133016</c:v>
                </c:pt>
                <c:pt idx="17">
                  <c:v>5.3482799090313549</c:v>
                </c:pt>
                <c:pt idx="18">
                  <c:v>649.64893489629605</c:v>
                </c:pt>
                <c:pt idx="19">
                  <c:v>10.510585045427211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0-4B64-8012-439F0AB34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3698272"/>
        <c:axId val="-2113701680"/>
      </c:barChart>
      <c:catAx>
        <c:axId val="-21136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701680"/>
        <c:crosses val="autoZero"/>
        <c:auto val="1"/>
        <c:lblAlgn val="ctr"/>
        <c:lblOffset val="100"/>
        <c:noMultiLvlLbl val="0"/>
      </c:catAx>
      <c:valAx>
        <c:axId val="-211370168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69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SHEEP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16'!$BV$525:$BV$545</c:f>
                <c:numCache>
                  <c:formatCode>General</c:formatCode>
                  <c:ptCount val="21"/>
                  <c:pt idx="0">
                    <c:v>134.85165228214086</c:v>
                  </c:pt>
                  <c:pt idx="1">
                    <c:v>1.7227493965340051</c:v>
                  </c:pt>
                  <c:pt idx="2">
                    <c:v>14.233624165908886</c:v>
                  </c:pt>
                  <c:pt idx="3">
                    <c:v>6.2359045563726152</c:v>
                  </c:pt>
                  <c:pt idx="4">
                    <c:v>25.285443066270961</c:v>
                  </c:pt>
                  <c:pt idx="5">
                    <c:v>2.6962223338907045</c:v>
                  </c:pt>
                  <c:pt idx="6">
                    <c:v>69.56927424693535</c:v>
                  </c:pt>
                  <c:pt idx="7">
                    <c:v>186.79395031512345</c:v>
                  </c:pt>
                  <c:pt idx="8">
                    <c:v>40.088408151715129</c:v>
                  </c:pt>
                  <c:pt idx="9">
                    <c:v>14.046323461649854</c:v>
                  </c:pt>
                  <c:pt idx="10">
                    <c:v>13.093925385532312</c:v>
                  </c:pt>
                  <c:pt idx="11">
                    <c:v>9.6702567988007946</c:v>
                  </c:pt>
                  <c:pt idx="12">
                    <c:v>3.4961528456965949</c:v>
                  </c:pt>
                  <c:pt idx="13">
                    <c:v>556.51438294183924</c:v>
                  </c:pt>
                  <c:pt idx="14">
                    <c:v>34.37877256020203</c:v>
                  </c:pt>
                  <c:pt idx="15">
                    <c:v>129.45626244359846</c:v>
                  </c:pt>
                  <c:pt idx="16">
                    <c:v>29.074088495057314</c:v>
                  </c:pt>
                  <c:pt idx="17">
                    <c:v>3.0991550505644598</c:v>
                  </c:pt>
                  <c:pt idx="18">
                    <c:v>228.59672088607618</c:v>
                  </c:pt>
                  <c:pt idx="19">
                    <c:v>11.134257306150626</c:v>
                  </c:pt>
                  <c:pt idx="20">
                    <c:v>0</c:v>
                  </c:pt>
                </c:numCache>
              </c:numRef>
            </c:plus>
            <c:minus>
              <c:numRef>
                <c:f>'Fall 16'!$BV$525:$BV$545</c:f>
                <c:numCache>
                  <c:formatCode>General</c:formatCode>
                  <c:ptCount val="21"/>
                  <c:pt idx="0">
                    <c:v>134.85165228214086</c:v>
                  </c:pt>
                  <c:pt idx="1">
                    <c:v>1.7227493965340051</c:v>
                  </c:pt>
                  <c:pt idx="2">
                    <c:v>14.233624165908886</c:v>
                  </c:pt>
                  <c:pt idx="3">
                    <c:v>6.2359045563726152</c:v>
                  </c:pt>
                  <c:pt idx="4">
                    <c:v>25.285443066270961</c:v>
                  </c:pt>
                  <c:pt idx="5">
                    <c:v>2.6962223338907045</c:v>
                  </c:pt>
                  <c:pt idx="6">
                    <c:v>69.56927424693535</c:v>
                  </c:pt>
                  <c:pt idx="7">
                    <c:v>186.79395031512345</c:v>
                  </c:pt>
                  <c:pt idx="8">
                    <c:v>40.088408151715129</c:v>
                  </c:pt>
                  <c:pt idx="9">
                    <c:v>14.046323461649854</c:v>
                  </c:pt>
                  <c:pt idx="10">
                    <c:v>13.093925385532312</c:v>
                  </c:pt>
                  <c:pt idx="11">
                    <c:v>9.6702567988007946</c:v>
                  </c:pt>
                  <c:pt idx="12">
                    <c:v>3.4961528456965949</c:v>
                  </c:pt>
                  <c:pt idx="13">
                    <c:v>556.51438294183924</c:v>
                  </c:pt>
                  <c:pt idx="14">
                    <c:v>34.37877256020203</c:v>
                  </c:pt>
                  <c:pt idx="15">
                    <c:v>129.45626244359846</c:v>
                  </c:pt>
                  <c:pt idx="16">
                    <c:v>29.074088495057314</c:v>
                  </c:pt>
                  <c:pt idx="17">
                    <c:v>3.0991550505644598</c:v>
                  </c:pt>
                  <c:pt idx="18">
                    <c:v>228.59672088607618</c:v>
                  </c:pt>
                  <c:pt idx="19">
                    <c:v>11.134257306150626</c:v>
                  </c:pt>
                  <c:pt idx="20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16'!$BT$525:$BT$544</c:f>
              <c:numCache>
                <c:formatCode>0</c:formatCode>
                <c:ptCount val="20"/>
                <c:pt idx="0">
                  <c:v>211.67909370678046</c:v>
                </c:pt>
                <c:pt idx="1">
                  <c:v>0.57424979884466831</c:v>
                </c:pt>
                <c:pt idx="2">
                  <c:v>27.371529118099669</c:v>
                </c:pt>
                <c:pt idx="3">
                  <c:v>10.322705681365946</c:v>
                </c:pt>
                <c:pt idx="4">
                  <c:v>26.31983967127114</c:v>
                </c:pt>
                <c:pt idx="5">
                  <c:v>1.3002220288226733</c:v>
                </c:pt>
                <c:pt idx="6">
                  <c:v>41.500270098701954</c:v>
                </c:pt>
                <c:pt idx="7">
                  <c:v>113.47802786330577</c:v>
                </c:pt>
                <c:pt idx="8">
                  <c:v>99.054004826897966</c:v>
                </c:pt>
                <c:pt idx="9">
                  <c:v>26.503663719513995</c:v>
                </c:pt>
                <c:pt idx="10">
                  <c:v>21.438274118010781</c:v>
                </c:pt>
                <c:pt idx="11">
                  <c:v>21.754998617251061</c:v>
                </c:pt>
                <c:pt idx="12">
                  <c:v>7.4342959936078996</c:v>
                </c:pt>
                <c:pt idx="13">
                  <c:v>856.00127794017772</c:v>
                </c:pt>
                <c:pt idx="14">
                  <c:v>36.232412404344785</c:v>
                </c:pt>
                <c:pt idx="15">
                  <c:v>202.81215945218869</c:v>
                </c:pt>
                <c:pt idx="16">
                  <c:v>69.851643620068728</c:v>
                </c:pt>
                <c:pt idx="17">
                  <c:v>7.0472022290937995</c:v>
                </c:pt>
                <c:pt idx="18">
                  <c:v>448.62327476463656</c:v>
                </c:pt>
                <c:pt idx="19">
                  <c:v>8.1271883596299705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7-4204-B4AC-DDCF6CC7F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3740928"/>
        <c:axId val="-2113744336"/>
      </c:barChart>
      <c:catAx>
        <c:axId val="-21137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744336"/>
        <c:crosses val="autoZero"/>
        <c:auto val="1"/>
        <c:lblAlgn val="ctr"/>
        <c:lblOffset val="100"/>
        <c:noMultiLvlLbl val="0"/>
      </c:catAx>
      <c:valAx>
        <c:axId val="-21137443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74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HORSE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16'!$CH$525:$CH$544</c:f>
                <c:numCache>
                  <c:formatCode>General</c:formatCode>
                  <c:ptCount val="20"/>
                  <c:pt idx="0">
                    <c:v>29.19991162173584</c:v>
                  </c:pt>
                  <c:pt idx="1">
                    <c:v>0</c:v>
                  </c:pt>
                  <c:pt idx="2">
                    <c:v>41.368446658288356</c:v>
                  </c:pt>
                  <c:pt idx="3">
                    <c:v>1.3629672841316842</c:v>
                  </c:pt>
                  <c:pt idx="4">
                    <c:v>14.718442014554276</c:v>
                  </c:pt>
                  <c:pt idx="5">
                    <c:v>1.922714404569708</c:v>
                  </c:pt>
                  <c:pt idx="6">
                    <c:v>2.389001879761032</c:v>
                  </c:pt>
                  <c:pt idx="7">
                    <c:v>20.761910186650404</c:v>
                  </c:pt>
                  <c:pt idx="8">
                    <c:v>17.621931254632873</c:v>
                  </c:pt>
                  <c:pt idx="9">
                    <c:v>23.620400360812365</c:v>
                  </c:pt>
                  <c:pt idx="10">
                    <c:v>22.083513524612595</c:v>
                  </c:pt>
                  <c:pt idx="11">
                    <c:v>1.4296882075078701</c:v>
                  </c:pt>
                  <c:pt idx="12">
                    <c:v>5.0558017847185663</c:v>
                  </c:pt>
                  <c:pt idx="13">
                    <c:v>90.648072632323547</c:v>
                  </c:pt>
                  <c:pt idx="14">
                    <c:v>9.0546988948842877</c:v>
                  </c:pt>
                  <c:pt idx="15">
                    <c:v>179.8273612756991</c:v>
                  </c:pt>
                  <c:pt idx="16">
                    <c:v>21.128005093578235</c:v>
                  </c:pt>
                  <c:pt idx="17">
                    <c:v>1.2250130286449039</c:v>
                  </c:pt>
                  <c:pt idx="18">
                    <c:v>87.42300553537973</c:v>
                  </c:pt>
                  <c:pt idx="19">
                    <c:v>2.2211519334413952</c:v>
                  </c:pt>
                </c:numCache>
              </c:numRef>
            </c:plus>
            <c:minus>
              <c:numRef>
                <c:f>'Fall 16'!$CH$525:$CH$544</c:f>
                <c:numCache>
                  <c:formatCode>General</c:formatCode>
                  <c:ptCount val="20"/>
                  <c:pt idx="0">
                    <c:v>29.19991162173584</c:v>
                  </c:pt>
                  <c:pt idx="1">
                    <c:v>0</c:v>
                  </c:pt>
                  <c:pt idx="2">
                    <c:v>41.368446658288356</c:v>
                  </c:pt>
                  <c:pt idx="3">
                    <c:v>1.3629672841316842</c:v>
                  </c:pt>
                  <c:pt idx="4">
                    <c:v>14.718442014554276</c:v>
                  </c:pt>
                  <c:pt idx="5">
                    <c:v>1.922714404569708</c:v>
                  </c:pt>
                  <c:pt idx="6">
                    <c:v>2.389001879761032</c:v>
                  </c:pt>
                  <c:pt idx="7">
                    <c:v>20.761910186650404</c:v>
                  </c:pt>
                  <c:pt idx="8">
                    <c:v>17.621931254632873</c:v>
                  </c:pt>
                  <c:pt idx="9">
                    <c:v>23.620400360812365</c:v>
                  </c:pt>
                  <c:pt idx="10">
                    <c:v>22.083513524612595</c:v>
                  </c:pt>
                  <c:pt idx="11">
                    <c:v>1.4296882075078701</c:v>
                  </c:pt>
                  <c:pt idx="12">
                    <c:v>5.0558017847185663</c:v>
                  </c:pt>
                  <c:pt idx="13">
                    <c:v>90.648072632323547</c:v>
                  </c:pt>
                  <c:pt idx="14">
                    <c:v>9.0546988948842877</c:v>
                  </c:pt>
                  <c:pt idx="15">
                    <c:v>179.8273612756991</c:v>
                  </c:pt>
                  <c:pt idx="16">
                    <c:v>21.128005093578235</c:v>
                  </c:pt>
                  <c:pt idx="17">
                    <c:v>1.2250130286449039</c:v>
                  </c:pt>
                  <c:pt idx="18">
                    <c:v>87.42300553537973</c:v>
                  </c:pt>
                  <c:pt idx="19">
                    <c:v>2.2211519334413952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16'!$CF$525:$CF$544</c:f>
              <c:numCache>
                <c:formatCode>0</c:formatCode>
                <c:ptCount val="20"/>
                <c:pt idx="0">
                  <c:v>86.119209790267888</c:v>
                </c:pt>
                <c:pt idx="1">
                  <c:v>0</c:v>
                </c:pt>
                <c:pt idx="2">
                  <c:v>87.814130334586466</c:v>
                </c:pt>
                <c:pt idx="3">
                  <c:v>3.8135680444216242</c:v>
                </c:pt>
                <c:pt idx="4">
                  <c:v>41.290291601949278</c:v>
                </c:pt>
                <c:pt idx="5">
                  <c:v>4.8104394804582871</c:v>
                </c:pt>
                <c:pt idx="6">
                  <c:v>6.5274004261280991</c:v>
                </c:pt>
                <c:pt idx="7">
                  <c:v>56.908750878892455</c:v>
                </c:pt>
                <c:pt idx="8">
                  <c:v>67.667778612133731</c:v>
                </c:pt>
                <c:pt idx="9">
                  <c:v>58.736196753340572</c:v>
                </c:pt>
                <c:pt idx="10">
                  <c:v>34.927526181698553</c:v>
                </c:pt>
                <c:pt idx="11">
                  <c:v>9.2763636135398961</c:v>
                </c:pt>
                <c:pt idx="12">
                  <c:v>11.919490795111059</c:v>
                </c:pt>
                <c:pt idx="13">
                  <c:v>327.83432023149635</c:v>
                </c:pt>
                <c:pt idx="14">
                  <c:v>29.401109814891271</c:v>
                </c:pt>
                <c:pt idx="15">
                  <c:v>297.37967417217334</c:v>
                </c:pt>
                <c:pt idx="16">
                  <c:v>38.230426738053815</c:v>
                </c:pt>
                <c:pt idx="17">
                  <c:v>3.2631413490995298</c:v>
                </c:pt>
                <c:pt idx="18">
                  <c:v>199.49126860178762</c:v>
                </c:pt>
                <c:pt idx="19">
                  <c:v>4.3221293802030063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6-4293-A400-3E6921E91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2987488"/>
        <c:axId val="-2122984096"/>
      </c:barChart>
      <c:catAx>
        <c:axId val="-21229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984096"/>
        <c:crosses val="autoZero"/>
        <c:auto val="1"/>
        <c:lblAlgn val="ctr"/>
        <c:lblOffset val="100"/>
        <c:noMultiLvlLbl val="0"/>
      </c:catAx>
      <c:valAx>
        <c:axId val="-2122984096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98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MOOSE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16'!$CR$525:$CR$544</c:f>
                <c:numCache>
                  <c:formatCode>General</c:formatCode>
                  <c:ptCount val="20"/>
                  <c:pt idx="0">
                    <c:v>22.08060931747864</c:v>
                  </c:pt>
                  <c:pt idx="1">
                    <c:v>0</c:v>
                  </c:pt>
                  <c:pt idx="2">
                    <c:v>23.676644712808351</c:v>
                  </c:pt>
                  <c:pt idx="3">
                    <c:v>0</c:v>
                  </c:pt>
                  <c:pt idx="4">
                    <c:v>12.611540969769216</c:v>
                  </c:pt>
                  <c:pt idx="5">
                    <c:v>0</c:v>
                  </c:pt>
                  <c:pt idx="6">
                    <c:v>0</c:v>
                  </c:pt>
                  <c:pt idx="7">
                    <c:v>8.2223697729989027</c:v>
                  </c:pt>
                  <c:pt idx="8">
                    <c:v>14.520437860094253</c:v>
                  </c:pt>
                  <c:pt idx="9">
                    <c:v>30.81435453875023</c:v>
                  </c:pt>
                  <c:pt idx="10">
                    <c:v>74.937919648374702</c:v>
                  </c:pt>
                  <c:pt idx="11">
                    <c:v>7.1785255611651424</c:v>
                  </c:pt>
                  <c:pt idx="12">
                    <c:v>7.7528524227967681</c:v>
                  </c:pt>
                  <c:pt idx="13">
                    <c:v>272.35758154697942</c:v>
                  </c:pt>
                  <c:pt idx="14">
                    <c:v>0</c:v>
                  </c:pt>
                  <c:pt idx="15">
                    <c:v>1007.4706989142217</c:v>
                  </c:pt>
                  <c:pt idx="16">
                    <c:v>12.24483617360683</c:v>
                  </c:pt>
                  <c:pt idx="17">
                    <c:v>0</c:v>
                  </c:pt>
                  <c:pt idx="18">
                    <c:v>910.78247175218269</c:v>
                  </c:pt>
                  <c:pt idx="19">
                    <c:v>13.256710870722404</c:v>
                  </c:pt>
                </c:numCache>
              </c:numRef>
            </c:plus>
            <c:minus>
              <c:numRef>
                <c:f>'Fall 16'!$CR$525:$CR$544</c:f>
                <c:numCache>
                  <c:formatCode>General</c:formatCode>
                  <c:ptCount val="20"/>
                  <c:pt idx="0">
                    <c:v>22.08060931747864</c:v>
                  </c:pt>
                  <c:pt idx="1">
                    <c:v>0</c:v>
                  </c:pt>
                  <c:pt idx="2">
                    <c:v>23.676644712808351</c:v>
                  </c:pt>
                  <c:pt idx="3">
                    <c:v>0</c:v>
                  </c:pt>
                  <c:pt idx="4">
                    <c:v>12.611540969769216</c:v>
                  </c:pt>
                  <c:pt idx="5">
                    <c:v>0</c:v>
                  </c:pt>
                  <c:pt idx="6">
                    <c:v>0</c:v>
                  </c:pt>
                  <c:pt idx="7">
                    <c:v>8.2223697729989027</c:v>
                  </c:pt>
                  <c:pt idx="8">
                    <c:v>14.520437860094253</c:v>
                  </c:pt>
                  <c:pt idx="9">
                    <c:v>30.81435453875023</c:v>
                  </c:pt>
                  <c:pt idx="10">
                    <c:v>74.937919648374702</c:v>
                  </c:pt>
                  <c:pt idx="11">
                    <c:v>7.1785255611651424</c:v>
                  </c:pt>
                  <c:pt idx="12">
                    <c:v>7.7528524227967681</c:v>
                  </c:pt>
                  <c:pt idx="13">
                    <c:v>272.35758154697942</c:v>
                  </c:pt>
                  <c:pt idx="14">
                    <c:v>0</c:v>
                  </c:pt>
                  <c:pt idx="15">
                    <c:v>1007.4706989142217</c:v>
                  </c:pt>
                  <c:pt idx="16">
                    <c:v>12.24483617360683</c:v>
                  </c:pt>
                  <c:pt idx="17">
                    <c:v>0</c:v>
                  </c:pt>
                  <c:pt idx="18">
                    <c:v>910.78247175218269</c:v>
                  </c:pt>
                  <c:pt idx="19">
                    <c:v>13.256710870722404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16'!$CP$525:$CP$544</c:f>
              <c:numCache>
                <c:formatCode>0</c:formatCode>
                <c:ptCount val="20"/>
                <c:pt idx="0">
                  <c:v>37.932964978269915</c:v>
                </c:pt>
                <c:pt idx="1">
                  <c:v>0</c:v>
                </c:pt>
                <c:pt idx="2">
                  <c:v>27.067528152977154</c:v>
                </c:pt>
                <c:pt idx="3">
                  <c:v>0</c:v>
                </c:pt>
                <c:pt idx="4">
                  <c:v>11.468688087269284</c:v>
                </c:pt>
                <c:pt idx="5">
                  <c:v>0</c:v>
                </c:pt>
                <c:pt idx="6">
                  <c:v>0</c:v>
                </c:pt>
                <c:pt idx="7">
                  <c:v>10.687575858473107</c:v>
                </c:pt>
                <c:pt idx="8">
                  <c:v>24.547532271257381</c:v>
                </c:pt>
                <c:pt idx="9">
                  <c:v>27.525937767192563</c:v>
                </c:pt>
                <c:pt idx="10">
                  <c:v>58.453960369669723</c:v>
                </c:pt>
                <c:pt idx="11">
                  <c:v>7.4353413843000613</c:v>
                </c:pt>
                <c:pt idx="12">
                  <c:v>3.4671810073795029</c:v>
                </c:pt>
                <c:pt idx="13">
                  <c:v>562.86250124641265</c:v>
                </c:pt>
                <c:pt idx="14">
                  <c:v>0</c:v>
                </c:pt>
                <c:pt idx="15">
                  <c:v>979.33672013996966</c:v>
                </c:pt>
                <c:pt idx="16">
                  <c:v>6.0201059387042228</c:v>
                </c:pt>
                <c:pt idx="17">
                  <c:v>0</c:v>
                </c:pt>
                <c:pt idx="18">
                  <c:v>598.06296835326566</c:v>
                </c:pt>
                <c:pt idx="19">
                  <c:v>5.928581332999145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F-4DA0-A753-F5D37C54D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2951104"/>
        <c:axId val="-2122947712"/>
      </c:barChart>
      <c:catAx>
        <c:axId val="-21229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947712"/>
        <c:crosses val="autoZero"/>
        <c:auto val="1"/>
        <c:lblAlgn val="ctr"/>
        <c:lblOffset val="100"/>
        <c:noMultiLvlLbl val="0"/>
      </c:catAx>
      <c:valAx>
        <c:axId val="-2122947712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95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DOG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16'!$CZ$525:$CZ$544</c:f>
                <c:numCache>
                  <c:formatCode>General</c:formatCode>
                  <c:ptCount val="20"/>
                  <c:pt idx="0">
                    <c:v>312.57603029527388</c:v>
                  </c:pt>
                  <c:pt idx="1">
                    <c:v>0</c:v>
                  </c:pt>
                  <c:pt idx="2">
                    <c:v>42.563563256230374</c:v>
                  </c:pt>
                  <c:pt idx="3">
                    <c:v>7.8712534306734332</c:v>
                  </c:pt>
                  <c:pt idx="4">
                    <c:v>21.544960506834869</c:v>
                  </c:pt>
                  <c:pt idx="5">
                    <c:v>1.6497651090968384</c:v>
                  </c:pt>
                  <c:pt idx="6">
                    <c:v>0</c:v>
                  </c:pt>
                  <c:pt idx="7">
                    <c:v>114.61212487012591</c:v>
                  </c:pt>
                  <c:pt idx="8">
                    <c:v>10.453935830155581</c:v>
                  </c:pt>
                  <c:pt idx="9">
                    <c:v>10.261696192791712</c:v>
                  </c:pt>
                  <c:pt idx="10">
                    <c:v>0</c:v>
                  </c:pt>
                  <c:pt idx="11">
                    <c:v>0</c:v>
                  </c:pt>
                  <c:pt idx="12">
                    <c:v>8.221837319522006</c:v>
                  </c:pt>
                  <c:pt idx="13">
                    <c:v>26.412055546780742</c:v>
                  </c:pt>
                  <c:pt idx="14">
                    <c:v>130.12771612444516</c:v>
                  </c:pt>
                  <c:pt idx="15">
                    <c:v>2.5393222645504783</c:v>
                  </c:pt>
                  <c:pt idx="16">
                    <c:v>38.50079582470805</c:v>
                  </c:pt>
                  <c:pt idx="17">
                    <c:v>0</c:v>
                  </c:pt>
                  <c:pt idx="18">
                    <c:v>92.089856074139604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16'!$CZ$525:$CZ$544</c:f>
                <c:numCache>
                  <c:formatCode>General</c:formatCode>
                  <c:ptCount val="20"/>
                  <c:pt idx="0">
                    <c:v>312.57603029527388</c:v>
                  </c:pt>
                  <c:pt idx="1">
                    <c:v>0</c:v>
                  </c:pt>
                  <c:pt idx="2">
                    <c:v>42.563563256230374</c:v>
                  </c:pt>
                  <c:pt idx="3">
                    <c:v>7.8712534306734332</c:v>
                  </c:pt>
                  <c:pt idx="4">
                    <c:v>21.544960506834869</c:v>
                  </c:pt>
                  <c:pt idx="5">
                    <c:v>1.6497651090968384</c:v>
                  </c:pt>
                  <c:pt idx="6">
                    <c:v>0</c:v>
                  </c:pt>
                  <c:pt idx="7">
                    <c:v>114.61212487012591</c:v>
                  </c:pt>
                  <c:pt idx="8">
                    <c:v>10.453935830155581</c:v>
                  </c:pt>
                  <c:pt idx="9">
                    <c:v>10.261696192791712</c:v>
                  </c:pt>
                  <c:pt idx="10">
                    <c:v>0</c:v>
                  </c:pt>
                  <c:pt idx="11">
                    <c:v>0</c:v>
                  </c:pt>
                  <c:pt idx="12">
                    <c:v>8.221837319522006</c:v>
                  </c:pt>
                  <c:pt idx="13">
                    <c:v>26.412055546780742</c:v>
                  </c:pt>
                  <c:pt idx="14">
                    <c:v>130.12771612444516</c:v>
                  </c:pt>
                  <c:pt idx="15">
                    <c:v>2.5393222645504783</c:v>
                  </c:pt>
                  <c:pt idx="16">
                    <c:v>38.50079582470805</c:v>
                  </c:pt>
                  <c:pt idx="17">
                    <c:v>0</c:v>
                  </c:pt>
                  <c:pt idx="18">
                    <c:v>92.089856074139604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16'!$CY$525:$CY$544</c:f>
              <c:numCache>
                <c:formatCode>0</c:formatCode>
                <c:ptCount val="20"/>
                <c:pt idx="0">
                  <c:v>229.77030844003079</c:v>
                </c:pt>
                <c:pt idx="1">
                  <c:v>0</c:v>
                </c:pt>
                <c:pt idx="2">
                  <c:v>27.093763776361534</c:v>
                </c:pt>
                <c:pt idx="3">
                  <c:v>3.9356267153367166</c:v>
                </c:pt>
                <c:pt idx="4">
                  <c:v>10.772480253417434</c:v>
                </c:pt>
                <c:pt idx="5">
                  <c:v>0.82488255454841919</c:v>
                </c:pt>
                <c:pt idx="6">
                  <c:v>0</c:v>
                </c:pt>
                <c:pt idx="7">
                  <c:v>144.95120685499231</c:v>
                </c:pt>
                <c:pt idx="8">
                  <c:v>15.46384060107297</c:v>
                </c:pt>
                <c:pt idx="9">
                  <c:v>5.130848096395856</c:v>
                </c:pt>
                <c:pt idx="10">
                  <c:v>0</c:v>
                </c:pt>
                <c:pt idx="11">
                  <c:v>0</c:v>
                </c:pt>
                <c:pt idx="12">
                  <c:v>4.110918659761003</c:v>
                </c:pt>
                <c:pt idx="13">
                  <c:v>23.859790907653466</c:v>
                </c:pt>
                <c:pt idx="14">
                  <c:v>65.063858062222579</c:v>
                </c:pt>
                <c:pt idx="15">
                  <c:v>1.2696611322752391</c:v>
                </c:pt>
                <c:pt idx="16">
                  <c:v>37.481416329191426</c:v>
                </c:pt>
                <c:pt idx="17">
                  <c:v>0</c:v>
                </c:pt>
                <c:pt idx="18">
                  <c:v>92.642626547621873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B-417B-AEBF-9973C443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2898224"/>
        <c:axId val="-2122894832"/>
      </c:barChart>
      <c:catAx>
        <c:axId val="-212289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894832"/>
        <c:crosses val="autoZero"/>
        <c:auto val="1"/>
        <c:lblAlgn val="ctr"/>
        <c:lblOffset val="100"/>
        <c:noMultiLvlLbl val="0"/>
      </c:catAx>
      <c:valAx>
        <c:axId val="-2122894832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89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PIG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16'!$EA$525:$EA$544</c:f>
                <c:numCache>
                  <c:formatCode>General</c:formatCode>
                  <c:ptCount val="20"/>
                  <c:pt idx="0">
                    <c:v>1028.1913659306626</c:v>
                  </c:pt>
                  <c:pt idx="1">
                    <c:v>3.6525936436951678</c:v>
                  </c:pt>
                  <c:pt idx="2">
                    <c:v>269.51634973700175</c:v>
                  </c:pt>
                  <c:pt idx="3">
                    <c:v>5.2527391472093701</c:v>
                  </c:pt>
                  <c:pt idx="4">
                    <c:v>10.867094642344961</c:v>
                  </c:pt>
                  <c:pt idx="5">
                    <c:v>4.0329124099255038</c:v>
                  </c:pt>
                  <c:pt idx="6">
                    <c:v>11.604781848983412</c:v>
                  </c:pt>
                  <c:pt idx="7">
                    <c:v>172.80437683043377</c:v>
                  </c:pt>
                  <c:pt idx="8">
                    <c:v>436.71107746144412</c:v>
                  </c:pt>
                  <c:pt idx="9">
                    <c:v>38.137313877004296</c:v>
                  </c:pt>
                  <c:pt idx="10">
                    <c:v>26.744630057460661</c:v>
                  </c:pt>
                  <c:pt idx="11">
                    <c:v>28.341609550835972</c:v>
                  </c:pt>
                  <c:pt idx="12">
                    <c:v>2.3993746278461137</c:v>
                  </c:pt>
                  <c:pt idx="13">
                    <c:v>960.83744416598643</c:v>
                  </c:pt>
                  <c:pt idx="14">
                    <c:v>35.100549308881831</c:v>
                  </c:pt>
                  <c:pt idx="15">
                    <c:v>171.72296669941133</c:v>
                  </c:pt>
                  <c:pt idx="16">
                    <c:v>195.29973427858044</c:v>
                  </c:pt>
                  <c:pt idx="17">
                    <c:v>1.7608972489794574</c:v>
                  </c:pt>
                  <c:pt idx="18">
                    <c:v>254.0981766703392</c:v>
                  </c:pt>
                  <c:pt idx="19">
                    <c:v>3.9761907098269904</c:v>
                  </c:pt>
                </c:numCache>
              </c:numRef>
            </c:plus>
            <c:minus>
              <c:numRef>
                <c:f>'Fall 16'!$EA$525:$EA$544</c:f>
                <c:numCache>
                  <c:formatCode>General</c:formatCode>
                  <c:ptCount val="20"/>
                  <c:pt idx="0">
                    <c:v>1028.1913659306626</c:v>
                  </c:pt>
                  <c:pt idx="1">
                    <c:v>3.6525936436951678</c:v>
                  </c:pt>
                  <c:pt idx="2">
                    <c:v>269.51634973700175</c:v>
                  </c:pt>
                  <c:pt idx="3">
                    <c:v>5.2527391472093701</c:v>
                  </c:pt>
                  <c:pt idx="4">
                    <c:v>10.867094642344961</c:v>
                  </c:pt>
                  <c:pt idx="5">
                    <c:v>4.0329124099255038</c:v>
                  </c:pt>
                  <c:pt idx="6">
                    <c:v>11.604781848983412</c:v>
                  </c:pt>
                  <c:pt idx="7">
                    <c:v>172.80437683043377</c:v>
                  </c:pt>
                  <c:pt idx="8">
                    <c:v>436.71107746144412</c:v>
                  </c:pt>
                  <c:pt idx="9">
                    <c:v>38.137313877004296</c:v>
                  </c:pt>
                  <c:pt idx="10">
                    <c:v>26.744630057460661</c:v>
                  </c:pt>
                  <c:pt idx="11">
                    <c:v>28.341609550835972</c:v>
                  </c:pt>
                  <c:pt idx="12">
                    <c:v>2.3993746278461137</c:v>
                  </c:pt>
                  <c:pt idx="13">
                    <c:v>960.83744416598643</c:v>
                  </c:pt>
                  <c:pt idx="14">
                    <c:v>35.100549308881831</c:v>
                  </c:pt>
                  <c:pt idx="15">
                    <c:v>171.72296669941133</c:v>
                  </c:pt>
                  <c:pt idx="16">
                    <c:v>195.29973427858044</c:v>
                  </c:pt>
                  <c:pt idx="17">
                    <c:v>1.7608972489794574</c:v>
                  </c:pt>
                  <c:pt idx="18">
                    <c:v>254.0981766703392</c:v>
                  </c:pt>
                  <c:pt idx="19">
                    <c:v>3.9761907098269904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16'!$DY$525:$DY$544</c:f>
              <c:numCache>
                <c:formatCode>0</c:formatCode>
                <c:ptCount val="20"/>
                <c:pt idx="0">
                  <c:v>1106.4955300870763</c:v>
                </c:pt>
                <c:pt idx="1">
                  <c:v>2.1383911040080674</c:v>
                </c:pt>
                <c:pt idx="2">
                  <c:v>379.11858752428583</c:v>
                </c:pt>
                <c:pt idx="3">
                  <c:v>18.993799406555528</c:v>
                </c:pt>
                <c:pt idx="4">
                  <c:v>14.501045614489811</c:v>
                </c:pt>
                <c:pt idx="5">
                  <c:v>3.7604511750817187</c:v>
                </c:pt>
                <c:pt idx="6">
                  <c:v>8.6973608926458112</c:v>
                </c:pt>
                <c:pt idx="7">
                  <c:v>208.73512062600088</c:v>
                </c:pt>
                <c:pt idx="8">
                  <c:v>492.07207378745215</c:v>
                </c:pt>
                <c:pt idx="9">
                  <c:v>63.971644049332653</c:v>
                </c:pt>
                <c:pt idx="10">
                  <c:v>47.197337067155154</c:v>
                </c:pt>
                <c:pt idx="11">
                  <c:v>47.117485399374189</c:v>
                </c:pt>
                <c:pt idx="12">
                  <c:v>7.1430888586001737</c:v>
                </c:pt>
                <c:pt idx="13">
                  <c:v>1069.2727386512761</c:v>
                </c:pt>
                <c:pt idx="14">
                  <c:v>27.511395971503021</c:v>
                </c:pt>
                <c:pt idx="15">
                  <c:v>251.34123341805352</c:v>
                </c:pt>
                <c:pt idx="16">
                  <c:v>233.12717780562031</c:v>
                </c:pt>
                <c:pt idx="17">
                  <c:v>4.1406710696861113</c:v>
                </c:pt>
                <c:pt idx="18">
                  <c:v>329.62008526952542</c:v>
                </c:pt>
                <c:pt idx="19">
                  <c:v>4.8369285987759296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0-4C06-9804-EC652CE22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2855728"/>
        <c:axId val="-2122852336"/>
      </c:barChart>
      <c:catAx>
        <c:axId val="-212285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852336"/>
        <c:crosses val="autoZero"/>
        <c:auto val="1"/>
        <c:lblAlgn val="ctr"/>
        <c:lblOffset val="100"/>
        <c:noMultiLvlLbl val="0"/>
      </c:catAx>
      <c:valAx>
        <c:axId val="-2122852336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85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LEMMING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16'!$AI$584</c:f>
              <c:strCache>
                <c:ptCount val="1"/>
                <c:pt idx="0">
                  <c:v>LH4-519FL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16'!$AI$618:$AI$625</c:f>
              <c:numCache>
                <c:formatCode>0%</c:formatCode>
                <c:ptCount val="8"/>
                <c:pt idx="0">
                  <c:v>3.7620522961610642E-2</c:v>
                </c:pt>
                <c:pt idx="1">
                  <c:v>2.8198684419942593E-2</c:v>
                </c:pt>
                <c:pt idx="2">
                  <c:v>8.4141122269634945E-3</c:v>
                </c:pt>
                <c:pt idx="3">
                  <c:v>0</c:v>
                </c:pt>
                <c:pt idx="4">
                  <c:v>0.24230556731190564</c:v>
                </c:pt>
                <c:pt idx="5">
                  <c:v>0.12531714533087579</c:v>
                </c:pt>
                <c:pt idx="6">
                  <c:v>0.55814396774870179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0-4E9C-BD45-98CE6BC54343}"/>
            </c:ext>
          </c:extLst>
        </c:ser>
        <c:ser>
          <c:idx val="1"/>
          <c:order val="1"/>
          <c:tx>
            <c:strRef>
              <c:f>'Fall 16'!$AJ$584</c:f>
              <c:strCache>
                <c:ptCount val="1"/>
                <c:pt idx="0">
                  <c:v>LH4-520FL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16'!$AJ$618:$AJ$625</c:f>
              <c:numCache>
                <c:formatCode>0%</c:formatCode>
                <c:ptCount val="8"/>
                <c:pt idx="0">
                  <c:v>4.041125428640345E-2</c:v>
                </c:pt>
                <c:pt idx="1">
                  <c:v>6.5685429445532613E-3</c:v>
                </c:pt>
                <c:pt idx="2">
                  <c:v>0</c:v>
                </c:pt>
                <c:pt idx="3">
                  <c:v>0</c:v>
                </c:pt>
                <c:pt idx="4">
                  <c:v>1.5331373285147274E-2</c:v>
                </c:pt>
                <c:pt idx="5">
                  <c:v>7.600739448680306E-3</c:v>
                </c:pt>
                <c:pt idx="6">
                  <c:v>0.93008809003521564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0-4E9C-BD45-98CE6BC54343}"/>
            </c:ext>
          </c:extLst>
        </c:ser>
        <c:ser>
          <c:idx val="2"/>
          <c:order val="2"/>
          <c:tx>
            <c:strRef>
              <c:f>'Fall 16'!$AK$584</c:f>
              <c:strCache>
                <c:ptCount val="1"/>
                <c:pt idx="0">
                  <c:v>LH4-521FL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16'!$AK$618:$AK$625</c:f>
              <c:numCache>
                <c:formatCode>0%</c:formatCode>
                <c:ptCount val="8"/>
                <c:pt idx="0">
                  <c:v>3.8502702183165545E-2</c:v>
                </c:pt>
                <c:pt idx="1">
                  <c:v>3.4789100655549271E-2</c:v>
                </c:pt>
                <c:pt idx="2">
                  <c:v>0</c:v>
                </c:pt>
                <c:pt idx="3">
                  <c:v>0</c:v>
                </c:pt>
                <c:pt idx="4">
                  <c:v>0.25467266618398388</c:v>
                </c:pt>
                <c:pt idx="5">
                  <c:v>0.15237363291470196</c:v>
                </c:pt>
                <c:pt idx="6">
                  <c:v>0.51638079124414527</c:v>
                </c:pt>
                <c:pt idx="7">
                  <c:v>3.281106818454135E-3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0-4E9C-BD45-98CE6BC54343}"/>
            </c:ext>
          </c:extLst>
        </c:ser>
        <c:ser>
          <c:idx val="3"/>
          <c:order val="3"/>
          <c:tx>
            <c:strRef>
              <c:f>'Fall 16'!$AL$584</c:f>
              <c:strCache>
                <c:ptCount val="1"/>
                <c:pt idx="0">
                  <c:v>LH4-522FL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16'!$AL$618:$AL$625</c:f>
              <c:numCache>
                <c:formatCode>0%</c:formatCode>
                <c:ptCount val="8"/>
                <c:pt idx="0">
                  <c:v>3.9115174478005492E-2</c:v>
                </c:pt>
                <c:pt idx="1">
                  <c:v>4.6730981114096966E-2</c:v>
                </c:pt>
                <c:pt idx="2">
                  <c:v>0</c:v>
                </c:pt>
                <c:pt idx="3">
                  <c:v>0</c:v>
                </c:pt>
                <c:pt idx="4">
                  <c:v>0.28442105006961721</c:v>
                </c:pt>
                <c:pt idx="5">
                  <c:v>0.16940505272583437</c:v>
                </c:pt>
                <c:pt idx="6">
                  <c:v>0.45247846663928082</c:v>
                </c:pt>
                <c:pt idx="7">
                  <c:v>7.8492749731653034E-3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0-4E9C-BD45-98CE6BC54343}"/>
            </c:ext>
          </c:extLst>
        </c:ser>
        <c:ser>
          <c:idx val="4"/>
          <c:order val="4"/>
          <c:tx>
            <c:strRef>
              <c:f>'Fall 16'!$AM$584</c:f>
              <c:strCache>
                <c:ptCount val="1"/>
                <c:pt idx="0">
                  <c:v>LH4-523FL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16'!$AM$618:$AM$625</c:f>
              <c:numCache>
                <c:formatCode>0%</c:formatCode>
                <c:ptCount val="8"/>
                <c:pt idx="0">
                  <c:v>4.2581069669219616E-2</c:v>
                </c:pt>
                <c:pt idx="1">
                  <c:v>7.7624073926090449E-3</c:v>
                </c:pt>
                <c:pt idx="2">
                  <c:v>1.054647664633041E-2</c:v>
                </c:pt>
                <c:pt idx="3">
                  <c:v>0</c:v>
                </c:pt>
                <c:pt idx="4">
                  <c:v>1.4723030052765975E-2</c:v>
                </c:pt>
                <c:pt idx="5">
                  <c:v>5.3212937056366537E-3</c:v>
                </c:pt>
                <c:pt idx="6">
                  <c:v>0.91906572253343832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0-4E9C-BD45-98CE6BC54343}"/>
            </c:ext>
          </c:extLst>
        </c:ser>
        <c:ser>
          <c:idx val="5"/>
          <c:order val="5"/>
          <c:tx>
            <c:strRef>
              <c:f>'Fall 16'!$AN$584</c:f>
              <c:strCache>
                <c:ptCount val="1"/>
                <c:pt idx="0">
                  <c:v>LH4-524FL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16'!$AN$618:$AN$625</c:f>
              <c:numCache>
                <c:formatCode>0%</c:formatCode>
                <c:ptCount val="8"/>
                <c:pt idx="0">
                  <c:v>3.6569638679628293E-2</c:v>
                </c:pt>
                <c:pt idx="1">
                  <c:v>3.3818928449353865E-2</c:v>
                </c:pt>
                <c:pt idx="2">
                  <c:v>0</c:v>
                </c:pt>
                <c:pt idx="3">
                  <c:v>0</c:v>
                </c:pt>
                <c:pt idx="4">
                  <c:v>0.28479297208599075</c:v>
                </c:pt>
                <c:pt idx="5">
                  <c:v>0.18037890875446611</c:v>
                </c:pt>
                <c:pt idx="6">
                  <c:v>0.46443955203056109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0-4E9C-BD45-98CE6BC54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008512"/>
        <c:axId val="-2129005088"/>
      </c:barChart>
      <c:catAx>
        <c:axId val="-212900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005088"/>
        <c:crosses val="autoZero"/>
        <c:auto val="1"/>
        <c:lblAlgn val="ctr"/>
        <c:lblOffset val="100"/>
        <c:noMultiLvlLbl val="0"/>
      </c:catAx>
      <c:valAx>
        <c:axId val="-2129005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00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COW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16'!$EN$525:$EN$544</c:f>
                <c:numCache>
                  <c:formatCode>General</c:formatCode>
                  <c:ptCount val="20"/>
                  <c:pt idx="0">
                    <c:v>92.773188811772926</c:v>
                  </c:pt>
                  <c:pt idx="1">
                    <c:v>0</c:v>
                  </c:pt>
                  <c:pt idx="2">
                    <c:v>50.645830986766931</c:v>
                  </c:pt>
                  <c:pt idx="3">
                    <c:v>2.2023189729446488</c:v>
                  </c:pt>
                  <c:pt idx="4">
                    <c:v>6.7820050082905645</c:v>
                  </c:pt>
                  <c:pt idx="5">
                    <c:v>1.4160617901239827</c:v>
                  </c:pt>
                  <c:pt idx="6">
                    <c:v>2.8106385274226957</c:v>
                  </c:pt>
                  <c:pt idx="7">
                    <c:v>65.478161779141374</c:v>
                  </c:pt>
                  <c:pt idx="8">
                    <c:v>70.419259357425673</c:v>
                  </c:pt>
                  <c:pt idx="9">
                    <c:v>71.912358683281596</c:v>
                  </c:pt>
                  <c:pt idx="10">
                    <c:v>59.215549722877356</c:v>
                  </c:pt>
                  <c:pt idx="11">
                    <c:v>17.424438743700492</c:v>
                  </c:pt>
                  <c:pt idx="12">
                    <c:v>17.367109899479271</c:v>
                  </c:pt>
                  <c:pt idx="13">
                    <c:v>182.91521688789868</c:v>
                  </c:pt>
                  <c:pt idx="14">
                    <c:v>18.346927786857634</c:v>
                  </c:pt>
                  <c:pt idx="15">
                    <c:v>195.70776876130125</c:v>
                  </c:pt>
                  <c:pt idx="16">
                    <c:v>50.634360946697313</c:v>
                  </c:pt>
                  <c:pt idx="17">
                    <c:v>7.3654036908499334</c:v>
                  </c:pt>
                  <c:pt idx="18">
                    <c:v>185.73167754707475</c:v>
                  </c:pt>
                  <c:pt idx="19">
                    <c:v>4.6552582948175019</c:v>
                  </c:pt>
                </c:numCache>
              </c:numRef>
            </c:plus>
            <c:minus>
              <c:numRef>
                <c:f>'Fall 16'!$EN$525:$EN$547</c:f>
                <c:numCache>
                  <c:formatCode>General</c:formatCode>
                  <c:ptCount val="23"/>
                  <c:pt idx="0">
                    <c:v>92.773188811772926</c:v>
                  </c:pt>
                  <c:pt idx="1">
                    <c:v>0</c:v>
                  </c:pt>
                  <c:pt idx="2">
                    <c:v>50.645830986766931</c:v>
                  </c:pt>
                  <c:pt idx="3">
                    <c:v>2.2023189729446488</c:v>
                  </c:pt>
                  <c:pt idx="4">
                    <c:v>6.7820050082905645</c:v>
                  </c:pt>
                  <c:pt idx="5">
                    <c:v>1.4160617901239827</c:v>
                  </c:pt>
                  <c:pt idx="6">
                    <c:v>2.8106385274226957</c:v>
                  </c:pt>
                  <c:pt idx="7">
                    <c:v>65.478161779141374</c:v>
                  </c:pt>
                  <c:pt idx="8">
                    <c:v>70.419259357425673</c:v>
                  </c:pt>
                  <c:pt idx="9">
                    <c:v>71.912358683281596</c:v>
                  </c:pt>
                  <c:pt idx="10">
                    <c:v>59.215549722877356</c:v>
                  </c:pt>
                  <c:pt idx="11">
                    <c:v>17.424438743700492</c:v>
                  </c:pt>
                  <c:pt idx="12">
                    <c:v>17.367109899479271</c:v>
                  </c:pt>
                  <c:pt idx="13">
                    <c:v>182.91521688789868</c:v>
                  </c:pt>
                  <c:pt idx="14">
                    <c:v>18.346927786857634</c:v>
                  </c:pt>
                  <c:pt idx="15">
                    <c:v>195.70776876130125</c:v>
                  </c:pt>
                  <c:pt idx="16">
                    <c:v>50.634360946697313</c:v>
                  </c:pt>
                  <c:pt idx="17">
                    <c:v>7.3654036908499334</c:v>
                  </c:pt>
                  <c:pt idx="18">
                    <c:v>185.73167754707475</c:v>
                  </c:pt>
                  <c:pt idx="19">
                    <c:v>4.6552582948175019</c:v>
                  </c:pt>
                  <c:pt idx="20">
                    <c:v>0</c:v>
                  </c:pt>
                  <c:pt idx="21">
                    <c:v>73.263798069064848</c:v>
                  </c:pt>
                  <c:pt idx="22">
                    <c:v>27.192725907232198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16'!$EM$525:$EM$544</c:f>
              <c:numCache>
                <c:formatCode>_-* #,##0.0_-;\-* #,##0.0_-;_-* "-"??_-;_-@_-</c:formatCode>
                <c:ptCount val="20"/>
                <c:pt idx="0">
                  <c:v>152.80216870465597</c:v>
                </c:pt>
                <c:pt idx="1">
                  <c:v>0</c:v>
                </c:pt>
                <c:pt idx="2">
                  <c:v>80.351663010144918</c:v>
                </c:pt>
                <c:pt idx="3">
                  <c:v>14.545371555204047</c:v>
                </c:pt>
                <c:pt idx="4">
                  <c:v>10.556808071457436</c:v>
                </c:pt>
                <c:pt idx="5">
                  <c:v>4.8486770521700908</c:v>
                </c:pt>
                <c:pt idx="6">
                  <c:v>9.4575111115931225</c:v>
                </c:pt>
                <c:pt idx="7">
                  <c:v>118.36578811520812</c:v>
                </c:pt>
                <c:pt idx="8">
                  <c:v>108.55776780509632</c:v>
                </c:pt>
                <c:pt idx="9">
                  <c:v>120.32694577290582</c:v>
                </c:pt>
                <c:pt idx="10">
                  <c:v>80.970368999915578</c:v>
                </c:pt>
                <c:pt idx="11">
                  <c:v>36.448388413752987</c:v>
                </c:pt>
                <c:pt idx="12">
                  <c:v>26.904438484187278</c:v>
                </c:pt>
                <c:pt idx="13">
                  <c:v>300.75822628387118</c:v>
                </c:pt>
                <c:pt idx="14">
                  <c:v>70.07379248582113</c:v>
                </c:pt>
                <c:pt idx="15">
                  <c:v>371.5759272968412</c:v>
                </c:pt>
                <c:pt idx="16">
                  <c:v>103.94977053753016</c:v>
                </c:pt>
                <c:pt idx="17">
                  <c:v>13.161802270343976</c:v>
                </c:pt>
                <c:pt idx="18">
                  <c:v>350.28086990639622</c:v>
                </c:pt>
                <c:pt idx="19">
                  <c:v>4.4675213732544288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B-4ECC-A512-1381D95C1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2812832"/>
        <c:axId val="-2122809440"/>
      </c:barChart>
      <c:catAx>
        <c:axId val="-212281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809440"/>
        <c:crosses val="autoZero"/>
        <c:auto val="1"/>
        <c:lblAlgn val="ctr"/>
        <c:lblOffset val="100"/>
        <c:noMultiLvlLbl val="0"/>
      </c:catAx>
      <c:valAx>
        <c:axId val="-212280944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81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16'!$DO$525:$DO$553</c:f>
                <c:numCache>
                  <c:formatCode>General</c:formatCode>
                  <c:ptCount val="29"/>
                  <c:pt idx="0">
                    <c:v>351.74019878387003</c:v>
                  </c:pt>
                  <c:pt idx="1">
                    <c:v>0</c:v>
                  </c:pt>
                  <c:pt idx="2">
                    <c:v>16.154128373757885</c:v>
                  </c:pt>
                  <c:pt idx="3">
                    <c:v>6.1721965858996759</c:v>
                  </c:pt>
                  <c:pt idx="4">
                    <c:v>9.1815428603479106</c:v>
                  </c:pt>
                  <c:pt idx="5">
                    <c:v>81.851527693555269</c:v>
                  </c:pt>
                  <c:pt idx="6">
                    <c:v>0</c:v>
                  </c:pt>
                  <c:pt idx="7">
                    <c:v>2.2121320591209459</c:v>
                  </c:pt>
                  <c:pt idx="8">
                    <c:v>110.35393208345248</c:v>
                  </c:pt>
                  <c:pt idx="9">
                    <c:v>2.2121320591209459</c:v>
                  </c:pt>
                  <c:pt idx="10">
                    <c:v>7.4540580775282006</c:v>
                  </c:pt>
                  <c:pt idx="11">
                    <c:v>5.429030660788726</c:v>
                  </c:pt>
                  <c:pt idx="12">
                    <c:v>107.81022289311977</c:v>
                  </c:pt>
                  <c:pt idx="13">
                    <c:v>93.244551792753995</c:v>
                  </c:pt>
                  <c:pt idx="14">
                    <c:v>0</c:v>
                  </c:pt>
                  <c:pt idx="15">
                    <c:v>14.604164355737822</c:v>
                  </c:pt>
                  <c:pt idx="16">
                    <c:v>32.026881262328281</c:v>
                  </c:pt>
                  <c:pt idx="17">
                    <c:v>4.1238733362371214</c:v>
                  </c:pt>
                  <c:pt idx="18">
                    <c:v>14.976825976477702</c:v>
                  </c:pt>
                  <c:pt idx="19">
                    <c:v>0.69280653895621325</c:v>
                  </c:pt>
                  <c:pt idx="20">
                    <c:v>0</c:v>
                  </c:pt>
                  <c:pt idx="21">
                    <c:v>200.09508371649315</c:v>
                  </c:pt>
                  <c:pt idx="22">
                    <c:v>24.08247153820632</c:v>
                  </c:pt>
                  <c:pt idx="23">
                    <c:v>0</c:v>
                  </c:pt>
                  <c:pt idx="24">
                    <c:v>0</c:v>
                  </c:pt>
                  <c:pt idx="25">
                    <c:v>48.749413763858229</c:v>
                  </c:pt>
                  <c:pt idx="26">
                    <c:v>87.33675777355873</c:v>
                  </c:pt>
                  <c:pt idx="27">
                    <c:v>174.46284487293985</c:v>
                  </c:pt>
                  <c:pt idx="28">
                    <c:v>8.7327027064004401</c:v>
                  </c:pt>
                </c:numCache>
              </c:numRef>
            </c:plus>
            <c:minus>
              <c:numRef>
                <c:f>'Fall 16'!$DO$525:$DO$553</c:f>
                <c:numCache>
                  <c:formatCode>General</c:formatCode>
                  <c:ptCount val="29"/>
                  <c:pt idx="0">
                    <c:v>351.74019878387003</c:v>
                  </c:pt>
                  <c:pt idx="1">
                    <c:v>0</c:v>
                  </c:pt>
                  <c:pt idx="2">
                    <c:v>16.154128373757885</c:v>
                  </c:pt>
                  <c:pt idx="3">
                    <c:v>6.1721965858996759</c:v>
                  </c:pt>
                  <c:pt idx="4">
                    <c:v>9.1815428603479106</c:v>
                  </c:pt>
                  <c:pt idx="5">
                    <c:v>81.851527693555269</c:v>
                  </c:pt>
                  <c:pt idx="6">
                    <c:v>0</c:v>
                  </c:pt>
                  <c:pt idx="7">
                    <c:v>2.2121320591209459</c:v>
                  </c:pt>
                  <c:pt idx="8">
                    <c:v>110.35393208345248</c:v>
                  </c:pt>
                  <c:pt idx="9">
                    <c:v>2.2121320591209459</c:v>
                  </c:pt>
                  <c:pt idx="10">
                    <c:v>7.4540580775282006</c:v>
                  </c:pt>
                  <c:pt idx="11">
                    <c:v>5.429030660788726</c:v>
                  </c:pt>
                  <c:pt idx="12">
                    <c:v>107.81022289311977</c:v>
                  </c:pt>
                  <c:pt idx="13">
                    <c:v>93.244551792753995</c:v>
                  </c:pt>
                  <c:pt idx="14">
                    <c:v>0</c:v>
                  </c:pt>
                  <c:pt idx="15">
                    <c:v>14.604164355737822</c:v>
                  </c:pt>
                  <c:pt idx="16">
                    <c:v>32.026881262328281</c:v>
                  </c:pt>
                  <c:pt idx="17">
                    <c:v>4.1238733362371214</c:v>
                  </c:pt>
                  <c:pt idx="18">
                    <c:v>14.976825976477702</c:v>
                  </c:pt>
                  <c:pt idx="19">
                    <c:v>0.69280653895621325</c:v>
                  </c:pt>
                  <c:pt idx="20">
                    <c:v>0</c:v>
                  </c:pt>
                  <c:pt idx="21">
                    <c:v>200.09508371649315</c:v>
                  </c:pt>
                  <c:pt idx="22">
                    <c:v>24.08247153820632</c:v>
                  </c:pt>
                  <c:pt idx="23">
                    <c:v>0</c:v>
                  </c:pt>
                  <c:pt idx="24">
                    <c:v>0</c:v>
                  </c:pt>
                  <c:pt idx="25">
                    <c:v>48.749413763858229</c:v>
                  </c:pt>
                  <c:pt idx="26">
                    <c:v>87.33675777355873</c:v>
                  </c:pt>
                  <c:pt idx="27">
                    <c:v>174.46284487293985</c:v>
                  </c:pt>
                  <c:pt idx="28">
                    <c:v>8.7327027064004401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16'!$DM$525:$DM$544</c:f>
              <c:numCache>
                <c:formatCode>0</c:formatCode>
                <c:ptCount val="20"/>
                <c:pt idx="0">
                  <c:v>491.95337517181088</c:v>
                </c:pt>
                <c:pt idx="1">
                  <c:v>0</c:v>
                </c:pt>
                <c:pt idx="2">
                  <c:v>22.270469092263923</c:v>
                </c:pt>
                <c:pt idx="3">
                  <c:v>13.315679097813995</c:v>
                </c:pt>
                <c:pt idx="4">
                  <c:v>5.9519345968096724</c:v>
                </c:pt>
                <c:pt idx="5">
                  <c:v>35.545096981100635</c:v>
                </c:pt>
                <c:pt idx="6">
                  <c:v>0</c:v>
                </c:pt>
                <c:pt idx="7">
                  <c:v>9.3196161434958729</c:v>
                </c:pt>
                <c:pt idx="8">
                  <c:v>73.923877056813666</c:v>
                </c:pt>
                <c:pt idx="9">
                  <c:v>9.3196161434958729</c:v>
                </c:pt>
                <c:pt idx="10">
                  <c:v>10.014397556827797</c:v>
                </c:pt>
                <c:pt idx="11">
                  <c:v>16.238310183976161</c:v>
                </c:pt>
                <c:pt idx="12">
                  <c:v>48.876228345439593</c:v>
                </c:pt>
                <c:pt idx="13">
                  <c:v>88.441310710177348</c:v>
                </c:pt>
                <c:pt idx="14">
                  <c:v>0</c:v>
                </c:pt>
                <c:pt idx="15">
                  <c:v>10.213262105987429</c:v>
                </c:pt>
                <c:pt idx="16">
                  <c:v>23.885457054648299</c:v>
                </c:pt>
                <c:pt idx="17">
                  <c:v>2.7652148049553675</c:v>
                </c:pt>
                <c:pt idx="18">
                  <c:v>15.210000963958782</c:v>
                </c:pt>
                <c:pt idx="19">
                  <c:v>0.24494410087316018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F-4FB8-AD3B-94534DECB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2769920"/>
        <c:axId val="-2122766528"/>
      </c:barChart>
      <c:catAx>
        <c:axId val="-212276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766528"/>
        <c:crosses val="autoZero"/>
        <c:auto val="1"/>
        <c:lblAlgn val="ctr"/>
        <c:lblOffset val="100"/>
        <c:noMultiLvlLbl val="0"/>
      </c:catAx>
      <c:valAx>
        <c:axId val="-2122766528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76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16'!$Z$521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16'!$AC$525:$AC$544</c:f>
                <c:numCache>
                  <c:formatCode>General</c:formatCode>
                  <c:ptCount val="20"/>
                  <c:pt idx="0">
                    <c:v>51.715708643967297</c:v>
                  </c:pt>
                  <c:pt idx="1">
                    <c:v>0</c:v>
                  </c:pt>
                  <c:pt idx="2">
                    <c:v>21.51668202144479</c:v>
                  </c:pt>
                  <c:pt idx="3">
                    <c:v>4.0540001664443004</c:v>
                  </c:pt>
                  <c:pt idx="4">
                    <c:v>131.56942964177401</c:v>
                  </c:pt>
                  <c:pt idx="5">
                    <c:v>5.1518791934760264</c:v>
                  </c:pt>
                  <c:pt idx="6">
                    <c:v>16.337607158941392</c:v>
                  </c:pt>
                  <c:pt idx="7">
                    <c:v>16.920504686391229</c:v>
                  </c:pt>
                  <c:pt idx="8">
                    <c:v>34.347514123707043</c:v>
                  </c:pt>
                  <c:pt idx="9">
                    <c:v>67.725953740959994</c:v>
                  </c:pt>
                  <c:pt idx="10">
                    <c:v>34.45401676889152</c:v>
                  </c:pt>
                  <c:pt idx="11">
                    <c:v>19.443535189079164</c:v>
                  </c:pt>
                  <c:pt idx="12">
                    <c:v>9.7898904069953741</c:v>
                  </c:pt>
                  <c:pt idx="13">
                    <c:v>236.18470009427924</c:v>
                  </c:pt>
                  <c:pt idx="14">
                    <c:v>423.25796725563202</c:v>
                  </c:pt>
                  <c:pt idx="15">
                    <c:v>192.4350228668695</c:v>
                  </c:pt>
                  <c:pt idx="16">
                    <c:v>39.315662229512789</c:v>
                  </c:pt>
                  <c:pt idx="17">
                    <c:v>5.8845044271536207</c:v>
                  </c:pt>
                  <c:pt idx="18">
                    <c:v>339.33612503290152</c:v>
                  </c:pt>
                  <c:pt idx="19">
                    <c:v>5.8214828535463186</c:v>
                  </c:pt>
                </c:numCache>
              </c:numRef>
            </c:plus>
            <c:minus>
              <c:numRef>
                <c:f>'Fall 16'!$AC$525:$AC$544</c:f>
                <c:numCache>
                  <c:formatCode>General</c:formatCode>
                  <c:ptCount val="20"/>
                  <c:pt idx="0">
                    <c:v>51.715708643967297</c:v>
                  </c:pt>
                  <c:pt idx="1">
                    <c:v>0</c:v>
                  </c:pt>
                  <c:pt idx="2">
                    <c:v>21.51668202144479</c:v>
                  </c:pt>
                  <c:pt idx="3">
                    <c:v>4.0540001664443004</c:v>
                  </c:pt>
                  <c:pt idx="4">
                    <c:v>131.56942964177401</c:v>
                  </c:pt>
                  <c:pt idx="5">
                    <c:v>5.1518791934760264</c:v>
                  </c:pt>
                  <c:pt idx="6">
                    <c:v>16.337607158941392</c:v>
                  </c:pt>
                  <c:pt idx="7">
                    <c:v>16.920504686391229</c:v>
                  </c:pt>
                  <c:pt idx="8">
                    <c:v>34.347514123707043</c:v>
                  </c:pt>
                  <c:pt idx="9">
                    <c:v>67.725953740959994</c:v>
                  </c:pt>
                  <c:pt idx="10">
                    <c:v>34.45401676889152</c:v>
                  </c:pt>
                  <c:pt idx="11">
                    <c:v>19.443535189079164</c:v>
                  </c:pt>
                  <c:pt idx="12">
                    <c:v>9.7898904069953741</c:v>
                  </c:pt>
                  <c:pt idx="13">
                    <c:v>236.18470009427924</c:v>
                  </c:pt>
                  <c:pt idx="14">
                    <c:v>423.25796725563202</c:v>
                  </c:pt>
                  <c:pt idx="15">
                    <c:v>192.4350228668695</c:v>
                  </c:pt>
                  <c:pt idx="16">
                    <c:v>39.315662229512789</c:v>
                  </c:pt>
                  <c:pt idx="17">
                    <c:v>5.8845044271536207</c:v>
                  </c:pt>
                  <c:pt idx="18">
                    <c:v>339.33612503290152</c:v>
                  </c:pt>
                  <c:pt idx="19">
                    <c:v>5.8214828535463186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16'!$Z$525:$Z$544</c:f>
              <c:numCache>
                <c:formatCode>_-* #,##0_-;\-* #,##0_-;_-* "-"??_-;_-@_-</c:formatCode>
                <c:ptCount val="20"/>
                <c:pt idx="0">
                  <c:v>94.77155906043744</c:v>
                </c:pt>
                <c:pt idx="2">
                  <c:v>32.149075029381109</c:v>
                </c:pt>
                <c:pt idx="3">
                  <c:v>11.680061696301959</c:v>
                </c:pt>
                <c:pt idx="4">
                  <c:v>199.36813819467272</c:v>
                </c:pt>
                <c:pt idx="5">
                  <c:v>7.5855111974380138</c:v>
                </c:pt>
                <c:pt idx="6">
                  <c:v>9.4677365788954404</c:v>
                </c:pt>
                <c:pt idx="7">
                  <c:v>36.621757555006972</c:v>
                </c:pt>
                <c:pt idx="8">
                  <c:v>43.913191988814496</c:v>
                </c:pt>
                <c:pt idx="9">
                  <c:v>38.867548291488767</c:v>
                </c:pt>
                <c:pt idx="10">
                  <c:v>21.959338594747749</c:v>
                </c:pt>
                <c:pt idx="11">
                  <c:v>23.805167583879484</c:v>
                </c:pt>
                <c:pt idx="12">
                  <c:v>13.067932872780368</c:v>
                </c:pt>
                <c:pt idx="13">
                  <c:v>334.41831412781391</c:v>
                </c:pt>
                <c:pt idx="14">
                  <c:v>334.78655890270397</c:v>
                </c:pt>
                <c:pt idx="15">
                  <c:v>165.74168134436647</c:v>
                </c:pt>
                <c:pt idx="16">
                  <c:v>51.571304450112621</c:v>
                </c:pt>
                <c:pt idx="17">
                  <c:v>8.875259093468852</c:v>
                </c:pt>
                <c:pt idx="18">
                  <c:v>419.62342452174727</c:v>
                </c:pt>
                <c:pt idx="19">
                  <c:v>9.6637983229407496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993-B8E6-A592BB321481}"/>
            </c:ext>
          </c:extLst>
        </c:ser>
        <c:ser>
          <c:idx val="1"/>
          <c:order val="1"/>
          <c:tx>
            <c:strRef>
              <c:f>'Fall 16'!$AA$584</c:f>
              <c:strCache>
                <c:ptCount val="1"/>
                <c:pt idx="0">
                  <c:v>Mean Summer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16'!$AE$525:$AE$544</c:f>
                <c:numCache>
                  <c:formatCode>General</c:formatCode>
                  <c:ptCount val="20"/>
                  <c:pt idx="0">
                    <c:v>26.412002762944724</c:v>
                  </c:pt>
                  <c:pt idx="1">
                    <c:v>0</c:v>
                  </c:pt>
                  <c:pt idx="2">
                    <c:v>21.870849290858352</c:v>
                  </c:pt>
                  <c:pt idx="3">
                    <c:v>4.1209827914257042</c:v>
                  </c:pt>
                  <c:pt idx="4">
                    <c:v>149.98668564584295</c:v>
                  </c:pt>
                  <c:pt idx="5">
                    <c:v>5.9469436149083323</c:v>
                  </c:pt>
                  <c:pt idx="6">
                    <c:v>1.203079196850062</c:v>
                  </c:pt>
                  <c:pt idx="7">
                    <c:v>11.068226749152185</c:v>
                  </c:pt>
                  <c:pt idx="8">
                    <c:v>9.4926535632791076</c:v>
                  </c:pt>
                  <c:pt idx="9">
                    <c:v>7.6718702837102182</c:v>
                  </c:pt>
                  <c:pt idx="10">
                    <c:v>3.0469563236826631</c:v>
                  </c:pt>
                  <c:pt idx="11">
                    <c:v>12.694735079386167</c:v>
                  </c:pt>
                  <c:pt idx="12">
                    <c:v>1.4213757173008281</c:v>
                  </c:pt>
                  <c:pt idx="13">
                    <c:v>232.36418252929138</c:v>
                  </c:pt>
                  <c:pt idx="14">
                    <c:v>573.56357226107593</c:v>
                  </c:pt>
                  <c:pt idx="15">
                    <c:v>48.66615708871425</c:v>
                  </c:pt>
                  <c:pt idx="16">
                    <c:v>23.87367308158915</c:v>
                  </c:pt>
                  <c:pt idx="17">
                    <c:v>1.9938253138000244</c:v>
                  </c:pt>
                  <c:pt idx="18">
                    <c:v>316.10910550464803</c:v>
                  </c:pt>
                  <c:pt idx="19">
                    <c:v>3.7801157277250477</c:v>
                  </c:pt>
                </c:numCache>
              </c:numRef>
            </c:plus>
            <c:minus>
              <c:numRef>
                <c:f>'Fall 16'!$AE$525:$AE$544</c:f>
                <c:numCache>
                  <c:formatCode>General</c:formatCode>
                  <c:ptCount val="20"/>
                  <c:pt idx="0">
                    <c:v>26.412002762944724</c:v>
                  </c:pt>
                  <c:pt idx="1">
                    <c:v>0</c:v>
                  </c:pt>
                  <c:pt idx="2">
                    <c:v>21.870849290858352</c:v>
                  </c:pt>
                  <c:pt idx="3">
                    <c:v>4.1209827914257042</c:v>
                  </c:pt>
                  <c:pt idx="4">
                    <c:v>149.98668564584295</c:v>
                  </c:pt>
                  <c:pt idx="5">
                    <c:v>5.9469436149083323</c:v>
                  </c:pt>
                  <c:pt idx="6">
                    <c:v>1.203079196850062</c:v>
                  </c:pt>
                  <c:pt idx="7">
                    <c:v>11.068226749152185</c:v>
                  </c:pt>
                  <c:pt idx="8">
                    <c:v>9.4926535632791076</c:v>
                  </c:pt>
                  <c:pt idx="9">
                    <c:v>7.6718702837102182</c:v>
                  </c:pt>
                  <c:pt idx="10">
                    <c:v>3.0469563236826631</c:v>
                  </c:pt>
                  <c:pt idx="11">
                    <c:v>12.694735079386167</c:v>
                  </c:pt>
                  <c:pt idx="12">
                    <c:v>1.4213757173008281</c:v>
                  </c:pt>
                  <c:pt idx="13">
                    <c:v>232.36418252929138</c:v>
                  </c:pt>
                  <c:pt idx="14">
                    <c:v>573.56357226107593</c:v>
                  </c:pt>
                  <c:pt idx="15">
                    <c:v>48.66615708871425</c:v>
                  </c:pt>
                  <c:pt idx="16">
                    <c:v>23.87367308158915</c:v>
                  </c:pt>
                  <c:pt idx="17">
                    <c:v>1.9938253138000244</c:v>
                  </c:pt>
                  <c:pt idx="18">
                    <c:v>316.10910550464803</c:v>
                  </c:pt>
                  <c:pt idx="19">
                    <c:v>3.7801157277250477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16'!$AA$525:$AA$544</c:f>
              <c:numCache>
                <c:formatCode>_-* #,##0_-;\-* #,##0_-;_-* "-"??_-;_-@_-</c:formatCode>
                <c:ptCount val="20"/>
                <c:pt idx="0">
                  <c:v>85.332433934193574</c:v>
                </c:pt>
                <c:pt idx="2">
                  <c:v>23.8058538422897</c:v>
                </c:pt>
                <c:pt idx="3">
                  <c:v>10.719620815691792</c:v>
                </c:pt>
                <c:pt idx="4">
                  <c:v>265.2475916863487</c:v>
                </c:pt>
                <c:pt idx="5">
                  <c:v>3.87476131654683</c:v>
                </c:pt>
                <c:pt idx="6">
                  <c:v>4.7352317979677094</c:v>
                </c:pt>
                <c:pt idx="7">
                  <c:v>37.817688888068311</c:v>
                </c:pt>
                <c:pt idx="8">
                  <c:v>35.893629287972161</c:v>
                </c:pt>
                <c:pt idx="9">
                  <c:v>13.610642552437115</c:v>
                </c:pt>
                <c:pt idx="10">
                  <c:v>7.8013314748468456</c:v>
                </c:pt>
                <c:pt idx="11">
                  <c:v>21.522172119245088</c:v>
                </c:pt>
                <c:pt idx="12">
                  <c:v>6.4082410766568598</c:v>
                </c:pt>
                <c:pt idx="13">
                  <c:v>345.68685016418982</c:v>
                </c:pt>
                <c:pt idx="14">
                  <c:v>619.7393594885292</c:v>
                </c:pt>
                <c:pt idx="15">
                  <c:v>101.41043319789374</c:v>
                </c:pt>
                <c:pt idx="16">
                  <c:v>32.032787070154093</c:v>
                </c:pt>
                <c:pt idx="17">
                  <c:v>7.4421031312281034</c:v>
                </c:pt>
                <c:pt idx="18">
                  <c:v>418.82088373199593</c:v>
                </c:pt>
                <c:pt idx="19">
                  <c:v>8.3995793889341961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8-4993-B8E6-A592BB321481}"/>
            </c:ext>
          </c:extLst>
        </c:ser>
        <c:ser>
          <c:idx val="2"/>
          <c:order val="2"/>
          <c:tx>
            <c:strRef>
              <c:f>'Fall 16'!$AB$584</c:f>
              <c:strCache>
                <c:ptCount val="1"/>
                <c:pt idx="0">
                  <c:v>Mean winter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16'!$AF$525:$AF$544</c:f>
                <c:numCache>
                  <c:formatCode>General</c:formatCode>
                  <c:ptCount val="20"/>
                  <c:pt idx="0">
                    <c:v>27.761670854665745</c:v>
                  </c:pt>
                  <c:pt idx="1">
                    <c:v>0</c:v>
                  </c:pt>
                  <c:pt idx="2">
                    <c:v>8.8753381989782199</c:v>
                  </c:pt>
                  <c:pt idx="3">
                    <c:v>3.2027376783045773</c:v>
                  </c:pt>
                  <c:pt idx="4">
                    <c:v>88.72081107358153</c:v>
                  </c:pt>
                  <c:pt idx="5">
                    <c:v>4.0538556494499352</c:v>
                  </c:pt>
                  <c:pt idx="6">
                    <c:v>24.308653676726209</c:v>
                  </c:pt>
                  <c:pt idx="7">
                    <c:v>8.8616746727673021</c:v>
                  </c:pt>
                  <c:pt idx="8">
                    <c:v>22.569756888215007</c:v>
                  </c:pt>
                  <c:pt idx="9">
                    <c:v>8.7267136383546511</c:v>
                  </c:pt>
                  <c:pt idx="10">
                    <c:v>15.053852948276941</c:v>
                  </c:pt>
                  <c:pt idx="11">
                    <c:v>8.6517813838212412</c:v>
                  </c:pt>
                  <c:pt idx="12">
                    <c:v>8.3107182901394978</c:v>
                  </c:pt>
                  <c:pt idx="13">
                    <c:v>194.57659445204692</c:v>
                  </c:pt>
                  <c:pt idx="14">
                    <c:v>64.31922449731276</c:v>
                  </c:pt>
                  <c:pt idx="15">
                    <c:v>81.86295495290419</c:v>
                  </c:pt>
                  <c:pt idx="16">
                    <c:v>29.074578846808816</c:v>
                  </c:pt>
                  <c:pt idx="17">
                    <c:v>3.7043991416928179</c:v>
                  </c:pt>
                  <c:pt idx="18">
                    <c:v>414.65382321362529</c:v>
                  </c:pt>
                  <c:pt idx="19">
                    <c:v>7.5234580999428458</c:v>
                  </c:pt>
                </c:numCache>
              </c:numRef>
            </c:plus>
            <c:minus>
              <c:numRef>
                <c:f>'Fall 16'!$AF$525:$AF$544</c:f>
                <c:numCache>
                  <c:formatCode>General</c:formatCode>
                  <c:ptCount val="20"/>
                  <c:pt idx="0">
                    <c:v>27.761670854665745</c:v>
                  </c:pt>
                  <c:pt idx="1">
                    <c:v>0</c:v>
                  </c:pt>
                  <c:pt idx="2">
                    <c:v>8.8753381989782199</c:v>
                  </c:pt>
                  <c:pt idx="3">
                    <c:v>3.2027376783045773</c:v>
                  </c:pt>
                  <c:pt idx="4">
                    <c:v>88.72081107358153</c:v>
                  </c:pt>
                  <c:pt idx="5">
                    <c:v>4.0538556494499352</c:v>
                  </c:pt>
                  <c:pt idx="6">
                    <c:v>24.308653676726209</c:v>
                  </c:pt>
                  <c:pt idx="7">
                    <c:v>8.8616746727673021</c:v>
                  </c:pt>
                  <c:pt idx="8">
                    <c:v>22.569756888215007</c:v>
                  </c:pt>
                  <c:pt idx="9">
                    <c:v>8.7267136383546511</c:v>
                  </c:pt>
                  <c:pt idx="10">
                    <c:v>15.053852948276941</c:v>
                  </c:pt>
                  <c:pt idx="11">
                    <c:v>8.6517813838212412</c:v>
                  </c:pt>
                  <c:pt idx="12">
                    <c:v>8.3107182901394978</c:v>
                  </c:pt>
                  <c:pt idx="13">
                    <c:v>194.57659445204692</c:v>
                  </c:pt>
                  <c:pt idx="14">
                    <c:v>64.31922449731276</c:v>
                  </c:pt>
                  <c:pt idx="15">
                    <c:v>81.86295495290419</c:v>
                  </c:pt>
                  <c:pt idx="16">
                    <c:v>29.074578846808816</c:v>
                  </c:pt>
                  <c:pt idx="17">
                    <c:v>3.7043991416928179</c:v>
                  </c:pt>
                  <c:pt idx="18">
                    <c:v>414.65382321362529</c:v>
                  </c:pt>
                  <c:pt idx="19">
                    <c:v>7.5234580999428458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16'!$AB$525:$AB$544</c:f>
              <c:numCache>
                <c:formatCode>_-* #,##0_-;\-* #,##0_-;_-* "-"??_-;_-@_-</c:formatCode>
                <c:ptCount val="20"/>
                <c:pt idx="0">
                  <c:v>73.977409928989914</c:v>
                </c:pt>
                <c:pt idx="2">
                  <c:v>26.578775014952974</c:v>
                </c:pt>
                <c:pt idx="3">
                  <c:v>12.500590742845395</c:v>
                </c:pt>
                <c:pt idx="4">
                  <c:v>174.9125022735723</c:v>
                </c:pt>
                <c:pt idx="5">
                  <c:v>10.671288438809414</c:v>
                </c:pt>
                <c:pt idx="6">
                  <c:v>14.297799677147088</c:v>
                </c:pt>
                <c:pt idx="7">
                  <c:v>36.846365353774935</c:v>
                </c:pt>
                <c:pt idx="8">
                  <c:v>42.966258247574991</c:v>
                </c:pt>
                <c:pt idx="9">
                  <c:v>27.468207950713943</c:v>
                </c:pt>
                <c:pt idx="10">
                  <c:v>17.334222050929146</c:v>
                </c:pt>
                <c:pt idx="11">
                  <c:v>17.942733682787257</c:v>
                </c:pt>
                <c:pt idx="12">
                  <c:v>14.704197994017271</c:v>
                </c:pt>
                <c:pt idx="13">
                  <c:v>255.07971456603178</c:v>
                </c:pt>
                <c:pt idx="14">
                  <c:v>168.40305661871963</c:v>
                </c:pt>
                <c:pt idx="15">
                  <c:v>133.00676409988057</c:v>
                </c:pt>
                <c:pt idx="16">
                  <c:v>46.05675972677497</c:v>
                </c:pt>
                <c:pt idx="17">
                  <c:v>8.2249359892091807</c:v>
                </c:pt>
                <c:pt idx="18">
                  <c:v>393.6249181802616</c:v>
                </c:pt>
                <c:pt idx="19">
                  <c:v>9.0649299457371715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8-4993-B8E6-A592BB321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2700416"/>
        <c:axId val="-2122696896"/>
      </c:barChart>
      <c:catAx>
        <c:axId val="-212270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696896"/>
        <c:crosses val="autoZero"/>
        <c:auto val="1"/>
        <c:lblAlgn val="ctr"/>
        <c:lblOffset val="100"/>
        <c:noMultiLvlLbl val="0"/>
      </c:catAx>
      <c:valAx>
        <c:axId val="-212269689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70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STANOLS</a:t>
            </a:r>
          </a:p>
        </c:rich>
      </c:tx>
      <c:layout>
        <c:manualLayout>
          <c:xMode val="edge"/>
          <c:yMode val="edge"/>
          <c:x val="0.95357017447078696"/>
          <c:y val="1.6691763455894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'Fall 16'!$Z$521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16'!$AC$525:$AC$544</c:f>
                <c:numCache>
                  <c:formatCode>General</c:formatCode>
                  <c:ptCount val="20"/>
                  <c:pt idx="0">
                    <c:v>51.715708643967297</c:v>
                  </c:pt>
                  <c:pt idx="1">
                    <c:v>0</c:v>
                  </c:pt>
                  <c:pt idx="2">
                    <c:v>21.51668202144479</c:v>
                  </c:pt>
                  <c:pt idx="3">
                    <c:v>4.0540001664443004</c:v>
                  </c:pt>
                  <c:pt idx="4">
                    <c:v>131.56942964177401</c:v>
                  </c:pt>
                  <c:pt idx="5">
                    <c:v>5.1518791934760264</c:v>
                  </c:pt>
                  <c:pt idx="6">
                    <c:v>16.337607158941392</c:v>
                  </c:pt>
                  <c:pt idx="7">
                    <c:v>16.920504686391229</c:v>
                  </c:pt>
                  <c:pt idx="8">
                    <c:v>34.347514123707043</c:v>
                  </c:pt>
                  <c:pt idx="9">
                    <c:v>67.725953740959994</c:v>
                  </c:pt>
                  <c:pt idx="10">
                    <c:v>34.45401676889152</c:v>
                  </c:pt>
                  <c:pt idx="11">
                    <c:v>19.443535189079164</c:v>
                  </c:pt>
                  <c:pt idx="12">
                    <c:v>9.7898904069953741</c:v>
                  </c:pt>
                  <c:pt idx="13">
                    <c:v>236.18470009427924</c:v>
                  </c:pt>
                  <c:pt idx="14">
                    <c:v>423.25796725563202</c:v>
                  </c:pt>
                  <c:pt idx="15">
                    <c:v>192.4350228668695</c:v>
                  </c:pt>
                  <c:pt idx="16">
                    <c:v>39.315662229512789</c:v>
                  </c:pt>
                  <c:pt idx="17">
                    <c:v>5.8845044271536207</c:v>
                  </c:pt>
                  <c:pt idx="18">
                    <c:v>339.33612503290152</c:v>
                  </c:pt>
                  <c:pt idx="19">
                    <c:v>5.8214828535463186</c:v>
                  </c:pt>
                </c:numCache>
              </c:numRef>
            </c:plus>
            <c:minus>
              <c:numRef>
                <c:f>'Fall 16'!$AC$525:$AC$544</c:f>
                <c:numCache>
                  <c:formatCode>General</c:formatCode>
                  <c:ptCount val="20"/>
                  <c:pt idx="0">
                    <c:v>51.715708643967297</c:v>
                  </c:pt>
                  <c:pt idx="1">
                    <c:v>0</c:v>
                  </c:pt>
                  <c:pt idx="2">
                    <c:v>21.51668202144479</c:v>
                  </c:pt>
                  <c:pt idx="3">
                    <c:v>4.0540001664443004</c:v>
                  </c:pt>
                  <c:pt idx="4">
                    <c:v>131.56942964177401</c:v>
                  </c:pt>
                  <c:pt idx="5">
                    <c:v>5.1518791934760264</c:v>
                  </c:pt>
                  <c:pt idx="6">
                    <c:v>16.337607158941392</c:v>
                  </c:pt>
                  <c:pt idx="7">
                    <c:v>16.920504686391229</c:v>
                  </c:pt>
                  <c:pt idx="8">
                    <c:v>34.347514123707043</c:v>
                  </c:pt>
                  <c:pt idx="9">
                    <c:v>67.725953740959994</c:v>
                  </c:pt>
                  <c:pt idx="10">
                    <c:v>34.45401676889152</c:v>
                  </c:pt>
                  <c:pt idx="11">
                    <c:v>19.443535189079164</c:v>
                  </c:pt>
                  <c:pt idx="12">
                    <c:v>9.7898904069953741</c:v>
                  </c:pt>
                  <c:pt idx="13">
                    <c:v>236.18470009427924</c:v>
                  </c:pt>
                  <c:pt idx="14">
                    <c:v>423.25796725563202</c:v>
                  </c:pt>
                  <c:pt idx="15">
                    <c:v>192.4350228668695</c:v>
                  </c:pt>
                  <c:pt idx="16">
                    <c:v>39.315662229512789</c:v>
                  </c:pt>
                  <c:pt idx="17">
                    <c:v>5.8845044271536207</c:v>
                  </c:pt>
                  <c:pt idx="18">
                    <c:v>339.33612503290152</c:v>
                  </c:pt>
                  <c:pt idx="19">
                    <c:v>5.8214828535463186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16'!$Z$525:$Z$544</c:f>
              <c:numCache>
                <c:formatCode>_-* #,##0_-;\-* #,##0_-;_-* "-"??_-;_-@_-</c:formatCode>
                <c:ptCount val="20"/>
                <c:pt idx="0">
                  <c:v>94.77155906043744</c:v>
                </c:pt>
                <c:pt idx="2">
                  <c:v>32.149075029381109</c:v>
                </c:pt>
                <c:pt idx="3">
                  <c:v>11.680061696301959</c:v>
                </c:pt>
                <c:pt idx="4">
                  <c:v>199.36813819467272</c:v>
                </c:pt>
                <c:pt idx="5">
                  <c:v>7.5855111974380138</c:v>
                </c:pt>
                <c:pt idx="6">
                  <c:v>9.4677365788954404</c:v>
                </c:pt>
                <c:pt idx="7">
                  <c:v>36.621757555006972</c:v>
                </c:pt>
                <c:pt idx="8">
                  <c:v>43.913191988814496</c:v>
                </c:pt>
                <c:pt idx="9">
                  <c:v>38.867548291488767</c:v>
                </c:pt>
                <c:pt idx="10">
                  <c:v>21.959338594747749</c:v>
                </c:pt>
                <c:pt idx="11">
                  <c:v>23.805167583879484</c:v>
                </c:pt>
                <c:pt idx="12">
                  <c:v>13.067932872780368</c:v>
                </c:pt>
                <c:pt idx="13">
                  <c:v>334.41831412781391</c:v>
                </c:pt>
                <c:pt idx="14">
                  <c:v>334.78655890270397</c:v>
                </c:pt>
                <c:pt idx="15">
                  <c:v>165.74168134436647</c:v>
                </c:pt>
                <c:pt idx="16">
                  <c:v>51.571304450112621</c:v>
                </c:pt>
                <c:pt idx="17">
                  <c:v>8.875259093468852</c:v>
                </c:pt>
                <c:pt idx="18">
                  <c:v>419.62342452174727</c:v>
                </c:pt>
                <c:pt idx="19">
                  <c:v>9.6637983229407496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6-4891-AC79-E3628417ACFD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16'!$AQ$525:$AQ$544</c:f>
                <c:numCache>
                  <c:formatCode>General</c:formatCode>
                  <c:ptCount val="20"/>
                  <c:pt idx="0">
                    <c:v>17.095455875344168</c:v>
                  </c:pt>
                  <c:pt idx="1">
                    <c:v>0</c:v>
                  </c:pt>
                  <c:pt idx="2">
                    <c:v>2.3727746248801411</c:v>
                  </c:pt>
                  <c:pt idx="3">
                    <c:v>1.6244752612404734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3.2460354704755652</c:v>
                  </c:pt>
                  <c:pt idx="9">
                    <c:v>0.47231088024340112</c:v>
                  </c:pt>
                  <c:pt idx="10">
                    <c:v>2.0893146915224325</c:v>
                  </c:pt>
                  <c:pt idx="11">
                    <c:v>1.3104960975668072</c:v>
                  </c:pt>
                  <c:pt idx="12">
                    <c:v>0</c:v>
                  </c:pt>
                  <c:pt idx="13">
                    <c:v>260.44880108306285</c:v>
                  </c:pt>
                  <c:pt idx="14">
                    <c:v>0</c:v>
                  </c:pt>
                  <c:pt idx="15">
                    <c:v>4.2981628453143665</c:v>
                  </c:pt>
                  <c:pt idx="16">
                    <c:v>2.1983280116614261</c:v>
                  </c:pt>
                  <c:pt idx="17">
                    <c:v>2.4373804276697815</c:v>
                  </c:pt>
                  <c:pt idx="18">
                    <c:v>64.914717535040509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16'!$AQ$525:$AQ$544</c:f>
                <c:numCache>
                  <c:formatCode>General</c:formatCode>
                  <c:ptCount val="20"/>
                  <c:pt idx="0">
                    <c:v>17.095455875344168</c:v>
                  </c:pt>
                  <c:pt idx="1">
                    <c:v>0</c:v>
                  </c:pt>
                  <c:pt idx="2">
                    <c:v>2.3727746248801411</c:v>
                  </c:pt>
                  <c:pt idx="3">
                    <c:v>1.6244752612404734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3.2460354704755652</c:v>
                  </c:pt>
                  <c:pt idx="9">
                    <c:v>0.47231088024340112</c:v>
                  </c:pt>
                  <c:pt idx="10">
                    <c:v>2.0893146915224325</c:v>
                  </c:pt>
                  <c:pt idx="11">
                    <c:v>1.3104960975668072</c:v>
                  </c:pt>
                  <c:pt idx="12">
                    <c:v>0</c:v>
                  </c:pt>
                  <c:pt idx="13">
                    <c:v>260.44880108306285</c:v>
                  </c:pt>
                  <c:pt idx="14">
                    <c:v>0</c:v>
                  </c:pt>
                  <c:pt idx="15">
                    <c:v>4.2981628453143665</c:v>
                  </c:pt>
                  <c:pt idx="16">
                    <c:v>2.1983280116614261</c:v>
                  </c:pt>
                  <c:pt idx="17">
                    <c:v>2.4373804276697815</c:v>
                  </c:pt>
                  <c:pt idx="18">
                    <c:v>64.914717535040509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16'!$AO$525:$AO$544</c:f>
              <c:numCache>
                <c:formatCode>0</c:formatCode>
                <c:ptCount val="20"/>
                <c:pt idx="0">
                  <c:v>14.94483226899829</c:v>
                </c:pt>
                <c:pt idx="1">
                  <c:v>0</c:v>
                </c:pt>
                <c:pt idx="2">
                  <c:v>1.8237436112514445</c:v>
                </c:pt>
                <c:pt idx="3">
                  <c:v>2.1117844687573228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5.2384113633937881</c:v>
                </c:pt>
                <c:pt idx="9">
                  <c:v>0.19282010942685082</c:v>
                </c:pt>
                <c:pt idx="10">
                  <c:v>0.85295915105506648</c:v>
                </c:pt>
                <c:pt idx="11">
                  <c:v>5.3797135144940471</c:v>
                </c:pt>
                <c:pt idx="12">
                  <c:v>0</c:v>
                </c:pt>
                <c:pt idx="13">
                  <c:v>187.37518400400938</c:v>
                </c:pt>
                <c:pt idx="14">
                  <c:v>0</c:v>
                </c:pt>
                <c:pt idx="15">
                  <c:v>2.7405443143211961</c:v>
                </c:pt>
                <c:pt idx="16">
                  <c:v>5.4911513448239555</c:v>
                </c:pt>
                <c:pt idx="17">
                  <c:v>3.2191032396525023</c:v>
                </c:pt>
                <c:pt idx="18">
                  <c:v>56.794406370319386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36-4891-AC79-E3628417ACFD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16'!$BE$525:$BE$545</c:f>
                <c:numCache>
                  <c:formatCode>General</c:formatCode>
                  <c:ptCount val="21"/>
                  <c:pt idx="0">
                    <c:v>63.442437986962005</c:v>
                  </c:pt>
                  <c:pt idx="1">
                    <c:v>0</c:v>
                  </c:pt>
                  <c:pt idx="2">
                    <c:v>25.004291481942737</c:v>
                  </c:pt>
                  <c:pt idx="3">
                    <c:v>1.2925772238424398</c:v>
                  </c:pt>
                  <c:pt idx="4">
                    <c:v>10.667816313051084</c:v>
                  </c:pt>
                  <c:pt idx="5">
                    <c:v>2.989812196937256</c:v>
                  </c:pt>
                  <c:pt idx="6">
                    <c:v>4.3927734266089367</c:v>
                  </c:pt>
                  <c:pt idx="7">
                    <c:v>32.4868893522452</c:v>
                  </c:pt>
                  <c:pt idx="8">
                    <c:v>73.81527032172778</c:v>
                  </c:pt>
                  <c:pt idx="9">
                    <c:v>80.799770801619374</c:v>
                  </c:pt>
                  <c:pt idx="10">
                    <c:v>43.962144184366835</c:v>
                  </c:pt>
                  <c:pt idx="11">
                    <c:v>4.7287392325487065</c:v>
                  </c:pt>
                  <c:pt idx="12">
                    <c:v>6.8479016440782114</c:v>
                  </c:pt>
                  <c:pt idx="13">
                    <c:v>182.10074986100179</c:v>
                  </c:pt>
                  <c:pt idx="14">
                    <c:v>19.241913669644031</c:v>
                  </c:pt>
                  <c:pt idx="15">
                    <c:v>245.48430381430566</c:v>
                  </c:pt>
                  <c:pt idx="16">
                    <c:v>67.041597152520254</c:v>
                  </c:pt>
                  <c:pt idx="17">
                    <c:v>1.8484334515662222</c:v>
                  </c:pt>
                  <c:pt idx="18">
                    <c:v>288.78978785330963</c:v>
                  </c:pt>
                  <c:pt idx="19">
                    <c:v>5.6064479660899265</c:v>
                  </c:pt>
                  <c:pt idx="20">
                    <c:v>0</c:v>
                  </c:pt>
                </c:numCache>
              </c:numRef>
            </c:plus>
            <c:minus>
              <c:numRef>
                <c:f>'Fall 16'!$BE$525:$BE$544</c:f>
                <c:numCache>
                  <c:formatCode>General</c:formatCode>
                  <c:ptCount val="20"/>
                  <c:pt idx="0">
                    <c:v>63.442437986962005</c:v>
                  </c:pt>
                  <c:pt idx="1">
                    <c:v>0</c:v>
                  </c:pt>
                  <c:pt idx="2">
                    <c:v>25.004291481942737</c:v>
                  </c:pt>
                  <c:pt idx="3">
                    <c:v>1.2925772238424398</c:v>
                  </c:pt>
                  <c:pt idx="4">
                    <c:v>10.667816313051084</c:v>
                  </c:pt>
                  <c:pt idx="5">
                    <c:v>2.989812196937256</c:v>
                  </c:pt>
                  <c:pt idx="6">
                    <c:v>4.3927734266089367</c:v>
                  </c:pt>
                  <c:pt idx="7">
                    <c:v>32.4868893522452</c:v>
                  </c:pt>
                  <c:pt idx="8">
                    <c:v>73.81527032172778</c:v>
                  </c:pt>
                  <c:pt idx="9">
                    <c:v>80.799770801619374</c:v>
                  </c:pt>
                  <c:pt idx="10">
                    <c:v>43.962144184366835</c:v>
                  </c:pt>
                  <c:pt idx="11">
                    <c:v>4.7287392325487065</c:v>
                  </c:pt>
                  <c:pt idx="12">
                    <c:v>6.8479016440782114</c:v>
                  </c:pt>
                  <c:pt idx="13">
                    <c:v>182.10074986100179</c:v>
                  </c:pt>
                  <c:pt idx="14">
                    <c:v>19.241913669644031</c:v>
                  </c:pt>
                  <c:pt idx="15">
                    <c:v>245.48430381430566</c:v>
                  </c:pt>
                  <c:pt idx="16">
                    <c:v>67.041597152520254</c:v>
                  </c:pt>
                  <c:pt idx="17">
                    <c:v>1.8484334515662222</c:v>
                  </c:pt>
                  <c:pt idx="18">
                    <c:v>288.78978785330963</c:v>
                  </c:pt>
                  <c:pt idx="19">
                    <c:v>5.6064479660899265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16'!$BC$525:$BC$544</c:f>
              <c:numCache>
                <c:formatCode>0</c:formatCode>
                <c:ptCount val="20"/>
                <c:pt idx="0">
                  <c:v>149.19462782362592</c:v>
                </c:pt>
                <c:pt idx="1">
                  <c:v>0</c:v>
                </c:pt>
                <c:pt idx="2">
                  <c:v>35.532028446059016</c:v>
                </c:pt>
                <c:pt idx="3">
                  <c:v>3.2404556570243566</c:v>
                </c:pt>
                <c:pt idx="4">
                  <c:v>25.421414793098741</c:v>
                </c:pt>
                <c:pt idx="5">
                  <c:v>1.8325553943113795</c:v>
                </c:pt>
                <c:pt idx="6">
                  <c:v>7.1149050822980477</c:v>
                </c:pt>
                <c:pt idx="7">
                  <c:v>47.19512119228277</c:v>
                </c:pt>
                <c:pt idx="8">
                  <c:v>84.419518779746042</c:v>
                </c:pt>
                <c:pt idx="9">
                  <c:v>65.067149326300651</c:v>
                </c:pt>
                <c:pt idx="10">
                  <c:v>42.287453593454501</c:v>
                </c:pt>
                <c:pt idx="11">
                  <c:v>9.7071054749562311</c:v>
                </c:pt>
                <c:pt idx="12">
                  <c:v>9.7943646635725301</c:v>
                </c:pt>
                <c:pt idx="13">
                  <c:v>835.46672665766994</c:v>
                </c:pt>
                <c:pt idx="14">
                  <c:v>9.5353776206202738</c:v>
                </c:pt>
                <c:pt idx="15">
                  <c:v>475.66513253534293</c:v>
                </c:pt>
                <c:pt idx="16">
                  <c:v>70.417641887133016</c:v>
                </c:pt>
                <c:pt idx="17">
                  <c:v>5.3482799090313549</c:v>
                </c:pt>
                <c:pt idx="18">
                  <c:v>649.64893489629605</c:v>
                </c:pt>
                <c:pt idx="19">
                  <c:v>10.510585045427211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36-4891-AC79-E3628417ACFD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16'!$BV$525:$BV$545</c:f>
                <c:numCache>
                  <c:formatCode>General</c:formatCode>
                  <c:ptCount val="21"/>
                  <c:pt idx="0">
                    <c:v>134.85165228214086</c:v>
                  </c:pt>
                  <c:pt idx="1">
                    <c:v>1.7227493965340051</c:v>
                  </c:pt>
                  <c:pt idx="2">
                    <c:v>14.233624165908886</c:v>
                  </c:pt>
                  <c:pt idx="3">
                    <c:v>6.2359045563726152</c:v>
                  </c:pt>
                  <c:pt idx="4">
                    <c:v>25.285443066270961</c:v>
                  </c:pt>
                  <c:pt idx="5">
                    <c:v>2.6962223338907045</c:v>
                  </c:pt>
                  <c:pt idx="6">
                    <c:v>69.56927424693535</c:v>
                  </c:pt>
                  <c:pt idx="7">
                    <c:v>186.79395031512345</c:v>
                  </c:pt>
                  <c:pt idx="8">
                    <c:v>40.088408151715129</c:v>
                  </c:pt>
                  <c:pt idx="9">
                    <c:v>14.046323461649854</c:v>
                  </c:pt>
                  <c:pt idx="10">
                    <c:v>13.093925385532312</c:v>
                  </c:pt>
                  <c:pt idx="11">
                    <c:v>9.6702567988007946</c:v>
                  </c:pt>
                  <c:pt idx="12">
                    <c:v>3.4961528456965949</c:v>
                  </c:pt>
                  <c:pt idx="13">
                    <c:v>556.51438294183924</c:v>
                  </c:pt>
                  <c:pt idx="14">
                    <c:v>34.37877256020203</c:v>
                  </c:pt>
                  <c:pt idx="15">
                    <c:v>129.45626244359846</c:v>
                  </c:pt>
                  <c:pt idx="16">
                    <c:v>29.074088495057314</c:v>
                  </c:pt>
                  <c:pt idx="17">
                    <c:v>3.0991550505644598</c:v>
                  </c:pt>
                  <c:pt idx="18">
                    <c:v>228.59672088607618</c:v>
                  </c:pt>
                  <c:pt idx="19">
                    <c:v>11.134257306150626</c:v>
                  </c:pt>
                  <c:pt idx="20">
                    <c:v>0</c:v>
                  </c:pt>
                </c:numCache>
              </c:numRef>
            </c:plus>
            <c:minus>
              <c:numRef>
                <c:f>'Fall 16'!$BV$525:$BV$545</c:f>
                <c:numCache>
                  <c:formatCode>General</c:formatCode>
                  <c:ptCount val="21"/>
                  <c:pt idx="0">
                    <c:v>134.85165228214086</c:v>
                  </c:pt>
                  <c:pt idx="1">
                    <c:v>1.7227493965340051</c:v>
                  </c:pt>
                  <c:pt idx="2">
                    <c:v>14.233624165908886</c:v>
                  </c:pt>
                  <c:pt idx="3">
                    <c:v>6.2359045563726152</c:v>
                  </c:pt>
                  <c:pt idx="4">
                    <c:v>25.285443066270961</c:v>
                  </c:pt>
                  <c:pt idx="5">
                    <c:v>2.6962223338907045</c:v>
                  </c:pt>
                  <c:pt idx="6">
                    <c:v>69.56927424693535</c:v>
                  </c:pt>
                  <c:pt idx="7">
                    <c:v>186.79395031512345</c:v>
                  </c:pt>
                  <c:pt idx="8">
                    <c:v>40.088408151715129</c:v>
                  </c:pt>
                  <c:pt idx="9">
                    <c:v>14.046323461649854</c:v>
                  </c:pt>
                  <c:pt idx="10">
                    <c:v>13.093925385532312</c:v>
                  </c:pt>
                  <c:pt idx="11">
                    <c:v>9.6702567988007946</c:v>
                  </c:pt>
                  <c:pt idx="12">
                    <c:v>3.4961528456965949</c:v>
                  </c:pt>
                  <c:pt idx="13">
                    <c:v>556.51438294183924</c:v>
                  </c:pt>
                  <c:pt idx="14">
                    <c:v>34.37877256020203</c:v>
                  </c:pt>
                  <c:pt idx="15">
                    <c:v>129.45626244359846</c:v>
                  </c:pt>
                  <c:pt idx="16">
                    <c:v>29.074088495057314</c:v>
                  </c:pt>
                  <c:pt idx="17">
                    <c:v>3.0991550505644598</c:v>
                  </c:pt>
                  <c:pt idx="18">
                    <c:v>228.59672088607618</c:v>
                  </c:pt>
                  <c:pt idx="19">
                    <c:v>11.134257306150626</c:v>
                  </c:pt>
                  <c:pt idx="20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16'!$BT$525:$BT$544</c:f>
              <c:numCache>
                <c:formatCode>0</c:formatCode>
                <c:ptCount val="20"/>
                <c:pt idx="0">
                  <c:v>211.67909370678046</c:v>
                </c:pt>
                <c:pt idx="1">
                  <c:v>0.57424979884466831</c:v>
                </c:pt>
                <c:pt idx="2">
                  <c:v>27.371529118099669</c:v>
                </c:pt>
                <c:pt idx="3">
                  <c:v>10.322705681365946</c:v>
                </c:pt>
                <c:pt idx="4">
                  <c:v>26.31983967127114</c:v>
                </c:pt>
                <c:pt idx="5">
                  <c:v>1.3002220288226733</c:v>
                </c:pt>
                <c:pt idx="6">
                  <c:v>41.500270098701954</c:v>
                </c:pt>
                <c:pt idx="7">
                  <c:v>113.47802786330577</c:v>
                </c:pt>
                <c:pt idx="8">
                  <c:v>99.054004826897966</c:v>
                </c:pt>
                <c:pt idx="9">
                  <c:v>26.503663719513995</c:v>
                </c:pt>
                <c:pt idx="10">
                  <c:v>21.438274118010781</c:v>
                </c:pt>
                <c:pt idx="11">
                  <c:v>21.754998617251061</c:v>
                </c:pt>
                <c:pt idx="12">
                  <c:v>7.4342959936078996</c:v>
                </c:pt>
                <c:pt idx="13">
                  <c:v>856.00127794017772</c:v>
                </c:pt>
                <c:pt idx="14">
                  <c:v>36.232412404344785</c:v>
                </c:pt>
                <c:pt idx="15">
                  <c:v>202.81215945218869</c:v>
                </c:pt>
                <c:pt idx="16">
                  <c:v>69.851643620068728</c:v>
                </c:pt>
                <c:pt idx="17">
                  <c:v>7.0472022290937995</c:v>
                </c:pt>
                <c:pt idx="18">
                  <c:v>448.62327476463656</c:v>
                </c:pt>
                <c:pt idx="19">
                  <c:v>8.1271883596299705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36-4891-AC79-E3628417ACFD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16'!$CH$525:$CH$544</c:f>
                <c:numCache>
                  <c:formatCode>General</c:formatCode>
                  <c:ptCount val="20"/>
                  <c:pt idx="0">
                    <c:v>29.19991162173584</c:v>
                  </c:pt>
                  <c:pt idx="1">
                    <c:v>0</c:v>
                  </c:pt>
                  <c:pt idx="2">
                    <c:v>41.368446658288356</c:v>
                  </c:pt>
                  <c:pt idx="3">
                    <c:v>1.3629672841316842</c:v>
                  </c:pt>
                  <c:pt idx="4">
                    <c:v>14.718442014554276</c:v>
                  </c:pt>
                  <c:pt idx="5">
                    <c:v>1.922714404569708</c:v>
                  </c:pt>
                  <c:pt idx="6">
                    <c:v>2.389001879761032</c:v>
                  </c:pt>
                  <c:pt idx="7">
                    <c:v>20.761910186650404</c:v>
                  </c:pt>
                  <c:pt idx="8">
                    <c:v>17.621931254632873</c:v>
                  </c:pt>
                  <c:pt idx="9">
                    <c:v>23.620400360812365</c:v>
                  </c:pt>
                  <c:pt idx="10">
                    <c:v>22.083513524612595</c:v>
                  </c:pt>
                  <c:pt idx="11">
                    <c:v>1.4296882075078701</c:v>
                  </c:pt>
                  <c:pt idx="12">
                    <c:v>5.0558017847185663</c:v>
                  </c:pt>
                  <c:pt idx="13">
                    <c:v>90.648072632323547</c:v>
                  </c:pt>
                  <c:pt idx="14">
                    <c:v>9.0546988948842877</c:v>
                  </c:pt>
                  <c:pt idx="15">
                    <c:v>179.8273612756991</c:v>
                  </c:pt>
                  <c:pt idx="16">
                    <c:v>21.128005093578235</c:v>
                  </c:pt>
                  <c:pt idx="17">
                    <c:v>1.2250130286449039</c:v>
                  </c:pt>
                  <c:pt idx="18">
                    <c:v>87.42300553537973</c:v>
                  </c:pt>
                  <c:pt idx="19">
                    <c:v>2.2211519334413952</c:v>
                  </c:pt>
                </c:numCache>
              </c:numRef>
            </c:plus>
            <c:minus>
              <c:numRef>
                <c:f>'Fall 16'!$CH$525:$CH$544</c:f>
                <c:numCache>
                  <c:formatCode>General</c:formatCode>
                  <c:ptCount val="20"/>
                  <c:pt idx="0">
                    <c:v>29.19991162173584</c:v>
                  </c:pt>
                  <c:pt idx="1">
                    <c:v>0</c:v>
                  </c:pt>
                  <c:pt idx="2">
                    <c:v>41.368446658288356</c:v>
                  </c:pt>
                  <c:pt idx="3">
                    <c:v>1.3629672841316842</c:v>
                  </c:pt>
                  <c:pt idx="4">
                    <c:v>14.718442014554276</c:v>
                  </c:pt>
                  <c:pt idx="5">
                    <c:v>1.922714404569708</c:v>
                  </c:pt>
                  <c:pt idx="6">
                    <c:v>2.389001879761032</c:v>
                  </c:pt>
                  <c:pt idx="7">
                    <c:v>20.761910186650404</c:v>
                  </c:pt>
                  <c:pt idx="8">
                    <c:v>17.621931254632873</c:v>
                  </c:pt>
                  <c:pt idx="9">
                    <c:v>23.620400360812365</c:v>
                  </c:pt>
                  <c:pt idx="10">
                    <c:v>22.083513524612595</c:v>
                  </c:pt>
                  <c:pt idx="11">
                    <c:v>1.4296882075078701</c:v>
                  </c:pt>
                  <c:pt idx="12">
                    <c:v>5.0558017847185663</c:v>
                  </c:pt>
                  <c:pt idx="13">
                    <c:v>90.648072632323547</c:v>
                  </c:pt>
                  <c:pt idx="14">
                    <c:v>9.0546988948842877</c:v>
                  </c:pt>
                  <c:pt idx="15">
                    <c:v>179.8273612756991</c:v>
                  </c:pt>
                  <c:pt idx="16">
                    <c:v>21.128005093578235</c:v>
                  </c:pt>
                  <c:pt idx="17">
                    <c:v>1.2250130286449039</c:v>
                  </c:pt>
                  <c:pt idx="18">
                    <c:v>87.42300553537973</c:v>
                  </c:pt>
                  <c:pt idx="19">
                    <c:v>2.2211519334413952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16'!$CF$525:$CF$544</c:f>
              <c:numCache>
                <c:formatCode>0</c:formatCode>
                <c:ptCount val="20"/>
                <c:pt idx="0">
                  <c:v>86.119209790267888</c:v>
                </c:pt>
                <c:pt idx="1">
                  <c:v>0</c:v>
                </c:pt>
                <c:pt idx="2">
                  <c:v>87.814130334586466</c:v>
                </c:pt>
                <c:pt idx="3">
                  <c:v>3.8135680444216242</c:v>
                </c:pt>
                <c:pt idx="4">
                  <c:v>41.290291601949278</c:v>
                </c:pt>
                <c:pt idx="5">
                  <c:v>4.8104394804582871</c:v>
                </c:pt>
                <c:pt idx="6">
                  <c:v>6.5274004261280991</c:v>
                </c:pt>
                <c:pt idx="7">
                  <c:v>56.908750878892455</c:v>
                </c:pt>
                <c:pt idx="8">
                  <c:v>67.667778612133731</c:v>
                </c:pt>
                <c:pt idx="9">
                  <c:v>58.736196753340572</c:v>
                </c:pt>
                <c:pt idx="10">
                  <c:v>34.927526181698553</c:v>
                </c:pt>
                <c:pt idx="11">
                  <c:v>9.2763636135398961</c:v>
                </c:pt>
                <c:pt idx="12">
                  <c:v>11.919490795111059</c:v>
                </c:pt>
                <c:pt idx="13">
                  <c:v>327.83432023149635</c:v>
                </c:pt>
                <c:pt idx="14">
                  <c:v>29.401109814891271</c:v>
                </c:pt>
                <c:pt idx="15">
                  <c:v>297.37967417217334</c:v>
                </c:pt>
                <c:pt idx="16">
                  <c:v>38.230426738053815</c:v>
                </c:pt>
                <c:pt idx="17">
                  <c:v>3.2631413490995298</c:v>
                </c:pt>
                <c:pt idx="18">
                  <c:v>199.49126860178762</c:v>
                </c:pt>
                <c:pt idx="19">
                  <c:v>4.3221293802030063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36-4891-AC79-E3628417ACFD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16'!$CR$525:$CR$544</c:f>
                <c:numCache>
                  <c:formatCode>General</c:formatCode>
                  <c:ptCount val="20"/>
                  <c:pt idx="0">
                    <c:v>22.08060931747864</c:v>
                  </c:pt>
                  <c:pt idx="1">
                    <c:v>0</c:v>
                  </c:pt>
                  <c:pt idx="2">
                    <c:v>23.676644712808351</c:v>
                  </c:pt>
                  <c:pt idx="3">
                    <c:v>0</c:v>
                  </c:pt>
                  <c:pt idx="4">
                    <c:v>12.611540969769216</c:v>
                  </c:pt>
                  <c:pt idx="5">
                    <c:v>0</c:v>
                  </c:pt>
                  <c:pt idx="6">
                    <c:v>0</c:v>
                  </c:pt>
                  <c:pt idx="7">
                    <c:v>8.2223697729989027</c:v>
                  </c:pt>
                  <c:pt idx="8">
                    <c:v>14.520437860094253</c:v>
                  </c:pt>
                  <c:pt idx="9">
                    <c:v>30.81435453875023</c:v>
                  </c:pt>
                  <c:pt idx="10">
                    <c:v>74.937919648374702</c:v>
                  </c:pt>
                  <c:pt idx="11">
                    <c:v>7.1785255611651424</c:v>
                  </c:pt>
                  <c:pt idx="12">
                    <c:v>7.7528524227967681</c:v>
                  </c:pt>
                  <c:pt idx="13">
                    <c:v>272.35758154697942</c:v>
                  </c:pt>
                  <c:pt idx="14">
                    <c:v>0</c:v>
                  </c:pt>
                  <c:pt idx="15">
                    <c:v>1007.4706989142217</c:v>
                  </c:pt>
                  <c:pt idx="16">
                    <c:v>12.24483617360683</c:v>
                  </c:pt>
                  <c:pt idx="17">
                    <c:v>0</c:v>
                  </c:pt>
                  <c:pt idx="18">
                    <c:v>910.78247175218269</c:v>
                  </c:pt>
                  <c:pt idx="19">
                    <c:v>13.256710870722404</c:v>
                  </c:pt>
                </c:numCache>
              </c:numRef>
            </c:plus>
            <c:minus>
              <c:numRef>
                <c:f>'Fall 16'!$CR$525:$CR$544</c:f>
                <c:numCache>
                  <c:formatCode>General</c:formatCode>
                  <c:ptCount val="20"/>
                  <c:pt idx="0">
                    <c:v>22.08060931747864</c:v>
                  </c:pt>
                  <c:pt idx="1">
                    <c:v>0</c:v>
                  </c:pt>
                  <c:pt idx="2">
                    <c:v>23.676644712808351</c:v>
                  </c:pt>
                  <c:pt idx="3">
                    <c:v>0</c:v>
                  </c:pt>
                  <c:pt idx="4">
                    <c:v>12.611540969769216</c:v>
                  </c:pt>
                  <c:pt idx="5">
                    <c:v>0</c:v>
                  </c:pt>
                  <c:pt idx="6">
                    <c:v>0</c:v>
                  </c:pt>
                  <c:pt idx="7">
                    <c:v>8.2223697729989027</c:v>
                  </c:pt>
                  <c:pt idx="8">
                    <c:v>14.520437860094253</c:v>
                  </c:pt>
                  <c:pt idx="9">
                    <c:v>30.81435453875023</c:v>
                  </c:pt>
                  <c:pt idx="10">
                    <c:v>74.937919648374702</c:v>
                  </c:pt>
                  <c:pt idx="11">
                    <c:v>7.1785255611651424</c:v>
                  </c:pt>
                  <c:pt idx="12">
                    <c:v>7.7528524227967681</c:v>
                  </c:pt>
                  <c:pt idx="13">
                    <c:v>272.35758154697942</c:v>
                  </c:pt>
                  <c:pt idx="14">
                    <c:v>0</c:v>
                  </c:pt>
                  <c:pt idx="15">
                    <c:v>1007.4706989142217</c:v>
                  </c:pt>
                  <c:pt idx="16">
                    <c:v>12.24483617360683</c:v>
                  </c:pt>
                  <c:pt idx="17">
                    <c:v>0</c:v>
                  </c:pt>
                  <c:pt idx="18">
                    <c:v>910.78247175218269</c:v>
                  </c:pt>
                  <c:pt idx="19">
                    <c:v>13.256710870722404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16'!$CP$525:$CP$544</c:f>
              <c:numCache>
                <c:formatCode>0</c:formatCode>
                <c:ptCount val="20"/>
                <c:pt idx="0">
                  <c:v>37.932964978269915</c:v>
                </c:pt>
                <c:pt idx="1">
                  <c:v>0</c:v>
                </c:pt>
                <c:pt idx="2">
                  <c:v>27.067528152977154</c:v>
                </c:pt>
                <c:pt idx="3">
                  <c:v>0</c:v>
                </c:pt>
                <c:pt idx="4">
                  <c:v>11.468688087269284</c:v>
                </c:pt>
                <c:pt idx="5">
                  <c:v>0</c:v>
                </c:pt>
                <c:pt idx="6">
                  <c:v>0</c:v>
                </c:pt>
                <c:pt idx="7">
                  <c:v>10.687575858473107</c:v>
                </c:pt>
                <c:pt idx="8">
                  <c:v>24.547532271257381</c:v>
                </c:pt>
                <c:pt idx="9">
                  <c:v>27.525937767192563</c:v>
                </c:pt>
                <c:pt idx="10">
                  <c:v>58.453960369669723</c:v>
                </c:pt>
                <c:pt idx="11">
                  <c:v>7.4353413843000613</c:v>
                </c:pt>
                <c:pt idx="12">
                  <c:v>3.4671810073795029</c:v>
                </c:pt>
                <c:pt idx="13">
                  <c:v>562.86250124641265</c:v>
                </c:pt>
                <c:pt idx="14">
                  <c:v>0</c:v>
                </c:pt>
                <c:pt idx="15">
                  <c:v>979.33672013996966</c:v>
                </c:pt>
                <c:pt idx="16">
                  <c:v>6.0201059387042228</c:v>
                </c:pt>
                <c:pt idx="17">
                  <c:v>0</c:v>
                </c:pt>
                <c:pt idx="18">
                  <c:v>598.06296835326566</c:v>
                </c:pt>
                <c:pt idx="19">
                  <c:v>5.928581332999145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36-4891-AC79-E3628417ACFD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16'!$EN$525:$EN$544</c:f>
                <c:numCache>
                  <c:formatCode>General</c:formatCode>
                  <c:ptCount val="20"/>
                  <c:pt idx="0">
                    <c:v>92.773188811772926</c:v>
                  </c:pt>
                  <c:pt idx="1">
                    <c:v>0</c:v>
                  </c:pt>
                  <c:pt idx="2">
                    <c:v>50.645830986766931</c:v>
                  </c:pt>
                  <c:pt idx="3">
                    <c:v>2.2023189729446488</c:v>
                  </c:pt>
                  <c:pt idx="4">
                    <c:v>6.7820050082905645</c:v>
                  </c:pt>
                  <c:pt idx="5">
                    <c:v>1.4160617901239827</c:v>
                  </c:pt>
                  <c:pt idx="6">
                    <c:v>2.8106385274226957</c:v>
                  </c:pt>
                  <c:pt idx="7">
                    <c:v>65.478161779141374</c:v>
                  </c:pt>
                  <c:pt idx="8">
                    <c:v>70.419259357425673</c:v>
                  </c:pt>
                  <c:pt idx="9">
                    <c:v>71.912358683281596</c:v>
                  </c:pt>
                  <c:pt idx="10">
                    <c:v>59.215549722877356</c:v>
                  </c:pt>
                  <c:pt idx="11">
                    <c:v>17.424438743700492</c:v>
                  </c:pt>
                  <c:pt idx="12">
                    <c:v>17.367109899479271</c:v>
                  </c:pt>
                  <c:pt idx="13">
                    <c:v>182.91521688789868</c:v>
                  </c:pt>
                  <c:pt idx="14">
                    <c:v>18.346927786857634</c:v>
                  </c:pt>
                  <c:pt idx="15">
                    <c:v>195.70776876130125</c:v>
                  </c:pt>
                  <c:pt idx="16">
                    <c:v>50.634360946697313</c:v>
                  </c:pt>
                  <c:pt idx="17">
                    <c:v>7.3654036908499334</c:v>
                  </c:pt>
                  <c:pt idx="18">
                    <c:v>185.73167754707475</c:v>
                  </c:pt>
                  <c:pt idx="19">
                    <c:v>4.6552582948175019</c:v>
                  </c:pt>
                </c:numCache>
              </c:numRef>
            </c:plus>
            <c:minus>
              <c:numRef>
                <c:f>'Fall 16'!$EN$525:$EN$547</c:f>
                <c:numCache>
                  <c:formatCode>General</c:formatCode>
                  <c:ptCount val="23"/>
                  <c:pt idx="0">
                    <c:v>92.773188811772926</c:v>
                  </c:pt>
                  <c:pt idx="1">
                    <c:v>0</c:v>
                  </c:pt>
                  <c:pt idx="2">
                    <c:v>50.645830986766931</c:v>
                  </c:pt>
                  <c:pt idx="3">
                    <c:v>2.2023189729446488</c:v>
                  </c:pt>
                  <c:pt idx="4">
                    <c:v>6.7820050082905645</c:v>
                  </c:pt>
                  <c:pt idx="5">
                    <c:v>1.4160617901239827</c:v>
                  </c:pt>
                  <c:pt idx="6">
                    <c:v>2.8106385274226957</c:v>
                  </c:pt>
                  <c:pt idx="7">
                    <c:v>65.478161779141374</c:v>
                  </c:pt>
                  <c:pt idx="8">
                    <c:v>70.419259357425673</c:v>
                  </c:pt>
                  <c:pt idx="9">
                    <c:v>71.912358683281596</c:v>
                  </c:pt>
                  <c:pt idx="10">
                    <c:v>59.215549722877356</c:v>
                  </c:pt>
                  <c:pt idx="11">
                    <c:v>17.424438743700492</c:v>
                  </c:pt>
                  <c:pt idx="12">
                    <c:v>17.367109899479271</c:v>
                  </c:pt>
                  <c:pt idx="13">
                    <c:v>182.91521688789868</c:v>
                  </c:pt>
                  <c:pt idx="14">
                    <c:v>18.346927786857634</c:v>
                  </c:pt>
                  <c:pt idx="15">
                    <c:v>195.70776876130125</c:v>
                  </c:pt>
                  <c:pt idx="16">
                    <c:v>50.634360946697313</c:v>
                  </c:pt>
                  <c:pt idx="17">
                    <c:v>7.3654036908499334</c:v>
                  </c:pt>
                  <c:pt idx="18">
                    <c:v>185.73167754707475</c:v>
                  </c:pt>
                  <c:pt idx="19">
                    <c:v>4.6552582948175019</c:v>
                  </c:pt>
                  <c:pt idx="20">
                    <c:v>0</c:v>
                  </c:pt>
                  <c:pt idx="21">
                    <c:v>73.263798069064848</c:v>
                  </c:pt>
                  <c:pt idx="22">
                    <c:v>27.192725907232198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16'!$EM$525:$EM$544</c:f>
              <c:numCache>
                <c:formatCode>_-* #,##0.0_-;\-* #,##0.0_-;_-* "-"??_-;_-@_-</c:formatCode>
                <c:ptCount val="20"/>
                <c:pt idx="0">
                  <c:v>152.80216870465597</c:v>
                </c:pt>
                <c:pt idx="1">
                  <c:v>0</c:v>
                </c:pt>
                <c:pt idx="2">
                  <c:v>80.351663010144918</c:v>
                </c:pt>
                <c:pt idx="3">
                  <c:v>14.545371555204047</c:v>
                </c:pt>
                <c:pt idx="4">
                  <c:v>10.556808071457436</c:v>
                </c:pt>
                <c:pt idx="5">
                  <c:v>4.8486770521700908</c:v>
                </c:pt>
                <c:pt idx="6">
                  <c:v>9.4575111115931225</c:v>
                </c:pt>
                <c:pt idx="7">
                  <c:v>118.36578811520812</c:v>
                </c:pt>
                <c:pt idx="8">
                  <c:v>108.55776780509632</c:v>
                </c:pt>
                <c:pt idx="9">
                  <c:v>120.32694577290582</c:v>
                </c:pt>
                <c:pt idx="10">
                  <c:v>80.970368999915578</c:v>
                </c:pt>
                <c:pt idx="11">
                  <c:v>36.448388413752987</c:v>
                </c:pt>
                <c:pt idx="12">
                  <c:v>26.904438484187278</c:v>
                </c:pt>
                <c:pt idx="13">
                  <c:v>300.75822628387118</c:v>
                </c:pt>
                <c:pt idx="14">
                  <c:v>70.07379248582113</c:v>
                </c:pt>
                <c:pt idx="15">
                  <c:v>371.5759272968412</c:v>
                </c:pt>
                <c:pt idx="16">
                  <c:v>103.94977053753016</c:v>
                </c:pt>
                <c:pt idx="17">
                  <c:v>13.161802270343976</c:v>
                </c:pt>
                <c:pt idx="18">
                  <c:v>350.28086990639622</c:v>
                </c:pt>
                <c:pt idx="19">
                  <c:v>4.4675213732544288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36-4891-AC79-E3628417A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3865856"/>
        <c:axId val="-2113869264"/>
      </c:barChart>
      <c:catAx>
        <c:axId val="-211386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869264"/>
        <c:crosses val="autoZero"/>
        <c:auto val="1"/>
        <c:lblAlgn val="ctr"/>
        <c:lblOffset val="100"/>
        <c:noMultiLvlLbl val="0"/>
      </c:catAx>
      <c:valAx>
        <c:axId val="-2113869264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86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673864238102002E-4"/>
          <c:y val="3.7181888832065602E-4"/>
          <c:w val="0.53336558806706202"/>
          <c:h val="4.48593114345283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STANOLS</a:t>
            </a:r>
          </a:p>
        </c:rich>
      </c:tx>
      <c:layout>
        <c:manualLayout>
          <c:xMode val="edge"/>
          <c:yMode val="edge"/>
          <c:x val="0.95357017447078696"/>
          <c:y val="1.6691763455894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'Fall 16'!$Z$521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16'!$AC$525:$AC$544</c:f>
                <c:numCache>
                  <c:formatCode>General</c:formatCode>
                  <c:ptCount val="20"/>
                  <c:pt idx="0">
                    <c:v>51.715708643967297</c:v>
                  </c:pt>
                  <c:pt idx="1">
                    <c:v>0</c:v>
                  </c:pt>
                  <c:pt idx="2">
                    <c:v>21.51668202144479</c:v>
                  </c:pt>
                  <c:pt idx="3">
                    <c:v>4.0540001664443004</c:v>
                  </c:pt>
                  <c:pt idx="4">
                    <c:v>131.56942964177401</c:v>
                  </c:pt>
                  <c:pt idx="5">
                    <c:v>5.1518791934760264</c:v>
                  </c:pt>
                  <c:pt idx="6">
                    <c:v>16.337607158941392</c:v>
                  </c:pt>
                  <c:pt idx="7">
                    <c:v>16.920504686391229</c:v>
                  </c:pt>
                  <c:pt idx="8">
                    <c:v>34.347514123707043</c:v>
                  </c:pt>
                  <c:pt idx="9">
                    <c:v>67.725953740959994</c:v>
                  </c:pt>
                  <c:pt idx="10">
                    <c:v>34.45401676889152</c:v>
                  </c:pt>
                  <c:pt idx="11">
                    <c:v>19.443535189079164</c:v>
                  </c:pt>
                  <c:pt idx="12">
                    <c:v>9.7898904069953741</c:v>
                  </c:pt>
                  <c:pt idx="13">
                    <c:v>236.18470009427924</c:v>
                  </c:pt>
                  <c:pt idx="14">
                    <c:v>423.25796725563202</c:v>
                  </c:pt>
                  <c:pt idx="15">
                    <c:v>192.4350228668695</c:v>
                  </c:pt>
                  <c:pt idx="16">
                    <c:v>39.315662229512789</c:v>
                  </c:pt>
                  <c:pt idx="17">
                    <c:v>5.8845044271536207</c:v>
                  </c:pt>
                  <c:pt idx="18">
                    <c:v>339.33612503290152</c:v>
                  </c:pt>
                  <c:pt idx="19">
                    <c:v>5.8214828535463186</c:v>
                  </c:pt>
                </c:numCache>
              </c:numRef>
            </c:plus>
            <c:minus>
              <c:numRef>
                <c:f>'Fall 16'!$AC$525:$AC$544</c:f>
                <c:numCache>
                  <c:formatCode>General</c:formatCode>
                  <c:ptCount val="20"/>
                  <c:pt idx="0">
                    <c:v>51.715708643967297</c:v>
                  </c:pt>
                  <c:pt idx="1">
                    <c:v>0</c:v>
                  </c:pt>
                  <c:pt idx="2">
                    <c:v>21.51668202144479</c:v>
                  </c:pt>
                  <c:pt idx="3">
                    <c:v>4.0540001664443004</c:v>
                  </c:pt>
                  <c:pt idx="4">
                    <c:v>131.56942964177401</c:v>
                  </c:pt>
                  <c:pt idx="5">
                    <c:v>5.1518791934760264</c:v>
                  </c:pt>
                  <c:pt idx="6">
                    <c:v>16.337607158941392</c:v>
                  </c:pt>
                  <c:pt idx="7">
                    <c:v>16.920504686391229</c:v>
                  </c:pt>
                  <c:pt idx="8">
                    <c:v>34.347514123707043</c:v>
                  </c:pt>
                  <c:pt idx="9">
                    <c:v>67.725953740959994</c:v>
                  </c:pt>
                  <c:pt idx="10">
                    <c:v>34.45401676889152</c:v>
                  </c:pt>
                  <c:pt idx="11">
                    <c:v>19.443535189079164</c:v>
                  </c:pt>
                  <c:pt idx="12">
                    <c:v>9.7898904069953741</c:v>
                  </c:pt>
                  <c:pt idx="13">
                    <c:v>236.18470009427924</c:v>
                  </c:pt>
                  <c:pt idx="14">
                    <c:v>423.25796725563202</c:v>
                  </c:pt>
                  <c:pt idx="15">
                    <c:v>192.4350228668695</c:v>
                  </c:pt>
                  <c:pt idx="16">
                    <c:v>39.315662229512789</c:v>
                  </c:pt>
                  <c:pt idx="17">
                    <c:v>5.8845044271536207</c:v>
                  </c:pt>
                  <c:pt idx="18">
                    <c:v>339.33612503290152</c:v>
                  </c:pt>
                  <c:pt idx="19">
                    <c:v>5.8214828535463186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16'!$Z$525:$Z$544</c:f>
              <c:numCache>
                <c:formatCode>_-* #,##0_-;\-* #,##0_-;_-* "-"??_-;_-@_-</c:formatCode>
                <c:ptCount val="20"/>
                <c:pt idx="0">
                  <c:v>94.77155906043744</c:v>
                </c:pt>
                <c:pt idx="2">
                  <c:v>32.149075029381109</c:v>
                </c:pt>
                <c:pt idx="3">
                  <c:v>11.680061696301959</c:v>
                </c:pt>
                <c:pt idx="4">
                  <c:v>199.36813819467272</c:v>
                </c:pt>
                <c:pt idx="5">
                  <c:v>7.5855111974380138</c:v>
                </c:pt>
                <c:pt idx="6">
                  <c:v>9.4677365788954404</c:v>
                </c:pt>
                <c:pt idx="7">
                  <c:v>36.621757555006972</c:v>
                </c:pt>
                <c:pt idx="8">
                  <c:v>43.913191988814496</c:v>
                </c:pt>
                <c:pt idx="9">
                  <c:v>38.867548291488767</c:v>
                </c:pt>
                <c:pt idx="10">
                  <c:v>21.959338594747749</c:v>
                </c:pt>
                <c:pt idx="11">
                  <c:v>23.805167583879484</c:v>
                </c:pt>
                <c:pt idx="12">
                  <c:v>13.067932872780368</c:v>
                </c:pt>
                <c:pt idx="13">
                  <c:v>334.41831412781391</c:v>
                </c:pt>
                <c:pt idx="14">
                  <c:v>334.78655890270397</c:v>
                </c:pt>
                <c:pt idx="15">
                  <c:v>165.74168134436647</c:v>
                </c:pt>
                <c:pt idx="16">
                  <c:v>51.571304450112621</c:v>
                </c:pt>
                <c:pt idx="17">
                  <c:v>8.875259093468852</c:v>
                </c:pt>
                <c:pt idx="18">
                  <c:v>419.62342452174727</c:v>
                </c:pt>
                <c:pt idx="19">
                  <c:v>9.6637983229407496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C4-46C8-AE37-A611DFA99CB9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16'!$AQ$525:$AQ$544</c:f>
                <c:numCache>
                  <c:formatCode>General</c:formatCode>
                  <c:ptCount val="20"/>
                  <c:pt idx="0">
                    <c:v>17.095455875344168</c:v>
                  </c:pt>
                  <c:pt idx="1">
                    <c:v>0</c:v>
                  </c:pt>
                  <c:pt idx="2">
                    <c:v>2.3727746248801411</c:v>
                  </c:pt>
                  <c:pt idx="3">
                    <c:v>1.6244752612404734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3.2460354704755652</c:v>
                  </c:pt>
                  <c:pt idx="9">
                    <c:v>0.47231088024340112</c:v>
                  </c:pt>
                  <c:pt idx="10">
                    <c:v>2.0893146915224325</c:v>
                  </c:pt>
                  <c:pt idx="11">
                    <c:v>1.3104960975668072</c:v>
                  </c:pt>
                  <c:pt idx="12">
                    <c:v>0</c:v>
                  </c:pt>
                  <c:pt idx="13">
                    <c:v>260.44880108306285</c:v>
                  </c:pt>
                  <c:pt idx="14">
                    <c:v>0</c:v>
                  </c:pt>
                  <c:pt idx="15">
                    <c:v>4.2981628453143665</c:v>
                  </c:pt>
                  <c:pt idx="16">
                    <c:v>2.1983280116614261</c:v>
                  </c:pt>
                  <c:pt idx="17">
                    <c:v>2.4373804276697815</c:v>
                  </c:pt>
                  <c:pt idx="18">
                    <c:v>64.914717535040509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16'!$AQ$525:$AQ$544</c:f>
                <c:numCache>
                  <c:formatCode>General</c:formatCode>
                  <c:ptCount val="20"/>
                  <c:pt idx="0">
                    <c:v>17.095455875344168</c:v>
                  </c:pt>
                  <c:pt idx="1">
                    <c:v>0</c:v>
                  </c:pt>
                  <c:pt idx="2">
                    <c:v>2.3727746248801411</c:v>
                  </c:pt>
                  <c:pt idx="3">
                    <c:v>1.6244752612404734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3.2460354704755652</c:v>
                  </c:pt>
                  <c:pt idx="9">
                    <c:v>0.47231088024340112</c:v>
                  </c:pt>
                  <c:pt idx="10">
                    <c:v>2.0893146915224325</c:v>
                  </c:pt>
                  <c:pt idx="11">
                    <c:v>1.3104960975668072</c:v>
                  </c:pt>
                  <c:pt idx="12">
                    <c:v>0</c:v>
                  </c:pt>
                  <c:pt idx="13">
                    <c:v>260.44880108306285</c:v>
                  </c:pt>
                  <c:pt idx="14">
                    <c:v>0</c:v>
                  </c:pt>
                  <c:pt idx="15">
                    <c:v>4.2981628453143665</c:v>
                  </c:pt>
                  <c:pt idx="16">
                    <c:v>2.1983280116614261</c:v>
                  </c:pt>
                  <c:pt idx="17">
                    <c:v>2.4373804276697815</c:v>
                  </c:pt>
                  <c:pt idx="18">
                    <c:v>64.914717535040509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16'!$AO$525:$AO$544</c:f>
              <c:numCache>
                <c:formatCode>0</c:formatCode>
                <c:ptCount val="20"/>
                <c:pt idx="0">
                  <c:v>14.94483226899829</c:v>
                </c:pt>
                <c:pt idx="1">
                  <c:v>0</c:v>
                </c:pt>
                <c:pt idx="2">
                  <c:v>1.8237436112514445</c:v>
                </c:pt>
                <c:pt idx="3">
                  <c:v>2.1117844687573228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5.2384113633937881</c:v>
                </c:pt>
                <c:pt idx="9">
                  <c:v>0.19282010942685082</c:v>
                </c:pt>
                <c:pt idx="10">
                  <c:v>0.85295915105506648</c:v>
                </c:pt>
                <c:pt idx="11">
                  <c:v>5.3797135144940471</c:v>
                </c:pt>
                <c:pt idx="12">
                  <c:v>0</c:v>
                </c:pt>
                <c:pt idx="13">
                  <c:v>187.37518400400938</c:v>
                </c:pt>
                <c:pt idx="14">
                  <c:v>0</c:v>
                </c:pt>
                <c:pt idx="15">
                  <c:v>2.7405443143211961</c:v>
                </c:pt>
                <c:pt idx="16">
                  <c:v>5.4911513448239555</c:v>
                </c:pt>
                <c:pt idx="17">
                  <c:v>3.2191032396525023</c:v>
                </c:pt>
                <c:pt idx="18">
                  <c:v>56.794406370319386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C4-46C8-AE37-A611DFA99CB9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16'!$BE$525:$BE$545</c:f>
                <c:numCache>
                  <c:formatCode>General</c:formatCode>
                  <c:ptCount val="21"/>
                  <c:pt idx="0">
                    <c:v>63.442437986962005</c:v>
                  </c:pt>
                  <c:pt idx="1">
                    <c:v>0</c:v>
                  </c:pt>
                  <c:pt idx="2">
                    <c:v>25.004291481942737</c:v>
                  </c:pt>
                  <c:pt idx="3">
                    <c:v>1.2925772238424398</c:v>
                  </c:pt>
                  <c:pt idx="4">
                    <c:v>10.667816313051084</c:v>
                  </c:pt>
                  <c:pt idx="5">
                    <c:v>2.989812196937256</c:v>
                  </c:pt>
                  <c:pt idx="6">
                    <c:v>4.3927734266089367</c:v>
                  </c:pt>
                  <c:pt idx="7">
                    <c:v>32.4868893522452</c:v>
                  </c:pt>
                  <c:pt idx="8">
                    <c:v>73.81527032172778</c:v>
                  </c:pt>
                  <c:pt idx="9">
                    <c:v>80.799770801619374</c:v>
                  </c:pt>
                  <c:pt idx="10">
                    <c:v>43.962144184366835</c:v>
                  </c:pt>
                  <c:pt idx="11">
                    <c:v>4.7287392325487065</c:v>
                  </c:pt>
                  <c:pt idx="12">
                    <c:v>6.8479016440782114</c:v>
                  </c:pt>
                  <c:pt idx="13">
                    <c:v>182.10074986100179</c:v>
                  </c:pt>
                  <c:pt idx="14">
                    <c:v>19.241913669644031</c:v>
                  </c:pt>
                  <c:pt idx="15">
                    <c:v>245.48430381430566</c:v>
                  </c:pt>
                  <c:pt idx="16">
                    <c:v>67.041597152520254</c:v>
                  </c:pt>
                  <c:pt idx="17">
                    <c:v>1.8484334515662222</c:v>
                  </c:pt>
                  <c:pt idx="18">
                    <c:v>288.78978785330963</c:v>
                  </c:pt>
                  <c:pt idx="19">
                    <c:v>5.6064479660899265</c:v>
                  </c:pt>
                  <c:pt idx="20">
                    <c:v>0</c:v>
                  </c:pt>
                </c:numCache>
              </c:numRef>
            </c:plus>
            <c:minus>
              <c:numRef>
                <c:f>'Fall 16'!$BE$525:$BE$544</c:f>
                <c:numCache>
                  <c:formatCode>General</c:formatCode>
                  <c:ptCount val="20"/>
                  <c:pt idx="0">
                    <c:v>63.442437986962005</c:v>
                  </c:pt>
                  <c:pt idx="1">
                    <c:v>0</c:v>
                  </c:pt>
                  <c:pt idx="2">
                    <c:v>25.004291481942737</c:v>
                  </c:pt>
                  <c:pt idx="3">
                    <c:v>1.2925772238424398</c:v>
                  </c:pt>
                  <c:pt idx="4">
                    <c:v>10.667816313051084</c:v>
                  </c:pt>
                  <c:pt idx="5">
                    <c:v>2.989812196937256</c:v>
                  </c:pt>
                  <c:pt idx="6">
                    <c:v>4.3927734266089367</c:v>
                  </c:pt>
                  <c:pt idx="7">
                    <c:v>32.4868893522452</c:v>
                  </c:pt>
                  <c:pt idx="8">
                    <c:v>73.81527032172778</c:v>
                  </c:pt>
                  <c:pt idx="9">
                    <c:v>80.799770801619374</c:v>
                  </c:pt>
                  <c:pt idx="10">
                    <c:v>43.962144184366835</c:v>
                  </c:pt>
                  <c:pt idx="11">
                    <c:v>4.7287392325487065</c:v>
                  </c:pt>
                  <c:pt idx="12">
                    <c:v>6.8479016440782114</c:v>
                  </c:pt>
                  <c:pt idx="13">
                    <c:v>182.10074986100179</c:v>
                  </c:pt>
                  <c:pt idx="14">
                    <c:v>19.241913669644031</c:v>
                  </c:pt>
                  <c:pt idx="15">
                    <c:v>245.48430381430566</c:v>
                  </c:pt>
                  <c:pt idx="16">
                    <c:v>67.041597152520254</c:v>
                  </c:pt>
                  <c:pt idx="17">
                    <c:v>1.8484334515662222</c:v>
                  </c:pt>
                  <c:pt idx="18">
                    <c:v>288.78978785330963</c:v>
                  </c:pt>
                  <c:pt idx="19">
                    <c:v>5.6064479660899265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16'!$BC$525:$BC$544</c:f>
              <c:numCache>
                <c:formatCode>0</c:formatCode>
                <c:ptCount val="20"/>
                <c:pt idx="0">
                  <c:v>149.19462782362592</c:v>
                </c:pt>
                <c:pt idx="1">
                  <c:v>0</c:v>
                </c:pt>
                <c:pt idx="2">
                  <c:v>35.532028446059016</c:v>
                </c:pt>
                <c:pt idx="3">
                  <c:v>3.2404556570243566</c:v>
                </c:pt>
                <c:pt idx="4">
                  <c:v>25.421414793098741</c:v>
                </c:pt>
                <c:pt idx="5">
                  <c:v>1.8325553943113795</c:v>
                </c:pt>
                <c:pt idx="6">
                  <c:v>7.1149050822980477</c:v>
                </c:pt>
                <c:pt idx="7">
                  <c:v>47.19512119228277</c:v>
                </c:pt>
                <c:pt idx="8">
                  <c:v>84.419518779746042</c:v>
                </c:pt>
                <c:pt idx="9">
                  <c:v>65.067149326300651</c:v>
                </c:pt>
                <c:pt idx="10">
                  <c:v>42.287453593454501</c:v>
                </c:pt>
                <c:pt idx="11">
                  <c:v>9.7071054749562311</c:v>
                </c:pt>
                <c:pt idx="12">
                  <c:v>9.7943646635725301</c:v>
                </c:pt>
                <c:pt idx="13">
                  <c:v>835.46672665766994</c:v>
                </c:pt>
                <c:pt idx="14">
                  <c:v>9.5353776206202738</c:v>
                </c:pt>
                <c:pt idx="15">
                  <c:v>475.66513253534293</c:v>
                </c:pt>
                <c:pt idx="16">
                  <c:v>70.417641887133016</c:v>
                </c:pt>
                <c:pt idx="17">
                  <c:v>5.3482799090313549</c:v>
                </c:pt>
                <c:pt idx="18">
                  <c:v>649.64893489629605</c:v>
                </c:pt>
                <c:pt idx="19">
                  <c:v>10.510585045427211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C4-46C8-AE37-A611DFA99CB9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16'!$BV$525:$BV$545</c:f>
                <c:numCache>
                  <c:formatCode>General</c:formatCode>
                  <c:ptCount val="21"/>
                  <c:pt idx="0">
                    <c:v>134.85165228214086</c:v>
                  </c:pt>
                  <c:pt idx="1">
                    <c:v>1.7227493965340051</c:v>
                  </c:pt>
                  <c:pt idx="2">
                    <c:v>14.233624165908886</c:v>
                  </c:pt>
                  <c:pt idx="3">
                    <c:v>6.2359045563726152</c:v>
                  </c:pt>
                  <c:pt idx="4">
                    <c:v>25.285443066270961</c:v>
                  </c:pt>
                  <c:pt idx="5">
                    <c:v>2.6962223338907045</c:v>
                  </c:pt>
                  <c:pt idx="6">
                    <c:v>69.56927424693535</c:v>
                  </c:pt>
                  <c:pt idx="7">
                    <c:v>186.79395031512345</c:v>
                  </c:pt>
                  <c:pt idx="8">
                    <c:v>40.088408151715129</c:v>
                  </c:pt>
                  <c:pt idx="9">
                    <c:v>14.046323461649854</c:v>
                  </c:pt>
                  <c:pt idx="10">
                    <c:v>13.093925385532312</c:v>
                  </c:pt>
                  <c:pt idx="11">
                    <c:v>9.6702567988007946</c:v>
                  </c:pt>
                  <c:pt idx="12">
                    <c:v>3.4961528456965949</c:v>
                  </c:pt>
                  <c:pt idx="13">
                    <c:v>556.51438294183924</c:v>
                  </c:pt>
                  <c:pt idx="14">
                    <c:v>34.37877256020203</c:v>
                  </c:pt>
                  <c:pt idx="15">
                    <c:v>129.45626244359846</c:v>
                  </c:pt>
                  <c:pt idx="16">
                    <c:v>29.074088495057314</c:v>
                  </c:pt>
                  <c:pt idx="17">
                    <c:v>3.0991550505644598</c:v>
                  </c:pt>
                  <c:pt idx="18">
                    <c:v>228.59672088607618</c:v>
                  </c:pt>
                  <c:pt idx="19">
                    <c:v>11.134257306150626</c:v>
                  </c:pt>
                  <c:pt idx="20">
                    <c:v>0</c:v>
                  </c:pt>
                </c:numCache>
              </c:numRef>
            </c:plus>
            <c:minus>
              <c:numRef>
                <c:f>'Fall 16'!$BV$525:$BV$545</c:f>
                <c:numCache>
                  <c:formatCode>General</c:formatCode>
                  <c:ptCount val="21"/>
                  <c:pt idx="0">
                    <c:v>134.85165228214086</c:v>
                  </c:pt>
                  <c:pt idx="1">
                    <c:v>1.7227493965340051</c:v>
                  </c:pt>
                  <c:pt idx="2">
                    <c:v>14.233624165908886</c:v>
                  </c:pt>
                  <c:pt idx="3">
                    <c:v>6.2359045563726152</c:v>
                  </c:pt>
                  <c:pt idx="4">
                    <c:v>25.285443066270961</c:v>
                  </c:pt>
                  <c:pt idx="5">
                    <c:v>2.6962223338907045</c:v>
                  </c:pt>
                  <c:pt idx="6">
                    <c:v>69.56927424693535</c:v>
                  </c:pt>
                  <c:pt idx="7">
                    <c:v>186.79395031512345</c:v>
                  </c:pt>
                  <c:pt idx="8">
                    <c:v>40.088408151715129</c:v>
                  </c:pt>
                  <c:pt idx="9">
                    <c:v>14.046323461649854</c:v>
                  </c:pt>
                  <c:pt idx="10">
                    <c:v>13.093925385532312</c:v>
                  </c:pt>
                  <c:pt idx="11">
                    <c:v>9.6702567988007946</c:v>
                  </c:pt>
                  <c:pt idx="12">
                    <c:v>3.4961528456965949</c:v>
                  </c:pt>
                  <c:pt idx="13">
                    <c:v>556.51438294183924</c:v>
                  </c:pt>
                  <c:pt idx="14">
                    <c:v>34.37877256020203</c:v>
                  </c:pt>
                  <c:pt idx="15">
                    <c:v>129.45626244359846</c:v>
                  </c:pt>
                  <c:pt idx="16">
                    <c:v>29.074088495057314</c:v>
                  </c:pt>
                  <c:pt idx="17">
                    <c:v>3.0991550505644598</c:v>
                  </c:pt>
                  <c:pt idx="18">
                    <c:v>228.59672088607618</c:v>
                  </c:pt>
                  <c:pt idx="19">
                    <c:v>11.134257306150626</c:v>
                  </c:pt>
                  <c:pt idx="20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16'!$BT$525:$BT$544</c:f>
              <c:numCache>
                <c:formatCode>0</c:formatCode>
                <c:ptCount val="20"/>
                <c:pt idx="0">
                  <c:v>211.67909370678046</c:v>
                </c:pt>
                <c:pt idx="1">
                  <c:v>0.57424979884466831</c:v>
                </c:pt>
                <c:pt idx="2">
                  <c:v>27.371529118099669</c:v>
                </c:pt>
                <c:pt idx="3">
                  <c:v>10.322705681365946</c:v>
                </c:pt>
                <c:pt idx="4">
                  <c:v>26.31983967127114</c:v>
                </c:pt>
                <c:pt idx="5">
                  <c:v>1.3002220288226733</c:v>
                </c:pt>
                <c:pt idx="6">
                  <c:v>41.500270098701954</c:v>
                </c:pt>
                <c:pt idx="7">
                  <c:v>113.47802786330577</c:v>
                </c:pt>
                <c:pt idx="8">
                  <c:v>99.054004826897966</c:v>
                </c:pt>
                <c:pt idx="9">
                  <c:v>26.503663719513995</c:v>
                </c:pt>
                <c:pt idx="10">
                  <c:v>21.438274118010781</c:v>
                </c:pt>
                <c:pt idx="11">
                  <c:v>21.754998617251061</c:v>
                </c:pt>
                <c:pt idx="12">
                  <c:v>7.4342959936078996</c:v>
                </c:pt>
                <c:pt idx="13">
                  <c:v>856.00127794017772</c:v>
                </c:pt>
                <c:pt idx="14">
                  <c:v>36.232412404344785</c:v>
                </c:pt>
                <c:pt idx="15">
                  <c:v>202.81215945218869</c:v>
                </c:pt>
                <c:pt idx="16">
                  <c:v>69.851643620068728</c:v>
                </c:pt>
                <c:pt idx="17">
                  <c:v>7.0472022290937995</c:v>
                </c:pt>
                <c:pt idx="18">
                  <c:v>448.62327476463656</c:v>
                </c:pt>
                <c:pt idx="19">
                  <c:v>8.1271883596299705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C4-46C8-AE37-A611DFA99CB9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16'!$CH$525:$CH$544</c:f>
                <c:numCache>
                  <c:formatCode>General</c:formatCode>
                  <c:ptCount val="20"/>
                  <c:pt idx="0">
                    <c:v>29.19991162173584</c:v>
                  </c:pt>
                  <c:pt idx="1">
                    <c:v>0</c:v>
                  </c:pt>
                  <c:pt idx="2">
                    <c:v>41.368446658288356</c:v>
                  </c:pt>
                  <c:pt idx="3">
                    <c:v>1.3629672841316842</c:v>
                  </c:pt>
                  <c:pt idx="4">
                    <c:v>14.718442014554276</c:v>
                  </c:pt>
                  <c:pt idx="5">
                    <c:v>1.922714404569708</c:v>
                  </c:pt>
                  <c:pt idx="6">
                    <c:v>2.389001879761032</c:v>
                  </c:pt>
                  <c:pt idx="7">
                    <c:v>20.761910186650404</c:v>
                  </c:pt>
                  <c:pt idx="8">
                    <c:v>17.621931254632873</c:v>
                  </c:pt>
                  <c:pt idx="9">
                    <c:v>23.620400360812365</c:v>
                  </c:pt>
                  <c:pt idx="10">
                    <c:v>22.083513524612595</c:v>
                  </c:pt>
                  <c:pt idx="11">
                    <c:v>1.4296882075078701</c:v>
                  </c:pt>
                  <c:pt idx="12">
                    <c:v>5.0558017847185663</c:v>
                  </c:pt>
                  <c:pt idx="13">
                    <c:v>90.648072632323547</c:v>
                  </c:pt>
                  <c:pt idx="14">
                    <c:v>9.0546988948842877</c:v>
                  </c:pt>
                  <c:pt idx="15">
                    <c:v>179.8273612756991</c:v>
                  </c:pt>
                  <c:pt idx="16">
                    <c:v>21.128005093578235</c:v>
                  </c:pt>
                  <c:pt idx="17">
                    <c:v>1.2250130286449039</c:v>
                  </c:pt>
                  <c:pt idx="18">
                    <c:v>87.42300553537973</c:v>
                  </c:pt>
                  <c:pt idx="19">
                    <c:v>2.2211519334413952</c:v>
                  </c:pt>
                </c:numCache>
              </c:numRef>
            </c:plus>
            <c:minus>
              <c:numRef>
                <c:f>'Fall 16'!$CH$525:$CH$544</c:f>
                <c:numCache>
                  <c:formatCode>General</c:formatCode>
                  <c:ptCount val="20"/>
                  <c:pt idx="0">
                    <c:v>29.19991162173584</c:v>
                  </c:pt>
                  <c:pt idx="1">
                    <c:v>0</c:v>
                  </c:pt>
                  <c:pt idx="2">
                    <c:v>41.368446658288356</c:v>
                  </c:pt>
                  <c:pt idx="3">
                    <c:v>1.3629672841316842</c:v>
                  </c:pt>
                  <c:pt idx="4">
                    <c:v>14.718442014554276</c:v>
                  </c:pt>
                  <c:pt idx="5">
                    <c:v>1.922714404569708</c:v>
                  </c:pt>
                  <c:pt idx="6">
                    <c:v>2.389001879761032</c:v>
                  </c:pt>
                  <c:pt idx="7">
                    <c:v>20.761910186650404</c:v>
                  </c:pt>
                  <c:pt idx="8">
                    <c:v>17.621931254632873</c:v>
                  </c:pt>
                  <c:pt idx="9">
                    <c:v>23.620400360812365</c:v>
                  </c:pt>
                  <c:pt idx="10">
                    <c:v>22.083513524612595</c:v>
                  </c:pt>
                  <c:pt idx="11">
                    <c:v>1.4296882075078701</c:v>
                  </c:pt>
                  <c:pt idx="12">
                    <c:v>5.0558017847185663</c:v>
                  </c:pt>
                  <c:pt idx="13">
                    <c:v>90.648072632323547</c:v>
                  </c:pt>
                  <c:pt idx="14">
                    <c:v>9.0546988948842877</c:v>
                  </c:pt>
                  <c:pt idx="15">
                    <c:v>179.8273612756991</c:v>
                  </c:pt>
                  <c:pt idx="16">
                    <c:v>21.128005093578235</c:v>
                  </c:pt>
                  <c:pt idx="17">
                    <c:v>1.2250130286449039</c:v>
                  </c:pt>
                  <c:pt idx="18">
                    <c:v>87.42300553537973</c:v>
                  </c:pt>
                  <c:pt idx="19">
                    <c:v>2.2211519334413952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16'!$CF$525:$CF$544</c:f>
              <c:numCache>
                <c:formatCode>0</c:formatCode>
                <c:ptCount val="20"/>
                <c:pt idx="0">
                  <c:v>86.119209790267888</c:v>
                </c:pt>
                <c:pt idx="1">
                  <c:v>0</c:v>
                </c:pt>
                <c:pt idx="2">
                  <c:v>87.814130334586466</c:v>
                </c:pt>
                <c:pt idx="3">
                  <c:v>3.8135680444216242</c:v>
                </c:pt>
                <c:pt idx="4">
                  <c:v>41.290291601949278</c:v>
                </c:pt>
                <c:pt idx="5">
                  <c:v>4.8104394804582871</c:v>
                </c:pt>
                <c:pt idx="6">
                  <c:v>6.5274004261280991</c:v>
                </c:pt>
                <c:pt idx="7">
                  <c:v>56.908750878892455</c:v>
                </c:pt>
                <c:pt idx="8">
                  <c:v>67.667778612133731</c:v>
                </c:pt>
                <c:pt idx="9">
                  <c:v>58.736196753340572</c:v>
                </c:pt>
                <c:pt idx="10">
                  <c:v>34.927526181698553</c:v>
                </c:pt>
                <c:pt idx="11">
                  <c:v>9.2763636135398961</c:v>
                </c:pt>
                <c:pt idx="12">
                  <c:v>11.919490795111059</c:v>
                </c:pt>
                <c:pt idx="13">
                  <c:v>327.83432023149635</c:v>
                </c:pt>
                <c:pt idx="14">
                  <c:v>29.401109814891271</c:v>
                </c:pt>
                <c:pt idx="15">
                  <c:v>297.37967417217334</c:v>
                </c:pt>
                <c:pt idx="16">
                  <c:v>38.230426738053815</c:v>
                </c:pt>
                <c:pt idx="17">
                  <c:v>3.2631413490995298</c:v>
                </c:pt>
                <c:pt idx="18">
                  <c:v>199.49126860178762</c:v>
                </c:pt>
                <c:pt idx="19">
                  <c:v>4.3221293802030063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C4-46C8-AE37-A611DFA99CB9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16'!$CR$525:$CR$544</c:f>
                <c:numCache>
                  <c:formatCode>General</c:formatCode>
                  <c:ptCount val="20"/>
                  <c:pt idx="0">
                    <c:v>22.08060931747864</c:v>
                  </c:pt>
                  <c:pt idx="1">
                    <c:v>0</c:v>
                  </c:pt>
                  <c:pt idx="2">
                    <c:v>23.676644712808351</c:v>
                  </c:pt>
                  <c:pt idx="3">
                    <c:v>0</c:v>
                  </c:pt>
                  <c:pt idx="4">
                    <c:v>12.611540969769216</c:v>
                  </c:pt>
                  <c:pt idx="5">
                    <c:v>0</c:v>
                  </c:pt>
                  <c:pt idx="6">
                    <c:v>0</c:v>
                  </c:pt>
                  <c:pt idx="7">
                    <c:v>8.2223697729989027</c:v>
                  </c:pt>
                  <c:pt idx="8">
                    <c:v>14.520437860094253</c:v>
                  </c:pt>
                  <c:pt idx="9">
                    <c:v>30.81435453875023</c:v>
                  </c:pt>
                  <c:pt idx="10">
                    <c:v>74.937919648374702</c:v>
                  </c:pt>
                  <c:pt idx="11">
                    <c:v>7.1785255611651424</c:v>
                  </c:pt>
                  <c:pt idx="12">
                    <c:v>7.7528524227967681</c:v>
                  </c:pt>
                  <c:pt idx="13">
                    <c:v>272.35758154697942</c:v>
                  </c:pt>
                  <c:pt idx="14">
                    <c:v>0</c:v>
                  </c:pt>
                  <c:pt idx="15">
                    <c:v>1007.4706989142217</c:v>
                  </c:pt>
                  <c:pt idx="16">
                    <c:v>12.24483617360683</c:v>
                  </c:pt>
                  <c:pt idx="17">
                    <c:v>0</c:v>
                  </c:pt>
                  <c:pt idx="18">
                    <c:v>910.78247175218269</c:v>
                  </c:pt>
                  <c:pt idx="19">
                    <c:v>13.256710870722404</c:v>
                  </c:pt>
                </c:numCache>
              </c:numRef>
            </c:plus>
            <c:minus>
              <c:numRef>
                <c:f>'Fall 16'!$CR$525:$CR$544</c:f>
                <c:numCache>
                  <c:formatCode>General</c:formatCode>
                  <c:ptCount val="20"/>
                  <c:pt idx="0">
                    <c:v>22.08060931747864</c:v>
                  </c:pt>
                  <c:pt idx="1">
                    <c:v>0</c:v>
                  </c:pt>
                  <c:pt idx="2">
                    <c:v>23.676644712808351</c:v>
                  </c:pt>
                  <c:pt idx="3">
                    <c:v>0</c:v>
                  </c:pt>
                  <c:pt idx="4">
                    <c:v>12.611540969769216</c:v>
                  </c:pt>
                  <c:pt idx="5">
                    <c:v>0</c:v>
                  </c:pt>
                  <c:pt idx="6">
                    <c:v>0</c:v>
                  </c:pt>
                  <c:pt idx="7">
                    <c:v>8.2223697729989027</c:v>
                  </c:pt>
                  <c:pt idx="8">
                    <c:v>14.520437860094253</c:v>
                  </c:pt>
                  <c:pt idx="9">
                    <c:v>30.81435453875023</c:v>
                  </c:pt>
                  <c:pt idx="10">
                    <c:v>74.937919648374702</c:v>
                  </c:pt>
                  <c:pt idx="11">
                    <c:v>7.1785255611651424</c:v>
                  </c:pt>
                  <c:pt idx="12">
                    <c:v>7.7528524227967681</c:v>
                  </c:pt>
                  <c:pt idx="13">
                    <c:v>272.35758154697942</c:v>
                  </c:pt>
                  <c:pt idx="14">
                    <c:v>0</c:v>
                  </c:pt>
                  <c:pt idx="15">
                    <c:v>1007.4706989142217</c:v>
                  </c:pt>
                  <c:pt idx="16">
                    <c:v>12.24483617360683</c:v>
                  </c:pt>
                  <c:pt idx="17">
                    <c:v>0</c:v>
                  </c:pt>
                  <c:pt idx="18">
                    <c:v>910.78247175218269</c:v>
                  </c:pt>
                  <c:pt idx="19">
                    <c:v>13.256710870722404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16'!$CP$525:$CP$544</c:f>
              <c:numCache>
                <c:formatCode>0</c:formatCode>
                <c:ptCount val="20"/>
                <c:pt idx="0">
                  <c:v>37.932964978269915</c:v>
                </c:pt>
                <c:pt idx="1">
                  <c:v>0</c:v>
                </c:pt>
                <c:pt idx="2">
                  <c:v>27.067528152977154</c:v>
                </c:pt>
                <c:pt idx="3">
                  <c:v>0</c:v>
                </c:pt>
                <c:pt idx="4">
                  <c:v>11.468688087269284</c:v>
                </c:pt>
                <c:pt idx="5">
                  <c:v>0</c:v>
                </c:pt>
                <c:pt idx="6">
                  <c:v>0</c:v>
                </c:pt>
                <c:pt idx="7">
                  <c:v>10.687575858473107</c:v>
                </c:pt>
                <c:pt idx="8">
                  <c:v>24.547532271257381</c:v>
                </c:pt>
                <c:pt idx="9">
                  <c:v>27.525937767192563</c:v>
                </c:pt>
                <c:pt idx="10">
                  <c:v>58.453960369669723</c:v>
                </c:pt>
                <c:pt idx="11">
                  <c:v>7.4353413843000613</c:v>
                </c:pt>
                <c:pt idx="12">
                  <c:v>3.4671810073795029</c:v>
                </c:pt>
                <c:pt idx="13">
                  <c:v>562.86250124641265</c:v>
                </c:pt>
                <c:pt idx="14">
                  <c:v>0</c:v>
                </c:pt>
                <c:pt idx="15">
                  <c:v>979.33672013996966</c:v>
                </c:pt>
                <c:pt idx="16">
                  <c:v>6.0201059387042228</c:v>
                </c:pt>
                <c:pt idx="17">
                  <c:v>0</c:v>
                </c:pt>
                <c:pt idx="18">
                  <c:v>598.06296835326566</c:v>
                </c:pt>
                <c:pt idx="19">
                  <c:v>5.928581332999145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C4-46C8-AE37-A611DFA99CB9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16'!$EN$525:$EN$544</c:f>
                <c:numCache>
                  <c:formatCode>General</c:formatCode>
                  <c:ptCount val="20"/>
                  <c:pt idx="0">
                    <c:v>92.773188811772926</c:v>
                  </c:pt>
                  <c:pt idx="1">
                    <c:v>0</c:v>
                  </c:pt>
                  <c:pt idx="2">
                    <c:v>50.645830986766931</c:v>
                  </c:pt>
                  <c:pt idx="3">
                    <c:v>2.2023189729446488</c:v>
                  </c:pt>
                  <c:pt idx="4">
                    <c:v>6.7820050082905645</c:v>
                  </c:pt>
                  <c:pt idx="5">
                    <c:v>1.4160617901239827</c:v>
                  </c:pt>
                  <c:pt idx="6">
                    <c:v>2.8106385274226957</c:v>
                  </c:pt>
                  <c:pt idx="7">
                    <c:v>65.478161779141374</c:v>
                  </c:pt>
                  <c:pt idx="8">
                    <c:v>70.419259357425673</c:v>
                  </c:pt>
                  <c:pt idx="9">
                    <c:v>71.912358683281596</c:v>
                  </c:pt>
                  <c:pt idx="10">
                    <c:v>59.215549722877356</c:v>
                  </c:pt>
                  <c:pt idx="11">
                    <c:v>17.424438743700492</c:v>
                  </c:pt>
                  <c:pt idx="12">
                    <c:v>17.367109899479271</c:v>
                  </c:pt>
                  <c:pt idx="13">
                    <c:v>182.91521688789868</c:v>
                  </c:pt>
                  <c:pt idx="14">
                    <c:v>18.346927786857634</c:v>
                  </c:pt>
                  <c:pt idx="15">
                    <c:v>195.70776876130125</c:v>
                  </c:pt>
                  <c:pt idx="16">
                    <c:v>50.634360946697313</c:v>
                  </c:pt>
                  <c:pt idx="17">
                    <c:v>7.3654036908499334</c:v>
                  </c:pt>
                  <c:pt idx="18">
                    <c:v>185.73167754707475</c:v>
                  </c:pt>
                  <c:pt idx="19">
                    <c:v>4.6552582948175019</c:v>
                  </c:pt>
                </c:numCache>
              </c:numRef>
            </c:plus>
            <c:minus>
              <c:numRef>
                <c:f>'Fall 16'!$EN$525:$EN$547</c:f>
                <c:numCache>
                  <c:formatCode>General</c:formatCode>
                  <c:ptCount val="23"/>
                  <c:pt idx="0">
                    <c:v>92.773188811772926</c:v>
                  </c:pt>
                  <c:pt idx="1">
                    <c:v>0</c:v>
                  </c:pt>
                  <c:pt idx="2">
                    <c:v>50.645830986766931</c:v>
                  </c:pt>
                  <c:pt idx="3">
                    <c:v>2.2023189729446488</c:v>
                  </c:pt>
                  <c:pt idx="4">
                    <c:v>6.7820050082905645</c:v>
                  </c:pt>
                  <c:pt idx="5">
                    <c:v>1.4160617901239827</c:v>
                  </c:pt>
                  <c:pt idx="6">
                    <c:v>2.8106385274226957</c:v>
                  </c:pt>
                  <c:pt idx="7">
                    <c:v>65.478161779141374</c:v>
                  </c:pt>
                  <c:pt idx="8">
                    <c:v>70.419259357425673</c:v>
                  </c:pt>
                  <c:pt idx="9">
                    <c:v>71.912358683281596</c:v>
                  </c:pt>
                  <c:pt idx="10">
                    <c:v>59.215549722877356</c:v>
                  </c:pt>
                  <c:pt idx="11">
                    <c:v>17.424438743700492</c:v>
                  </c:pt>
                  <c:pt idx="12">
                    <c:v>17.367109899479271</c:v>
                  </c:pt>
                  <c:pt idx="13">
                    <c:v>182.91521688789868</c:v>
                  </c:pt>
                  <c:pt idx="14">
                    <c:v>18.346927786857634</c:v>
                  </c:pt>
                  <c:pt idx="15">
                    <c:v>195.70776876130125</c:v>
                  </c:pt>
                  <c:pt idx="16">
                    <c:v>50.634360946697313</c:v>
                  </c:pt>
                  <c:pt idx="17">
                    <c:v>7.3654036908499334</c:v>
                  </c:pt>
                  <c:pt idx="18">
                    <c:v>185.73167754707475</c:v>
                  </c:pt>
                  <c:pt idx="19">
                    <c:v>4.6552582948175019</c:v>
                  </c:pt>
                  <c:pt idx="20">
                    <c:v>0</c:v>
                  </c:pt>
                  <c:pt idx="21">
                    <c:v>73.263798069064848</c:v>
                  </c:pt>
                  <c:pt idx="22">
                    <c:v>27.192725907232198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16'!$EM$525:$EM$544</c:f>
              <c:numCache>
                <c:formatCode>_-* #,##0.0_-;\-* #,##0.0_-;_-* "-"??_-;_-@_-</c:formatCode>
                <c:ptCount val="20"/>
                <c:pt idx="0">
                  <c:v>152.80216870465597</c:v>
                </c:pt>
                <c:pt idx="1">
                  <c:v>0</c:v>
                </c:pt>
                <c:pt idx="2">
                  <c:v>80.351663010144918</c:v>
                </c:pt>
                <c:pt idx="3">
                  <c:v>14.545371555204047</c:v>
                </c:pt>
                <c:pt idx="4">
                  <c:v>10.556808071457436</c:v>
                </c:pt>
                <c:pt idx="5">
                  <c:v>4.8486770521700908</c:v>
                </c:pt>
                <c:pt idx="6">
                  <c:v>9.4575111115931225</c:v>
                </c:pt>
                <c:pt idx="7">
                  <c:v>118.36578811520812</c:v>
                </c:pt>
                <c:pt idx="8">
                  <c:v>108.55776780509632</c:v>
                </c:pt>
                <c:pt idx="9">
                  <c:v>120.32694577290582</c:v>
                </c:pt>
                <c:pt idx="10">
                  <c:v>80.970368999915578</c:v>
                </c:pt>
                <c:pt idx="11">
                  <c:v>36.448388413752987</c:v>
                </c:pt>
                <c:pt idx="12">
                  <c:v>26.904438484187278</c:v>
                </c:pt>
                <c:pt idx="13">
                  <c:v>300.75822628387118</c:v>
                </c:pt>
                <c:pt idx="14">
                  <c:v>70.07379248582113</c:v>
                </c:pt>
                <c:pt idx="15">
                  <c:v>371.5759272968412</c:v>
                </c:pt>
                <c:pt idx="16">
                  <c:v>103.94977053753016</c:v>
                </c:pt>
                <c:pt idx="17">
                  <c:v>13.161802270343976</c:v>
                </c:pt>
                <c:pt idx="18">
                  <c:v>350.28086990639622</c:v>
                </c:pt>
                <c:pt idx="19">
                  <c:v>4.4675213732544288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C4-46C8-AE37-A611DFA99CB9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16'!$CZ$525:$CZ$544</c:f>
                <c:numCache>
                  <c:formatCode>General</c:formatCode>
                  <c:ptCount val="20"/>
                  <c:pt idx="0">
                    <c:v>312.57603029527388</c:v>
                  </c:pt>
                  <c:pt idx="1">
                    <c:v>0</c:v>
                  </c:pt>
                  <c:pt idx="2">
                    <c:v>42.563563256230374</c:v>
                  </c:pt>
                  <c:pt idx="3">
                    <c:v>7.8712534306734332</c:v>
                  </c:pt>
                  <c:pt idx="4">
                    <c:v>21.544960506834869</c:v>
                  </c:pt>
                  <c:pt idx="5">
                    <c:v>1.6497651090968384</c:v>
                  </c:pt>
                  <c:pt idx="6">
                    <c:v>0</c:v>
                  </c:pt>
                  <c:pt idx="7">
                    <c:v>114.61212487012591</c:v>
                  </c:pt>
                  <c:pt idx="8">
                    <c:v>10.453935830155581</c:v>
                  </c:pt>
                  <c:pt idx="9">
                    <c:v>10.261696192791712</c:v>
                  </c:pt>
                  <c:pt idx="10">
                    <c:v>0</c:v>
                  </c:pt>
                  <c:pt idx="11">
                    <c:v>0</c:v>
                  </c:pt>
                  <c:pt idx="12">
                    <c:v>8.221837319522006</c:v>
                  </c:pt>
                  <c:pt idx="13">
                    <c:v>26.412055546780742</c:v>
                  </c:pt>
                  <c:pt idx="14">
                    <c:v>130.12771612444516</c:v>
                  </c:pt>
                  <c:pt idx="15">
                    <c:v>2.5393222645504783</c:v>
                  </c:pt>
                  <c:pt idx="16">
                    <c:v>38.50079582470805</c:v>
                  </c:pt>
                  <c:pt idx="17">
                    <c:v>0</c:v>
                  </c:pt>
                  <c:pt idx="18">
                    <c:v>92.089856074139604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16'!$CZ$525:$CZ$544</c:f>
                <c:numCache>
                  <c:formatCode>General</c:formatCode>
                  <c:ptCount val="20"/>
                  <c:pt idx="0">
                    <c:v>312.57603029527388</c:v>
                  </c:pt>
                  <c:pt idx="1">
                    <c:v>0</c:v>
                  </c:pt>
                  <c:pt idx="2">
                    <c:v>42.563563256230374</c:v>
                  </c:pt>
                  <c:pt idx="3">
                    <c:v>7.8712534306734332</c:v>
                  </c:pt>
                  <c:pt idx="4">
                    <c:v>21.544960506834869</c:v>
                  </c:pt>
                  <c:pt idx="5">
                    <c:v>1.6497651090968384</c:v>
                  </c:pt>
                  <c:pt idx="6">
                    <c:v>0</c:v>
                  </c:pt>
                  <c:pt idx="7">
                    <c:v>114.61212487012591</c:v>
                  </c:pt>
                  <c:pt idx="8">
                    <c:v>10.453935830155581</c:v>
                  </c:pt>
                  <c:pt idx="9">
                    <c:v>10.261696192791712</c:v>
                  </c:pt>
                  <c:pt idx="10">
                    <c:v>0</c:v>
                  </c:pt>
                  <c:pt idx="11">
                    <c:v>0</c:v>
                  </c:pt>
                  <c:pt idx="12">
                    <c:v>8.221837319522006</c:v>
                  </c:pt>
                  <c:pt idx="13">
                    <c:v>26.412055546780742</c:v>
                  </c:pt>
                  <c:pt idx="14">
                    <c:v>130.12771612444516</c:v>
                  </c:pt>
                  <c:pt idx="15">
                    <c:v>2.5393222645504783</c:v>
                  </c:pt>
                  <c:pt idx="16">
                    <c:v>38.50079582470805</c:v>
                  </c:pt>
                  <c:pt idx="17">
                    <c:v>0</c:v>
                  </c:pt>
                  <c:pt idx="18">
                    <c:v>92.089856074139604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16'!$CY$525:$CY$544</c:f>
              <c:numCache>
                <c:formatCode>0</c:formatCode>
                <c:ptCount val="20"/>
                <c:pt idx="0">
                  <c:v>229.77030844003079</c:v>
                </c:pt>
                <c:pt idx="1">
                  <c:v>0</c:v>
                </c:pt>
                <c:pt idx="2">
                  <c:v>27.093763776361534</c:v>
                </c:pt>
                <c:pt idx="3">
                  <c:v>3.9356267153367166</c:v>
                </c:pt>
                <c:pt idx="4">
                  <c:v>10.772480253417434</c:v>
                </c:pt>
                <c:pt idx="5">
                  <c:v>0.82488255454841919</c:v>
                </c:pt>
                <c:pt idx="6">
                  <c:v>0</c:v>
                </c:pt>
                <c:pt idx="7">
                  <c:v>144.95120685499231</c:v>
                </c:pt>
                <c:pt idx="8">
                  <c:v>15.46384060107297</c:v>
                </c:pt>
                <c:pt idx="9">
                  <c:v>5.130848096395856</c:v>
                </c:pt>
                <c:pt idx="10">
                  <c:v>0</c:v>
                </c:pt>
                <c:pt idx="11">
                  <c:v>0</c:v>
                </c:pt>
                <c:pt idx="12">
                  <c:v>4.110918659761003</c:v>
                </c:pt>
                <c:pt idx="13">
                  <c:v>23.859790907653466</c:v>
                </c:pt>
                <c:pt idx="14">
                  <c:v>65.063858062222579</c:v>
                </c:pt>
                <c:pt idx="15">
                  <c:v>1.2696611322752391</c:v>
                </c:pt>
                <c:pt idx="16">
                  <c:v>37.481416329191426</c:v>
                </c:pt>
                <c:pt idx="17">
                  <c:v>0</c:v>
                </c:pt>
                <c:pt idx="18">
                  <c:v>92.642626547621873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C4-46C8-AE37-A611DFA99CB9}"/>
            </c:ext>
          </c:extLst>
        </c:ser>
        <c:ser>
          <c:idx val="8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16'!$DO$525:$DO$553</c:f>
                <c:numCache>
                  <c:formatCode>General</c:formatCode>
                  <c:ptCount val="29"/>
                  <c:pt idx="0">
                    <c:v>351.74019878387003</c:v>
                  </c:pt>
                  <c:pt idx="1">
                    <c:v>0</c:v>
                  </c:pt>
                  <c:pt idx="2">
                    <c:v>16.154128373757885</c:v>
                  </c:pt>
                  <c:pt idx="3">
                    <c:v>6.1721965858996759</c:v>
                  </c:pt>
                  <c:pt idx="4">
                    <c:v>9.1815428603479106</c:v>
                  </c:pt>
                  <c:pt idx="5">
                    <c:v>81.851527693555269</c:v>
                  </c:pt>
                  <c:pt idx="6">
                    <c:v>0</c:v>
                  </c:pt>
                  <c:pt idx="7">
                    <c:v>2.2121320591209459</c:v>
                  </c:pt>
                  <c:pt idx="8">
                    <c:v>110.35393208345248</c:v>
                  </c:pt>
                  <c:pt idx="9">
                    <c:v>2.2121320591209459</c:v>
                  </c:pt>
                  <c:pt idx="10">
                    <c:v>7.4540580775282006</c:v>
                  </c:pt>
                  <c:pt idx="11">
                    <c:v>5.429030660788726</c:v>
                  </c:pt>
                  <c:pt idx="12">
                    <c:v>107.81022289311977</c:v>
                  </c:pt>
                  <c:pt idx="13">
                    <c:v>93.244551792753995</c:v>
                  </c:pt>
                  <c:pt idx="14">
                    <c:v>0</c:v>
                  </c:pt>
                  <c:pt idx="15">
                    <c:v>14.604164355737822</c:v>
                  </c:pt>
                  <c:pt idx="16">
                    <c:v>32.026881262328281</c:v>
                  </c:pt>
                  <c:pt idx="17">
                    <c:v>4.1238733362371214</c:v>
                  </c:pt>
                  <c:pt idx="18">
                    <c:v>14.976825976477702</c:v>
                  </c:pt>
                  <c:pt idx="19">
                    <c:v>0.69280653895621325</c:v>
                  </c:pt>
                  <c:pt idx="20">
                    <c:v>0</c:v>
                  </c:pt>
                  <c:pt idx="21">
                    <c:v>200.09508371649315</c:v>
                  </c:pt>
                  <c:pt idx="22">
                    <c:v>24.08247153820632</c:v>
                  </c:pt>
                  <c:pt idx="23">
                    <c:v>0</c:v>
                  </c:pt>
                  <c:pt idx="24">
                    <c:v>0</c:v>
                  </c:pt>
                  <c:pt idx="25">
                    <c:v>48.749413763858229</c:v>
                  </c:pt>
                  <c:pt idx="26">
                    <c:v>87.33675777355873</c:v>
                  </c:pt>
                  <c:pt idx="27">
                    <c:v>174.46284487293985</c:v>
                  </c:pt>
                  <c:pt idx="28">
                    <c:v>8.7327027064004401</c:v>
                  </c:pt>
                </c:numCache>
              </c:numRef>
            </c:plus>
            <c:minus>
              <c:numRef>
                <c:f>'Fall 16'!$DO$525:$DO$553</c:f>
                <c:numCache>
                  <c:formatCode>General</c:formatCode>
                  <c:ptCount val="29"/>
                  <c:pt idx="0">
                    <c:v>351.74019878387003</c:v>
                  </c:pt>
                  <c:pt idx="1">
                    <c:v>0</c:v>
                  </c:pt>
                  <c:pt idx="2">
                    <c:v>16.154128373757885</c:v>
                  </c:pt>
                  <c:pt idx="3">
                    <c:v>6.1721965858996759</c:v>
                  </c:pt>
                  <c:pt idx="4">
                    <c:v>9.1815428603479106</c:v>
                  </c:pt>
                  <c:pt idx="5">
                    <c:v>81.851527693555269</c:v>
                  </c:pt>
                  <c:pt idx="6">
                    <c:v>0</c:v>
                  </c:pt>
                  <c:pt idx="7">
                    <c:v>2.2121320591209459</c:v>
                  </c:pt>
                  <c:pt idx="8">
                    <c:v>110.35393208345248</c:v>
                  </c:pt>
                  <c:pt idx="9">
                    <c:v>2.2121320591209459</c:v>
                  </c:pt>
                  <c:pt idx="10">
                    <c:v>7.4540580775282006</c:v>
                  </c:pt>
                  <c:pt idx="11">
                    <c:v>5.429030660788726</c:v>
                  </c:pt>
                  <c:pt idx="12">
                    <c:v>107.81022289311977</c:v>
                  </c:pt>
                  <c:pt idx="13">
                    <c:v>93.244551792753995</c:v>
                  </c:pt>
                  <c:pt idx="14">
                    <c:v>0</c:v>
                  </c:pt>
                  <c:pt idx="15">
                    <c:v>14.604164355737822</c:v>
                  </c:pt>
                  <c:pt idx="16">
                    <c:v>32.026881262328281</c:v>
                  </c:pt>
                  <c:pt idx="17">
                    <c:v>4.1238733362371214</c:v>
                  </c:pt>
                  <c:pt idx="18">
                    <c:v>14.976825976477702</c:v>
                  </c:pt>
                  <c:pt idx="19">
                    <c:v>0.69280653895621325</c:v>
                  </c:pt>
                  <c:pt idx="20">
                    <c:v>0</c:v>
                  </c:pt>
                  <c:pt idx="21">
                    <c:v>200.09508371649315</c:v>
                  </c:pt>
                  <c:pt idx="22">
                    <c:v>24.08247153820632</c:v>
                  </c:pt>
                  <c:pt idx="23">
                    <c:v>0</c:v>
                  </c:pt>
                  <c:pt idx="24">
                    <c:v>0</c:v>
                  </c:pt>
                  <c:pt idx="25">
                    <c:v>48.749413763858229</c:v>
                  </c:pt>
                  <c:pt idx="26">
                    <c:v>87.33675777355873</c:v>
                  </c:pt>
                  <c:pt idx="27">
                    <c:v>174.46284487293985</c:v>
                  </c:pt>
                  <c:pt idx="28">
                    <c:v>8.7327027064004401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16'!$A$525:$B$544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16'!$DM$525:$DM$544</c:f>
              <c:numCache>
                <c:formatCode>0</c:formatCode>
                <c:ptCount val="20"/>
                <c:pt idx="0">
                  <c:v>491.95337517181088</c:v>
                </c:pt>
                <c:pt idx="1">
                  <c:v>0</c:v>
                </c:pt>
                <c:pt idx="2">
                  <c:v>22.270469092263923</c:v>
                </c:pt>
                <c:pt idx="3">
                  <c:v>13.315679097813995</c:v>
                </c:pt>
                <c:pt idx="4">
                  <c:v>5.9519345968096724</c:v>
                </c:pt>
                <c:pt idx="5">
                  <c:v>35.545096981100635</c:v>
                </c:pt>
                <c:pt idx="6">
                  <c:v>0</c:v>
                </c:pt>
                <c:pt idx="7">
                  <c:v>9.3196161434958729</c:v>
                </c:pt>
                <c:pt idx="8">
                  <c:v>73.923877056813666</c:v>
                </c:pt>
                <c:pt idx="9">
                  <c:v>9.3196161434958729</c:v>
                </c:pt>
                <c:pt idx="10">
                  <c:v>10.014397556827797</c:v>
                </c:pt>
                <c:pt idx="11">
                  <c:v>16.238310183976161</c:v>
                </c:pt>
                <c:pt idx="12">
                  <c:v>48.876228345439593</c:v>
                </c:pt>
                <c:pt idx="13">
                  <c:v>88.441310710177348</c:v>
                </c:pt>
                <c:pt idx="14">
                  <c:v>0</c:v>
                </c:pt>
                <c:pt idx="15">
                  <c:v>10.213262105987429</c:v>
                </c:pt>
                <c:pt idx="16">
                  <c:v>23.885457054648299</c:v>
                </c:pt>
                <c:pt idx="17">
                  <c:v>2.7652148049553675</c:v>
                </c:pt>
                <c:pt idx="18">
                  <c:v>15.210000963958782</c:v>
                </c:pt>
                <c:pt idx="19">
                  <c:v>0.24494410087316018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C4-46C8-AE37-A611DFA99CB9}"/>
            </c:ext>
          </c:extLst>
        </c:ser>
        <c:ser>
          <c:idx val="9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16'!$EA$525:$EA$544</c:f>
                <c:numCache>
                  <c:formatCode>General</c:formatCode>
                  <c:ptCount val="20"/>
                  <c:pt idx="0">
                    <c:v>1028.1913659306626</c:v>
                  </c:pt>
                  <c:pt idx="1">
                    <c:v>3.6525936436951678</c:v>
                  </c:pt>
                  <c:pt idx="2">
                    <c:v>269.51634973700175</c:v>
                  </c:pt>
                  <c:pt idx="3">
                    <c:v>5.2527391472093701</c:v>
                  </c:pt>
                  <c:pt idx="4">
                    <c:v>10.867094642344961</c:v>
                  </c:pt>
                  <c:pt idx="5">
                    <c:v>4.0329124099255038</c:v>
                  </c:pt>
                  <c:pt idx="6">
                    <c:v>11.604781848983412</c:v>
                  </c:pt>
                  <c:pt idx="7">
                    <c:v>172.80437683043377</c:v>
                  </c:pt>
                  <c:pt idx="8">
                    <c:v>436.71107746144412</c:v>
                  </c:pt>
                  <c:pt idx="9">
                    <c:v>38.137313877004296</c:v>
                  </c:pt>
                  <c:pt idx="10">
                    <c:v>26.744630057460661</c:v>
                  </c:pt>
                  <c:pt idx="11">
                    <c:v>28.341609550835972</c:v>
                  </c:pt>
                  <c:pt idx="12">
                    <c:v>2.3993746278461137</c:v>
                  </c:pt>
                  <c:pt idx="13">
                    <c:v>960.83744416598643</c:v>
                  </c:pt>
                  <c:pt idx="14">
                    <c:v>35.100549308881831</c:v>
                  </c:pt>
                  <c:pt idx="15">
                    <c:v>171.72296669941133</c:v>
                  </c:pt>
                  <c:pt idx="16">
                    <c:v>195.29973427858044</c:v>
                  </c:pt>
                  <c:pt idx="17">
                    <c:v>1.7608972489794574</c:v>
                  </c:pt>
                  <c:pt idx="18">
                    <c:v>254.0981766703392</c:v>
                  </c:pt>
                  <c:pt idx="19">
                    <c:v>3.9761907098269904</c:v>
                  </c:pt>
                </c:numCache>
              </c:numRef>
            </c:plus>
            <c:minus>
              <c:numRef>
                <c:f>'Fall 16'!$EA$525:$EA$544</c:f>
                <c:numCache>
                  <c:formatCode>General</c:formatCode>
                  <c:ptCount val="20"/>
                  <c:pt idx="0">
                    <c:v>1028.1913659306626</c:v>
                  </c:pt>
                  <c:pt idx="1">
                    <c:v>3.6525936436951678</c:v>
                  </c:pt>
                  <c:pt idx="2">
                    <c:v>269.51634973700175</c:v>
                  </c:pt>
                  <c:pt idx="3">
                    <c:v>5.2527391472093701</c:v>
                  </c:pt>
                  <c:pt idx="4">
                    <c:v>10.867094642344961</c:v>
                  </c:pt>
                  <c:pt idx="5">
                    <c:v>4.0329124099255038</c:v>
                  </c:pt>
                  <c:pt idx="6">
                    <c:v>11.604781848983412</c:v>
                  </c:pt>
                  <c:pt idx="7">
                    <c:v>172.80437683043377</c:v>
                  </c:pt>
                  <c:pt idx="8">
                    <c:v>436.71107746144412</c:v>
                  </c:pt>
                  <c:pt idx="9">
                    <c:v>38.137313877004296</c:v>
                  </c:pt>
                  <c:pt idx="10">
                    <c:v>26.744630057460661</c:v>
                  </c:pt>
                  <c:pt idx="11">
                    <c:v>28.341609550835972</c:v>
                  </c:pt>
                  <c:pt idx="12">
                    <c:v>2.3993746278461137</c:v>
                  </c:pt>
                  <c:pt idx="13">
                    <c:v>960.83744416598643</c:v>
                  </c:pt>
                  <c:pt idx="14">
                    <c:v>35.100549308881831</c:v>
                  </c:pt>
                  <c:pt idx="15">
                    <c:v>171.72296669941133</c:v>
                  </c:pt>
                  <c:pt idx="16">
                    <c:v>195.29973427858044</c:v>
                  </c:pt>
                  <c:pt idx="17">
                    <c:v>1.7608972489794574</c:v>
                  </c:pt>
                  <c:pt idx="18">
                    <c:v>254.0981766703392</c:v>
                  </c:pt>
                  <c:pt idx="19">
                    <c:v>3.9761907098269904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16'!$DY$525:$DY$544</c:f>
              <c:numCache>
                <c:formatCode>0</c:formatCode>
                <c:ptCount val="20"/>
                <c:pt idx="0">
                  <c:v>1106.4955300870763</c:v>
                </c:pt>
                <c:pt idx="1">
                  <c:v>2.1383911040080674</c:v>
                </c:pt>
                <c:pt idx="2">
                  <c:v>379.11858752428583</c:v>
                </c:pt>
                <c:pt idx="3">
                  <c:v>18.993799406555528</c:v>
                </c:pt>
                <c:pt idx="4">
                  <c:v>14.501045614489811</c:v>
                </c:pt>
                <c:pt idx="5">
                  <c:v>3.7604511750817187</c:v>
                </c:pt>
                <c:pt idx="6">
                  <c:v>8.6973608926458112</c:v>
                </c:pt>
                <c:pt idx="7">
                  <c:v>208.73512062600088</c:v>
                </c:pt>
                <c:pt idx="8">
                  <c:v>492.07207378745215</c:v>
                </c:pt>
                <c:pt idx="9">
                  <c:v>63.971644049332653</c:v>
                </c:pt>
                <c:pt idx="10">
                  <c:v>47.197337067155154</c:v>
                </c:pt>
                <c:pt idx="11">
                  <c:v>47.117485399374189</c:v>
                </c:pt>
                <c:pt idx="12">
                  <c:v>7.1430888586001737</c:v>
                </c:pt>
                <c:pt idx="13">
                  <c:v>1069.2727386512761</c:v>
                </c:pt>
                <c:pt idx="14">
                  <c:v>27.511395971503021</c:v>
                </c:pt>
                <c:pt idx="15">
                  <c:v>251.34123341805352</c:v>
                </c:pt>
                <c:pt idx="16">
                  <c:v>233.12717780562031</c:v>
                </c:pt>
                <c:pt idx="17">
                  <c:v>4.1406710696861113</c:v>
                </c:pt>
                <c:pt idx="18">
                  <c:v>329.62008526952542</c:v>
                </c:pt>
                <c:pt idx="19">
                  <c:v>4.8369285987759296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C4-46C8-AE37-A611DFA99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2467520"/>
        <c:axId val="-2112464128"/>
      </c:barChart>
      <c:catAx>
        <c:axId val="-21124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464128"/>
        <c:crosses val="autoZero"/>
        <c:auto val="1"/>
        <c:lblAlgn val="ctr"/>
        <c:lblOffset val="100"/>
        <c:noMultiLvlLbl val="0"/>
      </c:catAx>
      <c:valAx>
        <c:axId val="-2112464128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(µg/g)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467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673864238102002E-4"/>
          <c:y val="3.7181888832065602E-4"/>
          <c:w val="0.53336558806706202"/>
          <c:h val="4.48593114345283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 b="1"/>
              <a:t>STANOLS</a:t>
            </a:r>
          </a:p>
        </c:rich>
      </c:tx>
      <c:layout>
        <c:manualLayout>
          <c:xMode val="edge"/>
          <c:yMode val="edge"/>
          <c:x val="0.92137077539863699"/>
          <c:y val="1.7337623598826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4639022130455102E-2"/>
          <c:y val="9.0463867133432505E-2"/>
          <c:w val="0.96915728133679402"/>
          <c:h val="0.610091407045991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16'!$AC$630:$AC$649</c:f>
                <c:numCache>
                  <c:formatCode>General</c:formatCode>
                  <c:ptCount val="20"/>
                  <c:pt idx="0">
                    <c:v>1.8026575829033029E-2</c:v>
                  </c:pt>
                  <c:pt idx="1">
                    <c:v>0</c:v>
                  </c:pt>
                  <c:pt idx="2">
                    <c:v>1.4848913218657054E-2</c:v>
                  </c:pt>
                  <c:pt idx="3">
                    <c:v>4.5584506831604608E-3</c:v>
                  </c:pt>
                  <c:pt idx="4">
                    <c:v>6.6939805365878097E-2</c:v>
                  </c:pt>
                  <c:pt idx="5">
                    <c:v>4.8311230649328305E-3</c:v>
                  </c:pt>
                  <c:pt idx="6">
                    <c:v>6.9525308887589997E-3</c:v>
                  </c:pt>
                  <c:pt idx="7">
                    <c:v>1.4175839786109699E-2</c:v>
                  </c:pt>
                  <c:pt idx="8">
                    <c:v>1.5119737032714527E-2</c:v>
                  </c:pt>
                  <c:pt idx="9">
                    <c:v>2.1070628247477997E-2</c:v>
                  </c:pt>
                  <c:pt idx="10">
                    <c:v>1.1012592718655404E-2</c:v>
                  </c:pt>
                  <c:pt idx="11">
                    <c:v>8.8677587625422376E-3</c:v>
                  </c:pt>
                  <c:pt idx="12">
                    <c:v>6.9852099490421045E-3</c:v>
                  </c:pt>
                  <c:pt idx="13">
                    <c:v>7.3386378171583957E-2</c:v>
                  </c:pt>
                  <c:pt idx="14">
                    <c:v>0.11963240512379336</c:v>
                  </c:pt>
                  <c:pt idx="15">
                    <c:v>5.5509318028116192E-2</c:v>
                  </c:pt>
                  <c:pt idx="16">
                    <c:v>1.416029975689545E-2</c:v>
                  </c:pt>
                  <c:pt idx="17">
                    <c:v>3.4104167235815661E-3</c:v>
                  </c:pt>
                  <c:pt idx="18">
                    <c:v>0.10354200613901555</c:v>
                  </c:pt>
                  <c:pt idx="19">
                    <c:v>3.3502504889053259E-3</c:v>
                  </c:pt>
                </c:numCache>
              </c:numRef>
            </c:plus>
            <c:minus>
              <c:numRef>
                <c:f>'Fall 16'!$AC$630:$AC$649</c:f>
                <c:numCache>
                  <c:formatCode>General</c:formatCode>
                  <c:ptCount val="20"/>
                  <c:pt idx="0">
                    <c:v>1.8026575829033029E-2</c:v>
                  </c:pt>
                  <c:pt idx="1">
                    <c:v>0</c:v>
                  </c:pt>
                  <c:pt idx="2">
                    <c:v>1.4848913218657054E-2</c:v>
                  </c:pt>
                  <c:pt idx="3">
                    <c:v>4.5584506831604608E-3</c:v>
                  </c:pt>
                  <c:pt idx="4">
                    <c:v>6.6939805365878097E-2</c:v>
                  </c:pt>
                  <c:pt idx="5">
                    <c:v>4.8311230649328305E-3</c:v>
                  </c:pt>
                  <c:pt idx="6">
                    <c:v>6.9525308887589997E-3</c:v>
                  </c:pt>
                  <c:pt idx="7">
                    <c:v>1.4175839786109699E-2</c:v>
                  </c:pt>
                  <c:pt idx="8">
                    <c:v>1.5119737032714527E-2</c:v>
                  </c:pt>
                  <c:pt idx="9">
                    <c:v>2.1070628247477997E-2</c:v>
                  </c:pt>
                  <c:pt idx="10">
                    <c:v>1.1012592718655404E-2</c:v>
                  </c:pt>
                  <c:pt idx="11">
                    <c:v>8.8677587625422376E-3</c:v>
                  </c:pt>
                  <c:pt idx="12">
                    <c:v>6.9852099490421045E-3</c:v>
                  </c:pt>
                  <c:pt idx="13">
                    <c:v>7.3386378171583957E-2</c:v>
                  </c:pt>
                  <c:pt idx="14">
                    <c:v>0.11963240512379336</c:v>
                  </c:pt>
                  <c:pt idx="15">
                    <c:v>5.5509318028116192E-2</c:v>
                  </c:pt>
                  <c:pt idx="16">
                    <c:v>1.416029975689545E-2</c:v>
                  </c:pt>
                  <c:pt idx="17">
                    <c:v>3.4104167235815661E-3</c:v>
                  </c:pt>
                  <c:pt idx="18">
                    <c:v>0.10354200613901555</c:v>
                  </c:pt>
                  <c:pt idx="19">
                    <c:v>3.3502504889053259E-3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16'!$Z$630:$Z$649</c:f>
              <c:numCache>
                <c:formatCode>0%</c:formatCode>
                <c:ptCount val="20"/>
                <c:pt idx="0">
                  <c:v>5.1756254668292784E-2</c:v>
                </c:pt>
                <c:pt idx="1">
                  <c:v>0</c:v>
                </c:pt>
                <c:pt idx="2">
                  <c:v>2.1214224108805302E-2</c:v>
                </c:pt>
                <c:pt idx="3">
                  <c:v>8.141462643994091E-3</c:v>
                </c:pt>
                <c:pt idx="4">
                  <c:v>0.12013574990594475</c:v>
                </c:pt>
                <c:pt idx="5">
                  <c:v>5.8500813176293152E-3</c:v>
                </c:pt>
                <c:pt idx="6">
                  <c:v>4.9164695166240384E-3</c:v>
                </c:pt>
                <c:pt idx="7">
                  <c:v>2.4814575291953436E-2</c:v>
                </c:pt>
                <c:pt idx="8">
                  <c:v>2.5669529907569981E-2</c:v>
                </c:pt>
                <c:pt idx="9">
                  <c:v>2.0675647766864799E-2</c:v>
                </c:pt>
                <c:pt idx="10">
                  <c:v>1.1694849620870747E-2</c:v>
                </c:pt>
                <c:pt idx="11">
                  <c:v>1.4539314621148004E-2</c:v>
                </c:pt>
                <c:pt idx="12">
                  <c:v>8.9171729210909025E-3</c:v>
                </c:pt>
                <c:pt idx="13">
                  <c:v>0.17524863752833714</c:v>
                </c:pt>
                <c:pt idx="14">
                  <c:v>0.1670881986090387</c:v>
                </c:pt>
                <c:pt idx="15">
                  <c:v>8.8270136156738788E-2</c:v>
                </c:pt>
                <c:pt idx="16">
                  <c:v>2.8585398194302367E-2</c:v>
                </c:pt>
                <c:pt idx="17">
                  <c:v>5.7149269043734524E-3</c:v>
                </c:pt>
                <c:pt idx="18">
                  <c:v>0.21103177012399413</c:v>
                </c:pt>
                <c:pt idx="19">
                  <c:v>5.7356001924273349E-3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8-408D-AF7D-7A29633A07F0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16'!$AQ$630:$AQ$649</c:f>
                <c:numCache>
                  <c:formatCode>General</c:formatCode>
                  <c:ptCount val="20"/>
                  <c:pt idx="0">
                    <c:v>1.1168817434579753E-2</c:v>
                  </c:pt>
                  <c:pt idx="1">
                    <c:v>0</c:v>
                  </c:pt>
                  <c:pt idx="2">
                    <c:v>1.1316676526868949E-2</c:v>
                  </c:pt>
                  <c:pt idx="3">
                    <c:v>5.9908449503035636E-3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2.1913852135406937E-2</c:v>
                  </c:pt>
                  <c:pt idx="9">
                    <c:v>8.8511962474431081E-3</c:v>
                  </c:pt>
                  <c:pt idx="10">
                    <c:v>3.9154156998883756E-2</c:v>
                  </c:pt>
                  <c:pt idx="11">
                    <c:v>3.9167951162865873E-2</c:v>
                  </c:pt>
                  <c:pt idx="12">
                    <c:v>0</c:v>
                  </c:pt>
                  <c:pt idx="13">
                    <c:v>0.15594397134659047</c:v>
                  </c:pt>
                  <c:pt idx="14">
                    <c:v>0</c:v>
                  </c:pt>
                  <c:pt idx="15">
                    <c:v>8.5474593027907164E-3</c:v>
                  </c:pt>
                  <c:pt idx="16">
                    <c:v>3.8081828868588991E-2</c:v>
                  </c:pt>
                  <c:pt idx="17">
                    <c:v>9.7884763845086376E-3</c:v>
                  </c:pt>
                  <c:pt idx="18">
                    <c:v>6.2305619878841152E-2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16'!$AQ$630:$AQ$649</c:f>
                <c:numCache>
                  <c:formatCode>General</c:formatCode>
                  <c:ptCount val="20"/>
                  <c:pt idx="0">
                    <c:v>1.1168817434579753E-2</c:v>
                  </c:pt>
                  <c:pt idx="1">
                    <c:v>0</c:v>
                  </c:pt>
                  <c:pt idx="2">
                    <c:v>1.1316676526868949E-2</c:v>
                  </c:pt>
                  <c:pt idx="3">
                    <c:v>5.9908449503035636E-3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2.1913852135406937E-2</c:v>
                  </c:pt>
                  <c:pt idx="9">
                    <c:v>8.8511962474431081E-3</c:v>
                  </c:pt>
                  <c:pt idx="10">
                    <c:v>3.9154156998883756E-2</c:v>
                  </c:pt>
                  <c:pt idx="11">
                    <c:v>3.9167951162865873E-2</c:v>
                  </c:pt>
                  <c:pt idx="12">
                    <c:v>0</c:v>
                  </c:pt>
                  <c:pt idx="13">
                    <c:v>0.15594397134659047</c:v>
                  </c:pt>
                  <c:pt idx="14">
                    <c:v>0</c:v>
                  </c:pt>
                  <c:pt idx="15">
                    <c:v>8.5474593027907164E-3</c:v>
                  </c:pt>
                  <c:pt idx="16">
                    <c:v>3.8081828868588991E-2</c:v>
                  </c:pt>
                  <c:pt idx="17">
                    <c:v>9.7884763845086376E-3</c:v>
                  </c:pt>
                  <c:pt idx="18">
                    <c:v>6.2305619878841152E-2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16'!$AO$630:$AO$649</c:f>
              <c:numCache>
                <c:formatCode>0%</c:formatCode>
                <c:ptCount val="20"/>
                <c:pt idx="0">
                  <c:v>6.1048760316441818E-2</c:v>
                </c:pt>
                <c:pt idx="1">
                  <c:v>0</c:v>
                </c:pt>
                <c:pt idx="2">
                  <c:v>1.2366286010065322E-2</c:v>
                </c:pt>
                <c:pt idx="3">
                  <c:v>1.3174671121923965E-2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3.8068669230471537E-2</c:v>
                </c:pt>
                <c:pt idx="9">
                  <c:v>3.6134857365788084E-3</c:v>
                </c:pt>
                <c:pt idx="10">
                  <c:v>1.5984617659347992E-2</c:v>
                </c:pt>
                <c:pt idx="11">
                  <c:v>5.7552616881858261E-2</c:v>
                </c:pt>
                <c:pt idx="12">
                  <c:v>0</c:v>
                </c:pt>
                <c:pt idx="13">
                  <c:v>0.49819858927905919</c:v>
                </c:pt>
                <c:pt idx="14">
                  <c:v>0</c:v>
                </c:pt>
                <c:pt idx="15">
                  <c:v>6.9216534201499034E-3</c:v>
                </c:pt>
                <c:pt idx="16">
                  <c:v>5.5184617506805846E-2</c:v>
                </c:pt>
                <c:pt idx="17">
                  <c:v>2.0736863177730391E-2</c:v>
                </c:pt>
                <c:pt idx="18">
                  <c:v>0.21714916965956707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8-408D-AF7D-7A29633A07F0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16'!$BE$630:$BE$649</c:f>
                <c:numCache>
                  <c:formatCode>General</c:formatCode>
                  <c:ptCount val="20"/>
                  <c:pt idx="0">
                    <c:v>1.4354754124094231E-2</c:v>
                  </c:pt>
                  <c:pt idx="1">
                    <c:v>0</c:v>
                  </c:pt>
                  <c:pt idx="2">
                    <c:v>5.0691296446246136E-3</c:v>
                  </c:pt>
                  <c:pt idx="3">
                    <c:v>1.8999464682558647E-4</c:v>
                  </c:pt>
                  <c:pt idx="4">
                    <c:v>4.297517558315281E-3</c:v>
                  </c:pt>
                  <c:pt idx="5">
                    <c:v>8.6442884770618659E-4</c:v>
                  </c:pt>
                  <c:pt idx="6">
                    <c:v>1.3781044905123655E-3</c:v>
                  </c:pt>
                  <c:pt idx="7">
                    <c:v>7.710983735872123E-3</c:v>
                  </c:pt>
                  <c:pt idx="8">
                    <c:v>1.971013223921721E-2</c:v>
                  </c:pt>
                  <c:pt idx="9">
                    <c:v>1.9329629369739774E-2</c:v>
                  </c:pt>
                  <c:pt idx="10">
                    <c:v>9.242217028515699E-3</c:v>
                  </c:pt>
                  <c:pt idx="11">
                    <c:v>1.2735767100634295E-3</c:v>
                  </c:pt>
                  <c:pt idx="12">
                    <c:v>1.434258395927484E-3</c:v>
                  </c:pt>
                  <c:pt idx="13">
                    <c:v>7.8648025726659535E-2</c:v>
                  </c:pt>
                  <c:pt idx="14">
                    <c:v>5.1200709190547151E-3</c:v>
                  </c:pt>
                  <c:pt idx="15">
                    <c:v>3.338533500640524E-2</c:v>
                  </c:pt>
                  <c:pt idx="16">
                    <c:v>1.6290757994818095E-2</c:v>
                  </c:pt>
                  <c:pt idx="17">
                    <c:v>5.4602063380888258E-4</c:v>
                  </c:pt>
                  <c:pt idx="18">
                    <c:v>6.4299798893467069E-2</c:v>
                  </c:pt>
                  <c:pt idx="19">
                    <c:v>1.299667923620644E-3</c:v>
                  </c:pt>
                </c:numCache>
              </c:numRef>
            </c:plus>
            <c:minus>
              <c:numRef>
                <c:f>'Fall 16'!$BE$630:$BE$649</c:f>
                <c:numCache>
                  <c:formatCode>General</c:formatCode>
                  <c:ptCount val="20"/>
                  <c:pt idx="0">
                    <c:v>1.4354754124094231E-2</c:v>
                  </c:pt>
                  <c:pt idx="1">
                    <c:v>0</c:v>
                  </c:pt>
                  <c:pt idx="2">
                    <c:v>5.0691296446246136E-3</c:v>
                  </c:pt>
                  <c:pt idx="3">
                    <c:v>1.8999464682558647E-4</c:v>
                  </c:pt>
                  <c:pt idx="4">
                    <c:v>4.297517558315281E-3</c:v>
                  </c:pt>
                  <c:pt idx="5">
                    <c:v>8.6442884770618659E-4</c:v>
                  </c:pt>
                  <c:pt idx="6">
                    <c:v>1.3781044905123655E-3</c:v>
                  </c:pt>
                  <c:pt idx="7">
                    <c:v>7.710983735872123E-3</c:v>
                  </c:pt>
                  <c:pt idx="8">
                    <c:v>1.971013223921721E-2</c:v>
                  </c:pt>
                  <c:pt idx="9">
                    <c:v>1.9329629369739774E-2</c:v>
                  </c:pt>
                  <c:pt idx="10">
                    <c:v>9.242217028515699E-3</c:v>
                  </c:pt>
                  <c:pt idx="11">
                    <c:v>1.2735767100634295E-3</c:v>
                  </c:pt>
                  <c:pt idx="12">
                    <c:v>1.434258395927484E-3</c:v>
                  </c:pt>
                  <c:pt idx="13">
                    <c:v>7.8648025726659535E-2</c:v>
                  </c:pt>
                  <c:pt idx="14">
                    <c:v>5.1200709190547151E-3</c:v>
                  </c:pt>
                  <c:pt idx="15">
                    <c:v>3.338533500640524E-2</c:v>
                  </c:pt>
                  <c:pt idx="16">
                    <c:v>1.6290757994818095E-2</c:v>
                  </c:pt>
                  <c:pt idx="17">
                    <c:v>5.4602063380888258E-4</c:v>
                  </c:pt>
                  <c:pt idx="18">
                    <c:v>6.4299798893467069E-2</c:v>
                  </c:pt>
                  <c:pt idx="19">
                    <c:v>1.299667923620644E-3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16'!$BC$630:$BC$649</c:f>
              <c:numCache>
                <c:formatCode>0%</c:formatCode>
                <c:ptCount val="20"/>
                <c:pt idx="0">
                  <c:v>5.870839997190383E-2</c:v>
                </c:pt>
                <c:pt idx="1">
                  <c:v>0</c:v>
                </c:pt>
                <c:pt idx="2">
                  <c:v>1.3074392250646645E-2</c:v>
                </c:pt>
                <c:pt idx="3">
                  <c:v>1.2755200478202109E-3</c:v>
                </c:pt>
                <c:pt idx="4">
                  <c:v>1.0049247131853241E-2</c:v>
                </c:pt>
                <c:pt idx="5">
                  <c:v>5.751431028170876E-4</c:v>
                </c:pt>
                <c:pt idx="6">
                  <c:v>2.7551477404448867E-3</c:v>
                </c:pt>
                <c:pt idx="7">
                  <c:v>1.7026104428530149E-2</c:v>
                </c:pt>
                <c:pt idx="8">
                  <c:v>2.9588313145286118E-2</c:v>
                </c:pt>
                <c:pt idx="9">
                  <c:v>2.0897433483570763E-2</c:v>
                </c:pt>
                <c:pt idx="10">
                  <c:v>1.4042923959823848E-2</c:v>
                </c:pt>
                <c:pt idx="11">
                  <c:v>3.7894449956499703E-3</c:v>
                </c:pt>
                <c:pt idx="12">
                  <c:v>3.5641284398822437E-3</c:v>
                </c:pt>
                <c:pt idx="13">
                  <c:v>0.3483537591547432</c:v>
                </c:pt>
                <c:pt idx="14">
                  <c:v>2.4825675876520574E-3</c:v>
                </c:pt>
                <c:pt idx="15">
                  <c:v>0.18063894444298853</c:v>
                </c:pt>
                <c:pt idx="16">
                  <c:v>2.556168561792917E-2</c:v>
                </c:pt>
                <c:pt idx="17">
                  <c:v>2.1809373050622948E-3</c:v>
                </c:pt>
                <c:pt idx="18">
                  <c:v>0.26144036595336595</c:v>
                </c:pt>
                <c:pt idx="19">
                  <c:v>3.9955412400297895E-3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8-408D-AF7D-7A29633A07F0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16'!$BV$630:$BV$649</c:f>
                <c:numCache>
                  <c:formatCode>General</c:formatCode>
                  <c:ptCount val="20"/>
                  <c:pt idx="0">
                    <c:v>5.7768633281011839E-2</c:v>
                  </c:pt>
                  <c:pt idx="1">
                    <c:v>5.1485446841623963E-4</c:v>
                  </c:pt>
                  <c:pt idx="2">
                    <c:v>5.2883058251389087E-3</c:v>
                  </c:pt>
                  <c:pt idx="3">
                    <c:v>7.548128830806751E-3</c:v>
                  </c:pt>
                  <c:pt idx="4">
                    <c:v>7.1837830574763171E-3</c:v>
                  </c:pt>
                  <c:pt idx="5">
                    <c:v>2.1948620026099042E-3</c:v>
                  </c:pt>
                  <c:pt idx="6">
                    <c:v>2.8744264648180237E-2</c:v>
                  </c:pt>
                  <c:pt idx="7">
                    <c:v>4.9323269664799489E-2</c:v>
                  </c:pt>
                  <c:pt idx="8">
                    <c:v>1.5749989964453929E-2</c:v>
                  </c:pt>
                  <c:pt idx="9">
                    <c:v>5.5785679466922138E-3</c:v>
                  </c:pt>
                  <c:pt idx="10">
                    <c:v>4.1744117207807279E-3</c:v>
                  </c:pt>
                  <c:pt idx="11">
                    <c:v>7.5639926438461668E-3</c:v>
                  </c:pt>
                  <c:pt idx="12">
                    <c:v>1.5379800169464967E-3</c:v>
                  </c:pt>
                  <c:pt idx="13">
                    <c:v>0.107420617582223</c:v>
                  </c:pt>
                  <c:pt idx="14">
                    <c:v>2.0489795441027244E-2</c:v>
                  </c:pt>
                  <c:pt idx="15">
                    <c:v>3.7124087559009027E-2</c:v>
                  </c:pt>
                  <c:pt idx="16">
                    <c:v>1.219092327282993E-2</c:v>
                  </c:pt>
                  <c:pt idx="17">
                    <c:v>7.4107338712583418E-4</c:v>
                  </c:pt>
                  <c:pt idx="18">
                    <c:v>7.7847300855727594E-2</c:v>
                  </c:pt>
                  <c:pt idx="19">
                    <c:v>4.3637542154146029E-3</c:v>
                  </c:pt>
                </c:numCache>
              </c:numRef>
            </c:plus>
            <c:minus>
              <c:numRef>
                <c:f>'Fall 16'!$BV$630:$BV$649</c:f>
                <c:numCache>
                  <c:formatCode>General</c:formatCode>
                  <c:ptCount val="20"/>
                  <c:pt idx="0">
                    <c:v>5.7768633281011839E-2</c:v>
                  </c:pt>
                  <c:pt idx="1">
                    <c:v>5.1485446841623963E-4</c:v>
                  </c:pt>
                  <c:pt idx="2">
                    <c:v>5.2883058251389087E-3</c:v>
                  </c:pt>
                  <c:pt idx="3">
                    <c:v>7.548128830806751E-3</c:v>
                  </c:pt>
                  <c:pt idx="4">
                    <c:v>7.1837830574763171E-3</c:v>
                  </c:pt>
                  <c:pt idx="5">
                    <c:v>2.1948620026099042E-3</c:v>
                  </c:pt>
                  <c:pt idx="6">
                    <c:v>2.8744264648180237E-2</c:v>
                  </c:pt>
                  <c:pt idx="7">
                    <c:v>4.9323269664799489E-2</c:v>
                  </c:pt>
                  <c:pt idx="8">
                    <c:v>1.5749989964453929E-2</c:v>
                  </c:pt>
                  <c:pt idx="9">
                    <c:v>5.5785679466922138E-3</c:v>
                  </c:pt>
                  <c:pt idx="10">
                    <c:v>4.1744117207807279E-3</c:v>
                  </c:pt>
                  <c:pt idx="11">
                    <c:v>7.5639926438461668E-3</c:v>
                  </c:pt>
                  <c:pt idx="12">
                    <c:v>1.5379800169464967E-3</c:v>
                  </c:pt>
                  <c:pt idx="13">
                    <c:v>0.107420617582223</c:v>
                  </c:pt>
                  <c:pt idx="14">
                    <c:v>2.0489795441027244E-2</c:v>
                  </c:pt>
                  <c:pt idx="15">
                    <c:v>3.7124087559009027E-2</c:v>
                  </c:pt>
                  <c:pt idx="16">
                    <c:v>1.219092327282993E-2</c:v>
                  </c:pt>
                  <c:pt idx="17">
                    <c:v>7.4107338712583418E-4</c:v>
                  </c:pt>
                  <c:pt idx="18">
                    <c:v>7.7847300855727594E-2</c:v>
                  </c:pt>
                  <c:pt idx="19">
                    <c:v>4.3637542154146029E-3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16'!$BT$630:$BT$649</c:f>
              <c:numCache>
                <c:formatCode>0%</c:formatCode>
                <c:ptCount val="20"/>
                <c:pt idx="0">
                  <c:v>0.10402078767263442</c:v>
                </c:pt>
                <c:pt idx="1">
                  <c:v>1.7161815613874653E-4</c:v>
                </c:pt>
                <c:pt idx="2">
                  <c:v>1.362189820038508E-2</c:v>
                </c:pt>
                <c:pt idx="3">
                  <c:v>7.4040661833651928E-3</c:v>
                </c:pt>
                <c:pt idx="4">
                  <c:v>1.0361292493936367E-2</c:v>
                </c:pt>
                <c:pt idx="5">
                  <c:v>9.5577364897720958E-4</c:v>
                </c:pt>
                <c:pt idx="6">
                  <c:v>1.6824735281978306E-2</c:v>
                </c:pt>
                <c:pt idx="7">
                  <c:v>4.2639021811266997E-2</c:v>
                </c:pt>
                <c:pt idx="8">
                  <c:v>4.8841585374094207E-2</c:v>
                </c:pt>
                <c:pt idx="9">
                  <c:v>1.3145859608448175E-2</c:v>
                </c:pt>
                <c:pt idx="10">
                  <c:v>1.0356479907146934E-2</c:v>
                </c:pt>
                <c:pt idx="11">
                  <c:v>1.2198091331197959E-2</c:v>
                </c:pt>
                <c:pt idx="12">
                  <c:v>3.8004173328127825E-3</c:v>
                </c:pt>
                <c:pt idx="13">
                  <c:v>0.36994563061967423</c:v>
                </c:pt>
                <c:pt idx="14">
                  <c:v>1.843613189214667E-2</c:v>
                </c:pt>
                <c:pt idx="15">
                  <c:v>8.6409908424138884E-2</c:v>
                </c:pt>
                <c:pt idx="16">
                  <c:v>3.4292362785750617E-2</c:v>
                </c:pt>
                <c:pt idx="17">
                  <c:v>3.3500078657905646E-3</c:v>
                </c:pt>
                <c:pt idx="18">
                  <c:v>0.20025553377533126</c:v>
                </c:pt>
                <c:pt idx="19">
                  <c:v>2.9687976347853775E-3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8-408D-AF7D-7A29633A07F0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16'!$CH$630:$CH$649</c:f>
                <c:numCache>
                  <c:formatCode>General</c:formatCode>
                  <c:ptCount val="20"/>
                  <c:pt idx="0">
                    <c:v>9.6269640502529823E-3</c:v>
                  </c:pt>
                  <c:pt idx="2">
                    <c:v>1.9670743719627938E-2</c:v>
                  </c:pt>
                  <c:pt idx="3">
                    <c:v>4.9626322734511901E-4</c:v>
                  </c:pt>
                  <c:pt idx="4">
                    <c:v>9.6696739885534008E-3</c:v>
                  </c:pt>
                  <c:pt idx="5">
                    <c:v>6.1870171651149861E-4</c:v>
                  </c:pt>
                  <c:pt idx="6">
                    <c:v>8.3585220460529516E-4</c:v>
                  </c:pt>
                  <c:pt idx="7">
                    <c:v>8.6142498318382207E-3</c:v>
                  </c:pt>
                  <c:pt idx="8">
                    <c:v>1.4734360140836357E-2</c:v>
                  </c:pt>
                  <c:pt idx="9">
                    <c:v>1.1380167890593049E-2</c:v>
                  </c:pt>
                  <c:pt idx="10">
                    <c:v>9.5351605654758875E-3</c:v>
                  </c:pt>
                  <c:pt idx="11">
                    <c:v>1.6973419522733717E-3</c:v>
                  </c:pt>
                  <c:pt idx="12">
                    <c:v>2.7614029034061563E-3</c:v>
                  </c:pt>
                  <c:pt idx="13">
                    <c:v>5.2049147534218243E-2</c:v>
                  </c:pt>
                  <c:pt idx="14">
                    <c:v>1.5080376508361303E-3</c:v>
                  </c:pt>
                  <c:pt idx="15">
                    <c:v>7.4601551057557336E-2</c:v>
                  </c:pt>
                  <c:pt idx="16">
                    <c:v>1.2823523450194298E-2</c:v>
                  </c:pt>
                  <c:pt idx="17">
                    <c:v>3.570263574279943E-4</c:v>
                  </c:pt>
                  <c:pt idx="18">
                    <c:v>4.1992179647978425E-2</c:v>
                  </c:pt>
                  <c:pt idx="19">
                    <c:v>7.6080667035339751E-4</c:v>
                  </c:pt>
                </c:numCache>
              </c:numRef>
            </c:plus>
            <c:minus>
              <c:numRef>
                <c:f>'Fall 16'!$CH$630:$CH$649</c:f>
                <c:numCache>
                  <c:formatCode>General</c:formatCode>
                  <c:ptCount val="20"/>
                  <c:pt idx="0">
                    <c:v>9.6269640502529823E-3</c:v>
                  </c:pt>
                  <c:pt idx="2">
                    <c:v>1.9670743719627938E-2</c:v>
                  </c:pt>
                  <c:pt idx="3">
                    <c:v>4.9626322734511901E-4</c:v>
                  </c:pt>
                  <c:pt idx="4">
                    <c:v>9.6696739885534008E-3</c:v>
                  </c:pt>
                  <c:pt idx="5">
                    <c:v>6.1870171651149861E-4</c:v>
                  </c:pt>
                  <c:pt idx="6">
                    <c:v>8.3585220460529516E-4</c:v>
                  </c:pt>
                  <c:pt idx="7">
                    <c:v>8.6142498318382207E-3</c:v>
                  </c:pt>
                  <c:pt idx="8">
                    <c:v>1.4734360140836357E-2</c:v>
                  </c:pt>
                  <c:pt idx="9">
                    <c:v>1.1380167890593049E-2</c:v>
                  </c:pt>
                  <c:pt idx="10">
                    <c:v>9.5351605654758875E-3</c:v>
                  </c:pt>
                  <c:pt idx="11">
                    <c:v>1.6973419522733717E-3</c:v>
                  </c:pt>
                  <c:pt idx="12">
                    <c:v>2.7614029034061563E-3</c:v>
                  </c:pt>
                  <c:pt idx="13">
                    <c:v>5.2049147534218243E-2</c:v>
                  </c:pt>
                  <c:pt idx="14">
                    <c:v>1.5080376508361303E-3</c:v>
                  </c:pt>
                  <c:pt idx="15">
                    <c:v>7.4601551057557336E-2</c:v>
                  </c:pt>
                  <c:pt idx="16">
                    <c:v>1.2823523450194298E-2</c:v>
                  </c:pt>
                  <c:pt idx="17">
                    <c:v>3.570263574279943E-4</c:v>
                  </c:pt>
                  <c:pt idx="18">
                    <c:v>4.1992179647978425E-2</c:v>
                  </c:pt>
                  <c:pt idx="19">
                    <c:v>7.6080667035339751E-4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16'!$CF$630:$CF$649</c:f>
              <c:numCache>
                <c:formatCode>0%</c:formatCode>
                <c:ptCount val="20"/>
                <c:pt idx="0">
                  <c:v>6.3009875864810966E-2</c:v>
                </c:pt>
                <c:pt idx="2">
                  <c:v>6.4463958583285103E-2</c:v>
                </c:pt>
                <c:pt idx="3">
                  <c:v>2.8089123409533292E-3</c:v>
                </c:pt>
                <c:pt idx="4">
                  <c:v>3.12814149516236E-2</c:v>
                </c:pt>
                <c:pt idx="5">
                  <c:v>3.4860307361446784E-3</c:v>
                </c:pt>
                <c:pt idx="6">
                  <c:v>4.7870303425666515E-3</c:v>
                </c:pt>
                <c:pt idx="7">
                  <c:v>4.1532716210503223E-2</c:v>
                </c:pt>
                <c:pt idx="8">
                  <c:v>5.1972429742572337E-2</c:v>
                </c:pt>
                <c:pt idx="9">
                  <c:v>4.3105947258680985E-2</c:v>
                </c:pt>
                <c:pt idx="10">
                  <c:v>2.4476415606579847E-2</c:v>
                </c:pt>
                <c:pt idx="11">
                  <c:v>7.2142768482315548E-3</c:v>
                </c:pt>
                <c:pt idx="12">
                  <c:v>8.8160099847325712E-3</c:v>
                </c:pt>
                <c:pt idx="13">
                  <c:v>0.24600836735269543</c:v>
                </c:pt>
                <c:pt idx="14">
                  <c:v>2.1665760892399626E-2</c:v>
                </c:pt>
                <c:pt idx="15">
                  <c:v>0.20727374981597965</c:v>
                </c:pt>
                <c:pt idx="16">
                  <c:v>2.8130948385733861E-2</c:v>
                </c:pt>
                <c:pt idx="17">
                  <c:v>2.3644068104400713E-3</c:v>
                </c:pt>
                <c:pt idx="18">
                  <c:v>0.14461322557917347</c:v>
                </c:pt>
                <c:pt idx="19">
                  <c:v>2.9885226928930897E-3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8-408D-AF7D-7A29633A07F0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16'!$CR$630:$CR$649</c:f>
                <c:numCache>
                  <c:formatCode>General</c:formatCode>
                  <c:ptCount val="20"/>
                  <c:pt idx="0">
                    <c:v>8.4437248848754556E-3</c:v>
                  </c:pt>
                  <c:pt idx="1">
                    <c:v>0</c:v>
                  </c:pt>
                  <c:pt idx="2">
                    <c:v>4.5780204122183787E-3</c:v>
                  </c:pt>
                  <c:pt idx="3">
                    <c:v>0</c:v>
                  </c:pt>
                  <c:pt idx="4">
                    <c:v>5.1333179477661079E-3</c:v>
                  </c:pt>
                  <c:pt idx="5">
                    <c:v>0</c:v>
                  </c:pt>
                  <c:pt idx="6">
                    <c:v>0</c:v>
                  </c:pt>
                  <c:pt idx="7">
                    <c:v>1.531045019155463E-3</c:v>
                  </c:pt>
                  <c:pt idx="8">
                    <c:v>3.7499912733131727E-3</c:v>
                  </c:pt>
                  <c:pt idx="9">
                    <c:v>7.7418144732060738E-3</c:v>
                  </c:pt>
                  <c:pt idx="10">
                    <c:v>2.2064068308641452E-2</c:v>
                  </c:pt>
                  <c:pt idx="11">
                    <c:v>4.1523864988681821E-3</c:v>
                  </c:pt>
                  <c:pt idx="12">
                    <c:v>2.0946399220952696E-3</c:v>
                  </c:pt>
                  <c:pt idx="13">
                    <c:v>0.13670501289848283</c:v>
                  </c:pt>
                  <c:pt idx="14">
                    <c:v>0</c:v>
                  </c:pt>
                  <c:pt idx="15">
                    <c:v>0.2752810946637308</c:v>
                  </c:pt>
                  <c:pt idx="16">
                    <c:v>3.2123799034981305E-3</c:v>
                  </c:pt>
                  <c:pt idx="17">
                    <c:v>0</c:v>
                  </c:pt>
                  <c:pt idx="18">
                    <c:v>0.23386508228280919</c:v>
                  </c:pt>
                  <c:pt idx="19">
                    <c:v>3.5403931504067185E-3</c:v>
                  </c:pt>
                </c:numCache>
              </c:numRef>
            </c:plus>
            <c:minus>
              <c:numRef>
                <c:f>'Fall 16'!$CR$630:$CR$649</c:f>
                <c:numCache>
                  <c:formatCode>General</c:formatCode>
                  <c:ptCount val="20"/>
                  <c:pt idx="0">
                    <c:v>8.4437248848754556E-3</c:v>
                  </c:pt>
                  <c:pt idx="1">
                    <c:v>0</c:v>
                  </c:pt>
                  <c:pt idx="2">
                    <c:v>4.5780204122183787E-3</c:v>
                  </c:pt>
                  <c:pt idx="3">
                    <c:v>0</c:v>
                  </c:pt>
                  <c:pt idx="4">
                    <c:v>5.1333179477661079E-3</c:v>
                  </c:pt>
                  <c:pt idx="5">
                    <c:v>0</c:v>
                  </c:pt>
                  <c:pt idx="6">
                    <c:v>0</c:v>
                  </c:pt>
                  <c:pt idx="7">
                    <c:v>1.531045019155463E-3</c:v>
                  </c:pt>
                  <c:pt idx="8">
                    <c:v>3.7499912733131727E-3</c:v>
                  </c:pt>
                  <c:pt idx="9">
                    <c:v>7.7418144732060738E-3</c:v>
                  </c:pt>
                  <c:pt idx="10">
                    <c:v>2.2064068308641452E-2</c:v>
                  </c:pt>
                  <c:pt idx="11">
                    <c:v>4.1523864988681821E-3</c:v>
                  </c:pt>
                  <c:pt idx="12">
                    <c:v>2.0946399220952696E-3</c:v>
                  </c:pt>
                  <c:pt idx="13">
                    <c:v>0.13670501289848283</c:v>
                  </c:pt>
                  <c:pt idx="14">
                    <c:v>0</c:v>
                  </c:pt>
                  <c:pt idx="15">
                    <c:v>0.2752810946637308</c:v>
                  </c:pt>
                  <c:pt idx="16">
                    <c:v>3.2123799034981305E-3</c:v>
                  </c:pt>
                  <c:pt idx="17">
                    <c:v>0</c:v>
                  </c:pt>
                  <c:pt idx="18">
                    <c:v>0.23386508228280919</c:v>
                  </c:pt>
                  <c:pt idx="19">
                    <c:v>3.5403931504067185E-3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16'!$CP$630:$CP$649</c:f>
              <c:numCache>
                <c:formatCode>0%</c:formatCode>
                <c:ptCount val="20"/>
                <c:pt idx="0">
                  <c:v>1.8090532742634908E-2</c:v>
                </c:pt>
                <c:pt idx="1">
                  <c:v>0</c:v>
                </c:pt>
                <c:pt idx="2">
                  <c:v>9.8815214311451013E-3</c:v>
                </c:pt>
                <c:pt idx="3">
                  <c:v>0</c:v>
                </c:pt>
                <c:pt idx="4">
                  <c:v>5.544454267680984E-3</c:v>
                </c:pt>
                <c:pt idx="5">
                  <c:v>0</c:v>
                </c:pt>
                <c:pt idx="6">
                  <c:v>0</c:v>
                </c:pt>
                <c:pt idx="7">
                  <c:v>4.4338231835640875E-3</c:v>
                </c:pt>
                <c:pt idx="8">
                  <c:v>1.0383934362623849E-2</c:v>
                </c:pt>
                <c:pt idx="9">
                  <c:v>1.0521477390687803E-2</c:v>
                </c:pt>
                <c:pt idx="10">
                  <c:v>2.2534982387966772E-2</c:v>
                </c:pt>
                <c:pt idx="11">
                  <c:v>3.6816166272608461E-3</c:v>
                </c:pt>
                <c:pt idx="12">
                  <c:v>9.3675145083797729E-4</c:v>
                </c:pt>
                <c:pt idx="13">
                  <c:v>0.27292810136490153</c:v>
                </c:pt>
                <c:pt idx="14">
                  <c:v>0</c:v>
                </c:pt>
                <c:pt idx="15">
                  <c:v>0.42569843877309588</c:v>
                </c:pt>
                <c:pt idx="16">
                  <c:v>1.7549428413290435E-3</c:v>
                </c:pt>
                <c:pt idx="17">
                  <c:v>0</c:v>
                </c:pt>
                <c:pt idx="18">
                  <c:v>0.21202611122599446</c:v>
                </c:pt>
                <c:pt idx="19">
                  <c:v>1.5833119502768119E-3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38-408D-AF7D-7A29633A07F0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16'!$EN$630:$EN$649</c:f>
                <c:numCache>
                  <c:formatCode>General</c:formatCode>
                  <c:ptCount val="20"/>
                  <c:pt idx="0">
                    <c:v>1.2478517539807039E-2</c:v>
                  </c:pt>
                  <c:pt idx="1">
                    <c:v>0</c:v>
                  </c:pt>
                  <c:pt idx="2">
                    <c:v>9.2756339422804326E-3</c:v>
                  </c:pt>
                  <c:pt idx="3">
                    <c:v>7.9577990752121575E-3</c:v>
                  </c:pt>
                  <c:pt idx="4">
                    <c:v>5.1016239130351262E-3</c:v>
                  </c:pt>
                  <c:pt idx="5">
                    <c:v>2.0146078065457064E-3</c:v>
                  </c:pt>
                  <c:pt idx="6">
                    <c:v>4.7896335188041556E-3</c:v>
                  </c:pt>
                  <c:pt idx="7">
                    <c:v>1.7540909742838843E-2</c:v>
                  </c:pt>
                  <c:pt idx="8">
                    <c:v>1.0184841515069678E-2</c:v>
                  </c:pt>
                  <c:pt idx="9">
                    <c:v>1.732867404186287E-2</c:v>
                  </c:pt>
                  <c:pt idx="10">
                    <c:v>1.1911902383420601E-2</c:v>
                  </c:pt>
                  <c:pt idx="11">
                    <c:v>7.0527297215014165E-3</c:v>
                  </c:pt>
                  <c:pt idx="12">
                    <c:v>4.463481841388969E-3</c:v>
                  </c:pt>
                  <c:pt idx="13">
                    <c:v>6.6114220332164853E-2</c:v>
                  </c:pt>
                  <c:pt idx="14">
                    <c:v>2.6953660791567441E-2</c:v>
                  </c:pt>
                  <c:pt idx="15">
                    <c:v>3.9327063455353833E-2</c:v>
                  </c:pt>
                  <c:pt idx="16">
                    <c:v>1.5396415817151588E-2</c:v>
                  </c:pt>
                  <c:pt idx="17">
                    <c:v>1.9670952418075014E-3</c:v>
                  </c:pt>
                  <c:pt idx="18">
                    <c:v>2.0976132168130292E-2</c:v>
                  </c:pt>
                  <c:pt idx="19">
                    <c:v>1.6476569894943193E-3</c:v>
                  </c:pt>
                </c:numCache>
              </c:numRef>
            </c:plus>
            <c:minus>
              <c:numRef>
                <c:f>'Fall 16'!$EN$630:$EN$649</c:f>
                <c:numCache>
                  <c:formatCode>General</c:formatCode>
                  <c:ptCount val="20"/>
                  <c:pt idx="0">
                    <c:v>1.2478517539807039E-2</c:v>
                  </c:pt>
                  <c:pt idx="1">
                    <c:v>0</c:v>
                  </c:pt>
                  <c:pt idx="2">
                    <c:v>9.2756339422804326E-3</c:v>
                  </c:pt>
                  <c:pt idx="3">
                    <c:v>7.9577990752121575E-3</c:v>
                  </c:pt>
                  <c:pt idx="4">
                    <c:v>5.1016239130351262E-3</c:v>
                  </c:pt>
                  <c:pt idx="5">
                    <c:v>2.0146078065457064E-3</c:v>
                  </c:pt>
                  <c:pt idx="6">
                    <c:v>4.7896335188041556E-3</c:v>
                  </c:pt>
                  <c:pt idx="7">
                    <c:v>1.7540909742838843E-2</c:v>
                  </c:pt>
                  <c:pt idx="8">
                    <c:v>1.0184841515069678E-2</c:v>
                  </c:pt>
                  <c:pt idx="9">
                    <c:v>1.732867404186287E-2</c:v>
                  </c:pt>
                  <c:pt idx="10">
                    <c:v>1.1911902383420601E-2</c:v>
                  </c:pt>
                  <c:pt idx="11">
                    <c:v>7.0527297215014165E-3</c:v>
                  </c:pt>
                  <c:pt idx="12">
                    <c:v>4.463481841388969E-3</c:v>
                  </c:pt>
                  <c:pt idx="13">
                    <c:v>6.6114220332164853E-2</c:v>
                  </c:pt>
                  <c:pt idx="14">
                    <c:v>2.6953660791567441E-2</c:v>
                  </c:pt>
                  <c:pt idx="15">
                    <c:v>3.9327063455353833E-2</c:v>
                  </c:pt>
                  <c:pt idx="16">
                    <c:v>1.5396415817151588E-2</c:v>
                  </c:pt>
                  <c:pt idx="17">
                    <c:v>1.9670952418075014E-3</c:v>
                  </c:pt>
                  <c:pt idx="18">
                    <c:v>2.0976132168130292E-2</c:v>
                  </c:pt>
                  <c:pt idx="19">
                    <c:v>1.6476569894943193E-3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16'!$EM$630:$EM$649</c:f>
              <c:numCache>
                <c:formatCode>0%</c:formatCode>
                <c:ptCount val="20"/>
                <c:pt idx="0">
                  <c:v>7.8461026098525177E-2</c:v>
                </c:pt>
                <c:pt idx="1">
                  <c:v>0</c:v>
                </c:pt>
                <c:pt idx="2">
                  <c:v>3.643367621494583E-2</c:v>
                </c:pt>
                <c:pt idx="3">
                  <c:v>9.4061252211797269E-3</c:v>
                </c:pt>
                <c:pt idx="4">
                  <c:v>7.2284413662028219E-3</c:v>
                </c:pt>
                <c:pt idx="5">
                  <c:v>3.0907496225175243E-3</c:v>
                </c:pt>
                <c:pt idx="6">
                  <c:v>6.3410339549219187E-3</c:v>
                </c:pt>
                <c:pt idx="7">
                  <c:v>5.6942450318006342E-2</c:v>
                </c:pt>
                <c:pt idx="8">
                  <c:v>5.2044122340862309E-2</c:v>
                </c:pt>
                <c:pt idx="9">
                  <c:v>5.390528140566285E-2</c:v>
                </c:pt>
                <c:pt idx="10">
                  <c:v>3.5566254101984357E-2</c:v>
                </c:pt>
                <c:pt idx="11">
                  <c:v>1.872192583980286E-2</c:v>
                </c:pt>
                <c:pt idx="12">
                  <c:v>1.2548218593566984E-2</c:v>
                </c:pt>
                <c:pt idx="13">
                  <c:v>0.16458719185409154</c:v>
                </c:pt>
                <c:pt idx="14">
                  <c:v>4.191437669005068E-2</c:v>
                </c:pt>
                <c:pt idx="15">
                  <c:v>0.18192063241137285</c:v>
                </c:pt>
                <c:pt idx="16">
                  <c:v>5.2764572594387445E-2</c:v>
                </c:pt>
                <c:pt idx="17">
                  <c:v>6.2872906319171541E-3</c:v>
                </c:pt>
                <c:pt idx="18">
                  <c:v>0.17958365595717427</c:v>
                </c:pt>
                <c:pt idx="19">
                  <c:v>2.2529747828273789E-3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38-408D-AF7D-7A29633A0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2375648"/>
        <c:axId val="-2112372256"/>
      </c:barChart>
      <c:catAx>
        <c:axId val="-211237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372256"/>
        <c:crosses val="autoZero"/>
        <c:auto val="1"/>
        <c:lblAlgn val="ctr"/>
        <c:lblOffset val="100"/>
        <c:noMultiLvlLbl val="0"/>
      </c:catAx>
      <c:valAx>
        <c:axId val="-211237225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37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781889575800402E-2"/>
          <c:y val="1.5764344229036199E-2"/>
          <c:w val="0.36732566769004699"/>
          <c:h val="4.41511761901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99615078069502E-2"/>
          <c:y val="2.48745433660683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plus>
            <c:min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16'!$Z$654:$Z$664</c:f>
              <c:numCache>
                <c:formatCode>0%</c:formatCode>
                <c:ptCount val="11"/>
                <c:pt idx="0">
                  <c:v>9.3732730416216992E-2</c:v>
                </c:pt>
                <c:pt idx="1">
                  <c:v>3.8082283356523125E-2</c:v>
                </c:pt>
                <c:pt idx="2">
                  <c:v>2.0775472750024358E-2</c:v>
                </c:pt>
                <c:pt idx="3">
                  <c:v>0.22330963110068849</c:v>
                </c:pt>
                <c:pt idx="4">
                  <c:v>1.0436872240085614E-2</c:v>
                </c:pt>
                <c:pt idx="5">
                  <c:v>4.429332589879597E-2</c:v>
                </c:pt>
                <c:pt idx="6">
                  <c:v>2.0135387633553738E-2</c:v>
                </c:pt>
                <c:pt idx="7">
                  <c:v>2.8539959393765538E-2</c:v>
                </c:pt>
                <c:pt idx="8">
                  <c:v>1.8478860968402677E-2</c:v>
                </c:pt>
                <c:pt idx="9">
                  <c:v>0.3362603931860304</c:v>
                </c:pt>
                <c:pt idx="10">
                  <c:v>0.16686263716374652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72-4635-A47B-42E28511AE49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16'!$AP$654:$AP$664</c:f>
                <c:numCache>
                  <c:formatCode>General</c:formatCode>
                  <c:ptCount val="11"/>
                  <c:pt idx="0">
                    <c:v>1.0429734405083524E-2</c:v>
                  </c:pt>
                  <c:pt idx="1">
                    <c:v>8.3135485977000947E-3</c:v>
                  </c:pt>
                  <c:pt idx="2">
                    <c:v>4.6298376441300136E-3</c:v>
                  </c:pt>
                  <c:pt idx="3">
                    <c:v>0</c:v>
                  </c:pt>
                  <c:pt idx="4">
                    <c:v>0</c:v>
                  </c:pt>
                  <c:pt idx="5">
                    <c:v>1.4572110852672581E-2</c:v>
                  </c:pt>
                  <c:pt idx="6">
                    <c:v>2.2413295765089283E-2</c:v>
                  </c:pt>
                  <c:pt idx="7">
                    <c:v>2.7074556571204843E-2</c:v>
                  </c:pt>
                  <c:pt idx="8">
                    <c:v>0</c:v>
                  </c:pt>
                  <c:pt idx="9">
                    <c:v>6.5288445961435293E-2</c:v>
                  </c:pt>
                  <c:pt idx="10">
                    <c:v>5.7104166111221679E-3</c:v>
                  </c:pt>
                </c:numCache>
              </c:numRef>
            </c:plus>
            <c:minus>
              <c:numRef>
                <c:f>'Fall 16'!$AP$654:$AP$664</c:f>
                <c:numCache>
                  <c:formatCode>General</c:formatCode>
                  <c:ptCount val="11"/>
                  <c:pt idx="0">
                    <c:v>1.0429734405083524E-2</c:v>
                  </c:pt>
                  <c:pt idx="1">
                    <c:v>8.3135485977000947E-3</c:v>
                  </c:pt>
                  <c:pt idx="2">
                    <c:v>4.6298376441300136E-3</c:v>
                  </c:pt>
                  <c:pt idx="3">
                    <c:v>0</c:v>
                  </c:pt>
                  <c:pt idx="4">
                    <c:v>0</c:v>
                  </c:pt>
                  <c:pt idx="5">
                    <c:v>1.4572110852672581E-2</c:v>
                  </c:pt>
                  <c:pt idx="6">
                    <c:v>2.2413295765089283E-2</c:v>
                  </c:pt>
                  <c:pt idx="7">
                    <c:v>2.7074556571204843E-2</c:v>
                  </c:pt>
                  <c:pt idx="8">
                    <c:v>0</c:v>
                  </c:pt>
                  <c:pt idx="9">
                    <c:v>6.5288445961435293E-2</c:v>
                  </c:pt>
                  <c:pt idx="10">
                    <c:v>5.7104166111221679E-3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16'!$AO$654:$AO$664</c:f>
              <c:numCache>
                <c:formatCode>0%</c:formatCode>
                <c:ptCount val="11"/>
                <c:pt idx="0">
                  <c:v>8.8805900194792398E-2</c:v>
                </c:pt>
                <c:pt idx="1">
                  <c:v>1.9443222399362466E-2</c:v>
                </c:pt>
                <c:pt idx="2">
                  <c:v>1.9697137009118616E-2</c:v>
                </c:pt>
                <c:pt idx="3">
                  <c:v>0</c:v>
                </c:pt>
                <c:pt idx="4">
                  <c:v>0</c:v>
                </c:pt>
                <c:pt idx="5">
                  <c:v>5.6237562748033959E-2</c:v>
                </c:pt>
                <c:pt idx="6">
                  <c:v>2.0460446130957353E-2</c:v>
                </c:pt>
                <c:pt idx="7">
                  <c:v>8.6738085705758736E-2</c:v>
                </c:pt>
                <c:pt idx="8">
                  <c:v>0</c:v>
                </c:pt>
                <c:pt idx="9">
                  <c:v>0.69887775369572858</c:v>
                </c:pt>
                <c:pt idx="10">
                  <c:v>9.7398921162479331E-3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72-4635-A47B-42E28511AE49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16'!$BD$654:$BD$664</c:f>
                <c:numCache>
                  <c:formatCode>General</c:formatCode>
                  <c:ptCount val="11"/>
                  <c:pt idx="0">
                    <c:v>7.5472867669171715E-3</c:v>
                  </c:pt>
                  <c:pt idx="1">
                    <c:v>2.4864253171607959E-3</c:v>
                  </c:pt>
                  <c:pt idx="2">
                    <c:v>1.269202969525054E-4</c:v>
                  </c:pt>
                  <c:pt idx="3">
                    <c:v>2.1453284361374965E-3</c:v>
                  </c:pt>
                  <c:pt idx="4">
                    <c:v>4.5616845876889339E-4</c:v>
                  </c:pt>
                  <c:pt idx="5">
                    <c:v>9.0413340012576605E-3</c:v>
                  </c:pt>
                  <c:pt idx="6">
                    <c:v>5.2927210774290695E-3</c:v>
                  </c:pt>
                  <c:pt idx="7">
                    <c:v>5.899934696712803E-4</c:v>
                  </c:pt>
                  <c:pt idx="8">
                    <c:v>7.2340298330738457E-4</c:v>
                  </c:pt>
                  <c:pt idx="9">
                    <c:v>3.5291285141138294E-2</c:v>
                  </c:pt>
                  <c:pt idx="10">
                    <c:v>2.0565058851367061E-2</c:v>
                  </c:pt>
                </c:numCache>
              </c:numRef>
            </c:plus>
            <c:minus>
              <c:numRef>
                <c:f>'Fall 16'!$BD$654:$BD$664</c:f>
                <c:numCache>
                  <c:formatCode>General</c:formatCode>
                  <c:ptCount val="11"/>
                  <c:pt idx="0">
                    <c:v>7.5472867669171715E-3</c:v>
                  </c:pt>
                  <c:pt idx="1">
                    <c:v>2.4864253171607959E-3</c:v>
                  </c:pt>
                  <c:pt idx="2">
                    <c:v>1.269202969525054E-4</c:v>
                  </c:pt>
                  <c:pt idx="3">
                    <c:v>2.1453284361374965E-3</c:v>
                  </c:pt>
                  <c:pt idx="4">
                    <c:v>4.5616845876889339E-4</c:v>
                  </c:pt>
                  <c:pt idx="5">
                    <c:v>9.0413340012576605E-3</c:v>
                  </c:pt>
                  <c:pt idx="6">
                    <c:v>5.2927210774290695E-3</c:v>
                  </c:pt>
                  <c:pt idx="7">
                    <c:v>5.899934696712803E-4</c:v>
                  </c:pt>
                  <c:pt idx="8">
                    <c:v>7.2340298330738457E-4</c:v>
                  </c:pt>
                  <c:pt idx="9">
                    <c:v>3.5291285141138294E-2</c:v>
                  </c:pt>
                  <c:pt idx="10">
                    <c:v>2.0565058851367061E-2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16'!$BC$654:$BC$664</c:f>
              <c:numCache>
                <c:formatCode>0%</c:formatCode>
                <c:ptCount val="11"/>
                <c:pt idx="0">
                  <c:v>8.8983482953390591E-2</c:v>
                </c:pt>
                <c:pt idx="1">
                  <c:v>1.9785625767935248E-2</c:v>
                </c:pt>
                <c:pt idx="2">
                  <c:v>1.941510755857775E-3</c:v>
                </c:pt>
                <c:pt idx="3">
                  <c:v>1.5130507795597445E-2</c:v>
                </c:pt>
                <c:pt idx="4">
                  <c:v>9.0575018621197366E-4</c:v>
                </c:pt>
                <c:pt idx="5">
                  <c:v>4.3935822502840068E-2</c:v>
                </c:pt>
                <c:pt idx="6">
                  <c:v>2.1670003687974271E-2</c:v>
                </c:pt>
                <c:pt idx="7">
                  <c:v>5.6976581438569207E-3</c:v>
                </c:pt>
                <c:pt idx="8">
                  <c:v>5.3982257253581897E-3</c:v>
                </c:pt>
                <c:pt idx="9">
                  <c:v>0.52185955978566456</c:v>
                </c:pt>
                <c:pt idx="10">
                  <c:v>0.27469185269531293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72-4635-A47B-42E28511AE49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16'!$BU$654:$BU$664</c:f>
                <c:numCache>
                  <c:formatCode>General</c:formatCode>
                  <c:ptCount val="11"/>
                  <c:pt idx="0">
                    <c:v>2.4710388082644433E-2</c:v>
                  </c:pt>
                  <c:pt idx="1">
                    <c:v>2.711752332979757E-3</c:v>
                  </c:pt>
                  <c:pt idx="2">
                    <c:v>3.0636403257703559E-3</c:v>
                  </c:pt>
                  <c:pt idx="3">
                    <c:v>2.9870539552367781E-3</c:v>
                  </c:pt>
                  <c:pt idx="4">
                    <c:v>9.0291457284018858E-4</c:v>
                  </c:pt>
                  <c:pt idx="5">
                    <c:v>5.456780681503323E-3</c:v>
                  </c:pt>
                  <c:pt idx="6">
                    <c:v>1.8293129747158244E-3</c:v>
                  </c:pt>
                  <c:pt idx="7">
                    <c:v>2.9451413850328247E-3</c:v>
                  </c:pt>
                  <c:pt idx="8">
                    <c:v>6.183590242824096E-4</c:v>
                  </c:pt>
                  <c:pt idx="9">
                    <c:v>3.1672481722403958E-2</c:v>
                  </c:pt>
                  <c:pt idx="10">
                    <c:v>1.8950065252404519E-2</c:v>
                  </c:pt>
                </c:numCache>
              </c:numRef>
            </c:plus>
            <c:minus>
              <c:numRef>
                <c:f>'Fall 16'!$BU$654:$BU$664</c:f>
                <c:numCache>
                  <c:formatCode>General</c:formatCode>
                  <c:ptCount val="11"/>
                  <c:pt idx="0">
                    <c:v>2.4710388082644433E-2</c:v>
                  </c:pt>
                  <c:pt idx="1">
                    <c:v>2.711752332979757E-3</c:v>
                  </c:pt>
                  <c:pt idx="2">
                    <c:v>3.0636403257703559E-3</c:v>
                  </c:pt>
                  <c:pt idx="3">
                    <c:v>2.9870539552367781E-3</c:v>
                  </c:pt>
                  <c:pt idx="4">
                    <c:v>9.0291457284018858E-4</c:v>
                  </c:pt>
                  <c:pt idx="5">
                    <c:v>5.456780681503323E-3</c:v>
                  </c:pt>
                  <c:pt idx="6">
                    <c:v>1.8293129747158244E-3</c:v>
                  </c:pt>
                  <c:pt idx="7">
                    <c:v>2.9451413850328247E-3</c:v>
                  </c:pt>
                  <c:pt idx="8">
                    <c:v>6.183590242824096E-4</c:v>
                  </c:pt>
                  <c:pt idx="9">
                    <c:v>3.1672481722403958E-2</c:v>
                  </c:pt>
                  <c:pt idx="10">
                    <c:v>1.8950065252404519E-2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16'!$BT$654:$BT$664</c:f>
              <c:numCache>
                <c:formatCode>0%</c:formatCode>
                <c:ptCount val="11"/>
                <c:pt idx="0">
                  <c:v>0.15702706221668378</c:v>
                </c:pt>
                <c:pt idx="1">
                  <c:v>2.094380864439874E-2</c:v>
                </c:pt>
                <c:pt idx="2">
                  <c:v>1.0833196121038991E-2</c:v>
                </c:pt>
                <c:pt idx="3">
                  <c:v>1.5693952315573564E-2</c:v>
                </c:pt>
                <c:pt idx="4">
                  <c:v>1.4324803274012241E-3</c:v>
                </c:pt>
                <c:pt idx="5">
                  <c:v>7.2851587106243398E-2</c:v>
                </c:pt>
                <c:pt idx="6">
                  <c:v>1.5707393421078412E-2</c:v>
                </c:pt>
                <c:pt idx="7">
                  <c:v>1.7910010849883772E-2</c:v>
                </c:pt>
                <c:pt idx="8">
                  <c:v>5.7208598921691346E-3</c:v>
                </c:pt>
                <c:pt idx="9">
                  <c:v>0.54755206433264192</c:v>
                </c:pt>
                <c:pt idx="10">
                  <c:v>0.13432758477288717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72-4635-A47B-42E28511AE49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plus>
            <c:min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16'!$CF$654:$CF$664</c:f>
              <c:numCache>
                <c:formatCode>0%</c:formatCode>
                <c:ptCount val="11"/>
                <c:pt idx="0">
                  <c:v>9.3395120121284134E-2</c:v>
                </c:pt>
                <c:pt idx="1">
                  <c:v>9.5425955402102122E-2</c:v>
                </c:pt>
                <c:pt idx="2">
                  <c:v>4.7015202820311301E-3</c:v>
                </c:pt>
                <c:pt idx="3">
                  <c:v>3.5413974856075045E-2</c:v>
                </c:pt>
                <c:pt idx="4">
                  <c:v>4.9144957137131472E-3</c:v>
                </c:pt>
                <c:pt idx="5">
                  <c:v>6.5615952575562228E-2</c:v>
                </c:pt>
                <c:pt idx="6">
                  <c:v>3.6788146349653654E-2</c:v>
                </c:pt>
                <c:pt idx="7">
                  <c:v>1.8574211607308516E-2</c:v>
                </c:pt>
                <c:pt idx="8">
                  <c:v>2.1614320957147399E-2</c:v>
                </c:pt>
                <c:pt idx="9">
                  <c:v>0.32771535238965493</c:v>
                </c:pt>
                <c:pt idx="10">
                  <c:v>0.29724509137795724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72-4635-A47B-42E28511AE49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16'!$CQ$654:$CQ$664</c:f>
                <c:numCache>
                  <c:formatCode>General</c:formatCode>
                  <c:ptCount val="11"/>
                  <c:pt idx="0">
                    <c:v>7.8144169979965945E-3</c:v>
                  </c:pt>
                  <c:pt idx="1">
                    <c:v>6.5725632278411002E-3</c:v>
                  </c:pt>
                  <c:pt idx="2">
                    <c:v>0</c:v>
                  </c:pt>
                  <c:pt idx="3">
                    <c:v>4.0294954594238697E-3</c:v>
                  </c:pt>
                  <c:pt idx="4">
                    <c:v>0</c:v>
                  </c:pt>
                  <c:pt idx="5">
                    <c:v>2.3908032018574465E-3</c:v>
                  </c:pt>
                  <c:pt idx="6">
                    <c:v>9.5412929079735018E-3</c:v>
                  </c:pt>
                  <c:pt idx="7">
                    <c:v>2.0725322256550916E-3</c:v>
                  </c:pt>
                  <c:pt idx="8">
                    <c:v>9.8362706958259722E-4</c:v>
                  </c:pt>
                  <c:pt idx="9">
                    <c:v>0.10589432916662986</c:v>
                  </c:pt>
                  <c:pt idx="10">
                    <c:v>0.11119827754593425</c:v>
                  </c:pt>
                </c:numCache>
              </c:numRef>
            </c:plus>
            <c:minus>
              <c:numRef>
                <c:f>'Fall 16'!$CQ$654:$CQ$664</c:f>
                <c:numCache>
                  <c:formatCode>General</c:formatCode>
                  <c:ptCount val="11"/>
                  <c:pt idx="0">
                    <c:v>7.8144169979965945E-3</c:v>
                  </c:pt>
                  <c:pt idx="1">
                    <c:v>6.5725632278411002E-3</c:v>
                  </c:pt>
                  <c:pt idx="2">
                    <c:v>0</c:v>
                  </c:pt>
                  <c:pt idx="3">
                    <c:v>4.0294954594238697E-3</c:v>
                  </c:pt>
                  <c:pt idx="4">
                    <c:v>0</c:v>
                  </c:pt>
                  <c:pt idx="5">
                    <c:v>2.3908032018574465E-3</c:v>
                  </c:pt>
                  <c:pt idx="6">
                    <c:v>9.5412929079735018E-3</c:v>
                  </c:pt>
                  <c:pt idx="7">
                    <c:v>2.0725322256550916E-3</c:v>
                  </c:pt>
                  <c:pt idx="8">
                    <c:v>9.8362706958259722E-4</c:v>
                  </c:pt>
                  <c:pt idx="9">
                    <c:v>0.10589432916662986</c:v>
                  </c:pt>
                  <c:pt idx="10">
                    <c:v>0.11119827754593425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16'!$CP$654:$CP$664</c:f>
              <c:numCache>
                <c:formatCode>0%</c:formatCode>
                <c:ptCount val="11"/>
                <c:pt idx="0">
                  <c:v>2.7442187180549953E-2</c:v>
                </c:pt>
                <c:pt idx="1">
                  <c:v>1.5890592695524113E-2</c:v>
                </c:pt>
                <c:pt idx="2">
                  <c:v>0</c:v>
                </c:pt>
                <c:pt idx="3">
                  <c:v>9.1782064886754954E-3</c:v>
                </c:pt>
                <c:pt idx="4">
                  <c:v>0</c:v>
                </c:pt>
                <c:pt idx="5">
                  <c:v>1.429783912107355E-2</c:v>
                </c:pt>
                <c:pt idx="6">
                  <c:v>2.6127415610688137E-2</c:v>
                </c:pt>
                <c:pt idx="7">
                  <c:v>4.2776726029938282E-3</c:v>
                </c:pt>
                <c:pt idx="8">
                  <c:v>9.8362706958259744E-4</c:v>
                </c:pt>
                <c:pt idx="9">
                  <c:v>0.40193692838945455</c:v>
                </c:pt>
                <c:pt idx="10">
                  <c:v>0.49986553084145779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72-4635-A47B-42E28511AE49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16'!$EO$654:$EO$664</c:f>
                <c:numCache>
                  <c:formatCode>General</c:formatCode>
                  <c:ptCount val="11"/>
                  <c:pt idx="0">
                    <c:v>8.7283412658455614E-3</c:v>
                  </c:pt>
                  <c:pt idx="1">
                    <c:v>4.6763836924833078E-3</c:v>
                  </c:pt>
                  <c:pt idx="2">
                    <c:v>4.9778837567422901E-3</c:v>
                  </c:pt>
                  <c:pt idx="3">
                    <c:v>2.4835370671226265E-3</c:v>
                  </c:pt>
                  <c:pt idx="4">
                    <c:v>1.2832252695523484E-3</c:v>
                  </c:pt>
                  <c:pt idx="5">
                    <c:v>6.5795093199584875E-3</c:v>
                  </c:pt>
                  <c:pt idx="6">
                    <c:v>6.2684584058641845E-3</c:v>
                  </c:pt>
                  <c:pt idx="7">
                    <c:v>4.499587662368504E-3</c:v>
                  </c:pt>
                  <c:pt idx="8">
                    <c:v>2.4599605768737837E-3</c:v>
                  </c:pt>
                  <c:pt idx="9">
                    <c:v>2.9678380641760298E-2</c:v>
                  </c:pt>
                  <c:pt idx="10">
                    <c:v>1.875977575374085E-2</c:v>
                  </c:pt>
                </c:numCache>
              </c:numRef>
            </c:plus>
            <c:minus>
              <c:numRef>
                <c:f>'Fall 16'!$EO$654:$EO$664</c:f>
                <c:numCache>
                  <c:formatCode>General</c:formatCode>
                  <c:ptCount val="11"/>
                  <c:pt idx="0">
                    <c:v>8.7283412658455614E-3</c:v>
                  </c:pt>
                  <c:pt idx="1">
                    <c:v>4.6763836924833078E-3</c:v>
                  </c:pt>
                  <c:pt idx="2">
                    <c:v>4.9778837567422901E-3</c:v>
                  </c:pt>
                  <c:pt idx="3">
                    <c:v>2.4835370671226265E-3</c:v>
                  </c:pt>
                  <c:pt idx="4">
                    <c:v>1.2832252695523484E-3</c:v>
                  </c:pt>
                  <c:pt idx="5">
                    <c:v>6.5795093199584875E-3</c:v>
                  </c:pt>
                  <c:pt idx="6">
                    <c:v>6.2684584058641845E-3</c:v>
                  </c:pt>
                  <c:pt idx="7">
                    <c:v>4.499587662368504E-3</c:v>
                  </c:pt>
                  <c:pt idx="8">
                    <c:v>2.4599605768737837E-3</c:v>
                  </c:pt>
                  <c:pt idx="9">
                    <c:v>2.9678380641760298E-2</c:v>
                  </c:pt>
                  <c:pt idx="10">
                    <c:v>1.875977575374085E-2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16'!$EM$654:$EM$664</c:f>
              <c:numCache>
                <c:formatCode>0%</c:formatCode>
                <c:ptCount val="11"/>
                <c:pt idx="0">
                  <c:v>0.13196382811630636</c:v>
                </c:pt>
                <c:pt idx="1">
                  <c:v>6.0685914347766122E-2</c:v>
                </c:pt>
                <c:pt idx="2">
                  <c:v>1.6383015535662588E-2</c:v>
                </c:pt>
                <c:pt idx="3">
                  <c:v>1.1841503015431635E-2</c:v>
                </c:pt>
                <c:pt idx="4">
                  <c:v>5.3089740434119686E-3</c:v>
                </c:pt>
                <c:pt idx="5">
                  <c:v>8.7614039080917291E-2</c:v>
                </c:pt>
                <c:pt idx="6">
                  <c:v>5.9527648448853387E-2</c:v>
                </c:pt>
                <c:pt idx="7">
                  <c:v>3.1883407704781444E-2</c:v>
                </c:pt>
                <c:pt idx="8">
                  <c:v>2.1067284008181027E-2</c:v>
                </c:pt>
                <c:pt idx="9">
                  <c:v>0.27098821522023836</c:v>
                </c:pt>
                <c:pt idx="10">
                  <c:v>0.30273617047844981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72-4635-A47B-42E28511AE49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16'!$DA$654:$DA$664</c:f>
                <c:numCache>
                  <c:formatCode>General</c:formatCode>
                  <c:ptCount val="11"/>
                  <c:pt idx="0">
                    <c:v>9.9436126377462283E-2</c:v>
                  </c:pt>
                  <c:pt idx="1">
                    <c:v>1.8677399587996159E-2</c:v>
                  </c:pt>
                  <c:pt idx="2">
                    <c:v>9.8270231531119561E-3</c:v>
                  </c:pt>
                  <c:pt idx="3">
                    <c:v>2.6898235153817784E-2</c:v>
                  </c:pt>
                  <c:pt idx="4">
                    <c:v>2.0596821163340242E-3</c:v>
                  </c:pt>
                  <c:pt idx="5">
                    <c:v>5.5902834823022968E-2</c:v>
                  </c:pt>
                  <c:pt idx="6">
                    <c:v>0</c:v>
                  </c:pt>
                  <c:pt idx="7">
                    <c:v>0</c:v>
                  </c:pt>
                  <c:pt idx="8">
                    <c:v>1.0264716593320272E-2</c:v>
                  </c:pt>
                  <c:pt idx="9">
                    <c:v>6.6801170921526723E-2</c:v>
                  </c:pt>
                  <c:pt idx="10">
                    <c:v>3.17026746841961E-3</c:v>
                  </c:pt>
                </c:numCache>
              </c:numRef>
            </c:plus>
            <c:minus>
              <c:numRef>
                <c:f>'Fall 16'!$DA$654:$DA$664</c:f>
                <c:numCache>
                  <c:formatCode>General</c:formatCode>
                  <c:ptCount val="11"/>
                  <c:pt idx="0">
                    <c:v>9.9436126377462283E-2</c:v>
                  </c:pt>
                  <c:pt idx="1">
                    <c:v>1.8677399587996159E-2</c:v>
                  </c:pt>
                  <c:pt idx="2">
                    <c:v>9.8270231531119561E-3</c:v>
                  </c:pt>
                  <c:pt idx="3">
                    <c:v>2.6898235153817784E-2</c:v>
                  </c:pt>
                  <c:pt idx="4">
                    <c:v>2.0596821163340242E-3</c:v>
                  </c:pt>
                  <c:pt idx="5">
                    <c:v>5.5902834823022968E-2</c:v>
                  </c:pt>
                  <c:pt idx="6">
                    <c:v>0</c:v>
                  </c:pt>
                  <c:pt idx="7">
                    <c:v>0</c:v>
                  </c:pt>
                  <c:pt idx="8">
                    <c:v>1.0264716593320272E-2</c:v>
                  </c:pt>
                  <c:pt idx="9">
                    <c:v>6.6801170921526723E-2</c:v>
                  </c:pt>
                  <c:pt idx="10">
                    <c:v>3.17026746841961E-3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16'!$CY$654:$CY$664</c:f>
              <c:numCache>
                <c:formatCode>0%</c:formatCode>
                <c:ptCount val="11"/>
                <c:pt idx="0">
                  <c:v>0.56185739176153882</c:v>
                </c:pt>
                <c:pt idx="1">
                  <c:v>5.7538735309759607E-2</c:v>
                </c:pt>
                <c:pt idx="2">
                  <c:v>9.8270231531119561E-3</c:v>
                </c:pt>
                <c:pt idx="3">
                  <c:v>2.6898235153817784E-2</c:v>
                </c:pt>
                <c:pt idx="4">
                  <c:v>2.0596821163340242E-3</c:v>
                </c:pt>
                <c:pt idx="5">
                  <c:v>0.14098445712716817</c:v>
                </c:pt>
                <c:pt idx="6">
                  <c:v>0</c:v>
                </c:pt>
                <c:pt idx="7">
                  <c:v>0</c:v>
                </c:pt>
                <c:pt idx="8">
                  <c:v>1.0264716593320272E-2</c:v>
                </c:pt>
                <c:pt idx="9">
                  <c:v>0.18739949131652972</c:v>
                </c:pt>
                <c:pt idx="10">
                  <c:v>3.17026746841961E-3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72-4635-A47B-42E28511AE49}"/>
            </c:ext>
          </c:extLst>
        </c:ser>
        <c:ser>
          <c:idx val="9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16'!$DN$654:$DN$664</c:f>
                <c:numCache>
                  <c:formatCode>General</c:formatCode>
                  <c:ptCount val="11"/>
                  <c:pt idx="0">
                    <c:v>3.6079488654332421E-2</c:v>
                  </c:pt>
                  <c:pt idx="1">
                    <c:v>4.6669136209628054E-3</c:v>
                  </c:pt>
                  <c:pt idx="2">
                    <c:v>7.3820568656295668E-3</c:v>
                  </c:pt>
                  <c:pt idx="3">
                    <c:v>1.7411795733923146E-3</c:v>
                  </c:pt>
                  <c:pt idx="4">
                    <c:v>1.3100498861185847E-2</c:v>
                  </c:pt>
                  <c:pt idx="5">
                    <c:v>1.6716740607725326E-2</c:v>
                  </c:pt>
                  <c:pt idx="6">
                    <c:v>3.7184885622023787E-3</c:v>
                  </c:pt>
                  <c:pt idx="7">
                    <c:v>5.9226460522868512E-3</c:v>
                  </c:pt>
                  <c:pt idx="8">
                    <c:v>1.8242434276979819E-2</c:v>
                  </c:pt>
                  <c:pt idx="9">
                    <c:v>2.9741761887828521E-2</c:v>
                  </c:pt>
                  <c:pt idx="10">
                    <c:v>8.7285536874335424E-3</c:v>
                  </c:pt>
                </c:numCache>
              </c:numRef>
            </c:plus>
            <c:minus>
              <c:numRef>
                <c:f>'Fall 16'!$DN$654:$DN$664</c:f>
                <c:numCache>
                  <c:formatCode>General</c:formatCode>
                  <c:ptCount val="11"/>
                  <c:pt idx="0">
                    <c:v>3.6079488654332421E-2</c:v>
                  </c:pt>
                  <c:pt idx="1">
                    <c:v>4.6669136209628054E-3</c:v>
                  </c:pt>
                  <c:pt idx="2">
                    <c:v>7.3820568656295668E-3</c:v>
                  </c:pt>
                  <c:pt idx="3">
                    <c:v>1.7411795733923146E-3</c:v>
                  </c:pt>
                  <c:pt idx="4">
                    <c:v>1.3100498861185847E-2</c:v>
                  </c:pt>
                  <c:pt idx="5">
                    <c:v>1.6716740607725326E-2</c:v>
                  </c:pt>
                  <c:pt idx="6">
                    <c:v>3.7184885622023787E-3</c:v>
                  </c:pt>
                  <c:pt idx="7">
                    <c:v>5.9226460522868512E-3</c:v>
                  </c:pt>
                  <c:pt idx="8">
                    <c:v>1.8242434276979819E-2</c:v>
                  </c:pt>
                  <c:pt idx="9">
                    <c:v>2.9741761887828521E-2</c:v>
                  </c:pt>
                  <c:pt idx="10">
                    <c:v>8.7285536874335424E-3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16'!$DM$654:$DM$664</c:f>
              <c:numCache>
                <c:formatCode>0%</c:formatCode>
                <c:ptCount val="11"/>
                <c:pt idx="0">
                  <c:v>0.6040622127217361</c:v>
                </c:pt>
                <c:pt idx="1">
                  <c:v>3.1869633703746097E-2</c:v>
                </c:pt>
                <c:pt idx="2">
                  <c:v>2.7677889635799709E-2</c:v>
                </c:pt>
                <c:pt idx="3">
                  <c:v>5.5985172080982998E-3</c:v>
                </c:pt>
                <c:pt idx="4">
                  <c:v>2.6329342629450164E-2</c:v>
                </c:pt>
                <c:pt idx="5">
                  <c:v>8.3643796317855693E-2</c:v>
                </c:pt>
                <c:pt idx="6">
                  <c:v>1.4589198780401708E-2</c:v>
                </c:pt>
                <c:pt idx="7">
                  <c:v>2.9565807918774022E-2</c:v>
                </c:pt>
                <c:pt idx="8">
                  <c:v>3.6772545118736497E-2</c:v>
                </c:pt>
                <c:pt idx="9">
                  <c:v>0.12307517048434029</c:v>
                </c:pt>
                <c:pt idx="10">
                  <c:v>1.6815885481061485E-2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72-4635-A47B-42E28511AE49}"/>
            </c:ext>
          </c:extLst>
        </c:ser>
        <c:ser>
          <c:idx val="10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pattFill prst="narHorz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16'!$DZ$654:$DZ$664</c:f>
                <c:numCache>
                  <c:formatCode>General</c:formatCode>
                  <c:ptCount val="11"/>
                  <c:pt idx="0">
                    <c:v>2.3292536732482889E-2</c:v>
                  </c:pt>
                  <c:pt idx="1">
                    <c:v>1.6256874645294433E-2</c:v>
                  </c:pt>
                  <c:pt idx="2">
                    <c:v>4.2166934413310547E-3</c:v>
                  </c:pt>
                  <c:pt idx="3">
                    <c:v>4.7283463597044904E-4</c:v>
                  </c:pt>
                  <c:pt idx="4">
                    <c:v>4.9724222288965558E-4</c:v>
                  </c:pt>
                  <c:pt idx="5">
                    <c:v>7.5177338660772173E-3</c:v>
                  </c:pt>
                  <c:pt idx="6">
                    <c:v>2.5415925211543368E-3</c:v>
                  </c:pt>
                  <c:pt idx="7">
                    <c:v>3.4318559045281695E-3</c:v>
                  </c:pt>
                  <c:pt idx="8">
                    <c:v>1.1496770095420058E-3</c:v>
                  </c:pt>
                  <c:pt idx="9">
                    <c:v>9.0569704583535471E-3</c:v>
                  </c:pt>
                  <c:pt idx="10">
                    <c:v>1.4422775125483315E-2</c:v>
                  </c:pt>
                </c:numCache>
              </c:numRef>
            </c:plus>
            <c:minus>
              <c:numRef>
                <c:f>'Fall 16'!$DZ$654:$DZ$664</c:f>
                <c:numCache>
                  <c:formatCode>General</c:formatCode>
                  <c:ptCount val="11"/>
                  <c:pt idx="0">
                    <c:v>2.3292536732482889E-2</c:v>
                  </c:pt>
                  <c:pt idx="1">
                    <c:v>1.6256874645294433E-2</c:v>
                  </c:pt>
                  <c:pt idx="2">
                    <c:v>4.2166934413310547E-3</c:v>
                  </c:pt>
                  <c:pt idx="3">
                    <c:v>4.7283463597044904E-4</c:v>
                  </c:pt>
                  <c:pt idx="4">
                    <c:v>4.9724222288965558E-4</c:v>
                  </c:pt>
                  <c:pt idx="5">
                    <c:v>7.5177338660772173E-3</c:v>
                  </c:pt>
                  <c:pt idx="6">
                    <c:v>2.5415925211543368E-3</c:v>
                  </c:pt>
                  <c:pt idx="7">
                    <c:v>3.4318559045281695E-3</c:v>
                  </c:pt>
                  <c:pt idx="8">
                    <c:v>1.1496770095420058E-3</c:v>
                  </c:pt>
                  <c:pt idx="9">
                    <c:v>9.0569704583535471E-3</c:v>
                  </c:pt>
                  <c:pt idx="10">
                    <c:v>1.4422775125483315E-2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16'!$DY$654:$DY$664</c:f>
              <c:numCache>
                <c:formatCode>0%</c:formatCode>
                <c:ptCount val="11"/>
                <c:pt idx="0">
                  <c:v>0.31308541227663389</c:v>
                </c:pt>
                <c:pt idx="1">
                  <c:v>0.11396469630062059</c:v>
                </c:pt>
                <c:pt idx="2">
                  <c:v>1.1502430215825948E-2</c:v>
                </c:pt>
                <c:pt idx="3">
                  <c:v>4.5802424207709927E-3</c:v>
                </c:pt>
                <c:pt idx="4">
                  <c:v>1.0406211790894315E-3</c:v>
                </c:pt>
                <c:pt idx="5">
                  <c:v>0.1332269171757387</c:v>
                </c:pt>
                <c:pt idx="6">
                  <c:v>1.7612334327986548E-2</c:v>
                </c:pt>
                <c:pt idx="7">
                  <c:v>1.8916637236613972E-2</c:v>
                </c:pt>
                <c:pt idx="8">
                  <c:v>3.9583470197649441E-3</c:v>
                </c:pt>
                <c:pt idx="9">
                  <c:v>0.30546669110377811</c:v>
                </c:pt>
                <c:pt idx="10">
                  <c:v>7.6645670743176922E-2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72-4635-A47B-42E28511A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2239200"/>
        <c:axId val="-2112235824"/>
      </c:barChart>
      <c:catAx>
        <c:axId val="-21122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235824"/>
        <c:crosses val="autoZero"/>
        <c:auto val="1"/>
        <c:lblAlgn val="ctr"/>
        <c:lblOffset val="100"/>
        <c:noMultiLvlLbl val="0"/>
      </c:catAx>
      <c:valAx>
        <c:axId val="-2112235824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2392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5.8193356110265299E-2"/>
          <c:y val="3.1384270831290598E-2"/>
          <c:w val="0.57125169759804606"/>
          <c:h val="4.43696836259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99615078069502E-2"/>
          <c:y val="2.48745433660683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plus>
            <c:min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16'!$Z$719:$Z$742</c:f>
              <c:numCache>
                <c:formatCode>0.00</c:formatCode>
                <c:ptCount val="24"/>
                <c:pt idx="1">
                  <c:v>0.72648416543559013</c:v>
                </c:pt>
                <c:pt idx="2">
                  <c:v>0.89820266459595921</c:v>
                </c:pt>
                <c:pt idx="3">
                  <c:v>0.65548708576908532</c:v>
                </c:pt>
                <c:pt idx="4">
                  <c:v>0.37729294480848535</c:v>
                </c:pt>
                <c:pt idx="5">
                  <c:v>1.0596941117495366</c:v>
                </c:pt>
                <c:pt idx="6">
                  <c:v>5.4946901644198558</c:v>
                </c:pt>
                <c:pt idx="7">
                  <c:v>0.4457755424610173</c:v>
                </c:pt>
                <c:pt idx="8">
                  <c:v>0.27351583456440981</c:v>
                </c:pt>
                <c:pt idx="11">
                  <c:v>0.72648416543559013</c:v>
                </c:pt>
                <c:pt idx="12">
                  <c:v>0.89820266459595921</c:v>
                </c:pt>
                <c:pt idx="13">
                  <c:v>0.65548708576908554</c:v>
                </c:pt>
                <c:pt idx="14">
                  <c:v>0.45140026319365922</c:v>
                </c:pt>
                <c:pt idx="15">
                  <c:v>0.23787655654258691</c:v>
                </c:pt>
                <c:pt idx="16">
                  <c:v>1.0596941117495366</c:v>
                </c:pt>
                <c:pt idx="17">
                  <c:v>0.48226842704881073</c:v>
                </c:pt>
                <c:pt idx="18">
                  <c:v>0.29865188567549161</c:v>
                </c:pt>
                <c:pt idx="19">
                  <c:v>0.36345765599091301</c:v>
                </c:pt>
                <c:pt idx="20">
                  <c:v>0.25894150092110718</c:v>
                </c:pt>
                <c:pt idx="21">
                  <c:v>5.4946901644198558</c:v>
                </c:pt>
                <c:pt idx="22">
                  <c:v>0.4457755424610173</c:v>
                </c:pt>
                <c:pt idx="23">
                  <c:v>0.27351583456440981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D-4717-AE81-1A1E56B8B9EB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16'!$AP$654:$AP$664</c:f>
                <c:numCache>
                  <c:formatCode>General</c:formatCode>
                  <c:ptCount val="11"/>
                  <c:pt idx="0">
                    <c:v>1.0429734405083524E-2</c:v>
                  </c:pt>
                  <c:pt idx="1">
                    <c:v>8.3135485977000947E-3</c:v>
                  </c:pt>
                  <c:pt idx="2">
                    <c:v>4.6298376441300136E-3</c:v>
                  </c:pt>
                  <c:pt idx="3">
                    <c:v>0</c:v>
                  </c:pt>
                  <c:pt idx="4">
                    <c:v>0</c:v>
                  </c:pt>
                  <c:pt idx="5">
                    <c:v>1.4572110852672581E-2</c:v>
                  </c:pt>
                  <c:pt idx="6">
                    <c:v>2.2413295765089283E-2</c:v>
                  </c:pt>
                  <c:pt idx="7">
                    <c:v>2.7074556571204843E-2</c:v>
                  </c:pt>
                  <c:pt idx="8">
                    <c:v>0</c:v>
                  </c:pt>
                  <c:pt idx="9">
                    <c:v>6.5288445961435293E-2</c:v>
                  </c:pt>
                  <c:pt idx="10">
                    <c:v>5.7104166111221679E-3</c:v>
                  </c:pt>
                </c:numCache>
              </c:numRef>
            </c:plus>
            <c:minus>
              <c:numRef>
                <c:f>'Fall 16'!$AP$654:$AP$664</c:f>
                <c:numCache>
                  <c:formatCode>General</c:formatCode>
                  <c:ptCount val="11"/>
                  <c:pt idx="0">
                    <c:v>1.0429734405083524E-2</c:v>
                  </c:pt>
                  <c:pt idx="1">
                    <c:v>8.3135485977000947E-3</c:v>
                  </c:pt>
                  <c:pt idx="2">
                    <c:v>4.6298376441300136E-3</c:v>
                  </c:pt>
                  <c:pt idx="3">
                    <c:v>0</c:v>
                  </c:pt>
                  <c:pt idx="4">
                    <c:v>0</c:v>
                  </c:pt>
                  <c:pt idx="5">
                    <c:v>1.4572110852672581E-2</c:v>
                  </c:pt>
                  <c:pt idx="6">
                    <c:v>2.2413295765089283E-2</c:v>
                  </c:pt>
                  <c:pt idx="7">
                    <c:v>2.7074556571204843E-2</c:v>
                  </c:pt>
                  <c:pt idx="8">
                    <c:v>0</c:v>
                  </c:pt>
                  <c:pt idx="9">
                    <c:v>6.5288445961435293E-2</c:v>
                  </c:pt>
                  <c:pt idx="10">
                    <c:v>5.7104166111221679E-3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16'!$AO$719:$AO$742</c:f>
              <c:numCache>
                <c:formatCode>0.00</c:formatCode>
                <c:ptCount val="24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0.89928939104301531</c:v>
                </c:pt>
                <c:pt idx="5">
                  <c:v>0.21148783417444494</c:v>
                </c:pt>
                <c:pt idx="6">
                  <c:v>3.6558064227234524</c:v>
                </c:pt>
                <c:pt idx="7">
                  <c:v>0.30898475228926287</c:v>
                </c:pt>
                <c:pt idx="8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0.68819201804273999</c:v>
                </c:pt>
                <c:pt idx="15">
                  <c:v>0.11786423665170627</c:v>
                </c:pt>
                <c:pt idx="16">
                  <c:v>0.21148783417444497</c:v>
                </c:pt>
                <c:pt idx="17">
                  <c:v>0.71459001559853741</c:v>
                </c:pt>
                <c:pt idx="18">
                  <c:v>0.16441705469418391</c:v>
                </c:pt>
                <c:pt idx="19">
                  <c:v>1.4138527107696084E-2</c:v>
                </c:pt>
                <c:pt idx="20">
                  <c:v>0.19783861054834073</c:v>
                </c:pt>
                <c:pt idx="21">
                  <c:v>3.6558064227234524</c:v>
                </c:pt>
                <c:pt idx="22">
                  <c:v>0.30898475228926287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D-4717-AE81-1A1E56B8B9EB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16'!$BD$654:$BD$664</c:f>
                <c:numCache>
                  <c:formatCode>General</c:formatCode>
                  <c:ptCount val="11"/>
                  <c:pt idx="0">
                    <c:v>7.5472867669171715E-3</c:v>
                  </c:pt>
                  <c:pt idx="1">
                    <c:v>2.4864253171607959E-3</c:v>
                  </c:pt>
                  <c:pt idx="2">
                    <c:v>1.269202969525054E-4</c:v>
                  </c:pt>
                  <c:pt idx="3">
                    <c:v>2.1453284361374965E-3</c:v>
                  </c:pt>
                  <c:pt idx="4">
                    <c:v>4.5616845876889339E-4</c:v>
                  </c:pt>
                  <c:pt idx="5">
                    <c:v>9.0413340012576605E-3</c:v>
                  </c:pt>
                  <c:pt idx="6">
                    <c:v>5.2927210774290695E-3</c:v>
                  </c:pt>
                  <c:pt idx="7">
                    <c:v>5.899934696712803E-4</c:v>
                  </c:pt>
                  <c:pt idx="8">
                    <c:v>7.2340298330738457E-4</c:v>
                  </c:pt>
                  <c:pt idx="9">
                    <c:v>3.5291285141138294E-2</c:v>
                  </c:pt>
                  <c:pt idx="10">
                    <c:v>2.0565058851367061E-2</c:v>
                  </c:pt>
                </c:numCache>
              </c:numRef>
            </c:plus>
            <c:minus>
              <c:numRef>
                <c:f>'Fall 16'!$BD$654:$BD$664</c:f>
                <c:numCache>
                  <c:formatCode>General</c:formatCode>
                  <c:ptCount val="11"/>
                  <c:pt idx="0">
                    <c:v>7.5472867669171715E-3</c:v>
                  </c:pt>
                  <c:pt idx="1">
                    <c:v>2.4864253171607959E-3</c:v>
                  </c:pt>
                  <c:pt idx="2">
                    <c:v>1.269202969525054E-4</c:v>
                  </c:pt>
                  <c:pt idx="3">
                    <c:v>2.1453284361374965E-3</c:v>
                  </c:pt>
                  <c:pt idx="4">
                    <c:v>4.5616845876889339E-4</c:v>
                  </c:pt>
                  <c:pt idx="5">
                    <c:v>9.0413340012576605E-3</c:v>
                  </c:pt>
                  <c:pt idx="6">
                    <c:v>5.2927210774290695E-3</c:v>
                  </c:pt>
                  <c:pt idx="7">
                    <c:v>5.899934696712803E-4</c:v>
                  </c:pt>
                  <c:pt idx="8">
                    <c:v>7.2340298330738457E-4</c:v>
                  </c:pt>
                  <c:pt idx="9">
                    <c:v>3.5291285141138294E-2</c:v>
                  </c:pt>
                  <c:pt idx="10">
                    <c:v>2.0565058851367061E-2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16'!$BC$719:$BC$742</c:f>
              <c:numCache>
                <c:formatCode>0.00</c:formatCode>
                <c:ptCount val="24"/>
                <c:pt idx="1">
                  <c:v>0.80630845241256266</c:v>
                </c:pt>
                <c:pt idx="2">
                  <c:v>0.96822368249288915</c:v>
                </c:pt>
                <c:pt idx="3">
                  <c:v>0.77156020713272355</c:v>
                </c:pt>
                <c:pt idx="4">
                  <c:v>0.24708869311432466</c:v>
                </c:pt>
                <c:pt idx="5">
                  <c:v>0.81078507427244095</c:v>
                </c:pt>
                <c:pt idx="6">
                  <c:v>4.7774069070408416</c:v>
                </c:pt>
                <c:pt idx="7">
                  <c:v>0.32872522589746356</c:v>
                </c:pt>
                <c:pt idx="8">
                  <c:v>0.19369154758743731</c:v>
                </c:pt>
                <c:pt idx="11">
                  <c:v>0.80630845241256266</c:v>
                </c:pt>
                <c:pt idx="12">
                  <c:v>0.96822368249288915</c:v>
                </c:pt>
                <c:pt idx="13">
                  <c:v>0.77156020713272355</c:v>
                </c:pt>
                <c:pt idx="14">
                  <c:v>0.57123599724558105</c:v>
                </c:pt>
                <c:pt idx="15">
                  <c:v>0.15143497692519975</c:v>
                </c:pt>
                <c:pt idx="16">
                  <c:v>0.81078507427244095</c:v>
                </c:pt>
                <c:pt idx="17">
                  <c:v>0.59323011316414609</c:v>
                </c:pt>
                <c:pt idx="18">
                  <c:v>0.13849172932318524</c:v>
                </c:pt>
                <c:pt idx="19">
                  <c:v>1.0341115875389797</c:v>
                </c:pt>
                <c:pt idx="20">
                  <c:v>0.17155390298416273</c:v>
                </c:pt>
                <c:pt idx="21">
                  <c:v>4.7774069070408416</c:v>
                </c:pt>
                <c:pt idx="22">
                  <c:v>0.3287252258974635</c:v>
                </c:pt>
                <c:pt idx="23">
                  <c:v>0.19369154758743731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D-4717-AE81-1A1E56B8B9EB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16'!$BU$654:$BU$664</c:f>
                <c:numCache>
                  <c:formatCode>General</c:formatCode>
                  <c:ptCount val="11"/>
                  <c:pt idx="0">
                    <c:v>2.4710388082644433E-2</c:v>
                  </c:pt>
                  <c:pt idx="1">
                    <c:v>2.711752332979757E-3</c:v>
                  </c:pt>
                  <c:pt idx="2">
                    <c:v>3.0636403257703559E-3</c:v>
                  </c:pt>
                  <c:pt idx="3">
                    <c:v>2.9870539552367781E-3</c:v>
                  </c:pt>
                  <c:pt idx="4">
                    <c:v>9.0291457284018858E-4</c:v>
                  </c:pt>
                  <c:pt idx="5">
                    <c:v>5.456780681503323E-3</c:v>
                  </c:pt>
                  <c:pt idx="6">
                    <c:v>1.8293129747158244E-3</c:v>
                  </c:pt>
                  <c:pt idx="7">
                    <c:v>2.9451413850328247E-3</c:v>
                  </c:pt>
                  <c:pt idx="8">
                    <c:v>6.183590242824096E-4</c:v>
                  </c:pt>
                  <c:pt idx="9">
                    <c:v>3.1672481722403958E-2</c:v>
                  </c:pt>
                  <c:pt idx="10">
                    <c:v>1.8950065252404519E-2</c:v>
                  </c:pt>
                </c:numCache>
              </c:numRef>
            </c:plus>
            <c:minus>
              <c:numRef>
                <c:f>'Fall 16'!$BU$654:$BU$664</c:f>
                <c:numCache>
                  <c:formatCode>General</c:formatCode>
                  <c:ptCount val="11"/>
                  <c:pt idx="0">
                    <c:v>2.4710388082644433E-2</c:v>
                  </c:pt>
                  <c:pt idx="1">
                    <c:v>2.711752332979757E-3</c:v>
                  </c:pt>
                  <c:pt idx="2">
                    <c:v>3.0636403257703559E-3</c:v>
                  </c:pt>
                  <c:pt idx="3">
                    <c:v>2.9870539552367781E-3</c:v>
                  </c:pt>
                  <c:pt idx="4">
                    <c:v>9.0291457284018858E-4</c:v>
                  </c:pt>
                  <c:pt idx="5">
                    <c:v>5.456780681503323E-3</c:v>
                  </c:pt>
                  <c:pt idx="6">
                    <c:v>1.8293129747158244E-3</c:v>
                  </c:pt>
                  <c:pt idx="7">
                    <c:v>2.9451413850328247E-3</c:v>
                  </c:pt>
                  <c:pt idx="8">
                    <c:v>6.183590242824096E-4</c:v>
                  </c:pt>
                  <c:pt idx="9">
                    <c:v>3.1672481722403958E-2</c:v>
                  </c:pt>
                  <c:pt idx="10">
                    <c:v>1.8950065252404519E-2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16'!$BT$719:$BT$742</c:f>
              <c:numCache>
                <c:formatCode>0.00</c:formatCode>
                <c:ptCount val="24"/>
                <c:pt idx="1">
                  <c:v>0.75326803869641945</c:v>
                </c:pt>
                <c:pt idx="2">
                  <c:v>0.91583118555894494</c:v>
                </c:pt>
                <c:pt idx="3">
                  <c:v>0.73064196197873932</c:v>
                </c:pt>
                <c:pt idx="4">
                  <c:v>0.52535768456795884</c:v>
                </c:pt>
                <c:pt idx="5">
                  <c:v>0.41343670860005122</c:v>
                </c:pt>
                <c:pt idx="6">
                  <c:v>2.4811711725074534</c:v>
                </c:pt>
                <c:pt idx="7">
                  <c:v>0.30478252846856724</c:v>
                </c:pt>
                <c:pt idx="8">
                  <c:v>0.24673196130358044</c:v>
                </c:pt>
                <c:pt idx="11">
                  <c:v>0.75326803869641945</c:v>
                </c:pt>
                <c:pt idx="12">
                  <c:v>0.91583118555894494</c:v>
                </c:pt>
                <c:pt idx="13">
                  <c:v>0.73064196197873943</c:v>
                </c:pt>
                <c:pt idx="14">
                  <c:v>0.64580073346585776</c:v>
                </c:pt>
                <c:pt idx="15">
                  <c:v>0.22481551387808077</c:v>
                </c:pt>
                <c:pt idx="16">
                  <c:v>0.41343670860005116</c:v>
                </c:pt>
                <c:pt idx="17">
                  <c:v>0.66100260157906132</c:v>
                </c:pt>
                <c:pt idx="18">
                  <c:v>0.28686016399981779</c:v>
                </c:pt>
                <c:pt idx="19">
                  <c:v>1.9286640316079888</c:v>
                </c:pt>
                <c:pt idx="20">
                  <c:v>0.10823486086968956</c:v>
                </c:pt>
                <c:pt idx="21">
                  <c:v>2.4811711725074534</c:v>
                </c:pt>
                <c:pt idx="22">
                  <c:v>0.30478252846856724</c:v>
                </c:pt>
                <c:pt idx="23">
                  <c:v>0.24673196130358044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D-4717-AE81-1A1E56B8B9EB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plus>
            <c:min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16'!$CF$719:$CF$742</c:f>
              <c:numCache>
                <c:formatCode>0.00</c:formatCode>
                <c:ptCount val="24"/>
                <c:pt idx="1">
                  <c:v>0.74154528543214948</c:v>
                </c:pt>
                <c:pt idx="2">
                  <c:v>0.90353382319948061</c:v>
                </c:pt>
                <c:pt idx="3">
                  <c:v>0.58863438129378143</c:v>
                </c:pt>
                <c:pt idx="4">
                  <c:v>0.2503583833841071</c:v>
                </c:pt>
                <c:pt idx="5">
                  <c:v>2.0386948527910751</c:v>
                </c:pt>
                <c:pt idx="6">
                  <c:v>1.9603797136890986</c:v>
                </c:pt>
                <c:pt idx="7">
                  <c:v>0.21591402766606907</c:v>
                </c:pt>
                <c:pt idx="8">
                  <c:v>0.25845471456785057</c:v>
                </c:pt>
                <c:pt idx="11">
                  <c:v>0.75190646279696205</c:v>
                </c:pt>
                <c:pt idx="12">
                  <c:v>0.91525191019773389</c:v>
                </c:pt>
                <c:pt idx="13">
                  <c:v>0.60392359351957425</c:v>
                </c:pt>
                <c:pt idx="14">
                  <c:v>0.63285716913130274</c:v>
                </c:pt>
                <c:pt idx="15">
                  <c:v>0.22596348314642817</c:v>
                </c:pt>
                <c:pt idx="16">
                  <c:v>2.0386948527910751</c:v>
                </c:pt>
                <c:pt idx="17">
                  <c:v>0.62686277705206872</c:v>
                </c:pt>
                <c:pt idx="18">
                  <c:v>0.30397548795643059</c:v>
                </c:pt>
                <c:pt idx="19">
                  <c:v>0</c:v>
                </c:pt>
                <c:pt idx="20">
                  <c:v>0.45964251076911528</c:v>
                </c:pt>
                <c:pt idx="21">
                  <c:v>2.3321054228537923</c:v>
                </c:pt>
                <c:pt idx="22">
                  <c:v>0.24107942507509036</c:v>
                </c:pt>
                <c:pt idx="23">
                  <c:v>0.24809353720303801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AD-4717-AE81-1A1E56B8B9EB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16'!$CQ$654:$CQ$664</c:f>
                <c:numCache>
                  <c:formatCode>General</c:formatCode>
                  <c:ptCount val="11"/>
                  <c:pt idx="0">
                    <c:v>7.8144169979965945E-3</c:v>
                  </c:pt>
                  <c:pt idx="1">
                    <c:v>6.5725632278411002E-3</c:v>
                  </c:pt>
                  <c:pt idx="2">
                    <c:v>0</c:v>
                  </c:pt>
                  <c:pt idx="3">
                    <c:v>4.0294954594238697E-3</c:v>
                  </c:pt>
                  <c:pt idx="4">
                    <c:v>0</c:v>
                  </c:pt>
                  <c:pt idx="5">
                    <c:v>2.3908032018574465E-3</c:v>
                  </c:pt>
                  <c:pt idx="6">
                    <c:v>9.5412929079735018E-3</c:v>
                  </c:pt>
                  <c:pt idx="7">
                    <c:v>2.0725322256550916E-3</c:v>
                  </c:pt>
                  <c:pt idx="8">
                    <c:v>9.8362706958259722E-4</c:v>
                  </c:pt>
                  <c:pt idx="9">
                    <c:v>0.10589432916662986</c:v>
                  </c:pt>
                  <c:pt idx="10">
                    <c:v>0.11119827754593425</c:v>
                  </c:pt>
                </c:numCache>
              </c:numRef>
            </c:plus>
            <c:minus>
              <c:numRef>
                <c:f>'Fall 16'!$CQ$654:$CQ$664</c:f>
                <c:numCache>
                  <c:formatCode>General</c:formatCode>
                  <c:ptCount val="11"/>
                  <c:pt idx="0">
                    <c:v>7.8144169979965945E-3</c:v>
                  </c:pt>
                  <c:pt idx="1">
                    <c:v>6.5725632278411002E-3</c:v>
                  </c:pt>
                  <c:pt idx="2">
                    <c:v>0</c:v>
                  </c:pt>
                  <c:pt idx="3">
                    <c:v>4.0294954594238697E-3</c:v>
                  </c:pt>
                  <c:pt idx="4">
                    <c:v>0</c:v>
                  </c:pt>
                  <c:pt idx="5">
                    <c:v>2.3908032018574465E-3</c:v>
                  </c:pt>
                  <c:pt idx="6">
                    <c:v>9.5412929079735018E-3</c:v>
                  </c:pt>
                  <c:pt idx="7">
                    <c:v>2.0725322256550916E-3</c:v>
                  </c:pt>
                  <c:pt idx="8">
                    <c:v>9.8362706958259722E-4</c:v>
                  </c:pt>
                  <c:pt idx="9">
                    <c:v>0.10589432916662986</c:v>
                  </c:pt>
                  <c:pt idx="10">
                    <c:v>0.11119827754593425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16'!$CP$719:$CP$742</c:f>
              <c:numCache>
                <c:formatCode>0.00</c:formatCode>
                <c:ptCount val="24"/>
                <c:pt idx="1">
                  <c:v>0.86437106202155134</c:v>
                </c:pt>
                <c:pt idx="2">
                  <c:v>0.99202578414444476</c:v>
                </c:pt>
                <c:pt idx="3">
                  <c:v>0.78502089461467683</c:v>
                </c:pt>
                <c:pt idx="4">
                  <c:v>8.1628291711120085E-2</c:v>
                </c:pt>
                <c:pt idx="5">
                  <c:v>3.0393568041725696</c:v>
                </c:pt>
                <c:pt idx="6">
                  <c:v>10.579907002861802</c:v>
                </c:pt>
                <c:pt idx="7">
                  <c:v>0.23066970388254648</c:v>
                </c:pt>
                <c:pt idx="8">
                  <c:v>0.1356289379784486</c:v>
                </c:pt>
                <c:pt idx="11">
                  <c:v>0.86437106202155134</c:v>
                </c:pt>
                <c:pt idx="12">
                  <c:v>0.99202578414444476</c:v>
                </c:pt>
                <c:pt idx="13">
                  <c:v>0.78502089461467683</c:v>
                </c:pt>
                <c:pt idx="14">
                  <c:v>0.65673066700284044</c:v>
                </c:pt>
                <c:pt idx="15">
                  <c:v>6.2444142501004697E-2</c:v>
                </c:pt>
                <c:pt idx="16">
                  <c:v>3.0393568041725696</c:v>
                </c:pt>
                <c:pt idx="17">
                  <c:v>0.66087557320240475</c:v>
                </c:pt>
                <c:pt idx="18">
                  <c:v>4.880177495382846E-2</c:v>
                </c:pt>
                <c:pt idx="19">
                  <c:v>1.7194413037720744</c:v>
                </c:pt>
                <c:pt idx="20">
                  <c:v>0.57643988767371679</c:v>
                </c:pt>
                <c:pt idx="21">
                  <c:v>10.579907002861802</c:v>
                </c:pt>
                <c:pt idx="22">
                  <c:v>0.23066970388254648</c:v>
                </c:pt>
                <c:pt idx="23">
                  <c:v>0.13562893797844858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AD-4717-AE81-1A1E56B8B9EB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16'!$EO$654:$EO$664</c:f>
                <c:numCache>
                  <c:formatCode>General</c:formatCode>
                  <c:ptCount val="11"/>
                  <c:pt idx="0">
                    <c:v>8.7283412658455614E-3</c:v>
                  </c:pt>
                  <c:pt idx="1">
                    <c:v>4.6763836924833078E-3</c:v>
                  </c:pt>
                  <c:pt idx="2">
                    <c:v>4.9778837567422901E-3</c:v>
                  </c:pt>
                  <c:pt idx="3">
                    <c:v>2.4835370671226265E-3</c:v>
                  </c:pt>
                  <c:pt idx="4">
                    <c:v>1.2832252695523484E-3</c:v>
                  </c:pt>
                  <c:pt idx="5">
                    <c:v>6.5795093199584875E-3</c:v>
                  </c:pt>
                  <c:pt idx="6">
                    <c:v>6.2684584058641845E-3</c:v>
                  </c:pt>
                  <c:pt idx="7">
                    <c:v>4.499587662368504E-3</c:v>
                  </c:pt>
                  <c:pt idx="8">
                    <c:v>2.4599605768737837E-3</c:v>
                  </c:pt>
                  <c:pt idx="9">
                    <c:v>2.9678380641760298E-2</c:v>
                  </c:pt>
                  <c:pt idx="10">
                    <c:v>1.875977575374085E-2</c:v>
                  </c:pt>
                </c:numCache>
              </c:numRef>
            </c:plus>
            <c:minus>
              <c:numRef>
                <c:f>'Fall 16'!$EO$654:$EO$664</c:f>
                <c:numCache>
                  <c:formatCode>General</c:formatCode>
                  <c:ptCount val="11"/>
                  <c:pt idx="0">
                    <c:v>8.7283412658455614E-3</c:v>
                  </c:pt>
                  <c:pt idx="1">
                    <c:v>4.6763836924833078E-3</c:v>
                  </c:pt>
                  <c:pt idx="2">
                    <c:v>4.9778837567422901E-3</c:v>
                  </c:pt>
                  <c:pt idx="3">
                    <c:v>2.4835370671226265E-3</c:v>
                  </c:pt>
                  <c:pt idx="4">
                    <c:v>1.2832252695523484E-3</c:v>
                  </c:pt>
                  <c:pt idx="5">
                    <c:v>6.5795093199584875E-3</c:v>
                  </c:pt>
                  <c:pt idx="6">
                    <c:v>6.2684584058641845E-3</c:v>
                  </c:pt>
                  <c:pt idx="7">
                    <c:v>4.499587662368504E-3</c:v>
                  </c:pt>
                  <c:pt idx="8">
                    <c:v>2.4599605768737837E-3</c:v>
                  </c:pt>
                  <c:pt idx="9">
                    <c:v>2.9678380641760298E-2</c:v>
                  </c:pt>
                  <c:pt idx="10">
                    <c:v>1.875977575374085E-2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16'!$EM$719:$EM$742</c:f>
              <c:numCache>
                <c:formatCode>0.00</c:formatCode>
                <c:ptCount val="24"/>
                <c:pt idx="1">
                  <c:v>0.67344197624477142</c:v>
                </c:pt>
                <c:pt idx="2">
                  <c:v>0.85369068952120686</c:v>
                </c:pt>
                <c:pt idx="3">
                  <c:v>0.5874849594039111</c:v>
                </c:pt>
                <c:pt idx="4">
                  <c:v>0.30646902103018481</c:v>
                </c:pt>
                <c:pt idx="5">
                  <c:v>1.6917276794545881</c:v>
                </c:pt>
                <c:pt idx="6">
                  <c:v>2.3574300368632608</c:v>
                </c:pt>
                <c:pt idx="7">
                  <c:v>0.34449284813652448</c:v>
                </c:pt>
                <c:pt idx="8">
                  <c:v>0.32655802375522852</c:v>
                </c:pt>
                <c:pt idx="11">
                  <c:v>0.67344197624477153</c:v>
                </c:pt>
                <c:pt idx="12">
                  <c:v>0.85369068952120686</c:v>
                </c:pt>
                <c:pt idx="13">
                  <c:v>0.5874849594039111</c:v>
                </c:pt>
                <c:pt idx="14">
                  <c:v>0.46677898098411813</c:v>
                </c:pt>
                <c:pt idx="15">
                  <c:v>0.33781280661516661</c:v>
                </c:pt>
                <c:pt idx="16">
                  <c:v>1.6917276794545881</c:v>
                </c:pt>
                <c:pt idx="17">
                  <c:v>0.50201243512494043</c:v>
                </c:pt>
                <c:pt idx="18">
                  <c:v>0.34572699068256446</c:v>
                </c:pt>
                <c:pt idx="19">
                  <c:v>1.1418452042629832</c:v>
                </c:pt>
                <c:pt idx="20">
                  <c:v>0.27660078519290987</c:v>
                </c:pt>
                <c:pt idx="21">
                  <c:v>2.3574300368632608</c:v>
                </c:pt>
                <c:pt idx="22">
                  <c:v>0.34449284813652448</c:v>
                </c:pt>
                <c:pt idx="23">
                  <c:v>0.32655802375522852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AD-4717-AE81-1A1E56B8B9EB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16'!$DA$654:$DA$664</c:f>
                <c:numCache>
                  <c:formatCode>General</c:formatCode>
                  <c:ptCount val="11"/>
                  <c:pt idx="0">
                    <c:v>9.9436126377462283E-2</c:v>
                  </c:pt>
                  <c:pt idx="1">
                    <c:v>1.8677399587996159E-2</c:v>
                  </c:pt>
                  <c:pt idx="2">
                    <c:v>9.8270231531119561E-3</c:v>
                  </c:pt>
                  <c:pt idx="3">
                    <c:v>2.6898235153817784E-2</c:v>
                  </c:pt>
                  <c:pt idx="4">
                    <c:v>2.0596821163340242E-3</c:v>
                  </c:pt>
                  <c:pt idx="5">
                    <c:v>5.5902834823022968E-2</c:v>
                  </c:pt>
                  <c:pt idx="6">
                    <c:v>0</c:v>
                  </c:pt>
                  <c:pt idx="7">
                    <c:v>0</c:v>
                  </c:pt>
                  <c:pt idx="8">
                    <c:v>1.0264716593320272E-2</c:v>
                  </c:pt>
                  <c:pt idx="9">
                    <c:v>6.6801170921526723E-2</c:v>
                  </c:pt>
                  <c:pt idx="10">
                    <c:v>3.17026746841961E-3</c:v>
                  </c:pt>
                </c:numCache>
              </c:numRef>
            </c:plus>
            <c:minus>
              <c:numRef>
                <c:f>'Fall 16'!$DA$654:$DA$664</c:f>
                <c:numCache>
                  <c:formatCode>General</c:formatCode>
                  <c:ptCount val="11"/>
                  <c:pt idx="0">
                    <c:v>9.9436126377462283E-2</c:v>
                  </c:pt>
                  <c:pt idx="1">
                    <c:v>1.8677399587996159E-2</c:v>
                  </c:pt>
                  <c:pt idx="2">
                    <c:v>9.8270231531119561E-3</c:v>
                  </c:pt>
                  <c:pt idx="3">
                    <c:v>2.6898235153817784E-2</c:v>
                  </c:pt>
                  <c:pt idx="4">
                    <c:v>2.0596821163340242E-3</c:v>
                  </c:pt>
                  <c:pt idx="5">
                    <c:v>5.5902834823022968E-2</c:v>
                  </c:pt>
                  <c:pt idx="6">
                    <c:v>0</c:v>
                  </c:pt>
                  <c:pt idx="7">
                    <c:v>0</c:v>
                  </c:pt>
                  <c:pt idx="8">
                    <c:v>1.0264716593320272E-2</c:v>
                  </c:pt>
                  <c:pt idx="9">
                    <c:v>6.6801170921526723E-2</c:v>
                  </c:pt>
                  <c:pt idx="10">
                    <c:v>3.17026746841961E-3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16'!$CY$719:$CY$742</c:f>
              <c:numCache>
                <c:formatCode>0.00</c:formatCode>
                <c:ptCount val="24"/>
                <c:pt idx="1">
                  <c:v>0.46353439043112155</c:v>
                </c:pt>
                <c:pt idx="2">
                  <c:v>0.21461294942580555</c:v>
                </c:pt>
                <c:pt idx="3">
                  <c:v>0.45136459382669025</c:v>
                </c:pt>
                <c:pt idx="4">
                  <c:v>0.994072632961705</c:v>
                </c:pt>
                <c:pt idx="5">
                  <c:v>0.11671406996023638</c:v>
                </c:pt>
                <c:pt idx="6">
                  <c:v>3.0087413605191791</c:v>
                </c:pt>
                <c:pt idx="7">
                  <c:v>0.71371444166908027</c:v>
                </c:pt>
                <c:pt idx="8">
                  <c:v>0.53646560956887845</c:v>
                </c:pt>
                <c:pt idx="11">
                  <c:v>0.46353439043112155</c:v>
                </c:pt>
                <c:pt idx="12">
                  <c:v>0.21461294942580555</c:v>
                </c:pt>
                <c:pt idx="13">
                  <c:v>0.45136459382669025</c:v>
                </c:pt>
                <c:pt idx="14">
                  <c:v>0.28332901781927239</c:v>
                </c:pt>
                <c:pt idx="15">
                  <c:v>0.73907089730173459</c:v>
                </c:pt>
                <c:pt idx="16">
                  <c:v>0.11671406996023638</c:v>
                </c:pt>
                <c:pt idx="17">
                  <c:v>0.42963456761233948</c:v>
                </c:pt>
                <c:pt idx="18">
                  <c:v>19.982539111737466</c:v>
                </c:pt>
                <c:pt idx="19">
                  <c:v>5.6906346888622818E-2</c:v>
                </c:pt>
                <c:pt idx="20">
                  <c:v>4.4968808779730418E-2</c:v>
                </c:pt>
                <c:pt idx="21">
                  <c:v>3.0087413605191786</c:v>
                </c:pt>
                <c:pt idx="22">
                  <c:v>0.71371444166908016</c:v>
                </c:pt>
                <c:pt idx="23">
                  <c:v>0.53646560956887845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AD-4717-AE81-1A1E56B8B9EB}"/>
            </c:ext>
          </c:extLst>
        </c:ser>
        <c:ser>
          <c:idx val="9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16'!$DN$654:$DN$664</c:f>
                <c:numCache>
                  <c:formatCode>General</c:formatCode>
                  <c:ptCount val="11"/>
                  <c:pt idx="0">
                    <c:v>3.6079488654332421E-2</c:v>
                  </c:pt>
                  <c:pt idx="1">
                    <c:v>4.6669136209628054E-3</c:v>
                  </c:pt>
                  <c:pt idx="2">
                    <c:v>7.3820568656295668E-3</c:v>
                  </c:pt>
                  <c:pt idx="3">
                    <c:v>1.7411795733923146E-3</c:v>
                  </c:pt>
                  <c:pt idx="4">
                    <c:v>1.3100498861185847E-2</c:v>
                  </c:pt>
                  <c:pt idx="5">
                    <c:v>1.6716740607725326E-2</c:v>
                  </c:pt>
                  <c:pt idx="6">
                    <c:v>3.7184885622023787E-3</c:v>
                  </c:pt>
                  <c:pt idx="7">
                    <c:v>5.9226460522868512E-3</c:v>
                  </c:pt>
                  <c:pt idx="8">
                    <c:v>1.8242434276979819E-2</c:v>
                  </c:pt>
                  <c:pt idx="9">
                    <c:v>2.9741761887828521E-2</c:v>
                  </c:pt>
                  <c:pt idx="10">
                    <c:v>8.7285536874335424E-3</c:v>
                  </c:pt>
                </c:numCache>
              </c:numRef>
            </c:plus>
            <c:minus>
              <c:numRef>
                <c:f>'Fall 16'!$DN$654:$DN$664</c:f>
                <c:numCache>
                  <c:formatCode>General</c:formatCode>
                  <c:ptCount val="11"/>
                  <c:pt idx="0">
                    <c:v>3.6079488654332421E-2</c:v>
                  </c:pt>
                  <c:pt idx="1">
                    <c:v>4.6669136209628054E-3</c:v>
                  </c:pt>
                  <c:pt idx="2">
                    <c:v>7.3820568656295668E-3</c:v>
                  </c:pt>
                  <c:pt idx="3">
                    <c:v>1.7411795733923146E-3</c:v>
                  </c:pt>
                  <c:pt idx="4">
                    <c:v>1.3100498861185847E-2</c:v>
                  </c:pt>
                  <c:pt idx="5">
                    <c:v>1.6716740607725326E-2</c:v>
                  </c:pt>
                  <c:pt idx="6">
                    <c:v>3.7184885622023787E-3</c:v>
                  </c:pt>
                  <c:pt idx="7">
                    <c:v>5.9226460522868512E-3</c:v>
                  </c:pt>
                  <c:pt idx="8">
                    <c:v>1.8242434276979819E-2</c:v>
                  </c:pt>
                  <c:pt idx="9">
                    <c:v>2.9741761887828521E-2</c:v>
                  </c:pt>
                  <c:pt idx="10">
                    <c:v>8.7285536874335424E-3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16'!$DM$719:$DM$742</c:f>
              <c:numCache>
                <c:formatCode>0.00</c:formatCode>
                <c:ptCount val="24"/>
                <c:pt idx="1">
                  <c:v>0.97152752396211084</c:v>
                </c:pt>
                <c:pt idx="2">
                  <c:v>0.86280195846105201</c:v>
                </c:pt>
                <c:pt idx="3">
                  <c:v>0.96963197938824286</c:v>
                </c:pt>
                <c:pt idx="4">
                  <c:v>0.97230742202878817</c:v>
                </c:pt>
                <c:pt idx="5">
                  <c:v>0.55778214871125897</c:v>
                </c:pt>
                <c:pt idx="6">
                  <c:v>4.2813064440866189E-2</c:v>
                </c:pt>
                <c:pt idx="7">
                  <c:v>0.14138386421394905</c:v>
                </c:pt>
                <c:pt idx="8">
                  <c:v>2.8472476037889171E-2</c:v>
                </c:pt>
                <c:pt idx="11">
                  <c:v>0.97152752396211084</c:v>
                </c:pt>
                <c:pt idx="12">
                  <c:v>0.86280195846105201</c:v>
                </c:pt>
                <c:pt idx="13">
                  <c:v>0.96963197938824286</c:v>
                </c:pt>
                <c:pt idx="14">
                  <c:v>0.81733806486161897</c:v>
                </c:pt>
                <c:pt idx="15">
                  <c:v>0.83988075154933783</c:v>
                </c:pt>
                <c:pt idx="16">
                  <c:v>0.55778214871125897</c:v>
                </c:pt>
                <c:pt idx="17">
                  <c:v>0.94424757975482998</c:v>
                </c:pt>
                <c:pt idx="18">
                  <c:v>7.9099039476632562</c:v>
                </c:pt>
                <c:pt idx="19">
                  <c:v>0.97186155710946187</c:v>
                </c:pt>
                <c:pt idx="20">
                  <c:v>5.3532774816691581E-2</c:v>
                </c:pt>
                <c:pt idx="21">
                  <c:v>4.2813064440866189E-2</c:v>
                </c:pt>
                <c:pt idx="22">
                  <c:v>0.14138386421394905</c:v>
                </c:pt>
                <c:pt idx="23">
                  <c:v>2.8472476037889171E-2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AD-4717-AE81-1A1E56B8B9EB}"/>
            </c:ext>
          </c:extLst>
        </c:ser>
        <c:ser>
          <c:idx val="10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pattFill prst="narHorz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16'!$DZ$654:$DZ$664</c:f>
                <c:numCache>
                  <c:formatCode>General</c:formatCode>
                  <c:ptCount val="11"/>
                  <c:pt idx="0">
                    <c:v>2.3292536732482889E-2</c:v>
                  </c:pt>
                  <c:pt idx="1">
                    <c:v>1.6256874645294433E-2</c:v>
                  </c:pt>
                  <c:pt idx="2">
                    <c:v>4.2166934413310547E-3</c:v>
                  </c:pt>
                  <c:pt idx="3">
                    <c:v>4.7283463597044904E-4</c:v>
                  </c:pt>
                  <c:pt idx="4">
                    <c:v>4.9724222288965558E-4</c:v>
                  </c:pt>
                  <c:pt idx="5">
                    <c:v>7.5177338660772173E-3</c:v>
                  </c:pt>
                  <c:pt idx="6">
                    <c:v>2.5415925211543368E-3</c:v>
                  </c:pt>
                  <c:pt idx="7">
                    <c:v>3.4318559045281695E-3</c:v>
                  </c:pt>
                  <c:pt idx="8">
                    <c:v>1.1496770095420058E-3</c:v>
                  </c:pt>
                  <c:pt idx="9">
                    <c:v>9.0569704583535471E-3</c:v>
                  </c:pt>
                  <c:pt idx="10">
                    <c:v>1.4422775125483315E-2</c:v>
                  </c:pt>
                </c:numCache>
              </c:numRef>
            </c:plus>
            <c:minus>
              <c:numRef>
                <c:f>'Fall 16'!$DZ$654:$DZ$664</c:f>
                <c:numCache>
                  <c:formatCode>General</c:formatCode>
                  <c:ptCount val="11"/>
                  <c:pt idx="0">
                    <c:v>2.3292536732482889E-2</c:v>
                  </c:pt>
                  <c:pt idx="1">
                    <c:v>1.6256874645294433E-2</c:v>
                  </c:pt>
                  <c:pt idx="2">
                    <c:v>4.2166934413310547E-3</c:v>
                  </c:pt>
                  <c:pt idx="3">
                    <c:v>4.7283463597044904E-4</c:v>
                  </c:pt>
                  <c:pt idx="4">
                    <c:v>4.9724222288965558E-4</c:v>
                  </c:pt>
                  <c:pt idx="5">
                    <c:v>7.5177338660772173E-3</c:v>
                  </c:pt>
                  <c:pt idx="6">
                    <c:v>2.5415925211543368E-3</c:v>
                  </c:pt>
                  <c:pt idx="7">
                    <c:v>3.4318559045281695E-3</c:v>
                  </c:pt>
                  <c:pt idx="8">
                    <c:v>1.1496770095420058E-3</c:v>
                  </c:pt>
                  <c:pt idx="9">
                    <c:v>9.0569704583535471E-3</c:v>
                  </c:pt>
                  <c:pt idx="10">
                    <c:v>1.4422775125483315E-2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16'!$A$719:$B$742</c:f>
              <c:multiLvlStrCache>
                <c:ptCount val="24"/>
                <c:lvl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VI</c:v>
                  </c:pt>
                  <c:pt idx="5">
                    <c:v>VI</c:v>
                  </c:pt>
                  <c:pt idx="6">
                    <c:v>R14</c:v>
                  </c:pt>
                  <c:pt idx="7">
                    <c:v>R15</c:v>
                  </c:pt>
                  <c:pt idx="8">
                    <c:v>R16</c:v>
                  </c:pt>
                  <c:pt idx="11">
                    <c:v>I</c:v>
                  </c:pt>
                  <c:pt idx="12">
                    <c:v>II</c:v>
                  </c:pt>
                  <c:pt idx="13">
                    <c:v>III</c:v>
                  </c:pt>
                  <c:pt idx="14">
                    <c:v>III'</c:v>
                  </c:pt>
                  <c:pt idx="15">
                    <c:v>V</c:v>
                  </c:pt>
                  <c:pt idx="16">
                    <c:v>VI</c:v>
                  </c:pt>
                  <c:pt idx="17">
                    <c:v>VII</c:v>
                  </c:pt>
                  <c:pt idx="18">
                    <c:v>I'</c:v>
                  </c:pt>
                  <c:pt idx="19">
                    <c:v>II'</c:v>
                  </c:pt>
                  <c:pt idx="20">
                    <c:v>III'</c:v>
                  </c:pt>
                  <c:pt idx="21">
                    <c:v>R14</c:v>
                  </c:pt>
                  <c:pt idx="22">
                    <c:v>R15</c:v>
                  </c:pt>
                  <c:pt idx="23">
                    <c:v>R16</c:v>
                  </c:pt>
                </c:lvl>
                <c:lvl>
                  <c:pt idx="0">
                    <c:v>Concentration</c:v>
                  </c:pt>
                  <c:pt idx="1">
                    <c:v>(cop+epicop)/(cholesta+cop+epicop)</c:v>
                  </c:pt>
                  <c:pt idx="2">
                    <c:v>(24ethylcop+ 24ethylepicop)/(sitosta + 24ethylcop+24ethylepicop)</c:v>
                  </c:pt>
                  <c:pt idx="3">
                    <c:v>copro/(cholesta+copro)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Sito/Copro</c:v>
                  </c:pt>
                  <c:pt idx="7">
                    <c:v>Sito/(sito+24ethyl+24ethylepi)</c:v>
                  </c:pt>
                  <c:pt idx="8">
                    <c:v>cholesta/(cholesta+copro+epicopro)</c:v>
                  </c:pt>
                  <c:pt idx="10">
                    <c:v>Percentages</c:v>
                  </c:pt>
                  <c:pt idx="11">
                    <c:v>(cop+epicop)/(cholesta+cop+epicop)</c:v>
                  </c:pt>
                  <c:pt idx="12">
                    <c:v>(24ethylcop+ 24ethylepicop)/(sitosta + 24ethylcop+24ethylepicop)</c:v>
                  </c:pt>
                  <c:pt idx="13">
                    <c:v>copro/(cholesta+copro)</c:v>
                  </c:pt>
                  <c:pt idx="14">
                    <c:v>24/(24+sito)</c:v>
                  </c:pt>
                  <c:pt idx="15">
                    <c:v>Copro/(copro+24ethylcopro) * 100</c:v>
                  </c:pt>
                  <c:pt idx="16">
                    <c:v>(24ethylepicopro/ethylcopro) + (epicopro/copro)</c:v>
                  </c:pt>
                  <c:pt idx="17">
                    <c:v>(cop+24)/(cop+24+cholesta+sito)</c:v>
                  </c:pt>
                  <c:pt idx="18">
                    <c:v>(copro + epicop)/ (24eth + 24epi)</c:v>
                  </c:pt>
                  <c:pt idx="19">
                    <c:v>(copro+24eth)/(cholesterol+sitosterol)</c:v>
                  </c:pt>
                  <c:pt idx="20">
                    <c:v>epicop/(cop + cholesta)</c:v>
                  </c:pt>
                  <c:pt idx="21">
                    <c:v>Sito/Copro</c:v>
                  </c:pt>
                  <c:pt idx="22">
                    <c:v>Sito/(sito+24ethyl+24ethylepi)</c:v>
                  </c:pt>
                  <c:pt idx="23">
                    <c:v>cholesta/(cholesta+copro+epicopro)</c:v>
                  </c:pt>
                </c:lvl>
              </c:multiLvlStrCache>
            </c:multiLvlStrRef>
          </c:cat>
          <c:val>
            <c:numRef>
              <c:f>'Fall 16'!$DY$719:$DY$742</c:f>
              <c:numCache>
                <c:formatCode>0.0</c:formatCode>
                <c:ptCount val="24"/>
                <c:pt idx="1">
                  <c:v>0.86618726875863206</c:v>
                </c:pt>
                <c:pt idx="2">
                  <c:v>0.85316116502665451</c:v>
                </c:pt>
                <c:pt idx="3">
                  <c:v>0.82083850015371507</c:v>
                </c:pt>
                <c:pt idx="4">
                  <c:v>0.79775289877599942</c:v>
                </c:pt>
                <c:pt idx="5">
                  <c:v>0.66471182581931842</c:v>
                </c:pt>
                <c:pt idx="6">
                  <c:v>0.33888756856802243</c:v>
                </c:pt>
                <c:pt idx="7">
                  <c:v>0.19889109739303062</c:v>
                </c:pt>
                <c:pt idx="8">
                  <c:v>0.13381273124136789</c:v>
                </c:pt>
                <c:pt idx="11">
                  <c:v>0.86618726875863217</c:v>
                </c:pt>
                <c:pt idx="12">
                  <c:v>0.85316116502665451</c:v>
                </c:pt>
                <c:pt idx="13">
                  <c:v>0.82083850015371507</c:v>
                </c:pt>
                <c:pt idx="14">
                  <c:v>0.76096177757463068</c:v>
                </c:pt>
                <c:pt idx="15">
                  <c:v>0.50223631702681482</c:v>
                </c:pt>
                <c:pt idx="16">
                  <c:v>0.66471182581931842</c:v>
                </c:pt>
                <c:pt idx="17">
                  <c:v>0.78922212599848485</c:v>
                </c:pt>
                <c:pt idx="18">
                  <c:v>1.1251520091824341</c:v>
                </c:pt>
                <c:pt idx="19">
                  <c:v>2.0258306572920812</c:v>
                </c:pt>
                <c:pt idx="20">
                  <c:v>0.32375398772029357</c:v>
                </c:pt>
                <c:pt idx="21">
                  <c:v>0.33888756856802243</c:v>
                </c:pt>
                <c:pt idx="22">
                  <c:v>0.19889109739303062</c:v>
                </c:pt>
                <c:pt idx="23">
                  <c:v>0.13381273124136792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AD-4717-AE81-1A1E56B8B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2618032"/>
        <c:axId val="-2122614704"/>
      </c:barChart>
      <c:catAx>
        <c:axId val="-212261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22614704"/>
        <c:crosses val="autoZero"/>
        <c:auto val="1"/>
        <c:lblAlgn val="ctr"/>
        <c:lblOffset val="100"/>
        <c:noMultiLvlLbl val="0"/>
      </c:catAx>
      <c:valAx>
        <c:axId val="-2122614704"/>
        <c:scaling>
          <c:orientation val="minMax"/>
          <c:max val="6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226180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8303354197667801"/>
          <c:y val="3.7770196726230297E-2"/>
          <c:w val="0.44814540615184101"/>
          <c:h val="4.43696836259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99615078069502E-2"/>
          <c:y val="2.48745433660683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0E-4BFA-8BD4-D8CD145460FA}"/>
              </c:ext>
            </c:extLst>
          </c:dPt>
          <c:errBars>
            <c:errBarType val="both"/>
            <c:errValType val="cust"/>
            <c:noEndCap val="0"/>
            <c:plus>
              <c:numRef>
                <c:f>'Fall 16'!$AD$730:$AD$742</c:f>
                <c:numCache>
                  <c:formatCode>General</c:formatCode>
                  <c:ptCount val="13"/>
                  <c:pt idx="0">
                    <c:v>2.0025688057515964E-2</c:v>
                  </c:pt>
                  <c:pt idx="1">
                    <c:v>1.2949140677295367E-2</c:v>
                  </c:pt>
                  <c:pt idx="2">
                    <c:v>2.9920166087824454E-2</c:v>
                  </c:pt>
                  <c:pt idx="3">
                    <c:v>2.5420559685904044E-2</c:v>
                  </c:pt>
                  <c:pt idx="4">
                    <c:v>1.9827050588422494E-2</c:v>
                  </c:pt>
                  <c:pt idx="5">
                    <c:v>0.15182262448682168</c:v>
                  </c:pt>
                  <c:pt idx="6">
                    <c:v>2.4449472593628008E-2</c:v>
                  </c:pt>
                  <c:pt idx="7">
                    <c:v>3.1578481190669208E-2</c:v>
                  </c:pt>
                  <c:pt idx="8">
                    <c:v>3.7588997062315797E-2</c:v>
                  </c:pt>
                  <c:pt idx="9">
                    <c:v>3.0965025383540595E-2</c:v>
                  </c:pt>
                  <c:pt idx="10">
                    <c:v>0.85579975328557423</c:v>
                  </c:pt>
                  <c:pt idx="11">
                    <c:v>2.7692189835426047E-2</c:v>
                  </c:pt>
                  <c:pt idx="12">
                    <c:v>2.0025688057515853E-2</c:v>
                  </c:pt>
                </c:numCache>
              </c:numRef>
            </c:plus>
            <c:minus>
              <c:numRef>
                <c:f>'Fall 16'!$AD$730:$AD$742</c:f>
                <c:numCache>
                  <c:formatCode>General</c:formatCode>
                  <c:ptCount val="13"/>
                  <c:pt idx="0">
                    <c:v>2.0025688057515964E-2</c:v>
                  </c:pt>
                  <c:pt idx="1">
                    <c:v>1.2949140677295367E-2</c:v>
                  </c:pt>
                  <c:pt idx="2">
                    <c:v>2.9920166087824454E-2</c:v>
                  </c:pt>
                  <c:pt idx="3">
                    <c:v>2.5420559685904044E-2</c:v>
                  </c:pt>
                  <c:pt idx="4">
                    <c:v>1.9827050588422494E-2</c:v>
                  </c:pt>
                  <c:pt idx="5">
                    <c:v>0.15182262448682168</c:v>
                  </c:pt>
                  <c:pt idx="6">
                    <c:v>2.4449472593628008E-2</c:v>
                  </c:pt>
                  <c:pt idx="7">
                    <c:v>3.1578481190669208E-2</c:v>
                  </c:pt>
                  <c:pt idx="8">
                    <c:v>3.7588997062315797E-2</c:v>
                  </c:pt>
                  <c:pt idx="9">
                    <c:v>3.0965025383540595E-2</c:v>
                  </c:pt>
                  <c:pt idx="10">
                    <c:v>0.85579975328557423</c:v>
                  </c:pt>
                  <c:pt idx="11">
                    <c:v>2.7692189835426047E-2</c:v>
                  </c:pt>
                  <c:pt idx="12">
                    <c:v>2.0025688057515853E-2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16'!$Z$730:$Z$742</c:f>
              <c:numCache>
                <c:formatCode>0.00</c:formatCode>
                <c:ptCount val="13"/>
                <c:pt idx="0">
                  <c:v>0.72648416543559013</c:v>
                </c:pt>
                <c:pt idx="1">
                  <c:v>0.89820266459595921</c:v>
                </c:pt>
                <c:pt idx="2">
                  <c:v>0.65548708576908554</c:v>
                </c:pt>
                <c:pt idx="3">
                  <c:v>0.45140026319365922</c:v>
                </c:pt>
                <c:pt idx="4">
                  <c:v>0.23787655654258691</c:v>
                </c:pt>
                <c:pt idx="5">
                  <c:v>1.0596941117495366</c:v>
                </c:pt>
                <c:pt idx="6">
                  <c:v>0.48226842704881073</c:v>
                </c:pt>
                <c:pt idx="7">
                  <c:v>0.29865188567549161</c:v>
                </c:pt>
                <c:pt idx="8">
                  <c:v>0.36345765599091301</c:v>
                </c:pt>
                <c:pt idx="9">
                  <c:v>0.25894150092110718</c:v>
                </c:pt>
                <c:pt idx="10">
                  <c:v>5.4946901644198558</c:v>
                </c:pt>
                <c:pt idx="11">
                  <c:v>0.4457755424610173</c:v>
                </c:pt>
                <c:pt idx="12">
                  <c:v>0.27351583456440981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E-4BFA-8BD4-D8CD145460FA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16'!$AP$730:$AP$742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4.7833344699764829E-2</c:v>
                  </c:pt>
                  <c:pt idx="4">
                    <c:v>1.8829668475235591E-2</c:v>
                  </c:pt>
                  <c:pt idx="5">
                    <c:v>8.1043160058418967E-2</c:v>
                  </c:pt>
                  <c:pt idx="6">
                    <c:v>4.261978121896693E-2</c:v>
                  </c:pt>
                  <c:pt idx="7">
                    <c:v>3.4217184472416722E-2</c:v>
                  </c:pt>
                  <c:pt idx="8">
                    <c:v>1.9544954394120537E-3</c:v>
                  </c:pt>
                  <c:pt idx="9">
                    <c:v>7.8853234476952319E-2</c:v>
                  </c:pt>
                  <c:pt idx="10">
                    <c:v>0.50072740257564152</c:v>
                  </c:pt>
                  <c:pt idx="11">
                    <c:v>4.7505705115407366E-2</c:v>
                  </c:pt>
                  <c:pt idx="12">
                    <c:v>0</c:v>
                  </c:pt>
                </c:numCache>
              </c:numRef>
            </c:plus>
            <c:minus>
              <c:numRef>
                <c:f>'Fall 16'!$AP$730:$AP$742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4.7833344699764829E-2</c:v>
                  </c:pt>
                  <c:pt idx="4">
                    <c:v>1.8829668475235591E-2</c:v>
                  </c:pt>
                  <c:pt idx="5">
                    <c:v>8.1043160058418967E-2</c:v>
                  </c:pt>
                  <c:pt idx="6">
                    <c:v>4.261978121896693E-2</c:v>
                  </c:pt>
                  <c:pt idx="7">
                    <c:v>3.4217184472416722E-2</c:v>
                  </c:pt>
                  <c:pt idx="8">
                    <c:v>1.9544954394120537E-3</c:v>
                  </c:pt>
                  <c:pt idx="9">
                    <c:v>7.8853234476952319E-2</c:v>
                  </c:pt>
                  <c:pt idx="10">
                    <c:v>0.50072740257564152</c:v>
                  </c:pt>
                  <c:pt idx="11">
                    <c:v>4.7505705115407366E-2</c:v>
                  </c:pt>
                  <c:pt idx="12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16'!$AO$730:$AO$742</c:f>
              <c:numCache>
                <c:formatCode>0.00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0.68819201804273999</c:v>
                </c:pt>
                <c:pt idx="4">
                  <c:v>0.11786423665170627</c:v>
                </c:pt>
                <c:pt idx="5">
                  <c:v>0.21148783417444497</c:v>
                </c:pt>
                <c:pt idx="6">
                  <c:v>0.71459001559853741</c:v>
                </c:pt>
                <c:pt idx="7">
                  <c:v>0.16441705469418391</c:v>
                </c:pt>
                <c:pt idx="8">
                  <c:v>1.4138527107696084E-2</c:v>
                </c:pt>
                <c:pt idx="9">
                  <c:v>0.19783861054834073</c:v>
                </c:pt>
                <c:pt idx="10">
                  <c:v>3.6558064227234524</c:v>
                </c:pt>
                <c:pt idx="11">
                  <c:v>0.30898475228926287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0E-4BFA-8BD4-D8CD145460FA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16'!$BD$730:$BD$742</c:f>
                <c:numCache>
                  <c:formatCode>General</c:formatCode>
                  <c:ptCount val="13"/>
                  <c:pt idx="0">
                    <c:v>2.5393825112793592E-2</c:v>
                  </c:pt>
                  <c:pt idx="1">
                    <c:v>5.4358078036077081E-3</c:v>
                  </c:pt>
                  <c:pt idx="2">
                    <c:v>3.086201425090819E-2</c:v>
                  </c:pt>
                  <c:pt idx="3">
                    <c:v>3.5792894500807644E-2</c:v>
                  </c:pt>
                  <c:pt idx="4">
                    <c:v>1.7821146089588669E-2</c:v>
                  </c:pt>
                  <c:pt idx="5">
                    <c:v>0.12623248318258593</c:v>
                  </c:pt>
                  <c:pt idx="6">
                    <c:v>3.1237654479513561E-2</c:v>
                  </c:pt>
                  <c:pt idx="7">
                    <c:v>1.3123374983232483E-2</c:v>
                  </c:pt>
                  <c:pt idx="8">
                    <c:v>0.28797863877527469</c:v>
                  </c:pt>
                  <c:pt idx="9">
                    <c:v>1.6873465353039838E-2</c:v>
                  </c:pt>
                  <c:pt idx="10">
                    <c:v>0.5853893524516226</c:v>
                  </c:pt>
                  <c:pt idx="11">
                    <c:v>2.5639602339895106E-2</c:v>
                  </c:pt>
                  <c:pt idx="12">
                    <c:v>2.5393825112793589E-2</c:v>
                  </c:pt>
                </c:numCache>
              </c:numRef>
            </c:plus>
            <c:minus>
              <c:numRef>
                <c:f>'Fall 16'!$BD$730:$BD$742</c:f>
                <c:numCache>
                  <c:formatCode>General</c:formatCode>
                  <c:ptCount val="13"/>
                  <c:pt idx="0">
                    <c:v>2.5393825112793592E-2</c:v>
                  </c:pt>
                  <c:pt idx="1">
                    <c:v>5.4358078036077081E-3</c:v>
                  </c:pt>
                  <c:pt idx="2">
                    <c:v>3.086201425090819E-2</c:v>
                  </c:pt>
                  <c:pt idx="3">
                    <c:v>3.5792894500807644E-2</c:v>
                  </c:pt>
                  <c:pt idx="4">
                    <c:v>1.7821146089588669E-2</c:v>
                  </c:pt>
                  <c:pt idx="5">
                    <c:v>0.12623248318258593</c:v>
                  </c:pt>
                  <c:pt idx="6">
                    <c:v>3.1237654479513561E-2</c:v>
                  </c:pt>
                  <c:pt idx="7">
                    <c:v>1.3123374983232483E-2</c:v>
                  </c:pt>
                  <c:pt idx="8">
                    <c:v>0.28797863877527469</c:v>
                  </c:pt>
                  <c:pt idx="9">
                    <c:v>1.6873465353039838E-2</c:v>
                  </c:pt>
                  <c:pt idx="10">
                    <c:v>0.5853893524516226</c:v>
                  </c:pt>
                  <c:pt idx="11">
                    <c:v>2.5639602339895106E-2</c:v>
                  </c:pt>
                  <c:pt idx="12">
                    <c:v>2.5393825112793589E-2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16'!$BC$730:$BC$742</c:f>
              <c:numCache>
                <c:formatCode>0.00</c:formatCode>
                <c:ptCount val="13"/>
                <c:pt idx="0">
                  <c:v>0.80630845241256266</c:v>
                </c:pt>
                <c:pt idx="1">
                  <c:v>0.96822368249288915</c:v>
                </c:pt>
                <c:pt idx="2">
                  <c:v>0.77156020713272355</c:v>
                </c:pt>
                <c:pt idx="3">
                  <c:v>0.57123599724558105</c:v>
                </c:pt>
                <c:pt idx="4">
                  <c:v>0.15143497692519975</c:v>
                </c:pt>
                <c:pt idx="5">
                  <c:v>0.81078507427244095</c:v>
                </c:pt>
                <c:pt idx="6">
                  <c:v>0.59323011316414609</c:v>
                </c:pt>
                <c:pt idx="7">
                  <c:v>0.13849172932318524</c:v>
                </c:pt>
                <c:pt idx="8">
                  <c:v>1.0341115875389797</c:v>
                </c:pt>
                <c:pt idx="9">
                  <c:v>0.17155390298416273</c:v>
                </c:pt>
                <c:pt idx="10">
                  <c:v>4.7774069070408416</c:v>
                </c:pt>
                <c:pt idx="11">
                  <c:v>0.3287252258974635</c:v>
                </c:pt>
                <c:pt idx="12">
                  <c:v>0.19369154758743731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0E-4BFA-8BD4-D8CD145460FA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16'!$BU$730:$BU$744</c:f>
                <c:numCache>
                  <c:formatCode>General</c:formatCode>
                  <c:ptCount val="15"/>
                  <c:pt idx="0">
                    <c:v>5.921537247222422E-2</c:v>
                  </c:pt>
                  <c:pt idx="1">
                    <c:v>2.3562717401814162E-2</c:v>
                  </c:pt>
                  <c:pt idx="2">
                    <c:v>5.9911950448171825E-2</c:v>
                  </c:pt>
                  <c:pt idx="3">
                    <c:v>3.9031445055733353E-2</c:v>
                  </c:pt>
                  <c:pt idx="4">
                    <c:v>3.4031755380767657E-2</c:v>
                  </c:pt>
                  <c:pt idx="5">
                    <c:v>6.0068496533057084E-2</c:v>
                  </c:pt>
                  <c:pt idx="6">
                    <c:v>3.7229689236020658E-2</c:v>
                  </c:pt>
                  <c:pt idx="7">
                    <c:v>5.4947223397581187E-2</c:v>
                  </c:pt>
                  <c:pt idx="8">
                    <c:v>0.47435726004084455</c:v>
                  </c:pt>
                  <c:pt idx="9">
                    <c:v>1.5144199007020104E-2</c:v>
                  </c:pt>
                  <c:pt idx="10">
                    <c:v>0.41520578752840909</c:v>
                  </c:pt>
                  <c:pt idx="11">
                    <c:v>3.0058556122553655E-2</c:v>
                  </c:pt>
                  <c:pt idx="12">
                    <c:v>5.9215372472224137E-2</c:v>
                  </c:pt>
                </c:numCache>
              </c:numRef>
            </c:plus>
            <c:minus>
              <c:numRef>
                <c:f>'Fall 16'!$BU$730:$BU$742</c:f>
                <c:numCache>
                  <c:formatCode>General</c:formatCode>
                  <c:ptCount val="13"/>
                  <c:pt idx="0">
                    <c:v>5.921537247222422E-2</c:v>
                  </c:pt>
                  <c:pt idx="1">
                    <c:v>2.3562717401814162E-2</c:v>
                  </c:pt>
                  <c:pt idx="2">
                    <c:v>5.9911950448171825E-2</c:v>
                  </c:pt>
                  <c:pt idx="3">
                    <c:v>3.9031445055733353E-2</c:v>
                  </c:pt>
                  <c:pt idx="4">
                    <c:v>3.4031755380767657E-2</c:v>
                  </c:pt>
                  <c:pt idx="5">
                    <c:v>6.0068496533057084E-2</c:v>
                  </c:pt>
                  <c:pt idx="6">
                    <c:v>3.7229689236020658E-2</c:v>
                  </c:pt>
                  <c:pt idx="7">
                    <c:v>5.4947223397581187E-2</c:v>
                  </c:pt>
                  <c:pt idx="8">
                    <c:v>0.47435726004084455</c:v>
                  </c:pt>
                  <c:pt idx="9">
                    <c:v>1.5144199007020104E-2</c:v>
                  </c:pt>
                  <c:pt idx="10">
                    <c:v>0.41520578752840909</c:v>
                  </c:pt>
                  <c:pt idx="11">
                    <c:v>3.0058556122553655E-2</c:v>
                  </c:pt>
                  <c:pt idx="12">
                    <c:v>5.9215372472224137E-2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16'!$BT$730:$BT$742</c:f>
              <c:numCache>
                <c:formatCode>0.00</c:formatCode>
                <c:ptCount val="13"/>
                <c:pt idx="0">
                  <c:v>0.75326803869641945</c:v>
                </c:pt>
                <c:pt idx="1">
                  <c:v>0.91583118555894494</c:v>
                </c:pt>
                <c:pt idx="2">
                  <c:v>0.73064196197873943</c:v>
                </c:pt>
                <c:pt idx="3">
                  <c:v>0.64580073346585776</c:v>
                </c:pt>
                <c:pt idx="4">
                  <c:v>0.22481551387808077</c:v>
                </c:pt>
                <c:pt idx="5">
                  <c:v>0.41343670860005116</c:v>
                </c:pt>
                <c:pt idx="6">
                  <c:v>0.66100260157906132</c:v>
                </c:pt>
                <c:pt idx="7">
                  <c:v>0.28686016399981779</c:v>
                </c:pt>
                <c:pt idx="8">
                  <c:v>1.9286640316079888</c:v>
                </c:pt>
                <c:pt idx="9">
                  <c:v>0.10823486086968956</c:v>
                </c:pt>
                <c:pt idx="10">
                  <c:v>2.4811711725074534</c:v>
                </c:pt>
                <c:pt idx="11">
                  <c:v>0.30478252846856724</c:v>
                </c:pt>
                <c:pt idx="12">
                  <c:v>0.24673196130358044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0E-4BFA-8BD4-D8CD145460FA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B0E-4BFA-8BD4-D8CD145460F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B0E-4BFA-8BD4-D8CD145460FA}"/>
              </c:ext>
            </c:extLst>
          </c:dPt>
          <c:errBars>
            <c:errBarType val="both"/>
            <c:errValType val="cust"/>
            <c:noEndCap val="0"/>
            <c:plus>
              <c:numRef>
                <c:f>'Fall 16'!$CG$730:$CG$742</c:f>
                <c:numCache>
                  <c:formatCode>General</c:formatCode>
                  <c:ptCount val="13"/>
                  <c:pt idx="0">
                    <c:v>2.0437208037607769E-2</c:v>
                  </c:pt>
                  <c:pt idx="1">
                    <c:v>6.9967615304037372E-3</c:v>
                  </c:pt>
                  <c:pt idx="2">
                    <c:v>1.8023405121402106E-2</c:v>
                  </c:pt>
                  <c:pt idx="3">
                    <c:v>2.1393679955274816E-2</c:v>
                  </c:pt>
                  <c:pt idx="4">
                    <c:v>1.4131396557174948E-2</c:v>
                  </c:pt>
                  <c:pt idx="5">
                    <c:v>0.2194057155460854</c:v>
                  </c:pt>
                  <c:pt idx="6">
                    <c:v>2.0432041532435528E-2</c:v>
                  </c:pt>
                  <c:pt idx="7">
                    <c:v>1.6503877825298791E-2</c:v>
                  </c:pt>
                  <c:pt idx="8">
                    <c:v>0</c:v>
                  </c:pt>
                  <c:pt idx="9">
                    <c:v>0.13349373879760348</c:v>
                  </c:pt>
                  <c:pt idx="10">
                    <c:v>0.26601573840089271</c:v>
                  </c:pt>
                  <c:pt idx="11">
                    <c:v>2.217631429731285E-2</c:v>
                  </c:pt>
                  <c:pt idx="12">
                    <c:v>2.0437208037607804E-2</c:v>
                  </c:pt>
                </c:numCache>
              </c:numRef>
            </c:plus>
            <c:minus>
              <c:numRef>
                <c:f>'Fall 16'!$CG$730:$CG$742</c:f>
                <c:numCache>
                  <c:formatCode>General</c:formatCode>
                  <c:ptCount val="13"/>
                  <c:pt idx="0">
                    <c:v>2.0437208037607769E-2</c:v>
                  </c:pt>
                  <c:pt idx="1">
                    <c:v>6.9967615304037372E-3</c:v>
                  </c:pt>
                  <c:pt idx="2">
                    <c:v>1.8023405121402106E-2</c:v>
                  </c:pt>
                  <c:pt idx="3">
                    <c:v>2.1393679955274816E-2</c:v>
                  </c:pt>
                  <c:pt idx="4">
                    <c:v>1.4131396557174948E-2</c:v>
                  </c:pt>
                  <c:pt idx="5">
                    <c:v>0.2194057155460854</c:v>
                  </c:pt>
                  <c:pt idx="6">
                    <c:v>2.0432041532435528E-2</c:v>
                  </c:pt>
                  <c:pt idx="7">
                    <c:v>1.6503877825298791E-2</c:v>
                  </c:pt>
                  <c:pt idx="8">
                    <c:v>0</c:v>
                  </c:pt>
                  <c:pt idx="9">
                    <c:v>0.13349373879760348</c:v>
                  </c:pt>
                  <c:pt idx="10">
                    <c:v>0.26601573840089271</c:v>
                  </c:pt>
                  <c:pt idx="11">
                    <c:v>2.217631429731285E-2</c:v>
                  </c:pt>
                  <c:pt idx="12">
                    <c:v>2.0437208037607804E-2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16'!$CF$730:$CF$742</c:f>
              <c:numCache>
                <c:formatCode>0.00</c:formatCode>
                <c:ptCount val="13"/>
                <c:pt idx="0">
                  <c:v>0.75190646279696205</c:v>
                </c:pt>
                <c:pt idx="1">
                  <c:v>0.91525191019773389</c:v>
                </c:pt>
                <c:pt idx="2">
                  <c:v>0.60392359351957425</c:v>
                </c:pt>
                <c:pt idx="3">
                  <c:v>0.63285716913130274</c:v>
                </c:pt>
                <c:pt idx="4">
                  <c:v>0.22596348314642817</c:v>
                </c:pt>
                <c:pt idx="5">
                  <c:v>2.0386948527910751</c:v>
                </c:pt>
                <c:pt idx="6">
                  <c:v>0.62686277705206872</c:v>
                </c:pt>
                <c:pt idx="7">
                  <c:v>0.30397548795643059</c:v>
                </c:pt>
                <c:pt idx="8">
                  <c:v>0</c:v>
                </c:pt>
                <c:pt idx="9">
                  <c:v>0.45964251076911528</c:v>
                </c:pt>
                <c:pt idx="10">
                  <c:v>2.3321054228537923</c:v>
                </c:pt>
                <c:pt idx="11">
                  <c:v>0.24107942507509036</c:v>
                </c:pt>
                <c:pt idx="12">
                  <c:v>0.24809353720303801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0E-4BFA-8BD4-D8CD145460FA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16'!$CQ$730:$CQ$742</c:f>
                <c:numCache>
                  <c:formatCode>General</c:formatCode>
                  <c:ptCount val="13"/>
                  <c:pt idx="0">
                    <c:v>1.0753912492487624E-2</c:v>
                  </c:pt>
                  <c:pt idx="1">
                    <c:v>3.0206302584048546E-3</c:v>
                  </c:pt>
                  <c:pt idx="2">
                    <c:v>3.1256777615033697E-2</c:v>
                  </c:pt>
                  <c:pt idx="3">
                    <c:v>0.10435524355547342</c:v>
                  </c:pt>
                  <c:pt idx="4">
                    <c:v>6.2420050443263795E-3</c:v>
                  </c:pt>
                  <c:pt idx="5">
                    <c:v>1.2527516907386473</c:v>
                  </c:pt>
                  <c:pt idx="6">
                    <c:v>0.10043868047730563</c:v>
                  </c:pt>
                  <c:pt idx="7">
                    <c:v>1.5431047083321854E-2</c:v>
                  </c:pt>
                  <c:pt idx="8">
                    <c:v>0.71003495553722962</c:v>
                  </c:pt>
                  <c:pt idx="9">
                    <c:v>0.20073469889931417</c:v>
                  </c:pt>
                  <c:pt idx="10">
                    <c:v>5.1329388681646506</c:v>
                  </c:pt>
                  <c:pt idx="11">
                    <c:v>0.11395527167537026</c:v>
                  </c:pt>
                  <c:pt idx="12">
                    <c:v>1.0753912492487618E-2</c:v>
                  </c:pt>
                </c:numCache>
              </c:numRef>
            </c:plus>
            <c:minus>
              <c:numRef>
                <c:f>'Fall 16'!$CQ$730:$CQ$742</c:f>
                <c:numCache>
                  <c:formatCode>General</c:formatCode>
                  <c:ptCount val="13"/>
                  <c:pt idx="0">
                    <c:v>1.0753912492487624E-2</c:v>
                  </c:pt>
                  <c:pt idx="1">
                    <c:v>3.0206302584048546E-3</c:v>
                  </c:pt>
                  <c:pt idx="2">
                    <c:v>3.1256777615033697E-2</c:v>
                  </c:pt>
                  <c:pt idx="3">
                    <c:v>0.10435524355547342</c:v>
                  </c:pt>
                  <c:pt idx="4">
                    <c:v>6.2420050443263795E-3</c:v>
                  </c:pt>
                  <c:pt idx="5">
                    <c:v>1.2527516907386473</c:v>
                  </c:pt>
                  <c:pt idx="6">
                    <c:v>0.10043868047730563</c:v>
                  </c:pt>
                  <c:pt idx="7">
                    <c:v>1.5431047083321854E-2</c:v>
                  </c:pt>
                  <c:pt idx="8">
                    <c:v>0.71003495553722962</c:v>
                  </c:pt>
                  <c:pt idx="9">
                    <c:v>0.20073469889931417</c:v>
                  </c:pt>
                  <c:pt idx="10">
                    <c:v>5.1329388681646506</c:v>
                  </c:pt>
                  <c:pt idx="11">
                    <c:v>0.11395527167537026</c:v>
                  </c:pt>
                  <c:pt idx="12">
                    <c:v>1.0753912492487618E-2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16'!$CP$730:$CP$742</c:f>
              <c:numCache>
                <c:formatCode>0.00</c:formatCode>
                <c:ptCount val="13"/>
                <c:pt idx="0">
                  <c:v>0.86437106202155134</c:v>
                </c:pt>
                <c:pt idx="1">
                  <c:v>0.99202578414444476</c:v>
                </c:pt>
                <c:pt idx="2">
                  <c:v>0.78502089461467683</c:v>
                </c:pt>
                <c:pt idx="3">
                  <c:v>0.65673066700284044</c:v>
                </c:pt>
                <c:pt idx="4">
                  <c:v>6.2444142501004697E-2</c:v>
                </c:pt>
                <c:pt idx="5">
                  <c:v>3.0393568041725696</c:v>
                </c:pt>
                <c:pt idx="6">
                  <c:v>0.66087557320240475</c:v>
                </c:pt>
                <c:pt idx="7">
                  <c:v>4.880177495382846E-2</c:v>
                </c:pt>
                <c:pt idx="8">
                  <c:v>1.7194413037720744</c:v>
                </c:pt>
                <c:pt idx="9">
                  <c:v>0.57643988767371679</c:v>
                </c:pt>
                <c:pt idx="10">
                  <c:v>10.579907002861802</c:v>
                </c:pt>
                <c:pt idx="11">
                  <c:v>0.23066970388254648</c:v>
                </c:pt>
                <c:pt idx="12">
                  <c:v>0.13562893797844858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0E-4BFA-8BD4-D8CD145460FA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DB0E-4BFA-8BD4-D8CD145460F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DB0E-4BFA-8BD4-D8CD145460F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B0E-4BFA-8BD4-D8CD145460F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B0E-4BFA-8BD4-D8CD145460FA}"/>
              </c:ext>
            </c:extLst>
          </c:dPt>
          <c:errBars>
            <c:errBarType val="both"/>
            <c:errValType val="cust"/>
            <c:noEndCap val="0"/>
            <c:plus>
              <c:numRef>
                <c:f>'Fall 16'!$EN$730:$EN$742</c:f>
                <c:numCache>
                  <c:formatCode>General</c:formatCode>
                  <c:ptCount val="13"/>
                  <c:pt idx="0">
                    <c:v>7.9154082378921145E-2</c:v>
                  </c:pt>
                  <c:pt idx="1">
                    <c:v>5.2346391995454551E-2</c:v>
                  </c:pt>
                  <c:pt idx="2">
                    <c:v>8.8509491183779723E-2</c:v>
                  </c:pt>
                  <c:pt idx="3">
                    <c:v>5.6314696065592328E-2</c:v>
                  </c:pt>
                  <c:pt idx="4">
                    <c:v>7.9916902260023695E-2</c:v>
                  </c:pt>
                  <c:pt idx="5">
                    <c:v>0.51509800306310372</c:v>
                  </c:pt>
                  <c:pt idx="6">
                    <c:v>5.1101473447049212E-2</c:v>
                  </c:pt>
                  <c:pt idx="7">
                    <c:v>8.9053843131450205E-2</c:v>
                  </c:pt>
                  <c:pt idx="8">
                    <c:v>0.46127375992075459</c:v>
                  </c:pt>
                  <c:pt idx="9">
                    <c:v>9.0340335062469829E-2</c:v>
                  </c:pt>
                  <c:pt idx="10">
                    <c:v>0.57099909661269399</c:v>
                  </c:pt>
                  <c:pt idx="11">
                    <c:v>3.4045023086370904E-2</c:v>
                  </c:pt>
                  <c:pt idx="12">
                    <c:v>7.9154082378921409E-2</c:v>
                  </c:pt>
                </c:numCache>
              </c:numRef>
            </c:plus>
            <c:minus>
              <c:numRef>
                <c:f>'Fall 16'!$EN$730:$EN$742</c:f>
                <c:numCache>
                  <c:formatCode>General</c:formatCode>
                  <c:ptCount val="13"/>
                  <c:pt idx="0">
                    <c:v>7.9154082378921145E-2</c:v>
                  </c:pt>
                  <c:pt idx="1">
                    <c:v>5.2346391995454551E-2</c:v>
                  </c:pt>
                  <c:pt idx="2">
                    <c:v>8.8509491183779723E-2</c:v>
                  </c:pt>
                  <c:pt idx="3">
                    <c:v>5.6314696065592328E-2</c:v>
                  </c:pt>
                  <c:pt idx="4">
                    <c:v>7.9916902260023695E-2</c:v>
                  </c:pt>
                  <c:pt idx="5">
                    <c:v>0.51509800306310372</c:v>
                  </c:pt>
                  <c:pt idx="6">
                    <c:v>5.1101473447049212E-2</c:v>
                  </c:pt>
                  <c:pt idx="7">
                    <c:v>8.9053843131450205E-2</c:v>
                  </c:pt>
                  <c:pt idx="8">
                    <c:v>0.46127375992075459</c:v>
                  </c:pt>
                  <c:pt idx="9">
                    <c:v>9.0340335062469829E-2</c:v>
                  </c:pt>
                  <c:pt idx="10">
                    <c:v>0.57099909661269399</c:v>
                  </c:pt>
                  <c:pt idx="11">
                    <c:v>3.4045023086370904E-2</c:v>
                  </c:pt>
                  <c:pt idx="12">
                    <c:v>7.9154082378921409E-2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16'!$EM$730:$EM$742</c:f>
              <c:numCache>
                <c:formatCode>0.00</c:formatCode>
                <c:ptCount val="13"/>
                <c:pt idx="0">
                  <c:v>0.67344197624477153</c:v>
                </c:pt>
                <c:pt idx="1">
                  <c:v>0.85369068952120686</c:v>
                </c:pt>
                <c:pt idx="2">
                  <c:v>0.5874849594039111</c:v>
                </c:pt>
                <c:pt idx="3">
                  <c:v>0.46677898098411813</c:v>
                </c:pt>
                <c:pt idx="4">
                  <c:v>0.33781280661516661</c:v>
                </c:pt>
                <c:pt idx="5">
                  <c:v>1.6917276794545881</c:v>
                </c:pt>
                <c:pt idx="6">
                  <c:v>0.50201243512494043</c:v>
                </c:pt>
                <c:pt idx="7">
                  <c:v>0.34572699068256446</c:v>
                </c:pt>
                <c:pt idx="8">
                  <c:v>1.1418452042629832</c:v>
                </c:pt>
                <c:pt idx="9">
                  <c:v>0.27660078519290987</c:v>
                </c:pt>
                <c:pt idx="10">
                  <c:v>2.3574300368632608</c:v>
                </c:pt>
                <c:pt idx="11">
                  <c:v>0.34449284813652448</c:v>
                </c:pt>
                <c:pt idx="12">
                  <c:v>0.32655802375522852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0E-4BFA-8BD4-D8CD145460FA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16'!$CZ$730:$CZ$742</c:f>
                <c:numCache>
                  <c:formatCode>General</c:formatCode>
                  <c:ptCount val="13"/>
                  <c:pt idx="0">
                    <c:v>0.40746668787685486</c:v>
                  </c:pt>
                  <c:pt idx="1">
                    <c:v>0.30732426680096159</c:v>
                  </c:pt>
                  <c:pt idx="2">
                    <c:v>0.40389358837802536</c:v>
                  </c:pt>
                  <c:pt idx="3">
                    <c:v>0.35199672117406811</c:v>
                  </c:pt>
                  <c:pt idx="4">
                    <c:v>0.18308202906327228</c:v>
                  </c:pt>
                  <c:pt idx="5">
                    <c:v>3.2750423773936214E-2</c:v>
                  </c:pt>
                  <c:pt idx="6">
                    <c:v>0.37961262906955834</c:v>
                  </c:pt>
                  <c:pt idx="7">
                    <c:v>35.561965602957628</c:v>
                  </c:pt>
                  <c:pt idx="8">
                    <c:v>6.6704104585241203E-2</c:v>
                  </c:pt>
                  <c:pt idx="9">
                    <c:v>4.3215662777020901E-2</c:v>
                  </c:pt>
                  <c:pt idx="10">
                    <c:v>4.1243794099781894</c:v>
                  </c:pt>
                  <c:pt idx="11">
                    <c:v>0.35786476723043087</c:v>
                  </c:pt>
                  <c:pt idx="12">
                    <c:v>0.40746668787685486</c:v>
                  </c:pt>
                </c:numCache>
              </c:numRef>
            </c:plus>
            <c:minus>
              <c:numRef>
                <c:f>'Fall 16'!$CZ$730:$CZ$742</c:f>
                <c:numCache>
                  <c:formatCode>General</c:formatCode>
                  <c:ptCount val="13"/>
                  <c:pt idx="0">
                    <c:v>0.40746668787685486</c:v>
                  </c:pt>
                  <c:pt idx="1">
                    <c:v>0.30732426680096159</c:v>
                  </c:pt>
                  <c:pt idx="2">
                    <c:v>0.40389358837802536</c:v>
                  </c:pt>
                  <c:pt idx="3">
                    <c:v>0.35199672117406811</c:v>
                  </c:pt>
                  <c:pt idx="4">
                    <c:v>0.18308202906327228</c:v>
                  </c:pt>
                  <c:pt idx="5">
                    <c:v>3.2750423773936214E-2</c:v>
                  </c:pt>
                  <c:pt idx="6">
                    <c:v>0.37961262906955834</c:v>
                  </c:pt>
                  <c:pt idx="7">
                    <c:v>35.561965602957628</c:v>
                  </c:pt>
                  <c:pt idx="8">
                    <c:v>6.6704104585241203E-2</c:v>
                  </c:pt>
                  <c:pt idx="9">
                    <c:v>4.3215662777020901E-2</c:v>
                  </c:pt>
                  <c:pt idx="10">
                    <c:v>4.1243794099781894</c:v>
                  </c:pt>
                  <c:pt idx="11">
                    <c:v>0.35786476723043087</c:v>
                  </c:pt>
                  <c:pt idx="12">
                    <c:v>0.40746668787685486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16'!$CY$730:$CY$742</c:f>
              <c:numCache>
                <c:formatCode>0.00</c:formatCode>
                <c:ptCount val="13"/>
                <c:pt idx="0">
                  <c:v>0.46353439043112155</c:v>
                </c:pt>
                <c:pt idx="1">
                  <c:v>0.21461294942580555</c:v>
                </c:pt>
                <c:pt idx="2">
                  <c:v>0.45136459382669025</c:v>
                </c:pt>
                <c:pt idx="3">
                  <c:v>0.28332901781927239</c:v>
                </c:pt>
                <c:pt idx="4">
                  <c:v>0.73907089730173459</c:v>
                </c:pt>
                <c:pt idx="5">
                  <c:v>0.11671406996023638</c:v>
                </c:pt>
                <c:pt idx="6">
                  <c:v>0.42963456761233948</c:v>
                </c:pt>
                <c:pt idx="7">
                  <c:v>19.982539111737466</c:v>
                </c:pt>
                <c:pt idx="8">
                  <c:v>5.6906346888622818E-2</c:v>
                </c:pt>
                <c:pt idx="9">
                  <c:v>4.4968808779730418E-2</c:v>
                </c:pt>
                <c:pt idx="10">
                  <c:v>3.0087413605191786</c:v>
                </c:pt>
                <c:pt idx="11">
                  <c:v>0.71371444166908016</c:v>
                </c:pt>
                <c:pt idx="12">
                  <c:v>0.53646560956887845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0E-4BFA-8BD4-D8CD145460FA}"/>
            </c:ext>
          </c:extLst>
        </c:ser>
        <c:ser>
          <c:idx val="9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B0E-4BFA-8BD4-D8CD145460FA}"/>
              </c:ext>
            </c:extLst>
          </c:dPt>
          <c:errBars>
            <c:errBarType val="both"/>
            <c:errValType val="cust"/>
            <c:noEndCap val="0"/>
            <c:plus>
              <c:numRef>
                <c:f>'Fall 16'!$DN$730:$DN$742</c:f>
                <c:numCache>
                  <c:formatCode>General</c:formatCode>
                  <c:ptCount val="13"/>
                  <c:pt idx="0">
                    <c:v>6.9065081284678956E-3</c:v>
                  </c:pt>
                  <c:pt idx="1">
                    <c:v>3.1550603209206919E-2</c:v>
                  </c:pt>
                  <c:pt idx="2">
                    <c:v>7.5778180673944321E-3</c:v>
                  </c:pt>
                  <c:pt idx="3">
                    <c:v>4.6139480507052633E-2</c:v>
                  </c:pt>
                  <c:pt idx="4">
                    <c:v>3.7060343315693169E-2</c:v>
                  </c:pt>
                  <c:pt idx="5">
                    <c:v>0.27929831691795864</c:v>
                  </c:pt>
                  <c:pt idx="6">
                    <c:v>1.3177380876258978E-2</c:v>
                  </c:pt>
                  <c:pt idx="7">
                    <c:v>2.7606777552701471</c:v>
                  </c:pt>
                  <c:pt idx="8">
                    <c:v>8.3934543448039037E-2</c:v>
                  </c:pt>
                  <c:pt idx="9">
                    <c:v>9.3891573705622081E-3</c:v>
                  </c:pt>
                  <c:pt idx="10">
                    <c:v>1.1036690364961528E-2</c:v>
                  </c:pt>
                  <c:pt idx="11">
                    <c:v>2.8133805793765038E-2</c:v>
                  </c:pt>
                  <c:pt idx="12">
                    <c:v>6.9065081284678991E-3</c:v>
                  </c:pt>
                </c:numCache>
              </c:numRef>
            </c:plus>
            <c:minus>
              <c:numRef>
                <c:f>'Fall 16'!$DN$730:$DN$742</c:f>
                <c:numCache>
                  <c:formatCode>General</c:formatCode>
                  <c:ptCount val="13"/>
                  <c:pt idx="0">
                    <c:v>6.9065081284678956E-3</c:v>
                  </c:pt>
                  <c:pt idx="1">
                    <c:v>3.1550603209206919E-2</c:v>
                  </c:pt>
                  <c:pt idx="2">
                    <c:v>7.5778180673944321E-3</c:v>
                  </c:pt>
                  <c:pt idx="3">
                    <c:v>4.6139480507052633E-2</c:v>
                  </c:pt>
                  <c:pt idx="4">
                    <c:v>3.7060343315693169E-2</c:v>
                  </c:pt>
                  <c:pt idx="5">
                    <c:v>0.27929831691795864</c:v>
                  </c:pt>
                  <c:pt idx="6">
                    <c:v>1.3177380876258978E-2</c:v>
                  </c:pt>
                  <c:pt idx="7">
                    <c:v>2.7606777552701471</c:v>
                  </c:pt>
                  <c:pt idx="8">
                    <c:v>8.3934543448039037E-2</c:v>
                  </c:pt>
                  <c:pt idx="9">
                    <c:v>9.3891573705622081E-3</c:v>
                  </c:pt>
                  <c:pt idx="10">
                    <c:v>1.1036690364961528E-2</c:v>
                  </c:pt>
                  <c:pt idx="11">
                    <c:v>2.8133805793765038E-2</c:v>
                  </c:pt>
                  <c:pt idx="12">
                    <c:v>6.9065081284678991E-3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16'!$DM$730:$DM$742</c:f>
              <c:numCache>
                <c:formatCode>0.00</c:formatCode>
                <c:ptCount val="13"/>
                <c:pt idx="0">
                  <c:v>0.97152752396211084</c:v>
                </c:pt>
                <c:pt idx="1">
                  <c:v>0.86280195846105201</c:v>
                </c:pt>
                <c:pt idx="2">
                  <c:v>0.96963197938824286</c:v>
                </c:pt>
                <c:pt idx="3">
                  <c:v>0.81733806486161897</c:v>
                </c:pt>
                <c:pt idx="4">
                  <c:v>0.83988075154933783</c:v>
                </c:pt>
                <c:pt idx="5">
                  <c:v>0.55778214871125897</c:v>
                </c:pt>
                <c:pt idx="6">
                  <c:v>0.94424757975482998</c:v>
                </c:pt>
                <c:pt idx="7">
                  <c:v>7.9099039476632562</c:v>
                </c:pt>
                <c:pt idx="8">
                  <c:v>0.97186155710946187</c:v>
                </c:pt>
                <c:pt idx="9">
                  <c:v>5.3532774816691581E-2</c:v>
                </c:pt>
                <c:pt idx="10">
                  <c:v>4.2813064440866189E-2</c:v>
                </c:pt>
                <c:pt idx="11">
                  <c:v>0.14138386421394905</c:v>
                </c:pt>
                <c:pt idx="12">
                  <c:v>2.8472476037889171E-2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0E-4BFA-8BD4-D8CD145460FA}"/>
            </c:ext>
          </c:extLst>
        </c:ser>
        <c:ser>
          <c:idx val="10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pattFill prst="narHorz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DB0E-4BFA-8BD4-D8CD145460FA}"/>
              </c:ext>
            </c:extLst>
          </c:dPt>
          <c:errBars>
            <c:errBarType val="both"/>
            <c:errValType val="cust"/>
            <c:noEndCap val="0"/>
            <c:plus>
              <c:numRef>
                <c:f>'Fall 16'!$DZ$730:$DZ$742</c:f>
                <c:numCache>
                  <c:formatCode>General</c:formatCode>
                  <c:ptCount val="13"/>
                  <c:pt idx="0">
                    <c:v>1.0780175198268408E-2</c:v>
                  </c:pt>
                  <c:pt idx="1">
                    <c:v>1.1144440909135687E-2</c:v>
                  </c:pt>
                  <c:pt idx="2">
                    <c:v>2.0582776802561174E-2</c:v>
                  </c:pt>
                  <c:pt idx="3">
                    <c:v>2.880864828374901E-2</c:v>
                  </c:pt>
                  <c:pt idx="4">
                    <c:v>1.7058264165492148E-2</c:v>
                  </c:pt>
                  <c:pt idx="5">
                    <c:v>0.15045654254981469</c:v>
                  </c:pt>
                  <c:pt idx="6">
                    <c:v>2.3841116658474257E-2</c:v>
                  </c:pt>
                  <c:pt idx="7">
                    <c:v>4.6491477250100041E-2</c:v>
                  </c:pt>
                  <c:pt idx="8">
                    <c:v>0.37309866222289179</c:v>
                  </c:pt>
                  <c:pt idx="9">
                    <c:v>6.8786695314863824E-2</c:v>
                  </c:pt>
                  <c:pt idx="10">
                    <c:v>6.7979180144568177E-2</c:v>
                  </c:pt>
                  <c:pt idx="11">
                    <c:v>2.0003895741266282E-2</c:v>
                  </c:pt>
                  <c:pt idx="12">
                    <c:v>1.0780175198268439E-2</c:v>
                  </c:pt>
                </c:numCache>
              </c:numRef>
            </c:plus>
            <c:minus>
              <c:numRef>
                <c:f>'Fall 16'!$DZ$730:$DZ$744</c:f>
                <c:numCache>
                  <c:formatCode>General</c:formatCode>
                  <c:ptCount val="15"/>
                  <c:pt idx="0">
                    <c:v>1.0780175198268408E-2</c:v>
                  </c:pt>
                  <c:pt idx="1">
                    <c:v>1.1144440909135687E-2</c:v>
                  </c:pt>
                  <c:pt idx="2">
                    <c:v>2.0582776802561174E-2</c:v>
                  </c:pt>
                  <c:pt idx="3">
                    <c:v>2.880864828374901E-2</c:v>
                  </c:pt>
                  <c:pt idx="4">
                    <c:v>1.7058264165492148E-2</c:v>
                  </c:pt>
                  <c:pt idx="5">
                    <c:v>0.15045654254981469</c:v>
                  </c:pt>
                  <c:pt idx="6">
                    <c:v>2.3841116658474257E-2</c:v>
                  </c:pt>
                  <c:pt idx="7">
                    <c:v>4.6491477250100041E-2</c:v>
                  </c:pt>
                  <c:pt idx="8">
                    <c:v>0.37309866222289179</c:v>
                  </c:pt>
                  <c:pt idx="9">
                    <c:v>6.8786695314863824E-2</c:v>
                  </c:pt>
                  <c:pt idx="10">
                    <c:v>6.7979180144568177E-2</c:v>
                  </c:pt>
                  <c:pt idx="11">
                    <c:v>2.0003895741266282E-2</c:v>
                  </c:pt>
                  <c:pt idx="12">
                    <c:v>1.0780175198268439E-2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16'!$A$730:$B$742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III'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I'</c:v>
                  </c:pt>
                  <c:pt idx="8">
                    <c:v>II'</c:v>
                  </c:pt>
                  <c:pt idx="9">
                    <c:v>III'</c:v>
                  </c:pt>
                  <c:pt idx="10">
                    <c:v>R14</c:v>
                  </c:pt>
                  <c:pt idx="11">
                    <c:v>R15</c:v>
                  </c:pt>
                  <c:pt idx="12">
                    <c:v>R16</c:v>
                  </c:pt>
                </c:lvl>
                <c:lvl>
                  <c:pt idx="0">
                    <c:v>(cop+epicop)/(cholesta+cop+epicop)</c:v>
                  </c:pt>
                  <c:pt idx="1">
                    <c:v>(24ethylcop+ 24ethylepicop)/(sitosta + 24ethylcop+24ethylepicop)</c:v>
                  </c:pt>
                  <c:pt idx="2">
                    <c:v>copro/(cholesta+copro)</c:v>
                  </c:pt>
                  <c:pt idx="3">
                    <c:v>24/(24+sito)</c:v>
                  </c:pt>
                  <c:pt idx="4">
                    <c:v>Copro/(copro+24ethylcopro) * 100</c:v>
                  </c:pt>
                  <c:pt idx="5">
                    <c:v>(24ethylepicopro/ethylcopro) + (epicopro/copro)</c:v>
                  </c:pt>
                  <c:pt idx="6">
                    <c:v>(cop+24)/(cop+24+cholesta+sito)</c:v>
                  </c:pt>
                  <c:pt idx="7">
                    <c:v>(copro + epicop)/ (24eth + 24epi)</c:v>
                  </c:pt>
                  <c:pt idx="8">
                    <c:v>(copro+24eth)/(cholesterol+sitosterol)</c:v>
                  </c:pt>
                  <c:pt idx="9">
                    <c:v>epicop/(cop + cholesta)</c:v>
                  </c:pt>
                  <c:pt idx="10">
                    <c:v>Sito/Copro</c:v>
                  </c:pt>
                  <c:pt idx="11">
                    <c:v>Sito/(sito+24ethyl+24ethylepi)</c:v>
                  </c:pt>
                  <c:pt idx="12">
                    <c:v>cholesta/(cholesta+copro+epicopro)</c:v>
                  </c:pt>
                </c:lvl>
              </c:multiLvlStrCache>
            </c:multiLvlStrRef>
          </c:cat>
          <c:val>
            <c:numRef>
              <c:f>'Fall 16'!$DY$730:$DY$742</c:f>
              <c:numCache>
                <c:formatCode>0.0</c:formatCode>
                <c:ptCount val="13"/>
                <c:pt idx="0">
                  <c:v>0.86618726875863217</c:v>
                </c:pt>
                <c:pt idx="1">
                  <c:v>0.85316116502665451</c:v>
                </c:pt>
                <c:pt idx="2">
                  <c:v>0.82083850015371507</c:v>
                </c:pt>
                <c:pt idx="3">
                  <c:v>0.76096177757463068</c:v>
                </c:pt>
                <c:pt idx="4">
                  <c:v>0.50223631702681482</c:v>
                </c:pt>
                <c:pt idx="5">
                  <c:v>0.66471182581931842</c:v>
                </c:pt>
                <c:pt idx="6">
                  <c:v>0.78922212599848485</c:v>
                </c:pt>
                <c:pt idx="7">
                  <c:v>1.1251520091824341</c:v>
                </c:pt>
                <c:pt idx="8">
                  <c:v>2.0258306572920812</c:v>
                </c:pt>
                <c:pt idx="9">
                  <c:v>0.32375398772029357</c:v>
                </c:pt>
                <c:pt idx="10">
                  <c:v>0.33888756856802243</c:v>
                </c:pt>
                <c:pt idx="11">
                  <c:v>0.19889109739303062</c:v>
                </c:pt>
                <c:pt idx="12">
                  <c:v>0.13381273124136792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0E-4BFA-8BD4-D8CD14546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2054032"/>
        <c:axId val="-2112050704"/>
      </c:barChart>
      <c:catAx>
        <c:axId val="-211205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050704"/>
        <c:crosses val="autoZero"/>
        <c:auto val="1"/>
        <c:lblAlgn val="ctr"/>
        <c:lblOffset val="100"/>
        <c:noMultiLvlLbl val="0"/>
      </c:catAx>
      <c:valAx>
        <c:axId val="-2112050704"/>
        <c:scaling>
          <c:orientation val="minMax"/>
          <c:max val="3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0540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8303354197667801"/>
          <c:y val="3.7770196726230297E-2"/>
          <c:w val="0.44814540615184101"/>
          <c:h val="4.43696836259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2320033161576599E-2"/>
          <c:y val="9.6312609442857203E-2"/>
          <c:w val="0.96826632121457101"/>
          <c:h val="0.872698763149566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16'!$EX$730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16'!$EY$729:$FO$729</c:f>
              <c:strCache>
                <c:ptCount val="17"/>
                <c:pt idx="0">
                  <c:v>LH2-001S</c:v>
                </c:pt>
                <c:pt idx="1">
                  <c:v>LH2-003S</c:v>
                </c:pt>
                <c:pt idx="2">
                  <c:v>LH2-006S</c:v>
                </c:pt>
                <c:pt idx="3">
                  <c:v>LH2-009S</c:v>
                </c:pt>
                <c:pt idx="4">
                  <c:v>LH2-017S</c:v>
                </c:pt>
                <c:pt idx="5">
                  <c:v>LH2-031S</c:v>
                </c:pt>
                <c:pt idx="6">
                  <c:v>LH2-045S</c:v>
                </c:pt>
                <c:pt idx="7">
                  <c:v>LH2-046S</c:v>
                </c:pt>
                <c:pt idx="8">
                  <c:v>LH2-047S</c:v>
                </c:pt>
                <c:pt idx="9">
                  <c:v>LH2-048S</c:v>
                </c:pt>
                <c:pt idx="10">
                  <c:v>LH2-049S</c:v>
                </c:pt>
                <c:pt idx="11">
                  <c:v>LH2-050S</c:v>
                </c:pt>
                <c:pt idx="12">
                  <c:v>LH2-052S</c:v>
                </c:pt>
                <c:pt idx="13">
                  <c:v>LH2-053S</c:v>
                </c:pt>
                <c:pt idx="14">
                  <c:v>LH2-054S</c:v>
                </c:pt>
                <c:pt idx="15">
                  <c:v>LH2-055S</c:v>
                </c:pt>
                <c:pt idx="16">
                  <c:v>LH2-056S</c:v>
                </c:pt>
              </c:strCache>
            </c:strRef>
          </c:cat>
          <c:val>
            <c:numRef>
              <c:f>'Fall 16'!$EY$730:$FO$730</c:f>
              <c:numCache>
                <c:formatCode>0.0</c:formatCode>
                <c:ptCount val="17"/>
                <c:pt idx="0">
                  <c:v>0.3732470798188226</c:v>
                </c:pt>
                <c:pt idx="1">
                  <c:v>0.80579303978337513</c:v>
                </c:pt>
                <c:pt idx="2">
                  <c:v>0.30439855031011837</c:v>
                </c:pt>
                <c:pt idx="3">
                  <c:v>0.94672289523395303</c:v>
                </c:pt>
                <c:pt idx="4">
                  <c:v>0.73290871346312447</c:v>
                </c:pt>
                <c:pt idx="5">
                  <c:v>0.77446464894207701</c:v>
                </c:pt>
                <c:pt idx="6" formatCode="0.000">
                  <c:v>4.3547195563515939E-2</c:v>
                </c:pt>
                <c:pt idx="7">
                  <c:v>0.33607717607729265</c:v>
                </c:pt>
                <c:pt idx="8">
                  <c:v>0.53998727503208066</c:v>
                </c:pt>
                <c:pt idx="9">
                  <c:v>0.86296366237591227</c:v>
                </c:pt>
                <c:pt idx="10">
                  <c:v>0.67085124949219843</c:v>
                </c:pt>
                <c:pt idx="11">
                  <c:v>0.82224661398953414</c:v>
                </c:pt>
                <c:pt idx="12">
                  <c:v>0.42854299743158941</c:v>
                </c:pt>
                <c:pt idx="13">
                  <c:v>1</c:v>
                </c:pt>
                <c:pt idx="14">
                  <c:v>0.62560175333752688</c:v>
                </c:pt>
                <c:pt idx="15">
                  <c:v>0.39771158884453889</c:v>
                </c:pt>
                <c:pt idx="16">
                  <c:v>0.46550156918464392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1-4149-A34B-CB7350B8372A}"/>
            </c:ext>
          </c:extLst>
        </c:ser>
        <c:ser>
          <c:idx val="1"/>
          <c:order val="1"/>
          <c:tx>
            <c:strRef>
              <c:f>'Fall 16'!$EX$731</c:f>
              <c:strCache>
                <c:ptCount val="1"/>
                <c:pt idx="0">
                  <c:v>II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16'!$EY$729:$FO$729</c:f>
              <c:strCache>
                <c:ptCount val="17"/>
                <c:pt idx="0">
                  <c:v>LH2-001S</c:v>
                </c:pt>
                <c:pt idx="1">
                  <c:v>LH2-003S</c:v>
                </c:pt>
                <c:pt idx="2">
                  <c:v>LH2-006S</c:v>
                </c:pt>
                <c:pt idx="3">
                  <c:v>LH2-009S</c:v>
                </c:pt>
                <c:pt idx="4">
                  <c:v>LH2-017S</c:v>
                </c:pt>
                <c:pt idx="5">
                  <c:v>LH2-031S</c:v>
                </c:pt>
                <c:pt idx="6">
                  <c:v>LH2-045S</c:v>
                </c:pt>
                <c:pt idx="7">
                  <c:v>LH2-046S</c:v>
                </c:pt>
                <c:pt idx="8">
                  <c:v>LH2-047S</c:v>
                </c:pt>
                <c:pt idx="9">
                  <c:v>LH2-048S</c:v>
                </c:pt>
                <c:pt idx="10">
                  <c:v>LH2-049S</c:v>
                </c:pt>
                <c:pt idx="11">
                  <c:v>LH2-050S</c:v>
                </c:pt>
                <c:pt idx="12">
                  <c:v>LH2-052S</c:v>
                </c:pt>
                <c:pt idx="13">
                  <c:v>LH2-053S</c:v>
                </c:pt>
                <c:pt idx="14">
                  <c:v>LH2-054S</c:v>
                </c:pt>
                <c:pt idx="15">
                  <c:v>LH2-055S</c:v>
                </c:pt>
                <c:pt idx="16">
                  <c:v>LH2-056S</c:v>
                </c:pt>
              </c:strCache>
            </c:strRef>
          </c:cat>
          <c:val>
            <c:numRef>
              <c:f>'Fall 16'!$EY$731:$FO$731</c:f>
              <c:numCache>
                <c:formatCode>0.00</c:formatCode>
                <c:ptCount val="17"/>
                <c:pt idx="0">
                  <c:v>0.15114212587362236</c:v>
                </c:pt>
                <c:pt idx="1">
                  <c:v>7.3038008413842934E-2</c:v>
                </c:pt>
                <c:pt idx="2">
                  <c:v>0.14664664305114061</c:v>
                </c:pt>
                <c:pt idx="3">
                  <c:v>0.15261881337259309</c:v>
                </c:pt>
                <c:pt idx="4">
                  <c:v>0.13994731125746646</c:v>
                </c:pt>
                <c:pt idx="5">
                  <c:v>7.7316151548177253E-2</c:v>
                </c:pt>
                <c:pt idx="6" formatCode="0.000">
                  <c:v>7.5254626812991554E-2</c:v>
                </c:pt>
                <c:pt idx="7">
                  <c:v>0.16618448806444588</c:v>
                </c:pt>
                <c:pt idx="8">
                  <c:v>0.15330807447863745</c:v>
                </c:pt>
                <c:pt idx="9">
                  <c:v>0.12645005918539431</c:v>
                </c:pt>
                <c:pt idx="10">
                  <c:v>0.1381673290132244</c:v>
                </c:pt>
                <c:pt idx="11">
                  <c:v>0.15764435903055424</c:v>
                </c:pt>
                <c:pt idx="12">
                  <c:v>0.1335458609294907</c:v>
                </c:pt>
                <c:pt idx="13">
                  <c:v>0.16928888231759429</c:v>
                </c:pt>
                <c:pt idx="14">
                  <c:v>0.18556977093574248</c:v>
                </c:pt>
                <c:pt idx="15">
                  <c:v>0.10550529073063777</c:v>
                </c:pt>
                <c:pt idx="16">
                  <c:v>0.1711017704191263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1-4149-A34B-CB7350B8372A}"/>
            </c:ext>
          </c:extLst>
        </c:ser>
        <c:ser>
          <c:idx val="2"/>
          <c:order val="2"/>
          <c:tx>
            <c:strRef>
              <c:f>'Fall 16'!$EX$732</c:f>
              <c:strCache>
                <c:ptCount val="1"/>
                <c:pt idx="0">
                  <c:v>III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16'!$EY$729:$FO$729</c:f>
              <c:strCache>
                <c:ptCount val="17"/>
                <c:pt idx="0">
                  <c:v>LH2-001S</c:v>
                </c:pt>
                <c:pt idx="1">
                  <c:v>LH2-003S</c:v>
                </c:pt>
                <c:pt idx="2">
                  <c:v>LH2-006S</c:v>
                </c:pt>
                <c:pt idx="3">
                  <c:v>LH2-009S</c:v>
                </c:pt>
                <c:pt idx="4">
                  <c:v>LH2-017S</c:v>
                </c:pt>
                <c:pt idx="5">
                  <c:v>LH2-031S</c:v>
                </c:pt>
                <c:pt idx="6">
                  <c:v>LH2-045S</c:v>
                </c:pt>
                <c:pt idx="7">
                  <c:v>LH2-046S</c:v>
                </c:pt>
                <c:pt idx="8">
                  <c:v>LH2-047S</c:v>
                </c:pt>
                <c:pt idx="9">
                  <c:v>LH2-048S</c:v>
                </c:pt>
                <c:pt idx="10">
                  <c:v>LH2-049S</c:v>
                </c:pt>
                <c:pt idx="11">
                  <c:v>LH2-050S</c:v>
                </c:pt>
                <c:pt idx="12">
                  <c:v>LH2-052S</c:v>
                </c:pt>
                <c:pt idx="13">
                  <c:v>LH2-053S</c:v>
                </c:pt>
                <c:pt idx="14">
                  <c:v>LH2-054S</c:v>
                </c:pt>
                <c:pt idx="15">
                  <c:v>LH2-055S</c:v>
                </c:pt>
                <c:pt idx="16">
                  <c:v>LH2-056S</c:v>
                </c:pt>
              </c:strCache>
            </c:strRef>
          </c:cat>
          <c:val>
            <c:numRef>
              <c:f>'Fall 16'!$EY$732:$FO$732</c:f>
              <c:numCache>
                <c:formatCode>0.0</c:formatCode>
                <c:ptCount val="17"/>
                <c:pt idx="0">
                  <c:v>0.30496352083178013</c:v>
                </c:pt>
                <c:pt idx="1">
                  <c:v>0.77415670472376819</c:v>
                </c:pt>
                <c:pt idx="2">
                  <c:v>0.21677295908602354</c:v>
                </c:pt>
                <c:pt idx="3">
                  <c:v>0.9328045957889689</c:v>
                </c:pt>
                <c:pt idx="4">
                  <c:v>0.67324108745863798</c:v>
                </c:pt>
                <c:pt idx="5">
                  <c:v>0.73669164582991198</c:v>
                </c:pt>
                <c:pt idx="6" formatCode="0.000">
                  <c:v>4.3547195563515939E-2</c:v>
                </c:pt>
                <c:pt idx="7">
                  <c:v>0.2628700344550195</c:v>
                </c:pt>
                <c:pt idx="8">
                  <c:v>0.46490434041853168</c:v>
                </c:pt>
                <c:pt idx="9">
                  <c:v>0.82307353953890483</c:v>
                </c:pt>
                <c:pt idx="10">
                  <c:v>0.63724397094717367</c:v>
                </c:pt>
                <c:pt idx="11">
                  <c:v>0.78544987974237546</c:v>
                </c:pt>
                <c:pt idx="12">
                  <c:v>0.36263240345017317</c:v>
                </c:pt>
                <c:pt idx="13">
                  <c:v>1</c:v>
                </c:pt>
                <c:pt idx="14">
                  <c:v>0.54641702048095631</c:v>
                </c:pt>
                <c:pt idx="15">
                  <c:v>0.32134402245988958</c:v>
                </c:pt>
                <c:pt idx="16">
                  <c:v>0.39575157652771092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01-4149-A34B-CB7350B8372A}"/>
            </c:ext>
          </c:extLst>
        </c:ser>
        <c:ser>
          <c:idx val="3"/>
          <c:order val="3"/>
          <c:tx>
            <c:strRef>
              <c:f>'Fall 16'!$EX$734</c:f>
              <c:strCache>
                <c:ptCount val="1"/>
                <c:pt idx="0">
                  <c:v>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16'!$EY$729:$FO$729</c:f>
              <c:strCache>
                <c:ptCount val="17"/>
                <c:pt idx="0">
                  <c:v>LH2-001S</c:v>
                </c:pt>
                <c:pt idx="1">
                  <c:v>LH2-003S</c:v>
                </c:pt>
                <c:pt idx="2">
                  <c:v>LH2-006S</c:v>
                </c:pt>
                <c:pt idx="3">
                  <c:v>LH2-009S</c:v>
                </c:pt>
                <c:pt idx="4">
                  <c:v>LH2-017S</c:v>
                </c:pt>
                <c:pt idx="5">
                  <c:v>LH2-031S</c:v>
                </c:pt>
                <c:pt idx="6">
                  <c:v>LH2-045S</c:v>
                </c:pt>
                <c:pt idx="7">
                  <c:v>LH2-046S</c:v>
                </c:pt>
                <c:pt idx="8">
                  <c:v>LH2-047S</c:v>
                </c:pt>
                <c:pt idx="9">
                  <c:v>LH2-048S</c:v>
                </c:pt>
                <c:pt idx="10">
                  <c:v>LH2-049S</c:v>
                </c:pt>
                <c:pt idx="11">
                  <c:v>LH2-050S</c:v>
                </c:pt>
                <c:pt idx="12">
                  <c:v>LH2-052S</c:v>
                </c:pt>
                <c:pt idx="13">
                  <c:v>LH2-053S</c:v>
                </c:pt>
                <c:pt idx="14">
                  <c:v>LH2-054S</c:v>
                </c:pt>
                <c:pt idx="15">
                  <c:v>LH2-055S</c:v>
                </c:pt>
                <c:pt idx="16">
                  <c:v>LH2-056S</c:v>
                </c:pt>
              </c:strCache>
            </c:strRef>
          </c:cat>
          <c:val>
            <c:numRef>
              <c:f>'Fall 16'!$EY$734:$FO$734</c:f>
              <c:numCache>
                <c:formatCode>0.0</c:formatCode>
                <c:ptCount val="17"/>
                <c:pt idx="0">
                  <c:v>0.2431095983121612</c:v>
                </c:pt>
                <c:pt idx="1">
                  <c:v>0.83784475600816732</c:v>
                </c:pt>
                <c:pt idx="2">
                  <c:v>0.10227241580509867</c:v>
                </c:pt>
                <c:pt idx="3">
                  <c:v>0.92259424682089164</c:v>
                </c:pt>
                <c:pt idx="4">
                  <c:v>0.35564137695574466</c:v>
                </c:pt>
                <c:pt idx="5">
                  <c:v>0.54069576659699814</c:v>
                </c:pt>
                <c:pt idx="6">
                  <c:v>0.38943263681938706</c:v>
                </c:pt>
                <c:pt idx="7">
                  <c:v>0.10026711466322129</c:v>
                </c:pt>
                <c:pt idx="8">
                  <c:v>0.1131693344873167</c:v>
                </c:pt>
                <c:pt idx="9">
                  <c:v>0.44674615905986037</c:v>
                </c:pt>
                <c:pt idx="10">
                  <c:v>0.33344675163149723</c:v>
                </c:pt>
                <c:pt idx="11">
                  <c:v>0.43854983839000566</c:v>
                </c:pt>
                <c:pt idx="12">
                  <c:v>0.13163731813965884</c:v>
                </c:pt>
                <c:pt idx="13">
                  <c:v>0.12234368972203841</c:v>
                </c:pt>
                <c:pt idx="14">
                  <c:v>0.10376626363747653</c:v>
                </c:pt>
                <c:pt idx="15">
                  <c:v>0.11202437309014163</c:v>
                </c:pt>
                <c:pt idx="16">
                  <c:v>7.9628161450402329E-2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01-4149-A34B-CB7350B8372A}"/>
            </c:ext>
          </c:extLst>
        </c:ser>
        <c:ser>
          <c:idx val="4"/>
          <c:order val="4"/>
          <c:tx>
            <c:strRef>
              <c:f>'Fall 16'!$EX$735</c:f>
              <c:strCache>
                <c:ptCount val="1"/>
                <c:pt idx="0">
                  <c:v>VI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16'!$EY$729:$FO$729</c:f>
              <c:strCache>
                <c:ptCount val="17"/>
                <c:pt idx="0">
                  <c:v>LH2-001S</c:v>
                </c:pt>
                <c:pt idx="1">
                  <c:v>LH2-003S</c:v>
                </c:pt>
                <c:pt idx="2">
                  <c:v>LH2-006S</c:v>
                </c:pt>
                <c:pt idx="3">
                  <c:v>LH2-009S</c:v>
                </c:pt>
                <c:pt idx="4">
                  <c:v>LH2-017S</c:v>
                </c:pt>
                <c:pt idx="5">
                  <c:v>LH2-031S</c:v>
                </c:pt>
                <c:pt idx="6">
                  <c:v>LH2-045S</c:v>
                </c:pt>
                <c:pt idx="7">
                  <c:v>LH2-046S</c:v>
                </c:pt>
                <c:pt idx="8">
                  <c:v>LH2-047S</c:v>
                </c:pt>
                <c:pt idx="9">
                  <c:v>LH2-048S</c:v>
                </c:pt>
                <c:pt idx="10">
                  <c:v>LH2-049S</c:v>
                </c:pt>
                <c:pt idx="11">
                  <c:v>LH2-050S</c:v>
                </c:pt>
                <c:pt idx="12">
                  <c:v>LH2-052S</c:v>
                </c:pt>
                <c:pt idx="13">
                  <c:v>LH2-053S</c:v>
                </c:pt>
                <c:pt idx="14">
                  <c:v>LH2-054S</c:v>
                </c:pt>
                <c:pt idx="15">
                  <c:v>LH2-055S</c:v>
                </c:pt>
                <c:pt idx="16">
                  <c:v>LH2-056S</c:v>
                </c:pt>
              </c:strCache>
            </c:strRef>
          </c:cat>
          <c:val>
            <c:numRef>
              <c:f>'Fall 16'!$EY$735:$FO$735</c:f>
              <c:numCache>
                <c:formatCode>0.0</c:formatCode>
                <c:ptCount val="17"/>
                <c:pt idx="0">
                  <c:v>0.91653967771266265</c:v>
                </c:pt>
                <c:pt idx="1">
                  <c:v>1.0558912839321946</c:v>
                </c:pt>
                <c:pt idx="2">
                  <c:v>1.0773579705556209</c:v>
                </c:pt>
                <c:pt idx="3">
                  <c:v>0.72837248316426195</c:v>
                </c:pt>
                <c:pt idx="4">
                  <c:v>0.83665485158690456</c:v>
                </c:pt>
                <c:pt idx="5">
                  <c:v>0.22734276903000528</c:v>
                </c:pt>
                <c:pt idx="6">
                  <c:v>0.73382882614752465</c:v>
                </c:pt>
                <c:pt idx="7">
                  <c:v>0.87156021787336657</c:v>
                </c:pt>
                <c:pt idx="8">
                  <c:v>0.67815331144698554</c:v>
                </c:pt>
                <c:pt idx="9">
                  <c:v>0.72633029846972597</c:v>
                </c:pt>
                <c:pt idx="10">
                  <c:v>0.64965192286423079</c:v>
                </c:pt>
                <c:pt idx="11">
                  <c:v>0.7224855679172375</c:v>
                </c:pt>
                <c:pt idx="12">
                  <c:v>0.71031197888256192</c:v>
                </c:pt>
                <c:pt idx="13">
                  <c:v>0.79477920320306805</c:v>
                </c:pt>
                <c:pt idx="14">
                  <c:v>0.84374759092174667</c:v>
                </c:pt>
                <c:pt idx="15">
                  <c:v>0.82926075774259833</c:v>
                </c:pt>
                <c:pt idx="16">
                  <c:v>0.67189495925066811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01-4149-A34B-CB7350B8372A}"/>
            </c:ext>
          </c:extLst>
        </c:ser>
        <c:ser>
          <c:idx val="5"/>
          <c:order val="5"/>
          <c:tx>
            <c:strRef>
              <c:f>'Fall 16'!$EX$745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16'!$EY$729:$FO$729</c:f>
              <c:strCache>
                <c:ptCount val="17"/>
                <c:pt idx="0">
                  <c:v>LH2-001S</c:v>
                </c:pt>
                <c:pt idx="1">
                  <c:v>LH2-003S</c:v>
                </c:pt>
                <c:pt idx="2">
                  <c:v>LH2-006S</c:v>
                </c:pt>
                <c:pt idx="3">
                  <c:v>LH2-009S</c:v>
                </c:pt>
                <c:pt idx="4">
                  <c:v>LH2-017S</c:v>
                </c:pt>
                <c:pt idx="5">
                  <c:v>LH2-031S</c:v>
                </c:pt>
                <c:pt idx="6">
                  <c:v>LH2-045S</c:v>
                </c:pt>
                <c:pt idx="7">
                  <c:v>LH2-046S</c:v>
                </c:pt>
                <c:pt idx="8">
                  <c:v>LH2-047S</c:v>
                </c:pt>
                <c:pt idx="9">
                  <c:v>LH2-048S</c:v>
                </c:pt>
                <c:pt idx="10">
                  <c:v>LH2-049S</c:v>
                </c:pt>
                <c:pt idx="11">
                  <c:v>LH2-050S</c:v>
                </c:pt>
                <c:pt idx="12">
                  <c:v>LH2-052S</c:v>
                </c:pt>
                <c:pt idx="13">
                  <c:v>LH2-053S</c:v>
                </c:pt>
                <c:pt idx="14">
                  <c:v>LH2-054S</c:v>
                </c:pt>
                <c:pt idx="15">
                  <c:v>LH2-055S</c:v>
                </c:pt>
                <c:pt idx="16">
                  <c:v>LH2-056S</c:v>
                </c:pt>
              </c:strCache>
            </c:strRef>
          </c:cat>
          <c:val>
            <c:numRef>
              <c:f>'Fall 16'!$EY$745:$FO$745</c:f>
              <c:numCache>
                <c:formatCode>0.00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5-1501-4149-A34B-CB7350B8372A}"/>
            </c:ext>
          </c:extLst>
        </c:ser>
        <c:ser>
          <c:idx val="6"/>
          <c:order val="6"/>
          <c:tx>
            <c:strRef>
              <c:f>'Fall 16'!$EX$746</c:f>
              <c:strCache>
                <c:ptCount val="1"/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16'!$EY$729:$FO$729</c:f>
              <c:strCache>
                <c:ptCount val="17"/>
                <c:pt idx="0">
                  <c:v>LH2-001S</c:v>
                </c:pt>
                <c:pt idx="1">
                  <c:v>LH2-003S</c:v>
                </c:pt>
                <c:pt idx="2">
                  <c:v>LH2-006S</c:v>
                </c:pt>
                <c:pt idx="3">
                  <c:v>LH2-009S</c:v>
                </c:pt>
                <c:pt idx="4">
                  <c:v>LH2-017S</c:v>
                </c:pt>
                <c:pt idx="5">
                  <c:v>LH2-031S</c:v>
                </c:pt>
                <c:pt idx="6">
                  <c:v>LH2-045S</c:v>
                </c:pt>
                <c:pt idx="7">
                  <c:v>LH2-046S</c:v>
                </c:pt>
                <c:pt idx="8">
                  <c:v>LH2-047S</c:v>
                </c:pt>
                <c:pt idx="9">
                  <c:v>LH2-048S</c:v>
                </c:pt>
                <c:pt idx="10">
                  <c:v>LH2-049S</c:v>
                </c:pt>
                <c:pt idx="11">
                  <c:v>LH2-050S</c:v>
                </c:pt>
                <c:pt idx="12">
                  <c:v>LH2-052S</c:v>
                </c:pt>
                <c:pt idx="13">
                  <c:v>LH2-053S</c:v>
                </c:pt>
                <c:pt idx="14">
                  <c:v>LH2-054S</c:v>
                </c:pt>
                <c:pt idx="15">
                  <c:v>LH2-055S</c:v>
                </c:pt>
                <c:pt idx="16">
                  <c:v>LH2-056S</c:v>
                </c:pt>
              </c:strCache>
            </c:strRef>
          </c:cat>
          <c:val>
            <c:numRef>
              <c:f>'Fall 16'!$EY$746:$FO$746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01-4149-A34B-CB7350B8372A}"/>
            </c:ext>
          </c:extLst>
        </c:ser>
        <c:ser>
          <c:idx val="7"/>
          <c:order val="7"/>
          <c:tx>
            <c:strRef>
              <c:f>'Fall 16'!$EX$747</c:f>
              <c:strCache>
                <c:ptCount val="1"/>
                <c:pt idx="0">
                  <c:v>I (Conta Omni) 0.3/0.7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16'!$EY$729:$FO$729</c:f>
              <c:strCache>
                <c:ptCount val="17"/>
                <c:pt idx="0">
                  <c:v>LH2-001S</c:v>
                </c:pt>
                <c:pt idx="1">
                  <c:v>LH2-003S</c:v>
                </c:pt>
                <c:pt idx="2">
                  <c:v>LH2-006S</c:v>
                </c:pt>
                <c:pt idx="3">
                  <c:v>LH2-009S</c:v>
                </c:pt>
                <c:pt idx="4">
                  <c:v>LH2-017S</c:v>
                </c:pt>
                <c:pt idx="5">
                  <c:v>LH2-031S</c:v>
                </c:pt>
                <c:pt idx="6">
                  <c:v>LH2-045S</c:v>
                </c:pt>
                <c:pt idx="7">
                  <c:v>LH2-046S</c:v>
                </c:pt>
                <c:pt idx="8">
                  <c:v>LH2-047S</c:v>
                </c:pt>
                <c:pt idx="9">
                  <c:v>LH2-048S</c:v>
                </c:pt>
                <c:pt idx="10">
                  <c:v>LH2-049S</c:v>
                </c:pt>
                <c:pt idx="11">
                  <c:v>LH2-050S</c:v>
                </c:pt>
                <c:pt idx="12">
                  <c:v>LH2-052S</c:v>
                </c:pt>
                <c:pt idx="13">
                  <c:v>LH2-053S</c:v>
                </c:pt>
                <c:pt idx="14">
                  <c:v>LH2-054S</c:v>
                </c:pt>
                <c:pt idx="15">
                  <c:v>LH2-055S</c:v>
                </c:pt>
                <c:pt idx="16">
                  <c:v>LH2-056S</c:v>
                </c:pt>
              </c:strCache>
            </c:strRef>
          </c:cat>
          <c:val>
            <c:numRef>
              <c:f>'Fall 16'!$EY$747:$FO$747</c:f>
              <c:numCache>
                <c:formatCode>0.0000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01-4149-A34B-CB7350B83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1984400"/>
        <c:axId val="-2111980816"/>
      </c:barChart>
      <c:catAx>
        <c:axId val="-211198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1980816"/>
        <c:crosses val="autoZero"/>
        <c:auto val="1"/>
        <c:lblAlgn val="ctr"/>
        <c:lblOffset val="100"/>
        <c:noMultiLvlLbl val="0"/>
      </c:catAx>
      <c:valAx>
        <c:axId val="-2111980816"/>
        <c:scaling>
          <c:orientation val="minMax"/>
          <c:max val="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198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LEMMING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16'!$AI$584</c:f>
              <c:strCache>
                <c:ptCount val="1"/>
                <c:pt idx="0">
                  <c:v>LH4-519FL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16'!$AI$630:$AI$649</c:f>
              <c:numCache>
                <c:formatCode>0%</c:formatCode>
                <c:ptCount val="20"/>
                <c:pt idx="0">
                  <c:v>7.3388323125445284E-2</c:v>
                </c:pt>
                <c:pt idx="1">
                  <c:v>0</c:v>
                </c:pt>
                <c:pt idx="2">
                  <c:v>0</c:v>
                </c:pt>
                <c:pt idx="3">
                  <c:v>1.6290791174202898E-2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6.6882091346357864E-2</c:v>
                </c:pt>
                <c:pt idx="9">
                  <c:v>2.1680914419472851E-2</c:v>
                </c:pt>
                <c:pt idx="10">
                  <c:v>9.5907705956087955E-2</c:v>
                </c:pt>
                <c:pt idx="11">
                  <c:v>8.556331848807662E-2</c:v>
                </c:pt>
                <c:pt idx="12">
                  <c:v>0</c:v>
                </c:pt>
                <c:pt idx="13">
                  <c:v>0.44321259502450372</c:v>
                </c:pt>
                <c:pt idx="14">
                  <c:v>0</c:v>
                </c:pt>
                <c:pt idx="15">
                  <c:v>0</c:v>
                </c:pt>
                <c:pt idx="16">
                  <c:v>5.8997750747356942E-2</c:v>
                </c:pt>
                <c:pt idx="17">
                  <c:v>2.0654427207906334E-2</c:v>
                </c:pt>
                <c:pt idx="18">
                  <c:v>0.1174220825105896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E-43D8-B80B-2E1B3E5269F6}"/>
            </c:ext>
          </c:extLst>
        </c:ser>
        <c:ser>
          <c:idx val="1"/>
          <c:order val="1"/>
          <c:tx>
            <c:strRef>
              <c:f>'Fall 16'!$AJ$584</c:f>
              <c:strCache>
                <c:ptCount val="1"/>
                <c:pt idx="0">
                  <c:v>LH4-520FL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16'!$AJ$630:$AJ$649</c:f>
              <c:numCache>
                <c:formatCode>0%</c:formatCode>
                <c:ptCount val="20"/>
                <c:pt idx="0">
                  <c:v>4.7761060468931381E-2</c:v>
                </c:pt>
                <c:pt idx="1">
                  <c:v>0</c:v>
                </c:pt>
                <c:pt idx="2">
                  <c:v>0</c:v>
                </c:pt>
                <c:pt idx="3">
                  <c:v>6.0773757022380215E-3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1.4250469002020236E-2</c:v>
                </c:pt>
                <c:pt idx="9">
                  <c:v>0</c:v>
                </c:pt>
                <c:pt idx="10">
                  <c:v>0</c:v>
                </c:pt>
                <c:pt idx="11">
                  <c:v>8.082157082532921E-3</c:v>
                </c:pt>
                <c:pt idx="12">
                  <c:v>0</c:v>
                </c:pt>
                <c:pt idx="13">
                  <c:v>0.66919480128614339</c:v>
                </c:pt>
                <c:pt idx="14">
                  <c:v>0</c:v>
                </c:pt>
                <c:pt idx="15">
                  <c:v>8.571229872965689E-3</c:v>
                </c:pt>
                <c:pt idx="16">
                  <c:v>8.6062473487172678E-3</c:v>
                </c:pt>
                <c:pt idx="17">
                  <c:v>1.1652460938089228E-2</c:v>
                </c:pt>
                <c:pt idx="18">
                  <c:v>0.22580419829836182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E-43D8-B80B-2E1B3E5269F6}"/>
            </c:ext>
          </c:extLst>
        </c:ser>
        <c:ser>
          <c:idx val="2"/>
          <c:order val="2"/>
          <c:tx>
            <c:strRef>
              <c:f>'Fall 16'!$AK$584</c:f>
              <c:strCache>
                <c:ptCount val="1"/>
                <c:pt idx="0">
                  <c:v>LH4-521FL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16'!$AK$630:$AK$649</c:f>
              <c:numCache>
                <c:formatCode>0%</c:formatCode>
                <c:ptCount val="20"/>
                <c:pt idx="0">
                  <c:v>5.9780863805437866E-2</c:v>
                </c:pt>
                <c:pt idx="1">
                  <c:v>0</c:v>
                </c:pt>
                <c:pt idx="2">
                  <c:v>1.9583059202252888E-2</c:v>
                </c:pt>
                <c:pt idx="3">
                  <c:v>1.464829562706273E-2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3.7376079423233011E-2</c:v>
                </c:pt>
                <c:pt idx="9">
                  <c:v>0</c:v>
                </c:pt>
                <c:pt idx="10">
                  <c:v>0</c:v>
                </c:pt>
                <c:pt idx="11">
                  <c:v>9.5916990020438936E-2</c:v>
                </c:pt>
                <c:pt idx="12">
                  <c:v>0</c:v>
                </c:pt>
                <c:pt idx="13">
                  <c:v>0.39740611742478682</c:v>
                </c:pt>
                <c:pt idx="14">
                  <c:v>0</c:v>
                </c:pt>
                <c:pt idx="15">
                  <c:v>2.0730662350962041E-2</c:v>
                </c:pt>
                <c:pt idx="16">
                  <c:v>7.5446738120016482E-2</c:v>
                </c:pt>
                <c:pt idx="17">
                  <c:v>2.82133366006572E-2</c:v>
                </c:pt>
                <c:pt idx="18">
                  <c:v>0.25089785742515203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6E-43D8-B80B-2E1B3E5269F6}"/>
            </c:ext>
          </c:extLst>
        </c:ser>
        <c:ser>
          <c:idx val="3"/>
          <c:order val="3"/>
          <c:tx>
            <c:strRef>
              <c:f>'Fall 16'!$AL$584</c:f>
              <c:strCache>
                <c:ptCount val="1"/>
                <c:pt idx="0">
                  <c:v>LH4-522FL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16'!$AL$630:$AL$649</c:f>
              <c:numCache>
                <c:formatCode>0%</c:formatCode>
                <c:ptCount val="20"/>
                <c:pt idx="0">
                  <c:v>7.4589937451728941E-2</c:v>
                </c:pt>
                <c:pt idx="1">
                  <c:v>0</c:v>
                </c:pt>
                <c:pt idx="2">
                  <c:v>2.221356787835771E-2</c:v>
                </c:pt>
                <c:pt idx="3">
                  <c:v>1.7323114354337778E-2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4.443021919290864E-2</c:v>
                </c:pt>
                <c:pt idx="9">
                  <c:v>0</c:v>
                </c:pt>
                <c:pt idx="10">
                  <c:v>0</c:v>
                </c:pt>
                <c:pt idx="11">
                  <c:v>7.1855831365941675E-2</c:v>
                </c:pt>
                <c:pt idx="12">
                  <c:v>0</c:v>
                </c:pt>
                <c:pt idx="13">
                  <c:v>0.37124647657140902</c:v>
                </c:pt>
                <c:pt idx="14">
                  <c:v>0</c:v>
                </c:pt>
                <c:pt idx="15">
                  <c:v>0</c:v>
                </c:pt>
                <c:pt idx="16">
                  <c:v>9.0578607351511367E-2</c:v>
                </c:pt>
                <c:pt idx="17">
                  <c:v>2.8540688537943268E-2</c:v>
                </c:pt>
                <c:pt idx="18">
                  <c:v>0.27922155729586162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E-43D8-B80B-2E1B3E5269F6}"/>
            </c:ext>
          </c:extLst>
        </c:ser>
        <c:ser>
          <c:idx val="4"/>
          <c:order val="4"/>
          <c:tx>
            <c:strRef>
              <c:f>'Fall 16'!$AM$584</c:f>
              <c:strCache>
                <c:ptCount val="1"/>
                <c:pt idx="0">
                  <c:v>LH4-523FL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16'!$AM$630:$AM$649</c:f>
              <c:numCache>
                <c:formatCode>0%</c:formatCode>
                <c:ptCount val="20"/>
                <c:pt idx="0">
                  <c:v>5.0601621746460143E-2</c:v>
                </c:pt>
                <c:pt idx="1">
                  <c:v>0</c:v>
                </c:pt>
                <c:pt idx="2">
                  <c:v>7.3678799139499512E-3</c:v>
                </c:pt>
                <c:pt idx="3">
                  <c:v>5.3313375207497422E-3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1.1455680283706846E-2</c:v>
                </c:pt>
                <c:pt idx="9">
                  <c:v>0</c:v>
                </c:pt>
                <c:pt idx="10">
                  <c:v>0</c:v>
                </c:pt>
                <c:pt idx="11">
                  <c:v>8.2193024206577581E-3</c:v>
                </c:pt>
                <c:pt idx="12">
                  <c:v>0</c:v>
                </c:pt>
                <c:pt idx="13">
                  <c:v>0.72260538411860442</c:v>
                </c:pt>
                <c:pt idx="14">
                  <c:v>0</c:v>
                </c:pt>
                <c:pt idx="15">
                  <c:v>1.2228028296971692E-2</c:v>
                </c:pt>
                <c:pt idx="16">
                  <c:v>7.9919812070786481E-3</c:v>
                </c:pt>
                <c:pt idx="17">
                  <c:v>6.2552993096034615E-3</c:v>
                </c:pt>
                <c:pt idx="18">
                  <c:v>0.16794348518221744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6E-43D8-B80B-2E1B3E5269F6}"/>
            </c:ext>
          </c:extLst>
        </c:ser>
        <c:ser>
          <c:idx val="5"/>
          <c:order val="5"/>
          <c:tx>
            <c:strRef>
              <c:f>'Fall 16'!$AN$584</c:f>
              <c:strCache>
                <c:ptCount val="1"/>
                <c:pt idx="0">
                  <c:v>LH4-524FL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16'!$AN$630:$AN$649</c:f>
              <c:numCache>
                <c:formatCode>0%</c:formatCode>
                <c:ptCount val="20"/>
                <c:pt idx="0">
                  <c:v>6.0170755300647236E-2</c:v>
                </c:pt>
                <c:pt idx="1">
                  <c:v>0</c:v>
                </c:pt>
                <c:pt idx="2">
                  <c:v>2.5033209065831393E-2</c:v>
                </c:pt>
                <c:pt idx="3">
                  <c:v>1.9377112352952631E-2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5.4017476134602609E-2</c:v>
                </c:pt>
                <c:pt idx="9">
                  <c:v>0</c:v>
                </c:pt>
                <c:pt idx="10">
                  <c:v>0</c:v>
                </c:pt>
                <c:pt idx="11">
                  <c:v>7.5678101913501647E-2</c:v>
                </c:pt>
                <c:pt idx="12">
                  <c:v>0</c:v>
                </c:pt>
                <c:pt idx="13">
                  <c:v>0.38552616124890748</c:v>
                </c:pt>
                <c:pt idx="14">
                  <c:v>0</c:v>
                </c:pt>
                <c:pt idx="15">
                  <c:v>0</c:v>
                </c:pt>
                <c:pt idx="16">
                  <c:v>8.9486380266154394E-2</c:v>
                </c:pt>
                <c:pt idx="17">
                  <c:v>2.9104966472182844E-2</c:v>
                </c:pt>
                <c:pt idx="18">
                  <c:v>0.26160583724521985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6E-43D8-B80B-2E1B3E526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933632"/>
        <c:axId val="-2128930160"/>
      </c:barChart>
      <c:catAx>
        <c:axId val="-212893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930160"/>
        <c:crosses val="autoZero"/>
        <c:auto val="1"/>
        <c:lblAlgn val="ctr"/>
        <c:lblOffset val="100"/>
        <c:noMultiLvlLbl val="0"/>
      </c:catAx>
      <c:valAx>
        <c:axId val="-212893016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93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99615078069502E-2"/>
          <c:y val="2.48745433660683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plus>
            <c:min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16'!$Z$654:$Z$664</c:f>
              <c:numCache>
                <c:formatCode>0%</c:formatCode>
                <c:ptCount val="11"/>
                <c:pt idx="0">
                  <c:v>9.3732730416216992E-2</c:v>
                </c:pt>
                <c:pt idx="1">
                  <c:v>3.8082283356523125E-2</c:v>
                </c:pt>
                <c:pt idx="2">
                  <c:v>2.0775472750024358E-2</c:v>
                </c:pt>
                <c:pt idx="3">
                  <c:v>0.22330963110068849</c:v>
                </c:pt>
                <c:pt idx="4">
                  <c:v>1.0436872240085614E-2</c:v>
                </c:pt>
                <c:pt idx="5">
                  <c:v>4.429332589879597E-2</c:v>
                </c:pt>
                <c:pt idx="6">
                  <c:v>2.0135387633553738E-2</c:v>
                </c:pt>
                <c:pt idx="7">
                  <c:v>2.8539959393765538E-2</c:v>
                </c:pt>
                <c:pt idx="8">
                  <c:v>1.8478860968402677E-2</c:v>
                </c:pt>
                <c:pt idx="9">
                  <c:v>0.3362603931860304</c:v>
                </c:pt>
                <c:pt idx="10">
                  <c:v>0.16686263716374652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6-481E-AF5E-4E59FE5B08BA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16'!$AP$654:$AP$664</c:f>
                <c:numCache>
                  <c:formatCode>General</c:formatCode>
                  <c:ptCount val="11"/>
                  <c:pt idx="0">
                    <c:v>1.0429734405083524E-2</c:v>
                  </c:pt>
                  <c:pt idx="1">
                    <c:v>8.3135485977000947E-3</c:v>
                  </c:pt>
                  <c:pt idx="2">
                    <c:v>4.6298376441300136E-3</c:v>
                  </c:pt>
                  <c:pt idx="3">
                    <c:v>0</c:v>
                  </c:pt>
                  <c:pt idx="4">
                    <c:v>0</c:v>
                  </c:pt>
                  <c:pt idx="5">
                    <c:v>1.4572110852672581E-2</c:v>
                  </c:pt>
                  <c:pt idx="6">
                    <c:v>2.2413295765089283E-2</c:v>
                  </c:pt>
                  <c:pt idx="7">
                    <c:v>2.7074556571204843E-2</c:v>
                  </c:pt>
                  <c:pt idx="8">
                    <c:v>0</c:v>
                  </c:pt>
                  <c:pt idx="9">
                    <c:v>6.5288445961435293E-2</c:v>
                  </c:pt>
                  <c:pt idx="10">
                    <c:v>5.7104166111221679E-3</c:v>
                  </c:pt>
                </c:numCache>
              </c:numRef>
            </c:plus>
            <c:minus>
              <c:numRef>
                <c:f>'Fall 16'!$AP$654:$AP$664</c:f>
                <c:numCache>
                  <c:formatCode>General</c:formatCode>
                  <c:ptCount val="11"/>
                  <c:pt idx="0">
                    <c:v>1.0429734405083524E-2</c:v>
                  </c:pt>
                  <c:pt idx="1">
                    <c:v>8.3135485977000947E-3</c:v>
                  </c:pt>
                  <c:pt idx="2">
                    <c:v>4.6298376441300136E-3</c:v>
                  </c:pt>
                  <c:pt idx="3">
                    <c:v>0</c:v>
                  </c:pt>
                  <c:pt idx="4">
                    <c:v>0</c:v>
                  </c:pt>
                  <c:pt idx="5">
                    <c:v>1.4572110852672581E-2</c:v>
                  </c:pt>
                  <c:pt idx="6">
                    <c:v>2.2413295765089283E-2</c:v>
                  </c:pt>
                  <c:pt idx="7">
                    <c:v>2.7074556571204843E-2</c:v>
                  </c:pt>
                  <c:pt idx="8">
                    <c:v>0</c:v>
                  </c:pt>
                  <c:pt idx="9">
                    <c:v>6.5288445961435293E-2</c:v>
                  </c:pt>
                  <c:pt idx="10">
                    <c:v>5.7104166111221679E-3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16'!$AO$654:$AO$664</c:f>
              <c:numCache>
                <c:formatCode>0%</c:formatCode>
                <c:ptCount val="11"/>
                <c:pt idx="0">
                  <c:v>8.8805900194792398E-2</c:v>
                </c:pt>
                <c:pt idx="1">
                  <c:v>1.9443222399362466E-2</c:v>
                </c:pt>
                <c:pt idx="2">
                  <c:v>1.9697137009118616E-2</c:v>
                </c:pt>
                <c:pt idx="3">
                  <c:v>0</c:v>
                </c:pt>
                <c:pt idx="4">
                  <c:v>0</c:v>
                </c:pt>
                <c:pt idx="5">
                  <c:v>5.6237562748033959E-2</c:v>
                </c:pt>
                <c:pt idx="6">
                  <c:v>2.0460446130957353E-2</c:v>
                </c:pt>
                <c:pt idx="7">
                  <c:v>8.6738085705758736E-2</c:v>
                </c:pt>
                <c:pt idx="8">
                  <c:v>0</c:v>
                </c:pt>
                <c:pt idx="9">
                  <c:v>0.69887775369572858</c:v>
                </c:pt>
                <c:pt idx="10">
                  <c:v>9.7398921162479331E-3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6-481E-AF5E-4E59FE5B08BA}"/>
            </c:ext>
          </c:extLst>
        </c:ser>
        <c:ser>
          <c:idx val="7"/>
          <c:order val="2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16'!$DA$654:$DA$664</c:f>
                <c:numCache>
                  <c:formatCode>General</c:formatCode>
                  <c:ptCount val="11"/>
                  <c:pt idx="0">
                    <c:v>9.9436126377462283E-2</c:v>
                  </c:pt>
                  <c:pt idx="1">
                    <c:v>1.8677399587996159E-2</c:v>
                  </c:pt>
                  <c:pt idx="2">
                    <c:v>9.8270231531119561E-3</c:v>
                  </c:pt>
                  <c:pt idx="3">
                    <c:v>2.6898235153817784E-2</c:v>
                  </c:pt>
                  <c:pt idx="4">
                    <c:v>2.0596821163340242E-3</c:v>
                  </c:pt>
                  <c:pt idx="5">
                    <c:v>5.5902834823022968E-2</c:v>
                  </c:pt>
                  <c:pt idx="6">
                    <c:v>0</c:v>
                  </c:pt>
                  <c:pt idx="7">
                    <c:v>0</c:v>
                  </c:pt>
                  <c:pt idx="8">
                    <c:v>1.0264716593320272E-2</c:v>
                  </c:pt>
                  <c:pt idx="9">
                    <c:v>6.6801170921526723E-2</c:v>
                  </c:pt>
                  <c:pt idx="10">
                    <c:v>3.17026746841961E-3</c:v>
                  </c:pt>
                </c:numCache>
              </c:numRef>
            </c:plus>
            <c:minus>
              <c:numRef>
                <c:f>'Fall 16'!$DA$654:$DA$664</c:f>
                <c:numCache>
                  <c:formatCode>General</c:formatCode>
                  <c:ptCount val="11"/>
                  <c:pt idx="0">
                    <c:v>9.9436126377462283E-2</c:v>
                  </c:pt>
                  <c:pt idx="1">
                    <c:v>1.8677399587996159E-2</c:v>
                  </c:pt>
                  <c:pt idx="2">
                    <c:v>9.8270231531119561E-3</c:v>
                  </c:pt>
                  <c:pt idx="3">
                    <c:v>2.6898235153817784E-2</c:v>
                  </c:pt>
                  <c:pt idx="4">
                    <c:v>2.0596821163340242E-3</c:v>
                  </c:pt>
                  <c:pt idx="5">
                    <c:v>5.5902834823022968E-2</c:v>
                  </c:pt>
                  <c:pt idx="6">
                    <c:v>0</c:v>
                  </c:pt>
                  <c:pt idx="7">
                    <c:v>0</c:v>
                  </c:pt>
                  <c:pt idx="8">
                    <c:v>1.0264716593320272E-2</c:v>
                  </c:pt>
                  <c:pt idx="9">
                    <c:v>6.6801170921526723E-2</c:v>
                  </c:pt>
                  <c:pt idx="10">
                    <c:v>3.17026746841961E-3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16'!$CY$654:$CY$664</c:f>
              <c:numCache>
                <c:formatCode>0%</c:formatCode>
                <c:ptCount val="11"/>
                <c:pt idx="0">
                  <c:v>0.56185739176153882</c:v>
                </c:pt>
                <c:pt idx="1">
                  <c:v>5.7538735309759607E-2</c:v>
                </c:pt>
                <c:pt idx="2">
                  <c:v>9.8270231531119561E-3</c:v>
                </c:pt>
                <c:pt idx="3">
                  <c:v>2.6898235153817784E-2</c:v>
                </c:pt>
                <c:pt idx="4">
                  <c:v>2.0596821163340242E-3</c:v>
                </c:pt>
                <c:pt idx="5">
                  <c:v>0.14098445712716817</c:v>
                </c:pt>
                <c:pt idx="6">
                  <c:v>0</c:v>
                </c:pt>
                <c:pt idx="7">
                  <c:v>0</c:v>
                </c:pt>
                <c:pt idx="8">
                  <c:v>1.0264716593320272E-2</c:v>
                </c:pt>
                <c:pt idx="9">
                  <c:v>0.18739949131652972</c:v>
                </c:pt>
                <c:pt idx="10">
                  <c:v>3.17026746841961E-3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06-481E-AF5E-4E59FE5B08BA}"/>
            </c:ext>
          </c:extLst>
        </c:ser>
        <c:ser>
          <c:idx val="9"/>
          <c:order val="3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16'!$DN$654:$DN$664</c:f>
                <c:numCache>
                  <c:formatCode>General</c:formatCode>
                  <c:ptCount val="11"/>
                  <c:pt idx="0">
                    <c:v>3.6079488654332421E-2</c:v>
                  </c:pt>
                  <c:pt idx="1">
                    <c:v>4.6669136209628054E-3</c:v>
                  </c:pt>
                  <c:pt idx="2">
                    <c:v>7.3820568656295668E-3</c:v>
                  </c:pt>
                  <c:pt idx="3">
                    <c:v>1.7411795733923146E-3</c:v>
                  </c:pt>
                  <c:pt idx="4">
                    <c:v>1.3100498861185847E-2</c:v>
                  </c:pt>
                  <c:pt idx="5">
                    <c:v>1.6716740607725326E-2</c:v>
                  </c:pt>
                  <c:pt idx="6">
                    <c:v>3.7184885622023787E-3</c:v>
                  </c:pt>
                  <c:pt idx="7">
                    <c:v>5.9226460522868512E-3</c:v>
                  </c:pt>
                  <c:pt idx="8">
                    <c:v>1.8242434276979819E-2</c:v>
                  </c:pt>
                  <c:pt idx="9">
                    <c:v>2.9741761887828521E-2</c:v>
                  </c:pt>
                  <c:pt idx="10">
                    <c:v>8.7285536874335424E-3</c:v>
                  </c:pt>
                </c:numCache>
              </c:numRef>
            </c:plus>
            <c:minus>
              <c:numRef>
                <c:f>'Fall 16'!$DN$654:$DN$664</c:f>
                <c:numCache>
                  <c:formatCode>General</c:formatCode>
                  <c:ptCount val="11"/>
                  <c:pt idx="0">
                    <c:v>3.6079488654332421E-2</c:v>
                  </c:pt>
                  <c:pt idx="1">
                    <c:v>4.6669136209628054E-3</c:v>
                  </c:pt>
                  <c:pt idx="2">
                    <c:v>7.3820568656295668E-3</c:v>
                  </c:pt>
                  <c:pt idx="3">
                    <c:v>1.7411795733923146E-3</c:v>
                  </c:pt>
                  <c:pt idx="4">
                    <c:v>1.3100498861185847E-2</c:v>
                  </c:pt>
                  <c:pt idx="5">
                    <c:v>1.6716740607725326E-2</c:v>
                  </c:pt>
                  <c:pt idx="6">
                    <c:v>3.7184885622023787E-3</c:v>
                  </c:pt>
                  <c:pt idx="7">
                    <c:v>5.9226460522868512E-3</c:v>
                  </c:pt>
                  <c:pt idx="8">
                    <c:v>1.8242434276979819E-2</c:v>
                  </c:pt>
                  <c:pt idx="9">
                    <c:v>2.9741761887828521E-2</c:v>
                  </c:pt>
                  <c:pt idx="10">
                    <c:v>8.7285536874335424E-3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16'!$DM$654:$DM$664</c:f>
              <c:numCache>
                <c:formatCode>0%</c:formatCode>
                <c:ptCount val="11"/>
                <c:pt idx="0">
                  <c:v>0.6040622127217361</c:v>
                </c:pt>
                <c:pt idx="1">
                  <c:v>3.1869633703746097E-2</c:v>
                </c:pt>
                <c:pt idx="2">
                  <c:v>2.7677889635799709E-2</c:v>
                </c:pt>
                <c:pt idx="3">
                  <c:v>5.5985172080982998E-3</c:v>
                </c:pt>
                <c:pt idx="4">
                  <c:v>2.6329342629450164E-2</c:v>
                </c:pt>
                <c:pt idx="5">
                  <c:v>8.3643796317855693E-2</c:v>
                </c:pt>
                <c:pt idx="6">
                  <c:v>1.4589198780401708E-2</c:v>
                </c:pt>
                <c:pt idx="7">
                  <c:v>2.9565807918774022E-2</c:v>
                </c:pt>
                <c:pt idx="8">
                  <c:v>3.6772545118736497E-2</c:v>
                </c:pt>
                <c:pt idx="9">
                  <c:v>0.12307517048434029</c:v>
                </c:pt>
                <c:pt idx="10">
                  <c:v>1.6815885481061485E-2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06-481E-AF5E-4E59FE5B0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1919840"/>
        <c:axId val="-2111916464"/>
      </c:barChart>
      <c:catAx>
        <c:axId val="-21119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1916464"/>
        <c:crosses val="autoZero"/>
        <c:auto val="1"/>
        <c:lblAlgn val="ctr"/>
        <c:lblOffset val="100"/>
        <c:noMultiLvlLbl val="0"/>
      </c:catAx>
      <c:valAx>
        <c:axId val="-2111916464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19198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8303354197667801"/>
          <c:y val="3.7770196726230297E-2"/>
          <c:w val="0.44814540615184101"/>
          <c:h val="4.43696836259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99615078069502E-2"/>
          <c:y val="2.48745433660683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plus>
            <c:min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16'!$Z$654:$Z$664</c:f>
              <c:numCache>
                <c:formatCode>0%</c:formatCode>
                <c:ptCount val="11"/>
                <c:pt idx="0">
                  <c:v>9.3732730416216992E-2</c:v>
                </c:pt>
                <c:pt idx="1">
                  <c:v>3.8082283356523125E-2</c:v>
                </c:pt>
                <c:pt idx="2">
                  <c:v>2.0775472750024358E-2</c:v>
                </c:pt>
                <c:pt idx="3">
                  <c:v>0.22330963110068849</c:v>
                </c:pt>
                <c:pt idx="4">
                  <c:v>1.0436872240085614E-2</c:v>
                </c:pt>
                <c:pt idx="5">
                  <c:v>4.429332589879597E-2</c:v>
                </c:pt>
                <c:pt idx="6">
                  <c:v>2.0135387633553738E-2</c:v>
                </c:pt>
                <c:pt idx="7">
                  <c:v>2.8539959393765538E-2</c:v>
                </c:pt>
                <c:pt idx="8">
                  <c:v>1.8478860968402677E-2</c:v>
                </c:pt>
                <c:pt idx="9">
                  <c:v>0.3362603931860304</c:v>
                </c:pt>
                <c:pt idx="10">
                  <c:v>0.16686263716374652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7-42FD-8680-5933A6543365}"/>
            </c:ext>
          </c:extLst>
        </c:ser>
        <c:ser>
          <c:idx val="5"/>
          <c:order val="1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plus>
            <c:min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16'!$CF$654:$CF$664</c:f>
              <c:numCache>
                <c:formatCode>0%</c:formatCode>
                <c:ptCount val="11"/>
                <c:pt idx="0">
                  <c:v>9.3395120121284134E-2</c:v>
                </c:pt>
                <c:pt idx="1">
                  <c:v>9.5425955402102122E-2</c:v>
                </c:pt>
                <c:pt idx="2">
                  <c:v>4.7015202820311301E-3</c:v>
                </c:pt>
                <c:pt idx="3">
                  <c:v>3.5413974856075045E-2</c:v>
                </c:pt>
                <c:pt idx="4">
                  <c:v>4.9144957137131472E-3</c:v>
                </c:pt>
                <c:pt idx="5">
                  <c:v>6.5615952575562228E-2</c:v>
                </c:pt>
                <c:pt idx="6">
                  <c:v>3.6788146349653654E-2</c:v>
                </c:pt>
                <c:pt idx="7">
                  <c:v>1.8574211607308516E-2</c:v>
                </c:pt>
                <c:pt idx="8">
                  <c:v>2.1614320957147399E-2</c:v>
                </c:pt>
                <c:pt idx="9">
                  <c:v>0.32771535238965493</c:v>
                </c:pt>
                <c:pt idx="10">
                  <c:v>0.29724509137795724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E7-42FD-8680-5933A6543365}"/>
            </c:ext>
          </c:extLst>
        </c:ser>
        <c:ser>
          <c:idx val="7"/>
          <c:order val="2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16'!$DA$654:$DA$664</c:f>
                <c:numCache>
                  <c:formatCode>General</c:formatCode>
                  <c:ptCount val="11"/>
                  <c:pt idx="0">
                    <c:v>9.9436126377462283E-2</c:v>
                  </c:pt>
                  <c:pt idx="1">
                    <c:v>1.8677399587996159E-2</c:v>
                  </c:pt>
                  <c:pt idx="2">
                    <c:v>9.8270231531119561E-3</c:v>
                  </c:pt>
                  <c:pt idx="3">
                    <c:v>2.6898235153817784E-2</c:v>
                  </c:pt>
                  <c:pt idx="4">
                    <c:v>2.0596821163340242E-3</c:v>
                  </c:pt>
                  <c:pt idx="5">
                    <c:v>5.5902834823022968E-2</c:v>
                  </c:pt>
                  <c:pt idx="6">
                    <c:v>0</c:v>
                  </c:pt>
                  <c:pt idx="7">
                    <c:v>0</c:v>
                  </c:pt>
                  <c:pt idx="8">
                    <c:v>1.0264716593320272E-2</c:v>
                  </c:pt>
                  <c:pt idx="9">
                    <c:v>6.6801170921526723E-2</c:v>
                  </c:pt>
                  <c:pt idx="10">
                    <c:v>3.17026746841961E-3</c:v>
                  </c:pt>
                </c:numCache>
              </c:numRef>
            </c:plus>
            <c:minus>
              <c:numRef>
                <c:f>'Fall 16'!$DA$654:$DA$664</c:f>
                <c:numCache>
                  <c:formatCode>General</c:formatCode>
                  <c:ptCount val="11"/>
                  <c:pt idx="0">
                    <c:v>9.9436126377462283E-2</c:v>
                  </c:pt>
                  <c:pt idx="1">
                    <c:v>1.8677399587996159E-2</c:v>
                  </c:pt>
                  <c:pt idx="2">
                    <c:v>9.8270231531119561E-3</c:v>
                  </c:pt>
                  <c:pt idx="3">
                    <c:v>2.6898235153817784E-2</c:v>
                  </c:pt>
                  <c:pt idx="4">
                    <c:v>2.0596821163340242E-3</c:v>
                  </c:pt>
                  <c:pt idx="5">
                    <c:v>5.5902834823022968E-2</c:v>
                  </c:pt>
                  <c:pt idx="6">
                    <c:v>0</c:v>
                  </c:pt>
                  <c:pt idx="7">
                    <c:v>0</c:v>
                  </c:pt>
                  <c:pt idx="8">
                    <c:v>1.0264716593320272E-2</c:v>
                  </c:pt>
                  <c:pt idx="9">
                    <c:v>6.6801170921526723E-2</c:v>
                  </c:pt>
                  <c:pt idx="10">
                    <c:v>3.17026746841961E-3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16'!$CY$654:$CY$664</c:f>
              <c:numCache>
                <c:formatCode>0%</c:formatCode>
                <c:ptCount val="11"/>
                <c:pt idx="0">
                  <c:v>0.56185739176153882</c:v>
                </c:pt>
                <c:pt idx="1">
                  <c:v>5.7538735309759607E-2</c:v>
                </c:pt>
                <c:pt idx="2">
                  <c:v>9.8270231531119561E-3</c:v>
                </c:pt>
                <c:pt idx="3">
                  <c:v>2.6898235153817784E-2</c:v>
                </c:pt>
                <c:pt idx="4">
                  <c:v>2.0596821163340242E-3</c:v>
                </c:pt>
                <c:pt idx="5">
                  <c:v>0.14098445712716817</c:v>
                </c:pt>
                <c:pt idx="6">
                  <c:v>0</c:v>
                </c:pt>
                <c:pt idx="7">
                  <c:v>0</c:v>
                </c:pt>
                <c:pt idx="8">
                  <c:v>1.0264716593320272E-2</c:v>
                </c:pt>
                <c:pt idx="9">
                  <c:v>0.18739949131652972</c:v>
                </c:pt>
                <c:pt idx="10">
                  <c:v>3.17026746841961E-3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E7-42FD-8680-5933A6543365}"/>
            </c:ext>
          </c:extLst>
        </c:ser>
        <c:ser>
          <c:idx val="9"/>
          <c:order val="3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16'!$DN$654:$DN$664</c:f>
                <c:numCache>
                  <c:formatCode>General</c:formatCode>
                  <c:ptCount val="11"/>
                  <c:pt idx="0">
                    <c:v>3.6079488654332421E-2</c:v>
                  </c:pt>
                  <c:pt idx="1">
                    <c:v>4.6669136209628054E-3</c:v>
                  </c:pt>
                  <c:pt idx="2">
                    <c:v>7.3820568656295668E-3</c:v>
                  </c:pt>
                  <c:pt idx="3">
                    <c:v>1.7411795733923146E-3</c:v>
                  </c:pt>
                  <c:pt idx="4">
                    <c:v>1.3100498861185847E-2</c:v>
                  </c:pt>
                  <c:pt idx="5">
                    <c:v>1.6716740607725326E-2</c:v>
                  </c:pt>
                  <c:pt idx="6">
                    <c:v>3.7184885622023787E-3</c:v>
                  </c:pt>
                  <c:pt idx="7">
                    <c:v>5.9226460522868512E-3</c:v>
                  </c:pt>
                  <c:pt idx="8">
                    <c:v>1.8242434276979819E-2</c:v>
                  </c:pt>
                  <c:pt idx="9">
                    <c:v>2.9741761887828521E-2</c:v>
                  </c:pt>
                  <c:pt idx="10">
                    <c:v>8.7285536874335424E-3</c:v>
                  </c:pt>
                </c:numCache>
              </c:numRef>
            </c:plus>
            <c:minus>
              <c:numRef>
                <c:f>'Fall 16'!$DN$654:$DN$664</c:f>
                <c:numCache>
                  <c:formatCode>General</c:formatCode>
                  <c:ptCount val="11"/>
                  <c:pt idx="0">
                    <c:v>3.6079488654332421E-2</c:v>
                  </c:pt>
                  <c:pt idx="1">
                    <c:v>4.6669136209628054E-3</c:v>
                  </c:pt>
                  <c:pt idx="2">
                    <c:v>7.3820568656295668E-3</c:v>
                  </c:pt>
                  <c:pt idx="3">
                    <c:v>1.7411795733923146E-3</c:v>
                  </c:pt>
                  <c:pt idx="4">
                    <c:v>1.3100498861185847E-2</c:v>
                  </c:pt>
                  <c:pt idx="5">
                    <c:v>1.6716740607725326E-2</c:v>
                  </c:pt>
                  <c:pt idx="6">
                    <c:v>3.7184885622023787E-3</c:v>
                  </c:pt>
                  <c:pt idx="7">
                    <c:v>5.9226460522868512E-3</c:v>
                  </c:pt>
                  <c:pt idx="8">
                    <c:v>1.8242434276979819E-2</c:v>
                  </c:pt>
                  <c:pt idx="9">
                    <c:v>2.9741761887828521E-2</c:v>
                  </c:pt>
                  <c:pt idx="10">
                    <c:v>8.7285536874335424E-3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16'!$DM$654:$DM$664</c:f>
              <c:numCache>
                <c:formatCode>0%</c:formatCode>
                <c:ptCount val="11"/>
                <c:pt idx="0">
                  <c:v>0.6040622127217361</c:v>
                </c:pt>
                <c:pt idx="1">
                  <c:v>3.1869633703746097E-2</c:v>
                </c:pt>
                <c:pt idx="2">
                  <c:v>2.7677889635799709E-2</c:v>
                </c:pt>
                <c:pt idx="3">
                  <c:v>5.5985172080982998E-3</c:v>
                </c:pt>
                <c:pt idx="4">
                  <c:v>2.6329342629450164E-2</c:v>
                </c:pt>
                <c:pt idx="5">
                  <c:v>8.3643796317855693E-2</c:v>
                </c:pt>
                <c:pt idx="6">
                  <c:v>1.4589198780401708E-2</c:v>
                </c:pt>
                <c:pt idx="7">
                  <c:v>2.9565807918774022E-2</c:v>
                </c:pt>
                <c:pt idx="8">
                  <c:v>3.6772545118736497E-2</c:v>
                </c:pt>
                <c:pt idx="9">
                  <c:v>0.12307517048434029</c:v>
                </c:pt>
                <c:pt idx="10">
                  <c:v>1.6815885481061485E-2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E7-42FD-8680-5933A6543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1852112"/>
        <c:axId val="-2111848736"/>
      </c:barChart>
      <c:catAx>
        <c:axId val="-211185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1848736"/>
        <c:crosses val="autoZero"/>
        <c:auto val="1"/>
        <c:lblAlgn val="ctr"/>
        <c:lblOffset val="100"/>
        <c:noMultiLvlLbl val="0"/>
      </c:catAx>
      <c:valAx>
        <c:axId val="-2111848736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18521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8303354197667801"/>
          <c:y val="3.7770196726230297E-2"/>
          <c:w val="0.44814540615184101"/>
          <c:h val="4.43696836259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99615078069502E-2"/>
          <c:y val="2.48745433660683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16'!$BD$654:$BD$664</c:f>
                <c:numCache>
                  <c:formatCode>General</c:formatCode>
                  <c:ptCount val="11"/>
                  <c:pt idx="0">
                    <c:v>7.5472867669171715E-3</c:v>
                  </c:pt>
                  <c:pt idx="1">
                    <c:v>2.4864253171607959E-3</c:v>
                  </c:pt>
                  <c:pt idx="2">
                    <c:v>1.269202969525054E-4</c:v>
                  </c:pt>
                  <c:pt idx="3">
                    <c:v>2.1453284361374965E-3</c:v>
                  </c:pt>
                  <c:pt idx="4">
                    <c:v>4.5616845876889339E-4</c:v>
                  </c:pt>
                  <c:pt idx="5">
                    <c:v>9.0413340012576605E-3</c:v>
                  </c:pt>
                  <c:pt idx="6">
                    <c:v>5.2927210774290695E-3</c:v>
                  </c:pt>
                  <c:pt idx="7">
                    <c:v>5.899934696712803E-4</c:v>
                  </c:pt>
                  <c:pt idx="8">
                    <c:v>7.2340298330738457E-4</c:v>
                  </c:pt>
                  <c:pt idx="9">
                    <c:v>3.5291285141138294E-2</c:v>
                  </c:pt>
                  <c:pt idx="10">
                    <c:v>2.0565058851367061E-2</c:v>
                  </c:pt>
                </c:numCache>
              </c:numRef>
            </c:plus>
            <c:minus>
              <c:numRef>
                <c:f>'Fall 16'!$BD$654:$BD$664</c:f>
                <c:numCache>
                  <c:formatCode>General</c:formatCode>
                  <c:ptCount val="11"/>
                  <c:pt idx="0">
                    <c:v>7.5472867669171715E-3</c:v>
                  </c:pt>
                  <c:pt idx="1">
                    <c:v>2.4864253171607959E-3</c:v>
                  </c:pt>
                  <c:pt idx="2">
                    <c:v>1.269202969525054E-4</c:v>
                  </c:pt>
                  <c:pt idx="3">
                    <c:v>2.1453284361374965E-3</c:v>
                  </c:pt>
                  <c:pt idx="4">
                    <c:v>4.5616845876889339E-4</c:v>
                  </c:pt>
                  <c:pt idx="5">
                    <c:v>9.0413340012576605E-3</c:v>
                  </c:pt>
                  <c:pt idx="6">
                    <c:v>5.2927210774290695E-3</c:v>
                  </c:pt>
                  <c:pt idx="7">
                    <c:v>5.899934696712803E-4</c:v>
                  </c:pt>
                  <c:pt idx="8">
                    <c:v>7.2340298330738457E-4</c:v>
                  </c:pt>
                  <c:pt idx="9">
                    <c:v>3.5291285141138294E-2</c:v>
                  </c:pt>
                  <c:pt idx="10">
                    <c:v>2.0565058851367061E-2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16'!$BC$654:$BC$664</c:f>
              <c:numCache>
                <c:formatCode>0%</c:formatCode>
                <c:ptCount val="11"/>
                <c:pt idx="0">
                  <c:v>8.8983482953390591E-2</c:v>
                </c:pt>
                <c:pt idx="1">
                  <c:v>1.9785625767935248E-2</c:v>
                </c:pt>
                <c:pt idx="2">
                  <c:v>1.941510755857775E-3</c:v>
                </c:pt>
                <c:pt idx="3">
                  <c:v>1.5130507795597445E-2</c:v>
                </c:pt>
                <c:pt idx="4">
                  <c:v>9.0575018621197366E-4</c:v>
                </c:pt>
                <c:pt idx="5">
                  <c:v>4.3935822502840068E-2</c:v>
                </c:pt>
                <c:pt idx="6">
                  <c:v>2.1670003687974271E-2</c:v>
                </c:pt>
                <c:pt idx="7">
                  <c:v>5.6976581438569207E-3</c:v>
                </c:pt>
                <c:pt idx="8">
                  <c:v>5.3982257253581897E-3</c:v>
                </c:pt>
                <c:pt idx="9">
                  <c:v>0.52185955978566456</c:v>
                </c:pt>
                <c:pt idx="10">
                  <c:v>0.27469185269531293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F6-489C-9BB6-9930B8AFBBD0}"/>
            </c:ext>
          </c:extLst>
        </c:ser>
        <c:ser>
          <c:idx val="4"/>
          <c:order val="1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16'!$BU$654:$BU$664</c:f>
                <c:numCache>
                  <c:formatCode>General</c:formatCode>
                  <c:ptCount val="11"/>
                  <c:pt idx="0">
                    <c:v>2.4710388082644433E-2</c:v>
                  </c:pt>
                  <c:pt idx="1">
                    <c:v>2.711752332979757E-3</c:v>
                  </c:pt>
                  <c:pt idx="2">
                    <c:v>3.0636403257703559E-3</c:v>
                  </c:pt>
                  <c:pt idx="3">
                    <c:v>2.9870539552367781E-3</c:v>
                  </c:pt>
                  <c:pt idx="4">
                    <c:v>9.0291457284018858E-4</c:v>
                  </c:pt>
                  <c:pt idx="5">
                    <c:v>5.456780681503323E-3</c:v>
                  </c:pt>
                  <c:pt idx="6">
                    <c:v>1.8293129747158244E-3</c:v>
                  </c:pt>
                  <c:pt idx="7">
                    <c:v>2.9451413850328247E-3</c:v>
                  </c:pt>
                  <c:pt idx="8">
                    <c:v>6.183590242824096E-4</c:v>
                  </c:pt>
                  <c:pt idx="9">
                    <c:v>3.1672481722403958E-2</c:v>
                  </c:pt>
                  <c:pt idx="10">
                    <c:v>1.8950065252404519E-2</c:v>
                  </c:pt>
                </c:numCache>
              </c:numRef>
            </c:plus>
            <c:minus>
              <c:numRef>
                <c:f>'Fall 16'!$BU$654:$BU$664</c:f>
                <c:numCache>
                  <c:formatCode>General</c:formatCode>
                  <c:ptCount val="11"/>
                  <c:pt idx="0">
                    <c:v>2.4710388082644433E-2</c:v>
                  </c:pt>
                  <c:pt idx="1">
                    <c:v>2.711752332979757E-3</c:v>
                  </c:pt>
                  <c:pt idx="2">
                    <c:v>3.0636403257703559E-3</c:v>
                  </c:pt>
                  <c:pt idx="3">
                    <c:v>2.9870539552367781E-3</c:v>
                  </c:pt>
                  <c:pt idx="4">
                    <c:v>9.0291457284018858E-4</c:v>
                  </c:pt>
                  <c:pt idx="5">
                    <c:v>5.456780681503323E-3</c:v>
                  </c:pt>
                  <c:pt idx="6">
                    <c:v>1.8293129747158244E-3</c:v>
                  </c:pt>
                  <c:pt idx="7">
                    <c:v>2.9451413850328247E-3</c:v>
                  </c:pt>
                  <c:pt idx="8">
                    <c:v>6.183590242824096E-4</c:v>
                  </c:pt>
                  <c:pt idx="9">
                    <c:v>3.1672481722403958E-2</c:v>
                  </c:pt>
                  <c:pt idx="10">
                    <c:v>1.8950065252404519E-2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16'!$BT$654:$BT$664</c:f>
              <c:numCache>
                <c:formatCode>0%</c:formatCode>
                <c:ptCount val="11"/>
                <c:pt idx="0">
                  <c:v>0.15702706221668378</c:v>
                </c:pt>
                <c:pt idx="1">
                  <c:v>2.094380864439874E-2</c:v>
                </c:pt>
                <c:pt idx="2">
                  <c:v>1.0833196121038991E-2</c:v>
                </c:pt>
                <c:pt idx="3">
                  <c:v>1.5693952315573564E-2</c:v>
                </c:pt>
                <c:pt idx="4">
                  <c:v>1.4324803274012241E-3</c:v>
                </c:pt>
                <c:pt idx="5">
                  <c:v>7.2851587106243398E-2</c:v>
                </c:pt>
                <c:pt idx="6">
                  <c:v>1.5707393421078412E-2</c:v>
                </c:pt>
                <c:pt idx="7">
                  <c:v>1.7910010849883772E-2</c:v>
                </c:pt>
                <c:pt idx="8">
                  <c:v>5.7208598921691346E-3</c:v>
                </c:pt>
                <c:pt idx="9">
                  <c:v>0.54755206433264192</c:v>
                </c:pt>
                <c:pt idx="10">
                  <c:v>0.13432758477288717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F6-489C-9BB6-9930B8AFBBD0}"/>
            </c:ext>
          </c:extLst>
        </c:ser>
        <c:ser>
          <c:idx val="5"/>
          <c:order val="2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plus>
            <c:min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16'!$CF$654:$CF$664</c:f>
              <c:numCache>
                <c:formatCode>0%</c:formatCode>
                <c:ptCount val="11"/>
                <c:pt idx="0">
                  <c:v>9.3395120121284134E-2</c:v>
                </c:pt>
                <c:pt idx="1">
                  <c:v>9.5425955402102122E-2</c:v>
                </c:pt>
                <c:pt idx="2">
                  <c:v>4.7015202820311301E-3</c:v>
                </c:pt>
                <c:pt idx="3">
                  <c:v>3.5413974856075045E-2</c:v>
                </c:pt>
                <c:pt idx="4">
                  <c:v>4.9144957137131472E-3</c:v>
                </c:pt>
                <c:pt idx="5">
                  <c:v>6.5615952575562228E-2</c:v>
                </c:pt>
                <c:pt idx="6">
                  <c:v>3.6788146349653654E-2</c:v>
                </c:pt>
                <c:pt idx="7">
                  <c:v>1.8574211607308516E-2</c:v>
                </c:pt>
                <c:pt idx="8">
                  <c:v>2.1614320957147399E-2</c:v>
                </c:pt>
                <c:pt idx="9">
                  <c:v>0.32771535238965493</c:v>
                </c:pt>
                <c:pt idx="10">
                  <c:v>0.29724509137795724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F6-489C-9BB6-9930B8AFBBD0}"/>
            </c:ext>
          </c:extLst>
        </c:ser>
        <c:ser>
          <c:idx val="0"/>
          <c:order val="3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16'!$EO$654:$EO$664</c:f>
                <c:numCache>
                  <c:formatCode>General</c:formatCode>
                  <c:ptCount val="11"/>
                  <c:pt idx="0">
                    <c:v>8.7283412658455614E-3</c:v>
                  </c:pt>
                  <c:pt idx="1">
                    <c:v>4.6763836924833078E-3</c:v>
                  </c:pt>
                  <c:pt idx="2">
                    <c:v>4.9778837567422901E-3</c:v>
                  </c:pt>
                  <c:pt idx="3">
                    <c:v>2.4835370671226265E-3</c:v>
                  </c:pt>
                  <c:pt idx="4">
                    <c:v>1.2832252695523484E-3</c:v>
                  </c:pt>
                  <c:pt idx="5">
                    <c:v>6.5795093199584875E-3</c:v>
                  </c:pt>
                  <c:pt idx="6">
                    <c:v>6.2684584058641845E-3</c:v>
                  </c:pt>
                  <c:pt idx="7">
                    <c:v>4.499587662368504E-3</c:v>
                  </c:pt>
                  <c:pt idx="8">
                    <c:v>2.4599605768737837E-3</c:v>
                  </c:pt>
                  <c:pt idx="9">
                    <c:v>2.9678380641760298E-2</c:v>
                  </c:pt>
                  <c:pt idx="10">
                    <c:v>1.875977575374085E-2</c:v>
                  </c:pt>
                </c:numCache>
              </c:numRef>
            </c:plus>
            <c:minus>
              <c:numRef>
                <c:f>'Fall 16'!$EO$654:$EO$664</c:f>
                <c:numCache>
                  <c:formatCode>General</c:formatCode>
                  <c:ptCount val="11"/>
                  <c:pt idx="0">
                    <c:v>8.7283412658455614E-3</c:v>
                  </c:pt>
                  <c:pt idx="1">
                    <c:v>4.6763836924833078E-3</c:v>
                  </c:pt>
                  <c:pt idx="2">
                    <c:v>4.9778837567422901E-3</c:v>
                  </c:pt>
                  <c:pt idx="3">
                    <c:v>2.4835370671226265E-3</c:v>
                  </c:pt>
                  <c:pt idx="4">
                    <c:v>1.2832252695523484E-3</c:v>
                  </c:pt>
                  <c:pt idx="5">
                    <c:v>6.5795093199584875E-3</c:v>
                  </c:pt>
                  <c:pt idx="6">
                    <c:v>6.2684584058641845E-3</c:v>
                  </c:pt>
                  <c:pt idx="7">
                    <c:v>4.499587662368504E-3</c:v>
                  </c:pt>
                  <c:pt idx="8">
                    <c:v>2.4599605768737837E-3</c:v>
                  </c:pt>
                  <c:pt idx="9">
                    <c:v>2.9678380641760298E-2</c:v>
                  </c:pt>
                  <c:pt idx="10">
                    <c:v>1.875977575374085E-2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16'!$EM$654:$EM$664</c:f>
              <c:numCache>
                <c:formatCode>0%</c:formatCode>
                <c:ptCount val="11"/>
                <c:pt idx="0">
                  <c:v>0.13196382811630636</c:v>
                </c:pt>
                <c:pt idx="1">
                  <c:v>6.0685914347766122E-2</c:v>
                </c:pt>
                <c:pt idx="2">
                  <c:v>1.6383015535662588E-2</c:v>
                </c:pt>
                <c:pt idx="3">
                  <c:v>1.1841503015431635E-2</c:v>
                </c:pt>
                <c:pt idx="4">
                  <c:v>5.3089740434119686E-3</c:v>
                </c:pt>
                <c:pt idx="5">
                  <c:v>8.7614039080917291E-2</c:v>
                </c:pt>
                <c:pt idx="6">
                  <c:v>5.9527648448853387E-2</c:v>
                </c:pt>
                <c:pt idx="7">
                  <c:v>3.1883407704781444E-2</c:v>
                </c:pt>
                <c:pt idx="8">
                  <c:v>2.1067284008181027E-2</c:v>
                </c:pt>
                <c:pt idx="9">
                  <c:v>0.27098821522023836</c:v>
                </c:pt>
                <c:pt idx="10">
                  <c:v>0.30273617047844981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F6-489C-9BB6-9930B8AFB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2615840"/>
        <c:axId val="-2112619232"/>
      </c:barChart>
      <c:catAx>
        <c:axId val="-211261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619232"/>
        <c:crosses val="autoZero"/>
        <c:auto val="1"/>
        <c:lblAlgn val="ctr"/>
        <c:lblOffset val="100"/>
        <c:noMultiLvlLbl val="0"/>
      </c:catAx>
      <c:valAx>
        <c:axId val="-2112619232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6158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8303354197667801"/>
          <c:y val="3.7770196726230297E-2"/>
          <c:w val="0.44814540615184101"/>
          <c:h val="4.43696836259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074963811948303E-2"/>
          <c:y val="9.0961777143543102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plus>
            <c:minus>
              <c:numRef>
                <c:f>'Fall 16'!$AD$654:$AD$664</c:f>
                <c:numCache>
                  <c:formatCode>General</c:formatCode>
                  <c:ptCount val="11"/>
                  <c:pt idx="0">
                    <c:v>5.6105978437435188E-3</c:v>
                  </c:pt>
                  <c:pt idx="1">
                    <c:v>5.1444024448764596E-3</c:v>
                  </c:pt>
                  <c:pt idx="2">
                    <c:v>5.1006880061350741E-3</c:v>
                  </c:pt>
                  <c:pt idx="3">
                    <c:v>2.4855753843314614E-2</c:v>
                  </c:pt>
                  <c:pt idx="4">
                    <c:v>1.7064164650357442E-3</c:v>
                  </c:pt>
                  <c:pt idx="5">
                    <c:v>4.6511204447811094E-3</c:v>
                  </c:pt>
                  <c:pt idx="6">
                    <c:v>3.0772648447500088E-3</c:v>
                  </c:pt>
                  <c:pt idx="7">
                    <c:v>4.0345938859865458E-3</c:v>
                  </c:pt>
                  <c:pt idx="8">
                    <c:v>3.6588465467914306E-3</c:v>
                  </c:pt>
                  <c:pt idx="9">
                    <c:v>2.8060323703371002E-2</c:v>
                  </c:pt>
                  <c:pt idx="10">
                    <c:v>1.5108887394396532E-2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16'!$Z$654:$Z$664</c:f>
              <c:numCache>
                <c:formatCode>0%</c:formatCode>
                <c:ptCount val="11"/>
                <c:pt idx="0">
                  <c:v>9.3732730416216992E-2</c:v>
                </c:pt>
                <c:pt idx="1">
                  <c:v>3.8082283356523125E-2</c:v>
                </c:pt>
                <c:pt idx="2">
                  <c:v>2.0775472750024358E-2</c:v>
                </c:pt>
                <c:pt idx="3">
                  <c:v>0.22330963110068849</c:v>
                </c:pt>
                <c:pt idx="4">
                  <c:v>1.0436872240085614E-2</c:v>
                </c:pt>
                <c:pt idx="5">
                  <c:v>4.429332589879597E-2</c:v>
                </c:pt>
                <c:pt idx="6">
                  <c:v>2.0135387633553738E-2</c:v>
                </c:pt>
                <c:pt idx="7">
                  <c:v>2.8539959393765538E-2</c:v>
                </c:pt>
                <c:pt idx="8">
                  <c:v>1.8478860968402677E-2</c:v>
                </c:pt>
                <c:pt idx="9">
                  <c:v>0.3362603931860304</c:v>
                </c:pt>
                <c:pt idx="10">
                  <c:v>0.16686263716374652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0-4268-8216-48C4F83FC7E9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16'!$AP$654:$AP$664</c:f>
                <c:numCache>
                  <c:formatCode>General</c:formatCode>
                  <c:ptCount val="11"/>
                  <c:pt idx="0">
                    <c:v>1.0429734405083524E-2</c:v>
                  </c:pt>
                  <c:pt idx="1">
                    <c:v>8.3135485977000947E-3</c:v>
                  </c:pt>
                  <c:pt idx="2">
                    <c:v>4.6298376441300136E-3</c:v>
                  </c:pt>
                  <c:pt idx="3">
                    <c:v>0</c:v>
                  </c:pt>
                  <c:pt idx="4">
                    <c:v>0</c:v>
                  </c:pt>
                  <c:pt idx="5">
                    <c:v>1.4572110852672581E-2</c:v>
                  </c:pt>
                  <c:pt idx="6">
                    <c:v>2.2413295765089283E-2</c:v>
                  </c:pt>
                  <c:pt idx="7">
                    <c:v>2.7074556571204843E-2</c:v>
                  </c:pt>
                  <c:pt idx="8">
                    <c:v>0</c:v>
                  </c:pt>
                  <c:pt idx="9">
                    <c:v>6.5288445961435293E-2</c:v>
                  </c:pt>
                  <c:pt idx="10">
                    <c:v>5.7104166111221679E-3</c:v>
                  </c:pt>
                </c:numCache>
              </c:numRef>
            </c:plus>
            <c:minus>
              <c:numRef>
                <c:f>'Fall 16'!$AP$654:$AP$664</c:f>
                <c:numCache>
                  <c:formatCode>General</c:formatCode>
                  <c:ptCount val="11"/>
                  <c:pt idx="0">
                    <c:v>1.0429734405083524E-2</c:v>
                  </c:pt>
                  <c:pt idx="1">
                    <c:v>8.3135485977000947E-3</c:v>
                  </c:pt>
                  <c:pt idx="2">
                    <c:v>4.6298376441300136E-3</c:v>
                  </c:pt>
                  <c:pt idx="3">
                    <c:v>0</c:v>
                  </c:pt>
                  <c:pt idx="4">
                    <c:v>0</c:v>
                  </c:pt>
                  <c:pt idx="5">
                    <c:v>1.4572110852672581E-2</c:v>
                  </c:pt>
                  <c:pt idx="6">
                    <c:v>2.2413295765089283E-2</c:v>
                  </c:pt>
                  <c:pt idx="7">
                    <c:v>2.7074556571204843E-2</c:v>
                  </c:pt>
                  <c:pt idx="8">
                    <c:v>0</c:v>
                  </c:pt>
                  <c:pt idx="9">
                    <c:v>6.5288445961435293E-2</c:v>
                  </c:pt>
                  <c:pt idx="10">
                    <c:v>5.7104166111221679E-3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16'!$AO$654:$AO$664</c:f>
              <c:numCache>
                <c:formatCode>0%</c:formatCode>
                <c:ptCount val="11"/>
                <c:pt idx="0">
                  <c:v>8.8805900194792398E-2</c:v>
                </c:pt>
                <c:pt idx="1">
                  <c:v>1.9443222399362466E-2</c:v>
                </c:pt>
                <c:pt idx="2">
                  <c:v>1.9697137009118616E-2</c:v>
                </c:pt>
                <c:pt idx="3">
                  <c:v>0</c:v>
                </c:pt>
                <c:pt idx="4">
                  <c:v>0</c:v>
                </c:pt>
                <c:pt idx="5">
                  <c:v>5.6237562748033959E-2</c:v>
                </c:pt>
                <c:pt idx="6">
                  <c:v>2.0460446130957353E-2</c:v>
                </c:pt>
                <c:pt idx="7">
                  <c:v>8.6738085705758736E-2</c:v>
                </c:pt>
                <c:pt idx="8">
                  <c:v>0</c:v>
                </c:pt>
                <c:pt idx="9">
                  <c:v>0.69887775369572858</c:v>
                </c:pt>
                <c:pt idx="10">
                  <c:v>9.7398921162479331E-3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0-4268-8216-48C4F83FC7E9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16'!$BD$654:$BD$664</c:f>
                <c:numCache>
                  <c:formatCode>General</c:formatCode>
                  <c:ptCount val="11"/>
                  <c:pt idx="0">
                    <c:v>7.5472867669171715E-3</c:v>
                  </c:pt>
                  <c:pt idx="1">
                    <c:v>2.4864253171607959E-3</c:v>
                  </c:pt>
                  <c:pt idx="2">
                    <c:v>1.269202969525054E-4</c:v>
                  </c:pt>
                  <c:pt idx="3">
                    <c:v>2.1453284361374965E-3</c:v>
                  </c:pt>
                  <c:pt idx="4">
                    <c:v>4.5616845876889339E-4</c:v>
                  </c:pt>
                  <c:pt idx="5">
                    <c:v>9.0413340012576605E-3</c:v>
                  </c:pt>
                  <c:pt idx="6">
                    <c:v>5.2927210774290695E-3</c:v>
                  </c:pt>
                  <c:pt idx="7">
                    <c:v>5.899934696712803E-4</c:v>
                  </c:pt>
                  <c:pt idx="8">
                    <c:v>7.2340298330738457E-4</c:v>
                  </c:pt>
                  <c:pt idx="9">
                    <c:v>3.5291285141138294E-2</c:v>
                  </c:pt>
                  <c:pt idx="10">
                    <c:v>2.0565058851367061E-2</c:v>
                  </c:pt>
                </c:numCache>
              </c:numRef>
            </c:plus>
            <c:minus>
              <c:numRef>
                <c:f>'Fall 16'!$BD$654:$BD$664</c:f>
                <c:numCache>
                  <c:formatCode>General</c:formatCode>
                  <c:ptCount val="11"/>
                  <c:pt idx="0">
                    <c:v>7.5472867669171715E-3</c:v>
                  </c:pt>
                  <c:pt idx="1">
                    <c:v>2.4864253171607959E-3</c:v>
                  </c:pt>
                  <c:pt idx="2">
                    <c:v>1.269202969525054E-4</c:v>
                  </c:pt>
                  <c:pt idx="3">
                    <c:v>2.1453284361374965E-3</c:v>
                  </c:pt>
                  <c:pt idx="4">
                    <c:v>4.5616845876889339E-4</c:v>
                  </c:pt>
                  <c:pt idx="5">
                    <c:v>9.0413340012576605E-3</c:v>
                  </c:pt>
                  <c:pt idx="6">
                    <c:v>5.2927210774290695E-3</c:v>
                  </c:pt>
                  <c:pt idx="7">
                    <c:v>5.899934696712803E-4</c:v>
                  </c:pt>
                  <c:pt idx="8">
                    <c:v>7.2340298330738457E-4</c:v>
                  </c:pt>
                  <c:pt idx="9">
                    <c:v>3.5291285141138294E-2</c:v>
                  </c:pt>
                  <c:pt idx="10">
                    <c:v>2.0565058851367061E-2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16'!$BC$654:$BC$664</c:f>
              <c:numCache>
                <c:formatCode>0%</c:formatCode>
                <c:ptCount val="11"/>
                <c:pt idx="0">
                  <c:v>8.8983482953390591E-2</c:v>
                </c:pt>
                <c:pt idx="1">
                  <c:v>1.9785625767935248E-2</c:v>
                </c:pt>
                <c:pt idx="2">
                  <c:v>1.941510755857775E-3</c:v>
                </c:pt>
                <c:pt idx="3">
                  <c:v>1.5130507795597445E-2</c:v>
                </c:pt>
                <c:pt idx="4">
                  <c:v>9.0575018621197366E-4</c:v>
                </c:pt>
                <c:pt idx="5">
                  <c:v>4.3935822502840068E-2</c:v>
                </c:pt>
                <c:pt idx="6">
                  <c:v>2.1670003687974271E-2</c:v>
                </c:pt>
                <c:pt idx="7">
                  <c:v>5.6976581438569207E-3</c:v>
                </c:pt>
                <c:pt idx="8">
                  <c:v>5.3982257253581897E-3</c:v>
                </c:pt>
                <c:pt idx="9">
                  <c:v>0.52185955978566456</c:v>
                </c:pt>
                <c:pt idx="10">
                  <c:v>0.27469185269531293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20-4268-8216-48C4F83FC7E9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16'!$BU$654:$BU$664</c:f>
                <c:numCache>
                  <c:formatCode>General</c:formatCode>
                  <c:ptCount val="11"/>
                  <c:pt idx="0">
                    <c:v>2.4710388082644433E-2</c:v>
                  </c:pt>
                  <c:pt idx="1">
                    <c:v>2.711752332979757E-3</c:v>
                  </c:pt>
                  <c:pt idx="2">
                    <c:v>3.0636403257703559E-3</c:v>
                  </c:pt>
                  <c:pt idx="3">
                    <c:v>2.9870539552367781E-3</c:v>
                  </c:pt>
                  <c:pt idx="4">
                    <c:v>9.0291457284018858E-4</c:v>
                  </c:pt>
                  <c:pt idx="5">
                    <c:v>5.456780681503323E-3</c:v>
                  </c:pt>
                  <c:pt idx="6">
                    <c:v>1.8293129747158244E-3</c:v>
                  </c:pt>
                  <c:pt idx="7">
                    <c:v>2.9451413850328247E-3</c:v>
                  </c:pt>
                  <c:pt idx="8">
                    <c:v>6.183590242824096E-4</c:v>
                  </c:pt>
                  <c:pt idx="9">
                    <c:v>3.1672481722403958E-2</c:v>
                  </c:pt>
                  <c:pt idx="10">
                    <c:v>1.8950065252404519E-2</c:v>
                  </c:pt>
                </c:numCache>
              </c:numRef>
            </c:plus>
            <c:minus>
              <c:numRef>
                <c:f>'Fall 16'!$BU$654:$BU$664</c:f>
                <c:numCache>
                  <c:formatCode>General</c:formatCode>
                  <c:ptCount val="11"/>
                  <c:pt idx="0">
                    <c:v>2.4710388082644433E-2</c:v>
                  </c:pt>
                  <c:pt idx="1">
                    <c:v>2.711752332979757E-3</c:v>
                  </c:pt>
                  <c:pt idx="2">
                    <c:v>3.0636403257703559E-3</c:v>
                  </c:pt>
                  <c:pt idx="3">
                    <c:v>2.9870539552367781E-3</c:v>
                  </c:pt>
                  <c:pt idx="4">
                    <c:v>9.0291457284018858E-4</c:v>
                  </c:pt>
                  <c:pt idx="5">
                    <c:v>5.456780681503323E-3</c:v>
                  </c:pt>
                  <c:pt idx="6">
                    <c:v>1.8293129747158244E-3</c:v>
                  </c:pt>
                  <c:pt idx="7">
                    <c:v>2.9451413850328247E-3</c:v>
                  </c:pt>
                  <c:pt idx="8">
                    <c:v>6.183590242824096E-4</c:v>
                  </c:pt>
                  <c:pt idx="9">
                    <c:v>3.1672481722403958E-2</c:v>
                  </c:pt>
                  <c:pt idx="10">
                    <c:v>1.8950065252404519E-2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16'!$BT$654:$BT$664</c:f>
              <c:numCache>
                <c:formatCode>0%</c:formatCode>
                <c:ptCount val="11"/>
                <c:pt idx="0">
                  <c:v>0.15702706221668378</c:v>
                </c:pt>
                <c:pt idx="1">
                  <c:v>2.094380864439874E-2</c:v>
                </c:pt>
                <c:pt idx="2">
                  <c:v>1.0833196121038991E-2</c:v>
                </c:pt>
                <c:pt idx="3">
                  <c:v>1.5693952315573564E-2</c:v>
                </c:pt>
                <c:pt idx="4">
                  <c:v>1.4324803274012241E-3</c:v>
                </c:pt>
                <c:pt idx="5">
                  <c:v>7.2851587106243398E-2</c:v>
                </c:pt>
                <c:pt idx="6">
                  <c:v>1.5707393421078412E-2</c:v>
                </c:pt>
                <c:pt idx="7">
                  <c:v>1.7910010849883772E-2</c:v>
                </c:pt>
                <c:pt idx="8">
                  <c:v>5.7208598921691346E-3</c:v>
                </c:pt>
                <c:pt idx="9">
                  <c:v>0.54755206433264192</c:v>
                </c:pt>
                <c:pt idx="10">
                  <c:v>0.13432758477288717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20-4268-8216-48C4F83FC7E9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plus>
            <c:minus>
              <c:numRef>
                <c:f>'Fall 16'!$CG$654:$CG$664</c:f>
                <c:numCache>
                  <c:formatCode>General</c:formatCode>
                  <c:ptCount val="11"/>
                  <c:pt idx="0">
                    <c:v>5.2322404648393779E-3</c:v>
                  </c:pt>
                  <c:pt idx="1">
                    <c:v>7.1021047629962119E-3</c:v>
                  </c:pt>
                  <c:pt idx="2">
                    <c:v>5.142121408241812E-4</c:v>
                  </c:pt>
                  <c:pt idx="3">
                    <c:v>6.0828849525080275E-3</c:v>
                  </c:pt>
                  <c:pt idx="4">
                    <c:v>8.9588906204498208E-4</c:v>
                  </c:pt>
                  <c:pt idx="5">
                    <c:v>8.5463450019891991E-3</c:v>
                  </c:pt>
                  <c:pt idx="6">
                    <c:v>3.5987378857590697E-3</c:v>
                  </c:pt>
                  <c:pt idx="7">
                    <c:v>5.0861654032631487E-3</c:v>
                  </c:pt>
                  <c:pt idx="8">
                    <c:v>5.6470796091859119E-3</c:v>
                  </c:pt>
                  <c:pt idx="9">
                    <c:v>2.8460716494556261E-2</c:v>
                  </c:pt>
                  <c:pt idx="10">
                    <c:v>2.6349520656643033E-2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16'!$CF$654:$CF$664</c:f>
              <c:numCache>
                <c:formatCode>0%</c:formatCode>
                <c:ptCount val="11"/>
                <c:pt idx="0">
                  <c:v>9.3395120121284134E-2</c:v>
                </c:pt>
                <c:pt idx="1">
                  <c:v>9.5425955402102122E-2</c:v>
                </c:pt>
                <c:pt idx="2">
                  <c:v>4.7015202820311301E-3</c:v>
                </c:pt>
                <c:pt idx="3">
                  <c:v>3.5413974856075045E-2</c:v>
                </c:pt>
                <c:pt idx="4">
                  <c:v>4.9144957137131472E-3</c:v>
                </c:pt>
                <c:pt idx="5">
                  <c:v>6.5615952575562228E-2</c:v>
                </c:pt>
                <c:pt idx="6">
                  <c:v>3.6788146349653654E-2</c:v>
                </c:pt>
                <c:pt idx="7">
                  <c:v>1.8574211607308516E-2</c:v>
                </c:pt>
                <c:pt idx="8">
                  <c:v>2.1614320957147399E-2</c:v>
                </c:pt>
                <c:pt idx="9">
                  <c:v>0.32771535238965493</c:v>
                </c:pt>
                <c:pt idx="10">
                  <c:v>0.29724509137795724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20-4268-8216-48C4F83FC7E9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16'!$CQ$654:$CQ$664</c:f>
                <c:numCache>
                  <c:formatCode>General</c:formatCode>
                  <c:ptCount val="11"/>
                  <c:pt idx="0">
                    <c:v>7.8144169979965945E-3</c:v>
                  </c:pt>
                  <c:pt idx="1">
                    <c:v>6.5725632278411002E-3</c:v>
                  </c:pt>
                  <c:pt idx="2">
                    <c:v>0</c:v>
                  </c:pt>
                  <c:pt idx="3">
                    <c:v>4.0294954594238697E-3</c:v>
                  </c:pt>
                  <c:pt idx="4">
                    <c:v>0</c:v>
                  </c:pt>
                  <c:pt idx="5">
                    <c:v>2.3908032018574465E-3</c:v>
                  </c:pt>
                  <c:pt idx="6">
                    <c:v>9.5412929079735018E-3</c:v>
                  </c:pt>
                  <c:pt idx="7">
                    <c:v>2.0725322256550916E-3</c:v>
                  </c:pt>
                  <c:pt idx="8">
                    <c:v>9.8362706958259722E-4</c:v>
                  </c:pt>
                  <c:pt idx="9">
                    <c:v>0.10589432916662986</c:v>
                  </c:pt>
                  <c:pt idx="10">
                    <c:v>0.11119827754593425</c:v>
                  </c:pt>
                </c:numCache>
              </c:numRef>
            </c:plus>
            <c:minus>
              <c:numRef>
                <c:f>'Fall 16'!$CQ$654:$CQ$664</c:f>
                <c:numCache>
                  <c:formatCode>General</c:formatCode>
                  <c:ptCount val="11"/>
                  <c:pt idx="0">
                    <c:v>7.8144169979965945E-3</c:v>
                  </c:pt>
                  <c:pt idx="1">
                    <c:v>6.5725632278411002E-3</c:v>
                  </c:pt>
                  <c:pt idx="2">
                    <c:v>0</c:v>
                  </c:pt>
                  <c:pt idx="3">
                    <c:v>4.0294954594238697E-3</c:v>
                  </c:pt>
                  <c:pt idx="4">
                    <c:v>0</c:v>
                  </c:pt>
                  <c:pt idx="5">
                    <c:v>2.3908032018574465E-3</c:v>
                  </c:pt>
                  <c:pt idx="6">
                    <c:v>9.5412929079735018E-3</c:v>
                  </c:pt>
                  <c:pt idx="7">
                    <c:v>2.0725322256550916E-3</c:v>
                  </c:pt>
                  <c:pt idx="8">
                    <c:v>9.8362706958259722E-4</c:v>
                  </c:pt>
                  <c:pt idx="9">
                    <c:v>0.10589432916662986</c:v>
                  </c:pt>
                  <c:pt idx="10">
                    <c:v>0.11119827754593425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16'!$CP$654:$CP$664</c:f>
              <c:numCache>
                <c:formatCode>0%</c:formatCode>
                <c:ptCount val="11"/>
                <c:pt idx="0">
                  <c:v>2.7442187180549953E-2</c:v>
                </c:pt>
                <c:pt idx="1">
                  <c:v>1.5890592695524113E-2</c:v>
                </c:pt>
                <c:pt idx="2">
                  <c:v>0</c:v>
                </c:pt>
                <c:pt idx="3">
                  <c:v>9.1782064886754954E-3</c:v>
                </c:pt>
                <c:pt idx="4">
                  <c:v>0</c:v>
                </c:pt>
                <c:pt idx="5">
                  <c:v>1.429783912107355E-2</c:v>
                </c:pt>
                <c:pt idx="6">
                  <c:v>2.6127415610688137E-2</c:v>
                </c:pt>
                <c:pt idx="7">
                  <c:v>4.2776726029938282E-3</c:v>
                </c:pt>
                <c:pt idx="8">
                  <c:v>9.8362706958259744E-4</c:v>
                </c:pt>
                <c:pt idx="9">
                  <c:v>0.40193692838945455</c:v>
                </c:pt>
                <c:pt idx="10">
                  <c:v>0.49986553084145779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20-4268-8216-48C4F83FC7E9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16'!$EO$654:$EO$664</c:f>
                <c:numCache>
                  <c:formatCode>General</c:formatCode>
                  <c:ptCount val="11"/>
                  <c:pt idx="0">
                    <c:v>8.7283412658455614E-3</c:v>
                  </c:pt>
                  <c:pt idx="1">
                    <c:v>4.6763836924833078E-3</c:v>
                  </c:pt>
                  <c:pt idx="2">
                    <c:v>4.9778837567422901E-3</c:v>
                  </c:pt>
                  <c:pt idx="3">
                    <c:v>2.4835370671226265E-3</c:v>
                  </c:pt>
                  <c:pt idx="4">
                    <c:v>1.2832252695523484E-3</c:v>
                  </c:pt>
                  <c:pt idx="5">
                    <c:v>6.5795093199584875E-3</c:v>
                  </c:pt>
                  <c:pt idx="6">
                    <c:v>6.2684584058641845E-3</c:v>
                  </c:pt>
                  <c:pt idx="7">
                    <c:v>4.499587662368504E-3</c:v>
                  </c:pt>
                  <c:pt idx="8">
                    <c:v>2.4599605768737837E-3</c:v>
                  </c:pt>
                  <c:pt idx="9">
                    <c:v>2.9678380641760298E-2</c:v>
                  </c:pt>
                  <c:pt idx="10">
                    <c:v>1.875977575374085E-2</c:v>
                  </c:pt>
                </c:numCache>
              </c:numRef>
            </c:plus>
            <c:minus>
              <c:numRef>
                <c:f>'Fall 16'!$EO$654:$EO$664</c:f>
                <c:numCache>
                  <c:formatCode>General</c:formatCode>
                  <c:ptCount val="11"/>
                  <c:pt idx="0">
                    <c:v>8.7283412658455614E-3</c:v>
                  </c:pt>
                  <c:pt idx="1">
                    <c:v>4.6763836924833078E-3</c:v>
                  </c:pt>
                  <c:pt idx="2">
                    <c:v>4.9778837567422901E-3</c:v>
                  </c:pt>
                  <c:pt idx="3">
                    <c:v>2.4835370671226265E-3</c:v>
                  </c:pt>
                  <c:pt idx="4">
                    <c:v>1.2832252695523484E-3</c:v>
                  </c:pt>
                  <c:pt idx="5">
                    <c:v>6.5795093199584875E-3</c:v>
                  </c:pt>
                  <c:pt idx="6">
                    <c:v>6.2684584058641845E-3</c:v>
                  </c:pt>
                  <c:pt idx="7">
                    <c:v>4.499587662368504E-3</c:v>
                  </c:pt>
                  <c:pt idx="8">
                    <c:v>2.4599605768737837E-3</c:v>
                  </c:pt>
                  <c:pt idx="9">
                    <c:v>2.9678380641760298E-2</c:v>
                  </c:pt>
                  <c:pt idx="10">
                    <c:v>1.875977575374085E-2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16'!$EM$654:$EM$664</c:f>
              <c:numCache>
                <c:formatCode>0%</c:formatCode>
                <c:ptCount val="11"/>
                <c:pt idx="0">
                  <c:v>0.13196382811630636</c:v>
                </c:pt>
                <c:pt idx="1">
                  <c:v>6.0685914347766122E-2</c:v>
                </c:pt>
                <c:pt idx="2">
                  <c:v>1.6383015535662588E-2</c:v>
                </c:pt>
                <c:pt idx="3">
                  <c:v>1.1841503015431635E-2</c:v>
                </c:pt>
                <c:pt idx="4">
                  <c:v>5.3089740434119686E-3</c:v>
                </c:pt>
                <c:pt idx="5">
                  <c:v>8.7614039080917291E-2</c:v>
                </c:pt>
                <c:pt idx="6">
                  <c:v>5.9527648448853387E-2</c:v>
                </c:pt>
                <c:pt idx="7">
                  <c:v>3.1883407704781444E-2</c:v>
                </c:pt>
                <c:pt idx="8">
                  <c:v>2.1067284008181027E-2</c:v>
                </c:pt>
                <c:pt idx="9">
                  <c:v>0.27098821522023836</c:v>
                </c:pt>
                <c:pt idx="10">
                  <c:v>0.30273617047844981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20-4268-8216-48C4F83FC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2719872"/>
        <c:axId val="-2112723264"/>
      </c:barChart>
      <c:catAx>
        <c:axId val="-21127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723264"/>
        <c:crosses val="autoZero"/>
        <c:auto val="1"/>
        <c:lblAlgn val="ctr"/>
        <c:lblOffset val="100"/>
        <c:noMultiLvlLbl val="0"/>
      </c:catAx>
      <c:valAx>
        <c:axId val="-2112723264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71987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8303354197667801"/>
          <c:y val="3.7770196726230297E-2"/>
          <c:w val="0.44814540615184101"/>
          <c:h val="4.43696836259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92479717784099E-2"/>
          <c:y val="4.8645225612719598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8-4D35-B844-A296DFA790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'Fall 16'!$AD$730:$AD$742</c:f>
                <c:numCache>
                  <c:formatCode>General</c:formatCode>
                  <c:ptCount val="13"/>
                  <c:pt idx="0">
                    <c:v>2.0025688057515964E-2</c:v>
                  </c:pt>
                  <c:pt idx="1">
                    <c:v>1.2949140677295367E-2</c:v>
                  </c:pt>
                  <c:pt idx="2">
                    <c:v>2.9920166087824454E-2</c:v>
                  </c:pt>
                  <c:pt idx="3">
                    <c:v>2.5420559685904044E-2</c:v>
                  </c:pt>
                  <c:pt idx="4">
                    <c:v>1.9827050588422494E-2</c:v>
                  </c:pt>
                  <c:pt idx="5">
                    <c:v>0.15182262448682168</c:v>
                  </c:pt>
                  <c:pt idx="6">
                    <c:v>2.4449472593628008E-2</c:v>
                  </c:pt>
                  <c:pt idx="7">
                    <c:v>3.1578481190669208E-2</c:v>
                  </c:pt>
                  <c:pt idx="8">
                    <c:v>3.7588997062315797E-2</c:v>
                  </c:pt>
                  <c:pt idx="9">
                    <c:v>3.0965025383540595E-2</c:v>
                  </c:pt>
                  <c:pt idx="10">
                    <c:v>0.85579975328557423</c:v>
                  </c:pt>
                  <c:pt idx="11">
                    <c:v>2.7692189835426047E-2</c:v>
                  </c:pt>
                  <c:pt idx="12">
                    <c:v>2.0025688057515853E-2</c:v>
                  </c:pt>
                </c:numCache>
              </c:numRef>
            </c:plus>
            <c:minus>
              <c:numRef>
                <c:f>'Fall 16'!$AD$730:$AD$742</c:f>
                <c:numCache>
                  <c:formatCode>General</c:formatCode>
                  <c:ptCount val="13"/>
                  <c:pt idx="0">
                    <c:v>2.0025688057515964E-2</c:v>
                  </c:pt>
                  <c:pt idx="1">
                    <c:v>1.2949140677295367E-2</c:v>
                  </c:pt>
                  <c:pt idx="2">
                    <c:v>2.9920166087824454E-2</c:v>
                  </c:pt>
                  <c:pt idx="3">
                    <c:v>2.5420559685904044E-2</c:v>
                  </c:pt>
                  <c:pt idx="4">
                    <c:v>1.9827050588422494E-2</c:v>
                  </c:pt>
                  <c:pt idx="5">
                    <c:v>0.15182262448682168</c:v>
                  </c:pt>
                  <c:pt idx="6">
                    <c:v>2.4449472593628008E-2</c:v>
                  </c:pt>
                  <c:pt idx="7">
                    <c:v>3.1578481190669208E-2</c:v>
                  </c:pt>
                  <c:pt idx="8">
                    <c:v>3.7588997062315797E-2</c:v>
                  </c:pt>
                  <c:pt idx="9">
                    <c:v>3.0965025383540595E-2</c:v>
                  </c:pt>
                  <c:pt idx="10">
                    <c:v>0.85579975328557423</c:v>
                  </c:pt>
                  <c:pt idx="11">
                    <c:v>2.7692189835426047E-2</c:v>
                  </c:pt>
                  <c:pt idx="12">
                    <c:v>2.0025688057515853E-2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16'!$A$734:$B$735</c:f>
              <c:multiLvlStrCache>
                <c:ptCount val="2"/>
                <c:lvl>
                  <c:pt idx="0">
                    <c:v>V</c:v>
                  </c:pt>
                  <c:pt idx="1">
                    <c:v>VI</c:v>
                  </c:pt>
                </c:lvl>
                <c:lvl>
                  <c:pt idx="0">
                    <c:v>Copro/(copro+24ethylcopro) * 100</c:v>
                  </c:pt>
                  <c:pt idx="1">
                    <c:v>(24ethylepicopro/ethylcopro) + (epicopro/copro)</c:v>
                  </c:pt>
                </c:lvl>
              </c:multiLvlStrCache>
            </c:multiLvlStrRef>
          </c:cat>
          <c:val>
            <c:numRef>
              <c:f>'Fall 16'!$Z$734:$Z$735</c:f>
              <c:numCache>
                <c:formatCode>0.00</c:formatCode>
                <c:ptCount val="2"/>
                <c:pt idx="0">
                  <c:v>0.23787655654258691</c:v>
                </c:pt>
                <c:pt idx="1">
                  <c:v>1.0596941117495366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48-4D35-B844-A296DFA79035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'Fall 16'!$AP$730:$AP$742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4.7833344699764829E-2</c:v>
                  </c:pt>
                  <c:pt idx="4">
                    <c:v>1.8829668475235591E-2</c:v>
                  </c:pt>
                  <c:pt idx="5">
                    <c:v>8.1043160058418967E-2</c:v>
                  </c:pt>
                  <c:pt idx="6">
                    <c:v>4.261978121896693E-2</c:v>
                  </c:pt>
                  <c:pt idx="7">
                    <c:v>3.4217184472416722E-2</c:v>
                  </c:pt>
                  <c:pt idx="8">
                    <c:v>1.9544954394120537E-3</c:v>
                  </c:pt>
                  <c:pt idx="9">
                    <c:v>7.8853234476952319E-2</c:v>
                  </c:pt>
                  <c:pt idx="10">
                    <c:v>0.50072740257564152</c:v>
                  </c:pt>
                  <c:pt idx="11">
                    <c:v>4.7505705115407366E-2</c:v>
                  </c:pt>
                  <c:pt idx="12">
                    <c:v>0</c:v>
                  </c:pt>
                </c:numCache>
              </c:numRef>
            </c:plus>
            <c:minus>
              <c:numRef>
                <c:f>'Fall 16'!$AP$730:$AP$742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4.7833344699764829E-2</c:v>
                  </c:pt>
                  <c:pt idx="4">
                    <c:v>1.8829668475235591E-2</c:v>
                  </c:pt>
                  <c:pt idx="5">
                    <c:v>8.1043160058418967E-2</c:v>
                  </c:pt>
                  <c:pt idx="6">
                    <c:v>4.261978121896693E-2</c:v>
                  </c:pt>
                  <c:pt idx="7">
                    <c:v>3.4217184472416722E-2</c:v>
                  </c:pt>
                  <c:pt idx="8">
                    <c:v>1.9544954394120537E-3</c:v>
                  </c:pt>
                  <c:pt idx="9">
                    <c:v>7.8853234476952319E-2</c:v>
                  </c:pt>
                  <c:pt idx="10">
                    <c:v>0.50072740257564152</c:v>
                  </c:pt>
                  <c:pt idx="11">
                    <c:v>4.7505705115407366E-2</c:v>
                  </c:pt>
                  <c:pt idx="12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16'!$A$734:$B$735</c:f>
              <c:multiLvlStrCache>
                <c:ptCount val="2"/>
                <c:lvl>
                  <c:pt idx="0">
                    <c:v>V</c:v>
                  </c:pt>
                  <c:pt idx="1">
                    <c:v>VI</c:v>
                  </c:pt>
                </c:lvl>
                <c:lvl>
                  <c:pt idx="0">
                    <c:v>Copro/(copro+24ethylcopro) * 100</c:v>
                  </c:pt>
                  <c:pt idx="1">
                    <c:v>(24ethylepicopro/ethylcopro) + (epicopro/copro)</c:v>
                  </c:pt>
                </c:lvl>
              </c:multiLvlStrCache>
            </c:multiLvlStrRef>
          </c:cat>
          <c:val>
            <c:numRef>
              <c:f>'Fall 16'!$AO$734:$AO$735</c:f>
              <c:numCache>
                <c:formatCode>0.00</c:formatCode>
                <c:ptCount val="2"/>
                <c:pt idx="0">
                  <c:v>0.11786423665170627</c:v>
                </c:pt>
                <c:pt idx="1">
                  <c:v>0.21148783417444497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48-4D35-B844-A296DFA79035}"/>
            </c:ext>
          </c:extLst>
        </c:ser>
        <c:ser>
          <c:idx val="7"/>
          <c:order val="2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'Fall 16'!$CZ$730:$CZ$742</c:f>
                <c:numCache>
                  <c:formatCode>General</c:formatCode>
                  <c:ptCount val="13"/>
                  <c:pt idx="0">
                    <c:v>0.40746668787685486</c:v>
                  </c:pt>
                  <c:pt idx="1">
                    <c:v>0.30732426680096159</c:v>
                  </c:pt>
                  <c:pt idx="2">
                    <c:v>0.40389358837802536</c:v>
                  </c:pt>
                  <c:pt idx="3">
                    <c:v>0.35199672117406811</c:v>
                  </c:pt>
                  <c:pt idx="4">
                    <c:v>0.18308202906327228</c:v>
                  </c:pt>
                  <c:pt idx="5">
                    <c:v>3.2750423773936214E-2</c:v>
                  </c:pt>
                  <c:pt idx="6">
                    <c:v>0.37961262906955834</c:v>
                  </c:pt>
                  <c:pt idx="7">
                    <c:v>35.561965602957628</c:v>
                  </c:pt>
                  <c:pt idx="8">
                    <c:v>6.6704104585241203E-2</c:v>
                  </c:pt>
                  <c:pt idx="9">
                    <c:v>4.3215662777020901E-2</c:v>
                  </c:pt>
                  <c:pt idx="10">
                    <c:v>4.1243794099781894</c:v>
                  </c:pt>
                  <c:pt idx="11">
                    <c:v>0.35786476723043087</c:v>
                  </c:pt>
                  <c:pt idx="12">
                    <c:v>0.40746668787685486</c:v>
                  </c:pt>
                </c:numCache>
              </c:numRef>
            </c:plus>
            <c:minus>
              <c:numRef>
                <c:f>'Fall 16'!$CZ$730:$CZ$742</c:f>
                <c:numCache>
                  <c:formatCode>General</c:formatCode>
                  <c:ptCount val="13"/>
                  <c:pt idx="0">
                    <c:v>0.40746668787685486</c:v>
                  </c:pt>
                  <c:pt idx="1">
                    <c:v>0.30732426680096159</c:v>
                  </c:pt>
                  <c:pt idx="2">
                    <c:v>0.40389358837802536</c:v>
                  </c:pt>
                  <c:pt idx="3">
                    <c:v>0.35199672117406811</c:v>
                  </c:pt>
                  <c:pt idx="4">
                    <c:v>0.18308202906327228</c:v>
                  </c:pt>
                  <c:pt idx="5">
                    <c:v>3.2750423773936214E-2</c:v>
                  </c:pt>
                  <c:pt idx="6">
                    <c:v>0.37961262906955834</c:v>
                  </c:pt>
                  <c:pt idx="7">
                    <c:v>35.561965602957628</c:v>
                  </c:pt>
                  <c:pt idx="8">
                    <c:v>6.6704104585241203E-2</c:v>
                  </c:pt>
                  <c:pt idx="9">
                    <c:v>4.3215662777020901E-2</c:v>
                  </c:pt>
                  <c:pt idx="10">
                    <c:v>4.1243794099781894</c:v>
                  </c:pt>
                  <c:pt idx="11">
                    <c:v>0.35786476723043087</c:v>
                  </c:pt>
                  <c:pt idx="12">
                    <c:v>0.40746668787685486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16'!$A$734:$B$735</c:f>
              <c:multiLvlStrCache>
                <c:ptCount val="2"/>
                <c:lvl>
                  <c:pt idx="0">
                    <c:v>V</c:v>
                  </c:pt>
                  <c:pt idx="1">
                    <c:v>VI</c:v>
                  </c:pt>
                </c:lvl>
                <c:lvl>
                  <c:pt idx="0">
                    <c:v>Copro/(copro+24ethylcopro) * 100</c:v>
                  </c:pt>
                  <c:pt idx="1">
                    <c:v>(24ethylepicopro/ethylcopro) + (epicopro/copro)</c:v>
                  </c:pt>
                </c:lvl>
              </c:multiLvlStrCache>
            </c:multiLvlStrRef>
          </c:cat>
          <c:val>
            <c:numRef>
              <c:f>'Fall 16'!$CY$734:$CY$735</c:f>
              <c:numCache>
                <c:formatCode>0.00</c:formatCode>
                <c:ptCount val="2"/>
                <c:pt idx="0">
                  <c:v>0.73907089730173459</c:v>
                </c:pt>
                <c:pt idx="1">
                  <c:v>0.11671406996023638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048-4D35-B844-A296DFA79035}"/>
            </c:ext>
          </c:extLst>
        </c:ser>
        <c:ser>
          <c:idx val="9"/>
          <c:order val="3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048-4D35-B844-A296DFA790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'Fall 16'!$DN$730:$DN$742</c:f>
                <c:numCache>
                  <c:formatCode>General</c:formatCode>
                  <c:ptCount val="13"/>
                  <c:pt idx="0">
                    <c:v>6.9065081284678956E-3</c:v>
                  </c:pt>
                  <c:pt idx="1">
                    <c:v>3.1550603209206919E-2</c:v>
                  </c:pt>
                  <c:pt idx="2">
                    <c:v>7.5778180673944321E-3</c:v>
                  </c:pt>
                  <c:pt idx="3">
                    <c:v>4.6139480507052633E-2</c:v>
                  </c:pt>
                  <c:pt idx="4">
                    <c:v>3.7060343315693169E-2</c:v>
                  </c:pt>
                  <c:pt idx="5">
                    <c:v>0.27929831691795864</c:v>
                  </c:pt>
                  <c:pt idx="6">
                    <c:v>1.3177380876258978E-2</c:v>
                  </c:pt>
                  <c:pt idx="7">
                    <c:v>2.7606777552701471</c:v>
                  </c:pt>
                  <c:pt idx="8">
                    <c:v>8.3934543448039037E-2</c:v>
                  </c:pt>
                  <c:pt idx="9">
                    <c:v>9.3891573705622081E-3</c:v>
                  </c:pt>
                  <c:pt idx="10">
                    <c:v>1.1036690364961528E-2</c:v>
                  </c:pt>
                  <c:pt idx="11">
                    <c:v>2.8133805793765038E-2</c:v>
                  </c:pt>
                  <c:pt idx="12">
                    <c:v>6.9065081284678991E-3</c:v>
                  </c:pt>
                </c:numCache>
              </c:numRef>
            </c:plus>
            <c:minus>
              <c:numRef>
                <c:f>'Fall 16'!$DN$730:$DN$742</c:f>
                <c:numCache>
                  <c:formatCode>General</c:formatCode>
                  <c:ptCount val="13"/>
                  <c:pt idx="0">
                    <c:v>6.9065081284678956E-3</c:v>
                  </c:pt>
                  <c:pt idx="1">
                    <c:v>3.1550603209206919E-2</c:v>
                  </c:pt>
                  <c:pt idx="2">
                    <c:v>7.5778180673944321E-3</c:v>
                  </c:pt>
                  <c:pt idx="3">
                    <c:v>4.6139480507052633E-2</c:v>
                  </c:pt>
                  <c:pt idx="4">
                    <c:v>3.7060343315693169E-2</c:v>
                  </c:pt>
                  <c:pt idx="5">
                    <c:v>0.27929831691795864</c:v>
                  </c:pt>
                  <c:pt idx="6">
                    <c:v>1.3177380876258978E-2</c:v>
                  </c:pt>
                  <c:pt idx="7">
                    <c:v>2.7606777552701471</c:v>
                  </c:pt>
                  <c:pt idx="8">
                    <c:v>8.3934543448039037E-2</c:v>
                  </c:pt>
                  <c:pt idx="9">
                    <c:v>9.3891573705622081E-3</c:v>
                  </c:pt>
                  <c:pt idx="10">
                    <c:v>1.1036690364961528E-2</c:v>
                  </c:pt>
                  <c:pt idx="11">
                    <c:v>2.8133805793765038E-2</c:v>
                  </c:pt>
                  <c:pt idx="12">
                    <c:v>6.9065081284678991E-3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16'!$A$734:$B$735</c:f>
              <c:multiLvlStrCache>
                <c:ptCount val="2"/>
                <c:lvl>
                  <c:pt idx="0">
                    <c:v>V</c:v>
                  </c:pt>
                  <c:pt idx="1">
                    <c:v>VI</c:v>
                  </c:pt>
                </c:lvl>
                <c:lvl>
                  <c:pt idx="0">
                    <c:v>Copro/(copro+24ethylcopro) * 100</c:v>
                  </c:pt>
                  <c:pt idx="1">
                    <c:v>(24ethylepicopro/ethylcopro) + (epicopro/copro)</c:v>
                  </c:pt>
                </c:lvl>
              </c:multiLvlStrCache>
            </c:multiLvlStrRef>
          </c:cat>
          <c:val>
            <c:numRef>
              <c:f>'Fall 16'!$DM$734:$DM$735</c:f>
              <c:numCache>
                <c:formatCode>0.00</c:formatCode>
                <c:ptCount val="2"/>
                <c:pt idx="0">
                  <c:v>0.83988075154933783</c:v>
                </c:pt>
                <c:pt idx="1">
                  <c:v>0.55778214871125897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048-4D35-B844-A296DFA79035}"/>
            </c:ext>
          </c:extLst>
        </c:ser>
        <c:ser>
          <c:idx val="0"/>
          <c:order val="4"/>
          <c:tx>
            <c:strRef>
              <c:f>'Fall 16'!$EY$729</c:f>
              <c:strCache>
                <c:ptCount val="1"/>
                <c:pt idx="0">
                  <c:v>LH2-001S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16'!$EY$734:$EY$735</c:f>
              <c:numCache>
                <c:formatCode>0.0</c:formatCode>
                <c:ptCount val="2"/>
                <c:pt idx="0">
                  <c:v>0.2431095983121612</c:v>
                </c:pt>
                <c:pt idx="1">
                  <c:v>0.91653967771266265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048-4D35-B844-A296DFA79035}"/>
            </c:ext>
          </c:extLst>
        </c:ser>
        <c:ser>
          <c:idx val="3"/>
          <c:order val="5"/>
          <c:tx>
            <c:strRef>
              <c:f>'Fall 16'!$EZ$729</c:f>
              <c:strCache>
                <c:ptCount val="1"/>
                <c:pt idx="0">
                  <c:v>LH2-003S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16'!$EZ$734:$EZ$735</c:f>
              <c:numCache>
                <c:formatCode>0.0</c:formatCode>
                <c:ptCount val="2"/>
                <c:pt idx="0">
                  <c:v>0.83784475600816732</c:v>
                </c:pt>
                <c:pt idx="1">
                  <c:v>1.0558912839321946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048-4D35-B844-A296DFA79035}"/>
            </c:ext>
          </c:extLst>
        </c:ser>
        <c:ser>
          <c:idx val="4"/>
          <c:order val="6"/>
          <c:tx>
            <c:strRef>
              <c:f>'Fall 16'!$FA$729</c:f>
              <c:strCache>
                <c:ptCount val="1"/>
                <c:pt idx="0">
                  <c:v>LH2-006S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16'!$FA$734:$FA$735</c:f>
              <c:numCache>
                <c:formatCode>0.0</c:formatCode>
                <c:ptCount val="2"/>
                <c:pt idx="0">
                  <c:v>0.10227241580509867</c:v>
                </c:pt>
                <c:pt idx="1">
                  <c:v>1.0773579705556209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048-4D35-B844-A296DFA79035}"/>
            </c:ext>
          </c:extLst>
        </c:ser>
        <c:ser>
          <c:idx val="5"/>
          <c:order val="7"/>
          <c:tx>
            <c:strRef>
              <c:f>'Fall 16'!$FB$729</c:f>
              <c:strCache>
                <c:ptCount val="1"/>
                <c:pt idx="0">
                  <c:v>LH2-009S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16'!$FB$734:$FB$735</c:f>
              <c:numCache>
                <c:formatCode>0.0</c:formatCode>
                <c:ptCount val="2"/>
                <c:pt idx="0">
                  <c:v>0.92259424682089164</c:v>
                </c:pt>
                <c:pt idx="1">
                  <c:v>0.72837248316426195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048-4D35-B844-A296DFA79035}"/>
            </c:ext>
          </c:extLst>
        </c:ser>
        <c:ser>
          <c:idx val="6"/>
          <c:order val="8"/>
          <c:tx>
            <c:strRef>
              <c:f>'Fall 16'!$FC$729</c:f>
              <c:strCache>
                <c:ptCount val="1"/>
                <c:pt idx="0">
                  <c:v>LH2-017S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16'!$FC$734:$FC$735</c:f>
              <c:numCache>
                <c:formatCode>0.0</c:formatCode>
                <c:ptCount val="2"/>
                <c:pt idx="0">
                  <c:v>0.35564137695574466</c:v>
                </c:pt>
                <c:pt idx="1">
                  <c:v>0.83665485158690456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048-4D35-B844-A296DFA79035}"/>
            </c:ext>
          </c:extLst>
        </c:ser>
        <c:ser>
          <c:idx val="8"/>
          <c:order val="9"/>
          <c:tx>
            <c:strRef>
              <c:f>'Fall 16'!$FD$729</c:f>
              <c:strCache>
                <c:ptCount val="1"/>
                <c:pt idx="0">
                  <c:v>LH2-031S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16'!$FD$734:$FD$735</c:f>
              <c:numCache>
                <c:formatCode>0.0</c:formatCode>
                <c:ptCount val="2"/>
                <c:pt idx="0">
                  <c:v>0.54069576659699814</c:v>
                </c:pt>
                <c:pt idx="1">
                  <c:v>0.22734276903000528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048-4D35-B844-A296DFA79035}"/>
            </c:ext>
          </c:extLst>
        </c:ser>
        <c:ser>
          <c:idx val="10"/>
          <c:order val="10"/>
          <c:tx>
            <c:strRef>
              <c:f>'Fall 16'!$FE$729</c:f>
              <c:strCache>
                <c:ptCount val="1"/>
                <c:pt idx="0">
                  <c:v>LH2-045S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16'!$FE$734:$FE$735</c:f>
              <c:numCache>
                <c:formatCode>0.0</c:formatCode>
                <c:ptCount val="2"/>
                <c:pt idx="0">
                  <c:v>0.38943263681938706</c:v>
                </c:pt>
                <c:pt idx="1">
                  <c:v>0.73382882614752465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048-4D35-B844-A296DFA79035}"/>
            </c:ext>
          </c:extLst>
        </c:ser>
        <c:ser>
          <c:idx val="11"/>
          <c:order val="11"/>
          <c:tx>
            <c:strRef>
              <c:f>'Fall 16'!$FF$729</c:f>
              <c:strCache>
                <c:ptCount val="1"/>
                <c:pt idx="0">
                  <c:v>LH2-046S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16'!$FF$734:$FF$735</c:f>
              <c:numCache>
                <c:formatCode>0.0</c:formatCode>
                <c:ptCount val="2"/>
                <c:pt idx="0">
                  <c:v>0.10026711466322129</c:v>
                </c:pt>
                <c:pt idx="1">
                  <c:v>0.87156021787336657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048-4D35-B844-A296DFA79035}"/>
            </c:ext>
          </c:extLst>
        </c:ser>
        <c:ser>
          <c:idx val="12"/>
          <c:order val="12"/>
          <c:tx>
            <c:strRef>
              <c:f>'Fall 16'!$FG$729</c:f>
              <c:strCache>
                <c:ptCount val="1"/>
                <c:pt idx="0">
                  <c:v>LH2-047S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16'!$FG$734:$FG$735</c:f>
              <c:numCache>
                <c:formatCode>0.0</c:formatCode>
                <c:ptCount val="2"/>
                <c:pt idx="0">
                  <c:v>0.1131693344873167</c:v>
                </c:pt>
                <c:pt idx="1">
                  <c:v>0.67815331144698554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048-4D35-B844-A296DFA79035}"/>
            </c:ext>
          </c:extLst>
        </c:ser>
        <c:ser>
          <c:idx val="13"/>
          <c:order val="13"/>
          <c:tx>
            <c:strRef>
              <c:f>'Fall 16'!$FH$729</c:f>
              <c:strCache>
                <c:ptCount val="1"/>
                <c:pt idx="0">
                  <c:v>LH2-048S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16'!$FH$734:$FH$735</c:f>
              <c:numCache>
                <c:formatCode>0.0</c:formatCode>
                <c:ptCount val="2"/>
                <c:pt idx="0">
                  <c:v>0.44674615905986037</c:v>
                </c:pt>
                <c:pt idx="1">
                  <c:v>0.72633029846972597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048-4D35-B844-A296DFA79035}"/>
            </c:ext>
          </c:extLst>
        </c:ser>
        <c:ser>
          <c:idx val="14"/>
          <c:order val="14"/>
          <c:tx>
            <c:strRef>
              <c:f>'Fall 16'!$FI$729</c:f>
              <c:strCache>
                <c:ptCount val="1"/>
                <c:pt idx="0">
                  <c:v>LH2-049S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16'!$FI$734:$FI$735</c:f>
              <c:numCache>
                <c:formatCode>0.0</c:formatCode>
                <c:ptCount val="2"/>
                <c:pt idx="0">
                  <c:v>0.33344675163149723</c:v>
                </c:pt>
                <c:pt idx="1">
                  <c:v>0.64965192286423079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048-4D35-B844-A296DFA79035}"/>
            </c:ext>
          </c:extLst>
        </c:ser>
        <c:ser>
          <c:idx val="15"/>
          <c:order val="15"/>
          <c:tx>
            <c:strRef>
              <c:f>'Fall 16'!$FJ$729</c:f>
              <c:strCache>
                <c:ptCount val="1"/>
                <c:pt idx="0">
                  <c:v>LH2-050S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16'!$FJ$734:$FJ$735</c:f>
              <c:numCache>
                <c:formatCode>0.0</c:formatCode>
                <c:ptCount val="2"/>
                <c:pt idx="0">
                  <c:v>0.43854983839000566</c:v>
                </c:pt>
                <c:pt idx="1">
                  <c:v>0.7224855679172375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048-4D35-B844-A296DFA79035}"/>
            </c:ext>
          </c:extLst>
        </c:ser>
        <c:ser>
          <c:idx val="16"/>
          <c:order val="16"/>
          <c:tx>
            <c:strRef>
              <c:f>'Fall 16'!$FK$729</c:f>
              <c:strCache>
                <c:ptCount val="1"/>
                <c:pt idx="0">
                  <c:v>LH2-052S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16'!$FK$734:$FK$735</c:f>
              <c:numCache>
                <c:formatCode>0.0</c:formatCode>
                <c:ptCount val="2"/>
                <c:pt idx="0">
                  <c:v>0.13163731813965884</c:v>
                </c:pt>
                <c:pt idx="1">
                  <c:v>0.71031197888256192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8048-4D35-B844-A296DFA79035}"/>
            </c:ext>
          </c:extLst>
        </c:ser>
        <c:ser>
          <c:idx val="17"/>
          <c:order val="17"/>
          <c:tx>
            <c:strRef>
              <c:f>'Fall 16'!$FL$729</c:f>
              <c:strCache>
                <c:ptCount val="1"/>
                <c:pt idx="0">
                  <c:v>LH2-053S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16'!$FL$734:$FL$735</c:f>
              <c:numCache>
                <c:formatCode>0.0</c:formatCode>
                <c:ptCount val="2"/>
                <c:pt idx="0">
                  <c:v>0.12234368972203841</c:v>
                </c:pt>
                <c:pt idx="1">
                  <c:v>0.79477920320306805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048-4D35-B844-A296DFA79035}"/>
            </c:ext>
          </c:extLst>
        </c:ser>
        <c:ser>
          <c:idx val="18"/>
          <c:order val="18"/>
          <c:tx>
            <c:strRef>
              <c:f>'Fall 16'!$FN$729</c:f>
              <c:strCache>
                <c:ptCount val="1"/>
                <c:pt idx="0">
                  <c:v>LH2-055S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16'!$FN$734:$FN$735</c:f>
              <c:numCache>
                <c:formatCode>0.0</c:formatCode>
                <c:ptCount val="2"/>
                <c:pt idx="0">
                  <c:v>0.11202437309014163</c:v>
                </c:pt>
                <c:pt idx="1">
                  <c:v>0.82926075774259833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048-4D35-B844-A296DFA79035}"/>
            </c:ext>
          </c:extLst>
        </c:ser>
        <c:ser>
          <c:idx val="19"/>
          <c:order val="19"/>
          <c:tx>
            <c:strRef>
              <c:f>'Fall 16'!$FO$729</c:f>
              <c:strCache>
                <c:ptCount val="1"/>
                <c:pt idx="0">
                  <c:v>LH2-056S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16'!$FO$734:$FO$735</c:f>
              <c:numCache>
                <c:formatCode>0.0</c:formatCode>
                <c:ptCount val="2"/>
                <c:pt idx="0">
                  <c:v>7.9628161450402329E-2</c:v>
                </c:pt>
                <c:pt idx="1">
                  <c:v>0.67189495925066811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8048-4D35-B844-A296DFA790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2111441792"/>
        <c:axId val="-2111438464"/>
      </c:barChart>
      <c:catAx>
        <c:axId val="-21114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1438464"/>
        <c:crosses val="autoZero"/>
        <c:auto val="1"/>
        <c:lblAlgn val="ctr"/>
        <c:lblOffset val="100"/>
        <c:noMultiLvlLbl val="0"/>
      </c:catAx>
      <c:valAx>
        <c:axId val="-2111438464"/>
        <c:scaling>
          <c:orientation val="minMax"/>
          <c:max val="1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14417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8303354197667801"/>
          <c:y val="3.7770196726230297E-2"/>
          <c:w val="0.59535187904357101"/>
          <c:h val="8.17861151215146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99615078069502E-2"/>
          <c:y val="2.48745433660683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2E-4814-81F0-051E407F14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'Fall 16'!$AG$730:$AG$742</c:f>
                <c:numCache>
                  <c:formatCode>General</c:formatCode>
                  <c:ptCount val="13"/>
                  <c:pt idx="0">
                    <c:v>0.55243045205201113</c:v>
                  </c:pt>
                  <c:pt idx="1">
                    <c:v>0.72402778359964259</c:v>
                  </c:pt>
                  <c:pt idx="2">
                    <c:v>0.23221923050106089</c:v>
                  </c:pt>
                  <c:pt idx="3">
                    <c:v>0.160237135485015</c:v>
                  </c:pt>
                  <c:pt idx="4">
                    <c:v>0.10680852033991389</c:v>
                  </c:pt>
                  <c:pt idx="5">
                    <c:v>0.22587156675406103</c:v>
                  </c:pt>
                  <c:pt idx="6">
                    <c:v>0.21251364821801041</c:v>
                  </c:pt>
                  <c:pt idx="7">
                    <c:v>0.11652993245255151</c:v>
                  </c:pt>
                  <c:pt idx="8">
                    <c:v>0.15961058285897997</c:v>
                  </c:pt>
                  <c:pt idx="9">
                    <c:v>6.6003583215937245E-2</c:v>
                  </c:pt>
                  <c:pt idx="10">
                    <c:v>1.1994769901689526</c:v>
                  </c:pt>
                  <c:pt idx="11">
                    <c:v>0.20945287089003778</c:v>
                  </c:pt>
                  <c:pt idx="12">
                    <c:v>0</c:v>
                  </c:pt>
                </c:numCache>
              </c:numRef>
            </c:plus>
            <c:minus>
              <c:numRef>
                <c:f>'Fall 16'!$AH$730:$AH$742</c:f>
                <c:numCache>
                  <c:formatCode>General</c:formatCode>
                  <c:ptCount val="13"/>
                  <c:pt idx="0">
                    <c:v>1</c:v>
                  </c:pt>
                  <c:pt idx="1">
                    <c:v>1</c:v>
                  </c:pt>
                  <c:pt idx="2">
                    <c:v>1</c:v>
                  </c:pt>
                  <c:pt idx="3">
                    <c:v>0.74571802041932389</c:v>
                  </c:pt>
                  <c:pt idx="4">
                    <c:v>0.42029920837405871</c:v>
                  </c:pt>
                  <c:pt idx="5">
                    <c:v>3.6795320940643022</c:v>
                  </c:pt>
                  <c:pt idx="6">
                    <c:v>0.74344718097856077</c:v>
                  </c:pt>
                  <c:pt idx="7">
                    <c:v>0.62980628532109251</c:v>
                  </c:pt>
                  <c:pt idx="8">
                    <c:v>0.910257708708618</c:v>
                  </c:pt>
                  <c:pt idx="9">
                    <c:v>0.71544461194701592</c:v>
                  </c:pt>
                  <c:pt idx="10">
                    <c:v>14.922238952015427</c:v>
                  </c:pt>
                  <c:pt idx="11">
                    <c:v>0.74758573183465749</c:v>
                  </c:pt>
                  <c:pt idx="12">
                    <c:v>0.44756954794798892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16'!$A$734:$B$735</c:f>
              <c:multiLvlStrCache>
                <c:ptCount val="2"/>
                <c:lvl>
                  <c:pt idx="0">
                    <c:v>V</c:v>
                  </c:pt>
                  <c:pt idx="1">
                    <c:v>VI</c:v>
                  </c:pt>
                </c:lvl>
                <c:lvl>
                  <c:pt idx="0">
                    <c:v>Copro/(copro+24ethylcopro) * 100</c:v>
                  </c:pt>
                  <c:pt idx="1">
                    <c:v>(24ethylepicopro/ethylcopro) + (epicopro/copro)</c:v>
                  </c:pt>
                </c:lvl>
              </c:multiLvlStrCache>
            </c:multiLvlStrRef>
          </c:cat>
          <c:val>
            <c:numRef>
              <c:f>'Fall 16'!$Z$734:$Z$735</c:f>
              <c:numCache>
                <c:formatCode>0.00</c:formatCode>
                <c:ptCount val="2"/>
                <c:pt idx="0">
                  <c:v>0.23787655654258691</c:v>
                </c:pt>
                <c:pt idx="1">
                  <c:v>1.0596941117495366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E-4814-81F0-051E407F1431}"/>
            </c:ext>
          </c:extLst>
        </c:ser>
        <c:ser>
          <c:idx val="2"/>
          <c:order val="1"/>
          <c:tx>
            <c:v>Horse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'Fall 16'!$CI$730:$CI$742</c:f>
                <c:numCache>
                  <c:formatCode>General</c:formatCode>
                  <c:ptCount val="13"/>
                  <c:pt idx="0">
                    <c:v>0.69888403049632586</c:v>
                  </c:pt>
                  <c:pt idx="1">
                    <c:v>0.898382594848817</c:v>
                  </c:pt>
                  <c:pt idx="2">
                    <c:v>0.54196474658968097</c:v>
                  </c:pt>
                  <c:pt idx="3">
                    <c:v>0.55304796420283475</c:v>
                  </c:pt>
                  <c:pt idx="4">
                    <c:v>0.18440410264909143</c:v>
                  </c:pt>
                  <c:pt idx="5">
                    <c:v>0.81952891900182612</c:v>
                  </c:pt>
                  <c:pt idx="6">
                    <c:v>0.55097021309666916</c:v>
                  </c:pt>
                  <c:pt idx="7">
                    <c:v>0.24707301052675026</c:v>
                  </c:pt>
                  <c:pt idx="8">
                    <c:v>0</c:v>
                  </c:pt>
                  <c:pt idx="9">
                    <c:v>0</c:v>
                  </c:pt>
                  <c:pt idx="10">
                    <c:v>1.4675319965354383</c:v>
                  </c:pt>
                  <c:pt idx="11">
                    <c:v>0.15639984456583111</c:v>
                  </c:pt>
                  <c:pt idx="12">
                    <c:v>0.17286033202281104</c:v>
                  </c:pt>
                </c:numCache>
              </c:numRef>
            </c:plus>
            <c:minus>
              <c:numRef>
                <c:f>'Fall 16'!$CJ$730:$CJ$742</c:f>
                <c:numCache>
                  <c:formatCode>General</c:formatCode>
                  <c:ptCount val="13"/>
                  <c:pt idx="0">
                    <c:v>0.82713966797718896</c:v>
                  </c:pt>
                  <c:pt idx="1">
                    <c:v>0.94342622300802348</c:v>
                  </c:pt>
                  <c:pt idx="2">
                    <c:v>0.67811612788204867</c:v>
                  </c:pt>
                  <c:pt idx="3">
                    <c:v>0.68869031818053883</c:v>
                  </c:pt>
                  <c:pt idx="4">
                    <c:v>0.28422968930832693</c:v>
                  </c:pt>
                  <c:pt idx="5">
                    <c:v>2.737642221048473</c:v>
                  </c:pt>
                  <c:pt idx="6">
                    <c:v>0.68428214843654167</c:v>
                  </c:pt>
                  <c:pt idx="7">
                    <c:v>0.391025382411051</c:v>
                  </c:pt>
                  <c:pt idx="8">
                    <c:v>0</c:v>
                  </c:pt>
                  <c:pt idx="9">
                    <c:v>0.96880987346151659</c:v>
                  </c:pt>
                  <c:pt idx="10">
                    <c:v>3.5743952572836535</c:v>
                  </c:pt>
                  <c:pt idx="11">
                    <c:v>0.31045137268984863</c:v>
                  </c:pt>
                  <c:pt idx="12">
                    <c:v>0.30111596950367414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16'!$A$734:$B$735</c:f>
              <c:multiLvlStrCache>
                <c:ptCount val="2"/>
                <c:lvl>
                  <c:pt idx="0">
                    <c:v>V</c:v>
                  </c:pt>
                  <c:pt idx="1">
                    <c:v>VI</c:v>
                  </c:pt>
                </c:lvl>
                <c:lvl>
                  <c:pt idx="0">
                    <c:v>Copro/(copro+24ethylcopro) * 100</c:v>
                  </c:pt>
                  <c:pt idx="1">
                    <c:v>(24ethylepicopro/ethylcopro) + (epicopro/copro)</c:v>
                  </c:pt>
                </c:lvl>
              </c:multiLvlStrCache>
            </c:multiLvlStrRef>
          </c:cat>
          <c:val>
            <c:numRef>
              <c:f>'Fall 16'!$CF$734:$CF$735</c:f>
              <c:numCache>
                <c:formatCode>0.00</c:formatCode>
                <c:ptCount val="2"/>
                <c:pt idx="0">
                  <c:v>0.22596348314642817</c:v>
                </c:pt>
                <c:pt idx="1">
                  <c:v>2.0386948527910751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2E-4814-81F0-051E407F1431}"/>
            </c:ext>
          </c:extLst>
        </c:ser>
        <c:ser>
          <c:idx val="7"/>
          <c:order val="2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'Fall 16'!$CZ$730:$CZ$742</c:f>
                <c:numCache>
                  <c:formatCode>General</c:formatCode>
                  <c:ptCount val="13"/>
                  <c:pt idx="0">
                    <c:v>0.40746668787685486</c:v>
                  </c:pt>
                  <c:pt idx="1">
                    <c:v>0.30732426680096159</c:v>
                  </c:pt>
                  <c:pt idx="2">
                    <c:v>0.40389358837802536</c:v>
                  </c:pt>
                  <c:pt idx="3">
                    <c:v>0.35199672117406811</c:v>
                  </c:pt>
                  <c:pt idx="4">
                    <c:v>0.18308202906327228</c:v>
                  </c:pt>
                  <c:pt idx="5">
                    <c:v>3.2750423773936214E-2</c:v>
                  </c:pt>
                  <c:pt idx="6">
                    <c:v>0.37961262906955834</c:v>
                  </c:pt>
                  <c:pt idx="7">
                    <c:v>35.561965602957628</c:v>
                  </c:pt>
                  <c:pt idx="8">
                    <c:v>6.6704104585241203E-2</c:v>
                  </c:pt>
                  <c:pt idx="9">
                    <c:v>4.3215662777020901E-2</c:v>
                  </c:pt>
                  <c:pt idx="10">
                    <c:v>4.1243794099781894</c:v>
                  </c:pt>
                  <c:pt idx="11">
                    <c:v>0.35786476723043087</c:v>
                  </c:pt>
                  <c:pt idx="12">
                    <c:v>0.40746668787685486</c:v>
                  </c:pt>
                </c:numCache>
              </c:numRef>
            </c:plus>
            <c:minus>
              <c:numRef>
                <c:f>'Fall 16'!$CZ$730:$CZ$742</c:f>
                <c:numCache>
                  <c:formatCode>General</c:formatCode>
                  <c:ptCount val="13"/>
                  <c:pt idx="0">
                    <c:v>0.40746668787685486</c:v>
                  </c:pt>
                  <c:pt idx="1">
                    <c:v>0.30732426680096159</c:v>
                  </c:pt>
                  <c:pt idx="2">
                    <c:v>0.40389358837802536</c:v>
                  </c:pt>
                  <c:pt idx="3">
                    <c:v>0.35199672117406811</c:v>
                  </c:pt>
                  <c:pt idx="4">
                    <c:v>0.18308202906327228</c:v>
                  </c:pt>
                  <c:pt idx="5">
                    <c:v>3.2750423773936214E-2</c:v>
                  </c:pt>
                  <c:pt idx="6">
                    <c:v>0.37961262906955834</c:v>
                  </c:pt>
                  <c:pt idx="7">
                    <c:v>35.561965602957628</c:v>
                  </c:pt>
                  <c:pt idx="8">
                    <c:v>6.6704104585241203E-2</c:v>
                  </c:pt>
                  <c:pt idx="9">
                    <c:v>4.3215662777020901E-2</c:v>
                  </c:pt>
                  <c:pt idx="10">
                    <c:v>4.1243794099781894</c:v>
                  </c:pt>
                  <c:pt idx="11">
                    <c:v>0.35786476723043087</c:v>
                  </c:pt>
                  <c:pt idx="12">
                    <c:v>0.40746668787685486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16'!$A$734:$B$735</c:f>
              <c:multiLvlStrCache>
                <c:ptCount val="2"/>
                <c:lvl>
                  <c:pt idx="0">
                    <c:v>V</c:v>
                  </c:pt>
                  <c:pt idx="1">
                    <c:v>VI</c:v>
                  </c:pt>
                </c:lvl>
                <c:lvl>
                  <c:pt idx="0">
                    <c:v>Copro/(copro+24ethylcopro) * 100</c:v>
                  </c:pt>
                  <c:pt idx="1">
                    <c:v>(24ethylepicopro/ethylcopro) + (epicopro/copro)</c:v>
                  </c:pt>
                </c:lvl>
              </c:multiLvlStrCache>
            </c:multiLvlStrRef>
          </c:cat>
          <c:val>
            <c:numRef>
              <c:f>'Fall 16'!$CY$734:$CY$735</c:f>
              <c:numCache>
                <c:formatCode>0.00</c:formatCode>
                <c:ptCount val="2"/>
                <c:pt idx="0">
                  <c:v>0.73907089730173459</c:v>
                </c:pt>
                <c:pt idx="1">
                  <c:v>0.11671406996023638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2E-4814-81F0-051E407F1431}"/>
            </c:ext>
          </c:extLst>
        </c:ser>
        <c:ser>
          <c:idx val="9"/>
          <c:order val="3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B2E-4814-81F0-051E407F14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'Fall 16'!$DN$730:$DN$742</c:f>
                <c:numCache>
                  <c:formatCode>General</c:formatCode>
                  <c:ptCount val="13"/>
                  <c:pt idx="0">
                    <c:v>6.9065081284678956E-3</c:v>
                  </c:pt>
                  <c:pt idx="1">
                    <c:v>3.1550603209206919E-2</c:v>
                  </c:pt>
                  <c:pt idx="2">
                    <c:v>7.5778180673944321E-3</c:v>
                  </c:pt>
                  <c:pt idx="3">
                    <c:v>4.6139480507052633E-2</c:v>
                  </c:pt>
                  <c:pt idx="4">
                    <c:v>3.7060343315693169E-2</c:v>
                  </c:pt>
                  <c:pt idx="5">
                    <c:v>0.27929831691795864</c:v>
                  </c:pt>
                  <c:pt idx="6">
                    <c:v>1.3177380876258978E-2</c:v>
                  </c:pt>
                  <c:pt idx="7">
                    <c:v>2.7606777552701471</c:v>
                  </c:pt>
                  <c:pt idx="8">
                    <c:v>8.3934543448039037E-2</c:v>
                  </c:pt>
                  <c:pt idx="9">
                    <c:v>9.3891573705622081E-3</c:v>
                  </c:pt>
                  <c:pt idx="10">
                    <c:v>1.1036690364961528E-2</c:v>
                  </c:pt>
                  <c:pt idx="11">
                    <c:v>2.8133805793765038E-2</c:v>
                  </c:pt>
                  <c:pt idx="12">
                    <c:v>6.9065081284678991E-3</c:v>
                  </c:pt>
                </c:numCache>
              </c:numRef>
            </c:plus>
            <c:minus>
              <c:numRef>
                <c:f>'Fall 16'!$DN$730:$DN$742</c:f>
                <c:numCache>
                  <c:formatCode>General</c:formatCode>
                  <c:ptCount val="13"/>
                  <c:pt idx="0">
                    <c:v>6.9065081284678956E-3</c:v>
                  </c:pt>
                  <c:pt idx="1">
                    <c:v>3.1550603209206919E-2</c:v>
                  </c:pt>
                  <c:pt idx="2">
                    <c:v>7.5778180673944321E-3</c:v>
                  </c:pt>
                  <c:pt idx="3">
                    <c:v>4.6139480507052633E-2</c:v>
                  </c:pt>
                  <c:pt idx="4">
                    <c:v>3.7060343315693169E-2</c:v>
                  </c:pt>
                  <c:pt idx="5">
                    <c:v>0.27929831691795864</c:v>
                  </c:pt>
                  <c:pt idx="6">
                    <c:v>1.3177380876258978E-2</c:v>
                  </c:pt>
                  <c:pt idx="7">
                    <c:v>2.7606777552701471</c:v>
                  </c:pt>
                  <c:pt idx="8">
                    <c:v>8.3934543448039037E-2</c:v>
                  </c:pt>
                  <c:pt idx="9">
                    <c:v>9.3891573705622081E-3</c:v>
                  </c:pt>
                  <c:pt idx="10">
                    <c:v>1.1036690364961528E-2</c:v>
                  </c:pt>
                  <c:pt idx="11">
                    <c:v>2.8133805793765038E-2</c:v>
                  </c:pt>
                  <c:pt idx="12">
                    <c:v>6.9065081284678991E-3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'Fall 16'!$A$734:$B$735</c:f>
              <c:multiLvlStrCache>
                <c:ptCount val="2"/>
                <c:lvl>
                  <c:pt idx="0">
                    <c:v>V</c:v>
                  </c:pt>
                  <c:pt idx="1">
                    <c:v>VI</c:v>
                  </c:pt>
                </c:lvl>
                <c:lvl>
                  <c:pt idx="0">
                    <c:v>Copro/(copro+24ethylcopro) * 100</c:v>
                  </c:pt>
                  <c:pt idx="1">
                    <c:v>(24ethylepicopro/ethylcopro) + (epicopro/copro)</c:v>
                  </c:pt>
                </c:lvl>
              </c:multiLvlStrCache>
            </c:multiLvlStrRef>
          </c:cat>
          <c:val>
            <c:numRef>
              <c:f>'Fall 16'!$DM$734:$DM$735</c:f>
              <c:numCache>
                <c:formatCode>0.00</c:formatCode>
                <c:ptCount val="2"/>
                <c:pt idx="0">
                  <c:v>0.83988075154933783</c:v>
                </c:pt>
                <c:pt idx="1">
                  <c:v>0.55778214871125897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2E-4814-81F0-051E407F1431}"/>
            </c:ext>
          </c:extLst>
        </c:ser>
        <c:ser>
          <c:idx val="13"/>
          <c:order val="4"/>
          <c:tx>
            <c:strRef>
              <c:f>'Fall 16'!$GM$729</c:f>
              <c:strCache>
                <c:ptCount val="1"/>
                <c:pt idx="0">
                  <c:v>100/110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16'!$GM$734:$GM$735</c:f>
              <c:numCache>
                <c:formatCode>0.0</c:formatCode>
                <c:ptCount val="2"/>
                <c:pt idx="0">
                  <c:v>0.33149884812396435</c:v>
                </c:pt>
                <c:pt idx="1">
                  <c:v>1.2362487266053437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B2E-4814-81F0-051E407F1431}"/>
            </c:ext>
          </c:extLst>
        </c:ser>
        <c:ser>
          <c:idx val="14"/>
          <c:order val="5"/>
          <c:tx>
            <c:strRef>
              <c:f>'Fall 16'!$GN$729</c:f>
              <c:strCache>
                <c:ptCount val="1"/>
                <c:pt idx="0">
                  <c:v>105/110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16'!$GN$734:$GN$735</c:f>
              <c:numCache>
                <c:formatCode>0.0</c:formatCode>
                <c:ptCount val="2"/>
                <c:pt idx="0">
                  <c:v>0.30805564366017774</c:v>
                </c:pt>
                <c:pt idx="1">
                  <c:v>0.79518684614220114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B2E-4814-81F0-051E407F1431}"/>
            </c:ext>
          </c:extLst>
        </c:ser>
        <c:ser>
          <c:idx val="15"/>
          <c:order val="6"/>
          <c:tx>
            <c:strRef>
              <c:f>'Fall 16'!$GO$729</c:f>
              <c:strCache>
                <c:ptCount val="1"/>
                <c:pt idx="0">
                  <c:v>110/110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16'!$GO$734:$GO$735</c:f>
              <c:numCache>
                <c:formatCode>0.0</c:formatCode>
                <c:ptCount val="2"/>
                <c:pt idx="0">
                  <c:v>0.32113375546384076</c:v>
                </c:pt>
                <c:pt idx="1">
                  <c:v>1.037336565785409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B2E-4814-81F0-051E407F1431}"/>
            </c:ext>
          </c:extLst>
        </c:ser>
        <c:ser>
          <c:idx val="16"/>
          <c:order val="7"/>
          <c:tx>
            <c:strRef>
              <c:f>'Fall 16'!$GP$729</c:f>
              <c:strCache>
                <c:ptCount val="1"/>
                <c:pt idx="0">
                  <c:v>115/110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16'!$GP$734:$GP$735</c:f>
              <c:numCache>
                <c:formatCode>0.0</c:formatCode>
                <c:ptCount val="2"/>
                <c:pt idx="0">
                  <c:v>0.34400823396796626</c:v>
                </c:pt>
                <c:pt idx="1">
                  <c:v>0.93799275500370183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B2E-4814-81F0-051E407F1431}"/>
            </c:ext>
          </c:extLst>
        </c:ser>
        <c:ser>
          <c:idx val="17"/>
          <c:order val="8"/>
          <c:tx>
            <c:strRef>
              <c:f>'Fall 16'!$GQ$729</c:f>
              <c:strCache>
                <c:ptCount val="1"/>
                <c:pt idx="0">
                  <c:v>120/110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16'!$GQ$734:$GQ$735</c:f>
              <c:numCache>
                <c:formatCode>0.0</c:formatCode>
                <c:ptCount val="2"/>
                <c:pt idx="0">
                  <c:v>0.18523434574348532</c:v>
                </c:pt>
                <c:pt idx="1">
                  <c:v>1.1255074603240907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B2E-4814-81F0-051E407F1431}"/>
            </c:ext>
          </c:extLst>
        </c:ser>
        <c:ser>
          <c:idx val="18"/>
          <c:order val="9"/>
          <c:tx>
            <c:strRef>
              <c:f>'Fall 16'!$GR$729</c:f>
              <c:strCache>
                <c:ptCount val="1"/>
                <c:pt idx="0">
                  <c:v>125/110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16'!$GR$734:$GR$735</c:f>
              <c:numCache>
                <c:formatCode>0.0</c:formatCode>
                <c:ptCount val="2"/>
                <c:pt idx="0">
                  <c:v>0.27349606031845153</c:v>
                </c:pt>
                <c:pt idx="1">
                  <c:v>0.97215064789969574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2E-4814-81F0-051E407F1431}"/>
            </c:ext>
          </c:extLst>
        </c:ser>
        <c:ser>
          <c:idx val="19"/>
          <c:order val="10"/>
          <c:tx>
            <c:strRef>
              <c:f>'Fall 16'!$GS$729</c:f>
              <c:strCache>
                <c:ptCount val="1"/>
                <c:pt idx="0">
                  <c:v>130/110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'Fall 16'!$GS$734:$GS$735</c:f>
              <c:numCache>
                <c:formatCode>0.0</c:formatCode>
                <c:ptCount val="2"/>
                <c:pt idx="0">
                  <c:v>0.41109329516774185</c:v>
                </c:pt>
                <c:pt idx="1">
                  <c:v>1.9330527136327886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B2E-4814-81F0-051E407F14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2122356192"/>
        <c:axId val="-2122352864"/>
      </c:barChart>
      <c:catAx>
        <c:axId val="-21223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22352864"/>
        <c:crosses val="autoZero"/>
        <c:auto val="1"/>
        <c:lblAlgn val="ctr"/>
        <c:lblOffset val="100"/>
        <c:noMultiLvlLbl val="0"/>
      </c:catAx>
      <c:valAx>
        <c:axId val="-2122352864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223561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8303354197667801"/>
          <c:y val="3.7770196726230297E-2"/>
          <c:w val="0.59535187904357101"/>
          <c:h val="8.17861151215146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2278433945756798E-2"/>
                  <c:y val="0.143998250218723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'Fall 16'!$EY$563:$FO$563</c:f>
              <c:numCache>
                <c:formatCode>0.0</c:formatCode>
                <c:ptCount val="17"/>
                <c:pt idx="0">
                  <c:v>1.5577283275566811</c:v>
                </c:pt>
                <c:pt idx="1">
                  <c:v>2.8328133712941601</c:v>
                </c:pt>
                <c:pt idx="2">
                  <c:v>1.4956490068967261</c:v>
                </c:pt>
                <c:pt idx="3">
                  <c:v>12.36496086589635</c:v>
                </c:pt>
                <c:pt idx="4">
                  <c:v>1.1448500956945624</c:v>
                </c:pt>
                <c:pt idx="5">
                  <c:v>2.6298628273170532</c:v>
                </c:pt>
                <c:pt idx="6" formatCode="0.00">
                  <c:v>0.28745093337826749</c:v>
                </c:pt>
                <c:pt idx="7">
                  <c:v>3.2045675560397062</c:v>
                </c:pt>
                <c:pt idx="8">
                  <c:v>2.4718577564861905</c:v>
                </c:pt>
                <c:pt idx="9">
                  <c:v>3.7331492759443021</c:v>
                </c:pt>
                <c:pt idx="10">
                  <c:v>1.5504275274096249</c:v>
                </c:pt>
                <c:pt idx="11">
                  <c:v>2.2556300255223709</c:v>
                </c:pt>
                <c:pt idx="12">
                  <c:v>1.7382611153589642</c:v>
                </c:pt>
                <c:pt idx="13">
                  <c:v>1.2892858936474731</c:v>
                </c:pt>
                <c:pt idx="14">
                  <c:v>2.8696322947341497</c:v>
                </c:pt>
                <c:pt idx="15">
                  <c:v>1.9135357612797035</c:v>
                </c:pt>
                <c:pt idx="16">
                  <c:v>1.9655650213595852</c:v>
                </c:pt>
              </c:numCache>
            </c:numRef>
          </c:xVal>
          <c:yVal>
            <c:numRef>
              <c:f>'Fall 16'!$EY$574:$FO$574</c:f>
              <c:numCache>
                <c:formatCode>0.00</c:formatCode>
                <c:ptCount val="17"/>
                <c:pt idx="0">
                  <c:v>2.110718245967742</c:v>
                </c:pt>
                <c:pt idx="1">
                  <c:v>1.0576716783216786</c:v>
                </c:pt>
                <c:pt idx="2">
                  <c:v>0.98115911354581653</c:v>
                </c:pt>
                <c:pt idx="3">
                  <c:v>0.98212450199203183</c:v>
                </c:pt>
                <c:pt idx="4">
                  <c:v>1.4140348416289594</c:v>
                </c:pt>
                <c:pt idx="5">
                  <c:v>1.8445595472440948</c:v>
                </c:pt>
                <c:pt idx="6">
                  <c:v>15.955912912912913</c:v>
                </c:pt>
                <c:pt idx="7">
                  <c:v>2.1738403836694538</c:v>
                </c:pt>
                <c:pt idx="8">
                  <c:v>1.0062849875311719</c:v>
                </c:pt>
                <c:pt idx="9">
                  <c:v>1.6555428927680793</c:v>
                </c:pt>
                <c:pt idx="10">
                  <c:v>1.6362277277277277</c:v>
                </c:pt>
                <c:pt idx="11">
                  <c:v>1.5119372509960156</c:v>
                </c:pt>
                <c:pt idx="12">
                  <c:v>1.4601624308002012</c:v>
                </c:pt>
                <c:pt idx="13">
                  <c:v>1.4571187969924808</c:v>
                </c:pt>
                <c:pt idx="14">
                  <c:v>1.1916758225324027</c:v>
                </c:pt>
                <c:pt idx="15">
                  <c:v>1.1135903257650543</c:v>
                </c:pt>
                <c:pt idx="16">
                  <c:v>1.1062063808574278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25-44EE-B6D6-03CDFCAAB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522176"/>
        <c:axId val="-2122529056"/>
      </c:scatterChart>
      <c:valAx>
        <c:axId val="-212252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529056"/>
        <c:crosses val="autoZero"/>
        <c:crossBetween val="midCat"/>
      </c:valAx>
      <c:valAx>
        <c:axId val="-212252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52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99615078069502E-2"/>
          <c:y val="2.48745433660683E-2"/>
          <c:w val="0.94926173798366098"/>
          <c:h val="0.86936348936407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16'!$AD$654:$AD$664</c15:sqref>
                    </c15:fullRef>
                  </c:ext>
                </c:extLst>
                <c:f>'Fall 16'!$AD$655:$AD$662</c:f>
                <c:numCache>
                  <c:formatCode>General</c:formatCode>
                  <c:ptCount val="8"/>
                  <c:pt idx="0">
                    <c:v>5.1444024448764596E-3</c:v>
                  </c:pt>
                  <c:pt idx="1">
                    <c:v>5.1006880061350741E-3</c:v>
                  </c:pt>
                  <c:pt idx="2">
                    <c:v>2.4855753843314614E-2</c:v>
                  </c:pt>
                  <c:pt idx="3">
                    <c:v>1.7064164650357442E-3</c:v>
                  </c:pt>
                  <c:pt idx="4">
                    <c:v>4.6511204447811094E-3</c:v>
                  </c:pt>
                  <c:pt idx="5">
                    <c:v>3.0772648447500088E-3</c:v>
                  </c:pt>
                  <c:pt idx="6">
                    <c:v>4.0345938859865458E-3</c:v>
                  </c:pt>
                  <c:pt idx="7">
                    <c:v>3.6588465467914306E-3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16'!$AD$654:$AD$664</c15:sqref>
                    </c15:fullRef>
                  </c:ext>
                </c:extLst>
                <c:f>'Fall 16'!$AD$655:$AD$662</c:f>
                <c:numCache>
                  <c:formatCode>General</c:formatCode>
                  <c:ptCount val="8"/>
                  <c:pt idx="0">
                    <c:v>5.1444024448764596E-3</c:v>
                  </c:pt>
                  <c:pt idx="1">
                    <c:v>5.1006880061350741E-3</c:v>
                  </c:pt>
                  <c:pt idx="2">
                    <c:v>2.4855753843314614E-2</c:v>
                  </c:pt>
                  <c:pt idx="3">
                    <c:v>1.7064164650357442E-3</c:v>
                  </c:pt>
                  <c:pt idx="4">
                    <c:v>4.6511204447811094E-3</c:v>
                  </c:pt>
                  <c:pt idx="5">
                    <c:v>3.0772648447500088E-3</c:v>
                  </c:pt>
                  <c:pt idx="6">
                    <c:v>4.0345938859865458E-3</c:v>
                  </c:pt>
                  <c:pt idx="7">
                    <c:v>3.6588465467914306E-3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16'!$Z$654:$Z$664</c15:sqref>
                  </c15:fullRef>
                </c:ext>
              </c:extLst>
              <c:f>'Fall 16'!$Z$655:$Z$662</c:f>
              <c:numCache>
                <c:formatCode>0%</c:formatCode>
                <c:ptCount val="8"/>
                <c:pt idx="0">
                  <c:v>3.8082283356523125E-2</c:v>
                </c:pt>
                <c:pt idx="1">
                  <c:v>2.0775472750024358E-2</c:v>
                </c:pt>
                <c:pt idx="2">
                  <c:v>0.22330963110068849</c:v>
                </c:pt>
                <c:pt idx="3">
                  <c:v>1.0436872240085614E-2</c:v>
                </c:pt>
                <c:pt idx="4">
                  <c:v>4.429332589879597E-2</c:v>
                </c:pt>
                <c:pt idx="5">
                  <c:v>2.0135387633553738E-2</c:v>
                </c:pt>
                <c:pt idx="6">
                  <c:v>2.8539959393765538E-2</c:v>
                </c:pt>
                <c:pt idx="7">
                  <c:v>1.8478860968402677E-2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4-4EF9-BBF6-50437F2DE323}"/>
            </c:ext>
          </c:extLst>
        </c:ser>
        <c:ser>
          <c:idx val="2"/>
          <c:order val="1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16'!$AP$654:$AP$664</c15:sqref>
                    </c15:fullRef>
                  </c:ext>
                </c:extLst>
                <c:f>'Fall 16'!$AP$655:$AP$662</c:f>
                <c:numCache>
                  <c:formatCode>General</c:formatCode>
                  <c:ptCount val="8"/>
                  <c:pt idx="0">
                    <c:v>8.3135485977000947E-3</c:v>
                  </c:pt>
                  <c:pt idx="1">
                    <c:v>4.6298376441300136E-3</c:v>
                  </c:pt>
                  <c:pt idx="2">
                    <c:v>0</c:v>
                  </c:pt>
                  <c:pt idx="3">
                    <c:v>0</c:v>
                  </c:pt>
                  <c:pt idx="4">
                    <c:v>1.4572110852672581E-2</c:v>
                  </c:pt>
                  <c:pt idx="5">
                    <c:v>2.2413295765089283E-2</c:v>
                  </c:pt>
                  <c:pt idx="6">
                    <c:v>2.7074556571204843E-2</c:v>
                  </c:pt>
                  <c:pt idx="7">
                    <c:v>0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16'!$AP$654:$AP$664</c15:sqref>
                    </c15:fullRef>
                  </c:ext>
                </c:extLst>
                <c:f>'Fall 16'!$AP$655:$AP$662</c:f>
                <c:numCache>
                  <c:formatCode>General</c:formatCode>
                  <c:ptCount val="8"/>
                  <c:pt idx="0">
                    <c:v>8.3135485977000947E-3</c:v>
                  </c:pt>
                  <c:pt idx="1">
                    <c:v>4.6298376441300136E-3</c:v>
                  </c:pt>
                  <c:pt idx="2">
                    <c:v>0</c:v>
                  </c:pt>
                  <c:pt idx="3">
                    <c:v>0</c:v>
                  </c:pt>
                  <c:pt idx="4">
                    <c:v>1.4572110852672581E-2</c:v>
                  </c:pt>
                  <c:pt idx="5">
                    <c:v>2.2413295765089283E-2</c:v>
                  </c:pt>
                  <c:pt idx="6">
                    <c:v>2.7074556571204843E-2</c:v>
                  </c:pt>
                  <c:pt idx="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16'!$AO$654:$AO$664</c15:sqref>
                  </c15:fullRef>
                </c:ext>
              </c:extLst>
              <c:f>'Fall 16'!$AO$655:$AO$662</c:f>
              <c:numCache>
                <c:formatCode>0%</c:formatCode>
                <c:ptCount val="8"/>
                <c:pt idx="0">
                  <c:v>1.9443222399362466E-2</c:v>
                </c:pt>
                <c:pt idx="1">
                  <c:v>1.9697137009118616E-2</c:v>
                </c:pt>
                <c:pt idx="2">
                  <c:v>0</c:v>
                </c:pt>
                <c:pt idx="3">
                  <c:v>0</c:v>
                </c:pt>
                <c:pt idx="4">
                  <c:v>5.6237562748033959E-2</c:v>
                </c:pt>
                <c:pt idx="5">
                  <c:v>2.0460446130957353E-2</c:v>
                </c:pt>
                <c:pt idx="6">
                  <c:v>8.6738085705758736E-2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74-4EF9-BBF6-50437F2DE323}"/>
            </c:ext>
          </c:extLst>
        </c:ser>
        <c:ser>
          <c:idx val="3"/>
          <c:order val="2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16'!$BD$654:$BD$664</c15:sqref>
                    </c15:fullRef>
                  </c:ext>
                </c:extLst>
                <c:f>'Fall 16'!$BD$655:$BD$662</c:f>
                <c:numCache>
                  <c:formatCode>General</c:formatCode>
                  <c:ptCount val="8"/>
                  <c:pt idx="0">
                    <c:v>2.4864253171607959E-3</c:v>
                  </c:pt>
                  <c:pt idx="1">
                    <c:v>1.269202969525054E-4</c:v>
                  </c:pt>
                  <c:pt idx="2">
                    <c:v>2.1453284361374965E-3</c:v>
                  </c:pt>
                  <c:pt idx="3">
                    <c:v>4.5616845876889339E-4</c:v>
                  </c:pt>
                  <c:pt idx="4">
                    <c:v>9.0413340012576605E-3</c:v>
                  </c:pt>
                  <c:pt idx="5">
                    <c:v>5.2927210774290695E-3</c:v>
                  </c:pt>
                  <c:pt idx="6">
                    <c:v>5.899934696712803E-4</c:v>
                  </c:pt>
                  <c:pt idx="7">
                    <c:v>7.2340298330738457E-4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16'!$BD$654:$BD$664</c15:sqref>
                    </c15:fullRef>
                  </c:ext>
                </c:extLst>
                <c:f>'Fall 16'!$BD$655:$BD$662</c:f>
                <c:numCache>
                  <c:formatCode>General</c:formatCode>
                  <c:ptCount val="8"/>
                  <c:pt idx="0">
                    <c:v>2.4864253171607959E-3</c:v>
                  </c:pt>
                  <c:pt idx="1">
                    <c:v>1.269202969525054E-4</c:v>
                  </c:pt>
                  <c:pt idx="2">
                    <c:v>2.1453284361374965E-3</c:v>
                  </c:pt>
                  <c:pt idx="3">
                    <c:v>4.5616845876889339E-4</c:v>
                  </c:pt>
                  <c:pt idx="4">
                    <c:v>9.0413340012576605E-3</c:v>
                  </c:pt>
                  <c:pt idx="5">
                    <c:v>5.2927210774290695E-3</c:v>
                  </c:pt>
                  <c:pt idx="6">
                    <c:v>5.899934696712803E-4</c:v>
                  </c:pt>
                  <c:pt idx="7">
                    <c:v>7.2340298330738457E-4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16'!$BC$654:$BC$664</c15:sqref>
                  </c15:fullRef>
                </c:ext>
              </c:extLst>
              <c:f>'Fall 16'!$BC$655:$BC$662</c:f>
              <c:numCache>
                <c:formatCode>0%</c:formatCode>
                <c:ptCount val="8"/>
                <c:pt idx="0">
                  <c:v>1.9785625767935248E-2</c:v>
                </c:pt>
                <c:pt idx="1">
                  <c:v>1.941510755857775E-3</c:v>
                </c:pt>
                <c:pt idx="2">
                  <c:v>1.5130507795597445E-2</c:v>
                </c:pt>
                <c:pt idx="3">
                  <c:v>9.0575018621197366E-4</c:v>
                </c:pt>
                <c:pt idx="4">
                  <c:v>4.3935822502840068E-2</c:v>
                </c:pt>
                <c:pt idx="5">
                  <c:v>2.1670003687974271E-2</c:v>
                </c:pt>
                <c:pt idx="6">
                  <c:v>5.6976581438569207E-3</c:v>
                </c:pt>
                <c:pt idx="7">
                  <c:v>5.3982257253581897E-3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74-4EF9-BBF6-50437F2DE323}"/>
            </c:ext>
          </c:extLst>
        </c:ser>
        <c:ser>
          <c:idx val="4"/>
          <c:order val="3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16'!$BU$654:$BU$664</c15:sqref>
                    </c15:fullRef>
                  </c:ext>
                </c:extLst>
                <c:f>'Fall 16'!$BU$655:$BU$662</c:f>
                <c:numCache>
                  <c:formatCode>General</c:formatCode>
                  <c:ptCount val="8"/>
                  <c:pt idx="0">
                    <c:v>2.711752332979757E-3</c:v>
                  </c:pt>
                  <c:pt idx="1">
                    <c:v>3.0636403257703559E-3</c:v>
                  </c:pt>
                  <c:pt idx="2">
                    <c:v>2.9870539552367781E-3</c:v>
                  </c:pt>
                  <c:pt idx="3">
                    <c:v>9.0291457284018858E-4</c:v>
                  </c:pt>
                  <c:pt idx="4">
                    <c:v>5.456780681503323E-3</c:v>
                  </c:pt>
                  <c:pt idx="5">
                    <c:v>1.8293129747158244E-3</c:v>
                  </c:pt>
                  <c:pt idx="6">
                    <c:v>2.9451413850328247E-3</c:v>
                  </c:pt>
                  <c:pt idx="7">
                    <c:v>6.183590242824096E-4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16'!$BU$654:$BU$664</c15:sqref>
                    </c15:fullRef>
                  </c:ext>
                </c:extLst>
                <c:f>'Fall 16'!$BU$655:$BU$662</c:f>
                <c:numCache>
                  <c:formatCode>General</c:formatCode>
                  <c:ptCount val="8"/>
                  <c:pt idx="0">
                    <c:v>2.711752332979757E-3</c:v>
                  </c:pt>
                  <c:pt idx="1">
                    <c:v>3.0636403257703559E-3</c:v>
                  </c:pt>
                  <c:pt idx="2">
                    <c:v>2.9870539552367781E-3</c:v>
                  </c:pt>
                  <c:pt idx="3">
                    <c:v>9.0291457284018858E-4</c:v>
                  </c:pt>
                  <c:pt idx="4">
                    <c:v>5.456780681503323E-3</c:v>
                  </c:pt>
                  <c:pt idx="5">
                    <c:v>1.8293129747158244E-3</c:v>
                  </c:pt>
                  <c:pt idx="6">
                    <c:v>2.9451413850328247E-3</c:v>
                  </c:pt>
                  <c:pt idx="7">
                    <c:v>6.183590242824096E-4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16'!$BT$654:$BT$664</c15:sqref>
                  </c15:fullRef>
                </c:ext>
              </c:extLst>
              <c:f>'Fall 16'!$BT$655:$BT$662</c:f>
              <c:numCache>
                <c:formatCode>0%</c:formatCode>
                <c:ptCount val="8"/>
                <c:pt idx="0">
                  <c:v>2.094380864439874E-2</c:v>
                </c:pt>
                <c:pt idx="1">
                  <c:v>1.0833196121038991E-2</c:v>
                </c:pt>
                <c:pt idx="2">
                  <c:v>1.5693952315573564E-2</c:v>
                </c:pt>
                <c:pt idx="3">
                  <c:v>1.4324803274012241E-3</c:v>
                </c:pt>
                <c:pt idx="4">
                  <c:v>7.2851587106243398E-2</c:v>
                </c:pt>
                <c:pt idx="5">
                  <c:v>1.5707393421078412E-2</c:v>
                </c:pt>
                <c:pt idx="6">
                  <c:v>1.7910010849883772E-2</c:v>
                </c:pt>
                <c:pt idx="7">
                  <c:v>5.7208598921691346E-3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74-4EF9-BBF6-50437F2DE323}"/>
            </c:ext>
          </c:extLst>
        </c:ser>
        <c:ser>
          <c:idx val="5"/>
          <c:order val="4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16'!$CG$654:$CG$664</c15:sqref>
                    </c15:fullRef>
                  </c:ext>
                </c:extLst>
                <c:f>'Fall 16'!$CG$655:$CG$662</c:f>
                <c:numCache>
                  <c:formatCode>General</c:formatCode>
                  <c:ptCount val="8"/>
                  <c:pt idx="0">
                    <c:v>7.1021047629962119E-3</c:v>
                  </c:pt>
                  <c:pt idx="1">
                    <c:v>5.142121408241812E-4</c:v>
                  </c:pt>
                  <c:pt idx="2">
                    <c:v>6.0828849525080275E-3</c:v>
                  </c:pt>
                  <c:pt idx="3">
                    <c:v>8.9588906204498208E-4</c:v>
                  </c:pt>
                  <c:pt idx="4">
                    <c:v>8.5463450019891991E-3</c:v>
                  </c:pt>
                  <c:pt idx="5">
                    <c:v>3.5987378857590697E-3</c:v>
                  </c:pt>
                  <c:pt idx="6">
                    <c:v>5.0861654032631487E-3</c:v>
                  </c:pt>
                  <c:pt idx="7">
                    <c:v>5.6470796091859119E-3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16'!$CG$654:$CG$664</c15:sqref>
                    </c15:fullRef>
                  </c:ext>
                </c:extLst>
                <c:f>'Fall 16'!$CG$655:$CG$662</c:f>
                <c:numCache>
                  <c:formatCode>General</c:formatCode>
                  <c:ptCount val="8"/>
                  <c:pt idx="0">
                    <c:v>7.1021047629962119E-3</c:v>
                  </c:pt>
                  <c:pt idx="1">
                    <c:v>5.142121408241812E-4</c:v>
                  </c:pt>
                  <c:pt idx="2">
                    <c:v>6.0828849525080275E-3</c:v>
                  </c:pt>
                  <c:pt idx="3">
                    <c:v>8.9588906204498208E-4</c:v>
                  </c:pt>
                  <c:pt idx="4">
                    <c:v>8.5463450019891991E-3</c:v>
                  </c:pt>
                  <c:pt idx="5">
                    <c:v>3.5987378857590697E-3</c:v>
                  </c:pt>
                  <c:pt idx="6">
                    <c:v>5.0861654032631487E-3</c:v>
                  </c:pt>
                  <c:pt idx="7">
                    <c:v>5.6470796091859119E-3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16'!$CF$654:$CF$664</c15:sqref>
                  </c15:fullRef>
                </c:ext>
              </c:extLst>
              <c:f>'Fall 16'!$CF$655:$CF$662</c:f>
              <c:numCache>
                <c:formatCode>0%</c:formatCode>
                <c:ptCount val="8"/>
                <c:pt idx="0">
                  <c:v>9.5425955402102122E-2</c:v>
                </c:pt>
                <c:pt idx="1">
                  <c:v>4.7015202820311301E-3</c:v>
                </c:pt>
                <c:pt idx="2">
                  <c:v>3.5413974856075045E-2</c:v>
                </c:pt>
                <c:pt idx="3">
                  <c:v>4.9144957137131472E-3</c:v>
                </c:pt>
                <c:pt idx="4">
                  <c:v>6.5615952575562228E-2</c:v>
                </c:pt>
                <c:pt idx="5">
                  <c:v>3.6788146349653654E-2</c:v>
                </c:pt>
                <c:pt idx="6">
                  <c:v>1.8574211607308516E-2</c:v>
                </c:pt>
                <c:pt idx="7">
                  <c:v>2.1614320957147399E-2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74-4EF9-BBF6-50437F2DE323}"/>
            </c:ext>
          </c:extLst>
        </c:ser>
        <c:ser>
          <c:idx val="6"/>
          <c:order val="5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dk1">
                <a:tint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16'!$CQ$654:$CQ$664</c15:sqref>
                    </c15:fullRef>
                  </c:ext>
                </c:extLst>
                <c:f>'Fall 16'!$CQ$655:$CQ$662</c:f>
                <c:numCache>
                  <c:formatCode>General</c:formatCode>
                  <c:ptCount val="8"/>
                  <c:pt idx="0">
                    <c:v>6.5725632278411002E-3</c:v>
                  </c:pt>
                  <c:pt idx="1">
                    <c:v>0</c:v>
                  </c:pt>
                  <c:pt idx="2">
                    <c:v>4.0294954594238697E-3</c:v>
                  </c:pt>
                  <c:pt idx="3">
                    <c:v>0</c:v>
                  </c:pt>
                  <c:pt idx="4">
                    <c:v>2.3908032018574465E-3</c:v>
                  </c:pt>
                  <c:pt idx="5">
                    <c:v>9.5412929079735018E-3</c:v>
                  </c:pt>
                  <c:pt idx="6">
                    <c:v>2.0725322256550916E-3</c:v>
                  </c:pt>
                  <c:pt idx="7">
                    <c:v>9.8362706958259722E-4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16'!$CQ$654:$CQ$664</c15:sqref>
                    </c15:fullRef>
                  </c:ext>
                </c:extLst>
                <c:f>'Fall 16'!$CQ$655:$CQ$662</c:f>
                <c:numCache>
                  <c:formatCode>General</c:formatCode>
                  <c:ptCount val="8"/>
                  <c:pt idx="0">
                    <c:v>6.5725632278411002E-3</c:v>
                  </c:pt>
                  <c:pt idx="1">
                    <c:v>0</c:v>
                  </c:pt>
                  <c:pt idx="2">
                    <c:v>4.0294954594238697E-3</c:v>
                  </c:pt>
                  <c:pt idx="3">
                    <c:v>0</c:v>
                  </c:pt>
                  <c:pt idx="4">
                    <c:v>2.3908032018574465E-3</c:v>
                  </c:pt>
                  <c:pt idx="5">
                    <c:v>9.5412929079735018E-3</c:v>
                  </c:pt>
                  <c:pt idx="6">
                    <c:v>2.0725322256550916E-3</c:v>
                  </c:pt>
                  <c:pt idx="7">
                    <c:v>9.8362706958259722E-4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16'!$CP$654:$CP$664</c15:sqref>
                  </c15:fullRef>
                </c:ext>
              </c:extLst>
              <c:f>'Fall 16'!$CP$655:$CP$662</c:f>
              <c:numCache>
                <c:formatCode>0%</c:formatCode>
                <c:ptCount val="8"/>
                <c:pt idx="0">
                  <c:v>1.5890592695524113E-2</c:v>
                </c:pt>
                <c:pt idx="1">
                  <c:v>0</c:v>
                </c:pt>
                <c:pt idx="2">
                  <c:v>9.1782064886754954E-3</c:v>
                </c:pt>
                <c:pt idx="3">
                  <c:v>0</c:v>
                </c:pt>
                <c:pt idx="4">
                  <c:v>1.429783912107355E-2</c:v>
                </c:pt>
                <c:pt idx="5">
                  <c:v>2.6127415610688137E-2</c:v>
                </c:pt>
                <c:pt idx="6">
                  <c:v>4.2776726029938282E-3</c:v>
                </c:pt>
                <c:pt idx="7">
                  <c:v>9.8362706958259744E-4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74-4EF9-BBF6-50437F2DE323}"/>
            </c:ext>
          </c:extLst>
        </c:ser>
        <c:ser>
          <c:idx val="0"/>
          <c:order val="6"/>
          <c:tx>
            <c:strRef>
              <c:f>'Fall 16'!$EM$584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16'!$EO$654:$EO$664</c15:sqref>
                    </c15:fullRef>
                  </c:ext>
                </c:extLst>
                <c:f>'Fall 16'!$EO$655:$EO$662</c:f>
                <c:numCache>
                  <c:formatCode>General</c:formatCode>
                  <c:ptCount val="8"/>
                  <c:pt idx="0">
                    <c:v>4.6763836924833078E-3</c:v>
                  </c:pt>
                  <c:pt idx="1">
                    <c:v>4.9778837567422901E-3</c:v>
                  </c:pt>
                  <c:pt idx="2">
                    <c:v>2.4835370671226265E-3</c:v>
                  </c:pt>
                  <c:pt idx="3">
                    <c:v>1.2832252695523484E-3</c:v>
                  </c:pt>
                  <c:pt idx="4">
                    <c:v>6.5795093199584875E-3</c:v>
                  </c:pt>
                  <c:pt idx="5">
                    <c:v>6.2684584058641845E-3</c:v>
                  </c:pt>
                  <c:pt idx="6">
                    <c:v>4.499587662368504E-3</c:v>
                  </c:pt>
                  <c:pt idx="7">
                    <c:v>2.4599605768737837E-3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16'!$EO$654:$EO$664</c15:sqref>
                    </c15:fullRef>
                  </c:ext>
                </c:extLst>
                <c:f>'Fall 16'!$EO$655:$EO$662</c:f>
                <c:numCache>
                  <c:formatCode>General</c:formatCode>
                  <c:ptCount val="8"/>
                  <c:pt idx="0">
                    <c:v>4.6763836924833078E-3</c:v>
                  </c:pt>
                  <c:pt idx="1">
                    <c:v>4.9778837567422901E-3</c:v>
                  </c:pt>
                  <c:pt idx="2">
                    <c:v>2.4835370671226265E-3</c:v>
                  </c:pt>
                  <c:pt idx="3">
                    <c:v>1.2832252695523484E-3</c:v>
                  </c:pt>
                  <c:pt idx="4">
                    <c:v>6.5795093199584875E-3</c:v>
                  </c:pt>
                  <c:pt idx="5">
                    <c:v>6.2684584058641845E-3</c:v>
                  </c:pt>
                  <c:pt idx="6">
                    <c:v>4.499587662368504E-3</c:v>
                  </c:pt>
                  <c:pt idx="7">
                    <c:v>2.4599605768737837E-3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16'!$EM$654:$EM$664</c15:sqref>
                  </c15:fullRef>
                </c:ext>
              </c:extLst>
              <c:f>'Fall 16'!$EM$655:$EM$662</c:f>
              <c:numCache>
                <c:formatCode>0%</c:formatCode>
                <c:ptCount val="8"/>
                <c:pt idx="0">
                  <c:v>6.0685914347766122E-2</c:v>
                </c:pt>
                <c:pt idx="1">
                  <c:v>1.6383015535662588E-2</c:v>
                </c:pt>
                <c:pt idx="2">
                  <c:v>1.1841503015431635E-2</c:v>
                </c:pt>
                <c:pt idx="3">
                  <c:v>5.3089740434119686E-3</c:v>
                </c:pt>
                <c:pt idx="4">
                  <c:v>8.7614039080917291E-2</c:v>
                </c:pt>
                <c:pt idx="5">
                  <c:v>5.9527648448853387E-2</c:v>
                </c:pt>
                <c:pt idx="6">
                  <c:v>3.1883407704781444E-2</c:v>
                </c:pt>
                <c:pt idx="7">
                  <c:v>2.1067284008181027E-2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74-4EF9-BBF6-50437F2DE323}"/>
            </c:ext>
          </c:extLst>
        </c:ser>
        <c:ser>
          <c:idx val="7"/>
          <c:order val="7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16'!$DA$654:$DA$664</c15:sqref>
                    </c15:fullRef>
                  </c:ext>
                </c:extLst>
                <c:f>'Fall 16'!$DA$655:$DA$662</c:f>
                <c:numCache>
                  <c:formatCode>General</c:formatCode>
                  <c:ptCount val="8"/>
                  <c:pt idx="0">
                    <c:v>1.8677399587996159E-2</c:v>
                  </c:pt>
                  <c:pt idx="1">
                    <c:v>9.8270231531119561E-3</c:v>
                  </c:pt>
                  <c:pt idx="2">
                    <c:v>2.6898235153817784E-2</c:v>
                  </c:pt>
                  <c:pt idx="3">
                    <c:v>2.0596821163340242E-3</c:v>
                  </c:pt>
                  <c:pt idx="4">
                    <c:v>5.5902834823022968E-2</c:v>
                  </c:pt>
                  <c:pt idx="5">
                    <c:v>0</c:v>
                  </c:pt>
                  <c:pt idx="6">
                    <c:v>0</c:v>
                  </c:pt>
                  <c:pt idx="7">
                    <c:v>1.0264716593320272E-2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16'!$DA$654:$DA$664</c15:sqref>
                    </c15:fullRef>
                  </c:ext>
                </c:extLst>
                <c:f>'Fall 16'!$DA$655:$DA$662</c:f>
                <c:numCache>
                  <c:formatCode>General</c:formatCode>
                  <c:ptCount val="8"/>
                  <c:pt idx="0">
                    <c:v>1.8677399587996159E-2</c:v>
                  </c:pt>
                  <c:pt idx="1">
                    <c:v>9.8270231531119561E-3</c:v>
                  </c:pt>
                  <c:pt idx="2">
                    <c:v>2.6898235153817784E-2</c:v>
                  </c:pt>
                  <c:pt idx="3">
                    <c:v>2.0596821163340242E-3</c:v>
                  </c:pt>
                  <c:pt idx="4">
                    <c:v>5.5902834823022968E-2</c:v>
                  </c:pt>
                  <c:pt idx="5">
                    <c:v>0</c:v>
                  </c:pt>
                  <c:pt idx="6">
                    <c:v>0</c:v>
                  </c:pt>
                  <c:pt idx="7">
                    <c:v>1.0264716593320272E-2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16'!$CY$654:$CY$664</c15:sqref>
                  </c15:fullRef>
                </c:ext>
              </c:extLst>
              <c:f>'Fall 16'!$CY$655:$CY$662</c:f>
              <c:numCache>
                <c:formatCode>0%</c:formatCode>
                <c:ptCount val="8"/>
                <c:pt idx="0">
                  <c:v>5.7538735309759607E-2</c:v>
                </c:pt>
                <c:pt idx="1">
                  <c:v>9.8270231531119561E-3</c:v>
                </c:pt>
                <c:pt idx="2">
                  <c:v>2.6898235153817784E-2</c:v>
                </c:pt>
                <c:pt idx="3">
                  <c:v>2.0596821163340242E-3</c:v>
                </c:pt>
                <c:pt idx="4">
                  <c:v>0.14098445712716817</c:v>
                </c:pt>
                <c:pt idx="5">
                  <c:v>0</c:v>
                </c:pt>
                <c:pt idx="6">
                  <c:v>0</c:v>
                </c:pt>
                <c:pt idx="7">
                  <c:v>1.0264716593320272E-2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74-4EF9-BBF6-50437F2DE323}"/>
            </c:ext>
          </c:extLst>
        </c:ser>
        <c:ser>
          <c:idx val="9"/>
          <c:order val="8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16'!$DN$654:$DN$664</c15:sqref>
                    </c15:fullRef>
                  </c:ext>
                </c:extLst>
                <c:f>'Fall 16'!$DN$655:$DN$662</c:f>
                <c:numCache>
                  <c:formatCode>General</c:formatCode>
                  <c:ptCount val="8"/>
                  <c:pt idx="0">
                    <c:v>4.6669136209628054E-3</c:v>
                  </c:pt>
                  <c:pt idx="1">
                    <c:v>7.3820568656295668E-3</c:v>
                  </c:pt>
                  <c:pt idx="2">
                    <c:v>1.7411795733923146E-3</c:v>
                  </c:pt>
                  <c:pt idx="3">
                    <c:v>1.3100498861185847E-2</c:v>
                  </c:pt>
                  <c:pt idx="4">
                    <c:v>1.6716740607725326E-2</c:v>
                  </c:pt>
                  <c:pt idx="5">
                    <c:v>3.7184885622023787E-3</c:v>
                  </c:pt>
                  <c:pt idx="6">
                    <c:v>5.9226460522868512E-3</c:v>
                  </c:pt>
                  <c:pt idx="7">
                    <c:v>1.8242434276979819E-2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16'!$DN$654:$DN$664</c15:sqref>
                    </c15:fullRef>
                  </c:ext>
                </c:extLst>
                <c:f>'Fall 16'!$DN$655:$DN$662</c:f>
                <c:numCache>
                  <c:formatCode>General</c:formatCode>
                  <c:ptCount val="8"/>
                  <c:pt idx="0">
                    <c:v>4.6669136209628054E-3</c:v>
                  </c:pt>
                  <c:pt idx="1">
                    <c:v>7.3820568656295668E-3</c:v>
                  </c:pt>
                  <c:pt idx="2">
                    <c:v>1.7411795733923146E-3</c:v>
                  </c:pt>
                  <c:pt idx="3">
                    <c:v>1.3100498861185847E-2</c:v>
                  </c:pt>
                  <c:pt idx="4">
                    <c:v>1.6716740607725326E-2</c:v>
                  </c:pt>
                  <c:pt idx="5">
                    <c:v>3.7184885622023787E-3</c:v>
                  </c:pt>
                  <c:pt idx="6">
                    <c:v>5.9226460522868512E-3</c:v>
                  </c:pt>
                  <c:pt idx="7">
                    <c:v>1.8242434276979819E-2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16'!$DM$654:$DM$664</c15:sqref>
                  </c15:fullRef>
                </c:ext>
              </c:extLst>
              <c:f>'Fall 16'!$DM$655:$DM$662</c:f>
              <c:numCache>
                <c:formatCode>0%</c:formatCode>
                <c:ptCount val="8"/>
                <c:pt idx="0">
                  <c:v>3.1869633703746097E-2</c:v>
                </c:pt>
                <c:pt idx="1">
                  <c:v>2.7677889635799709E-2</c:v>
                </c:pt>
                <c:pt idx="2">
                  <c:v>5.5985172080982998E-3</c:v>
                </c:pt>
                <c:pt idx="3">
                  <c:v>2.6329342629450164E-2</c:v>
                </c:pt>
                <c:pt idx="4">
                  <c:v>8.3643796317855693E-2</c:v>
                </c:pt>
                <c:pt idx="5">
                  <c:v>1.4589198780401708E-2</c:v>
                </c:pt>
                <c:pt idx="6">
                  <c:v>2.9565807918774022E-2</c:v>
                </c:pt>
                <c:pt idx="7">
                  <c:v>3.6772545118736497E-2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74-4EF9-BBF6-50437F2DE323}"/>
            </c:ext>
          </c:extLst>
        </c:ser>
        <c:ser>
          <c:idx val="10"/>
          <c:order val="9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pattFill prst="narHorz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extLst>
                  <c:ext xmlns:c15="http://schemas.microsoft.com/office/drawing/2012/chart" uri="{02D57815-91ED-43cb-92C2-25804820EDAC}">
                    <c15:fullRef>
                      <c15:sqref>'Fall 16'!$DZ$654:$DZ$664</c15:sqref>
                    </c15:fullRef>
                  </c:ext>
                </c:extLst>
                <c:f>'Fall 16'!$DZ$655:$DZ$662</c:f>
                <c:numCache>
                  <c:formatCode>General</c:formatCode>
                  <c:ptCount val="8"/>
                  <c:pt idx="0">
                    <c:v>1.6256874645294433E-2</c:v>
                  </c:pt>
                  <c:pt idx="1">
                    <c:v>4.2166934413310547E-3</c:v>
                  </c:pt>
                  <c:pt idx="2">
                    <c:v>4.7283463597044904E-4</c:v>
                  </c:pt>
                  <c:pt idx="3">
                    <c:v>4.9724222288965558E-4</c:v>
                  </c:pt>
                  <c:pt idx="4">
                    <c:v>7.5177338660772173E-3</c:v>
                  </c:pt>
                  <c:pt idx="5">
                    <c:v>2.5415925211543368E-3</c:v>
                  </c:pt>
                  <c:pt idx="6">
                    <c:v>3.4318559045281695E-3</c:v>
                  </c:pt>
                  <c:pt idx="7">
                    <c:v>1.1496770095420058E-3</c:v>
                  </c:pt>
                </c:numCache>
              </c:numRef>
            </c:plus>
            <c:minus>
              <c:numRef>
                <c:extLst>
                  <c:ext xmlns:c15="http://schemas.microsoft.com/office/drawing/2012/chart" uri="{02D57815-91ED-43cb-92C2-25804820EDAC}">
                    <c15:fullRef>
                      <c15:sqref>'Fall 16'!$DZ$654:$DZ$664</c15:sqref>
                    </c15:fullRef>
                  </c:ext>
                </c:extLst>
                <c:f>'Fall 16'!$DZ$655:$DZ$662</c:f>
                <c:numCache>
                  <c:formatCode>General</c:formatCode>
                  <c:ptCount val="8"/>
                  <c:pt idx="0">
                    <c:v>1.6256874645294433E-2</c:v>
                  </c:pt>
                  <c:pt idx="1">
                    <c:v>4.2166934413310547E-3</c:v>
                  </c:pt>
                  <c:pt idx="2">
                    <c:v>4.7283463597044904E-4</c:v>
                  </c:pt>
                  <c:pt idx="3">
                    <c:v>4.9724222288965558E-4</c:v>
                  </c:pt>
                  <c:pt idx="4">
                    <c:v>7.5177338660772173E-3</c:v>
                  </c:pt>
                  <c:pt idx="5">
                    <c:v>2.5415925211543368E-3</c:v>
                  </c:pt>
                  <c:pt idx="6">
                    <c:v>3.4318559045281695E-3</c:v>
                  </c:pt>
                  <c:pt idx="7">
                    <c:v>1.1496770095420058E-3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extLst>
                <c:ext xmlns:c15="http://schemas.microsoft.com/office/drawing/2012/chart" uri="{02D57815-91ED-43cb-92C2-25804820EDAC}">
                  <c15:fullRef>
                    <c15:sqref>'Fall 16'!$A$654:$B$664</c15:sqref>
                  </c15:fullRef>
                </c:ext>
              </c:extLst>
              <c:f>'Fall 16'!$A$655:$B$662</c:f>
              <c:strCache>
                <c:ptCount val="8"/>
                <c:pt idx="0">
                  <c:v>Epicoprostanol</c:v>
                </c:pt>
                <c:pt idx="1">
                  <c:v>5β-Brassicastanol</c:v>
                </c:pt>
                <c:pt idx="2">
                  <c:v>5β-Lichestanol</c:v>
                </c:pt>
                <c:pt idx="3">
                  <c:v>5β-Epibrassicastanol</c:v>
                </c:pt>
                <c:pt idx="4">
                  <c:v>5β-Campestanol</c:v>
                </c:pt>
                <c:pt idx="5">
                  <c:v>5β-Epicampestanol</c:v>
                </c:pt>
                <c:pt idx="6">
                  <c:v>5β-Stigmastanol</c:v>
                </c:pt>
                <c:pt idx="7">
                  <c:v>5β-Epistigmastanol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'Fall 16'!$DY$654:$DY$664</c15:sqref>
                  </c15:fullRef>
                </c:ext>
              </c:extLst>
              <c:f>'Fall 16'!$DY$655:$DY$662</c:f>
              <c:numCache>
                <c:formatCode>0%</c:formatCode>
                <c:ptCount val="8"/>
                <c:pt idx="0">
                  <c:v>0.11396469630062059</c:v>
                </c:pt>
                <c:pt idx="1">
                  <c:v>1.1502430215825948E-2</c:v>
                </c:pt>
                <c:pt idx="2">
                  <c:v>4.5802424207709927E-3</c:v>
                </c:pt>
                <c:pt idx="3">
                  <c:v>1.0406211790894315E-3</c:v>
                </c:pt>
                <c:pt idx="4">
                  <c:v>0.1332269171757387</c:v>
                </c:pt>
                <c:pt idx="5">
                  <c:v>1.7612334327986548E-2</c:v>
                </c:pt>
                <c:pt idx="6">
                  <c:v>1.8916637236613972E-2</c:v>
                </c:pt>
                <c:pt idx="7">
                  <c:v>3.9583470197649441E-3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74-4EF9-BBF6-50437F2DE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2239200"/>
        <c:axId val="-2112235824"/>
      </c:barChart>
      <c:catAx>
        <c:axId val="-21122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235824"/>
        <c:crosses val="autoZero"/>
        <c:auto val="1"/>
        <c:lblAlgn val="ctr"/>
        <c:lblOffset val="100"/>
        <c:noMultiLvlLbl val="0"/>
      </c:catAx>
      <c:valAx>
        <c:axId val="-2112235824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charset="0"/>
                    <a:ea typeface="Times New Roman" charset="0"/>
                    <a:cs typeface="Times New Roman" charset="0"/>
                  </a:defRPr>
                </a:pP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5</a:t>
                </a:r>
                <a:r>
                  <a:rPr lang="el-GR" sz="2000" b="0" i="0" u="none" strike="noStrike" baseline="0">
                    <a:effectLst/>
                    <a:latin typeface="Times New Roman" charset="0"/>
                    <a:ea typeface="Times New Roman" charset="0"/>
                    <a:cs typeface="Times New Roman" charset="0"/>
                  </a:rPr>
                  <a:t>β</a:t>
                </a:r>
                <a:r>
                  <a:rPr lang="fr-FR" sz="2000" b="0">
                    <a:latin typeface="Times New Roman" charset="0"/>
                    <a:ea typeface="Times New Roman" charset="0"/>
                    <a:cs typeface="Times New Roman" charset="0"/>
                  </a:rPr>
                  <a:t>-stanol</a:t>
                </a:r>
                <a:r>
                  <a:rPr lang="fr-FR" sz="2000" b="0" baseline="0">
                    <a:latin typeface="Times New Roman" charset="0"/>
                    <a:ea typeface="Times New Roman" charset="0"/>
                    <a:cs typeface="Times New Roman" charset="0"/>
                  </a:rPr>
                  <a:t> composition</a:t>
                </a:r>
                <a:endParaRPr lang="fr-FR" sz="2000" b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1.89669650410137E-3"/>
              <c:y val="0.282968746280136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charset="0"/>
                  <a:ea typeface="Times New Roman" charset="0"/>
                  <a:cs typeface="Times New Roman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22392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5.8193356110265299E-2"/>
          <c:y val="3.1384270831290598E-2"/>
          <c:w val="0.57125169759804606"/>
          <c:h val="4.4369683625949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Comparison of 5b-stanol sum between</a:t>
            </a:r>
            <a:r>
              <a:rPr lang="en-US" baseline="0"/>
              <a:t> occupation layers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16'!$FA$724:$FA$725</c:f>
                <c:numCache>
                  <c:formatCode>General</c:formatCode>
                  <c:ptCount val="2"/>
                  <c:pt idx="0">
                    <c:v>0.63757104412485899</c:v>
                  </c:pt>
                  <c:pt idx="1">
                    <c:v>4.3430080695531164</c:v>
                  </c:pt>
                </c:numCache>
              </c:numRef>
            </c:plus>
            <c:minus>
              <c:numRef>
                <c:f>'Fall 16'!$FA$724:$FA$725</c:f>
                <c:numCache>
                  <c:formatCode>General</c:formatCode>
                  <c:ptCount val="2"/>
                  <c:pt idx="0">
                    <c:v>0.63757104412485899</c:v>
                  </c:pt>
                  <c:pt idx="1">
                    <c:v>4.3430080695531164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16'!$EY$724:$EY$725</c:f>
              <c:strCache>
                <c:ptCount val="2"/>
                <c:pt idx="0">
                  <c:v>A1</c:v>
                </c:pt>
                <c:pt idx="1">
                  <c:v>A2</c:v>
                </c:pt>
              </c:strCache>
            </c:strRef>
          </c:cat>
          <c:val>
            <c:numRef>
              <c:f>'Fall 16'!$EZ$724:$EZ$725</c:f>
              <c:numCache>
                <c:formatCode>0.0</c:formatCode>
                <c:ptCount val="2"/>
                <c:pt idx="0">
                  <c:v>2.0073504927963155</c:v>
                </c:pt>
                <c:pt idx="1">
                  <c:v>6.6254295031639163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9-4D08-B824-8F331B8EA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8303936"/>
        <c:axId val="518305904"/>
      </c:barChart>
      <c:catAx>
        <c:axId val="51830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305904"/>
        <c:crosses val="autoZero"/>
        <c:auto val="1"/>
        <c:lblAlgn val="ctr"/>
        <c:lblOffset val="100"/>
        <c:noMultiLvlLbl val="0"/>
      </c:catAx>
      <c:valAx>
        <c:axId val="51830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30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16'!$FR$652</c:f>
              <c:strCache>
                <c:ptCount val="1"/>
                <c:pt idx="0">
                  <c:v>LH2-021S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16'!$FR$654:$FR$664</c:f>
              <c:numCache>
                <c:formatCode>0%</c:formatCode>
                <c:ptCount val="11"/>
                <c:pt idx="0">
                  <c:v>7.4734299078767663E-2</c:v>
                </c:pt>
                <c:pt idx="1">
                  <c:v>1.9003884106009502E-2</c:v>
                </c:pt>
                <c:pt idx="2">
                  <c:v>0.21109631657388242</c:v>
                </c:pt>
                <c:pt idx="3">
                  <c:v>0.39624435399540958</c:v>
                </c:pt>
                <c:pt idx="4">
                  <c:v>1.8747200626538077E-2</c:v>
                </c:pt>
                <c:pt idx="5">
                  <c:v>2.8150455432633927E-2</c:v>
                </c:pt>
                <c:pt idx="6">
                  <c:v>0</c:v>
                </c:pt>
                <c:pt idx="7">
                  <c:v>6.2560862384847565E-2</c:v>
                </c:pt>
                <c:pt idx="8">
                  <c:v>2.6679168870571292E-2</c:v>
                </c:pt>
                <c:pt idx="9">
                  <c:v>0.11264217723447774</c:v>
                </c:pt>
                <c:pt idx="10">
                  <c:v>5.0141281696862411E-2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2-49F5-A50B-8FB77F959FC7}"/>
            </c:ext>
          </c:extLst>
        </c:ser>
        <c:ser>
          <c:idx val="1"/>
          <c:order val="1"/>
          <c:tx>
            <c:strRef>
              <c:f>'Fall 16'!$FS$652</c:f>
              <c:strCache>
                <c:ptCount val="1"/>
                <c:pt idx="0">
                  <c:v>LH2-029S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16'!$FS$654:$FS$664</c:f>
              <c:numCache>
                <c:formatCode>0%</c:formatCode>
                <c:ptCount val="11"/>
                <c:pt idx="0">
                  <c:v>0.39995814741818086</c:v>
                </c:pt>
                <c:pt idx="1">
                  <c:v>0.10358722017009185</c:v>
                </c:pt>
                <c:pt idx="2">
                  <c:v>6.7341835888603985E-2</c:v>
                </c:pt>
                <c:pt idx="3">
                  <c:v>0.12418260122172681</c:v>
                </c:pt>
                <c:pt idx="4">
                  <c:v>7.9801663963110538E-3</c:v>
                </c:pt>
                <c:pt idx="5">
                  <c:v>1.9430332948303666E-2</c:v>
                </c:pt>
                <c:pt idx="6">
                  <c:v>0</c:v>
                </c:pt>
                <c:pt idx="7">
                  <c:v>5.3779027197603795E-2</c:v>
                </c:pt>
                <c:pt idx="8">
                  <c:v>2.2365361478654876E-2</c:v>
                </c:pt>
                <c:pt idx="9">
                  <c:v>0.14321039181718384</c:v>
                </c:pt>
                <c:pt idx="10">
                  <c:v>5.8164915463339427E-2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2-49F5-A50B-8FB77F959FC7}"/>
            </c:ext>
          </c:extLst>
        </c:ser>
        <c:ser>
          <c:idx val="2"/>
          <c:order val="2"/>
          <c:tx>
            <c:strRef>
              <c:f>'Fall 16'!$FT$652</c:f>
              <c:strCache>
                <c:ptCount val="1"/>
                <c:pt idx="0">
                  <c:v>LH2-033S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16'!$FT$654:$FT$664</c:f>
              <c:numCache>
                <c:formatCode>0%</c:formatCode>
                <c:ptCount val="11"/>
                <c:pt idx="0">
                  <c:v>0.1477521546334053</c:v>
                </c:pt>
                <c:pt idx="1">
                  <c:v>2.9331642301509378E-2</c:v>
                </c:pt>
                <c:pt idx="2">
                  <c:v>0</c:v>
                </c:pt>
                <c:pt idx="3">
                  <c:v>0.41378746405411615</c:v>
                </c:pt>
                <c:pt idx="4">
                  <c:v>0</c:v>
                </c:pt>
                <c:pt idx="5">
                  <c:v>4.2455986653517686E-2</c:v>
                </c:pt>
                <c:pt idx="6">
                  <c:v>0</c:v>
                </c:pt>
                <c:pt idx="7">
                  <c:v>5.7905535531198184E-2</c:v>
                </c:pt>
                <c:pt idx="8">
                  <c:v>6.4014802691280834E-2</c:v>
                </c:pt>
                <c:pt idx="9">
                  <c:v>0.20328089427516011</c:v>
                </c:pt>
                <c:pt idx="10">
                  <c:v>4.1471519859812352E-2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2-49F5-A50B-8FB77F959FC7}"/>
            </c:ext>
          </c:extLst>
        </c:ser>
        <c:ser>
          <c:idx val="3"/>
          <c:order val="3"/>
          <c:tx>
            <c:strRef>
              <c:f>'Fall 16'!$FU$652</c:f>
              <c:strCache>
                <c:ptCount val="1"/>
                <c:pt idx="0">
                  <c:v>LH2-034S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16'!$FU$654:$FU$664</c:f>
              <c:numCache>
                <c:formatCode>0%</c:formatCode>
                <c:ptCount val="11"/>
                <c:pt idx="0">
                  <c:v>7.4624116829152279E-2</c:v>
                </c:pt>
                <c:pt idx="1">
                  <c:v>1.9976585693320323E-2</c:v>
                </c:pt>
                <c:pt idx="2">
                  <c:v>0.20173353236036096</c:v>
                </c:pt>
                <c:pt idx="3">
                  <c:v>0.37857679855665138</c:v>
                </c:pt>
                <c:pt idx="4">
                  <c:v>1.8146178314065269E-2</c:v>
                </c:pt>
                <c:pt idx="5">
                  <c:v>3.0071965723990068E-2</c:v>
                </c:pt>
                <c:pt idx="6">
                  <c:v>0</c:v>
                </c:pt>
                <c:pt idx="7">
                  <c:v>0.11497922747396137</c:v>
                </c:pt>
                <c:pt idx="8">
                  <c:v>4.5856282472095611E-2</c:v>
                </c:pt>
                <c:pt idx="9">
                  <c:v>8.9324537566030732E-2</c:v>
                </c:pt>
                <c:pt idx="10">
                  <c:v>2.6710775010371998E-2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62-49F5-A50B-8FB77F959FC7}"/>
            </c:ext>
          </c:extLst>
        </c:ser>
        <c:ser>
          <c:idx val="4"/>
          <c:order val="4"/>
          <c:tx>
            <c:strRef>
              <c:f>'Fall 16'!$FV$652</c:f>
              <c:strCache>
                <c:ptCount val="1"/>
                <c:pt idx="0">
                  <c:v>LH2-041S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16'!$FV$654:$FV$664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62-49F5-A50B-8FB77F959FC7}"/>
            </c:ext>
          </c:extLst>
        </c:ser>
        <c:ser>
          <c:idx val="5"/>
          <c:order val="5"/>
          <c:tx>
            <c:strRef>
              <c:f>'Fall 16'!$FW$652</c:f>
              <c:strCache>
                <c:ptCount val="1"/>
                <c:pt idx="0">
                  <c:v>LH2-057S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16'!$FW$654:$FW$664</c:f>
              <c:numCache>
                <c:formatCode>0%</c:formatCode>
                <c:ptCount val="11"/>
                <c:pt idx="0">
                  <c:v>6.3878971865550069E-2</c:v>
                </c:pt>
                <c:pt idx="1">
                  <c:v>0</c:v>
                </c:pt>
                <c:pt idx="2">
                  <c:v>0.2086369785104572</c:v>
                </c:pt>
                <c:pt idx="3">
                  <c:v>0.41576143783019681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0.11188877963228484</c:v>
                </c:pt>
                <c:pt idx="8">
                  <c:v>6.9707638623172821E-2</c:v>
                </c:pt>
                <c:pt idx="9">
                  <c:v>0.13012619353833835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62-49F5-A50B-8FB77F959FC7}"/>
            </c:ext>
          </c:extLst>
        </c:ser>
        <c:ser>
          <c:idx val="6"/>
          <c:order val="6"/>
          <c:tx>
            <c:strRef>
              <c:f>'Fall 16'!$FX$652</c:f>
              <c:strCache>
                <c:ptCount val="1"/>
                <c:pt idx="0">
                  <c:v>LH2-062S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16'!$FX$654:$FX$664</c:f>
              <c:numCache>
                <c:formatCode>0%</c:formatCode>
                <c:ptCount val="11"/>
                <c:pt idx="0">
                  <c:v>6.1873217687906143E-2</c:v>
                </c:pt>
                <c:pt idx="1">
                  <c:v>1.5282100721254114E-2</c:v>
                </c:pt>
                <c:pt idx="2">
                  <c:v>0.11917143396360341</c:v>
                </c:pt>
                <c:pt idx="3">
                  <c:v>0.26747032262443432</c:v>
                </c:pt>
                <c:pt idx="4">
                  <c:v>1.5028751034605521E-2</c:v>
                </c:pt>
                <c:pt idx="5">
                  <c:v>3.177004895543116E-2</c:v>
                </c:pt>
                <c:pt idx="6">
                  <c:v>0</c:v>
                </c:pt>
                <c:pt idx="7">
                  <c:v>0.19360241929885519</c:v>
                </c:pt>
                <c:pt idx="8">
                  <c:v>4.1569026020636793E-2</c:v>
                </c:pt>
                <c:pt idx="9">
                  <c:v>0.21691534790608999</c:v>
                </c:pt>
                <c:pt idx="10">
                  <c:v>3.7317331787183314E-2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62-49F5-A50B-8FB77F959FC7}"/>
            </c:ext>
          </c:extLst>
        </c:ser>
        <c:ser>
          <c:idx val="7"/>
          <c:order val="7"/>
          <c:tx>
            <c:strRef>
              <c:f>'Fall 16'!$FY$652</c:f>
              <c:strCache>
                <c:ptCount val="1"/>
                <c:pt idx="0">
                  <c:v>LH2-063S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16'!$FY$654:$FY$664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0.21730767122005801</c:v>
                </c:pt>
                <c:pt idx="3">
                  <c:v>0.38977657798472054</c:v>
                </c:pt>
                <c:pt idx="4">
                  <c:v>2.3697439527085907E-2</c:v>
                </c:pt>
                <c:pt idx="5">
                  <c:v>4.4469830090669883E-2</c:v>
                </c:pt>
                <c:pt idx="6">
                  <c:v>0</c:v>
                </c:pt>
                <c:pt idx="7">
                  <c:v>9.1071160233155105E-2</c:v>
                </c:pt>
                <c:pt idx="8">
                  <c:v>6.5588373538263994E-2</c:v>
                </c:pt>
                <c:pt idx="9">
                  <c:v>0.13077541292766395</c:v>
                </c:pt>
                <c:pt idx="10">
                  <c:v>3.7313534478382697E-2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62-49F5-A50B-8FB77F959FC7}"/>
            </c:ext>
          </c:extLst>
        </c:ser>
        <c:ser>
          <c:idx val="8"/>
          <c:order val="8"/>
          <c:tx>
            <c:strRef>
              <c:f>'Fall 16'!$FZ$652</c:f>
              <c:strCache>
                <c:ptCount val="1"/>
                <c:pt idx="0">
                  <c:v>LH2-064S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16'!$FZ$654:$FZ$664</c:f>
              <c:numCache>
                <c:formatCode>0%</c:formatCode>
                <c:ptCount val="11"/>
                <c:pt idx="0">
                  <c:v>1.4252837226770843E-2</c:v>
                </c:pt>
                <c:pt idx="1">
                  <c:v>0</c:v>
                </c:pt>
                <c:pt idx="2">
                  <c:v>0.47558358526982625</c:v>
                </c:pt>
                <c:pt idx="3">
                  <c:v>0.1578844941244536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0.27986751034246943</c:v>
                </c:pt>
                <c:pt idx="8">
                  <c:v>3.0849764650486684E-2</c:v>
                </c:pt>
                <c:pt idx="9">
                  <c:v>4.1561808385993167E-2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62-49F5-A50B-8FB77F959FC7}"/>
            </c:ext>
          </c:extLst>
        </c:ser>
        <c:ser>
          <c:idx val="9"/>
          <c:order val="9"/>
          <c:tx>
            <c:strRef>
              <c:f>'Fall 16'!$GA$652</c:f>
              <c:strCache>
                <c:ptCount val="1"/>
                <c:pt idx="0">
                  <c:v>LH2-065S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16'!$GA$654:$GA$664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0.4482761506535981</c:v>
                </c:pt>
                <c:pt idx="3">
                  <c:v>0.39838855707828363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0.15333529226811821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62-49F5-A50B-8FB77F959FC7}"/>
            </c:ext>
          </c:extLst>
        </c:ser>
        <c:ser>
          <c:idx val="10"/>
          <c:order val="10"/>
          <c:tx>
            <c:strRef>
              <c:f>'Fall 16'!$GB$652</c:f>
              <c:strCache>
                <c:ptCount val="1"/>
                <c:pt idx="0">
                  <c:v>LH2-066S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16'!$GB$654:$GB$664</c:f>
              <c:numCache>
                <c:formatCode>0%</c:formatCode>
                <c:ptCount val="11"/>
                <c:pt idx="0">
                  <c:v>5.1016044948909683E-2</c:v>
                </c:pt>
                <c:pt idx="1">
                  <c:v>1.6043624100339497E-2</c:v>
                </c:pt>
                <c:pt idx="2">
                  <c:v>0.15589123295627372</c:v>
                </c:pt>
                <c:pt idx="3">
                  <c:v>0.3470716916541336</c:v>
                </c:pt>
                <c:pt idx="4">
                  <c:v>2.5057793636949627E-2</c:v>
                </c:pt>
                <c:pt idx="5">
                  <c:v>3.3648371899127248E-2</c:v>
                </c:pt>
                <c:pt idx="6">
                  <c:v>0</c:v>
                </c:pt>
                <c:pt idx="7">
                  <c:v>0.13887081574810603</c:v>
                </c:pt>
                <c:pt idx="8">
                  <c:v>5.257099664447068E-2</c:v>
                </c:pt>
                <c:pt idx="9">
                  <c:v>0.15267692977843944</c:v>
                </c:pt>
                <c:pt idx="10">
                  <c:v>2.7152498633250428E-2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62-49F5-A50B-8FB77F959FC7}"/>
            </c:ext>
          </c:extLst>
        </c:ser>
        <c:ser>
          <c:idx val="11"/>
          <c:order val="11"/>
          <c:tx>
            <c:strRef>
              <c:f>'Fall 16'!$GC$652</c:f>
              <c:strCache>
                <c:ptCount val="1"/>
                <c:pt idx="0">
                  <c:v>LH2-067S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16'!$GC$654:$GC$664</c:f>
              <c:numCache>
                <c:formatCode>0%</c:formatCode>
                <c:ptCount val="11"/>
                <c:pt idx="0">
                  <c:v>0.31208180948823366</c:v>
                </c:pt>
                <c:pt idx="1">
                  <c:v>9.6086157239104256E-2</c:v>
                </c:pt>
                <c:pt idx="2">
                  <c:v>6.6498866135640648E-3</c:v>
                </c:pt>
                <c:pt idx="3">
                  <c:v>6.4568473347864945E-3</c:v>
                </c:pt>
                <c:pt idx="4">
                  <c:v>1.3797371091731583E-2</c:v>
                </c:pt>
                <c:pt idx="5">
                  <c:v>0</c:v>
                </c:pt>
                <c:pt idx="6">
                  <c:v>0</c:v>
                </c:pt>
                <c:pt idx="7">
                  <c:v>0.2569573803404428</c:v>
                </c:pt>
                <c:pt idx="8">
                  <c:v>7.4292271922755731E-3</c:v>
                </c:pt>
                <c:pt idx="9">
                  <c:v>0.22500747681826114</c:v>
                </c:pt>
                <c:pt idx="10">
                  <c:v>7.5533843881600587E-2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62-49F5-A50B-8FB77F959FC7}"/>
            </c:ext>
          </c:extLst>
        </c:ser>
        <c:ser>
          <c:idx val="12"/>
          <c:order val="12"/>
          <c:tx>
            <c:strRef>
              <c:f>'Fall 16'!$GD$652</c:f>
              <c:strCache>
                <c:ptCount val="1"/>
                <c:pt idx="0">
                  <c:v>LH2-068S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16'!$GD$654:$GD$664</c:f>
              <c:numCache>
                <c:formatCode>0%</c:formatCode>
                <c:ptCount val="11"/>
                <c:pt idx="0">
                  <c:v>2.738058474703451E-2</c:v>
                </c:pt>
                <c:pt idx="1">
                  <c:v>0</c:v>
                </c:pt>
                <c:pt idx="2">
                  <c:v>3.619771387085987E-2</c:v>
                </c:pt>
                <c:pt idx="3">
                  <c:v>0.29369765101977507</c:v>
                </c:pt>
                <c:pt idx="4">
                  <c:v>6.7694808785214782E-3</c:v>
                </c:pt>
                <c:pt idx="5">
                  <c:v>1.1733650708471976E-2</c:v>
                </c:pt>
                <c:pt idx="6">
                  <c:v>0</c:v>
                </c:pt>
                <c:pt idx="7">
                  <c:v>0.10963987786764622</c:v>
                </c:pt>
                <c:pt idx="8">
                  <c:v>6.1064347328815237E-3</c:v>
                </c:pt>
                <c:pt idx="9">
                  <c:v>0.48124288159027978</c:v>
                </c:pt>
                <c:pt idx="10">
                  <c:v>2.7231724584529413E-2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62-49F5-A50B-8FB77F959FC7}"/>
            </c:ext>
          </c:extLst>
        </c:ser>
        <c:ser>
          <c:idx val="13"/>
          <c:order val="13"/>
          <c:tx>
            <c:strRef>
              <c:f>'Fall 16'!$GE$652</c:f>
              <c:strCache>
                <c:ptCount val="1"/>
                <c:pt idx="0">
                  <c:v>LH2-069S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16'!$GE$654:$GE$664</c:f>
              <c:numCache>
                <c:formatCode>0%</c:formatCode>
                <c:ptCount val="11"/>
                <c:pt idx="0">
                  <c:v>0.20178834805340723</c:v>
                </c:pt>
                <c:pt idx="1">
                  <c:v>3.7174232131739586E-2</c:v>
                </c:pt>
                <c:pt idx="2">
                  <c:v>0.13808430194888541</c:v>
                </c:pt>
                <c:pt idx="3">
                  <c:v>0.11257330265894783</c:v>
                </c:pt>
                <c:pt idx="4">
                  <c:v>1.5803015638818401E-2</c:v>
                </c:pt>
                <c:pt idx="5">
                  <c:v>0</c:v>
                </c:pt>
                <c:pt idx="6">
                  <c:v>0</c:v>
                </c:pt>
                <c:pt idx="7">
                  <c:v>0.20137173419660001</c:v>
                </c:pt>
                <c:pt idx="8">
                  <c:v>1.3138018893702608E-2</c:v>
                </c:pt>
                <c:pt idx="9">
                  <c:v>0.27228504181591123</c:v>
                </c:pt>
                <c:pt idx="10">
                  <c:v>7.7820046619877211E-3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62-49F5-A50B-8FB77F959FC7}"/>
            </c:ext>
          </c:extLst>
        </c:ser>
        <c:ser>
          <c:idx val="14"/>
          <c:order val="14"/>
          <c:tx>
            <c:strRef>
              <c:f>'Fall 16'!$GF$652</c:f>
              <c:strCache>
                <c:ptCount val="1"/>
                <c:pt idx="0">
                  <c:v>LH2-070S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16'!$GF$654:$GF$664</c:f>
              <c:numCache>
                <c:formatCode>0%</c:formatCode>
                <c:ptCount val="11"/>
                <c:pt idx="0">
                  <c:v>6.1245449292064304E-2</c:v>
                </c:pt>
                <c:pt idx="1">
                  <c:v>0</c:v>
                </c:pt>
                <c:pt idx="2">
                  <c:v>0.27414895245919779</c:v>
                </c:pt>
                <c:pt idx="3">
                  <c:v>0.39673543243633141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0.1976987866975313</c:v>
                </c:pt>
                <c:pt idx="8">
                  <c:v>0</c:v>
                </c:pt>
                <c:pt idx="9">
                  <c:v>7.0171379114875018E-2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62-49F5-A50B-8FB77F959FC7}"/>
            </c:ext>
          </c:extLst>
        </c:ser>
        <c:ser>
          <c:idx val="15"/>
          <c:order val="15"/>
          <c:tx>
            <c:strRef>
              <c:f>'Fall 16'!$GG$652</c:f>
              <c:strCache>
                <c:ptCount val="1"/>
                <c:pt idx="0">
                  <c:v>LH2-071S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16'!$GG$654:$GG$664</c:f>
              <c:numCache>
                <c:formatCode>0%</c:formatCode>
                <c:ptCount val="11"/>
                <c:pt idx="0">
                  <c:v>0.31974920921622946</c:v>
                </c:pt>
                <c:pt idx="1">
                  <c:v>7.650729549301015E-2</c:v>
                </c:pt>
                <c:pt idx="2">
                  <c:v>2.3346153073767705E-2</c:v>
                </c:pt>
                <c:pt idx="3">
                  <c:v>2.9687234840573302E-2</c:v>
                </c:pt>
                <c:pt idx="4">
                  <c:v>3.0962484200295686E-3</c:v>
                </c:pt>
                <c:pt idx="5">
                  <c:v>1.8501249230036397E-2</c:v>
                </c:pt>
                <c:pt idx="6">
                  <c:v>0</c:v>
                </c:pt>
                <c:pt idx="7">
                  <c:v>3.4574855957923666E-2</c:v>
                </c:pt>
                <c:pt idx="8">
                  <c:v>8.0996948712217895E-2</c:v>
                </c:pt>
                <c:pt idx="9">
                  <c:v>0.27707190959520261</c:v>
                </c:pt>
                <c:pt idx="10">
                  <c:v>0.13646889546100938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662-49F5-A50B-8FB77F959FC7}"/>
            </c:ext>
          </c:extLst>
        </c:ser>
        <c:ser>
          <c:idx val="16"/>
          <c:order val="16"/>
          <c:tx>
            <c:strRef>
              <c:f>'Fall 16'!$GH$652</c:f>
              <c:strCache>
                <c:ptCount val="1"/>
                <c:pt idx="0">
                  <c:v>LH2-072S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16'!$GH$654:$GH$664</c:f>
              <c:numCache>
                <c:formatCode>0%</c:formatCode>
                <c:ptCount val="11"/>
                <c:pt idx="0">
                  <c:v>0.14524732249241493</c:v>
                </c:pt>
                <c:pt idx="1">
                  <c:v>1.8677434123938925E-2</c:v>
                </c:pt>
                <c:pt idx="2">
                  <c:v>0.25577209806145801</c:v>
                </c:pt>
                <c:pt idx="3">
                  <c:v>0.29623900415921356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0.16344244251335238</c:v>
                </c:pt>
                <c:pt idx="8">
                  <c:v>0</c:v>
                </c:pt>
                <c:pt idx="9">
                  <c:v>0.12062169864962226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62-49F5-A50B-8FB77F959FC7}"/>
            </c:ext>
          </c:extLst>
        </c:ser>
        <c:ser>
          <c:idx val="17"/>
          <c:order val="17"/>
          <c:tx>
            <c:strRef>
              <c:f>'Fall 16'!$HI$653</c:f>
              <c:strCache>
                <c:ptCount val="1"/>
                <c:pt idx="0">
                  <c:v>LH4-278S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16'!$HI$654:$HI$664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662-49F5-A50B-8FB77F959FC7}"/>
            </c:ext>
          </c:extLst>
        </c:ser>
        <c:ser>
          <c:idx val="18"/>
          <c:order val="18"/>
          <c:tx>
            <c:strRef>
              <c:f>'Fall 16'!$GI$652</c:f>
              <c:strCache>
                <c:ptCount val="1"/>
                <c:pt idx="0">
                  <c:v>LH2-025S D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16'!$GI$654:$GI$664</c:f>
              <c:numCache>
                <c:formatCode>0%</c:formatCode>
                <c:ptCount val="11"/>
                <c:pt idx="0">
                  <c:v>0.22262482826383112</c:v>
                </c:pt>
                <c:pt idx="1">
                  <c:v>5.85431763302003E-2</c:v>
                </c:pt>
                <c:pt idx="2">
                  <c:v>0.12490659511685299</c:v>
                </c:pt>
                <c:pt idx="3">
                  <c:v>0.22122353645507226</c:v>
                </c:pt>
                <c:pt idx="4">
                  <c:v>1.4092377025742769E-2</c:v>
                </c:pt>
                <c:pt idx="5">
                  <c:v>2.4352912789224253E-2</c:v>
                </c:pt>
                <c:pt idx="6">
                  <c:v>0</c:v>
                </c:pt>
                <c:pt idx="7">
                  <c:v>0.14745858397476136</c:v>
                </c:pt>
                <c:pt idx="8">
                  <c:v>3.2202265684062675E-2</c:v>
                </c:pt>
                <c:pt idx="9">
                  <c:v>0.12072112472114188</c:v>
                </c:pt>
                <c:pt idx="10">
                  <c:v>3.3874599639110471E-2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62-49F5-A50B-8FB77F959FC7}"/>
            </c:ext>
          </c:extLst>
        </c:ser>
        <c:ser>
          <c:idx val="19"/>
          <c:order val="19"/>
          <c:tx>
            <c:strRef>
              <c:f>'Fall 16'!$GJ$652</c:f>
              <c:strCache>
                <c:ptCount val="1"/>
                <c:pt idx="0">
                  <c:v>LH2-026S D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16'!$GJ$654:$GJ$664</c:f>
              <c:numCache>
                <c:formatCode>0%</c:formatCode>
                <c:ptCount val="11"/>
                <c:pt idx="0">
                  <c:v>8.4396300610052696E-2</c:v>
                </c:pt>
                <c:pt idx="1">
                  <c:v>0</c:v>
                </c:pt>
                <c:pt idx="2">
                  <c:v>0.22849107541951583</c:v>
                </c:pt>
                <c:pt idx="3">
                  <c:v>0.37144836523659053</c:v>
                </c:pt>
                <c:pt idx="4">
                  <c:v>0</c:v>
                </c:pt>
                <c:pt idx="5">
                  <c:v>3.4019356875566731E-2</c:v>
                </c:pt>
                <c:pt idx="6">
                  <c:v>0</c:v>
                </c:pt>
                <c:pt idx="7">
                  <c:v>8.5927187991826554E-2</c:v>
                </c:pt>
                <c:pt idx="8">
                  <c:v>5.5883523124514868E-2</c:v>
                </c:pt>
                <c:pt idx="9">
                  <c:v>8.7898597843644788E-2</c:v>
                </c:pt>
                <c:pt idx="10">
                  <c:v>5.1935592898288023E-2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662-49F5-A50B-8FB77F959FC7}"/>
            </c:ext>
          </c:extLst>
        </c:ser>
        <c:ser>
          <c:idx val="20"/>
          <c:order val="20"/>
          <c:tx>
            <c:strRef>
              <c:f>'Fall 16'!$GK$652</c:f>
              <c:strCache>
                <c:ptCount val="1"/>
                <c:pt idx="0">
                  <c:v>LH2-060S D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16'!$GK$654:$GK$664</c:f>
              <c:numCache>
                <c:formatCode>0%</c:formatCode>
                <c:ptCount val="11"/>
                <c:pt idx="0">
                  <c:v>9.4177724321255998E-2</c:v>
                </c:pt>
                <c:pt idx="1">
                  <c:v>0</c:v>
                </c:pt>
                <c:pt idx="2">
                  <c:v>0.23949957883102341</c:v>
                </c:pt>
                <c:pt idx="3">
                  <c:v>0.34205068283028789</c:v>
                </c:pt>
                <c:pt idx="4">
                  <c:v>0</c:v>
                </c:pt>
                <c:pt idx="5">
                  <c:v>3.8416515569484021E-2</c:v>
                </c:pt>
                <c:pt idx="6">
                  <c:v>0</c:v>
                </c:pt>
                <c:pt idx="7">
                  <c:v>9.0500457663257358E-2</c:v>
                </c:pt>
                <c:pt idx="8">
                  <c:v>6.5085424811773401E-2</c:v>
                </c:pt>
                <c:pt idx="9">
                  <c:v>9.8881599807887799E-2</c:v>
                </c:pt>
                <c:pt idx="10">
                  <c:v>3.1388016165030133E-2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62-49F5-A50B-8FB77F959FC7}"/>
            </c:ext>
          </c:extLst>
        </c:ser>
        <c:ser>
          <c:idx val="21"/>
          <c:order val="21"/>
          <c:tx>
            <c:strRef>
              <c:f>'Fall 16'!$GL$652</c:f>
              <c:strCache>
                <c:ptCount val="1"/>
                <c:pt idx="0">
                  <c:v>LH2-061S D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16'!$GL$654:$GL$664</c:f>
              <c:numCache>
                <c:formatCode>0%</c:formatCode>
                <c:ptCount val="11"/>
                <c:pt idx="0">
                  <c:v>7.8906909253865537E-2</c:v>
                </c:pt>
                <c:pt idx="1">
                  <c:v>0</c:v>
                </c:pt>
                <c:pt idx="2">
                  <c:v>0.16058115627107825</c:v>
                </c:pt>
                <c:pt idx="3">
                  <c:v>0.43272207887045233</c:v>
                </c:pt>
                <c:pt idx="4">
                  <c:v>0</c:v>
                </c:pt>
                <c:pt idx="5">
                  <c:v>3.9312822994286685E-2</c:v>
                </c:pt>
                <c:pt idx="6">
                  <c:v>0</c:v>
                </c:pt>
                <c:pt idx="7">
                  <c:v>0.10316550952669243</c:v>
                </c:pt>
                <c:pt idx="8">
                  <c:v>5.1537116300308369E-2</c:v>
                </c:pt>
                <c:pt idx="9">
                  <c:v>0.10060674828759701</c:v>
                </c:pt>
                <c:pt idx="10">
                  <c:v>3.3167658495719329E-2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662-49F5-A50B-8FB77F959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8997720"/>
        <c:axId val="389017400"/>
      </c:barChart>
      <c:catAx>
        <c:axId val="38899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017400"/>
        <c:crosses val="autoZero"/>
        <c:auto val="1"/>
        <c:lblAlgn val="ctr"/>
        <c:lblOffset val="100"/>
        <c:noMultiLvlLbl val="0"/>
      </c:catAx>
      <c:valAx>
        <c:axId val="389017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9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LEMMING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16'!$AI$584</c:f>
              <c:strCache>
                <c:ptCount val="1"/>
                <c:pt idx="0">
                  <c:v>LH4-519FL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16'!$AI$654:$AI$664</c:f>
              <c:numCache>
                <c:formatCode>0%</c:formatCode>
                <c:ptCount val="11"/>
                <c:pt idx="0">
                  <c:v>9.3937675829946207E-2</c:v>
                </c:pt>
                <c:pt idx="1">
                  <c:v>0</c:v>
                </c:pt>
                <c:pt idx="2">
                  <c:v>2.0852350825890806E-2</c:v>
                </c:pt>
                <c:pt idx="3">
                  <c:v>0</c:v>
                </c:pt>
                <c:pt idx="4">
                  <c:v>0</c:v>
                </c:pt>
                <c:pt idx="5">
                  <c:v>8.560964398905381E-2</c:v>
                </c:pt>
                <c:pt idx="6">
                  <c:v>0.12276267678574412</c:v>
                </c:pt>
                <c:pt idx="7">
                  <c:v>0.10952177312088729</c:v>
                </c:pt>
                <c:pt idx="8">
                  <c:v>0</c:v>
                </c:pt>
                <c:pt idx="9">
                  <c:v>0.56731587944847783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9-4CF6-8351-71067287A924}"/>
            </c:ext>
          </c:extLst>
        </c:ser>
        <c:ser>
          <c:idx val="1"/>
          <c:order val="1"/>
          <c:tx>
            <c:strRef>
              <c:f>'Fall 16'!$AJ$584</c:f>
              <c:strCache>
                <c:ptCount val="1"/>
                <c:pt idx="0">
                  <c:v>LH4-520FL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16'!$AJ$654:$AJ$664</c:f>
              <c:numCache>
                <c:formatCode>0%</c:formatCode>
                <c:ptCount val="11"/>
                <c:pt idx="0">
                  <c:v>6.3348866750415025E-2</c:v>
                </c:pt>
                <c:pt idx="1">
                  <c:v>0</c:v>
                </c:pt>
                <c:pt idx="2">
                  <c:v>8.0608524972707821E-3</c:v>
                </c:pt>
                <c:pt idx="3">
                  <c:v>0</c:v>
                </c:pt>
                <c:pt idx="4">
                  <c:v>0</c:v>
                </c:pt>
                <c:pt idx="5">
                  <c:v>1.8901403215850709E-2</c:v>
                </c:pt>
                <c:pt idx="6">
                  <c:v>0</c:v>
                </c:pt>
                <c:pt idx="7">
                  <c:v>1.0719935592936733E-2</c:v>
                </c:pt>
                <c:pt idx="8">
                  <c:v>0</c:v>
                </c:pt>
                <c:pt idx="9">
                  <c:v>0.8876003145768272</c:v>
                </c:pt>
                <c:pt idx="10">
                  <c:v>1.1368627366699441E-2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9-4CF6-8351-71067287A924}"/>
            </c:ext>
          </c:extLst>
        </c:ser>
        <c:ser>
          <c:idx val="2"/>
          <c:order val="2"/>
          <c:tx>
            <c:strRef>
              <c:f>'Fall 16'!$AK$584</c:f>
              <c:strCache>
                <c:ptCount val="1"/>
                <c:pt idx="0">
                  <c:v>LH4-521FL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16'!$AK$654:$AK$664</c:f>
              <c:numCache>
                <c:formatCode>0%</c:formatCode>
                <c:ptCount val="11"/>
                <c:pt idx="0">
                  <c:v>9.2620030182080176E-2</c:v>
                </c:pt>
                <c:pt idx="1">
                  <c:v>3.0340537404632446E-2</c:v>
                </c:pt>
                <c:pt idx="2">
                  <c:v>2.2694981248684649E-2</c:v>
                </c:pt>
                <c:pt idx="3">
                  <c:v>0</c:v>
                </c:pt>
                <c:pt idx="4">
                  <c:v>0</c:v>
                </c:pt>
                <c:pt idx="5">
                  <c:v>5.7907721366059837E-2</c:v>
                </c:pt>
                <c:pt idx="6">
                  <c:v>0</c:v>
                </c:pt>
                <c:pt idx="7">
                  <c:v>0.14860666014429913</c:v>
                </c:pt>
                <c:pt idx="8">
                  <c:v>0</c:v>
                </c:pt>
                <c:pt idx="9">
                  <c:v>0.61571152116873384</c:v>
                </c:pt>
                <c:pt idx="10">
                  <c:v>3.2118548485509858E-2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19-4CF6-8351-71067287A924}"/>
            </c:ext>
          </c:extLst>
        </c:ser>
        <c:ser>
          <c:idx val="3"/>
          <c:order val="3"/>
          <c:tx>
            <c:strRef>
              <c:f>'Fall 16'!$AL$584</c:f>
              <c:strCache>
                <c:ptCount val="1"/>
                <c:pt idx="0">
                  <c:v>LH4-522FL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16'!$AL$654:$AL$664</c:f>
              <c:numCache>
                <c:formatCode>0%</c:formatCode>
                <c:ptCount val="11"/>
                <c:pt idx="0">
                  <c:v>0.12397374468023052</c:v>
                </c:pt>
                <c:pt idx="1">
                  <c:v>3.6920518861819421E-2</c:v>
                </c:pt>
                <c:pt idx="2">
                  <c:v>2.8792239669337978E-2</c:v>
                </c:pt>
                <c:pt idx="3">
                  <c:v>0</c:v>
                </c:pt>
                <c:pt idx="4">
                  <c:v>0</c:v>
                </c:pt>
                <c:pt idx="5">
                  <c:v>7.3846162612389465E-2</c:v>
                </c:pt>
                <c:pt idx="6">
                  <c:v>0</c:v>
                </c:pt>
                <c:pt idx="7">
                  <c:v>0.11942946724297686</c:v>
                </c:pt>
                <c:pt idx="8">
                  <c:v>0</c:v>
                </c:pt>
                <c:pt idx="9">
                  <c:v>0.6170378669332458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19-4CF6-8351-71067287A924}"/>
            </c:ext>
          </c:extLst>
        </c:ser>
        <c:ser>
          <c:idx val="4"/>
          <c:order val="4"/>
          <c:tx>
            <c:strRef>
              <c:f>'Fall 16'!$AM$584</c:f>
              <c:strCache>
                <c:ptCount val="1"/>
                <c:pt idx="0">
                  <c:v>LH4-523FL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16'!$AM$654:$AM$664</c:f>
              <c:numCache>
                <c:formatCode>0%</c:formatCode>
                <c:ptCount val="11"/>
                <c:pt idx="0">
                  <c:v>6.1874603054224833E-2</c:v>
                </c:pt>
                <c:pt idx="1">
                  <c:v>9.0092892143074643E-3</c:v>
                </c:pt>
                <c:pt idx="2">
                  <c:v>6.5190478379788669E-3</c:v>
                </c:pt>
                <c:pt idx="3">
                  <c:v>0</c:v>
                </c:pt>
                <c:pt idx="4">
                  <c:v>0</c:v>
                </c:pt>
                <c:pt idx="5">
                  <c:v>1.4007765874026681E-2</c:v>
                </c:pt>
                <c:pt idx="6">
                  <c:v>0</c:v>
                </c:pt>
                <c:pt idx="7">
                  <c:v>1.0050390819665873E-2</c:v>
                </c:pt>
                <c:pt idx="8">
                  <c:v>0</c:v>
                </c:pt>
                <c:pt idx="9">
                  <c:v>0.88358672635451796</c:v>
                </c:pt>
                <c:pt idx="10">
                  <c:v>1.4952176845278302E-2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19-4CF6-8351-71067287A924}"/>
            </c:ext>
          </c:extLst>
        </c:ser>
        <c:ser>
          <c:idx val="5"/>
          <c:order val="5"/>
          <c:tx>
            <c:strRef>
              <c:f>'Fall 16'!$AN$584</c:f>
              <c:strCache>
                <c:ptCount val="1"/>
                <c:pt idx="0">
                  <c:v>LH4-524FL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16'!$AN$654:$AN$664</c:f>
              <c:numCache>
                <c:formatCode>0%</c:formatCode>
                <c:ptCount val="11"/>
                <c:pt idx="0">
                  <c:v>9.708048067185765E-2</c:v>
                </c:pt>
                <c:pt idx="1">
                  <c:v>4.0388988915415446E-2</c:v>
                </c:pt>
                <c:pt idx="2">
                  <c:v>3.1263349975548617E-2</c:v>
                </c:pt>
                <c:pt idx="3">
                  <c:v>0</c:v>
                </c:pt>
                <c:pt idx="4">
                  <c:v>0</c:v>
                </c:pt>
                <c:pt idx="5">
                  <c:v>8.715267943082329E-2</c:v>
                </c:pt>
                <c:pt idx="6">
                  <c:v>0</c:v>
                </c:pt>
                <c:pt idx="7">
                  <c:v>0.12210028731378651</c:v>
                </c:pt>
                <c:pt idx="8">
                  <c:v>0</c:v>
                </c:pt>
                <c:pt idx="9">
                  <c:v>0.62201421369256837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19-4CF6-8351-71067287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865872"/>
        <c:axId val="-2128862432"/>
      </c:barChart>
      <c:catAx>
        <c:axId val="-212886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862432"/>
        <c:crosses val="autoZero"/>
        <c:auto val="1"/>
        <c:lblAlgn val="ctr"/>
        <c:lblOffset val="100"/>
        <c:noMultiLvlLbl val="0"/>
      </c:catAx>
      <c:valAx>
        <c:axId val="-2128862432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16'!$GM$653</c:f>
              <c:strCache>
                <c:ptCount val="1"/>
                <c:pt idx="0">
                  <c:v>LH4-014S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16'!$GM$654:$GM$664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0.63009026787844791</c:v>
                </c:pt>
                <c:pt idx="4">
                  <c:v>0</c:v>
                </c:pt>
                <c:pt idx="5">
                  <c:v>0.12669707510960632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0.2432126570119458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1-4662-84CA-C473F5ED32C2}"/>
            </c:ext>
          </c:extLst>
        </c:ser>
        <c:ser>
          <c:idx val="1"/>
          <c:order val="1"/>
          <c:tx>
            <c:strRef>
              <c:f>'Fall 16'!$GN$653</c:f>
              <c:strCache>
                <c:ptCount val="1"/>
                <c:pt idx="0">
                  <c:v>LH4-028S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16'!$GN$654:$GN$664</c:f>
              <c:numCache>
                <c:formatCode>0%</c:formatCode>
                <c:ptCount val="11"/>
                <c:pt idx="0">
                  <c:v>4.6451086928274848E-2</c:v>
                </c:pt>
                <c:pt idx="1">
                  <c:v>5.3691531760493412E-2</c:v>
                </c:pt>
                <c:pt idx="2">
                  <c:v>6.4156867743889595E-2</c:v>
                </c:pt>
                <c:pt idx="3">
                  <c:v>0.55533916623813595</c:v>
                </c:pt>
                <c:pt idx="4">
                  <c:v>4.7228550450738253E-2</c:v>
                </c:pt>
                <c:pt idx="5">
                  <c:v>8.0032762616840558E-2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0.12015286269963187</c:v>
                </c:pt>
                <c:pt idx="10">
                  <c:v>3.2947171561995434E-2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1-4662-84CA-C473F5ED32C2}"/>
            </c:ext>
          </c:extLst>
        </c:ser>
        <c:ser>
          <c:idx val="2"/>
          <c:order val="2"/>
          <c:tx>
            <c:strRef>
              <c:f>'Fall 16'!$GO$653</c:f>
              <c:strCache>
                <c:ptCount val="1"/>
                <c:pt idx="0">
                  <c:v>LH4-063S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16'!$GO$654:$GO$664</c:f>
              <c:numCache>
                <c:formatCode>0%</c:formatCode>
                <c:ptCount val="11"/>
                <c:pt idx="0">
                  <c:v>9.6622405283807763E-2</c:v>
                </c:pt>
                <c:pt idx="1">
                  <c:v>0</c:v>
                </c:pt>
                <c:pt idx="2">
                  <c:v>0</c:v>
                </c:pt>
                <c:pt idx="3">
                  <c:v>0.59979629812457325</c:v>
                </c:pt>
                <c:pt idx="4">
                  <c:v>0</c:v>
                </c:pt>
                <c:pt idx="5">
                  <c:v>0.10179375906720216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0.20178753752441678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1-4662-84CA-C473F5ED32C2}"/>
            </c:ext>
          </c:extLst>
        </c:ser>
        <c:ser>
          <c:idx val="3"/>
          <c:order val="3"/>
          <c:tx>
            <c:strRef>
              <c:f>'Fall 16'!$GP$653</c:f>
              <c:strCache>
                <c:ptCount val="1"/>
                <c:pt idx="0">
                  <c:v>LH4-073S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16'!$GP$654:$GP$664</c:f>
              <c:numCache>
                <c:formatCode>0%</c:formatCode>
                <c:ptCount val="11"/>
                <c:pt idx="0">
                  <c:v>4.6631292128445405E-2</c:v>
                </c:pt>
                <c:pt idx="1">
                  <c:v>4.6796132356021265E-2</c:v>
                </c:pt>
                <c:pt idx="2">
                  <c:v>8.3903115728704958E-2</c:v>
                </c:pt>
                <c:pt idx="3">
                  <c:v>0.45769462567890495</c:v>
                </c:pt>
                <c:pt idx="4">
                  <c:v>7.3817695876341266E-2</c:v>
                </c:pt>
                <c:pt idx="5">
                  <c:v>6.2006794419568599E-2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0.22915034381201352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01-4662-84CA-C473F5ED32C2}"/>
            </c:ext>
          </c:extLst>
        </c:ser>
        <c:ser>
          <c:idx val="4"/>
          <c:order val="4"/>
          <c:tx>
            <c:strRef>
              <c:f>'Fall 16'!$GQ$653</c:f>
              <c:strCache>
                <c:ptCount val="1"/>
                <c:pt idx="0">
                  <c:v>LH4-081S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16'!$GQ$654:$GQ$664</c:f>
              <c:numCache>
                <c:formatCode>0%</c:formatCode>
                <c:ptCount val="11"/>
                <c:pt idx="0">
                  <c:v>0</c:v>
                </c:pt>
                <c:pt idx="1">
                  <c:v>5.5066430070175601E-2</c:v>
                </c:pt>
                <c:pt idx="2">
                  <c:v>0</c:v>
                </c:pt>
                <c:pt idx="3">
                  <c:v>0.55136343826720291</c:v>
                </c:pt>
                <c:pt idx="4">
                  <c:v>4.043063874955078E-2</c:v>
                </c:pt>
                <c:pt idx="5">
                  <c:v>7.9557451684641678E-2</c:v>
                </c:pt>
                <c:pt idx="6">
                  <c:v>4.3447016328747187E-2</c:v>
                </c:pt>
                <c:pt idx="7">
                  <c:v>0</c:v>
                </c:pt>
                <c:pt idx="8">
                  <c:v>0</c:v>
                </c:pt>
                <c:pt idx="9">
                  <c:v>0.17132533686291521</c:v>
                </c:pt>
                <c:pt idx="10">
                  <c:v>5.8809688036766755E-2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1-4662-84CA-C473F5ED32C2}"/>
            </c:ext>
          </c:extLst>
        </c:ser>
        <c:ser>
          <c:idx val="5"/>
          <c:order val="5"/>
          <c:tx>
            <c:strRef>
              <c:f>'Fall 16'!$GR$653</c:f>
              <c:strCache>
                <c:ptCount val="1"/>
                <c:pt idx="0">
                  <c:v>LH4-091S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16'!$GR$654:$GR$664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8.8238686698652202E-2</c:v>
                </c:pt>
                <c:pt idx="3">
                  <c:v>0.52807846177054507</c:v>
                </c:pt>
                <c:pt idx="4">
                  <c:v>7.2392256620981546E-2</c:v>
                </c:pt>
                <c:pt idx="5">
                  <c:v>8.0874411010113001E-2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0.23041618389970805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01-4662-84CA-C473F5ED32C2}"/>
            </c:ext>
          </c:extLst>
        </c:ser>
        <c:ser>
          <c:idx val="6"/>
          <c:order val="6"/>
          <c:tx>
            <c:strRef>
              <c:f>'Fall 16'!$GS$653</c:f>
              <c:strCache>
                <c:ptCount val="1"/>
                <c:pt idx="0">
                  <c:v>LH4-105S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16'!$GS$654:$GS$664</c:f>
              <c:numCache>
                <c:formatCode>0%</c:formatCode>
                <c:ptCount val="11"/>
                <c:pt idx="0">
                  <c:v>3.8380847073860996E-2</c:v>
                </c:pt>
                <c:pt idx="1">
                  <c:v>4.6183284135140147E-2</c:v>
                </c:pt>
                <c:pt idx="2">
                  <c:v>7.597433834681927E-2</c:v>
                </c:pt>
                <c:pt idx="3">
                  <c:v>0.35958517951693242</c:v>
                </c:pt>
                <c:pt idx="4">
                  <c:v>7.4986319770835613E-2</c:v>
                </c:pt>
                <c:pt idx="5">
                  <c:v>6.5584731078878564E-2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0.30303693153209688</c:v>
                </c:pt>
                <c:pt idx="10">
                  <c:v>3.6268368545435976E-2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01-4662-84CA-C473F5ED32C2}"/>
            </c:ext>
          </c:extLst>
        </c:ser>
        <c:ser>
          <c:idx val="7"/>
          <c:order val="7"/>
          <c:tx>
            <c:strRef>
              <c:f>'Fall 16'!$GT$653</c:f>
              <c:strCache>
                <c:ptCount val="1"/>
                <c:pt idx="0">
                  <c:v>LH4-110S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16'!$GT$654:$GT$664</c:f>
              <c:numCache>
                <c:formatCode>0%</c:formatCode>
                <c:ptCount val="11"/>
                <c:pt idx="0">
                  <c:v>4.7390645996386524E-2</c:v>
                </c:pt>
                <c:pt idx="1">
                  <c:v>0</c:v>
                </c:pt>
                <c:pt idx="2">
                  <c:v>4.0744188098642574E-2</c:v>
                </c:pt>
                <c:pt idx="3">
                  <c:v>0.60020763789144671</c:v>
                </c:pt>
                <c:pt idx="4">
                  <c:v>3.9950018763355521E-2</c:v>
                </c:pt>
                <c:pt idx="5">
                  <c:v>6.300349122051746E-2</c:v>
                </c:pt>
                <c:pt idx="6">
                  <c:v>4.199146683009581E-2</c:v>
                </c:pt>
                <c:pt idx="7">
                  <c:v>0</c:v>
                </c:pt>
                <c:pt idx="8">
                  <c:v>0</c:v>
                </c:pt>
                <c:pt idx="9">
                  <c:v>0.1667125511995555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01-4662-84CA-C473F5ED32C2}"/>
            </c:ext>
          </c:extLst>
        </c:ser>
        <c:ser>
          <c:idx val="8"/>
          <c:order val="8"/>
          <c:tx>
            <c:strRef>
              <c:f>'Fall 16'!$GU$653</c:f>
              <c:strCache>
                <c:ptCount val="1"/>
                <c:pt idx="0">
                  <c:v>LH4-113S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16'!$GU$654:$GU$664</c:f>
              <c:numCache>
                <c:formatCode>0%</c:formatCode>
                <c:ptCount val="11"/>
                <c:pt idx="0">
                  <c:v>5.2041600827105662E-2</c:v>
                </c:pt>
                <c:pt idx="1">
                  <c:v>0</c:v>
                </c:pt>
                <c:pt idx="2">
                  <c:v>0</c:v>
                </c:pt>
                <c:pt idx="3">
                  <c:v>0.55688023063881043</c:v>
                </c:pt>
                <c:pt idx="4">
                  <c:v>0</c:v>
                </c:pt>
                <c:pt idx="5">
                  <c:v>8.7880047324231256E-2</c:v>
                </c:pt>
                <c:pt idx="6">
                  <c:v>5.8993220165641277E-2</c:v>
                </c:pt>
                <c:pt idx="7">
                  <c:v>0</c:v>
                </c:pt>
                <c:pt idx="8">
                  <c:v>0</c:v>
                </c:pt>
                <c:pt idx="9">
                  <c:v>0.2442049010442113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01-4662-84CA-C473F5ED32C2}"/>
            </c:ext>
          </c:extLst>
        </c:ser>
        <c:ser>
          <c:idx val="9"/>
          <c:order val="9"/>
          <c:tx>
            <c:strRef>
              <c:f>'Fall 16'!$GV$653</c:f>
              <c:strCache>
                <c:ptCount val="1"/>
                <c:pt idx="0">
                  <c:v>LH4-133S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16'!$GV$654:$GV$664</c:f>
              <c:numCache>
                <c:formatCode>0%</c:formatCode>
                <c:ptCount val="11"/>
                <c:pt idx="0">
                  <c:v>6.9839102735883077E-2</c:v>
                </c:pt>
                <c:pt idx="1">
                  <c:v>6.2203888025102405E-2</c:v>
                </c:pt>
                <c:pt idx="2">
                  <c:v>0</c:v>
                </c:pt>
                <c:pt idx="3">
                  <c:v>0.51380009901125989</c:v>
                </c:pt>
                <c:pt idx="4">
                  <c:v>0</c:v>
                </c:pt>
                <c:pt idx="5">
                  <c:v>0.12705574995027674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0.1970678230334699</c:v>
                </c:pt>
                <c:pt idx="10">
                  <c:v>3.0033337244007963E-2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01-4662-84CA-C473F5ED32C2}"/>
            </c:ext>
          </c:extLst>
        </c:ser>
        <c:ser>
          <c:idx val="10"/>
          <c:order val="10"/>
          <c:tx>
            <c:strRef>
              <c:f>'Fall 16'!$GW$653</c:f>
              <c:strCache>
                <c:ptCount val="1"/>
                <c:pt idx="0">
                  <c:v>LH4-138S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16'!$GW$654:$GW$664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6.1720025619803283E-2</c:v>
                </c:pt>
                <c:pt idx="3">
                  <c:v>0.6065266383739506</c:v>
                </c:pt>
                <c:pt idx="4">
                  <c:v>9.6942110978906232E-2</c:v>
                </c:pt>
                <c:pt idx="5">
                  <c:v>0.11689539548473094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0.11791582954260893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1-4662-84CA-C473F5ED32C2}"/>
            </c:ext>
          </c:extLst>
        </c:ser>
        <c:ser>
          <c:idx val="11"/>
          <c:order val="11"/>
          <c:tx>
            <c:strRef>
              <c:f>'Fall 16'!$GX$653</c:f>
              <c:strCache>
                <c:ptCount val="1"/>
                <c:pt idx="0">
                  <c:v>LH4-152S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16'!$GX$654:$GX$664</c:f>
              <c:numCache>
                <c:formatCode>0%</c:formatCode>
                <c:ptCount val="11"/>
                <c:pt idx="0">
                  <c:v>5.290187724270385E-2</c:v>
                </c:pt>
                <c:pt idx="1">
                  <c:v>0</c:v>
                </c:pt>
                <c:pt idx="2">
                  <c:v>4.6028095969106383E-2</c:v>
                </c:pt>
                <c:pt idx="3">
                  <c:v>0.52977735333709308</c:v>
                </c:pt>
                <c:pt idx="4">
                  <c:v>6.7663444811342149E-2</c:v>
                </c:pt>
                <c:pt idx="5">
                  <c:v>9.0804869546033021E-2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0.16012876497498935</c:v>
                </c:pt>
                <c:pt idx="10">
                  <c:v>5.2695594118732147E-2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01-4662-84CA-C473F5ED32C2}"/>
            </c:ext>
          </c:extLst>
        </c:ser>
        <c:ser>
          <c:idx val="12"/>
          <c:order val="12"/>
          <c:tx>
            <c:strRef>
              <c:f>'Fall 16'!$GY$653</c:f>
              <c:strCache>
                <c:ptCount val="1"/>
                <c:pt idx="0">
                  <c:v>LH4-180S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16'!$GY$654:$GY$664</c:f>
              <c:numCache>
                <c:formatCode>0%</c:formatCode>
                <c:ptCount val="11"/>
                <c:pt idx="0">
                  <c:v>5.8691813258585052E-2</c:v>
                </c:pt>
                <c:pt idx="1">
                  <c:v>5.1898755507167375E-2</c:v>
                </c:pt>
                <c:pt idx="2">
                  <c:v>0</c:v>
                </c:pt>
                <c:pt idx="3">
                  <c:v>0.57801354571764185</c:v>
                </c:pt>
                <c:pt idx="4">
                  <c:v>0</c:v>
                </c:pt>
                <c:pt idx="5">
                  <c:v>9.4578168444269833E-2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0.16967965949258923</c:v>
                </c:pt>
                <c:pt idx="10">
                  <c:v>4.7138057579746664E-2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01-4662-84CA-C473F5ED32C2}"/>
            </c:ext>
          </c:extLst>
        </c:ser>
        <c:ser>
          <c:idx val="13"/>
          <c:order val="13"/>
          <c:tx>
            <c:strRef>
              <c:f>'Fall 16'!$GZ$653</c:f>
              <c:strCache>
                <c:ptCount val="1"/>
                <c:pt idx="0">
                  <c:v>LH4-233S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16'!$GZ$654:$GZ$664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01-4662-84CA-C473F5ED32C2}"/>
            </c:ext>
          </c:extLst>
        </c:ser>
        <c:ser>
          <c:idx val="14"/>
          <c:order val="14"/>
          <c:tx>
            <c:strRef>
              <c:f>'Fall 16'!$HA$653</c:f>
              <c:strCache>
                <c:ptCount val="1"/>
                <c:pt idx="0">
                  <c:v>LH4-354S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16'!$HA$654:$HA$664</c:f>
              <c:numCache>
                <c:formatCode>0%</c:formatCode>
                <c:ptCount val="11"/>
                <c:pt idx="0">
                  <c:v>6.1444819148941184E-2</c:v>
                </c:pt>
                <c:pt idx="1">
                  <c:v>7.5735172869029074E-2</c:v>
                </c:pt>
                <c:pt idx="2">
                  <c:v>7.6127288612416633E-2</c:v>
                </c:pt>
                <c:pt idx="3">
                  <c:v>0.49826799856172715</c:v>
                </c:pt>
                <c:pt idx="4">
                  <c:v>8.6857870112199198E-2</c:v>
                </c:pt>
                <c:pt idx="5">
                  <c:v>8.7925444883672182E-2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0.11364140581201465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01-4662-84CA-C473F5ED32C2}"/>
            </c:ext>
          </c:extLst>
        </c:ser>
        <c:ser>
          <c:idx val="15"/>
          <c:order val="15"/>
          <c:tx>
            <c:strRef>
              <c:f>'Fall 16'!$HB$653</c:f>
              <c:strCache>
                <c:ptCount val="1"/>
                <c:pt idx="0">
                  <c:v>LH4-356S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16'!$HB$654:$HB$664</c:f>
              <c:numCache>
                <c:formatCode>0%</c:formatCode>
                <c:ptCount val="11"/>
                <c:pt idx="0">
                  <c:v>6.8896528771573429E-2</c:v>
                </c:pt>
                <c:pt idx="1">
                  <c:v>0</c:v>
                </c:pt>
                <c:pt idx="2">
                  <c:v>0</c:v>
                </c:pt>
                <c:pt idx="3">
                  <c:v>0.56090354285111022</c:v>
                </c:pt>
                <c:pt idx="4">
                  <c:v>7.7906022395323404E-2</c:v>
                </c:pt>
                <c:pt idx="5">
                  <c:v>0.10421833344790377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0.18807557253408927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01-4662-84CA-C473F5ED32C2}"/>
            </c:ext>
          </c:extLst>
        </c:ser>
        <c:ser>
          <c:idx val="16"/>
          <c:order val="16"/>
          <c:tx>
            <c:strRef>
              <c:f>'Fall 16'!$HC$653</c:f>
              <c:strCache>
                <c:ptCount val="1"/>
                <c:pt idx="0">
                  <c:v>LH4-357S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16'!$HC$654:$HC$664</c:f>
              <c:numCache>
                <c:formatCode>0%</c:formatCode>
                <c:ptCount val="11"/>
                <c:pt idx="0">
                  <c:v>5.7281372756796407E-2</c:v>
                </c:pt>
                <c:pt idx="1">
                  <c:v>7.6270992258435366E-2</c:v>
                </c:pt>
                <c:pt idx="2">
                  <c:v>0</c:v>
                </c:pt>
                <c:pt idx="3">
                  <c:v>0.5954838197411606</c:v>
                </c:pt>
                <c:pt idx="4">
                  <c:v>4.5016943883763469E-2</c:v>
                </c:pt>
                <c:pt idx="5">
                  <c:v>9.9744922436744946E-2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0.12620194892309919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01-4662-84CA-C473F5ED32C2}"/>
            </c:ext>
          </c:extLst>
        </c:ser>
        <c:ser>
          <c:idx val="17"/>
          <c:order val="17"/>
          <c:tx>
            <c:strRef>
              <c:f>'Fall 16'!$HD$653</c:f>
              <c:strCache>
                <c:ptCount val="1"/>
                <c:pt idx="0">
                  <c:v>LH4-376S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16'!$HD$654:$HD$664</c:f>
              <c:numCache>
                <c:formatCode>0%</c:formatCode>
                <c:ptCount val="11"/>
                <c:pt idx="0">
                  <c:v>6.7449250883333908E-2</c:v>
                </c:pt>
                <c:pt idx="1">
                  <c:v>4.0633504684869294E-2</c:v>
                </c:pt>
                <c:pt idx="2">
                  <c:v>0</c:v>
                </c:pt>
                <c:pt idx="3">
                  <c:v>0.57434554031267326</c:v>
                </c:pt>
                <c:pt idx="4">
                  <c:v>6.3377875415936952E-2</c:v>
                </c:pt>
                <c:pt idx="5">
                  <c:v>0.10682685895617176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0.14736696974701483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001-4662-84CA-C473F5ED32C2}"/>
            </c:ext>
          </c:extLst>
        </c:ser>
        <c:ser>
          <c:idx val="18"/>
          <c:order val="18"/>
          <c:tx>
            <c:strRef>
              <c:f>'Fall 16'!$HE$653</c:f>
              <c:strCache>
                <c:ptCount val="1"/>
                <c:pt idx="0">
                  <c:v>LH4-390S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16'!$HE$654:$HE$664</c:f>
              <c:numCache>
                <c:formatCode>0%</c:formatCode>
                <c:ptCount val="11"/>
                <c:pt idx="0">
                  <c:v>8.3360201848188722E-2</c:v>
                </c:pt>
                <c:pt idx="1">
                  <c:v>0</c:v>
                </c:pt>
                <c:pt idx="2">
                  <c:v>0</c:v>
                </c:pt>
                <c:pt idx="3">
                  <c:v>0.66168536987086568</c:v>
                </c:pt>
                <c:pt idx="4">
                  <c:v>0</c:v>
                </c:pt>
                <c:pt idx="5">
                  <c:v>0.13355617729662661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0.12139825098431903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01-4662-84CA-C473F5ED32C2}"/>
            </c:ext>
          </c:extLst>
        </c:ser>
        <c:ser>
          <c:idx val="19"/>
          <c:order val="19"/>
          <c:tx>
            <c:strRef>
              <c:f>'Fall 16'!$HF$653</c:f>
              <c:strCache>
                <c:ptCount val="1"/>
                <c:pt idx="0">
                  <c:v>LH4-430S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16'!$HF$654:$HF$664</c:f>
              <c:numCache>
                <c:formatCode>0%</c:formatCode>
                <c:ptCount val="11"/>
                <c:pt idx="0">
                  <c:v>9.4857034561496786E-2</c:v>
                </c:pt>
                <c:pt idx="1">
                  <c:v>6.4109823814375022E-2</c:v>
                </c:pt>
                <c:pt idx="2">
                  <c:v>0</c:v>
                </c:pt>
                <c:pt idx="3">
                  <c:v>0.48324059911934908</c:v>
                </c:pt>
                <c:pt idx="4">
                  <c:v>8.1481610549171649E-2</c:v>
                </c:pt>
                <c:pt idx="5">
                  <c:v>0.16776649848085348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0.10854443347475394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01-4662-84CA-C473F5ED32C2}"/>
            </c:ext>
          </c:extLst>
        </c:ser>
        <c:ser>
          <c:idx val="20"/>
          <c:order val="20"/>
          <c:tx>
            <c:strRef>
              <c:f>'Fall 16'!$HG$653</c:f>
              <c:strCache>
                <c:ptCount val="1"/>
                <c:pt idx="0">
                  <c:v>LH4-533S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16'!$HG$654:$HG$664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001-4662-84CA-C473F5ED32C2}"/>
            </c:ext>
          </c:extLst>
        </c:ser>
        <c:ser>
          <c:idx val="21"/>
          <c:order val="21"/>
          <c:tx>
            <c:strRef>
              <c:f>'Fall 16'!$HH$653</c:f>
              <c:strCache>
                <c:ptCount val="1"/>
                <c:pt idx="0">
                  <c:v>LH4-594S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16'!$HH$654:$HH$664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01-4662-84CA-C473F5ED32C2}"/>
            </c:ext>
          </c:extLst>
        </c:ser>
        <c:ser>
          <c:idx val="22"/>
          <c:order val="22"/>
          <c:tx>
            <c:strRef>
              <c:f>'Fall 16'!$HI$653</c:f>
              <c:strCache>
                <c:ptCount val="1"/>
                <c:pt idx="0">
                  <c:v>LH4-278S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16'!$EX$654:$EX$664</c:f>
              <c:strCache>
                <c:ptCount val="11"/>
                <c:pt idx="0">
                  <c:v>Coprostanol (215)</c:v>
                </c:pt>
                <c:pt idx="1">
                  <c:v>Epicoprostanol (215)</c:v>
                </c:pt>
                <c:pt idx="2">
                  <c:v>Brassicastanol (215)</c:v>
                </c:pt>
                <c:pt idx="3">
                  <c:v>Lichestanol (253)</c:v>
                </c:pt>
                <c:pt idx="4">
                  <c:v>Epibrassicastanol (215)</c:v>
                </c:pt>
                <c:pt idx="5">
                  <c:v>5ß-Campestanol (384)</c:v>
                </c:pt>
                <c:pt idx="6">
                  <c:v>5ß-Epicampestanol (215)</c:v>
                </c:pt>
                <c:pt idx="7">
                  <c:v>5ß-Stigmastanol (215)</c:v>
                </c:pt>
                <c:pt idx="8">
                  <c:v>5ß-Epistigmastanol (215)</c:v>
                </c:pt>
                <c:pt idx="9">
                  <c:v>24-Ethylcoprostanol ( 215)</c:v>
                </c:pt>
                <c:pt idx="10">
                  <c:v>24-Ethylepicoprostanol ( 215)</c:v>
                </c:pt>
              </c:strCache>
            </c:strRef>
          </c:cat>
          <c:val>
            <c:numRef>
              <c:f>'Fall 16'!$HI$654:$HI$664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01-4662-84CA-C473F5ED3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443440"/>
        <c:axId val="519443768"/>
      </c:barChart>
      <c:catAx>
        <c:axId val="51944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443768"/>
        <c:crosses val="autoZero"/>
        <c:auto val="1"/>
        <c:lblAlgn val="ctr"/>
        <c:lblOffset val="100"/>
        <c:noMultiLvlLbl val="0"/>
      </c:catAx>
      <c:valAx>
        <c:axId val="51944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44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>
                <a:latin typeface="Calibri" panose="020F0502020204030204" pitchFamily="34" charset="0"/>
              </a:rPr>
              <a:t>Distribution of α,</a:t>
            </a:r>
            <a:r>
              <a:rPr lang="el-GR" sz="1800">
                <a:latin typeface="Calibri" panose="020F0502020204030204" pitchFamily="34" charset="0"/>
              </a:rPr>
              <a:t>ω</a:t>
            </a:r>
            <a:r>
              <a:rPr lang="en-GB" sz="1800">
                <a:latin typeface="Calibri" panose="020F0502020204030204" pitchFamily="34" charset="0"/>
              </a:rPr>
              <a:t>-dicarboxylic acids in fire features from Suollagavallda</a:t>
            </a:r>
            <a:endParaRPr lang="en-GB" sz="1800"/>
          </a:p>
        </c:rich>
      </c:tx>
      <c:layout>
        <c:manualLayout>
          <c:xMode val="edge"/>
          <c:yMode val="edge"/>
          <c:x val="0.15321445966366901"/>
          <c:y val="4.35356095004374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594145725476398E-2"/>
          <c:y val="8.9707542020623601E-2"/>
          <c:w val="0.94744278414622796"/>
          <c:h val="0.7874530982842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features'!$B$188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features'!$A$189:$A$210</c:f>
              <c:strCache>
                <c:ptCount val="22"/>
                <c:pt idx="0">
                  <c:v>C9</c:v>
                </c:pt>
                <c:pt idx="1">
                  <c:v>C10</c:v>
                </c:pt>
                <c:pt idx="2">
                  <c:v>C11</c:v>
                </c:pt>
                <c:pt idx="3">
                  <c:v>C12</c:v>
                </c:pt>
                <c:pt idx="4">
                  <c:v>C13</c:v>
                </c:pt>
                <c:pt idx="5">
                  <c:v>C14</c:v>
                </c:pt>
                <c:pt idx="6">
                  <c:v>C15</c:v>
                </c:pt>
                <c:pt idx="7">
                  <c:v>C16</c:v>
                </c:pt>
                <c:pt idx="8">
                  <c:v>C17</c:v>
                </c:pt>
                <c:pt idx="9">
                  <c:v>C18</c:v>
                </c:pt>
                <c:pt idx="10">
                  <c:v>C19</c:v>
                </c:pt>
                <c:pt idx="11">
                  <c:v>C20</c:v>
                </c:pt>
                <c:pt idx="12">
                  <c:v>C21</c:v>
                </c:pt>
                <c:pt idx="13">
                  <c:v>C22</c:v>
                </c:pt>
                <c:pt idx="14">
                  <c:v>C23</c:v>
                </c:pt>
                <c:pt idx="15">
                  <c:v>C24</c:v>
                </c:pt>
                <c:pt idx="16">
                  <c:v>C25</c:v>
                </c:pt>
                <c:pt idx="17">
                  <c:v>C26</c:v>
                </c:pt>
                <c:pt idx="18">
                  <c:v>C27</c:v>
                </c:pt>
                <c:pt idx="19">
                  <c:v>C28</c:v>
                </c:pt>
                <c:pt idx="20">
                  <c:v>C29</c:v>
                </c:pt>
                <c:pt idx="21">
                  <c:v>C30</c:v>
                </c:pt>
              </c:strCache>
            </c:strRef>
          </c:cat>
          <c:val>
            <c:numRef>
              <c:f>'Fall 16 Fire features'!$B$189:$B$210</c:f>
              <c:numCache>
                <c:formatCode>0%</c:formatCode>
                <c:ptCount val="22"/>
                <c:pt idx="0">
                  <c:v>5.3192516906652228E-2</c:v>
                </c:pt>
                <c:pt idx="1">
                  <c:v>9.6477577260766865E-3</c:v>
                </c:pt>
                <c:pt idx="2">
                  <c:v>9.6862684953068542E-3</c:v>
                </c:pt>
                <c:pt idx="3">
                  <c:v>1.185686661605744E-2</c:v>
                </c:pt>
                <c:pt idx="4">
                  <c:v>1.4090696179748285E-2</c:v>
                </c:pt>
                <c:pt idx="5">
                  <c:v>1.1551513106763594E-2</c:v>
                </c:pt>
                <c:pt idx="6">
                  <c:v>9.8194068414391295E-3</c:v>
                </c:pt>
                <c:pt idx="7">
                  <c:v>4.4865075431480918E-2</c:v>
                </c:pt>
                <c:pt idx="8">
                  <c:v>2.8507309019010378E-2</c:v>
                </c:pt>
                <c:pt idx="9">
                  <c:v>9.0325193972625437E-2</c:v>
                </c:pt>
                <c:pt idx="10">
                  <c:v>3.8482915774673741E-2</c:v>
                </c:pt>
                <c:pt idx="11">
                  <c:v>0.10710824771169078</c:v>
                </c:pt>
                <c:pt idx="12">
                  <c:v>5.9278526210623746E-2</c:v>
                </c:pt>
                <c:pt idx="13">
                  <c:v>0.17047822597106355</c:v>
                </c:pt>
                <c:pt idx="14">
                  <c:v>4.018923758680356E-2</c:v>
                </c:pt>
                <c:pt idx="15">
                  <c:v>0.17195911436746916</c:v>
                </c:pt>
                <c:pt idx="16">
                  <c:v>2.6512458980443493E-2</c:v>
                </c:pt>
                <c:pt idx="17">
                  <c:v>5.2994585606409683E-2</c:v>
                </c:pt>
                <c:pt idx="18">
                  <c:v>1.6543234901687503E-2</c:v>
                </c:pt>
                <c:pt idx="19">
                  <c:v>2.4832555985421147E-2</c:v>
                </c:pt>
                <c:pt idx="20">
                  <c:v>4.7679182064834045E-3</c:v>
                </c:pt>
                <c:pt idx="21">
                  <c:v>3.3103744020693154E-3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F-4136-A153-0998256855DA}"/>
            </c:ext>
          </c:extLst>
        </c:ser>
        <c:ser>
          <c:idx val="1"/>
          <c:order val="1"/>
          <c:tx>
            <c:strRef>
              <c:f>'Fall 16 Fire features'!$C$188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features'!$A$189:$A$210</c:f>
              <c:strCache>
                <c:ptCount val="22"/>
                <c:pt idx="0">
                  <c:v>C9</c:v>
                </c:pt>
                <c:pt idx="1">
                  <c:v>C10</c:v>
                </c:pt>
                <c:pt idx="2">
                  <c:v>C11</c:v>
                </c:pt>
                <c:pt idx="3">
                  <c:v>C12</c:v>
                </c:pt>
                <c:pt idx="4">
                  <c:v>C13</c:v>
                </c:pt>
                <c:pt idx="5">
                  <c:v>C14</c:v>
                </c:pt>
                <c:pt idx="6">
                  <c:v>C15</c:v>
                </c:pt>
                <c:pt idx="7">
                  <c:v>C16</c:v>
                </c:pt>
                <c:pt idx="8">
                  <c:v>C17</c:v>
                </c:pt>
                <c:pt idx="9">
                  <c:v>C18</c:v>
                </c:pt>
                <c:pt idx="10">
                  <c:v>C19</c:v>
                </c:pt>
                <c:pt idx="11">
                  <c:v>C20</c:v>
                </c:pt>
                <c:pt idx="12">
                  <c:v>C21</c:v>
                </c:pt>
                <c:pt idx="13">
                  <c:v>C22</c:v>
                </c:pt>
                <c:pt idx="14">
                  <c:v>C23</c:v>
                </c:pt>
                <c:pt idx="15">
                  <c:v>C24</c:v>
                </c:pt>
                <c:pt idx="16">
                  <c:v>C25</c:v>
                </c:pt>
                <c:pt idx="17">
                  <c:v>C26</c:v>
                </c:pt>
                <c:pt idx="18">
                  <c:v>C27</c:v>
                </c:pt>
                <c:pt idx="19">
                  <c:v>C28</c:v>
                </c:pt>
                <c:pt idx="20">
                  <c:v>C29</c:v>
                </c:pt>
                <c:pt idx="21">
                  <c:v>C30</c:v>
                </c:pt>
              </c:strCache>
            </c:strRef>
          </c:cat>
          <c:val>
            <c:numRef>
              <c:f>'Fall 16 Fire features'!$C$189:$C$210</c:f>
              <c:numCache>
                <c:formatCode>0%</c:formatCode>
                <c:ptCount val="22"/>
                <c:pt idx="0">
                  <c:v>3.6836317358179507E-2</c:v>
                </c:pt>
                <c:pt idx="1">
                  <c:v>6.0538337919334127E-3</c:v>
                </c:pt>
                <c:pt idx="2">
                  <c:v>4.5517219008166035E-3</c:v>
                </c:pt>
                <c:pt idx="3">
                  <c:v>3.1589131597011487E-3</c:v>
                </c:pt>
                <c:pt idx="4">
                  <c:v>2.6442916594217793E-3</c:v>
                </c:pt>
                <c:pt idx="5">
                  <c:v>5.4080394464938054E-3</c:v>
                </c:pt>
                <c:pt idx="6">
                  <c:v>5.0334822011163004E-3</c:v>
                </c:pt>
                <c:pt idx="7">
                  <c:v>8.3475379962157356E-2</c:v>
                </c:pt>
                <c:pt idx="8">
                  <c:v>1.5449183255271115E-2</c:v>
                </c:pt>
                <c:pt idx="9">
                  <c:v>0.10687926256505963</c:v>
                </c:pt>
                <c:pt idx="10">
                  <c:v>4.8043708931384828E-2</c:v>
                </c:pt>
                <c:pt idx="11">
                  <c:v>0.1414563535388895</c:v>
                </c:pt>
                <c:pt idx="12">
                  <c:v>8.0910642623881784E-2</c:v>
                </c:pt>
                <c:pt idx="13">
                  <c:v>0.28582011496600357</c:v>
                </c:pt>
                <c:pt idx="14">
                  <c:v>2.8106184342614228E-2</c:v>
                </c:pt>
                <c:pt idx="15">
                  <c:v>0.1089501602791809</c:v>
                </c:pt>
                <c:pt idx="16">
                  <c:v>9.5332305258731004E-3</c:v>
                </c:pt>
                <c:pt idx="17">
                  <c:v>1.1967444688689198E-2</c:v>
                </c:pt>
                <c:pt idx="18">
                  <c:v>4.6662828428147051E-3</c:v>
                </c:pt>
                <c:pt idx="19">
                  <c:v>3.9014327475636844E-3</c:v>
                </c:pt>
                <c:pt idx="20">
                  <c:v>5.4325909177429851E-3</c:v>
                </c:pt>
                <c:pt idx="21">
                  <c:v>1.7214282952110304E-3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F-4136-A153-0998256855DA}"/>
            </c:ext>
          </c:extLst>
        </c:ser>
        <c:ser>
          <c:idx val="2"/>
          <c:order val="2"/>
          <c:tx>
            <c:strRef>
              <c:f>'Fall 16 Fire features'!$D$188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features'!$A$189:$A$210</c:f>
              <c:strCache>
                <c:ptCount val="22"/>
                <c:pt idx="0">
                  <c:v>C9</c:v>
                </c:pt>
                <c:pt idx="1">
                  <c:v>C10</c:v>
                </c:pt>
                <c:pt idx="2">
                  <c:v>C11</c:v>
                </c:pt>
                <c:pt idx="3">
                  <c:v>C12</c:v>
                </c:pt>
                <c:pt idx="4">
                  <c:v>C13</c:v>
                </c:pt>
                <c:pt idx="5">
                  <c:v>C14</c:v>
                </c:pt>
                <c:pt idx="6">
                  <c:v>C15</c:v>
                </c:pt>
                <c:pt idx="7">
                  <c:v>C16</c:v>
                </c:pt>
                <c:pt idx="8">
                  <c:v>C17</c:v>
                </c:pt>
                <c:pt idx="9">
                  <c:v>C18</c:v>
                </c:pt>
                <c:pt idx="10">
                  <c:v>C19</c:v>
                </c:pt>
                <c:pt idx="11">
                  <c:v>C20</c:v>
                </c:pt>
                <c:pt idx="12">
                  <c:v>C21</c:v>
                </c:pt>
                <c:pt idx="13">
                  <c:v>C22</c:v>
                </c:pt>
                <c:pt idx="14">
                  <c:v>C23</c:v>
                </c:pt>
                <c:pt idx="15">
                  <c:v>C24</c:v>
                </c:pt>
                <c:pt idx="16">
                  <c:v>C25</c:v>
                </c:pt>
                <c:pt idx="17">
                  <c:v>C26</c:v>
                </c:pt>
                <c:pt idx="18">
                  <c:v>C27</c:v>
                </c:pt>
                <c:pt idx="19">
                  <c:v>C28</c:v>
                </c:pt>
                <c:pt idx="20">
                  <c:v>C29</c:v>
                </c:pt>
                <c:pt idx="21">
                  <c:v>C30</c:v>
                </c:pt>
              </c:strCache>
            </c:strRef>
          </c:cat>
          <c:val>
            <c:numRef>
              <c:f>'Fall 16 Fire features'!$D$189:$D$210</c:f>
              <c:numCache>
                <c:formatCode>0%</c:formatCode>
                <c:ptCount val="22"/>
                <c:pt idx="0">
                  <c:v>5.8300062570019455E-2</c:v>
                </c:pt>
                <c:pt idx="1">
                  <c:v>1.2102537174362368E-2</c:v>
                </c:pt>
                <c:pt idx="2">
                  <c:v>8.2732783204041149E-3</c:v>
                </c:pt>
                <c:pt idx="3">
                  <c:v>4.3311881454638239E-3</c:v>
                </c:pt>
                <c:pt idx="4">
                  <c:v>4.439495071439775E-3</c:v>
                </c:pt>
                <c:pt idx="5">
                  <c:v>8.4178732578188194E-3</c:v>
                </c:pt>
                <c:pt idx="6">
                  <c:v>7.2996808495139134E-3</c:v>
                </c:pt>
                <c:pt idx="7">
                  <c:v>0.10112256655287982</c:v>
                </c:pt>
                <c:pt idx="8">
                  <c:v>1.6826216586604291E-2</c:v>
                </c:pt>
                <c:pt idx="9">
                  <c:v>0.13394540632013077</c:v>
                </c:pt>
                <c:pt idx="10">
                  <c:v>4.8923962966881479E-2</c:v>
                </c:pt>
                <c:pt idx="11">
                  <c:v>0.16358776521881133</c:v>
                </c:pt>
                <c:pt idx="12">
                  <c:v>6.4885032506174334E-2</c:v>
                </c:pt>
                <c:pt idx="13">
                  <c:v>0.26058972213782594</c:v>
                </c:pt>
                <c:pt idx="14">
                  <c:v>1.6648431497764335E-2</c:v>
                </c:pt>
                <c:pt idx="15">
                  <c:v>6.4822222761323031E-2</c:v>
                </c:pt>
                <c:pt idx="16">
                  <c:v>5.2185773212100484E-3</c:v>
                </c:pt>
                <c:pt idx="17">
                  <c:v>9.3173922015197964E-3</c:v>
                </c:pt>
                <c:pt idx="18">
                  <c:v>2.4833441910372448E-3</c:v>
                </c:pt>
                <c:pt idx="19">
                  <c:v>2.8711253600291545E-3</c:v>
                </c:pt>
                <c:pt idx="20">
                  <c:v>3.6023553797816842E-3</c:v>
                </c:pt>
                <c:pt idx="21">
                  <c:v>1.9917636090045522E-3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5F-4136-A153-099825685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373392"/>
        <c:axId val="-2110369904"/>
      </c:barChart>
      <c:catAx>
        <c:axId val="-211037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369904"/>
        <c:crosses val="autoZero"/>
        <c:auto val="1"/>
        <c:lblAlgn val="ctr"/>
        <c:lblOffset val="100"/>
        <c:noMultiLvlLbl val="0"/>
      </c:catAx>
      <c:valAx>
        <c:axId val="-211036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37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452630659403797E-2"/>
          <c:y val="0.19997375674982901"/>
          <c:w val="0.20887613477431199"/>
          <c:h val="0.229575304987322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Distribution of n-alkanols in fire features from Suollagavallda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258735121187797E-2"/>
          <c:y val="0.104269063116205"/>
          <c:w val="0.93836699669549195"/>
          <c:h val="0.79431982489709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features'!$B$290</c:f>
              <c:strCache>
                <c:ptCount val="1"/>
                <c:pt idx="0">
                  <c:v>2901:1-Fire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features'!$A$291:$A$310</c:f>
              <c:strCache>
                <c:ptCount val="20"/>
                <c:pt idx="0">
                  <c:v>C13</c:v>
                </c:pt>
                <c:pt idx="1">
                  <c:v>C14</c:v>
                </c:pt>
                <c:pt idx="2">
                  <c:v>C15</c:v>
                </c:pt>
                <c:pt idx="3">
                  <c:v>C16</c:v>
                </c:pt>
                <c:pt idx="4">
                  <c:v>C17</c:v>
                </c:pt>
                <c:pt idx="5">
                  <c:v>C18</c:v>
                </c:pt>
                <c:pt idx="6">
                  <c:v>C19</c:v>
                </c:pt>
                <c:pt idx="7">
                  <c:v>C20</c:v>
                </c:pt>
                <c:pt idx="8">
                  <c:v>C21</c:v>
                </c:pt>
                <c:pt idx="9">
                  <c:v>C22</c:v>
                </c:pt>
                <c:pt idx="10">
                  <c:v>C23</c:v>
                </c:pt>
                <c:pt idx="11">
                  <c:v>C24</c:v>
                </c:pt>
                <c:pt idx="12">
                  <c:v>C25</c:v>
                </c:pt>
                <c:pt idx="13">
                  <c:v>C26</c:v>
                </c:pt>
                <c:pt idx="14">
                  <c:v>C27</c:v>
                </c:pt>
                <c:pt idx="15">
                  <c:v>C28</c:v>
                </c:pt>
                <c:pt idx="16">
                  <c:v>C29</c:v>
                </c:pt>
                <c:pt idx="17">
                  <c:v>C30</c:v>
                </c:pt>
                <c:pt idx="18">
                  <c:v>C31</c:v>
                </c:pt>
                <c:pt idx="19">
                  <c:v>C32</c:v>
                </c:pt>
              </c:strCache>
            </c:strRef>
          </c:cat>
          <c:val>
            <c:numRef>
              <c:f>'Fall 16 Fire features'!$B$291:$B$310</c:f>
              <c:numCache>
                <c:formatCode>0%</c:formatCode>
                <c:ptCount val="20"/>
                <c:pt idx="0" formatCode="General">
                  <c:v>0</c:v>
                </c:pt>
                <c:pt idx="1">
                  <c:v>3.2942403929120843E-3</c:v>
                </c:pt>
                <c:pt idx="2">
                  <c:v>3.2829073720543021E-3</c:v>
                </c:pt>
                <c:pt idx="3">
                  <c:v>2.9098755273822451E-2</c:v>
                </c:pt>
                <c:pt idx="4">
                  <c:v>5.8753857394229861E-4</c:v>
                </c:pt>
                <c:pt idx="5">
                  <c:v>2.2799206704490729E-2</c:v>
                </c:pt>
                <c:pt idx="6">
                  <c:v>5.3901793193344618E-3</c:v>
                </c:pt>
                <c:pt idx="7">
                  <c:v>4.2343300250642389E-2</c:v>
                </c:pt>
                <c:pt idx="8">
                  <c:v>1.3824490985064419E-2</c:v>
                </c:pt>
                <c:pt idx="9">
                  <c:v>9.9639193621670591E-2</c:v>
                </c:pt>
                <c:pt idx="10">
                  <c:v>1.0939323995275066E-2</c:v>
                </c:pt>
                <c:pt idx="11">
                  <c:v>8.4493548352879824E-2</c:v>
                </c:pt>
                <c:pt idx="12">
                  <c:v>1.246752722656575E-2</c:v>
                </c:pt>
                <c:pt idx="13">
                  <c:v>0.13188690171559286</c:v>
                </c:pt>
                <c:pt idx="14">
                  <c:v>1.5933278255330488E-2</c:v>
                </c:pt>
                <c:pt idx="15">
                  <c:v>0.35449733905295994</c:v>
                </c:pt>
                <c:pt idx="16">
                  <c:v>1.3242567081554127E-2</c:v>
                </c:pt>
                <c:pt idx="17">
                  <c:v>8.511170442652162E-2</c:v>
                </c:pt>
                <c:pt idx="18">
                  <c:v>4.4017189823952169E-2</c:v>
                </c:pt>
                <c:pt idx="19">
                  <c:v>2.7150807575434577E-2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E-4263-B503-C414D6EF7A27}"/>
            </c:ext>
          </c:extLst>
        </c:ser>
        <c:ser>
          <c:idx val="1"/>
          <c:order val="1"/>
          <c:tx>
            <c:strRef>
              <c:f>'Fall 16 Fire features'!$C$290</c:f>
              <c:strCache>
                <c:ptCount val="1"/>
                <c:pt idx="0">
                  <c:v>2907:1-Hearth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features'!$A$291:$A$310</c:f>
              <c:strCache>
                <c:ptCount val="20"/>
                <c:pt idx="0">
                  <c:v>C13</c:v>
                </c:pt>
                <c:pt idx="1">
                  <c:v>C14</c:v>
                </c:pt>
                <c:pt idx="2">
                  <c:v>C15</c:v>
                </c:pt>
                <c:pt idx="3">
                  <c:v>C16</c:v>
                </c:pt>
                <c:pt idx="4">
                  <c:v>C17</c:v>
                </c:pt>
                <c:pt idx="5">
                  <c:v>C18</c:v>
                </c:pt>
                <c:pt idx="6">
                  <c:v>C19</c:v>
                </c:pt>
                <c:pt idx="7">
                  <c:v>C20</c:v>
                </c:pt>
                <c:pt idx="8">
                  <c:v>C21</c:v>
                </c:pt>
                <c:pt idx="9">
                  <c:v>C22</c:v>
                </c:pt>
                <c:pt idx="10">
                  <c:v>C23</c:v>
                </c:pt>
                <c:pt idx="11">
                  <c:v>C24</c:v>
                </c:pt>
                <c:pt idx="12">
                  <c:v>C25</c:v>
                </c:pt>
                <c:pt idx="13">
                  <c:v>C26</c:v>
                </c:pt>
                <c:pt idx="14">
                  <c:v>C27</c:v>
                </c:pt>
                <c:pt idx="15">
                  <c:v>C28</c:v>
                </c:pt>
                <c:pt idx="16">
                  <c:v>C29</c:v>
                </c:pt>
                <c:pt idx="17">
                  <c:v>C30</c:v>
                </c:pt>
                <c:pt idx="18">
                  <c:v>C31</c:v>
                </c:pt>
                <c:pt idx="19">
                  <c:v>C32</c:v>
                </c:pt>
              </c:strCache>
            </c:strRef>
          </c:cat>
          <c:val>
            <c:numRef>
              <c:f>'Fall 16 Fire features'!$C$291:$C$310</c:f>
              <c:numCache>
                <c:formatCode>0%</c:formatCode>
                <c:ptCount val="20"/>
                <c:pt idx="0" formatCode="General">
                  <c:v>0</c:v>
                </c:pt>
                <c:pt idx="1">
                  <c:v>1.4987780946115953E-3</c:v>
                </c:pt>
                <c:pt idx="2">
                  <c:v>6.935719247557953E-4</c:v>
                </c:pt>
                <c:pt idx="3">
                  <c:v>1.1035140777575803E-2</c:v>
                </c:pt>
                <c:pt idx="4">
                  <c:v>3.8452209835223416E-3</c:v>
                </c:pt>
                <c:pt idx="5">
                  <c:v>1.3121157800485027E-2</c:v>
                </c:pt>
                <c:pt idx="6">
                  <c:v>2.698351770465466E-3</c:v>
                </c:pt>
                <c:pt idx="7">
                  <c:v>6.9445903278540208E-2</c:v>
                </c:pt>
                <c:pt idx="8">
                  <c:v>1.0741253819229463E-2</c:v>
                </c:pt>
                <c:pt idx="9">
                  <c:v>0.21093344110485418</c:v>
                </c:pt>
                <c:pt idx="10">
                  <c:v>1.9952975817016855E-2</c:v>
                </c:pt>
                <c:pt idx="11">
                  <c:v>0.12944872639608909</c:v>
                </c:pt>
                <c:pt idx="12">
                  <c:v>1.6440274438671128E-2</c:v>
                </c:pt>
                <c:pt idx="13">
                  <c:v>0.11910957309693158</c:v>
                </c:pt>
                <c:pt idx="14">
                  <c:v>1.8628409397956319E-2</c:v>
                </c:pt>
                <c:pt idx="15">
                  <c:v>0.18725992902390021</c:v>
                </c:pt>
                <c:pt idx="16">
                  <c:v>1.4926419398380908E-2</c:v>
                </c:pt>
                <c:pt idx="17">
                  <c:v>8.8463573475087307E-2</c:v>
                </c:pt>
                <c:pt idx="18">
                  <c:v>5.171601499595168E-2</c:v>
                </c:pt>
                <c:pt idx="19">
                  <c:v>2.9030334668799462E-2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E-4263-B503-C414D6EF7A27}"/>
            </c:ext>
          </c:extLst>
        </c:ser>
        <c:ser>
          <c:idx val="2"/>
          <c:order val="2"/>
          <c:tx>
            <c:strRef>
              <c:f>'Fall 16 Fire features'!$D$290</c:f>
              <c:strCache>
                <c:ptCount val="1"/>
                <c:pt idx="0">
                  <c:v>2907:1-Hearth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features'!$A$291:$A$310</c:f>
              <c:strCache>
                <c:ptCount val="20"/>
                <c:pt idx="0">
                  <c:v>C13</c:v>
                </c:pt>
                <c:pt idx="1">
                  <c:v>C14</c:v>
                </c:pt>
                <c:pt idx="2">
                  <c:v>C15</c:v>
                </c:pt>
                <c:pt idx="3">
                  <c:v>C16</c:v>
                </c:pt>
                <c:pt idx="4">
                  <c:v>C17</c:v>
                </c:pt>
                <c:pt idx="5">
                  <c:v>C18</c:v>
                </c:pt>
                <c:pt idx="6">
                  <c:v>C19</c:v>
                </c:pt>
                <c:pt idx="7">
                  <c:v>C20</c:v>
                </c:pt>
                <c:pt idx="8">
                  <c:v>C21</c:v>
                </c:pt>
                <c:pt idx="9">
                  <c:v>C22</c:v>
                </c:pt>
                <c:pt idx="10">
                  <c:v>C23</c:v>
                </c:pt>
                <c:pt idx="11">
                  <c:v>C24</c:v>
                </c:pt>
                <c:pt idx="12">
                  <c:v>C25</c:v>
                </c:pt>
                <c:pt idx="13">
                  <c:v>C26</c:v>
                </c:pt>
                <c:pt idx="14">
                  <c:v>C27</c:v>
                </c:pt>
                <c:pt idx="15">
                  <c:v>C28</c:v>
                </c:pt>
                <c:pt idx="16">
                  <c:v>C29</c:v>
                </c:pt>
                <c:pt idx="17">
                  <c:v>C30</c:v>
                </c:pt>
                <c:pt idx="18">
                  <c:v>C31</c:v>
                </c:pt>
                <c:pt idx="19">
                  <c:v>C32</c:v>
                </c:pt>
              </c:strCache>
            </c:strRef>
          </c:cat>
          <c:val>
            <c:numRef>
              <c:f>'Fall 16 Fire features'!$D$291:$D$310</c:f>
              <c:numCache>
                <c:formatCode>0%</c:formatCode>
                <c:ptCount val="20"/>
                <c:pt idx="0" formatCode="General">
                  <c:v>0</c:v>
                </c:pt>
                <c:pt idx="1">
                  <c:v>1.2679984632628263E-3</c:v>
                </c:pt>
                <c:pt idx="2">
                  <c:v>3.0092620114273563E-4</c:v>
                </c:pt>
                <c:pt idx="3">
                  <c:v>1.8631417498866727E-2</c:v>
                </c:pt>
                <c:pt idx="4">
                  <c:v>2.8145919378419378E-3</c:v>
                </c:pt>
                <c:pt idx="5">
                  <c:v>1.0356304786943453E-2</c:v>
                </c:pt>
                <c:pt idx="6">
                  <c:v>1.7285284267995547E-3</c:v>
                </c:pt>
                <c:pt idx="7">
                  <c:v>3.8558759646671457E-2</c:v>
                </c:pt>
                <c:pt idx="8">
                  <c:v>9.2789265310848426E-3</c:v>
                </c:pt>
                <c:pt idx="9">
                  <c:v>0.23379436695492659</c:v>
                </c:pt>
                <c:pt idx="10">
                  <c:v>1.8742601776837311E-2</c:v>
                </c:pt>
                <c:pt idx="11">
                  <c:v>0.16440291887680522</c:v>
                </c:pt>
                <c:pt idx="12">
                  <c:v>1.8043601379771512E-2</c:v>
                </c:pt>
                <c:pt idx="13">
                  <c:v>0.13267909724026342</c:v>
                </c:pt>
                <c:pt idx="14">
                  <c:v>2.1127615138061478E-2</c:v>
                </c:pt>
                <c:pt idx="15">
                  <c:v>0.19703994467590039</c:v>
                </c:pt>
                <c:pt idx="16">
                  <c:v>1.0565450285835163E-2</c:v>
                </c:pt>
                <c:pt idx="17">
                  <c:v>6.6110536006620188E-2</c:v>
                </c:pt>
                <c:pt idx="18">
                  <c:v>1.3981666922643144E-2</c:v>
                </c:pt>
                <c:pt idx="19">
                  <c:v>3.9893686621322366E-2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E-4263-B503-C414D6EF7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6178736"/>
        <c:axId val="2146182208"/>
      </c:barChart>
      <c:catAx>
        <c:axId val="214617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182208"/>
        <c:crosses val="autoZero"/>
        <c:auto val="1"/>
        <c:lblAlgn val="ctr"/>
        <c:lblOffset val="100"/>
        <c:noMultiLvlLbl val="0"/>
      </c:catAx>
      <c:valAx>
        <c:axId val="214618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17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722784928968805E-2"/>
          <c:y val="0.17665639861412299"/>
          <c:w val="0.23005999170854899"/>
          <c:h val="0.17406938948621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Distribution of miscellaneous compounds in fire features from Suollagavallda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258735121187797E-2"/>
          <c:y val="0.104269063116205"/>
          <c:w val="0.93836699669549195"/>
          <c:h val="0.665002572178152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features'!$B$290</c:f>
              <c:strCache>
                <c:ptCount val="1"/>
                <c:pt idx="0">
                  <c:v>2901:1-Fire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features'!$A$346:$A$356</c:f>
              <c:strCache>
                <c:ptCount val="11"/>
                <c:pt idx="0">
                  <c:v>Benzoic acid</c:v>
                </c:pt>
                <c:pt idx="1">
                  <c:v>6,10,14-Trimethyl-2-pentadecanone</c:v>
                </c:pt>
                <c:pt idx="2">
                  <c:v>Cholesterol</c:v>
                </c:pt>
                <c:pt idx="3">
                  <c:v>Cholestanol</c:v>
                </c:pt>
                <c:pt idx="4">
                  <c:v>Campesterol</c:v>
                </c:pt>
                <c:pt idx="5">
                  <c:v>Campestanol</c:v>
                </c:pt>
                <c:pt idx="6">
                  <c:v>Stigmasterol</c:v>
                </c:pt>
                <c:pt idx="7">
                  <c:v>Sitosterol</c:v>
                </c:pt>
                <c:pt idx="8">
                  <c:v>Sitostanol</c:v>
                </c:pt>
                <c:pt idx="9">
                  <c:v>Triterp</c:v>
                </c:pt>
                <c:pt idx="10">
                  <c:v>Triterp</c:v>
                </c:pt>
              </c:strCache>
            </c:strRef>
          </c:cat>
          <c:val>
            <c:numRef>
              <c:f>'Fall 16 Fire features'!$B$346:$B$356</c:f>
              <c:numCache>
                <c:formatCode>0E+00</c:formatCode>
                <c:ptCount val="11"/>
                <c:pt idx="0">
                  <c:v>0.55418165005099751</c:v>
                </c:pt>
                <c:pt idx="1">
                  <c:v>0</c:v>
                </c:pt>
                <c:pt idx="2">
                  <c:v>0</c:v>
                </c:pt>
                <c:pt idx="3">
                  <c:v>8.3842714119473758</c:v>
                </c:pt>
                <c:pt idx="4">
                  <c:v>15.116612945806269</c:v>
                </c:pt>
                <c:pt idx="5">
                  <c:v>0</c:v>
                </c:pt>
                <c:pt idx="6">
                  <c:v>0</c:v>
                </c:pt>
                <c:pt idx="7">
                  <c:v>235.52514059079937</c:v>
                </c:pt>
                <c:pt idx="8">
                  <c:v>63.910857667503763</c:v>
                </c:pt>
                <c:pt idx="9">
                  <c:v>9.2192257815812511</c:v>
                </c:pt>
                <c:pt idx="10">
                  <c:v>1.9300667238324414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8-460A-B0FC-A87E3AB4C702}"/>
            </c:ext>
          </c:extLst>
        </c:ser>
        <c:ser>
          <c:idx val="1"/>
          <c:order val="1"/>
          <c:tx>
            <c:strRef>
              <c:f>'Fall 16 Fire features'!$C$290</c:f>
              <c:strCache>
                <c:ptCount val="1"/>
                <c:pt idx="0">
                  <c:v>2907:1-Hearth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features'!$A$346:$A$356</c:f>
              <c:strCache>
                <c:ptCount val="11"/>
                <c:pt idx="0">
                  <c:v>Benzoic acid</c:v>
                </c:pt>
                <c:pt idx="1">
                  <c:v>6,10,14-Trimethyl-2-pentadecanone</c:v>
                </c:pt>
                <c:pt idx="2">
                  <c:v>Cholesterol</c:v>
                </c:pt>
                <c:pt idx="3">
                  <c:v>Cholestanol</c:v>
                </c:pt>
                <c:pt idx="4">
                  <c:v>Campesterol</c:v>
                </c:pt>
                <c:pt idx="5">
                  <c:v>Campestanol</c:v>
                </c:pt>
                <c:pt idx="6">
                  <c:v>Stigmasterol</c:v>
                </c:pt>
                <c:pt idx="7">
                  <c:v>Sitosterol</c:v>
                </c:pt>
                <c:pt idx="8">
                  <c:v>Sitostanol</c:v>
                </c:pt>
                <c:pt idx="9">
                  <c:v>Triterp</c:v>
                </c:pt>
                <c:pt idx="10">
                  <c:v>Triterp</c:v>
                </c:pt>
              </c:strCache>
            </c:strRef>
          </c:cat>
          <c:val>
            <c:numRef>
              <c:f>'Fall 16 Fire features'!$C$346:$C$356</c:f>
              <c:numCache>
                <c:formatCode>0E+00</c:formatCode>
                <c:ptCount val="11"/>
                <c:pt idx="0">
                  <c:v>0.57881771075552824</c:v>
                </c:pt>
                <c:pt idx="1">
                  <c:v>0</c:v>
                </c:pt>
                <c:pt idx="2">
                  <c:v>0</c:v>
                </c:pt>
                <c:pt idx="3">
                  <c:v>0.79630826828974144</c:v>
                </c:pt>
                <c:pt idx="4">
                  <c:v>6.539386841075844</c:v>
                </c:pt>
                <c:pt idx="5">
                  <c:v>0</c:v>
                </c:pt>
                <c:pt idx="6">
                  <c:v>0</c:v>
                </c:pt>
                <c:pt idx="7">
                  <c:v>241.05856318111287</c:v>
                </c:pt>
                <c:pt idx="8">
                  <c:v>31.98480631692977</c:v>
                </c:pt>
                <c:pt idx="9">
                  <c:v>8.0705831658686513</c:v>
                </c:pt>
                <c:pt idx="10">
                  <c:v>1.9600052572069122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8-460A-B0FC-A87E3AB4C702}"/>
            </c:ext>
          </c:extLst>
        </c:ser>
        <c:ser>
          <c:idx val="2"/>
          <c:order val="2"/>
          <c:tx>
            <c:strRef>
              <c:f>'Fall 16 Fire features'!$D$290</c:f>
              <c:strCache>
                <c:ptCount val="1"/>
                <c:pt idx="0">
                  <c:v>2907:1-Hearth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features'!$A$346:$A$356</c:f>
              <c:strCache>
                <c:ptCount val="11"/>
                <c:pt idx="0">
                  <c:v>Benzoic acid</c:v>
                </c:pt>
                <c:pt idx="1">
                  <c:v>6,10,14-Trimethyl-2-pentadecanone</c:v>
                </c:pt>
                <c:pt idx="2">
                  <c:v>Cholesterol</c:v>
                </c:pt>
                <c:pt idx="3">
                  <c:v>Cholestanol</c:v>
                </c:pt>
                <c:pt idx="4">
                  <c:v>Campesterol</c:v>
                </c:pt>
                <c:pt idx="5">
                  <c:v>Campestanol</c:v>
                </c:pt>
                <c:pt idx="6">
                  <c:v>Stigmasterol</c:v>
                </c:pt>
                <c:pt idx="7">
                  <c:v>Sitosterol</c:v>
                </c:pt>
                <c:pt idx="8">
                  <c:v>Sitostanol</c:v>
                </c:pt>
                <c:pt idx="9">
                  <c:v>Triterp</c:v>
                </c:pt>
                <c:pt idx="10">
                  <c:v>Triterp</c:v>
                </c:pt>
              </c:strCache>
            </c:strRef>
          </c:cat>
          <c:val>
            <c:numRef>
              <c:f>'Fall 16 Fire features'!$D$346:$D$356</c:f>
              <c:numCache>
                <c:formatCode>0E+00</c:formatCode>
                <c:ptCount val="11"/>
                <c:pt idx="0">
                  <c:v>1.2799783652039007</c:v>
                </c:pt>
                <c:pt idx="1">
                  <c:v>0</c:v>
                </c:pt>
                <c:pt idx="2">
                  <c:v>0</c:v>
                </c:pt>
                <c:pt idx="3">
                  <c:v>0.28762849385282502</c:v>
                </c:pt>
                <c:pt idx="4">
                  <c:v>5.9168409566860261</c:v>
                </c:pt>
                <c:pt idx="5">
                  <c:v>0</c:v>
                </c:pt>
                <c:pt idx="6">
                  <c:v>0</c:v>
                </c:pt>
                <c:pt idx="7">
                  <c:v>489.20049617530179</c:v>
                </c:pt>
                <c:pt idx="8">
                  <c:v>41.093592477035138</c:v>
                </c:pt>
                <c:pt idx="9">
                  <c:v>13.669086462155047</c:v>
                </c:pt>
                <c:pt idx="10">
                  <c:v>1.7569907062491521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8-460A-B0FC-A87E3AB4C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6231968"/>
        <c:axId val="2146235472"/>
      </c:barChart>
      <c:catAx>
        <c:axId val="21462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235472"/>
        <c:crosses val="autoZero"/>
        <c:auto val="1"/>
        <c:lblAlgn val="ctr"/>
        <c:lblOffset val="100"/>
        <c:noMultiLvlLbl val="0"/>
      </c:catAx>
      <c:valAx>
        <c:axId val="2146235472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23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722784928968805E-2"/>
          <c:y val="0.17665639861412299"/>
          <c:w val="0.23005999170854899"/>
          <c:h val="0.17406938948621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All of them, just for fun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 Fire features'!$B$639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features'!$A$640:$A$722</c:f>
              <c:strCache>
                <c:ptCount val="83"/>
                <c:pt idx="1">
                  <c:v>FA 10:0</c:v>
                </c:pt>
                <c:pt idx="2">
                  <c:v>FA 11:0</c:v>
                </c:pt>
                <c:pt idx="3">
                  <c:v>FA 12:0</c:v>
                </c:pt>
                <c:pt idx="4">
                  <c:v>FA 13:0 br</c:v>
                </c:pt>
                <c:pt idx="5">
                  <c:v>FA 13:0 br</c:v>
                </c:pt>
                <c:pt idx="6">
                  <c:v>FA 13:0 br</c:v>
                </c:pt>
                <c:pt idx="7">
                  <c:v>FA 13:0</c:v>
                </c:pt>
                <c:pt idx="8">
                  <c:v>FA 14:0 br</c:v>
                </c:pt>
                <c:pt idx="9">
                  <c:v>FA 14:0 br</c:v>
                </c:pt>
                <c:pt idx="10">
                  <c:v>FA 14:0 br</c:v>
                </c:pt>
                <c:pt idx="11">
                  <c:v>FA 14:1 w?</c:v>
                </c:pt>
                <c:pt idx="12">
                  <c:v>FA 14:1 w?</c:v>
                </c:pt>
                <c:pt idx="13">
                  <c:v>FA 14:1 w?</c:v>
                </c:pt>
                <c:pt idx="14">
                  <c:v>FA 14:0</c:v>
                </c:pt>
                <c:pt idx="15">
                  <c:v>FA 15:0 br w2</c:v>
                </c:pt>
                <c:pt idx="16">
                  <c:v>FA 15:1 w?</c:v>
                </c:pt>
                <c:pt idx="17">
                  <c:v>FA 16:0 br (mc)</c:v>
                </c:pt>
                <c:pt idx="18">
                  <c:v>FA 15:0 br</c:v>
                </c:pt>
                <c:pt idx="19">
                  <c:v>FA 15:0 br</c:v>
                </c:pt>
                <c:pt idx="20">
                  <c:v>FA 15:0 br</c:v>
                </c:pt>
                <c:pt idx="21">
                  <c:v>FA 15:1 w?</c:v>
                </c:pt>
                <c:pt idx="22">
                  <c:v>FA 15:0</c:v>
                </c:pt>
                <c:pt idx="23">
                  <c:v>FA 16:0 br w2</c:v>
                </c:pt>
                <c:pt idx="24">
                  <c:v>FA 17:0, br (5,9,13-trimethyl)</c:v>
                </c:pt>
                <c:pt idx="25">
                  <c:v>FA16:1 w?</c:v>
                </c:pt>
                <c:pt idx="26">
                  <c:v>FA16:0 br</c:v>
                </c:pt>
                <c:pt idx="27">
                  <c:v>FA 16:1 w?</c:v>
                </c:pt>
                <c:pt idx="28">
                  <c:v>FA 16:1 w?</c:v>
                </c:pt>
                <c:pt idx="29">
                  <c:v>FA 16:0</c:v>
                </c:pt>
                <c:pt idx="30">
                  <c:v>FA 17:0 br w2</c:v>
                </c:pt>
                <c:pt idx="31">
                  <c:v>FA 17:0 br</c:v>
                </c:pt>
                <c:pt idx="32">
                  <c:v>FA 17:0 br</c:v>
                </c:pt>
                <c:pt idx="33">
                  <c:v>FA 17:1 w?</c:v>
                </c:pt>
                <c:pt idx="34">
                  <c:v>FA 17:0 br</c:v>
                </c:pt>
                <c:pt idx="35">
                  <c:v>FA 17:0 br</c:v>
                </c:pt>
                <c:pt idx="36">
                  <c:v>FA 17:1 w8?</c:v>
                </c:pt>
                <c:pt idx="37">
                  <c:v>FA 17:1 w9?</c:v>
                </c:pt>
                <c:pt idx="38">
                  <c:v>FA 17:0</c:v>
                </c:pt>
                <c:pt idx="39">
                  <c:v>FA 18:0 br w2</c:v>
                </c:pt>
                <c:pt idx="40">
                  <c:v>FA 18:0 br</c:v>
                </c:pt>
                <c:pt idx="41">
                  <c:v>? FA 18:3 w? ?</c:v>
                </c:pt>
                <c:pt idx="42">
                  <c:v>FA 18:0 br</c:v>
                </c:pt>
                <c:pt idx="43">
                  <c:v>FA 18:2 w?</c:v>
                </c:pt>
                <c:pt idx="44">
                  <c:v>FA 18:1 w?</c:v>
                </c:pt>
                <c:pt idx="45">
                  <c:v>FA 18:1 w?</c:v>
                </c:pt>
                <c:pt idx="46">
                  <c:v>FA 18:1 w?</c:v>
                </c:pt>
                <c:pt idx="47">
                  <c:v>FA 18:0</c:v>
                </c:pt>
                <c:pt idx="48">
                  <c:v>FA 18:2 w? x2</c:v>
                </c:pt>
                <c:pt idx="49">
                  <c:v>FA 19:0 br</c:v>
                </c:pt>
                <c:pt idx="50">
                  <c:v>FA 18:2 w? + FA 19:0 br</c:v>
                </c:pt>
                <c:pt idx="51">
                  <c:v>FA 18:2 w?</c:v>
                </c:pt>
                <c:pt idx="52">
                  <c:v>FA 19:0 br</c:v>
                </c:pt>
                <c:pt idx="53">
                  <c:v>FA 19:1 w11?</c:v>
                </c:pt>
                <c:pt idx="54">
                  <c:v>FA 19:1 w?</c:v>
                </c:pt>
                <c:pt idx="55">
                  <c:v>FA 19:0</c:v>
                </c:pt>
                <c:pt idx="56">
                  <c:v>FA 19:1 w?</c:v>
                </c:pt>
                <c:pt idx="57">
                  <c:v>FA 20:y w?</c:v>
                </c:pt>
                <c:pt idx="58">
                  <c:v>FA 20:3 w?</c:v>
                </c:pt>
                <c:pt idx="59">
                  <c:v>?FA 20:3 w?</c:v>
                </c:pt>
                <c:pt idx="60">
                  <c:v>FA 20:1 w?</c:v>
                </c:pt>
                <c:pt idx="61">
                  <c:v>FA 20:1 w?</c:v>
                </c:pt>
                <c:pt idx="62">
                  <c:v>FA 20:1 w?</c:v>
                </c:pt>
                <c:pt idx="63">
                  <c:v>FA 20:0</c:v>
                </c:pt>
                <c:pt idx="64">
                  <c:v>FA 21:0 br w2</c:v>
                </c:pt>
                <c:pt idx="65">
                  <c:v>FA 20:3 w?</c:v>
                </c:pt>
                <c:pt idx="66">
                  <c:v>FA 21:0 br</c:v>
                </c:pt>
                <c:pt idx="67">
                  <c:v>FA 21:0</c:v>
                </c:pt>
                <c:pt idx="68">
                  <c:v>FA 21:0 br w2 ?</c:v>
                </c:pt>
                <c:pt idx="69">
                  <c:v>FA 22:1 w?</c:v>
                </c:pt>
                <c:pt idx="70">
                  <c:v>FA 22:0</c:v>
                </c:pt>
                <c:pt idx="71">
                  <c:v>FA 23:0</c:v>
                </c:pt>
                <c:pt idx="72">
                  <c:v>FA 24:1 w?</c:v>
                </c:pt>
                <c:pt idx="73">
                  <c:v>FA 24:0</c:v>
                </c:pt>
                <c:pt idx="74">
                  <c:v>FA 25:0</c:v>
                </c:pt>
                <c:pt idx="75">
                  <c:v>FA 26:0</c:v>
                </c:pt>
                <c:pt idx="76">
                  <c:v>FA 27:0</c:v>
                </c:pt>
                <c:pt idx="77">
                  <c:v>FA 28:0</c:v>
                </c:pt>
                <c:pt idx="78">
                  <c:v>FA 29:0</c:v>
                </c:pt>
                <c:pt idx="79">
                  <c:v>FA 30:0</c:v>
                </c:pt>
                <c:pt idx="80">
                  <c:v>IS1 FA 31:0</c:v>
                </c:pt>
                <c:pt idx="81">
                  <c:v>FA 32:0</c:v>
                </c:pt>
                <c:pt idx="82">
                  <c:v>FA 33:0</c:v>
                </c:pt>
              </c:strCache>
            </c:strRef>
          </c:cat>
          <c:val>
            <c:numRef>
              <c:f>'Fall 16 Fire features'!$B$640:$B$722</c:f>
              <c:numCache>
                <c:formatCode>0%</c:formatCode>
                <c:ptCount val="83"/>
                <c:pt idx="1">
                  <c:v>5.8280178809427623E-4</c:v>
                </c:pt>
                <c:pt idx="2">
                  <c:v>2.6979921732248375E-5</c:v>
                </c:pt>
                <c:pt idx="3">
                  <c:v>5.6601846765746673E-3</c:v>
                </c:pt>
                <c:pt idx="4">
                  <c:v>0</c:v>
                </c:pt>
                <c:pt idx="5">
                  <c:v>7.8459189879081473E-4</c:v>
                </c:pt>
                <c:pt idx="6">
                  <c:v>5.0195878292765266E-4</c:v>
                </c:pt>
                <c:pt idx="7">
                  <c:v>2.6285140734143182E-3</c:v>
                </c:pt>
                <c:pt idx="8">
                  <c:v>1.6421936384915882E-4</c:v>
                </c:pt>
                <c:pt idx="9">
                  <c:v>2.5045380857293834E-3</c:v>
                </c:pt>
                <c:pt idx="10">
                  <c:v>0</c:v>
                </c:pt>
                <c:pt idx="11">
                  <c:v>5.7672203286830031E-4</c:v>
                </c:pt>
                <c:pt idx="12">
                  <c:v>4.7645665074635296E-4</c:v>
                </c:pt>
                <c:pt idx="13">
                  <c:v>0</c:v>
                </c:pt>
                <c:pt idx="14">
                  <c:v>5.7242484662754563E-2</c:v>
                </c:pt>
                <c:pt idx="15">
                  <c:v>3.405997042113318E-4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2.7279996576571496E-2</c:v>
                </c:pt>
                <c:pt idx="20">
                  <c:v>2.2146223115385066E-2</c:v>
                </c:pt>
                <c:pt idx="21">
                  <c:v>2.4311851865308123E-3</c:v>
                </c:pt>
                <c:pt idx="22">
                  <c:v>1.5937246335242815E-2</c:v>
                </c:pt>
                <c:pt idx="23">
                  <c:v>1.997097700489235E-3</c:v>
                </c:pt>
                <c:pt idx="24">
                  <c:v>1.0151637202653518E-3</c:v>
                </c:pt>
                <c:pt idx="25">
                  <c:v>2.3583498068872849E-3</c:v>
                </c:pt>
                <c:pt idx="26">
                  <c:v>1.0854318803824245E-2</c:v>
                </c:pt>
                <c:pt idx="27">
                  <c:v>4.9505963151326354E-2</c:v>
                </c:pt>
                <c:pt idx="28">
                  <c:v>1.2198592707754516E-2</c:v>
                </c:pt>
                <c:pt idx="29">
                  <c:v>0.2555951029273752</c:v>
                </c:pt>
                <c:pt idx="30">
                  <c:v>4.4101022637846175E-4</c:v>
                </c:pt>
                <c:pt idx="31">
                  <c:v>1.6245538451820959E-2</c:v>
                </c:pt>
                <c:pt idx="32">
                  <c:v>5.6451692791730634E-3</c:v>
                </c:pt>
                <c:pt idx="33">
                  <c:v>1.9634237439458439E-3</c:v>
                </c:pt>
                <c:pt idx="34">
                  <c:v>1.1412369083001195E-2</c:v>
                </c:pt>
                <c:pt idx="35">
                  <c:v>6.6174639079113456E-3</c:v>
                </c:pt>
                <c:pt idx="36">
                  <c:v>2.8899186250932198E-3</c:v>
                </c:pt>
                <c:pt idx="37">
                  <c:v>5.5725552747499666E-3</c:v>
                </c:pt>
                <c:pt idx="38">
                  <c:v>1.5080887815322998E-2</c:v>
                </c:pt>
                <c:pt idx="39">
                  <c:v>1.3961739316020265E-3</c:v>
                </c:pt>
                <c:pt idx="40">
                  <c:v>2.1639852954720503E-3</c:v>
                </c:pt>
                <c:pt idx="41">
                  <c:v>0</c:v>
                </c:pt>
                <c:pt idx="42">
                  <c:v>3.6573576094533814E-3</c:v>
                </c:pt>
                <c:pt idx="43">
                  <c:v>1.239284433246794E-2</c:v>
                </c:pt>
                <c:pt idx="44">
                  <c:v>7.656162599624404E-2</c:v>
                </c:pt>
                <c:pt idx="45">
                  <c:v>3.0275495055138036E-2</c:v>
                </c:pt>
                <c:pt idx="46">
                  <c:v>5.8750652464978122E-3</c:v>
                </c:pt>
                <c:pt idx="47">
                  <c:v>8.0888840099679907E-2</c:v>
                </c:pt>
                <c:pt idx="48">
                  <c:v>9.0543535380361462E-3</c:v>
                </c:pt>
                <c:pt idx="49">
                  <c:v>6.7000060778493473E-3</c:v>
                </c:pt>
                <c:pt idx="50">
                  <c:v>1.0572704600399483E-3</c:v>
                </c:pt>
                <c:pt idx="51">
                  <c:v>1.2107460886051623E-2</c:v>
                </c:pt>
                <c:pt idx="52">
                  <c:v>9.7600229716521465E-4</c:v>
                </c:pt>
                <c:pt idx="53">
                  <c:v>0</c:v>
                </c:pt>
                <c:pt idx="54">
                  <c:v>2.1054352148210265E-2</c:v>
                </c:pt>
                <c:pt idx="55">
                  <c:v>2.9734108025996886E-3</c:v>
                </c:pt>
                <c:pt idx="56">
                  <c:v>6.9047517676477824E-4</c:v>
                </c:pt>
                <c:pt idx="57">
                  <c:v>5.3734216666985858E-4</c:v>
                </c:pt>
                <c:pt idx="58">
                  <c:v>0</c:v>
                </c:pt>
                <c:pt idx="59">
                  <c:v>0</c:v>
                </c:pt>
                <c:pt idx="60">
                  <c:v>1.7617802393555505E-3</c:v>
                </c:pt>
                <c:pt idx="61">
                  <c:v>7.6150583524043085E-4</c:v>
                </c:pt>
                <c:pt idx="62">
                  <c:v>0</c:v>
                </c:pt>
                <c:pt idx="63">
                  <c:v>5.0983194133010112E-2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4.4059489127946999E-3</c:v>
                </c:pt>
                <c:pt idx="68">
                  <c:v>0</c:v>
                </c:pt>
                <c:pt idx="69">
                  <c:v>0</c:v>
                </c:pt>
                <c:pt idx="70">
                  <c:v>3.6216807202864729E-2</c:v>
                </c:pt>
                <c:pt idx="71">
                  <c:v>6.6257456868531192E-3</c:v>
                </c:pt>
                <c:pt idx="72">
                  <c:v>0</c:v>
                </c:pt>
                <c:pt idx="73">
                  <c:v>2.4908606156533723E-2</c:v>
                </c:pt>
                <c:pt idx="74">
                  <c:v>5.6931563898691443E-3</c:v>
                </c:pt>
                <c:pt idx="75">
                  <c:v>2.0252122068777124E-2</c:v>
                </c:pt>
                <c:pt idx="76">
                  <c:v>4.0955427361645041E-3</c:v>
                </c:pt>
                <c:pt idx="77">
                  <c:v>1.7317037034471974E-2</c:v>
                </c:pt>
                <c:pt idx="78">
                  <c:v>2.8191254685096838E-3</c:v>
                </c:pt>
                <c:pt idx="79">
                  <c:v>9.682796739126585E-3</c:v>
                </c:pt>
                <c:pt idx="80">
                  <c:v>1.4922639718181192E-3</c:v>
                </c:pt>
                <c:pt idx="81">
                  <c:v>5.1192858457673063E-3</c:v>
                </c:pt>
                <c:pt idx="82">
                  <c:v>8.2539237815876969E-4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B-4937-BCB2-7619CCC24C91}"/>
            </c:ext>
          </c:extLst>
        </c:ser>
        <c:ser>
          <c:idx val="1"/>
          <c:order val="1"/>
          <c:tx>
            <c:strRef>
              <c:f>'Fall 16 Fire features'!$C$639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features'!$A$640:$A$722</c:f>
              <c:strCache>
                <c:ptCount val="83"/>
                <c:pt idx="1">
                  <c:v>FA 10:0</c:v>
                </c:pt>
                <c:pt idx="2">
                  <c:v>FA 11:0</c:v>
                </c:pt>
                <c:pt idx="3">
                  <c:v>FA 12:0</c:v>
                </c:pt>
                <c:pt idx="4">
                  <c:v>FA 13:0 br</c:v>
                </c:pt>
                <c:pt idx="5">
                  <c:v>FA 13:0 br</c:v>
                </c:pt>
                <c:pt idx="6">
                  <c:v>FA 13:0 br</c:v>
                </c:pt>
                <c:pt idx="7">
                  <c:v>FA 13:0</c:v>
                </c:pt>
                <c:pt idx="8">
                  <c:v>FA 14:0 br</c:v>
                </c:pt>
                <c:pt idx="9">
                  <c:v>FA 14:0 br</c:v>
                </c:pt>
                <c:pt idx="10">
                  <c:v>FA 14:0 br</c:v>
                </c:pt>
                <c:pt idx="11">
                  <c:v>FA 14:1 w?</c:v>
                </c:pt>
                <c:pt idx="12">
                  <c:v>FA 14:1 w?</c:v>
                </c:pt>
                <c:pt idx="13">
                  <c:v>FA 14:1 w?</c:v>
                </c:pt>
                <c:pt idx="14">
                  <c:v>FA 14:0</c:v>
                </c:pt>
                <c:pt idx="15">
                  <c:v>FA 15:0 br w2</c:v>
                </c:pt>
                <c:pt idx="16">
                  <c:v>FA 15:1 w?</c:v>
                </c:pt>
                <c:pt idx="17">
                  <c:v>FA 16:0 br (mc)</c:v>
                </c:pt>
                <c:pt idx="18">
                  <c:v>FA 15:0 br</c:v>
                </c:pt>
                <c:pt idx="19">
                  <c:v>FA 15:0 br</c:v>
                </c:pt>
                <c:pt idx="20">
                  <c:v>FA 15:0 br</c:v>
                </c:pt>
                <c:pt idx="21">
                  <c:v>FA 15:1 w?</c:v>
                </c:pt>
                <c:pt idx="22">
                  <c:v>FA 15:0</c:v>
                </c:pt>
                <c:pt idx="23">
                  <c:v>FA 16:0 br w2</c:v>
                </c:pt>
                <c:pt idx="24">
                  <c:v>FA 17:0, br (5,9,13-trimethyl)</c:v>
                </c:pt>
                <c:pt idx="25">
                  <c:v>FA16:1 w?</c:v>
                </c:pt>
                <c:pt idx="26">
                  <c:v>FA16:0 br</c:v>
                </c:pt>
                <c:pt idx="27">
                  <c:v>FA 16:1 w?</c:v>
                </c:pt>
                <c:pt idx="28">
                  <c:v>FA 16:1 w?</c:v>
                </c:pt>
                <c:pt idx="29">
                  <c:v>FA 16:0</c:v>
                </c:pt>
                <c:pt idx="30">
                  <c:v>FA 17:0 br w2</c:v>
                </c:pt>
                <c:pt idx="31">
                  <c:v>FA 17:0 br</c:v>
                </c:pt>
                <c:pt idx="32">
                  <c:v>FA 17:0 br</c:v>
                </c:pt>
                <c:pt idx="33">
                  <c:v>FA 17:1 w?</c:v>
                </c:pt>
                <c:pt idx="34">
                  <c:v>FA 17:0 br</c:v>
                </c:pt>
                <c:pt idx="35">
                  <c:v>FA 17:0 br</c:v>
                </c:pt>
                <c:pt idx="36">
                  <c:v>FA 17:1 w8?</c:v>
                </c:pt>
                <c:pt idx="37">
                  <c:v>FA 17:1 w9?</c:v>
                </c:pt>
                <c:pt idx="38">
                  <c:v>FA 17:0</c:v>
                </c:pt>
                <c:pt idx="39">
                  <c:v>FA 18:0 br w2</c:v>
                </c:pt>
                <c:pt idx="40">
                  <c:v>FA 18:0 br</c:v>
                </c:pt>
                <c:pt idx="41">
                  <c:v>? FA 18:3 w? ?</c:v>
                </c:pt>
                <c:pt idx="42">
                  <c:v>FA 18:0 br</c:v>
                </c:pt>
                <c:pt idx="43">
                  <c:v>FA 18:2 w?</c:v>
                </c:pt>
                <c:pt idx="44">
                  <c:v>FA 18:1 w?</c:v>
                </c:pt>
                <c:pt idx="45">
                  <c:v>FA 18:1 w?</c:v>
                </c:pt>
                <c:pt idx="46">
                  <c:v>FA 18:1 w?</c:v>
                </c:pt>
                <c:pt idx="47">
                  <c:v>FA 18:0</c:v>
                </c:pt>
                <c:pt idx="48">
                  <c:v>FA 18:2 w? x2</c:v>
                </c:pt>
                <c:pt idx="49">
                  <c:v>FA 19:0 br</c:v>
                </c:pt>
                <c:pt idx="50">
                  <c:v>FA 18:2 w? + FA 19:0 br</c:v>
                </c:pt>
                <c:pt idx="51">
                  <c:v>FA 18:2 w?</c:v>
                </c:pt>
                <c:pt idx="52">
                  <c:v>FA 19:0 br</c:v>
                </c:pt>
                <c:pt idx="53">
                  <c:v>FA 19:1 w11?</c:v>
                </c:pt>
                <c:pt idx="54">
                  <c:v>FA 19:1 w?</c:v>
                </c:pt>
                <c:pt idx="55">
                  <c:v>FA 19:0</c:v>
                </c:pt>
                <c:pt idx="56">
                  <c:v>FA 19:1 w?</c:v>
                </c:pt>
                <c:pt idx="57">
                  <c:v>FA 20:y w?</c:v>
                </c:pt>
                <c:pt idx="58">
                  <c:v>FA 20:3 w?</c:v>
                </c:pt>
                <c:pt idx="59">
                  <c:v>?FA 20:3 w?</c:v>
                </c:pt>
                <c:pt idx="60">
                  <c:v>FA 20:1 w?</c:v>
                </c:pt>
                <c:pt idx="61">
                  <c:v>FA 20:1 w?</c:v>
                </c:pt>
                <c:pt idx="62">
                  <c:v>FA 20:1 w?</c:v>
                </c:pt>
                <c:pt idx="63">
                  <c:v>FA 20:0</c:v>
                </c:pt>
                <c:pt idx="64">
                  <c:v>FA 21:0 br w2</c:v>
                </c:pt>
                <c:pt idx="65">
                  <c:v>FA 20:3 w?</c:v>
                </c:pt>
                <c:pt idx="66">
                  <c:v>FA 21:0 br</c:v>
                </c:pt>
                <c:pt idx="67">
                  <c:v>FA 21:0</c:v>
                </c:pt>
                <c:pt idx="68">
                  <c:v>FA 21:0 br w2 ?</c:v>
                </c:pt>
                <c:pt idx="69">
                  <c:v>FA 22:1 w?</c:v>
                </c:pt>
                <c:pt idx="70">
                  <c:v>FA 22:0</c:v>
                </c:pt>
                <c:pt idx="71">
                  <c:v>FA 23:0</c:v>
                </c:pt>
                <c:pt idx="72">
                  <c:v>FA 24:1 w?</c:v>
                </c:pt>
                <c:pt idx="73">
                  <c:v>FA 24:0</c:v>
                </c:pt>
                <c:pt idx="74">
                  <c:v>FA 25:0</c:v>
                </c:pt>
                <c:pt idx="75">
                  <c:v>FA 26:0</c:v>
                </c:pt>
                <c:pt idx="76">
                  <c:v>FA 27:0</c:v>
                </c:pt>
                <c:pt idx="77">
                  <c:v>FA 28:0</c:v>
                </c:pt>
                <c:pt idx="78">
                  <c:v>FA 29:0</c:v>
                </c:pt>
                <c:pt idx="79">
                  <c:v>FA 30:0</c:v>
                </c:pt>
                <c:pt idx="80">
                  <c:v>IS1 FA 31:0</c:v>
                </c:pt>
                <c:pt idx="81">
                  <c:v>FA 32:0</c:v>
                </c:pt>
                <c:pt idx="82">
                  <c:v>FA 33:0</c:v>
                </c:pt>
              </c:strCache>
            </c:strRef>
          </c:cat>
          <c:val>
            <c:numRef>
              <c:f>'Fall 16 Fire features'!$C$640:$C$722</c:f>
              <c:numCache>
                <c:formatCode>0%</c:formatCode>
                <c:ptCount val="83"/>
                <c:pt idx="1">
                  <c:v>1.2418935656900718E-4</c:v>
                </c:pt>
                <c:pt idx="2">
                  <c:v>1.8212624573000924E-4</c:v>
                </c:pt>
                <c:pt idx="3">
                  <c:v>8.0551984750093595E-3</c:v>
                </c:pt>
                <c:pt idx="4">
                  <c:v>3.6527648807218867E-4</c:v>
                </c:pt>
                <c:pt idx="5">
                  <c:v>8.4797465632198757E-4</c:v>
                </c:pt>
                <c:pt idx="6">
                  <c:v>3.2583050561998657E-4</c:v>
                </c:pt>
                <c:pt idx="7">
                  <c:v>2.4086747685890982E-3</c:v>
                </c:pt>
                <c:pt idx="8">
                  <c:v>2.7995250901027716E-4</c:v>
                </c:pt>
                <c:pt idx="9">
                  <c:v>2.4713460828395908E-3</c:v>
                </c:pt>
                <c:pt idx="10">
                  <c:v>1.2143828704395204E-4</c:v>
                </c:pt>
                <c:pt idx="11">
                  <c:v>3.2212574711283279E-4</c:v>
                </c:pt>
                <c:pt idx="12">
                  <c:v>3.9681286214134889E-4</c:v>
                </c:pt>
                <c:pt idx="13">
                  <c:v>2.9607790416538178E-4</c:v>
                </c:pt>
                <c:pt idx="14">
                  <c:v>3.9681255596295997E-2</c:v>
                </c:pt>
                <c:pt idx="15">
                  <c:v>3.0417235357586961E-4</c:v>
                </c:pt>
                <c:pt idx="16">
                  <c:v>6.2879175356817321E-4</c:v>
                </c:pt>
                <c:pt idx="17">
                  <c:v>2.3923055647168097E-3</c:v>
                </c:pt>
                <c:pt idx="18">
                  <c:v>8.0862166138052514E-4</c:v>
                </c:pt>
                <c:pt idx="19">
                  <c:v>1.5556765186990996E-2</c:v>
                </c:pt>
                <c:pt idx="20">
                  <c:v>1.4095920053329927E-2</c:v>
                </c:pt>
                <c:pt idx="21">
                  <c:v>5.1298884987325717E-3</c:v>
                </c:pt>
                <c:pt idx="22">
                  <c:v>1.6239719897576978E-2</c:v>
                </c:pt>
                <c:pt idx="23">
                  <c:v>1.8284270316031835E-3</c:v>
                </c:pt>
                <c:pt idx="24">
                  <c:v>1.1556612574073978E-3</c:v>
                </c:pt>
                <c:pt idx="25">
                  <c:v>1.2041497082820193E-3</c:v>
                </c:pt>
                <c:pt idx="26">
                  <c:v>7.7357047280480727E-3</c:v>
                </c:pt>
                <c:pt idx="27">
                  <c:v>3.6157256872061956E-2</c:v>
                </c:pt>
                <c:pt idx="28">
                  <c:v>5.2403054977658015E-3</c:v>
                </c:pt>
                <c:pt idx="29">
                  <c:v>0.21387653416564417</c:v>
                </c:pt>
                <c:pt idx="30">
                  <c:v>2.9258860452457611E-4</c:v>
                </c:pt>
                <c:pt idx="31">
                  <c:v>1.1909923157105614E-2</c:v>
                </c:pt>
                <c:pt idx="32">
                  <c:v>1.8074209261282779E-3</c:v>
                </c:pt>
                <c:pt idx="33">
                  <c:v>8.257461052790649E-4</c:v>
                </c:pt>
                <c:pt idx="34">
                  <c:v>7.9861268984342954E-3</c:v>
                </c:pt>
                <c:pt idx="35">
                  <c:v>3.8498054159793182E-3</c:v>
                </c:pt>
                <c:pt idx="36">
                  <c:v>3.6910757351466448E-3</c:v>
                </c:pt>
                <c:pt idx="37">
                  <c:v>2.7765639789142662E-3</c:v>
                </c:pt>
                <c:pt idx="38">
                  <c:v>1.0902531619566707E-2</c:v>
                </c:pt>
                <c:pt idx="39">
                  <c:v>1.7099167171534984E-3</c:v>
                </c:pt>
                <c:pt idx="40">
                  <c:v>1.7030741971558966E-3</c:v>
                </c:pt>
                <c:pt idx="41">
                  <c:v>5.6340225561959392E-4</c:v>
                </c:pt>
                <c:pt idx="42">
                  <c:v>2.8517205674726135E-3</c:v>
                </c:pt>
                <c:pt idx="43">
                  <c:v>9.3479125503037622E-2</c:v>
                </c:pt>
                <c:pt idx="44">
                  <c:v>0.21518891339846893</c:v>
                </c:pt>
                <c:pt idx="45">
                  <c:v>7.4525815717203792E-3</c:v>
                </c:pt>
                <c:pt idx="46">
                  <c:v>0</c:v>
                </c:pt>
                <c:pt idx="47">
                  <c:v>6.1111937509262963E-2</c:v>
                </c:pt>
                <c:pt idx="48">
                  <c:v>7.4924890897441797E-3</c:v>
                </c:pt>
                <c:pt idx="49">
                  <c:v>2.3420390111977998E-3</c:v>
                </c:pt>
                <c:pt idx="50">
                  <c:v>1.1450708871293723E-3</c:v>
                </c:pt>
                <c:pt idx="51">
                  <c:v>1.1319683798691315E-2</c:v>
                </c:pt>
                <c:pt idx="52">
                  <c:v>3.3745621245051625E-4</c:v>
                </c:pt>
                <c:pt idx="53">
                  <c:v>2.7377450951625402E-4</c:v>
                </c:pt>
                <c:pt idx="54">
                  <c:v>5.0973734878125782E-3</c:v>
                </c:pt>
                <c:pt idx="55">
                  <c:v>5.1531195005010307E-3</c:v>
                </c:pt>
                <c:pt idx="56">
                  <c:v>4.3021805837757058E-4</c:v>
                </c:pt>
                <c:pt idx="57">
                  <c:v>3.9787995052678875E-4</c:v>
                </c:pt>
                <c:pt idx="58">
                  <c:v>1.4855662035894303E-4</c:v>
                </c:pt>
                <c:pt idx="59">
                  <c:v>8.9521004378968988E-4</c:v>
                </c:pt>
                <c:pt idx="60">
                  <c:v>1.7649880033920714E-3</c:v>
                </c:pt>
                <c:pt idx="61">
                  <c:v>1.9238775773834553E-3</c:v>
                </c:pt>
                <c:pt idx="62">
                  <c:v>1.0022012468479856E-4</c:v>
                </c:pt>
                <c:pt idx="63">
                  <c:v>5.0131763586216661E-2</c:v>
                </c:pt>
                <c:pt idx="64">
                  <c:v>2.3851636702943875E-4</c:v>
                </c:pt>
                <c:pt idx="65">
                  <c:v>4.8191571236674531E-4</c:v>
                </c:pt>
                <c:pt idx="66">
                  <c:v>4.3943969785726895E-4</c:v>
                </c:pt>
                <c:pt idx="67">
                  <c:v>8.4909617642103113E-3</c:v>
                </c:pt>
                <c:pt idx="68">
                  <c:v>8.4399773924681505E-5</c:v>
                </c:pt>
                <c:pt idx="69">
                  <c:v>3.8851202581678039E-4</c:v>
                </c:pt>
                <c:pt idx="70">
                  <c:v>4.3189844475610001E-2</c:v>
                </c:pt>
                <c:pt idx="71">
                  <c:v>7.3342969220833451E-3</c:v>
                </c:pt>
                <c:pt idx="72">
                  <c:v>0</c:v>
                </c:pt>
                <c:pt idx="73">
                  <c:v>1.7958292391187503E-2</c:v>
                </c:pt>
                <c:pt idx="74">
                  <c:v>3.0517219611512808E-3</c:v>
                </c:pt>
                <c:pt idx="75">
                  <c:v>7.0319605048475668E-3</c:v>
                </c:pt>
                <c:pt idx="76">
                  <c:v>1.8232288029540274E-3</c:v>
                </c:pt>
                <c:pt idx="77">
                  <c:v>5.7483450306802381E-3</c:v>
                </c:pt>
                <c:pt idx="78">
                  <c:v>1.276473579744907E-3</c:v>
                </c:pt>
                <c:pt idx="79">
                  <c:v>4.419801846903197E-3</c:v>
                </c:pt>
                <c:pt idx="80">
                  <c:v>5.5389371564944256E-4</c:v>
                </c:pt>
                <c:pt idx="81">
                  <c:v>1.8688845367331886E-3</c:v>
                </c:pt>
                <c:pt idx="82">
                  <c:v>3.3083255330136255E-4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B-4937-BCB2-7619CCC24C91}"/>
            </c:ext>
          </c:extLst>
        </c:ser>
        <c:ser>
          <c:idx val="2"/>
          <c:order val="2"/>
          <c:tx>
            <c:strRef>
              <c:f>'Fall 16 Fire features'!$D$639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features'!$A$640:$A$722</c:f>
              <c:strCache>
                <c:ptCount val="83"/>
                <c:pt idx="1">
                  <c:v>FA 10:0</c:v>
                </c:pt>
                <c:pt idx="2">
                  <c:v>FA 11:0</c:v>
                </c:pt>
                <c:pt idx="3">
                  <c:v>FA 12:0</c:v>
                </c:pt>
                <c:pt idx="4">
                  <c:v>FA 13:0 br</c:v>
                </c:pt>
                <c:pt idx="5">
                  <c:v>FA 13:0 br</c:v>
                </c:pt>
                <c:pt idx="6">
                  <c:v>FA 13:0 br</c:v>
                </c:pt>
                <c:pt idx="7">
                  <c:v>FA 13:0</c:v>
                </c:pt>
                <c:pt idx="8">
                  <c:v>FA 14:0 br</c:v>
                </c:pt>
                <c:pt idx="9">
                  <c:v>FA 14:0 br</c:v>
                </c:pt>
                <c:pt idx="10">
                  <c:v>FA 14:0 br</c:v>
                </c:pt>
                <c:pt idx="11">
                  <c:v>FA 14:1 w?</c:v>
                </c:pt>
                <c:pt idx="12">
                  <c:v>FA 14:1 w?</c:v>
                </c:pt>
                <c:pt idx="13">
                  <c:v>FA 14:1 w?</c:v>
                </c:pt>
                <c:pt idx="14">
                  <c:v>FA 14:0</c:v>
                </c:pt>
                <c:pt idx="15">
                  <c:v>FA 15:0 br w2</c:v>
                </c:pt>
                <c:pt idx="16">
                  <c:v>FA 15:1 w?</c:v>
                </c:pt>
                <c:pt idx="17">
                  <c:v>FA 16:0 br (mc)</c:v>
                </c:pt>
                <c:pt idx="18">
                  <c:v>FA 15:0 br</c:v>
                </c:pt>
                <c:pt idx="19">
                  <c:v>FA 15:0 br</c:v>
                </c:pt>
                <c:pt idx="20">
                  <c:v>FA 15:0 br</c:v>
                </c:pt>
                <c:pt idx="21">
                  <c:v>FA 15:1 w?</c:v>
                </c:pt>
                <c:pt idx="22">
                  <c:v>FA 15:0</c:v>
                </c:pt>
                <c:pt idx="23">
                  <c:v>FA 16:0 br w2</c:v>
                </c:pt>
                <c:pt idx="24">
                  <c:v>FA 17:0, br (5,9,13-trimethyl)</c:v>
                </c:pt>
                <c:pt idx="25">
                  <c:v>FA16:1 w?</c:v>
                </c:pt>
                <c:pt idx="26">
                  <c:v>FA16:0 br</c:v>
                </c:pt>
                <c:pt idx="27">
                  <c:v>FA 16:1 w?</c:v>
                </c:pt>
                <c:pt idx="28">
                  <c:v>FA 16:1 w?</c:v>
                </c:pt>
                <c:pt idx="29">
                  <c:v>FA 16:0</c:v>
                </c:pt>
                <c:pt idx="30">
                  <c:v>FA 17:0 br w2</c:v>
                </c:pt>
                <c:pt idx="31">
                  <c:v>FA 17:0 br</c:v>
                </c:pt>
                <c:pt idx="32">
                  <c:v>FA 17:0 br</c:v>
                </c:pt>
                <c:pt idx="33">
                  <c:v>FA 17:1 w?</c:v>
                </c:pt>
                <c:pt idx="34">
                  <c:v>FA 17:0 br</c:v>
                </c:pt>
                <c:pt idx="35">
                  <c:v>FA 17:0 br</c:v>
                </c:pt>
                <c:pt idx="36">
                  <c:v>FA 17:1 w8?</c:v>
                </c:pt>
                <c:pt idx="37">
                  <c:v>FA 17:1 w9?</c:v>
                </c:pt>
                <c:pt idx="38">
                  <c:v>FA 17:0</c:v>
                </c:pt>
                <c:pt idx="39">
                  <c:v>FA 18:0 br w2</c:v>
                </c:pt>
                <c:pt idx="40">
                  <c:v>FA 18:0 br</c:v>
                </c:pt>
                <c:pt idx="41">
                  <c:v>? FA 18:3 w? ?</c:v>
                </c:pt>
                <c:pt idx="42">
                  <c:v>FA 18:0 br</c:v>
                </c:pt>
                <c:pt idx="43">
                  <c:v>FA 18:2 w?</c:v>
                </c:pt>
                <c:pt idx="44">
                  <c:v>FA 18:1 w?</c:v>
                </c:pt>
                <c:pt idx="45">
                  <c:v>FA 18:1 w?</c:v>
                </c:pt>
                <c:pt idx="46">
                  <c:v>FA 18:1 w?</c:v>
                </c:pt>
                <c:pt idx="47">
                  <c:v>FA 18:0</c:v>
                </c:pt>
                <c:pt idx="48">
                  <c:v>FA 18:2 w? x2</c:v>
                </c:pt>
                <c:pt idx="49">
                  <c:v>FA 19:0 br</c:v>
                </c:pt>
                <c:pt idx="50">
                  <c:v>FA 18:2 w? + FA 19:0 br</c:v>
                </c:pt>
                <c:pt idx="51">
                  <c:v>FA 18:2 w?</c:v>
                </c:pt>
                <c:pt idx="52">
                  <c:v>FA 19:0 br</c:v>
                </c:pt>
                <c:pt idx="53">
                  <c:v>FA 19:1 w11?</c:v>
                </c:pt>
                <c:pt idx="54">
                  <c:v>FA 19:1 w?</c:v>
                </c:pt>
                <c:pt idx="55">
                  <c:v>FA 19:0</c:v>
                </c:pt>
                <c:pt idx="56">
                  <c:v>FA 19:1 w?</c:v>
                </c:pt>
                <c:pt idx="57">
                  <c:v>FA 20:y w?</c:v>
                </c:pt>
                <c:pt idx="58">
                  <c:v>FA 20:3 w?</c:v>
                </c:pt>
                <c:pt idx="59">
                  <c:v>?FA 20:3 w?</c:v>
                </c:pt>
                <c:pt idx="60">
                  <c:v>FA 20:1 w?</c:v>
                </c:pt>
                <c:pt idx="61">
                  <c:v>FA 20:1 w?</c:v>
                </c:pt>
                <c:pt idx="62">
                  <c:v>FA 20:1 w?</c:v>
                </c:pt>
                <c:pt idx="63">
                  <c:v>FA 20:0</c:v>
                </c:pt>
                <c:pt idx="64">
                  <c:v>FA 21:0 br w2</c:v>
                </c:pt>
                <c:pt idx="65">
                  <c:v>FA 20:3 w?</c:v>
                </c:pt>
                <c:pt idx="66">
                  <c:v>FA 21:0 br</c:v>
                </c:pt>
                <c:pt idx="67">
                  <c:v>FA 21:0</c:v>
                </c:pt>
                <c:pt idx="68">
                  <c:v>FA 21:0 br w2 ?</c:v>
                </c:pt>
                <c:pt idx="69">
                  <c:v>FA 22:1 w?</c:v>
                </c:pt>
                <c:pt idx="70">
                  <c:v>FA 22:0</c:v>
                </c:pt>
                <c:pt idx="71">
                  <c:v>FA 23:0</c:v>
                </c:pt>
                <c:pt idx="72">
                  <c:v>FA 24:1 w?</c:v>
                </c:pt>
                <c:pt idx="73">
                  <c:v>FA 24:0</c:v>
                </c:pt>
                <c:pt idx="74">
                  <c:v>FA 25:0</c:v>
                </c:pt>
                <c:pt idx="75">
                  <c:v>FA 26:0</c:v>
                </c:pt>
                <c:pt idx="76">
                  <c:v>FA 27:0</c:v>
                </c:pt>
                <c:pt idx="77">
                  <c:v>FA 28:0</c:v>
                </c:pt>
                <c:pt idx="78">
                  <c:v>FA 29:0</c:v>
                </c:pt>
                <c:pt idx="79">
                  <c:v>FA 30:0</c:v>
                </c:pt>
                <c:pt idx="80">
                  <c:v>IS1 FA 31:0</c:v>
                </c:pt>
                <c:pt idx="81">
                  <c:v>FA 32:0</c:v>
                </c:pt>
                <c:pt idx="82">
                  <c:v>FA 33:0</c:v>
                </c:pt>
              </c:strCache>
            </c:strRef>
          </c:cat>
          <c:val>
            <c:numRef>
              <c:f>'Fall 16 Fire features'!$D$640:$D$722</c:f>
              <c:numCache>
                <c:formatCode>0%</c:formatCode>
                <c:ptCount val="83"/>
                <c:pt idx="1">
                  <c:v>4.9519038400088669E-5</c:v>
                </c:pt>
                <c:pt idx="2">
                  <c:v>1.2343243084778451E-4</c:v>
                </c:pt>
                <c:pt idx="3">
                  <c:v>6.3054240026338233E-3</c:v>
                </c:pt>
                <c:pt idx="4">
                  <c:v>0</c:v>
                </c:pt>
                <c:pt idx="5">
                  <c:v>8.0947828195060802E-4</c:v>
                </c:pt>
                <c:pt idx="6">
                  <c:v>2.317123254335342E-4</c:v>
                </c:pt>
                <c:pt idx="7">
                  <c:v>2.2443830169022634E-3</c:v>
                </c:pt>
                <c:pt idx="8">
                  <c:v>2.4542138532828799E-3</c:v>
                </c:pt>
                <c:pt idx="9">
                  <c:v>2.9243615085492087E-4</c:v>
                </c:pt>
                <c:pt idx="10">
                  <c:v>0</c:v>
                </c:pt>
                <c:pt idx="11">
                  <c:v>4.8524996066576481E-4</c:v>
                </c:pt>
                <c:pt idx="12">
                  <c:v>5.8522788334244109E-4</c:v>
                </c:pt>
                <c:pt idx="13">
                  <c:v>6.779362105229068E-4</c:v>
                </c:pt>
                <c:pt idx="14">
                  <c:v>4.5656977062551819E-2</c:v>
                </c:pt>
                <c:pt idx="15">
                  <c:v>2.2978174188553619E-4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2.9818567452771276E-2</c:v>
                </c:pt>
                <c:pt idx="20">
                  <c:v>1.4773629003082751E-2</c:v>
                </c:pt>
                <c:pt idx="21">
                  <c:v>4.5279229739966353E-3</c:v>
                </c:pt>
                <c:pt idx="22">
                  <c:v>1.4551906670914539E-2</c:v>
                </c:pt>
                <c:pt idx="23">
                  <c:v>9.9651091603589941E-4</c:v>
                </c:pt>
                <c:pt idx="24">
                  <c:v>8.5449570975657983E-4</c:v>
                </c:pt>
                <c:pt idx="25">
                  <c:v>3.6212301277446257E-3</c:v>
                </c:pt>
                <c:pt idx="26">
                  <c:v>1.5036345006589907E-2</c:v>
                </c:pt>
                <c:pt idx="27">
                  <c:v>4.2662213695409928E-2</c:v>
                </c:pt>
                <c:pt idx="28">
                  <c:v>9.775471791675051E-3</c:v>
                </c:pt>
                <c:pt idx="29">
                  <c:v>0.15247364860362803</c:v>
                </c:pt>
                <c:pt idx="30">
                  <c:v>3.0537985102746247E-4</c:v>
                </c:pt>
                <c:pt idx="31">
                  <c:v>2.1106105629887448E-2</c:v>
                </c:pt>
                <c:pt idx="32">
                  <c:v>1.4685184350831468E-3</c:v>
                </c:pt>
                <c:pt idx="33">
                  <c:v>0</c:v>
                </c:pt>
                <c:pt idx="34">
                  <c:v>6.9608111823771862E-3</c:v>
                </c:pt>
                <c:pt idx="35">
                  <c:v>3.5061194967779931E-3</c:v>
                </c:pt>
                <c:pt idx="36">
                  <c:v>5.2785392771039835E-3</c:v>
                </c:pt>
                <c:pt idx="37">
                  <c:v>5.780357491238155E-3</c:v>
                </c:pt>
                <c:pt idx="38">
                  <c:v>9.5106712073700951E-3</c:v>
                </c:pt>
                <c:pt idx="39">
                  <c:v>1.2444623506013446E-3</c:v>
                </c:pt>
                <c:pt idx="40">
                  <c:v>2.8552563993304355E-3</c:v>
                </c:pt>
                <c:pt idx="41">
                  <c:v>2.7180778963733517E-4</c:v>
                </c:pt>
                <c:pt idx="42">
                  <c:v>2.1754490891757652E-3</c:v>
                </c:pt>
                <c:pt idx="43">
                  <c:v>0.17662675439309694</c:v>
                </c:pt>
                <c:pt idx="44">
                  <c:v>0.25288066710218021</c:v>
                </c:pt>
                <c:pt idx="45">
                  <c:v>4.1044040997338209E-3</c:v>
                </c:pt>
                <c:pt idx="46">
                  <c:v>0</c:v>
                </c:pt>
                <c:pt idx="47">
                  <c:v>3.863597344440494E-2</c:v>
                </c:pt>
                <c:pt idx="48">
                  <c:v>4.774166559233759E-3</c:v>
                </c:pt>
                <c:pt idx="49">
                  <c:v>1.5928054515274945E-3</c:v>
                </c:pt>
                <c:pt idx="50">
                  <c:v>5.1586368862184919E-4</c:v>
                </c:pt>
                <c:pt idx="51">
                  <c:v>6.0363002594834509E-3</c:v>
                </c:pt>
                <c:pt idx="52">
                  <c:v>0</c:v>
                </c:pt>
                <c:pt idx="53">
                  <c:v>3.2630563182621866E-4</c:v>
                </c:pt>
                <c:pt idx="54">
                  <c:v>1.6319521472673616E-2</c:v>
                </c:pt>
                <c:pt idx="55">
                  <c:v>2.6260278578658768E-3</c:v>
                </c:pt>
                <c:pt idx="56">
                  <c:v>6.0672470973704474E-4</c:v>
                </c:pt>
                <c:pt idx="57">
                  <c:v>9.9601852139596155E-4</c:v>
                </c:pt>
                <c:pt idx="58">
                  <c:v>4.0909732923805623E-4</c:v>
                </c:pt>
                <c:pt idx="59">
                  <c:v>1.2192576934281485E-3</c:v>
                </c:pt>
                <c:pt idx="60">
                  <c:v>1.7852887951370379E-3</c:v>
                </c:pt>
                <c:pt idx="61">
                  <c:v>1.7874374863778948E-3</c:v>
                </c:pt>
                <c:pt idx="62">
                  <c:v>0</c:v>
                </c:pt>
                <c:pt idx="63">
                  <c:v>3.1759291686622455E-2</c:v>
                </c:pt>
                <c:pt idx="64">
                  <c:v>0</c:v>
                </c:pt>
                <c:pt idx="65">
                  <c:v>6.0222772566974618E-4</c:v>
                </c:pt>
                <c:pt idx="66">
                  <c:v>4.2526439673808391E-4</c:v>
                </c:pt>
                <c:pt idx="67">
                  <c:v>4.6611332388085012E-3</c:v>
                </c:pt>
                <c:pt idx="68">
                  <c:v>0</c:v>
                </c:pt>
                <c:pt idx="69">
                  <c:v>2.6676884099990374E-4</c:v>
                </c:pt>
                <c:pt idx="70">
                  <c:v>2.1676555064707729E-2</c:v>
                </c:pt>
                <c:pt idx="71">
                  <c:v>3.0003251133097733E-3</c:v>
                </c:pt>
                <c:pt idx="72">
                  <c:v>3.1850993413753758E-4</c:v>
                </c:pt>
                <c:pt idx="73">
                  <c:v>6.0364549176656606E-3</c:v>
                </c:pt>
                <c:pt idx="74">
                  <c:v>9.4323645972423087E-4</c:v>
                </c:pt>
                <c:pt idx="75">
                  <c:v>2.747964598686575E-3</c:v>
                </c:pt>
                <c:pt idx="76">
                  <c:v>6.8264931948585597E-4</c:v>
                </c:pt>
                <c:pt idx="77">
                  <c:v>2.7652459982173885E-3</c:v>
                </c:pt>
                <c:pt idx="78">
                  <c:v>4.0815814429395991E-4</c:v>
                </c:pt>
                <c:pt idx="79">
                  <c:v>1.6377343143915183E-3</c:v>
                </c:pt>
                <c:pt idx="80">
                  <c:v>1.9649454236093006E-4</c:v>
                </c:pt>
                <c:pt idx="81">
                  <c:v>9.2817909772817061E-4</c:v>
                </c:pt>
                <c:pt idx="8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B-4937-BCB2-7619CCC24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321376"/>
        <c:axId val="-2110317584"/>
      </c:barChart>
      <c:catAx>
        <c:axId val="-211032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317584"/>
        <c:crosses val="autoZero"/>
        <c:auto val="1"/>
        <c:lblAlgn val="ctr"/>
        <c:lblOffset val="100"/>
        <c:noMultiLvlLbl val="0"/>
      </c:catAx>
      <c:valAx>
        <c:axId val="-211031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32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182548829466199E-2"/>
          <c:y val="0.20456052248468301"/>
          <c:w val="0.27387580519536497"/>
          <c:h val="5.86056033827520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Straight-chain saturated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17143753514397E-2"/>
          <c:y val="6.9982595917818899E-2"/>
          <c:w val="0.93188703179644905"/>
          <c:h val="0.79467455534870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features'!$B$780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features'!$A$781:$A$805</c:f>
              <c:strCache>
                <c:ptCount val="25"/>
                <c:pt idx="1">
                  <c:v>FA 10:0</c:v>
                </c:pt>
                <c:pt idx="2">
                  <c:v>FA 11:0</c:v>
                </c:pt>
                <c:pt idx="3">
                  <c:v>FA 12:0</c:v>
                </c:pt>
                <c:pt idx="4">
                  <c:v>FA 13:0</c:v>
                </c:pt>
                <c:pt idx="5">
                  <c:v>FA 14:0</c:v>
                </c:pt>
                <c:pt idx="6">
                  <c:v>FA 15:0</c:v>
                </c:pt>
                <c:pt idx="7">
                  <c:v>FA 16:0</c:v>
                </c:pt>
                <c:pt idx="8">
                  <c:v>FA 17:0</c:v>
                </c:pt>
                <c:pt idx="9">
                  <c:v>FA 18:0</c:v>
                </c:pt>
                <c:pt idx="10">
                  <c:v>FA 19:0</c:v>
                </c:pt>
                <c:pt idx="11">
                  <c:v>FA 20:0</c:v>
                </c:pt>
                <c:pt idx="12">
                  <c:v>FA 21:0</c:v>
                </c:pt>
                <c:pt idx="13">
                  <c:v>FA 22:0</c:v>
                </c:pt>
                <c:pt idx="14">
                  <c:v>FA 23:0</c:v>
                </c:pt>
                <c:pt idx="15">
                  <c:v>FA 24:0</c:v>
                </c:pt>
                <c:pt idx="16">
                  <c:v>FA 25:0</c:v>
                </c:pt>
                <c:pt idx="17">
                  <c:v>FA 26:0</c:v>
                </c:pt>
                <c:pt idx="18">
                  <c:v>FA 27:0</c:v>
                </c:pt>
                <c:pt idx="19">
                  <c:v>FA 28:0</c:v>
                </c:pt>
                <c:pt idx="20">
                  <c:v>FA 29:0</c:v>
                </c:pt>
                <c:pt idx="21">
                  <c:v>FA 30:0</c:v>
                </c:pt>
                <c:pt idx="22">
                  <c:v>IS1 FA 31:0</c:v>
                </c:pt>
                <c:pt idx="23">
                  <c:v>FA 32:0</c:v>
                </c:pt>
                <c:pt idx="24">
                  <c:v>FA 33:0</c:v>
                </c:pt>
              </c:strCache>
            </c:strRef>
          </c:cat>
          <c:val>
            <c:numRef>
              <c:f>'Fall 16 Fire features'!$B$781:$B$805</c:f>
              <c:numCache>
                <c:formatCode>0%</c:formatCode>
                <c:ptCount val="25"/>
                <c:pt idx="1">
                  <c:v>5.8280178809427623E-4</c:v>
                </c:pt>
                <c:pt idx="2">
                  <c:v>2.6979921732248375E-5</c:v>
                </c:pt>
                <c:pt idx="3">
                  <c:v>5.6601846765746673E-3</c:v>
                </c:pt>
                <c:pt idx="4">
                  <c:v>2.6285140734143182E-3</c:v>
                </c:pt>
                <c:pt idx="5">
                  <c:v>5.7242484662754563E-2</c:v>
                </c:pt>
                <c:pt idx="6">
                  <c:v>1.5937246335242815E-2</c:v>
                </c:pt>
                <c:pt idx="7">
                  <c:v>0.2555951029273752</c:v>
                </c:pt>
                <c:pt idx="8">
                  <c:v>1.5080887815322998E-2</c:v>
                </c:pt>
                <c:pt idx="9">
                  <c:v>8.0888840099679907E-2</c:v>
                </c:pt>
                <c:pt idx="10">
                  <c:v>2.9734108025996886E-3</c:v>
                </c:pt>
                <c:pt idx="11">
                  <c:v>5.0983194133010112E-2</c:v>
                </c:pt>
                <c:pt idx="12">
                  <c:v>4.4059489127946999E-3</c:v>
                </c:pt>
                <c:pt idx="13">
                  <c:v>3.6216807202864729E-2</c:v>
                </c:pt>
                <c:pt idx="14">
                  <c:v>6.6257456868531192E-3</c:v>
                </c:pt>
                <c:pt idx="15">
                  <c:v>2.4908606156533723E-2</c:v>
                </c:pt>
                <c:pt idx="16">
                  <c:v>5.6931563898691443E-3</c:v>
                </c:pt>
                <c:pt idx="17">
                  <c:v>2.0252122068777124E-2</c:v>
                </c:pt>
                <c:pt idx="18">
                  <c:v>4.0955427361645041E-3</c:v>
                </c:pt>
                <c:pt idx="19">
                  <c:v>1.7317037034471974E-2</c:v>
                </c:pt>
                <c:pt idx="20">
                  <c:v>2.8191254685096838E-3</c:v>
                </c:pt>
                <c:pt idx="21">
                  <c:v>9.682796739126585E-3</c:v>
                </c:pt>
                <c:pt idx="22">
                  <c:v>1.4922639718181192E-3</c:v>
                </c:pt>
                <c:pt idx="23">
                  <c:v>5.1192858457673063E-3</c:v>
                </c:pt>
                <c:pt idx="24">
                  <c:v>8.2539237815876969E-4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4-4E46-9734-B471F31DB1C6}"/>
            </c:ext>
          </c:extLst>
        </c:ser>
        <c:ser>
          <c:idx val="1"/>
          <c:order val="1"/>
          <c:tx>
            <c:strRef>
              <c:f>'Fall 16 Fire features'!$C$780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features'!$A$781:$A$805</c:f>
              <c:strCache>
                <c:ptCount val="25"/>
                <c:pt idx="1">
                  <c:v>FA 10:0</c:v>
                </c:pt>
                <c:pt idx="2">
                  <c:v>FA 11:0</c:v>
                </c:pt>
                <c:pt idx="3">
                  <c:v>FA 12:0</c:v>
                </c:pt>
                <c:pt idx="4">
                  <c:v>FA 13:0</c:v>
                </c:pt>
                <c:pt idx="5">
                  <c:v>FA 14:0</c:v>
                </c:pt>
                <c:pt idx="6">
                  <c:v>FA 15:0</c:v>
                </c:pt>
                <c:pt idx="7">
                  <c:v>FA 16:0</c:v>
                </c:pt>
                <c:pt idx="8">
                  <c:v>FA 17:0</c:v>
                </c:pt>
                <c:pt idx="9">
                  <c:v>FA 18:0</c:v>
                </c:pt>
                <c:pt idx="10">
                  <c:v>FA 19:0</c:v>
                </c:pt>
                <c:pt idx="11">
                  <c:v>FA 20:0</c:v>
                </c:pt>
                <c:pt idx="12">
                  <c:v>FA 21:0</c:v>
                </c:pt>
                <c:pt idx="13">
                  <c:v>FA 22:0</c:v>
                </c:pt>
                <c:pt idx="14">
                  <c:v>FA 23:0</c:v>
                </c:pt>
                <c:pt idx="15">
                  <c:v>FA 24:0</c:v>
                </c:pt>
                <c:pt idx="16">
                  <c:v>FA 25:0</c:v>
                </c:pt>
                <c:pt idx="17">
                  <c:v>FA 26:0</c:v>
                </c:pt>
                <c:pt idx="18">
                  <c:v>FA 27:0</c:v>
                </c:pt>
                <c:pt idx="19">
                  <c:v>FA 28:0</c:v>
                </c:pt>
                <c:pt idx="20">
                  <c:v>FA 29:0</c:v>
                </c:pt>
                <c:pt idx="21">
                  <c:v>FA 30:0</c:v>
                </c:pt>
                <c:pt idx="22">
                  <c:v>IS1 FA 31:0</c:v>
                </c:pt>
                <c:pt idx="23">
                  <c:v>FA 32:0</c:v>
                </c:pt>
                <c:pt idx="24">
                  <c:v>FA 33:0</c:v>
                </c:pt>
              </c:strCache>
            </c:strRef>
          </c:cat>
          <c:val>
            <c:numRef>
              <c:f>'Fall 16 Fire features'!$C$781:$C$805</c:f>
              <c:numCache>
                <c:formatCode>0%</c:formatCode>
                <c:ptCount val="25"/>
                <c:pt idx="1">
                  <c:v>1.2418935656900718E-4</c:v>
                </c:pt>
                <c:pt idx="2">
                  <c:v>1.8212624573000924E-4</c:v>
                </c:pt>
                <c:pt idx="3">
                  <c:v>8.0551984750093595E-3</c:v>
                </c:pt>
                <c:pt idx="4">
                  <c:v>2.4086747685890982E-3</c:v>
                </c:pt>
                <c:pt idx="5">
                  <c:v>3.9681255596295997E-2</c:v>
                </c:pt>
                <c:pt idx="6">
                  <c:v>1.6239719897576978E-2</c:v>
                </c:pt>
                <c:pt idx="7">
                  <c:v>0.21387653416564417</c:v>
                </c:pt>
                <c:pt idx="8">
                  <c:v>1.0902531619566707E-2</c:v>
                </c:pt>
                <c:pt idx="9">
                  <c:v>6.1111937509262963E-2</c:v>
                </c:pt>
                <c:pt idx="10">
                  <c:v>5.1531195005010307E-3</c:v>
                </c:pt>
                <c:pt idx="11">
                  <c:v>5.0131763586216661E-2</c:v>
                </c:pt>
                <c:pt idx="12">
                  <c:v>8.4909617642103113E-3</c:v>
                </c:pt>
                <c:pt idx="13">
                  <c:v>4.3189844475610001E-2</c:v>
                </c:pt>
                <c:pt idx="14">
                  <c:v>7.3342969220833451E-3</c:v>
                </c:pt>
                <c:pt idx="15">
                  <c:v>1.7958292391187503E-2</c:v>
                </c:pt>
                <c:pt idx="16">
                  <c:v>3.0517219611512808E-3</c:v>
                </c:pt>
                <c:pt idx="17">
                  <c:v>7.0319605048475668E-3</c:v>
                </c:pt>
                <c:pt idx="18">
                  <c:v>1.8232288029540274E-3</c:v>
                </c:pt>
                <c:pt idx="19">
                  <c:v>5.7483450306802381E-3</c:v>
                </c:pt>
                <c:pt idx="20">
                  <c:v>1.276473579744907E-3</c:v>
                </c:pt>
                <c:pt idx="21">
                  <c:v>4.419801846903197E-3</c:v>
                </c:pt>
                <c:pt idx="22">
                  <c:v>5.5389371564944256E-4</c:v>
                </c:pt>
                <c:pt idx="23">
                  <c:v>1.8688845367331886E-3</c:v>
                </c:pt>
                <c:pt idx="24">
                  <c:v>3.3083255330136255E-4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4-4E46-9734-B471F31DB1C6}"/>
            </c:ext>
          </c:extLst>
        </c:ser>
        <c:ser>
          <c:idx val="2"/>
          <c:order val="2"/>
          <c:tx>
            <c:strRef>
              <c:f>'Fall 16 Fire features'!$D$780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features'!$A$781:$A$805</c:f>
              <c:strCache>
                <c:ptCount val="25"/>
                <c:pt idx="1">
                  <c:v>FA 10:0</c:v>
                </c:pt>
                <c:pt idx="2">
                  <c:v>FA 11:0</c:v>
                </c:pt>
                <c:pt idx="3">
                  <c:v>FA 12:0</c:v>
                </c:pt>
                <c:pt idx="4">
                  <c:v>FA 13:0</c:v>
                </c:pt>
                <c:pt idx="5">
                  <c:v>FA 14:0</c:v>
                </c:pt>
                <c:pt idx="6">
                  <c:v>FA 15:0</c:v>
                </c:pt>
                <c:pt idx="7">
                  <c:v>FA 16:0</c:v>
                </c:pt>
                <c:pt idx="8">
                  <c:v>FA 17:0</c:v>
                </c:pt>
                <c:pt idx="9">
                  <c:v>FA 18:0</c:v>
                </c:pt>
                <c:pt idx="10">
                  <c:v>FA 19:0</c:v>
                </c:pt>
                <c:pt idx="11">
                  <c:v>FA 20:0</c:v>
                </c:pt>
                <c:pt idx="12">
                  <c:v>FA 21:0</c:v>
                </c:pt>
                <c:pt idx="13">
                  <c:v>FA 22:0</c:v>
                </c:pt>
                <c:pt idx="14">
                  <c:v>FA 23:0</c:v>
                </c:pt>
                <c:pt idx="15">
                  <c:v>FA 24:0</c:v>
                </c:pt>
                <c:pt idx="16">
                  <c:v>FA 25:0</c:v>
                </c:pt>
                <c:pt idx="17">
                  <c:v>FA 26:0</c:v>
                </c:pt>
                <c:pt idx="18">
                  <c:v>FA 27:0</c:v>
                </c:pt>
                <c:pt idx="19">
                  <c:v>FA 28:0</c:v>
                </c:pt>
                <c:pt idx="20">
                  <c:v>FA 29:0</c:v>
                </c:pt>
                <c:pt idx="21">
                  <c:v>FA 30:0</c:v>
                </c:pt>
                <c:pt idx="22">
                  <c:v>IS1 FA 31:0</c:v>
                </c:pt>
                <c:pt idx="23">
                  <c:v>FA 32:0</c:v>
                </c:pt>
                <c:pt idx="24">
                  <c:v>FA 33:0</c:v>
                </c:pt>
              </c:strCache>
            </c:strRef>
          </c:cat>
          <c:val>
            <c:numRef>
              <c:f>'Fall 16 Fire features'!$D$781:$D$805</c:f>
              <c:numCache>
                <c:formatCode>0%</c:formatCode>
                <c:ptCount val="25"/>
                <c:pt idx="1">
                  <c:v>4.9519038400088669E-5</c:v>
                </c:pt>
                <c:pt idx="2">
                  <c:v>1.2343243084778451E-4</c:v>
                </c:pt>
                <c:pt idx="3">
                  <c:v>6.3054240026338233E-3</c:v>
                </c:pt>
                <c:pt idx="4">
                  <c:v>2.2443830169022634E-3</c:v>
                </c:pt>
                <c:pt idx="5">
                  <c:v>4.5656977062551819E-2</c:v>
                </c:pt>
                <c:pt idx="6">
                  <c:v>1.4551906670914539E-2</c:v>
                </c:pt>
                <c:pt idx="7">
                  <c:v>0.15247364860362803</c:v>
                </c:pt>
                <c:pt idx="8">
                  <c:v>9.5106712073700951E-3</c:v>
                </c:pt>
                <c:pt idx="9">
                  <c:v>3.863597344440494E-2</c:v>
                </c:pt>
                <c:pt idx="10">
                  <c:v>2.6260278578658768E-3</c:v>
                </c:pt>
                <c:pt idx="11">
                  <c:v>3.1759291686622455E-2</c:v>
                </c:pt>
                <c:pt idx="12">
                  <c:v>4.6611332388085012E-3</c:v>
                </c:pt>
                <c:pt idx="13">
                  <c:v>2.1676555064707729E-2</c:v>
                </c:pt>
                <c:pt idx="14">
                  <c:v>3.0003251133097733E-3</c:v>
                </c:pt>
                <c:pt idx="15">
                  <c:v>6.0364549176656606E-3</c:v>
                </c:pt>
                <c:pt idx="16">
                  <c:v>9.4323645972423087E-4</c:v>
                </c:pt>
                <c:pt idx="17">
                  <c:v>2.747964598686575E-3</c:v>
                </c:pt>
                <c:pt idx="18">
                  <c:v>6.8264931948585597E-4</c:v>
                </c:pt>
                <c:pt idx="19">
                  <c:v>2.7652459982173885E-3</c:v>
                </c:pt>
                <c:pt idx="20">
                  <c:v>4.0815814429395991E-4</c:v>
                </c:pt>
                <c:pt idx="21">
                  <c:v>1.6377343143915183E-3</c:v>
                </c:pt>
                <c:pt idx="22">
                  <c:v>1.9649454236093006E-4</c:v>
                </c:pt>
                <c:pt idx="23">
                  <c:v>9.2817909772817061E-4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4-4E46-9734-B471F31DB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262304"/>
        <c:axId val="-2110258800"/>
      </c:barChart>
      <c:catAx>
        <c:axId val="-211026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258800"/>
        <c:crosses val="autoZero"/>
        <c:auto val="1"/>
        <c:lblAlgn val="ctr"/>
        <c:lblOffset val="100"/>
        <c:noMultiLvlLbl val="0"/>
      </c:catAx>
      <c:valAx>
        <c:axId val="-21102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26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901221021259901"/>
          <c:y val="0.16579670600539401"/>
          <c:w val="0.23468846490284401"/>
          <c:h val="0.221179007886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Straight-chain saturated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17143753514397E-2"/>
          <c:y val="6.9982595917818899E-2"/>
          <c:w val="0.93188703179644905"/>
          <c:h val="0.79467455534870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features'!$B$780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features'!$A$849:$A$857</c:f>
              <c:strCache>
                <c:ptCount val="9"/>
                <c:pt idx="0">
                  <c:v>Branched 13</c:v>
                </c:pt>
                <c:pt idx="1">
                  <c:v>Branched 14</c:v>
                </c:pt>
                <c:pt idx="2">
                  <c:v>Branched 15</c:v>
                </c:pt>
                <c:pt idx="3">
                  <c:v>Branched 16</c:v>
                </c:pt>
                <c:pt idx="4">
                  <c:v>Branched 17</c:v>
                </c:pt>
                <c:pt idx="5">
                  <c:v>Branched 18</c:v>
                </c:pt>
                <c:pt idx="6">
                  <c:v>Branched 19</c:v>
                </c:pt>
                <c:pt idx="7">
                  <c:v>Branched 20</c:v>
                </c:pt>
                <c:pt idx="8">
                  <c:v>Branched 21</c:v>
                </c:pt>
              </c:strCache>
            </c:strRef>
          </c:cat>
          <c:val>
            <c:numRef>
              <c:f>'Fall 16 Fire features'!$B$849:$B$857</c:f>
              <c:numCache>
                <c:formatCode>0%</c:formatCode>
                <c:ptCount val="9"/>
                <c:pt idx="0">
                  <c:v>1.2865506817184673E-3</c:v>
                </c:pt>
                <c:pt idx="1">
                  <c:v>2.6687574495785423E-3</c:v>
                </c:pt>
                <c:pt idx="2">
                  <c:v>4.9766819396167894E-2</c:v>
                </c:pt>
                <c:pt idx="3">
                  <c:v>1.2851416504313481E-2</c:v>
                </c:pt>
                <c:pt idx="4">
                  <c:v>4.1376714668550377E-2</c:v>
                </c:pt>
                <c:pt idx="5">
                  <c:v>7.2175168365274586E-3</c:v>
                </c:pt>
                <c:pt idx="6">
                  <c:v>7.6760083750145617E-3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A-4DBD-A4EC-7BF9A99C816F}"/>
            </c:ext>
          </c:extLst>
        </c:ser>
        <c:ser>
          <c:idx val="1"/>
          <c:order val="1"/>
          <c:tx>
            <c:strRef>
              <c:f>'Fall 16 Fire features'!$C$780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features'!$A$849:$A$857</c:f>
              <c:strCache>
                <c:ptCount val="9"/>
                <c:pt idx="0">
                  <c:v>Branched 13</c:v>
                </c:pt>
                <c:pt idx="1">
                  <c:v>Branched 14</c:v>
                </c:pt>
                <c:pt idx="2">
                  <c:v>Branched 15</c:v>
                </c:pt>
                <c:pt idx="3">
                  <c:v>Branched 16</c:v>
                </c:pt>
                <c:pt idx="4">
                  <c:v>Branched 17</c:v>
                </c:pt>
                <c:pt idx="5">
                  <c:v>Branched 18</c:v>
                </c:pt>
                <c:pt idx="6">
                  <c:v>Branched 19</c:v>
                </c:pt>
                <c:pt idx="7">
                  <c:v>Branched 20</c:v>
                </c:pt>
                <c:pt idx="8">
                  <c:v>Branched 21</c:v>
                </c:pt>
              </c:strCache>
            </c:strRef>
          </c:cat>
          <c:val>
            <c:numRef>
              <c:f>'Fall 16 Fire features'!$C$849:$C$857</c:f>
              <c:numCache>
                <c:formatCode>0%</c:formatCode>
                <c:ptCount val="9"/>
                <c:pt idx="0">
                  <c:v>1.5390816500141626E-3</c:v>
                </c:pt>
                <c:pt idx="1">
                  <c:v>2.87273687889382E-3</c:v>
                </c:pt>
                <c:pt idx="2">
                  <c:v>3.0765479255277318E-2</c:v>
                </c:pt>
                <c:pt idx="3">
                  <c:v>1.1956437324368066E-2</c:v>
                </c:pt>
                <c:pt idx="4">
                  <c:v>2.7001526259579481E-2</c:v>
                </c:pt>
                <c:pt idx="5">
                  <c:v>6.2647114817820084E-3</c:v>
                </c:pt>
                <c:pt idx="6">
                  <c:v>2.6794952236483161E-3</c:v>
                </c:pt>
                <c:pt idx="8">
                  <c:v>7.6235583881138921E-4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A-4DBD-A4EC-7BF9A99C816F}"/>
            </c:ext>
          </c:extLst>
        </c:ser>
        <c:ser>
          <c:idx val="2"/>
          <c:order val="2"/>
          <c:tx>
            <c:strRef>
              <c:f>'Fall 16 Fire features'!$D$780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features'!$A$849:$A$857</c:f>
              <c:strCache>
                <c:ptCount val="9"/>
                <c:pt idx="0">
                  <c:v>Branched 13</c:v>
                </c:pt>
                <c:pt idx="1">
                  <c:v>Branched 14</c:v>
                </c:pt>
                <c:pt idx="2">
                  <c:v>Branched 15</c:v>
                </c:pt>
                <c:pt idx="3">
                  <c:v>Branched 16</c:v>
                </c:pt>
                <c:pt idx="4">
                  <c:v>Branched 17</c:v>
                </c:pt>
                <c:pt idx="5">
                  <c:v>Branched 18</c:v>
                </c:pt>
                <c:pt idx="6">
                  <c:v>Branched 19</c:v>
                </c:pt>
                <c:pt idx="7">
                  <c:v>Branched 20</c:v>
                </c:pt>
                <c:pt idx="8">
                  <c:v>Branched 21</c:v>
                </c:pt>
              </c:strCache>
            </c:strRef>
          </c:cat>
          <c:val>
            <c:numRef>
              <c:f>'Fall 16 Fire features'!$D$849:$D$857</c:f>
              <c:numCache>
                <c:formatCode>0%</c:formatCode>
                <c:ptCount val="9"/>
                <c:pt idx="0">
                  <c:v>1.0411906073841421E-3</c:v>
                </c:pt>
                <c:pt idx="1">
                  <c:v>2.746650004137801E-3</c:v>
                </c:pt>
                <c:pt idx="2">
                  <c:v>4.4821978197739566E-2</c:v>
                </c:pt>
                <c:pt idx="3">
                  <c:v>1.6032855922625808E-2</c:v>
                </c:pt>
                <c:pt idx="4">
                  <c:v>3.4201430304909818E-2</c:v>
                </c:pt>
                <c:pt idx="5">
                  <c:v>6.2751678391075455E-3</c:v>
                </c:pt>
                <c:pt idx="6">
                  <c:v>1.5928054515274945E-3</c:v>
                </c:pt>
                <c:pt idx="8">
                  <c:v>4.2526439673808391E-4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1A-4DBD-A4EC-7BF9A99C8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214784"/>
        <c:axId val="-2110211280"/>
      </c:barChart>
      <c:catAx>
        <c:axId val="-21102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211280"/>
        <c:crosses val="autoZero"/>
        <c:auto val="1"/>
        <c:lblAlgn val="ctr"/>
        <c:lblOffset val="100"/>
        <c:noMultiLvlLbl val="0"/>
      </c:catAx>
      <c:valAx>
        <c:axId val="-211021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21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901221021259901"/>
          <c:y val="0.16579670600539401"/>
          <c:w val="0.23468846490284401"/>
          <c:h val="0.221179007886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Straight-chain saturated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17143753514397E-2"/>
          <c:y val="6.9982595917818899E-2"/>
          <c:w val="0.93188703179644905"/>
          <c:h val="0.79467455534870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features'!$B$780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features'!$A$896:$A$899</c:f>
              <c:strCache>
                <c:ptCount val="4"/>
                <c:pt idx="0">
                  <c:v>Unsat 16</c:v>
                </c:pt>
                <c:pt idx="1">
                  <c:v>Unsat 18</c:v>
                </c:pt>
                <c:pt idx="2">
                  <c:v>Unsat 19</c:v>
                </c:pt>
                <c:pt idx="3">
                  <c:v>Unsat 20</c:v>
                </c:pt>
              </c:strCache>
            </c:strRef>
          </c:cat>
          <c:val>
            <c:numRef>
              <c:f>'Fall 16 Fire features'!$B$896:$B$899</c:f>
              <c:numCache>
                <c:formatCode>0%</c:formatCode>
                <c:ptCount val="4"/>
                <c:pt idx="0">
                  <c:v>6.4062905665968145E-2</c:v>
                </c:pt>
                <c:pt idx="1">
                  <c:v>0.14626684505443563</c:v>
                </c:pt>
                <c:pt idx="2">
                  <c:v>2.1744827324975045E-2</c:v>
                </c:pt>
                <c:pt idx="3">
                  <c:v>3.0606282412658399E-3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3-4CCB-83CD-E2BD88980B5B}"/>
            </c:ext>
          </c:extLst>
        </c:ser>
        <c:ser>
          <c:idx val="1"/>
          <c:order val="1"/>
          <c:tx>
            <c:strRef>
              <c:f>'Fall 16 Fire features'!$C$780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features'!$A$896:$A$899</c:f>
              <c:strCache>
                <c:ptCount val="4"/>
                <c:pt idx="0">
                  <c:v>Unsat 16</c:v>
                </c:pt>
                <c:pt idx="1">
                  <c:v>Unsat 18</c:v>
                </c:pt>
                <c:pt idx="2">
                  <c:v>Unsat 19</c:v>
                </c:pt>
                <c:pt idx="3">
                  <c:v>Unsat 20</c:v>
                </c:pt>
              </c:strCache>
            </c:strRef>
          </c:cat>
          <c:val>
            <c:numRef>
              <c:f>'Fall 16 Fire features'!$C$896:$C$899</c:f>
              <c:numCache>
                <c:formatCode>0%</c:formatCode>
                <c:ptCount val="4"/>
                <c:pt idx="0">
                  <c:v>4.2601712078109776E-2</c:v>
                </c:pt>
                <c:pt idx="1">
                  <c:v>0.33549619561728206</c:v>
                </c:pt>
                <c:pt idx="2">
                  <c:v>5.8013660557064027E-3</c:v>
                </c:pt>
                <c:pt idx="3">
                  <c:v>5.7126480325024927E-3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E3-4CCB-83CD-E2BD88980B5B}"/>
            </c:ext>
          </c:extLst>
        </c:ser>
        <c:ser>
          <c:idx val="2"/>
          <c:order val="2"/>
          <c:tx>
            <c:strRef>
              <c:f>'Fall 16 Fire features'!$D$780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features'!$A$896:$A$899</c:f>
              <c:strCache>
                <c:ptCount val="4"/>
                <c:pt idx="0">
                  <c:v>Unsat 16</c:v>
                </c:pt>
                <c:pt idx="1">
                  <c:v>Unsat 18</c:v>
                </c:pt>
                <c:pt idx="2">
                  <c:v>Unsat 19</c:v>
                </c:pt>
                <c:pt idx="3">
                  <c:v>Unsat 20</c:v>
                </c:pt>
              </c:strCache>
            </c:strRef>
          </c:cat>
          <c:val>
            <c:numRef>
              <c:f>'Fall 16 Fire features'!$D$896:$D$899</c:f>
              <c:numCache>
                <c:formatCode>0%</c:formatCode>
                <c:ptCount val="4"/>
                <c:pt idx="0">
                  <c:v>5.6058915614829605E-2</c:v>
                </c:pt>
                <c:pt idx="1">
                  <c:v>0.44469410020336553</c:v>
                </c:pt>
                <c:pt idx="2">
                  <c:v>1.7252551814236881E-2</c:v>
                </c:pt>
                <c:pt idx="3">
                  <c:v>6.799327551246845E-3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E3-4CCB-83CD-E2BD88980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168016"/>
        <c:axId val="-2110164544"/>
      </c:barChart>
      <c:catAx>
        <c:axId val="-211016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164544"/>
        <c:crosses val="autoZero"/>
        <c:auto val="1"/>
        <c:lblAlgn val="ctr"/>
        <c:lblOffset val="100"/>
        <c:noMultiLvlLbl val="0"/>
      </c:catAx>
      <c:valAx>
        <c:axId val="-211016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16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901221021259901"/>
          <c:y val="0.16579670600539401"/>
          <c:w val="0.23468846490284401"/>
          <c:h val="0.221179007886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Straight-chain saturated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17143753514397E-2"/>
          <c:y val="6.9982595917818899E-2"/>
          <c:w val="0.93188703179644905"/>
          <c:h val="0.79467455534870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features'!$B$780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features'!$A$928:$A$936</c:f>
              <c:strCache>
                <c:ptCount val="9"/>
                <c:pt idx="0">
                  <c:v>Mono unsat. 14</c:v>
                </c:pt>
                <c:pt idx="1">
                  <c:v>Mono unsat. 15</c:v>
                </c:pt>
                <c:pt idx="2">
                  <c:v>Mono unsat. 16</c:v>
                </c:pt>
                <c:pt idx="3">
                  <c:v>Mono unsat. 17</c:v>
                </c:pt>
                <c:pt idx="4">
                  <c:v>Mono unsat. 18</c:v>
                </c:pt>
                <c:pt idx="5">
                  <c:v>Mono unsat. 19</c:v>
                </c:pt>
                <c:pt idx="6">
                  <c:v>Mono unsat. 20</c:v>
                </c:pt>
                <c:pt idx="7">
                  <c:v>Mono unsat. 22</c:v>
                </c:pt>
                <c:pt idx="8">
                  <c:v>Mono unsat. 24</c:v>
                </c:pt>
              </c:strCache>
            </c:strRef>
          </c:cat>
          <c:val>
            <c:numRef>
              <c:f>'Fall 16 Fire features'!$B$928:$B$936</c:f>
              <c:numCache>
                <c:formatCode>0%</c:formatCode>
                <c:ptCount val="9"/>
                <c:pt idx="0">
                  <c:v>1.0531786836146533E-3</c:v>
                </c:pt>
                <c:pt idx="1">
                  <c:v>2.4311851865308123E-3</c:v>
                </c:pt>
                <c:pt idx="2">
                  <c:v>6.4062905665968145E-2</c:v>
                </c:pt>
                <c:pt idx="3">
                  <c:v>1.0425897643789029E-2</c:v>
                </c:pt>
                <c:pt idx="4">
                  <c:v>0.11271218629787988</c:v>
                </c:pt>
                <c:pt idx="5">
                  <c:v>2.1744827324975045E-2</c:v>
                </c:pt>
                <c:pt idx="6">
                  <c:v>2.5232860745959813E-3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3-45B7-BE2C-9438C624D750}"/>
            </c:ext>
          </c:extLst>
        </c:ser>
        <c:ser>
          <c:idx val="1"/>
          <c:order val="1"/>
          <c:tx>
            <c:strRef>
              <c:f>'Fall 16 Fire features'!$C$780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features'!$A$928:$A$936</c:f>
              <c:strCache>
                <c:ptCount val="9"/>
                <c:pt idx="0">
                  <c:v>Mono unsat. 14</c:v>
                </c:pt>
                <c:pt idx="1">
                  <c:v>Mono unsat. 15</c:v>
                </c:pt>
                <c:pt idx="2">
                  <c:v>Mono unsat. 16</c:v>
                </c:pt>
                <c:pt idx="3">
                  <c:v>Mono unsat. 17</c:v>
                </c:pt>
                <c:pt idx="4">
                  <c:v>Mono unsat. 18</c:v>
                </c:pt>
                <c:pt idx="5">
                  <c:v>Mono unsat. 19</c:v>
                </c:pt>
                <c:pt idx="6">
                  <c:v>Mono unsat. 20</c:v>
                </c:pt>
                <c:pt idx="7">
                  <c:v>Mono unsat. 22</c:v>
                </c:pt>
                <c:pt idx="8">
                  <c:v>Mono unsat. 24</c:v>
                </c:pt>
              </c:strCache>
            </c:strRef>
          </c:cat>
          <c:val>
            <c:numRef>
              <c:f>'Fall 16 Fire features'!$C$928:$C$936</c:f>
              <c:numCache>
                <c:formatCode>0%</c:formatCode>
                <c:ptCount val="9"/>
                <c:pt idx="0">
                  <c:v>1.0150165134195635E-3</c:v>
                </c:pt>
                <c:pt idx="1">
                  <c:v>5.7586802523007449E-3</c:v>
                </c:pt>
                <c:pt idx="2">
                  <c:v>4.2601712078109776E-2</c:v>
                </c:pt>
                <c:pt idx="3">
                  <c:v>7.2933858193399755E-3</c:v>
                </c:pt>
                <c:pt idx="4">
                  <c:v>0.22264149497018931</c:v>
                </c:pt>
                <c:pt idx="5">
                  <c:v>5.8013660557064027E-3</c:v>
                </c:pt>
                <c:pt idx="6">
                  <c:v>3.7890857054603258E-3</c:v>
                </c:pt>
                <c:pt idx="7">
                  <c:v>3.8851202581678039E-4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3-45B7-BE2C-9438C624D750}"/>
            </c:ext>
          </c:extLst>
        </c:ser>
        <c:ser>
          <c:idx val="2"/>
          <c:order val="2"/>
          <c:tx>
            <c:strRef>
              <c:f>'Fall 16 Fire features'!$D$780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features'!$A$928:$A$936</c:f>
              <c:strCache>
                <c:ptCount val="9"/>
                <c:pt idx="0">
                  <c:v>Mono unsat. 14</c:v>
                </c:pt>
                <c:pt idx="1">
                  <c:v>Mono unsat. 15</c:v>
                </c:pt>
                <c:pt idx="2">
                  <c:v>Mono unsat. 16</c:v>
                </c:pt>
                <c:pt idx="3">
                  <c:v>Mono unsat. 17</c:v>
                </c:pt>
                <c:pt idx="4">
                  <c:v>Mono unsat. 18</c:v>
                </c:pt>
                <c:pt idx="5">
                  <c:v>Mono unsat. 19</c:v>
                </c:pt>
                <c:pt idx="6">
                  <c:v>Mono unsat. 20</c:v>
                </c:pt>
                <c:pt idx="7">
                  <c:v>Mono unsat. 22</c:v>
                </c:pt>
                <c:pt idx="8">
                  <c:v>Mono unsat. 24</c:v>
                </c:pt>
              </c:strCache>
            </c:strRef>
          </c:cat>
          <c:val>
            <c:numRef>
              <c:f>'Fall 16 Fire features'!$D$928:$D$936</c:f>
              <c:numCache>
                <c:formatCode>0%</c:formatCode>
                <c:ptCount val="9"/>
                <c:pt idx="0">
                  <c:v>1.7484140545311129E-3</c:v>
                </c:pt>
                <c:pt idx="1">
                  <c:v>4.5279229739966353E-3</c:v>
                </c:pt>
                <c:pt idx="2">
                  <c:v>5.6058915614829605E-2</c:v>
                </c:pt>
                <c:pt idx="3">
                  <c:v>1.1058896768342139E-2</c:v>
                </c:pt>
                <c:pt idx="4">
                  <c:v>0.25698507120191405</c:v>
                </c:pt>
                <c:pt idx="5">
                  <c:v>1.7252551814236881E-2</c:v>
                </c:pt>
                <c:pt idx="6">
                  <c:v>3.5727262815149329E-3</c:v>
                </c:pt>
                <c:pt idx="7">
                  <c:v>2.6676884099990374E-4</c:v>
                </c:pt>
                <c:pt idx="8">
                  <c:v>3.1850993413753758E-4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3-45B7-BE2C-9438C624D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130704"/>
        <c:axId val="-2110127200"/>
      </c:barChart>
      <c:catAx>
        <c:axId val="-211013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127200"/>
        <c:crosses val="autoZero"/>
        <c:auto val="1"/>
        <c:lblAlgn val="ctr"/>
        <c:lblOffset val="100"/>
        <c:noMultiLvlLbl val="0"/>
      </c:catAx>
      <c:valAx>
        <c:axId val="-211012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13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901221021259901"/>
          <c:y val="0.16579670600539401"/>
          <c:w val="0.23468846490284401"/>
          <c:h val="0.221179007886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Straight-chain saturated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17143753514397E-2"/>
          <c:y val="6.9982595917818899E-2"/>
          <c:w val="0.93188703179644905"/>
          <c:h val="0.79467455534870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features'!$B$780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features'!$A$952:$A$953</c:f>
              <c:strCache>
                <c:ptCount val="2"/>
                <c:pt idx="0">
                  <c:v>Poly unsat. 18</c:v>
                </c:pt>
                <c:pt idx="1">
                  <c:v>Poly unsat. 20</c:v>
                </c:pt>
              </c:strCache>
            </c:strRef>
          </c:cat>
          <c:val>
            <c:numRef>
              <c:f>'Fall 16 Fire features'!$B$952:$B$953</c:f>
              <c:numCache>
                <c:formatCode>0%</c:formatCode>
                <c:ptCount val="2"/>
                <c:pt idx="0">
                  <c:v>3.3554658756555708E-2</c:v>
                </c:pt>
                <c:pt idx="1">
                  <c:v>5.3734216666985858E-4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B-45CC-8753-B707FDCFB681}"/>
            </c:ext>
          </c:extLst>
        </c:ser>
        <c:ser>
          <c:idx val="1"/>
          <c:order val="1"/>
          <c:tx>
            <c:strRef>
              <c:f>'Fall 16 Fire features'!$C$780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features'!$A$952:$A$953</c:f>
              <c:strCache>
                <c:ptCount val="2"/>
                <c:pt idx="0">
                  <c:v>Poly unsat. 18</c:v>
                </c:pt>
                <c:pt idx="1">
                  <c:v>Poly unsat. 20</c:v>
                </c:pt>
              </c:strCache>
            </c:strRef>
          </c:cat>
          <c:val>
            <c:numRef>
              <c:f>'Fall 16 Fire features'!$C$952:$C$953</c:f>
              <c:numCache>
                <c:formatCode>0%</c:formatCode>
                <c:ptCount val="2"/>
                <c:pt idx="0">
                  <c:v>0.11285470064709271</c:v>
                </c:pt>
                <c:pt idx="1">
                  <c:v>1.923562327042167E-3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B-45CC-8753-B707FDCFB681}"/>
            </c:ext>
          </c:extLst>
        </c:ser>
        <c:ser>
          <c:idx val="2"/>
          <c:order val="2"/>
          <c:tx>
            <c:strRef>
              <c:f>'Fall 16 Fire features'!$D$780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features'!$A$952:$A$953</c:f>
              <c:strCache>
                <c:ptCount val="2"/>
                <c:pt idx="0">
                  <c:v>Poly unsat. 18</c:v>
                </c:pt>
                <c:pt idx="1">
                  <c:v>Poly unsat. 20</c:v>
                </c:pt>
              </c:strCache>
            </c:strRef>
          </c:cat>
          <c:val>
            <c:numRef>
              <c:f>'Fall 16 Fire features'!$D$952:$D$953</c:f>
              <c:numCache>
                <c:formatCode>0%</c:formatCode>
                <c:ptCount val="2"/>
                <c:pt idx="0">
                  <c:v>0.18770902900145151</c:v>
                </c:pt>
                <c:pt idx="1">
                  <c:v>3.2266012697319121E-3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B-45CC-8753-B707FDCFB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073520"/>
        <c:axId val="-2110070048"/>
      </c:barChart>
      <c:catAx>
        <c:axId val="-211007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070048"/>
        <c:crosses val="autoZero"/>
        <c:auto val="1"/>
        <c:lblAlgn val="ctr"/>
        <c:lblOffset val="100"/>
        <c:noMultiLvlLbl val="0"/>
      </c:catAx>
      <c:valAx>
        <c:axId val="-21100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0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901221021259901"/>
          <c:y val="0.16579670600539401"/>
          <c:w val="0.23468846490284401"/>
          <c:h val="0.221179007886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LEMMING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16'!$AI$584</c:f>
              <c:strCache>
                <c:ptCount val="1"/>
                <c:pt idx="0">
                  <c:v>LH4-519FL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16'!$AI$669:$AI$677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9.9110407014774693E-2</c:v>
                </c:pt>
                <c:pt idx="4">
                  <c:v>0</c:v>
                </c:pt>
                <c:pt idx="5">
                  <c:v>0.26969762328266894</c:v>
                </c:pt>
                <c:pt idx="6">
                  <c:v>9.4418005053977128E-2</c:v>
                </c:pt>
                <c:pt idx="7">
                  <c:v>0.53677396464857929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B-4734-923F-8B358F548CD4}"/>
            </c:ext>
          </c:extLst>
        </c:ser>
        <c:ser>
          <c:idx val="1"/>
          <c:order val="1"/>
          <c:tx>
            <c:strRef>
              <c:f>'Fall 16'!$AJ$584</c:f>
              <c:strCache>
                <c:ptCount val="1"/>
                <c:pt idx="0">
                  <c:v>LH4-520FL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16'!$AJ$669:$AJ$677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3.4975801384100273E-2</c:v>
                </c:pt>
                <c:pt idx="6">
                  <c:v>4.7355617715000978E-2</c:v>
                </c:pt>
                <c:pt idx="7">
                  <c:v>0.91766858090089864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B-4734-923F-8B358F548CD4}"/>
            </c:ext>
          </c:extLst>
        </c:ser>
        <c:ser>
          <c:idx val="2"/>
          <c:order val="2"/>
          <c:tx>
            <c:strRef>
              <c:f>'Fall 16'!$AK$584</c:f>
              <c:strCache>
                <c:ptCount val="1"/>
                <c:pt idx="0">
                  <c:v>LH4-521FL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16'!$AK$669:$AK$677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0.21279100333027123</c:v>
                </c:pt>
                <c:pt idx="6">
                  <c:v>7.95732771508081E-2</c:v>
                </c:pt>
                <c:pt idx="7">
                  <c:v>0.70763571951892068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2B-4734-923F-8B358F548CD4}"/>
            </c:ext>
          </c:extLst>
        </c:ser>
        <c:ser>
          <c:idx val="3"/>
          <c:order val="3"/>
          <c:tx>
            <c:strRef>
              <c:f>'Fall 16'!$AL$584</c:f>
              <c:strCache>
                <c:ptCount val="1"/>
                <c:pt idx="0">
                  <c:v>LH4-522FL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16'!$AL$669:$AL$677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0.2273897006224776</c:v>
                </c:pt>
                <c:pt idx="6">
                  <c:v>7.1648911503097976E-2</c:v>
                </c:pt>
                <c:pt idx="7">
                  <c:v>0.70096138787442441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2B-4734-923F-8B358F548CD4}"/>
            </c:ext>
          </c:extLst>
        </c:ser>
        <c:ser>
          <c:idx val="4"/>
          <c:order val="4"/>
          <c:tx>
            <c:strRef>
              <c:f>'Fall 16'!$AM$584</c:f>
              <c:strCache>
                <c:ptCount val="1"/>
                <c:pt idx="0">
                  <c:v>LH4-523FL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16'!$AM$669:$AM$677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4.3866005921983565E-2</c:v>
                </c:pt>
                <c:pt idx="6">
                  <c:v>3.4333789012893114E-2</c:v>
                </c:pt>
                <c:pt idx="7">
                  <c:v>0.92180020506512328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2B-4734-923F-8B358F548CD4}"/>
            </c:ext>
          </c:extLst>
        </c:ser>
        <c:ser>
          <c:idx val="5"/>
          <c:order val="5"/>
          <c:tx>
            <c:strRef>
              <c:f>'Fall 16'!$AN$584</c:f>
              <c:strCache>
                <c:ptCount val="1"/>
                <c:pt idx="0">
                  <c:v>LH4-524FL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16'!$AN$669:$AN$677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0.23536834052412273</c:v>
                </c:pt>
                <c:pt idx="6">
                  <c:v>7.6552293647292213E-2</c:v>
                </c:pt>
                <c:pt idx="7">
                  <c:v>0.68807936582858509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2B-4734-923F-8B358F548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798144"/>
        <c:axId val="-2128794704"/>
      </c:barChart>
      <c:catAx>
        <c:axId val="-212879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794704"/>
        <c:crosses val="autoZero"/>
        <c:auto val="1"/>
        <c:lblAlgn val="ctr"/>
        <c:lblOffset val="100"/>
        <c:noMultiLvlLbl val="0"/>
      </c:catAx>
      <c:valAx>
        <c:axId val="-212879470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79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/>
              <a:t>Fatty Acid distribution among fire features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17143753514397E-2"/>
          <c:y val="6.9982595917818899E-2"/>
          <c:w val="0.93188703179644905"/>
          <c:h val="0.79467455534870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features'!$B$780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features'!$A$958:$A$961</c:f>
              <c:strCache>
                <c:ptCount val="4"/>
                <c:pt idx="0">
                  <c:v>Straight Chain Saturated</c:v>
                </c:pt>
                <c:pt idx="1">
                  <c:v>Branched Chain Saturated</c:v>
                </c:pt>
                <c:pt idx="2">
                  <c:v>Mono Unsaturated</c:v>
                </c:pt>
                <c:pt idx="3">
                  <c:v>Poly Unsaturated</c:v>
                </c:pt>
              </c:strCache>
            </c:strRef>
          </c:cat>
          <c:val>
            <c:numRef>
              <c:f>'Fall 16 Fire features'!$B$958:$B$961</c:f>
              <c:numCache>
                <c:formatCode>0%</c:formatCode>
                <c:ptCount val="4"/>
                <c:pt idx="0">
                  <c:v>0.6270534778275102</c:v>
                </c:pt>
                <c:pt idx="1">
                  <c:v>0.12284378391187079</c:v>
                </c:pt>
                <c:pt idx="2">
                  <c:v>0.21495346687735356</c:v>
                </c:pt>
                <c:pt idx="3">
                  <c:v>3.409200092322557E-2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F-4EF3-A15B-5FA0D8CA84DB}"/>
            </c:ext>
          </c:extLst>
        </c:ser>
        <c:ser>
          <c:idx val="1"/>
          <c:order val="1"/>
          <c:tx>
            <c:strRef>
              <c:f>'Fall 16 Fire features'!$C$780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features'!$A$958:$A$961</c:f>
              <c:strCache>
                <c:ptCount val="4"/>
                <c:pt idx="0">
                  <c:v>Straight Chain Saturated</c:v>
                </c:pt>
                <c:pt idx="1">
                  <c:v>Branched Chain Saturated</c:v>
                </c:pt>
                <c:pt idx="2">
                  <c:v>Mono Unsaturated</c:v>
                </c:pt>
                <c:pt idx="3">
                  <c:v>Poly Unsaturated</c:v>
                </c:pt>
              </c:strCache>
            </c:strRef>
          </c:cat>
          <c:val>
            <c:numRef>
              <c:f>'Fall 16 Fire features'!$C$958:$C$961</c:f>
              <c:numCache>
                <c:formatCode>0%</c:formatCode>
                <c:ptCount val="4"/>
                <c:pt idx="0">
                  <c:v>0.51094558880601837</c:v>
                </c:pt>
                <c:pt idx="1">
                  <c:v>8.3841823912374561E-2</c:v>
                </c:pt>
                <c:pt idx="2">
                  <c:v>0.2892892534203429</c:v>
                </c:pt>
                <c:pt idx="3">
                  <c:v>0.11477826297413488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F-4EF3-A15B-5FA0D8CA84DB}"/>
            </c:ext>
          </c:extLst>
        </c:ser>
        <c:ser>
          <c:idx val="2"/>
          <c:order val="2"/>
          <c:tx>
            <c:strRef>
              <c:f>'Fall 16 Fire features'!$D$780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features'!$A$958:$A$961</c:f>
              <c:strCache>
                <c:ptCount val="4"/>
                <c:pt idx="0">
                  <c:v>Straight Chain Saturated</c:v>
                </c:pt>
                <c:pt idx="1">
                  <c:v>Branched Chain Saturated</c:v>
                </c:pt>
                <c:pt idx="2">
                  <c:v>Mono Unsaturated</c:v>
                </c:pt>
                <c:pt idx="3">
                  <c:v>Poly Unsaturated</c:v>
                </c:pt>
              </c:strCache>
            </c:strRef>
          </c:cat>
          <c:val>
            <c:numRef>
              <c:f>'Fall 16 Fire features'!$D$958:$D$961</c:f>
              <c:numCache>
                <c:formatCode>0%</c:formatCode>
                <c:ptCount val="4"/>
                <c:pt idx="0">
                  <c:v>0.34962138583152197</c:v>
                </c:pt>
                <c:pt idx="1">
                  <c:v>0.10713734272417025</c:v>
                </c:pt>
                <c:pt idx="2">
                  <c:v>0.3517897774845028</c:v>
                </c:pt>
                <c:pt idx="3">
                  <c:v>0.19093563027118343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F-4EF3-A15B-5FA0D8CA8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026176"/>
        <c:axId val="-2110022704"/>
      </c:barChart>
      <c:catAx>
        <c:axId val="-21100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022704"/>
        <c:crosses val="autoZero"/>
        <c:auto val="1"/>
        <c:lblAlgn val="ctr"/>
        <c:lblOffset val="100"/>
        <c:noMultiLvlLbl val="0"/>
      </c:catAx>
      <c:valAx>
        <c:axId val="-211002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02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901221021259901"/>
          <c:y val="0.16579670600539401"/>
          <c:w val="0.23468846490284401"/>
          <c:h val="0.221179007886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>
                <a:latin typeface="Calibri" panose="020F0502020204030204" pitchFamily="34" charset="0"/>
              </a:rPr>
              <a:t>Concentration of α,</a:t>
            </a:r>
            <a:r>
              <a:rPr lang="el-GR" sz="1800">
                <a:latin typeface="Calibri" panose="020F0502020204030204" pitchFamily="34" charset="0"/>
              </a:rPr>
              <a:t>ω</a:t>
            </a:r>
            <a:r>
              <a:rPr lang="en-GB" sz="1800">
                <a:latin typeface="Calibri" panose="020F0502020204030204" pitchFamily="34" charset="0"/>
              </a:rPr>
              <a:t>-dicarboxylic acids in fire features from Suollagavallda</a:t>
            </a:r>
            <a:endParaRPr lang="en-GB" sz="1800"/>
          </a:p>
        </c:rich>
      </c:tx>
      <c:layout>
        <c:manualLayout>
          <c:xMode val="edge"/>
          <c:yMode val="edge"/>
          <c:x val="0.15321445966366901"/>
          <c:y val="4.35356095004374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594145725476398E-2"/>
          <c:y val="8.9707542020623601E-2"/>
          <c:w val="0.94744278414622796"/>
          <c:h val="0.7874530982842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features'!$B$161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features'!$A$162:$A$183</c:f>
              <c:strCache>
                <c:ptCount val="22"/>
                <c:pt idx="0">
                  <c:v>C9:0</c:v>
                </c:pt>
                <c:pt idx="1">
                  <c:v>C10:0</c:v>
                </c:pt>
                <c:pt idx="2">
                  <c:v>C11:0</c:v>
                </c:pt>
                <c:pt idx="3">
                  <c:v>C12:0</c:v>
                </c:pt>
                <c:pt idx="4">
                  <c:v>C13:0</c:v>
                </c:pt>
                <c:pt idx="5">
                  <c:v>C14:0</c:v>
                </c:pt>
                <c:pt idx="6">
                  <c:v>C15:0</c:v>
                </c:pt>
                <c:pt idx="7">
                  <c:v>C16:0</c:v>
                </c:pt>
                <c:pt idx="8">
                  <c:v>C17:0</c:v>
                </c:pt>
                <c:pt idx="9">
                  <c:v>C18:0</c:v>
                </c:pt>
                <c:pt idx="10">
                  <c:v>C19:0</c:v>
                </c:pt>
                <c:pt idx="11">
                  <c:v>C20:0</c:v>
                </c:pt>
                <c:pt idx="12">
                  <c:v>C21:0</c:v>
                </c:pt>
                <c:pt idx="13">
                  <c:v>C22:0</c:v>
                </c:pt>
                <c:pt idx="14">
                  <c:v>C23:0</c:v>
                </c:pt>
                <c:pt idx="15">
                  <c:v>C24:0</c:v>
                </c:pt>
                <c:pt idx="16">
                  <c:v>C25:0</c:v>
                </c:pt>
                <c:pt idx="17">
                  <c:v>C26:0</c:v>
                </c:pt>
                <c:pt idx="18">
                  <c:v>C27:0</c:v>
                </c:pt>
                <c:pt idx="19">
                  <c:v>C28:0</c:v>
                </c:pt>
                <c:pt idx="20">
                  <c:v>C29:0</c:v>
                </c:pt>
                <c:pt idx="21">
                  <c:v>C30:0</c:v>
                </c:pt>
              </c:strCache>
            </c:strRef>
          </c:cat>
          <c:val>
            <c:numRef>
              <c:f>'Fall 16 Fire features'!$B$162:$B$183</c:f>
              <c:numCache>
                <c:formatCode>0.0E+00</c:formatCode>
                <c:ptCount val="22"/>
                <c:pt idx="0">
                  <c:v>2.7193452247621219</c:v>
                </c:pt>
                <c:pt idx="1">
                  <c:v>0.49321944942198248</c:v>
                </c:pt>
                <c:pt idx="2">
                  <c:v>0.49518822402596957</c:v>
                </c:pt>
                <c:pt idx="3">
                  <c:v>0.60615506631506921</c:v>
                </c:pt>
                <c:pt idx="4">
                  <c:v>0.72035447085942295</c:v>
                </c:pt>
                <c:pt idx="5">
                  <c:v>0.59054456965780855</c:v>
                </c:pt>
                <c:pt idx="6">
                  <c:v>0.50199461610594753</c:v>
                </c:pt>
                <c:pt idx="7">
                  <c:v>2.2936239104326406</c:v>
                </c:pt>
                <c:pt idx="8">
                  <c:v>1.4573706821902477</c:v>
                </c:pt>
                <c:pt idx="9">
                  <c:v>4.6176680328216166</c:v>
                </c:pt>
                <c:pt idx="10">
                  <c:v>1.9673506600642676</c:v>
                </c:pt>
                <c:pt idx="11">
                  <c:v>5.4756630986002364</c:v>
                </c:pt>
                <c:pt idx="12">
                  <c:v>3.0304784687042425</c:v>
                </c:pt>
                <c:pt idx="13">
                  <c:v>8.7153076537792753</c:v>
                </c:pt>
                <c:pt idx="14">
                  <c:v>2.0545824426825927</c:v>
                </c:pt>
                <c:pt idx="15">
                  <c:v>8.7910146709192674</c:v>
                </c:pt>
                <c:pt idx="16">
                  <c:v>1.3553885568470685</c:v>
                </c:pt>
                <c:pt idx="17">
                  <c:v>2.7092264417556686</c:v>
                </c:pt>
                <c:pt idx="18">
                  <c:v>0.84573487866666375</c:v>
                </c:pt>
                <c:pt idx="19">
                  <c:v>1.2695073755599633</c:v>
                </c:pt>
                <c:pt idx="20">
                  <c:v>0.24374886470610971</c:v>
                </c:pt>
                <c:pt idx="21">
                  <c:v>0.16923528620087097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F-45B6-84EA-149F724881A9}"/>
            </c:ext>
          </c:extLst>
        </c:ser>
        <c:ser>
          <c:idx val="1"/>
          <c:order val="1"/>
          <c:tx>
            <c:strRef>
              <c:f>'Fall 16 Fire features'!$C$161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features'!$A$162:$A$183</c:f>
              <c:strCache>
                <c:ptCount val="22"/>
                <c:pt idx="0">
                  <c:v>C9:0</c:v>
                </c:pt>
                <c:pt idx="1">
                  <c:v>C10:0</c:v>
                </c:pt>
                <c:pt idx="2">
                  <c:v>C11:0</c:v>
                </c:pt>
                <c:pt idx="3">
                  <c:v>C12:0</c:v>
                </c:pt>
                <c:pt idx="4">
                  <c:v>C13:0</c:v>
                </c:pt>
                <c:pt idx="5">
                  <c:v>C14:0</c:v>
                </c:pt>
                <c:pt idx="6">
                  <c:v>C15:0</c:v>
                </c:pt>
                <c:pt idx="7">
                  <c:v>C16:0</c:v>
                </c:pt>
                <c:pt idx="8">
                  <c:v>C17:0</c:v>
                </c:pt>
                <c:pt idx="9">
                  <c:v>C18:0</c:v>
                </c:pt>
                <c:pt idx="10">
                  <c:v>C19:0</c:v>
                </c:pt>
                <c:pt idx="11">
                  <c:v>C20:0</c:v>
                </c:pt>
                <c:pt idx="12">
                  <c:v>C21:0</c:v>
                </c:pt>
                <c:pt idx="13">
                  <c:v>C22:0</c:v>
                </c:pt>
                <c:pt idx="14">
                  <c:v>C23:0</c:v>
                </c:pt>
                <c:pt idx="15">
                  <c:v>C24:0</c:v>
                </c:pt>
                <c:pt idx="16">
                  <c:v>C25:0</c:v>
                </c:pt>
                <c:pt idx="17">
                  <c:v>C26:0</c:v>
                </c:pt>
                <c:pt idx="18">
                  <c:v>C27:0</c:v>
                </c:pt>
                <c:pt idx="19">
                  <c:v>C28:0</c:v>
                </c:pt>
                <c:pt idx="20">
                  <c:v>C29:0</c:v>
                </c:pt>
                <c:pt idx="21">
                  <c:v>C30:0</c:v>
                </c:pt>
              </c:strCache>
            </c:strRef>
          </c:cat>
          <c:val>
            <c:numRef>
              <c:f>'Fall 16 Fire features'!$C$162:$C$183</c:f>
              <c:numCache>
                <c:formatCode>0.0E+00</c:formatCode>
                <c:ptCount val="22"/>
                <c:pt idx="0">
                  <c:v>4.1853692675103087</c:v>
                </c:pt>
                <c:pt idx="1">
                  <c:v>0.68784101453473068</c:v>
                </c:pt>
                <c:pt idx="2">
                  <c:v>0.51716996497483003</c:v>
                </c:pt>
                <c:pt idx="3">
                  <c:v>0.35891801910571008</c:v>
                </c:pt>
                <c:pt idx="4">
                  <c:v>0.30044634858756447</c:v>
                </c:pt>
                <c:pt idx="5">
                  <c:v>0.61446538959770935</c:v>
                </c:pt>
                <c:pt idx="6">
                  <c:v>0.57190792196371343</c:v>
                </c:pt>
                <c:pt idx="7">
                  <c:v>9.4845336055228771</c:v>
                </c:pt>
                <c:pt idx="8">
                  <c:v>1.7553474788485803</c:v>
                </c:pt>
                <c:pt idx="9">
                  <c:v>12.143699830912551</c:v>
                </c:pt>
                <c:pt idx="10">
                  <c:v>5.458761279077172</c:v>
                </c:pt>
                <c:pt idx="11">
                  <c:v>16.072374147473706</c:v>
                </c:pt>
                <c:pt idx="12">
                  <c:v>9.1931262769759261</c:v>
                </c:pt>
                <c:pt idx="13">
                  <c:v>32.475090101517551</c:v>
                </c:pt>
                <c:pt idx="14">
                  <c:v>3.1934451815780172</c:v>
                </c:pt>
                <c:pt idx="15">
                  <c:v>12.37899674087676</c:v>
                </c:pt>
                <c:pt idx="16">
                  <c:v>1.0831726112876643</c:v>
                </c:pt>
                <c:pt idx="17">
                  <c:v>1.3597498013613774</c:v>
                </c:pt>
                <c:pt idx="18">
                  <c:v>0.53018646283029269</c:v>
                </c:pt>
                <c:pt idx="19">
                  <c:v>0.44328363669300147</c:v>
                </c:pt>
                <c:pt idx="20">
                  <c:v>0.61725494568279016</c:v>
                </c:pt>
                <c:pt idx="21">
                  <c:v>0.19558993948669195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F-45B6-84EA-149F724881A9}"/>
            </c:ext>
          </c:extLst>
        </c:ser>
        <c:ser>
          <c:idx val="2"/>
          <c:order val="2"/>
          <c:tx>
            <c:strRef>
              <c:f>'Fall 16 Fire features'!$D$161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features'!$A$162:$A$183</c:f>
              <c:strCache>
                <c:ptCount val="22"/>
                <c:pt idx="0">
                  <c:v>C9:0</c:v>
                </c:pt>
                <c:pt idx="1">
                  <c:v>C10:0</c:v>
                </c:pt>
                <c:pt idx="2">
                  <c:v>C11:0</c:v>
                </c:pt>
                <c:pt idx="3">
                  <c:v>C12:0</c:v>
                </c:pt>
                <c:pt idx="4">
                  <c:v>C13:0</c:v>
                </c:pt>
                <c:pt idx="5">
                  <c:v>C14:0</c:v>
                </c:pt>
                <c:pt idx="6">
                  <c:v>C15:0</c:v>
                </c:pt>
                <c:pt idx="7">
                  <c:v>C16:0</c:v>
                </c:pt>
                <c:pt idx="8">
                  <c:v>C17:0</c:v>
                </c:pt>
                <c:pt idx="9">
                  <c:v>C18:0</c:v>
                </c:pt>
                <c:pt idx="10">
                  <c:v>C19:0</c:v>
                </c:pt>
                <c:pt idx="11">
                  <c:v>C20:0</c:v>
                </c:pt>
                <c:pt idx="12">
                  <c:v>C21:0</c:v>
                </c:pt>
                <c:pt idx="13">
                  <c:v>C22:0</c:v>
                </c:pt>
                <c:pt idx="14">
                  <c:v>C23:0</c:v>
                </c:pt>
                <c:pt idx="15">
                  <c:v>C24:0</c:v>
                </c:pt>
                <c:pt idx="16">
                  <c:v>C25:0</c:v>
                </c:pt>
                <c:pt idx="17">
                  <c:v>C26:0</c:v>
                </c:pt>
                <c:pt idx="18">
                  <c:v>C27:0</c:v>
                </c:pt>
                <c:pt idx="19">
                  <c:v>C28:0</c:v>
                </c:pt>
                <c:pt idx="20">
                  <c:v>C29:0</c:v>
                </c:pt>
                <c:pt idx="21">
                  <c:v>C30:0</c:v>
                </c:pt>
              </c:strCache>
            </c:strRef>
          </c:cat>
          <c:val>
            <c:numRef>
              <c:f>'Fall 16 Fire features'!$D$162:$D$183</c:f>
              <c:numCache>
                <c:formatCode>0.0E+00</c:formatCode>
                <c:ptCount val="22"/>
                <c:pt idx="0">
                  <c:v>9.1846327448846594</c:v>
                </c:pt>
                <c:pt idx="1">
                  <c:v>1.9066421943257852</c:v>
                </c:pt>
                <c:pt idx="2">
                  <c:v>1.3033780688977163</c:v>
                </c:pt>
                <c:pt idx="3">
                  <c:v>0.68233841803010653</c:v>
                </c:pt>
                <c:pt idx="4">
                  <c:v>0.69940116710729305</c:v>
                </c:pt>
                <c:pt idx="5">
                  <c:v>1.3261576567468483</c:v>
                </c:pt>
                <c:pt idx="6">
                  <c:v>1.1499968405202106</c:v>
                </c:pt>
                <c:pt idx="7">
                  <c:v>15.930920055066562</c:v>
                </c:pt>
                <c:pt idx="8">
                  <c:v>2.650813961790154</c:v>
                </c:pt>
                <c:pt idx="9">
                  <c:v>21.101853251653264</c:v>
                </c:pt>
                <c:pt idx="10">
                  <c:v>7.7075154376630044</c:v>
                </c:pt>
                <c:pt idx="11">
                  <c:v>25.771731261637594</c:v>
                </c:pt>
                <c:pt idx="12">
                  <c:v>10.222033526865825</c:v>
                </c:pt>
                <c:pt idx="13">
                  <c:v>41.053487585076397</c:v>
                </c:pt>
                <c:pt idx="14">
                  <c:v>2.6228055742082272</c:v>
                </c:pt>
                <c:pt idx="15">
                  <c:v>10.212138435611571</c:v>
                </c:pt>
                <c:pt idx="16">
                  <c:v>0.82213833113013568</c:v>
                </c:pt>
                <c:pt idx="17">
                  <c:v>1.4678685019974436</c:v>
                </c:pt>
                <c:pt idx="18">
                  <c:v>0.39122778550067983</c:v>
                </c:pt>
                <c:pt idx="19">
                  <c:v>0.45231910282637161</c:v>
                </c:pt>
                <c:pt idx="20">
                  <c:v>0.56751759297199722</c:v>
                </c:pt>
                <c:pt idx="21">
                  <c:v>0.31378383584686353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F-45B6-84EA-149F72488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09975088"/>
        <c:axId val="-2109971600"/>
      </c:barChart>
      <c:catAx>
        <c:axId val="-210997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971600"/>
        <c:crosses val="autoZero"/>
        <c:auto val="1"/>
        <c:lblAlgn val="ctr"/>
        <c:lblOffset val="100"/>
        <c:noMultiLvlLbl val="0"/>
      </c:catAx>
      <c:valAx>
        <c:axId val="-210997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E+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975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452630659403797E-2"/>
          <c:y val="0.19997375674982901"/>
          <c:w val="0.20887613477431199"/>
          <c:h val="0.229575304987322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Concentration of n-alkanols in fire features from Suollagavallda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258735121187797E-2"/>
          <c:y val="0.104269063116205"/>
          <c:w val="0.93836699669549195"/>
          <c:h val="0.79431982489709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'Fall 16 Fire features'!$B$266</c:f>
              <c:strCache>
                <c:ptCount val="1"/>
                <c:pt idx="0">
                  <c:v>Site A Fire feature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features'!$A$267:$A$286</c:f>
              <c:strCache>
                <c:ptCount val="20"/>
                <c:pt idx="0">
                  <c:v>C13:0</c:v>
                </c:pt>
                <c:pt idx="1">
                  <c:v>C14:0</c:v>
                </c:pt>
                <c:pt idx="2">
                  <c:v>C15:0</c:v>
                </c:pt>
                <c:pt idx="3">
                  <c:v>C16:0</c:v>
                </c:pt>
                <c:pt idx="4">
                  <c:v>C17:0</c:v>
                </c:pt>
                <c:pt idx="5">
                  <c:v>C18:0</c:v>
                </c:pt>
                <c:pt idx="6">
                  <c:v>C19:0</c:v>
                </c:pt>
                <c:pt idx="7">
                  <c:v>C20:0</c:v>
                </c:pt>
                <c:pt idx="8">
                  <c:v>C21:0</c:v>
                </c:pt>
                <c:pt idx="9">
                  <c:v>C22:0</c:v>
                </c:pt>
                <c:pt idx="10">
                  <c:v>C23:0</c:v>
                </c:pt>
                <c:pt idx="11">
                  <c:v>C24:0</c:v>
                </c:pt>
                <c:pt idx="12">
                  <c:v>C25:0</c:v>
                </c:pt>
                <c:pt idx="13">
                  <c:v>C26:0</c:v>
                </c:pt>
                <c:pt idx="14">
                  <c:v>C27:0</c:v>
                </c:pt>
                <c:pt idx="15">
                  <c:v>C28:0</c:v>
                </c:pt>
                <c:pt idx="16">
                  <c:v>C29:0</c:v>
                </c:pt>
                <c:pt idx="17">
                  <c:v>C30:0</c:v>
                </c:pt>
                <c:pt idx="18">
                  <c:v>C31:0</c:v>
                </c:pt>
                <c:pt idx="19">
                  <c:v>C32:0</c:v>
                </c:pt>
              </c:strCache>
            </c:strRef>
          </c:cat>
          <c:val>
            <c:numRef>
              <c:f>'Fall 16 Fire features'!$B$267:$B$286</c:f>
              <c:numCache>
                <c:formatCode>0.0E+00</c:formatCode>
                <c:ptCount val="20"/>
                <c:pt idx="0">
                  <c:v>0</c:v>
                </c:pt>
                <c:pt idx="1">
                  <c:v>0.67828812426169205</c:v>
                </c:pt>
                <c:pt idx="2">
                  <c:v>0.67595464141193307</c:v>
                </c:pt>
                <c:pt idx="3">
                  <c:v>5.9914692854529008</c:v>
                </c:pt>
                <c:pt idx="4">
                  <c:v>0.12097491066777372</c:v>
                </c:pt>
                <c:pt idx="5">
                  <c:v>4.6943845335382965</c:v>
                </c:pt>
                <c:pt idx="6">
                  <c:v>1.1098445115942419</c:v>
                </c:pt>
                <c:pt idx="7">
                  <c:v>8.7185372882483367</c:v>
                </c:pt>
                <c:pt idx="8">
                  <c:v>2.8464795949037671</c:v>
                </c:pt>
                <c:pt idx="9">
                  <c:v>20.5158317802201</c:v>
                </c:pt>
                <c:pt idx="10">
                  <c:v>2.2524201844561822</c:v>
                </c:pt>
                <c:pt idx="11">
                  <c:v>17.397324903124922</c:v>
                </c:pt>
                <c:pt idx="12">
                  <c:v>2.5670790980779965</c:v>
                </c:pt>
                <c:pt idx="13">
                  <c:v>27.15567430107188</c:v>
                </c:pt>
                <c:pt idx="14">
                  <c:v>3.2806814719414272</c:v>
                </c:pt>
                <c:pt idx="15">
                  <c:v>72.991435500381328</c:v>
                </c:pt>
                <c:pt idx="16">
                  <c:v>2.7266607517421373</c:v>
                </c:pt>
                <c:pt idx="17">
                  <c:v>17.524603994412132</c:v>
                </c:pt>
                <c:pt idx="18">
                  <c:v>9.0631931978001674</c:v>
                </c:pt>
                <c:pt idx="19">
                  <c:v>5.5903844728987693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A-416A-BA89-B2FBAA77B8C7}"/>
            </c:ext>
          </c:extLst>
        </c:ser>
        <c:ser>
          <c:idx val="1"/>
          <c:order val="1"/>
          <c:tx>
            <c:strRef>
              <c:f>'Fall 16 Fire features'!$C$266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features'!$A$267:$A$286</c:f>
              <c:strCache>
                <c:ptCount val="20"/>
                <c:pt idx="0">
                  <c:v>C13:0</c:v>
                </c:pt>
                <c:pt idx="1">
                  <c:v>C14:0</c:v>
                </c:pt>
                <c:pt idx="2">
                  <c:v>C15:0</c:v>
                </c:pt>
                <c:pt idx="3">
                  <c:v>C16:0</c:v>
                </c:pt>
                <c:pt idx="4">
                  <c:v>C17:0</c:v>
                </c:pt>
                <c:pt idx="5">
                  <c:v>C18:0</c:v>
                </c:pt>
                <c:pt idx="6">
                  <c:v>C19:0</c:v>
                </c:pt>
                <c:pt idx="7">
                  <c:v>C20:0</c:v>
                </c:pt>
                <c:pt idx="8">
                  <c:v>C21:0</c:v>
                </c:pt>
                <c:pt idx="9">
                  <c:v>C22:0</c:v>
                </c:pt>
                <c:pt idx="10">
                  <c:v>C23:0</c:v>
                </c:pt>
                <c:pt idx="11">
                  <c:v>C24:0</c:v>
                </c:pt>
                <c:pt idx="12">
                  <c:v>C25:0</c:v>
                </c:pt>
                <c:pt idx="13">
                  <c:v>C26:0</c:v>
                </c:pt>
                <c:pt idx="14">
                  <c:v>C27:0</c:v>
                </c:pt>
                <c:pt idx="15">
                  <c:v>C28:0</c:v>
                </c:pt>
                <c:pt idx="16">
                  <c:v>C29:0</c:v>
                </c:pt>
                <c:pt idx="17">
                  <c:v>C30:0</c:v>
                </c:pt>
                <c:pt idx="18">
                  <c:v>C31:0</c:v>
                </c:pt>
                <c:pt idx="19">
                  <c:v>C32:0</c:v>
                </c:pt>
              </c:strCache>
            </c:strRef>
          </c:cat>
          <c:val>
            <c:numRef>
              <c:f>'Fall 16 Fire features'!$C$267:$C$286</c:f>
              <c:numCache>
                <c:formatCode>0.0E+00</c:formatCode>
                <c:ptCount val="20"/>
                <c:pt idx="0">
                  <c:v>0.15042255442711511</c:v>
                </c:pt>
                <c:pt idx="1">
                  <c:v>0.22300814889249015</c:v>
                </c:pt>
                <c:pt idx="2">
                  <c:v>0.10319886020463509</c:v>
                </c:pt>
                <c:pt idx="3">
                  <c:v>1.6419550875628171</c:v>
                </c:pt>
                <c:pt idx="4">
                  <c:v>0.57214314560695578</c:v>
                </c:pt>
                <c:pt idx="5">
                  <c:v>1.9523404584924371</c:v>
                </c:pt>
                <c:pt idx="6">
                  <c:v>0.40149668290169416</c:v>
                </c:pt>
                <c:pt idx="7">
                  <c:v>10.333085594187031</c:v>
                </c:pt>
                <c:pt idx="8">
                  <c:v>1.5982266751980461</c:v>
                </c:pt>
                <c:pt idx="9">
                  <c:v>31.385484221736565</c:v>
                </c:pt>
                <c:pt idx="10">
                  <c:v>2.9688692527913361</c:v>
                </c:pt>
                <c:pt idx="11">
                  <c:v>19.261104064616955</c:v>
                </c:pt>
                <c:pt idx="12">
                  <c:v>2.4462027988223882</c:v>
                </c:pt>
                <c:pt idx="13">
                  <c:v>17.722707255476028</c:v>
                </c:pt>
                <c:pt idx="14">
                  <c:v>2.7717826351914217</c:v>
                </c:pt>
                <c:pt idx="15">
                  <c:v>27.863024075075771</c:v>
                </c:pt>
                <c:pt idx="16">
                  <c:v>2.2209513013255711</c:v>
                </c:pt>
                <c:pt idx="17">
                  <c:v>13.162787630817689</c:v>
                </c:pt>
                <c:pt idx="18">
                  <c:v>7.6949968870022865</c:v>
                </c:pt>
                <c:pt idx="19">
                  <c:v>4.3195194935753118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A-416A-BA89-B2FBAA77B8C7}"/>
            </c:ext>
          </c:extLst>
        </c:ser>
        <c:ser>
          <c:idx val="2"/>
          <c:order val="2"/>
          <c:tx>
            <c:strRef>
              <c:f>'Fall 16 Fire features'!$D$266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features'!$A$267:$A$286</c:f>
              <c:strCache>
                <c:ptCount val="20"/>
                <c:pt idx="0">
                  <c:v>C13:0</c:v>
                </c:pt>
                <c:pt idx="1">
                  <c:v>C14:0</c:v>
                </c:pt>
                <c:pt idx="2">
                  <c:v>C15:0</c:v>
                </c:pt>
                <c:pt idx="3">
                  <c:v>C16:0</c:v>
                </c:pt>
                <c:pt idx="4">
                  <c:v>C17:0</c:v>
                </c:pt>
                <c:pt idx="5">
                  <c:v>C18:0</c:v>
                </c:pt>
                <c:pt idx="6">
                  <c:v>C19:0</c:v>
                </c:pt>
                <c:pt idx="7">
                  <c:v>C20:0</c:v>
                </c:pt>
                <c:pt idx="8">
                  <c:v>C21:0</c:v>
                </c:pt>
                <c:pt idx="9">
                  <c:v>C22:0</c:v>
                </c:pt>
                <c:pt idx="10">
                  <c:v>C23:0</c:v>
                </c:pt>
                <c:pt idx="11">
                  <c:v>C24:0</c:v>
                </c:pt>
                <c:pt idx="12">
                  <c:v>C25:0</c:v>
                </c:pt>
                <c:pt idx="13">
                  <c:v>C26:0</c:v>
                </c:pt>
                <c:pt idx="14">
                  <c:v>C27:0</c:v>
                </c:pt>
                <c:pt idx="15">
                  <c:v>C28:0</c:v>
                </c:pt>
                <c:pt idx="16">
                  <c:v>C29:0</c:v>
                </c:pt>
                <c:pt idx="17">
                  <c:v>C30:0</c:v>
                </c:pt>
                <c:pt idx="18">
                  <c:v>C31:0</c:v>
                </c:pt>
                <c:pt idx="19">
                  <c:v>C32:0</c:v>
                </c:pt>
              </c:strCache>
            </c:strRef>
          </c:cat>
          <c:val>
            <c:numRef>
              <c:f>'Fall 16 Fire features'!$D$267:$D$286</c:f>
              <c:numCache>
                <c:formatCode>0.0E+00</c:formatCode>
                <c:ptCount val="20"/>
                <c:pt idx="0">
                  <c:v>0.19875776545830418</c:v>
                </c:pt>
                <c:pt idx="1">
                  <c:v>0.3700471450755804</c:v>
                </c:pt>
                <c:pt idx="2">
                  <c:v>8.7820990985087263E-2</c:v>
                </c:pt>
                <c:pt idx="3">
                  <c:v>5.4373116797206835</c:v>
                </c:pt>
                <c:pt idx="4">
                  <c:v>0.82139824402552886</c:v>
                </c:pt>
                <c:pt idx="5">
                  <c:v>3.0223388521147139</c:v>
                </c:pt>
                <c:pt idx="6">
                  <c:v>0.50444620246087624</c:v>
                </c:pt>
                <c:pt idx="7">
                  <c:v>11.252820360830935</c:v>
                </c:pt>
                <c:pt idx="8">
                  <c:v>2.7079214775690876</c:v>
                </c:pt>
                <c:pt idx="9">
                  <c:v>68.229529083025938</c:v>
                </c:pt>
                <c:pt idx="10">
                  <c:v>5.4697592148181888</c:v>
                </c:pt>
                <c:pt idx="11">
                  <c:v>47.978631311514434</c:v>
                </c:pt>
                <c:pt idx="12">
                  <c:v>5.2657659854610328</c:v>
                </c:pt>
                <c:pt idx="13">
                  <c:v>38.720489470173774</c:v>
                </c:pt>
                <c:pt idx="14">
                  <c:v>6.1657911193183619</c:v>
                </c:pt>
                <c:pt idx="15">
                  <c:v>57.503278675546682</c:v>
                </c:pt>
                <c:pt idx="16">
                  <c:v>3.0833749629717691</c:v>
                </c:pt>
                <c:pt idx="17">
                  <c:v>19.293410692087996</c:v>
                </c:pt>
                <c:pt idx="18">
                  <c:v>4.0803487370231526</c:v>
                </c:pt>
                <c:pt idx="19">
                  <c:v>11.642399630968866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2A-416A-BA89-B2FBAA77B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09925744"/>
        <c:axId val="-2109922208"/>
      </c:barChart>
      <c:catAx>
        <c:axId val="-210992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922208"/>
        <c:crosses val="autoZero"/>
        <c:auto val="1"/>
        <c:lblAlgn val="ctr"/>
        <c:lblOffset val="100"/>
        <c:noMultiLvlLbl val="0"/>
      </c:catAx>
      <c:valAx>
        <c:axId val="-210992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92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722784928968805E-2"/>
          <c:y val="0.17665639861412299"/>
          <c:w val="0.23005999170854899"/>
          <c:h val="0.17406938948621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 Fire features'!$B$266:$D$266</c:f>
              <c:strCache>
                <c:ptCount val="3"/>
                <c:pt idx="0">
                  <c:v>Site A Fire feature</c:v>
                </c:pt>
                <c:pt idx="1">
                  <c:v>Site G Hearth 3</c:v>
                </c:pt>
                <c:pt idx="2">
                  <c:v>Site G Hearth 1</c:v>
                </c:pt>
              </c:strCache>
            </c:strRef>
          </c:cat>
          <c:val>
            <c:numRef>
              <c:f>'Fall 16 Fire features'!$B$288:$D$288</c:f>
              <c:numCache>
                <c:formatCode>0.0E+00</c:formatCode>
                <c:ptCount val="3"/>
                <c:pt idx="0">
                  <c:v>205.90122254620596</c:v>
                </c:pt>
                <c:pt idx="1">
                  <c:v>148.79330682390454</c:v>
                </c:pt>
                <c:pt idx="2">
                  <c:v>291.835641601151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4-4391-89DE-FA15905A0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09897760"/>
        <c:axId val="-2109894368"/>
      </c:barChart>
      <c:catAx>
        <c:axId val="-21098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894368"/>
        <c:crosses val="autoZero"/>
        <c:auto val="1"/>
        <c:lblAlgn val="ctr"/>
        <c:lblOffset val="100"/>
        <c:noMultiLvlLbl val="0"/>
      </c:catAx>
      <c:valAx>
        <c:axId val="-210989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E+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89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/>
              <a:t>Fatty Acid distribution in fire features</a:t>
            </a:r>
          </a:p>
        </c:rich>
      </c:tx>
      <c:layout>
        <c:manualLayout>
          <c:xMode val="edge"/>
          <c:yMode val="edge"/>
          <c:x val="6.5374814814814802E-2"/>
          <c:y val="2.82222222222222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17143753514397E-2"/>
          <c:y val="6.9982595917818899E-2"/>
          <c:w val="0.93188703179644905"/>
          <c:h val="0.794674555348706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 Fire features'!$C$780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features'!$A$958:$A$961</c:f>
              <c:strCache>
                <c:ptCount val="4"/>
                <c:pt idx="0">
                  <c:v>Straight Chain Saturated</c:v>
                </c:pt>
                <c:pt idx="1">
                  <c:v>Branched Chain Saturated</c:v>
                </c:pt>
                <c:pt idx="2">
                  <c:v>Mono Unsaturated</c:v>
                </c:pt>
                <c:pt idx="3">
                  <c:v>Poly Unsaturated</c:v>
                </c:pt>
              </c:strCache>
            </c:strRef>
          </c:cat>
          <c:val>
            <c:numRef>
              <c:f>'Fall 16 Fire features'!$C$958:$C$961</c:f>
              <c:numCache>
                <c:formatCode>0%</c:formatCode>
                <c:ptCount val="4"/>
                <c:pt idx="0">
                  <c:v>0.51094558880601837</c:v>
                </c:pt>
                <c:pt idx="1">
                  <c:v>8.3841823912374561E-2</c:v>
                </c:pt>
                <c:pt idx="2">
                  <c:v>0.2892892534203429</c:v>
                </c:pt>
                <c:pt idx="3">
                  <c:v>0.11477826297413488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F-4932-9A5D-D1F958F9EE90}"/>
            </c:ext>
          </c:extLst>
        </c:ser>
        <c:ser>
          <c:idx val="2"/>
          <c:order val="1"/>
          <c:tx>
            <c:strRef>
              <c:f>'Fall 16 Fire features'!$D$780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features'!$A$958:$A$961</c:f>
              <c:strCache>
                <c:ptCount val="4"/>
                <c:pt idx="0">
                  <c:v>Straight Chain Saturated</c:v>
                </c:pt>
                <c:pt idx="1">
                  <c:v>Branched Chain Saturated</c:v>
                </c:pt>
                <c:pt idx="2">
                  <c:v>Mono Unsaturated</c:v>
                </c:pt>
                <c:pt idx="3">
                  <c:v>Poly Unsaturated</c:v>
                </c:pt>
              </c:strCache>
            </c:strRef>
          </c:cat>
          <c:val>
            <c:numRef>
              <c:f>'Fall 16 Fire features'!$D$958:$D$961</c:f>
              <c:numCache>
                <c:formatCode>0%</c:formatCode>
                <c:ptCount val="4"/>
                <c:pt idx="0">
                  <c:v>0.34962138583152197</c:v>
                </c:pt>
                <c:pt idx="1">
                  <c:v>0.10713734272417025</c:v>
                </c:pt>
                <c:pt idx="2">
                  <c:v>0.3517897774845028</c:v>
                </c:pt>
                <c:pt idx="3">
                  <c:v>0.19093563027118343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F-4932-9A5D-D1F958F9E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09787040"/>
        <c:axId val="-2109783632"/>
      </c:barChart>
      <c:catAx>
        <c:axId val="-21097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783632"/>
        <c:crosses val="autoZero"/>
        <c:auto val="1"/>
        <c:lblAlgn val="ctr"/>
        <c:lblOffset val="100"/>
        <c:noMultiLvlLbl val="0"/>
      </c:catAx>
      <c:valAx>
        <c:axId val="-210978363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78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>
                <a:latin typeface="Calibri" panose="020F0502020204030204" pitchFamily="34" charset="0"/>
              </a:rPr>
              <a:t>Distribution of α,</a:t>
            </a:r>
            <a:r>
              <a:rPr lang="el-GR" sz="1800">
                <a:latin typeface="Calibri" panose="020F0502020204030204" pitchFamily="34" charset="0"/>
              </a:rPr>
              <a:t>ω</a:t>
            </a:r>
            <a:r>
              <a:rPr lang="en-GB" sz="1800">
                <a:latin typeface="Calibri" panose="020F0502020204030204" pitchFamily="34" charset="0"/>
              </a:rPr>
              <a:t>-dicarboxylic acids in fire features</a:t>
            </a:r>
            <a:endParaRPr lang="en-GB" sz="1800"/>
          </a:p>
        </c:rich>
      </c:tx>
      <c:layout>
        <c:manualLayout>
          <c:xMode val="edge"/>
          <c:yMode val="edge"/>
          <c:x val="5.2084814814814799E-2"/>
          <c:y val="4.3535555555555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594145725476398E-2"/>
          <c:y val="8.9707542020623601E-2"/>
          <c:w val="0.94744278414622796"/>
          <c:h val="0.78745309828420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 Fire features'!$C$188</c:f>
              <c:strCache>
                <c:ptCount val="1"/>
                <c:pt idx="0">
                  <c:v>Site G 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features'!$A$189:$A$210</c:f>
              <c:strCache>
                <c:ptCount val="22"/>
                <c:pt idx="0">
                  <c:v>C9</c:v>
                </c:pt>
                <c:pt idx="1">
                  <c:v>C10</c:v>
                </c:pt>
                <c:pt idx="2">
                  <c:v>C11</c:v>
                </c:pt>
                <c:pt idx="3">
                  <c:v>C12</c:v>
                </c:pt>
                <c:pt idx="4">
                  <c:v>C13</c:v>
                </c:pt>
                <c:pt idx="5">
                  <c:v>C14</c:v>
                </c:pt>
                <c:pt idx="6">
                  <c:v>C15</c:v>
                </c:pt>
                <c:pt idx="7">
                  <c:v>C16</c:v>
                </c:pt>
                <c:pt idx="8">
                  <c:v>C17</c:v>
                </c:pt>
                <c:pt idx="9">
                  <c:v>C18</c:v>
                </c:pt>
                <c:pt idx="10">
                  <c:v>C19</c:v>
                </c:pt>
                <c:pt idx="11">
                  <c:v>C20</c:v>
                </c:pt>
                <c:pt idx="12">
                  <c:v>C21</c:v>
                </c:pt>
                <c:pt idx="13">
                  <c:v>C22</c:v>
                </c:pt>
                <c:pt idx="14">
                  <c:v>C23</c:v>
                </c:pt>
                <c:pt idx="15">
                  <c:v>C24</c:v>
                </c:pt>
                <c:pt idx="16">
                  <c:v>C25</c:v>
                </c:pt>
                <c:pt idx="17">
                  <c:v>C26</c:v>
                </c:pt>
                <c:pt idx="18">
                  <c:v>C27</c:v>
                </c:pt>
                <c:pt idx="19">
                  <c:v>C28</c:v>
                </c:pt>
                <c:pt idx="20">
                  <c:v>C29</c:v>
                </c:pt>
                <c:pt idx="21">
                  <c:v>C30</c:v>
                </c:pt>
              </c:strCache>
            </c:strRef>
          </c:cat>
          <c:val>
            <c:numRef>
              <c:f>'Fall 16 Fire features'!$C$189:$C$210</c:f>
              <c:numCache>
                <c:formatCode>0%</c:formatCode>
                <c:ptCount val="22"/>
                <c:pt idx="0">
                  <c:v>3.6836317358179507E-2</c:v>
                </c:pt>
                <c:pt idx="1">
                  <c:v>6.0538337919334127E-3</c:v>
                </c:pt>
                <c:pt idx="2">
                  <c:v>4.5517219008166035E-3</c:v>
                </c:pt>
                <c:pt idx="3">
                  <c:v>3.1589131597011487E-3</c:v>
                </c:pt>
                <c:pt idx="4">
                  <c:v>2.6442916594217793E-3</c:v>
                </c:pt>
                <c:pt idx="5">
                  <c:v>5.4080394464938054E-3</c:v>
                </c:pt>
                <c:pt idx="6">
                  <c:v>5.0334822011163004E-3</c:v>
                </c:pt>
                <c:pt idx="7">
                  <c:v>8.3475379962157356E-2</c:v>
                </c:pt>
                <c:pt idx="8">
                  <c:v>1.5449183255271115E-2</c:v>
                </c:pt>
                <c:pt idx="9">
                  <c:v>0.10687926256505963</c:v>
                </c:pt>
                <c:pt idx="10">
                  <c:v>4.8043708931384828E-2</c:v>
                </c:pt>
                <c:pt idx="11">
                  <c:v>0.1414563535388895</c:v>
                </c:pt>
                <c:pt idx="12">
                  <c:v>8.0910642623881784E-2</c:v>
                </c:pt>
                <c:pt idx="13">
                  <c:v>0.28582011496600357</c:v>
                </c:pt>
                <c:pt idx="14">
                  <c:v>2.8106184342614228E-2</c:v>
                </c:pt>
                <c:pt idx="15">
                  <c:v>0.1089501602791809</c:v>
                </c:pt>
                <c:pt idx="16">
                  <c:v>9.5332305258731004E-3</c:v>
                </c:pt>
                <c:pt idx="17">
                  <c:v>1.1967444688689198E-2</c:v>
                </c:pt>
                <c:pt idx="18">
                  <c:v>4.6662828428147051E-3</c:v>
                </c:pt>
                <c:pt idx="19">
                  <c:v>3.9014327475636844E-3</c:v>
                </c:pt>
                <c:pt idx="20">
                  <c:v>5.4325909177429851E-3</c:v>
                </c:pt>
                <c:pt idx="21">
                  <c:v>1.7214282952110304E-3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D-47B7-9B29-A3C1BDF8B194}"/>
            </c:ext>
          </c:extLst>
        </c:ser>
        <c:ser>
          <c:idx val="2"/>
          <c:order val="1"/>
          <c:tx>
            <c:strRef>
              <c:f>'Fall 16 Fire features'!$D$188</c:f>
              <c:strCache>
                <c:ptCount val="1"/>
                <c:pt idx="0">
                  <c:v>Site G 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features'!$A$189:$A$210</c:f>
              <c:strCache>
                <c:ptCount val="22"/>
                <c:pt idx="0">
                  <c:v>C9</c:v>
                </c:pt>
                <c:pt idx="1">
                  <c:v>C10</c:v>
                </c:pt>
                <c:pt idx="2">
                  <c:v>C11</c:v>
                </c:pt>
                <c:pt idx="3">
                  <c:v>C12</c:v>
                </c:pt>
                <c:pt idx="4">
                  <c:v>C13</c:v>
                </c:pt>
                <c:pt idx="5">
                  <c:v>C14</c:v>
                </c:pt>
                <c:pt idx="6">
                  <c:v>C15</c:v>
                </c:pt>
                <c:pt idx="7">
                  <c:v>C16</c:v>
                </c:pt>
                <c:pt idx="8">
                  <c:v>C17</c:v>
                </c:pt>
                <c:pt idx="9">
                  <c:v>C18</c:v>
                </c:pt>
                <c:pt idx="10">
                  <c:v>C19</c:v>
                </c:pt>
                <c:pt idx="11">
                  <c:v>C20</c:v>
                </c:pt>
                <c:pt idx="12">
                  <c:v>C21</c:v>
                </c:pt>
                <c:pt idx="13">
                  <c:v>C22</c:v>
                </c:pt>
                <c:pt idx="14">
                  <c:v>C23</c:v>
                </c:pt>
                <c:pt idx="15">
                  <c:v>C24</c:v>
                </c:pt>
                <c:pt idx="16">
                  <c:v>C25</c:v>
                </c:pt>
                <c:pt idx="17">
                  <c:v>C26</c:v>
                </c:pt>
                <c:pt idx="18">
                  <c:v>C27</c:v>
                </c:pt>
                <c:pt idx="19">
                  <c:v>C28</c:v>
                </c:pt>
                <c:pt idx="20">
                  <c:v>C29</c:v>
                </c:pt>
                <c:pt idx="21">
                  <c:v>C30</c:v>
                </c:pt>
              </c:strCache>
            </c:strRef>
          </c:cat>
          <c:val>
            <c:numRef>
              <c:f>'Fall 16 Fire features'!$D$189:$D$210</c:f>
              <c:numCache>
                <c:formatCode>0%</c:formatCode>
                <c:ptCount val="22"/>
                <c:pt idx="0">
                  <c:v>5.8300062570019455E-2</c:v>
                </c:pt>
                <c:pt idx="1">
                  <c:v>1.2102537174362368E-2</c:v>
                </c:pt>
                <c:pt idx="2">
                  <c:v>8.2732783204041149E-3</c:v>
                </c:pt>
                <c:pt idx="3">
                  <c:v>4.3311881454638239E-3</c:v>
                </c:pt>
                <c:pt idx="4">
                  <c:v>4.439495071439775E-3</c:v>
                </c:pt>
                <c:pt idx="5">
                  <c:v>8.4178732578188194E-3</c:v>
                </c:pt>
                <c:pt idx="6">
                  <c:v>7.2996808495139134E-3</c:v>
                </c:pt>
                <c:pt idx="7">
                  <c:v>0.10112256655287982</c:v>
                </c:pt>
                <c:pt idx="8">
                  <c:v>1.6826216586604291E-2</c:v>
                </c:pt>
                <c:pt idx="9">
                  <c:v>0.13394540632013077</c:v>
                </c:pt>
                <c:pt idx="10">
                  <c:v>4.8923962966881479E-2</c:v>
                </c:pt>
                <c:pt idx="11">
                  <c:v>0.16358776521881133</c:v>
                </c:pt>
                <c:pt idx="12">
                  <c:v>6.4885032506174334E-2</c:v>
                </c:pt>
                <c:pt idx="13">
                  <c:v>0.26058972213782594</c:v>
                </c:pt>
                <c:pt idx="14">
                  <c:v>1.6648431497764335E-2</c:v>
                </c:pt>
                <c:pt idx="15">
                  <c:v>6.4822222761323031E-2</c:v>
                </c:pt>
                <c:pt idx="16">
                  <c:v>5.2185773212100484E-3</c:v>
                </c:pt>
                <c:pt idx="17">
                  <c:v>9.3173922015197964E-3</c:v>
                </c:pt>
                <c:pt idx="18">
                  <c:v>2.4833441910372448E-3</c:v>
                </c:pt>
                <c:pt idx="19">
                  <c:v>2.8711253600291545E-3</c:v>
                </c:pt>
                <c:pt idx="20">
                  <c:v>3.6023553797816842E-3</c:v>
                </c:pt>
                <c:pt idx="21">
                  <c:v>1.9917636090045522E-3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D-47B7-9B29-A3C1BDF8B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460128"/>
        <c:axId val="-2110463568"/>
      </c:barChart>
      <c:catAx>
        <c:axId val="-21104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63568"/>
        <c:crosses val="autoZero"/>
        <c:auto val="1"/>
        <c:lblAlgn val="ctr"/>
        <c:lblOffset val="100"/>
        <c:noMultiLvlLbl val="0"/>
      </c:catAx>
      <c:valAx>
        <c:axId val="-21104635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6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Distribution of n-alkanols in fire features</a:t>
            </a:r>
            <a:endParaRPr lang="en-GB">
              <a:effectLst/>
            </a:endParaRPr>
          </a:p>
        </c:rich>
      </c:tx>
      <c:layout>
        <c:manualLayout>
          <c:xMode val="edge"/>
          <c:yMode val="edge"/>
          <c:x val="5.7654814814814798E-2"/>
          <c:y val="3.880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258735121187797E-2"/>
          <c:y val="0.104269063116205"/>
          <c:w val="0.93836699669549195"/>
          <c:h val="0.794319824897090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'Fall 16 Fire features'!$C$290</c:f>
              <c:strCache>
                <c:ptCount val="1"/>
                <c:pt idx="0">
                  <c:v>2907:1-Hearth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 Fire features'!$A$291:$A$310</c:f>
              <c:strCache>
                <c:ptCount val="20"/>
                <c:pt idx="0">
                  <c:v>C13</c:v>
                </c:pt>
                <c:pt idx="1">
                  <c:v>C14</c:v>
                </c:pt>
                <c:pt idx="2">
                  <c:v>C15</c:v>
                </c:pt>
                <c:pt idx="3">
                  <c:v>C16</c:v>
                </c:pt>
                <c:pt idx="4">
                  <c:v>C17</c:v>
                </c:pt>
                <c:pt idx="5">
                  <c:v>C18</c:v>
                </c:pt>
                <c:pt idx="6">
                  <c:v>C19</c:v>
                </c:pt>
                <c:pt idx="7">
                  <c:v>C20</c:v>
                </c:pt>
                <c:pt idx="8">
                  <c:v>C21</c:v>
                </c:pt>
                <c:pt idx="9">
                  <c:v>C22</c:v>
                </c:pt>
                <c:pt idx="10">
                  <c:v>C23</c:v>
                </c:pt>
                <c:pt idx="11">
                  <c:v>C24</c:v>
                </c:pt>
                <c:pt idx="12">
                  <c:v>C25</c:v>
                </c:pt>
                <c:pt idx="13">
                  <c:v>C26</c:v>
                </c:pt>
                <c:pt idx="14">
                  <c:v>C27</c:v>
                </c:pt>
                <c:pt idx="15">
                  <c:v>C28</c:v>
                </c:pt>
                <c:pt idx="16">
                  <c:v>C29</c:v>
                </c:pt>
                <c:pt idx="17">
                  <c:v>C30</c:v>
                </c:pt>
                <c:pt idx="18">
                  <c:v>C31</c:v>
                </c:pt>
                <c:pt idx="19">
                  <c:v>C32</c:v>
                </c:pt>
              </c:strCache>
            </c:strRef>
          </c:cat>
          <c:val>
            <c:numRef>
              <c:f>'Fall 16 Fire features'!$C$291:$C$310</c:f>
              <c:numCache>
                <c:formatCode>0%</c:formatCode>
                <c:ptCount val="20"/>
                <c:pt idx="0" formatCode="General">
                  <c:v>0</c:v>
                </c:pt>
                <c:pt idx="1">
                  <c:v>1.4987780946115953E-3</c:v>
                </c:pt>
                <c:pt idx="2">
                  <c:v>6.935719247557953E-4</c:v>
                </c:pt>
                <c:pt idx="3">
                  <c:v>1.1035140777575803E-2</c:v>
                </c:pt>
                <c:pt idx="4">
                  <c:v>3.8452209835223416E-3</c:v>
                </c:pt>
                <c:pt idx="5">
                  <c:v>1.3121157800485027E-2</c:v>
                </c:pt>
                <c:pt idx="6">
                  <c:v>2.698351770465466E-3</c:v>
                </c:pt>
                <c:pt idx="7">
                  <c:v>6.9445903278540208E-2</c:v>
                </c:pt>
                <c:pt idx="8">
                  <c:v>1.0741253819229463E-2</c:v>
                </c:pt>
                <c:pt idx="9">
                  <c:v>0.21093344110485418</c:v>
                </c:pt>
                <c:pt idx="10">
                  <c:v>1.9952975817016855E-2</c:v>
                </c:pt>
                <c:pt idx="11">
                  <c:v>0.12944872639608909</c:v>
                </c:pt>
                <c:pt idx="12">
                  <c:v>1.6440274438671128E-2</c:v>
                </c:pt>
                <c:pt idx="13">
                  <c:v>0.11910957309693158</c:v>
                </c:pt>
                <c:pt idx="14">
                  <c:v>1.8628409397956319E-2</c:v>
                </c:pt>
                <c:pt idx="15">
                  <c:v>0.18725992902390021</c:v>
                </c:pt>
                <c:pt idx="16">
                  <c:v>1.4926419398380908E-2</c:v>
                </c:pt>
                <c:pt idx="17">
                  <c:v>8.8463573475087307E-2</c:v>
                </c:pt>
                <c:pt idx="18">
                  <c:v>5.171601499595168E-2</c:v>
                </c:pt>
                <c:pt idx="19">
                  <c:v>2.9030334668799462E-2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F-40FC-99BD-3058AFBE21DD}"/>
            </c:ext>
          </c:extLst>
        </c:ser>
        <c:ser>
          <c:idx val="2"/>
          <c:order val="1"/>
          <c:tx>
            <c:strRef>
              <c:f>'Fall 16 Fire features'!$D$290</c:f>
              <c:strCache>
                <c:ptCount val="1"/>
                <c:pt idx="0">
                  <c:v>2907:1-Hearth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 Fire features'!$A$291:$A$310</c:f>
              <c:strCache>
                <c:ptCount val="20"/>
                <c:pt idx="0">
                  <c:v>C13</c:v>
                </c:pt>
                <c:pt idx="1">
                  <c:v>C14</c:v>
                </c:pt>
                <c:pt idx="2">
                  <c:v>C15</c:v>
                </c:pt>
                <c:pt idx="3">
                  <c:v>C16</c:v>
                </c:pt>
                <c:pt idx="4">
                  <c:v>C17</c:v>
                </c:pt>
                <c:pt idx="5">
                  <c:v>C18</c:v>
                </c:pt>
                <c:pt idx="6">
                  <c:v>C19</c:v>
                </c:pt>
                <c:pt idx="7">
                  <c:v>C20</c:v>
                </c:pt>
                <c:pt idx="8">
                  <c:v>C21</c:v>
                </c:pt>
                <c:pt idx="9">
                  <c:v>C22</c:v>
                </c:pt>
                <c:pt idx="10">
                  <c:v>C23</c:v>
                </c:pt>
                <c:pt idx="11">
                  <c:v>C24</c:v>
                </c:pt>
                <c:pt idx="12">
                  <c:v>C25</c:v>
                </c:pt>
                <c:pt idx="13">
                  <c:v>C26</c:v>
                </c:pt>
                <c:pt idx="14">
                  <c:v>C27</c:v>
                </c:pt>
                <c:pt idx="15">
                  <c:v>C28</c:v>
                </c:pt>
                <c:pt idx="16">
                  <c:v>C29</c:v>
                </c:pt>
                <c:pt idx="17">
                  <c:v>C30</c:v>
                </c:pt>
                <c:pt idx="18">
                  <c:v>C31</c:v>
                </c:pt>
                <c:pt idx="19">
                  <c:v>C32</c:v>
                </c:pt>
              </c:strCache>
            </c:strRef>
          </c:cat>
          <c:val>
            <c:numRef>
              <c:f>'Fall 16 Fire features'!$D$291:$D$310</c:f>
              <c:numCache>
                <c:formatCode>0%</c:formatCode>
                <c:ptCount val="20"/>
                <c:pt idx="0" formatCode="General">
                  <c:v>0</c:v>
                </c:pt>
                <c:pt idx="1">
                  <c:v>1.2679984632628263E-3</c:v>
                </c:pt>
                <c:pt idx="2">
                  <c:v>3.0092620114273563E-4</c:v>
                </c:pt>
                <c:pt idx="3">
                  <c:v>1.8631417498866727E-2</c:v>
                </c:pt>
                <c:pt idx="4">
                  <c:v>2.8145919378419378E-3</c:v>
                </c:pt>
                <c:pt idx="5">
                  <c:v>1.0356304786943453E-2</c:v>
                </c:pt>
                <c:pt idx="6">
                  <c:v>1.7285284267995547E-3</c:v>
                </c:pt>
                <c:pt idx="7">
                  <c:v>3.8558759646671457E-2</c:v>
                </c:pt>
                <c:pt idx="8">
                  <c:v>9.2789265310848426E-3</c:v>
                </c:pt>
                <c:pt idx="9">
                  <c:v>0.23379436695492659</c:v>
                </c:pt>
                <c:pt idx="10">
                  <c:v>1.8742601776837311E-2</c:v>
                </c:pt>
                <c:pt idx="11">
                  <c:v>0.16440291887680522</c:v>
                </c:pt>
                <c:pt idx="12">
                  <c:v>1.8043601379771512E-2</c:v>
                </c:pt>
                <c:pt idx="13">
                  <c:v>0.13267909724026342</c:v>
                </c:pt>
                <c:pt idx="14">
                  <c:v>2.1127615138061478E-2</c:v>
                </c:pt>
                <c:pt idx="15">
                  <c:v>0.19703994467590039</c:v>
                </c:pt>
                <c:pt idx="16">
                  <c:v>1.0565450285835163E-2</c:v>
                </c:pt>
                <c:pt idx="17">
                  <c:v>6.6110536006620188E-2</c:v>
                </c:pt>
                <c:pt idx="18">
                  <c:v>1.3981666922643144E-2</c:v>
                </c:pt>
                <c:pt idx="19">
                  <c:v>3.9893686621322366E-2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F-40FC-99BD-3058AFBE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0501744"/>
        <c:axId val="-2110505168"/>
      </c:barChart>
      <c:catAx>
        <c:axId val="-211050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505168"/>
        <c:crosses val="autoZero"/>
        <c:auto val="1"/>
        <c:lblAlgn val="ctr"/>
        <c:lblOffset val="100"/>
        <c:noMultiLvlLbl val="0"/>
      </c:catAx>
      <c:valAx>
        <c:axId val="-211050516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50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125981481481503"/>
          <c:y val="4.6128611111111099E-2"/>
          <c:w val="0.41703222222222203"/>
          <c:h val="0.17406938948621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"/>
          <c:y val="5.1400554097404502E-2"/>
          <c:w val="0.84310979877515302"/>
          <c:h val="0.56318606007582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'Oct-Nov 15'!$E$117</c:f>
              <c:strCache>
                <c:ptCount val="1"/>
                <c:pt idx="0">
                  <c:v>LH2014FR HEPTANE BA fraction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'Oct-Nov 15'!$A$118:$A$126</c:f>
              <c:strCache>
                <c:ptCount val="9"/>
                <c:pt idx="0">
                  <c:v>Coprostanol</c:v>
                </c:pt>
                <c:pt idx="1">
                  <c:v>Epicoprostanol</c:v>
                </c:pt>
                <c:pt idx="2">
                  <c:v>24-Ethylcoprostanol</c:v>
                </c:pt>
                <c:pt idx="3">
                  <c:v>24-Ethylepicoprostanol</c:v>
                </c:pt>
                <c:pt idx="4">
                  <c:v>Campestanol</c:v>
                </c:pt>
                <c:pt idx="5">
                  <c:v>Sitostanol</c:v>
                </c:pt>
                <c:pt idx="6">
                  <c:v>BA?</c:v>
                </c:pt>
                <c:pt idx="7">
                  <c:v>LCA</c:v>
                </c:pt>
                <c:pt idx="8">
                  <c:v>DCA</c:v>
                </c:pt>
              </c:strCache>
            </c:strRef>
          </c:cat>
          <c:val>
            <c:numRef>
              <c:f>'Oct-Nov 15'!$E$118:$E$126</c:f>
              <c:numCache>
                <c:formatCode>0.000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1.6090285806940061</c:v>
                </c:pt>
                <c:pt idx="3">
                  <c:v>1.9671820862726588</c:v>
                </c:pt>
                <c:pt idx="4">
                  <c:v>1.9775978038943061</c:v>
                </c:pt>
                <c:pt idx="5">
                  <c:v>14.236304064413126</c:v>
                </c:pt>
                <c:pt idx="6">
                  <c:v>3.5373602028737423</c:v>
                </c:pt>
                <c:pt idx="7">
                  <c:v>16.707829242347049</c:v>
                </c:pt>
                <c:pt idx="8">
                  <c:v>13.237615807498074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3-4102-A25F-ED4D98896D94}"/>
            </c:ext>
          </c:extLst>
        </c:ser>
        <c:ser>
          <c:idx val="1"/>
          <c:order val="1"/>
          <c:tx>
            <c:strRef>
              <c:f>'Oct-Nov 15'!$F$117</c:f>
              <c:strCache>
                <c:ptCount val="1"/>
                <c:pt idx="0">
                  <c:v>LH2014FR DCM BA fraction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'Oct-Nov 15'!$A$118:$A$126</c:f>
              <c:strCache>
                <c:ptCount val="9"/>
                <c:pt idx="0">
                  <c:v>Coprostanol</c:v>
                </c:pt>
                <c:pt idx="1">
                  <c:v>Epicoprostanol</c:v>
                </c:pt>
                <c:pt idx="2">
                  <c:v>24-Ethylcoprostanol</c:v>
                </c:pt>
                <c:pt idx="3">
                  <c:v>24-Ethylepicoprostanol</c:v>
                </c:pt>
                <c:pt idx="4">
                  <c:v>Campestanol</c:v>
                </c:pt>
                <c:pt idx="5">
                  <c:v>Sitostanol</c:v>
                </c:pt>
                <c:pt idx="6">
                  <c:v>BA?</c:v>
                </c:pt>
                <c:pt idx="7">
                  <c:v>LCA</c:v>
                </c:pt>
                <c:pt idx="8">
                  <c:v>DCA</c:v>
                </c:pt>
              </c:strCache>
            </c:strRef>
          </c:cat>
          <c:val>
            <c:numRef>
              <c:f>'Oct-Nov 15'!$F$118:$F$126</c:f>
              <c:numCache>
                <c:formatCode>0.000</c:formatCode>
                <c:ptCount val="9"/>
                <c:pt idx="0">
                  <c:v>0.64380649773621312</c:v>
                </c:pt>
                <c:pt idx="1">
                  <c:v>0.38574226660149347</c:v>
                </c:pt>
                <c:pt idx="2">
                  <c:v>2.6083272054988509</c:v>
                </c:pt>
                <c:pt idx="3">
                  <c:v>2.4950255915210069</c:v>
                </c:pt>
                <c:pt idx="4">
                  <c:v>0.64327548898315223</c:v>
                </c:pt>
                <c:pt idx="5">
                  <c:v>5.1325062787014826</c:v>
                </c:pt>
                <c:pt idx="6">
                  <c:v>0</c:v>
                </c:pt>
                <c:pt idx="7">
                  <c:v>3.5315636477018715</c:v>
                </c:pt>
                <c:pt idx="8">
                  <c:v>39.743702880770478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3-4102-A25F-ED4D98896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2779200"/>
        <c:axId val="-2112776192"/>
      </c:barChart>
      <c:catAx>
        <c:axId val="-211277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2776192"/>
        <c:crosses val="autoZero"/>
        <c:auto val="1"/>
        <c:lblAlgn val="ctr"/>
        <c:lblOffset val="100"/>
        <c:noMultiLvlLbl val="0"/>
      </c:catAx>
      <c:valAx>
        <c:axId val="-21127761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2779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9806934661482"/>
          <c:y val="4.86509187273464E-2"/>
          <c:w val="0.69688333170865502"/>
          <c:h val="0.1674343832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4155730533699"/>
          <c:y val="5.1400554097404502E-2"/>
          <c:w val="0.86982677165354305"/>
          <c:h val="0.563186060075823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'Oct-Nov 15'!$E$202</c:f>
              <c:strCache>
                <c:ptCount val="1"/>
                <c:pt idx="0">
                  <c:v>LH2014FR HEPTANE OH fraction</c:v>
                </c:pt>
              </c:strCache>
            </c:strRef>
          </c:tx>
          <c:invertIfNegative val="0"/>
          <c:cat>
            <c:strRef>
              <c:f>'Oct-Nov 15'!$A$203:$A$221</c:f>
              <c:strCache>
                <c:ptCount val="19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  <c:pt idx="11">
                  <c:v>Cholesterol</c:v>
                </c:pt>
                <c:pt idx="12">
                  <c:v>24-ethyl-5β-cholesta-22-en-3β-ol</c:v>
                </c:pt>
                <c:pt idx="13">
                  <c:v>C28sterol</c:v>
                </c:pt>
                <c:pt idx="14">
                  <c:v>Campesterol</c:v>
                </c:pt>
                <c:pt idx="15">
                  <c:v>Stigmasterol</c:v>
                </c:pt>
                <c:pt idx="16">
                  <c:v>Sitosterol</c:v>
                </c:pt>
                <c:pt idx="17">
                  <c:v>Fucosterol</c:v>
                </c:pt>
                <c:pt idx="18">
                  <c:v>Archaeol</c:v>
                </c:pt>
              </c:strCache>
            </c:strRef>
          </c:cat>
          <c:val>
            <c:numRef>
              <c:f>'Oct-Nov 15'!$E$203:$E$221</c:f>
              <c:numCache>
                <c:formatCode>0.0</c:formatCode>
                <c:ptCount val="19"/>
                <c:pt idx="0">
                  <c:v>58.062371998921023</c:v>
                </c:pt>
                <c:pt idx="1">
                  <c:v>23.150041767597607</c:v>
                </c:pt>
                <c:pt idx="2">
                  <c:v>53.378547315370206</c:v>
                </c:pt>
                <c:pt idx="3">
                  <c:v>24.265777481379011</c:v>
                </c:pt>
                <c:pt idx="6">
                  <c:v>204.23290662482131</c:v>
                </c:pt>
                <c:pt idx="7">
                  <c:v>210.59642424263166</c:v>
                </c:pt>
                <c:pt idx="8">
                  <c:v>46.224583450076516</c:v>
                </c:pt>
                <c:pt idx="10">
                  <c:v>389.04042116301866</c:v>
                </c:pt>
                <c:pt idx="11">
                  <c:v>115.14914802272217</c:v>
                </c:pt>
                <c:pt idx="12">
                  <c:v>0</c:v>
                </c:pt>
                <c:pt idx="13">
                  <c:v>38.966995969232656</c:v>
                </c:pt>
                <c:pt idx="14">
                  <c:v>0</c:v>
                </c:pt>
                <c:pt idx="15">
                  <c:v>13.026897174832779</c:v>
                </c:pt>
                <c:pt idx="16">
                  <c:v>229.280276962567</c:v>
                </c:pt>
                <c:pt idx="17">
                  <c:v>0</c:v>
                </c:pt>
                <c:pt idx="18">
                  <c:v>3.089766892719048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4-418C-A0D4-3D07F00D29CC}"/>
            </c:ext>
          </c:extLst>
        </c:ser>
        <c:ser>
          <c:idx val="3"/>
          <c:order val="1"/>
          <c:tx>
            <c:strRef>
              <c:f>'Oct-Nov 15'!$F$202</c:f>
              <c:strCache>
                <c:ptCount val="1"/>
                <c:pt idx="0">
                  <c:v>LH2014FR DCM OH fraction</c:v>
                </c:pt>
              </c:strCache>
            </c:strRef>
          </c:tx>
          <c:invertIfNegative val="0"/>
          <c:cat>
            <c:strRef>
              <c:f>'Oct-Nov 15'!$A$203:$A$221</c:f>
              <c:strCache>
                <c:ptCount val="19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  <c:pt idx="11">
                  <c:v>Cholesterol</c:v>
                </c:pt>
                <c:pt idx="12">
                  <c:v>24-ethyl-5β-cholesta-22-en-3β-ol</c:v>
                </c:pt>
                <c:pt idx="13">
                  <c:v>C28sterol</c:v>
                </c:pt>
                <c:pt idx="14">
                  <c:v>Campesterol</c:v>
                </c:pt>
                <c:pt idx="15">
                  <c:v>Stigmasterol</c:v>
                </c:pt>
                <c:pt idx="16">
                  <c:v>Sitosterol</c:v>
                </c:pt>
                <c:pt idx="17">
                  <c:v>Fucosterol</c:v>
                </c:pt>
                <c:pt idx="18">
                  <c:v>Archaeol</c:v>
                </c:pt>
              </c:strCache>
            </c:strRef>
          </c:cat>
          <c:val>
            <c:numRef>
              <c:f>'Oct-Nov 15'!$F$203:$F$221</c:f>
              <c:numCache>
                <c:formatCode>0.0</c:formatCode>
                <c:ptCount val="19"/>
                <c:pt idx="0">
                  <c:v>54.451995328092032</c:v>
                </c:pt>
                <c:pt idx="1">
                  <c:v>24.292617822445777</c:v>
                </c:pt>
                <c:pt idx="2">
                  <c:v>54.930225920074875</c:v>
                </c:pt>
                <c:pt idx="3">
                  <c:v>24.86313457868355</c:v>
                </c:pt>
                <c:pt idx="6">
                  <c:v>192.37086977427666</c:v>
                </c:pt>
                <c:pt idx="7">
                  <c:v>197.11118997748176</c:v>
                </c:pt>
                <c:pt idx="8">
                  <c:v>43.882690601761468</c:v>
                </c:pt>
                <c:pt idx="10">
                  <c:v>361.70349975617211</c:v>
                </c:pt>
                <c:pt idx="11">
                  <c:v>101.36798140273552</c:v>
                </c:pt>
                <c:pt idx="12">
                  <c:v>0</c:v>
                </c:pt>
                <c:pt idx="13">
                  <c:v>39.34128651555902</c:v>
                </c:pt>
                <c:pt idx="14">
                  <c:v>0</c:v>
                </c:pt>
                <c:pt idx="15">
                  <c:v>17.652952028730365</c:v>
                </c:pt>
                <c:pt idx="16">
                  <c:v>218.4295072253818</c:v>
                </c:pt>
                <c:pt idx="17">
                  <c:v>0</c:v>
                </c:pt>
                <c:pt idx="18">
                  <c:v>3.6553439939894643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4-418C-A0D4-3D07F00D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390992"/>
        <c:axId val="-2111387984"/>
      </c:barChart>
      <c:catAx>
        <c:axId val="-2111390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387984"/>
        <c:crosses val="autoZero"/>
        <c:auto val="1"/>
        <c:lblAlgn val="ctr"/>
        <c:lblOffset val="100"/>
        <c:noMultiLvlLbl val="0"/>
      </c:catAx>
      <c:valAx>
        <c:axId val="-21113879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(microg/g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1390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1584426946632"/>
          <c:y val="6.4430956547098295E-2"/>
          <c:w val="0.30380511811023603"/>
          <c:h val="0.1674343832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736158386625"/>
          <c:y val="5.1400554097404502E-2"/>
          <c:w val="0.85257092641316201"/>
          <c:h val="0.4999897929425490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'Oct-Nov 15'!$E$202</c:f>
              <c:strCache>
                <c:ptCount val="1"/>
                <c:pt idx="0">
                  <c:v>LH2014FR HEPTANE OH fraction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15'!$E$203:$E$213</c:f>
              <c:numCache>
                <c:formatCode>0.0</c:formatCode>
                <c:ptCount val="11"/>
                <c:pt idx="0">
                  <c:v>58.062371998921023</c:v>
                </c:pt>
                <c:pt idx="1">
                  <c:v>23.150041767597607</c:v>
                </c:pt>
                <c:pt idx="2">
                  <c:v>53.378547315370206</c:v>
                </c:pt>
                <c:pt idx="3">
                  <c:v>24.265777481379011</c:v>
                </c:pt>
                <c:pt idx="6">
                  <c:v>204.23290662482131</c:v>
                </c:pt>
                <c:pt idx="7">
                  <c:v>210.59642424263166</c:v>
                </c:pt>
                <c:pt idx="8">
                  <c:v>46.224583450076516</c:v>
                </c:pt>
                <c:pt idx="10">
                  <c:v>389.04042116301866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9-450D-98DD-172F613676E2}"/>
            </c:ext>
          </c:extLst>
        </c:ser>
        <c:ser>
          <c:idx val="4"/>
          <c:order val="1"/>
          <c:tx>
            <c:strRef>
              <c:f>'Oct-Nov 15'!$F$202</c:f>
              <c:strCache>
                <c:ptCount val="1"/>
                <c:pt idx="0">
                  <c:v>LH2014FR DCM OH fraction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15'!$F$203:$F$213</c:f>
              <c:numCache>
                <c:formatCode>0.0</c:formatCode>
                <c:ptCount val="11"/>
                <c:pt idx="0">
                  <c:v>54.451995328092032</c:v>
                </c:pt>
                <c:pt idx="1">
                  <c:v>24.292617822445777</c:v>
                </c:pt>
                <c:pt idx="2">
                  <c:v>54.930225920074875</c:v>
                </c:pt>
                <c:pt idx="3">
                  <c:v>24.86313457868355</c:v>
                </c:pt>
                <c:pt idx="6">
                  <c:v>192.37086977427666</c:v>
                </c:pt>
                <c:pt idx="7">
                  <c:v>197.11118997748176</c:v>
                </c:pt>
                <c:pt idx="8">
                  <c:v>43.882690601761468</c:v>
                </c:pt>
                <c:pt idx="10">
                  <c:v>361.70349975617211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9-450D-98DD-172F613676E2}"/>
            </c:ext>
          </c:extLst>
        </c:ser>
        <c:ser>
          <c:idx val="8"/>
          <c:order val="2"/>
          <c:tx>
            <c:strRef>
              <c:f>'Oct-Nov 15'!$J$202</c:f>
              <c:strCache>
                <c:ptCount val="1"/>
                <c:pt idx="0">
                  <c:v>LH2016FROH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15'!$J$203:$J$213</c:f>
              <c:numCache>
                <c:formatCode>0.0</c:formatCode>
                <c:ptCount val="11"/>
                <c:pt idx="0">
                  <c:v>34.885009835627677</c:v>
                </c:pt>
                <c:pt idx="1">
                  <c:v>13.567434604246371</c:v>
                </c:pt>
                <c:pt idx="2">
                  <c:v>46.411580867384032</c:v>
                </c:pt>
                <c:pt idx="3">
                  <c:v>13.330820158169622</c:v>
                </c:pt>
                <c:pt idx="4">
                  <c:v>5.1850318844141752</c:v>
                </c:pt>
                <c:pt idx="5">
                  <c:v>4.1718469946275665</c:v>
                </c:pt>
                <c:pt idx="6">
                  <c:v>30.183484364258852</c:v>
                </c:pt>
                <c:pt idx="7">
                  <c:v>14.831600549651188</c:v>
                </c:pt>
                <c:pt idx="8">
                  <c:v>30.198646176608509</c:v>
                </c:pt>
                <c:pt idx="10">
                  <c:v>143.486197392848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9-450D-98DD-172F613676E2}"/>
            </c:ext>
          </c:extLst>
        </c:ser>
        <c:ser>
          <c:idx val="7"/>
          <c:order val="3"/>
          <c:tx>
            <c:strRef>
              <c:f>'Oct-Nov 15'!$I$202</c:f>
              <c:strCache>
                <c:ptCount val="1"/>
                <c:pt idx="0">
                  <c:v>QC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15'!$I$203:$I$213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5.4909743208122176E-2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7.2990217711573907E-2</c:v>
                </c:pt>
                <c:pt idx="10">
                  <c:v>0.31817582133210054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9-450D-98DD-172F613676E2}"/>
            </c:ext>
          </c:extLst>
        </c:ser>
        <c:ser>
          <c:idx val="6"/>
          <c:order val="4"/>
          <c:tx>
            <c:strRef>
              <c:f>'Oct-Nov 15'!$H$202</c:f>
              <c:strCache>
                <c:ptCount val="1"/>
                <c:pt idx="0">
                  <c:v>Surface trampled soil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15'!$H$203:$H$213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0.10462911451423954</c:v>
                </c:pt>
                <c:pt idx="3">
                  <c:v>0</c:v>
                </c:pt>
                <c:pt idx="6">
                  <c:v>5.1089352939246782E-2</c:v>
                </c:pt>
                <c:pt idx="7">
                  <c:v>4.0666984089812841E-2</c:v>
                </c:pt>
                <c:pt idx="8">
                  <c:v>0.22794715559089837</c:v>
                </c:pt>
                <c:pt idx="10">
                  <c:v>0.38645253116668621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E9-450D-98DD-172F613676E2}"/>
            </c:ext>
          </c:extLst>
        </c:ser>
        <c:ser>
          <c:idx val="9"/>
          <c:order val="5"/>
          <c:tx>
            <c:strRef>
              <c:f>'Oct-Nov 15'!$K$202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15'!$K$203:$K$213</c:f>
              <c:numCache>
                <c:formatCode>0.0</c:formatCode>
                <c:ptCount val="11"/>
                <c:pt idx="0">
                  <c:v>1.0500197764366117E-2</c:v>
                </c:pt>
                <c:pt idx="1">
                  <c:v>7.4780381424382593E-3</c:v>
                </c:pt>
                <c:pt idx="2">
                  <c:v>3.9950627452257574E-2</c:v>
                </c:pt>
                <c:pt idx="3">
                  <c:v>0</c:v>
                </c:pt>
                <c:pt idx="6">
                  <c:v>1.2512151534989639E-2</c:v>
                </c:pt>
                <c:pt idx="7">
                  <c:v>9.6985137417097012E-3</c:v>
                </c:pt>
                <c:pt idx="8">
                  <c:v>3.9950627452257574E-2</c:v>
                </c:pt>
                <c:pt idx="10">
                  <c:v>0.51087102978336418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E9-450D-98DD-172F613676E2}"/>
            </c:ext>
          </c:extLst>
        </c:ser>
        <c:ser>
          <c:idx val="10"/>
          <c:order val="6"/>
          <c:tx>
            <c:strRef>
              <c:f>'Oct-Nov 15'!$L$202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15'!$L$203:$L$213</c:f>
              <c:numCache>
                <c:formatCode>0.0</c:formatCode>
                <c:ptCount val="11"/>
                <c:pt idx="0">
                  <c:v>1.8435923526227662E-2</c:v>
                </c:pt>
                <c:pt idx="1">
                  <c:v>0</c:v>
                </c:pt>
                <c:pt idx="2">
                  <c:v>0.12581884927757264</c:v>
                </c:pt>
                <c:pt idx="3">
                  <c:v>0</c:v>
                </c:pt>
                <c:pt idx="6">
                  <c:v>3.4543333740272561E-2</c:v>
                </c:pt>
                <c:pt idx="7">
                  <c:v>4.1864611176948362E-2</c:v>
                </c:pt>
                <c:pt idx="8">
                  <c:v>0.3438860800364546</c:v>
                </c:pt>
                <c:pt idx="10">
                  <c:v>1.1993779039776462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E9-450D-98DD-172F613676E2}"/>
            </c:ext>
          </c:extLst>
        </c:ser>
        <c:ser>
          <c:idx val="11"/>
          <c:order val="7"/>
          <c:tx>
            <c:strRef>
              <c:f>'Oct-Nov 15'!$M$202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15'!$M$203:$M$213</c:f>
              <c:numCache>
                <c:formatCode>0.0</c:formatCode>
                <c:ptCount val="11"/>
                <c:pt idx="0" formatCode="0.00">
                  <c:v>0.17489167858172394</c:v>
                </c:pt>
                <c:pt idx="1">
                  <c:v>7.1152831399728764E-2</c:v>
                </c:pt>
                <c:pt idx="2">
                  <c:v>0.16012408577735743</c:v>
                </c:pt>
                <c:pt idx="3">
                  <c:v>0</c:v>
                </c:pt>
                <c:pt idx="6">
                  <c:v>0.27232196592464192</c:v>
                </c:pt>
                <c:pt idx="7">
                  <c:v>0.10685769094282961</c:v>
                </c:pt>
                <c:pt idx="8">
                  <c:v>0.30693810889266882</c:v>
                </c:pt>
                <c:pt idx="10">
                  <c:v>1.5114547993446457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E9-450D-98DD-172F613676E2}"/>
            </c:ext>
          </c:extLst>
        </c:ser>
        <c:ser>
          <c:idx val="12"/>
          <c:order val="8"/>
          <c:tx>
            <c:strRef>
              <c:f>'Oct-Nov 15'!$N$202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15'!$N$203:$N$213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6.6315655668052476E-2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0.14018018321289713</c:v>
                </c:pt>
                <c:pt idx="10">
                  <c:v>0.61428031660943172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E9-450D-98DD-172F613676E2}"/>
            </c:ext>
          </c:extLst>
        </c:ser>
        <c:ser>
          <c:idx val="13"/>
          <c:order val="9"/>
          <c:tx>
            <c:strRef>
              <c:f>'Oct-Nov 15'!$O$202</c:f>
              <c:strCache>
                <c:ptCount val="1"/>
                <c:pt idx="0">
                  <c:v>50/60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15'!$O$203:$O$213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0.17676177671802382</c:v>
                </c:pt>
                <c:pt idx="3">
                  <c:v>0</c:v>
                </c:pt>
                <c:pt idx="6">
                  <c:v>5.3890256891621406E-2</c:v>
                </c:pt>
                <c:pt idx="7">
                  <c:v>3.6266492641336343E-2</c:v>
                </c:pt>
                <c:pt idx="8">
                  <c:v>0.80819309765628833</c:v>
                </c:pt>
                <c:pt idx="10">
                  <c:v>4.2281629616190504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E9-450D-98DD-172F613676E2}"/>
            </c:ext>
          </c:extLst>
        </c:ser>
        <c:ser>
          <c:idx val="14"/>
          <c:order val="10"/>
          <c:tx>
            <c:strRef>
              <c:f>'Oct-Nov 15'!$P$202</c:f>
              <c:strCache>
                <c:ptCount val="1"/>
                <c:pt idx="0">
                  <c:v>5/100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15'!$P$203:$P$213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3.0778554199859406E-2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8.017883130829076E-2</c:v>
                </c:pt>
                <c:pt idx="10">
                  <c:v>0.19543940387531811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E9-450D-98DD-172F613676E2}"/>
            </c:ext>
          </c:extLst>
        </c:ser>
        <c:ser>
          <c:idx val="15"/>
          <c:order val="11"/>
          <c:tx>
            <c:strRef>
              <c:f>'Oct-Nov 15'!$Q$202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15'!$Q$203:$Q$213</c:f>
              <c:numCache>
                <c:formatCode>0.0</c:formatCode>
                <c:ptCount val="11"/>
                <c:pt idx="0" formatCode="0.00">
                  <c:v>2.2634554336104871</c:v>
                </c:pt>
                <c:pt idx="1">
                  <c:v>0.84626004084161155</c:v>
                </c:pt>
                <c:pt idx="2">
                  <c:v>0.3589263128699216</c:v>
                </c:pt>
                <c:pt idx="3">
                  <c:v>0</c:v>
                </c:pt>
                <c:pt idx="6">
                  <c:v>0.46761278631569925</c:v>
                </c:pt>
                <c:pt idx="7">
                  <c:v>8.8067911897808465E-2</c:v>
                </c:pt>
                <c:pt idx="8">
                  <c:v>0.23766391777785251</c:v>
                </c:pt>
                <c:pt idx="10">
                  <c:v>1.6364852098852489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E9-450D-98DD-172F613676E2}"/>
            </c:ext>
          </c:extLst>
        </c:ser>
        <c:ser>
          <c:idx val="16"/>
          <c:order val="12"/>
          <c:tx>
            <c:strRef>
              <c:f>'Oct-Nov 15'!$R$202</c:f>
              <c:strCache>
                <c:ptCount val="1"/>
                <c:pt idx="0">
                  <c:v>50/130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15'!$R$203:$R$213</c:f>
              <c:numCache>
                <c:formatCode>0.0</c:formatCode>
                <c:ptCount val="11"/>
                <c:pt idx="0">
                  <c:v>1.2495335939242227E-2</c:v>
                </c:pt>
                <c:pt idx="1">
                  <c:v>0</c:v>
                </c:pt>
                <c:pt idx="2">
                  <c:v>3.014145627954987E-2</c:v>
                </c:pt>
                <c:pt idx="3">
                  <c:v>0</c:v>
                </c:pt>
                <c:pt idx="6">
                  <c:v>1.8031744705537991E-2</c:v>
                </c:pt>
                <c:pt idx="7">
                  <c:v>8.7729407520351244E-2</c:v>
                </c:pt>
                <c:pt idx="8">
                  <c:v>0.11653897686717597</c:v>
                </c:pt>
                <c:pt idx="10">
                  <c:v>0.95160447268690851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E9-450D-98DD-172F6136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268736"/>
        <c:axId val="-2111265712"/>
      </c:barChart>
      <c:catAx>
        <c:axId val="-211126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265712"/>
        <c:crosses val="autoZero"/>
        <c:auto val="1"/>
        <c:lblAlgn val="ctr"/>
        <c:lblOffset val="100"/>
        <c:noMultiLvlLbl val="0"/>
      </c:catAx>
      <c:valAx>
        <c:axId val="-21112657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1268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1586056621974"/>
          <c:y val="3.9747375328083999E-2"/>
          <c:w val="0.82999674072750096"/>
          <c:h val="0.4436533974919800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LEMMING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16'!$AQ$585:$AQ$613</c:f>
                <c:numCache>
                  <c:formatCode>General</c:formatCode>
                  <c:ptCount val="29"/>
                  <c:pt idx="0">
                    <c:v>2.8605165167136263E-3</c:v>
                  </c:pt>
                  <c:pt idx="1">
                    <c:v>0</c:v>
                  </c:pt>
                  <c:pt idx="2">
                    <c:v>1.1349459846855517E-3</c:v>
                  </c:pt>
                  <c:pt idx="3">
                    <c:v>4.5433248547874038E-4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1.3419326697392611E-3</c:v>
                  </c:pt>
                  <c:pt idx="9">
                    <c:v>5.8674352123527405E-4</c:v>
                  </c:pt>
                  <c:pt idx="10">
                    <c:v>2.5955189904596533E-3</c:v>
                  </c:pt>
                  <c:pt idx="11">
                    <c:v>2.8437172604245976E-3</c:v>
                  </c:pt>
                  <c:pt idx="12">
                    <c:v>0</c:v>
                  </c:pt>
                  <c:pt idx="13">
                    <c:v>5.8720381069007704E-2</c:v>
                  </c:pt>
                  <c:pt idx="14">
                    <c:v>0</c:v>
                  </c:pt>
                  <c:pt idx="15">
                    <c:v>1.1187146506506005E-3</c:v>
                  </c:pt>
                  <c:pt idx="16">
                    <c:v>3.6622454302042947E-3</c:v>
                  </c:pt>
                  <c:pt idx="17">
                    <c:v>8.2144927217749639E-4</c:v>
                  </c:pt>
                  <c:pt idx="18">
                    <c:v>1.4246356080618408E-2</c:v>
                  </c:pt>
                  <c:pt idx="19">
                    <c:v>0</c:v>
                  </c:pt>
                  <c:pt idx="21">
                    <c:v>1.5031956633428706E-3</c:v>
                  </c:pt>
                  <c:pt idx="22">
                    <c:v>1.4780359060246401E-2</c:v>
                  </c:pt>
                  <c:pt idx="23">
                    <c:v>4.1790318172639134E-3</c:v>
                  </c:pt>
                  <c:pt idx="24">
                    <c:v>0</c:v>
                  </c:pt>
                  <c:pt idx="25">
                    <c:v>0.1199165922804637</c:v>
                  </c:pt>
                  <c:pt idx="26">
                    <c:v>7.2744217653163259E-2</c:v>
                  </c:pt>
                  <c:pt idx="27">
                    <c:v>0.14796156842621319</c:v>
                  </c:pt>
                  <c:pt idx="28">
                    <c:v>2.8571290928969166E-3</c:v>
                  </c:pt>
                </c:numCache>
              </c:numRef>
            </c:plus>
            <c:minus>
              <c:numRef>
                <c:f>'Fall 16'!$AQ$585:$AQ$613</c:f>
                <c:numCache>
                  <c:formatCode>General</c:formatCode>
                  <c:ptCount val="29"/>
                  <c:pt idx="0">
                    <c:v>2.8605165167136263E-3</c:v>
                  </c:pt>
                  <c:pt idx="1">
                    <c:v>0</c:v>
                  </c:pt>
                  <c:pt idx="2">
                    <c:v>1.1349459846855517E-3</c:v>
                  </c:pt>
                  <c:pt idx="3">
                    <c:v>4.5433248547874038E-4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1.3419326697392611E-3</c:v>
                  </c:pt>
                  <c:pt idx="9">
                    <c:v>5.8674352123527405E-4</c:v>
                  </c:pt>
                  <c:pt idx="10">
                    <c:v>2.5955189904596533E-3</c:v>
                  </c:pt>
                  <c:pt idx="11">
                    <c:v>2.8437172604245976E-3</c:v>
                  </c:pt>
                  <c:pt idx="12">
                    <c:v>0</c:v>
                  </c:pt>
                  <c:pt idx="13">
                    <c:v>5.8720381069007704E-2</c:v>
                  </c:pt>
                  <c:pt idx="14">
                    <c:v>0</c:v>
                  </c:pt>
                  <c:pt idx="15">
                    <c:v>1.1187146506506005E-3</c:v>
                  </c:pt>
                  <c:pt idx="16">
                    <c:v>3.6622454302042947E-3</c:v>
                  </c:pt>
                  <c:pt idx="17">
                    <c:v>8.2144927217749639E-4</c:v>
                  </c:pt>
                  <c:pt idx="18">
                    <c:v>1.4246356080618408E-2</c:v>
                  </c:pt>
                  <c:pt idx="19">
                    <c:v>0</c:v>
                  </c:pt>
                  <c:pt idx="21">
                    <c:v>1.5031956633428706E-3</c:v>
                  </c:pt>
                  <c:pt idx="22">
                    <c:v>1.4780359060246401E-2</c:v>
                  </c:pt>
                  <c:pt idx="23">
                    <c:v>4.1790318172639134E-3</c:v>
                  </c:pt>
                  <c:pt idx="24">
                    <c:v>0</c:v>
                  </c:pt>
                  <c:pt idx="25">
                    <c:v>0.1199165922804637</c:v>
                  </c:pt>
                  <c:pt idx="26">
                    <c:v>7.2744217653163259E-2</c:v>
                  </c:pt>
                  <c:pt idx="27">
                    <c:v>0.14796156842621319</c:v>
                  </c:pt>
                  <c:pt idx="28">
                    <c:v>2.8571290928969166E-3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16'!$AO$585:$AO$613</c:f>
              <c:numCache>
                <c:formatCode>0%</c:formatCode>
                <c:ptCount val="29"/>
                <c:pt idx="0">
                  <c:v>7.3456678288621501E-3</c:v>
                </c:pt>
                <c:pt idx="1">
                  <c:v>0</c:v>
                </c:pt>
                <c:pt idx="2">
                  <c:v>1.3102700378692519E-3</c:v>
                </c:pt>
                <c:pt idx="3">
                  <c:v>1.3917563972483595E-3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3.7901992351948442E-3</c:v>
                </c:pt>
                <c:pt idx="9">
                  <c:v>2.3953703948504797E-4</c:v>
                </c:pt>
                <c:pt idx="10">
                  <c:v>1.0596161907216451E-3</c:v>
                </c:pt>
                <c:pt idx="11">
                  <c:v>5.1817403341052276E-3</c:v>
                </c:pt>
                <c:pt idx="12">
                  <c:v>0</c:v>
                </c:pt>
                <c:pt idx="13">
                  <c:v>7.1635597289088762E-2</c:v>
                </c:pt>
                <c:pt idx="14">
                  <c:v>0</c:v>
                </c:pt>
                <c:pt idx="15">
                  <c:v>9.544555198773109E-4</c:v>
                </c:pt>
                <c:pt idx="16">
                  <c:v>5.2681607012963006E-3</c:v>
                </c:pt>
                <c:pt idx="17">
                  <c:v>2.1911140867477566E-3</c:v>
                </c:pt>
                <c:pt idx="18">
                  <c:v>2.7541044857015969E-2</c:v>
                </c:pt>
                <c:pt idx="19">
                  <c:v>0</c:v>
                </c:pt>
                <c:pt idx="21">
                  <c:v>3.4027274071962745E-2</c:v>
                </c:pt>
                <c:pt idx="22">
                  <c:v>2.3661239912664962E-2</c:v>
                </c:pt>
                <c:pt idx="23">
                  <c:v>2.6958994176840292E-3</c:v>
                </c:pt>
                <c:pt idx="24">
                  <c:v>0</c:v>
                </c:pt>
                <c:pt idx="25">
                  <c:v>0.1660583684458497</c:v>
                </c:pt>
                <c:pt idx="26">
                  <c:v>9.7018499844598358E-2</c:v>
                </c:pt>
                <c:pt idx="27">
                  <c:v>0.54696242530630901</c:v>
                </c:pt>
                <c:pt idx="28">
                  <c:v>1.667133483418655E-3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D-43CD-8550-1A3FB252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762400"/>
        <c:axId val="-2128758960"/>
      </c:barChart>
      <c:catAx>
        <c:axId val="-21287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758960"/>
        <c:crosses val="autoZero"/>
        <c:auto val="1"/>
        <c:lblAlgn val="ctr"/>
        <c:lblOffset val="100"/>
        <c:noMultiLvlLbl val="0"/>
      </c:catAx>
      <c:valAx>
        <c:axId val="-2128758960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76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'Oct-Nov 15'!$E$202</c:f>
              <c:strCache>
                <c:ptCount val="1"/>
                <c:pt idx="0">
                  <c:v>LH2014FR HEPTANE OH fraction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15'!$E$214:$E$220</c:f>
              <c:numCache>
                <c:formatCode>0.0</c:formatCode>
                <c:ptCount val="7"/>
                <c:pt idx="0">
                  <c:v>115.14914802272217</c:v>
                </c:pt>
                <c:pt idx="1">
                  <c:v>0</c:v>
                </c:pt>
                <c:pt idx="2">
                  <c:v>38.966995969232656</c:v>
                </c:pt>
                <c:pt idx="3">
                  <c:v>0</c:v>
                </c:pt>
                <c:pt idx="4">
                  <c:v>13.026897174832779</c:v>
                </c:pt>
                <c:pt idx="5">
                  <c:v>229.280276962567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9-4C47-B686-C5B99B9F0459}"/>
            </c:ext>
          </c:extLst>
        </c:ser>
        <c:ser>
          <c:idx val="4"/>
          <c:order val="1"/>
          <c:tx>
            <c:strRef>
              <c:f>'Oct-Nov 15'!$F$202</c:f>
              <c:strCache>
                <c:ptCount val="1"/>
                <c:pt idx="0">
                  <c:v>LH2014FR DCM OH fraction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15'!$F$214:$F$220</c:f>
              <c:numCache>
                <c:formatCode>0.0</c:formatCode>
                <c:ptCount val="7"/>
                <c:pt idx="0">
                  <c:v>101.36798140273552</c:v>
                </c:pt>
                <c:pt idx="1">
                  <c:v>0</c:v>
                </c:pt>
                <c:pt idx="2">
                  <c:v>39.34128651555902</c:v>
                </c:pt>
                <c:pt idx="3">
                  <c:v>0</c:v>
                </c:pt>
                <c:pt idx="4">
                  <c:v>17.652952028730365</c:v>
                </c:pt>
                <c:pt idx="5">
                  <c:v>218.4295072253818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9-4C47-B686-C5B99B9F0459}"/>
            </c:ext>
          </c:extLst>
        </c:ser>
        <c:ser>
          <c:idx val="8"/>
          <c:order val="2"/>
          <c:tx>
            <c:strRef>
              <c:f>'Oct-Nov 15'!$J$202</c:f>
              <c:strCache>
                <c:ptCount val="1"/>
                <c:pt idx="0">
                  <c:v>LH2016FROH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15'!$J$214:$J$220</c:f>
              <c:numCache>
                <c:formatCode>0.0</c:formatCode>
                <c:ptCount val="7"/>
                <c:pt idx="0">
                  <c:v>68.105410734344986</c:v>
                </c:pt>
                <c:pt idx="1">
                  <c:v>24.134602547044931</c:v>
                </c:pt>
                <c:pt idx="2">
                  <c:v>0</c:v>
                </c:pt>
                <c:pt idx="3">
                  <c:v>0</c:v>
                </c:pt>
                <c:pt idx="4">
                  <c:v>9.4442199150704962</c:v>
                </c:pt>
                <c:pt idx="5">
                  <c:v>127.27071167347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19-4C47-B686-C5B99B9F0459}"/>
            </c:ext>
          </c:extLst>
        </c:ser>
        <c:ser>
          <c:idx val="7"/>
          <c:order val="3"/>
          <c:tx>
            <c:strRef>
              <c:f>'Oct-Nov 15'!$I$202</c:f>
              <c:strCache>
                <c:ptCount val="1"/>
                <c:pt idx="0">
                  <c:v>QC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15'!$I$214:$I$220</c:f>
              <c:numCache>
                <c:formatCode>0.0</c:formatCode>
                <c:ptCount val="7"/>
                <c:pt idx="0">
                  <c:v>0.18216284788943105</c:v>
                </c:pt>
                <c:pt idx="1">
                  <c:v>0</c:v>
                </c:pt>
                <c:pt idx="2">
                  <c:v>0</c:v>
                </c:pt>
                <c:pt idx="3">
                  <c:v>0.13049494350644306</c:v>
                </c:pt>
                <c:pt idx="4">
                  <c:v>0.12706764988491412</c:v>
                </c:pt>
                <c:pt idx="5">
                  <c:v>2.5655582471000797</c:v>
                </c:pt>
                <c:pt idx="6">
                  <c:v>4.2888722886249807E-2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19-4C47-B686-C5B99B9F0459}"/>
            </c:ext>
          </c:extLst>
        </c:ser>
        <c:ser>
          <c:idx val="6"/>
          <c:order val="4"/>
          <c:tx>
            <c:strRef>
              <c:f>'Oct-Nov 15'!$H$202</c:f>
              <c:strCache>
                <c:ptCount val="1"/>
                <c:pt idx="0">
                  <c:v>Surface trampled soil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15'!$H$214:$H$220</c:f>
              <c:numCache>
                <c:formatCode>0.0</c:formatCode>
                <c:ptCount val="7"/>
                <c:pt idx="0">
                  <c:v>0.46849424091890851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2.7776594190588977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19-4C47-B686-C5B99B9F0459}"/>
            </c:ext>
          </c:extLst>
        </c:ser>
        <c:ser>
          <c:idx val="9"/>
          <c:order val="5"/>
          <c:tx>
            <c:strRef>
              <c:f>'Oct-Nov 15'!$K$202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15'!$K$214:$K$220</c:f>
              <c:numCache>
                <c:formatCode>0.0</c:formatCode>
                <c:ptCount val="7"/>
                <c:pt idx="0">
                  <c:v>0.23684090387722342</c:v>
                </c:pt>
                <c:pt idx="1">
                  <c:v>0.12570665709116038</c:v>
                </c:pt>
                <c:pt idx="2">
                  <c:v>0</c:v>
                </c:pt>
                <c:pt idx="3">
                  <c:v>1.9698549842161617</c:v>
                </c:pt>
                <c:pt idx="4">
                  <c:v>0.70242562710682055</c:v>
                </c:pt>
                <c:pt idx="5">
                  <c:v>5.2443181309247242</c:v>
                </c:pt>
                <c:pt idx="6">
                  <c:v>0.40384210144814181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19-4C47-B686-C5B99B9F0459}"/>
            </c:ext>
          </c:extLst>
        </c:ser>
        <c:ser>
          <c:idx val="10"/>
          <c:order val="6"/>
          <c:tx>
            <c:strRef>
              <c:f>'Oct-Nov 15'!$L$202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15'!$L$214:$L$220</c:f>
              <c:numCache>
                <c:formatCode>0.0</c:formatCode>
                <c:ptCount val="7"/>
                <c:pt idx="0">
                  <c:v>0.46292997822651855</c:v>
                </c:pt>
                <c:pt idx="1">
                  <c:v>0.67240444403112298</c:v>
                </c:pt>
                <c:pt idx="2">
                  <c:v>0</c:v>
                </c:pt>
                <c:pt idx="3">
                  <c:v>5.6331514874919835</c:v>
                </c:pt>
                <c:pt idx="4">
                  <c:v>2.1061699722925482</c:v>
                </c:pt>
                <c:pt idx="5">
                  <c:v>12.450005649651999</c:v>
                </c:pt>
                <c:pt idx="6">
                  <c:v>1.4106359042931991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19-4C47-B686-C5B99B9F0459}"/>
            </c:ext>
          </c:extLst>
        </c:ser>
        <c:ser>
          <c:idx val="11"/>
          <c:order val="7"/>
          <c:tx>
            <c:strRef>
              <c:f>'Oct-Nov 15'!$M$202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15'!$M$214:$M$220</c:f>
              <c:numCache>
                <c:formatCode>0.0</c:formatCode>
                <c:ptCount val="7"/>
                <c:pt idx="0">
                  <c:v>0.57762459972092117</c:v>
                </c:pt>
                <c:pt idx="1">
                  <c:v>0.74465584582965738</c:v>
                </c:pt>
                <c:pt idx="2">
                  <c:v>0</c:v>
                </c:pt>
                <c:pt idx="3">
                  <c:v>5.3487735223666037</c:v>
                </c:pt>
                <c:pt idx="4">
                  <c:v>2.8989684708762407</c:v>
                </c:pt>
                <c:pt idx="5">
                  <c:v>17.196429991909909</c:v>
                </c:pt>
                <c:pt idx="6">
                  <c:v>0.81364636016443692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19-4C47-B686-C5B99B9F0459}"/>
            </c:ext>
          </c:extLst>
        </c:ser>
        <c:ser>
          <c:idx val="12"/>
          <c:order val="8"/>
          <c:tx>
            <c:strRef>
              <c:f>'Oct-Nov 15'!$N$202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15'!$N$214:$N$220</c:f>
              <c:numCache>
                <c:formatCode>0.0</c:formatCode>
                <c:ptCount val="7"/>
                <c:pt idx="0">
                  <c:v>0.31338014137262926</c:v>
                </c:pt>
                <c:pt idx="1">
                  <c:v>0.63456535272717318</c:v>
                </c:pt>
                <c:pt idx="2">
                  <c:v>0</c:v>
                </c:pt>
                <c:pt idx="3">
                  <c:v>4.3876524474010123</c:v>
                </c:pt>
                <c:pt idx="4">
                  <c:v>2.0822941865838938</c:v>
                </c:pt>
                <c:pt idx="5">
                  <c:v>9.0056087976299626</c:v>
                </c:pt>
                <c:pt idx="6">
                  <c:v>0.24277793995003577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19-4C47-B686-C5B99B9F0459}"/>
            </c:ext>
          </c:extLst>
        </c:ser>
        <c:ser>
          <c:idx val="13"/>
          <c:order val="9"/>
          <c:tx>
            <c:strRef>
              <c:f>'Oct-Nov 15'!$O$202</c:f>
              <c:strCache>
                <c:ptCount val="1"/>
                <c:pt idx="0">
                  <c:v>50/60 Ahb2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15'!$O$214:$O$220</c:f>
              <c:numCache>
                <c:formatCode>0.0</c:formatCode>
                <c:ptCount val="7"/>
                <c:pt idx="0">
                  <c:v>0.80930692597758358</c:v>
                </c:pt>
                <c:pt idx="1">
                  <c:v>2.691992463423369</c:v>
                </c:pt>
                <c:pt idx="2">
                  <c:v>0</c:v>
                </c:pt>
                <c:pt idx="3">
                  <c:v>26.61149808746757</c:v>
                </c:pt>
                <c:pt idx="4">
                  <c:v>16.645847618893857</c:v>
                </c:pt>
                <c:pt idx="5">
                  <c:v>62.005034063374467</c:v>
                </c:pt>
                <c:pt idx="6">
                  <c:v>3.5230825984119694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19-4C47-B686-C5B99B9F0459}"/>
            </c:ext>
          </c:extLst>
        </c:ser>
        <c:ser>
          <c:idx val="14"/>
          <c:order val="10"/>
          <c:tx>
            <c:strRef>
              <c:f>'Oct-Nov 15'!$P$202</c:f>
              <c:strCache>
                <c:ptCount val="1"/>
                <c:pt idx="0">
                  <c:v>5/100 Ahb1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15'!$P$214:$P$220</c:f>
              <c:numCache>
                <c:formatCode>0.0</c:formatCode>
                <c:ptCount val="7"/>
                <c:pt idx="0">
                  <c:v>0.11797210534555652</c:v>
                </c:pt>
                <c:pt idx="1">
                  <c:v>0</c:v>
                </c:pt>
                <c:pt idx="2">
                  <c:v>0</c:v>
                </c:pt>
                <c:pt idx="3">
                  <c:v>0.97916219351828104</c:v>
                </c:pt>
                <c:pt idx="4">
                  <c:v>0.40783746143205912</c:v>
                </c:pt>
                <c:pt idx="5">
                  <c:v>2.0910690524401567</c:v>
                </c:pt>
                <c:pt idx="6">
                  <c:v>0.21696476292113706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19-4C47-B686-C5B99B9F0459}"/>
            </c:ext>
          </c:extLst>
        </c:ser>
        <c:ser>
          <c:idx val="15"/>
          <c:order val="11"/>
          <c:tx>
            <c:strRef>
              <c:f>'Oct-Nov 15'!$Q$202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15'!$Q$214:$Q$220</c:f>
              <c:numCache>
                <c:formatCode>0.0</c:formatCode>
                <c:ptCount val="7"/>
                <c:pt idx="0">
                  <c:v>1.2450733420670923</c:v>
                </c:pt>
                <c:pt idx="1">
                  <c:v>0.33743729921649146</c:v>
                </c:pt>
                <c:pt idx="2">
                  <c:v>0</c:v>
                </c:pt>
                <c:pt idx="3">
                  <c:v>2.4606653848985784</c:v>
                </c:pt>
                <c:pt idx="4">
                  <c:v>1.0403324408134922</c:v>
                </c:pt>
                <c:pt idx="5">
                  <c:v>11.881771000050941</c:v>
                </c:pt>
                <c:pt idx="6">
                  <c:v>0.74737855905144523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19-4C47-B686-C5B99B9F0459}"/>
            </c:ext>
          </c:extLst>
        </c:ser>
        <c:ser>
          <c:idx val="16"/>
          <c:order val="12"/>
          <c:tx>
            <c:strRef>
              <c:f>'Oct-Nov 15'!$R$202</c:f>
              <c:strCache>
                <c:ptCount val="1"/>
                <c:pt idx="0">
                  <c:v>50/130 Ahb2</c:v>
                </c:pt>
              </c:strCache>
            </c:strRef>
          </c:tx>
          <c:invertIfNegative val="0"/>
          <c:cat>
            <c:strRef>
              <c:f>'Oct-Nov 15'!$A$214:$A$220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15'!$R$214:$R$220</c:f>
              <c:numCache>
                <c:formatCode>0.0</c:formatCode>
                <c:ptCount val="7"/>
                <c:pt idx="0">
                  <c:v>0.1661709901649199</c:v>
                </c:pt>
                <c:pt idx="1">
                  <c:v>0.21726822627846168</c:v>
                </c:pt>
                <c:pt idx="2">
                  <c:v>0</c:v>
                </c:pt>
                <c:pt idx="3">
                  <c:v>1.1123101893666199</c:v>
                </c:pt>
                <c:pt idx="4">
                  <c:v>0.53866550875884445</c:v>
                </c:pt>
                <c:pt idx="5">
                  <c:v>5.7079479040448193</c:v>
                </c:pt>
                <c:pt idx="6">
                  <c:v>0.32602816410196822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19-4C47-B686-C5B99B9F0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161840"/>
        <c:axId val="-2111158848"/>
      </c:barChart>
      <c:catAx>
        <c:axId val="-2111161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158848"/>
        <c:crosses val="autoZero"/>
        <c:auto val="1"/>
        <c:lblAlgn val="ctr"/>
        <c:lblOffset val="100"/>
        <c:noMultiLvlLbl val="0"/>
      </c:catAx>
      <c:valAx>
        <c:axId val="-21111588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-211116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5438683183799"/>
          <c:y val="5.1400554097404502E-2"/>
          <c:w val="0.85332616643842996"/>
          <c:h val="0.499989792942549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'Oct-Nov 15'!$B$225</c:f>
              <c:strCache>
                <c:ptCount val="1"/>
                <c:pt idx="0">
                  <c:v>LH1016FROH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15'!$B$226:$B$236</c:f>
              <c:numCache>
                <c:formatCode>0%</c:formatCode>
                <c:ptCount val="11"/>
                <c:pt idx="0">
                  <c:v>6.8278885032858783E-2</c:v>
                </c:pt>
                <c:pt idx="1">
                  <c:v>4.1019126147650915E-2</c:v>
                </c:pt>
                <c:pt idx="2">
                  <c:v>8.0950467473813154E-2</c:v>
                </c:pt>
                <c:pt idx="3">
                  <c:v>0.12941342442067064</c:v>
                </c:pt>
                <c:pt idx="4">
                  <c:v>7.2929533175697097E-3</c:v>
                </c:pt>
                <c:pt idx="5">
                  <c:v>7.0751924861179941E-3</c:v>
                </c:pt>
                <c:pt idx="6">
                  <c:v>0.14953544473792643</c:v>
                </c:pt>
                <c:pt idx="7">
                  <c:v>0.27387850490034488</c:v>
                </c:pt>
                <c:pt idx="8">
                  <c:v>8.0429320775753183E-2</c:v>
                </c:pt>
                <c:pt idx="9">
                  <c:v>2.9487989879243112E-3</c:v>
                </c:pt>
                <c:pt idx="10">
                  <c:v>0.15917788171937011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4-4FB8-A3E1-5B526412095B}"/>
            </c:ext>
          </c:extLst>
        </c:ser>
        <c:ser>
          <c:idx val="1"/>
          <c:order val="1"/>
          <c:tx>
            <c:strRef>
              <c:f>'Oct-Nov 15'!$C$225</c:f>
              <c:strCache>
                <c:ptCount val="1"/>
                <c:pt idx="0">
                  <c:v>LH1017FROH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15'!$C$226:$C$236</c:f>
              <c:numCache>
                <c:formatCode>0%</c:formatCode>
                <c:ptCount val="11"/>
                <c:pt idx="0">
                  <c:v>9.1302890833223974E-2</c:v>
                </c:pt>
                <c:pt idx="1">
                  <c:v>7.5034615366601443E-2</c:v>
                </c:pt>
                <c:pt idx="2">
                  <c:v>0.11179377519033756</c:v>
                </c:pt>
                <c:pt idx="3">
                  <c:v>4.6535180659258449E-2</c:v>
                </c:pt>
                <c:pt idx="4">
                  <c:v>2.9415421405120875E-2</c:v>
                </c:pt>
                <c:pt idx="5">
                  <c:v>1.6114182823297723E-2</c:v>
                </c:pt>
                <c:pt idx="6">
                  <c:v>0.12562263655677003</c:v>
                </c:pt>
                <c:pt idx="7">
                  <c:v>0.1433517624181174</c:v>
                </c:pt>
                <c:pt idx="8">
                  <c:v>8.8442380021182113E-2</c:v>
                </c:pt>
                <c:pt idx="9">
                  <c:v>4.391863781725497E-3</c:v>
                </c:pt>
                <c:pt idx="10">
                  <c:v>0.26799529094436503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A4-4FB8-A3E1-5B526412095B}"/>
            </c:ext>
          </c:extLst>
        </c:ser>
        <c:ser>
          <c:idx val="3"/>
          <c:order val="2"/>
          <c:tx>
            <c:strRef>
              <c:f>'Oct-Nov 15'!$E$225</c:f>
              <c:strCache>
                <c:ptCount val="1"/>
                <c:pt idx="0">
                  <c:v>LH2014FR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15'!$E$226:$E$236</c:f>
              <c:numCache>
                <c:formatCode>0%</c:formatCode>
                <c:ptCount val="11"/>
                <c:pt idx="0">
                  <c:v>5.7547262194003607E-2</c:v>
                </c:pt>
                <c:pt idx="1">
                  <c:v>2.2944662395584372E-2</c:v>
                </c:pt>
                <c:pt idx="2">
                  <c:v>5.2904990825206374E-2</c:v>
                </c:pt>
                <c:pt idx="3">
                  <c:v>2.4050499677970724E-2</c:v>
                </c:pt>
                <c:pt idx="6">
                  <c:v>0.20242102107713503</c:v>
                </c:pt>
                <c:pt idx="7">
                  <c:v>0.20872808371031679</c:v>
                </c:pt>
                <c:pt idx="8">
                  <c:v>4.5814494517371518E-2</c:v>
                </c:pt>
                <c:pt idx="10">
                  <c:v>0.38558898560241156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A4-4FB8-A3E1-5B526412095B}"/>
            </c:ext>
          </c:extLst>
        </c:ser>
        <c:ser>
          <c:idx val="4"/>
          <c:order val="3"/>
          <c:tx>
            <c:strRef>
              <c:f>'Oct-Nov 15'!$F$225</c:f>
              <c:strCache>
                <c:ptCount val="1"/>
                <c:pt idx="0">
                  <c:v>LH2-014FR B DCM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15'!$F$226:$F$236</c:f>
              <c:numCache>
                <c:formatCode>0%</c:formatCode>
                <c:ptCount val="11"/>
                <c:pt idx="0">
                  <c:v>5.7101132492035904E-2</c:v>
                </c:pt>
                <c:pt idx="1">
                  <c:v>2.5474474911339737E-2</c:v>
                </c:pt>
                <c:pt idx="2">
                  <c:v>5.7602629420293906E-2</c:v>
                </c:pt>
                <c:pt idx="3">
                  <c:v>2.6072747806402095E-2</c:v>
                </c:pt>
                <c:pt idx="6">
                  <c:v>0.20172988072160056</c:v>
                </c:pt>
                <c:pt idx="7">
                  <c:v>0.20670082164574785</c:v>
                </c:pt>
                <c:pt idx="8">
                  <c:v>4.6017621853160481E-2</c:v>
                </c:pt>
                <c:pt idx="10">
                  <c:v>0.37930069114941933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A4-4FB8-A3E1-5B526412095B}"/>
            </c:ext>
          </c:extLst>
        </c:ser>
        <c:ser>
          <c:idx val="8"/>
          <c:order val="4"/>
          <c:tx>
            <c:strRef>
              <c:f>'Oct-Nov 15'!$J$225</c:f>
              <c:strCache>
                <c:ptCount val="1"/>
                <c:pt idx="0">
                  <c:v>LH2016FR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15'!$J$226:$J$236</c:f>
              <c:numCache>
                <c:formatCode>0%</c:formatCode>
                <c:ptCount val="11"/>
                <c:pt idx="0">
                  <c:v>0.10374673118257989</c:v>
                </c:pt>
                <c:pt idx="1">
                  <c:v>4.0349049559001052E-2</c:v>
                </c:pt>
                <c:pt idx="2">
                  <c:v>0.13802632783234883</c:v>
                </c:pt>
                <c:pt idx="3">
                  <c:v>3.9645366932947471E-2</c:v>
                </c:pt>
                <c:pt idx="4">
                  <c:v>1.542009337592449E-2</c:v>
                </c:pt>
                <c:pt idx="5">
                  <c:v>1.2406918923796612E-2</c:v>
                </c:pt>
                <c:pt idx="6">
                  <c:v>8.9764568026415262E-2</c:v>
                </c:pt>
                <c:pt idx="7">
                  <c:v>4.4108632403496641E-2</c:v>
                </c:pt>
                <c:pt idx="8">
                  <c:v>8.9809658696519482E-2</c:v>
                </c:pt>
                <c:pt idx="10">
                  <c:v>0.42672265306697033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A4-4FB8-A3E1-5B526412095B}"/>
            </c:ext>
          </c:extLst>
        </c:ser>
        <c:ser>
          <c:idx val="7"/>
          <c:order val="5"/>
          <c:tx>
            <c:strRef>
              <c:f>'Oct-Nov 15'!$I$225</c:f>
              <c:strCache>
                <c:ptCount val="1"/>
                <c:pt idx="0">
                  <c:v>QC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15'!$I$226:$I$236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0.12309510041306669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0.16362739385473538</c:v>
                </c:pt>
                <c:pt idx="10">
                  <c:v>0.71327750573219795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4-4FB8-A3E1-5B526412095B}"/>
            </c:ext>
          </c:extLst>
        </c:ser>
        <c:ser>
          <c:idx val="6"/>
          <c:order val="6"/>
          <c:tx>
            <c:strRef>
              <c:f>'Oct-Nov 15'!$H$225</c:f>
              <c:strCache>
                <c:ptCount val="1"/>
                <c:pt idx="0">
                  <c:v>Surface trampled soil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15'!$H$226:$H$236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0.12904666054129313</c:v>
                </c:pt>
                <c:pt idx="3">
                  <c:v>0</c:v>
                </c:pt>
                <c:pt idx="6">
                  <c:v>6.3012197098619535E-2</c:v>
                </c:pt>
                <c:pt idx="7">
                  <c:v>5.0157535170213312E-2</c:v>
                </c:pt>
                <c:pt idx="8">
                  <c:v>0.2811437270157594</c:v>
                </c:pt>
                <c:pt idx="10">
                  <c:v>0.47663988017411468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A4-4FB8-A3E1-5B526412095B}"/>
            </c:ext>
          </c:extLst>
        </c:ser>
        <c:ser>
          <c:idx val="9"/>
          <c:order val="7"/>
          <c:tx>
            <c:strRef>
              <c:f>'Oct-Nov 15'!$K$225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15'!$K$226:$K$236</c:f>
              <c:numCache>
                <c:formatCode>0%</c:formatCode>
                <c:ptCount val="11"/>
                <c:pt idx="0">
                  <c:v>1.6641590638994563E-2</c:v>
                </c:pt>
                <c:pt idx="1">
                  <c:v>1.1851819588729193E-2</c:v>
                </c:pt>
                <c:pt idx="2">
                  <c:v>6.3317091996846264E-2</c:v>
                </c:pt>
                <c:pt idx="3">
                  <c:v>0</c:v>
                </c:pt>
                <c:pt idx="6">
                  <c:v>1.983030306010004E-2</c:v>
                </c:pt>
                <c:pt idx="7">
                  <c:v>1.5371014824494567E-2</c:v>
                </c:pt>
                <c:pt idx="8">
                  <c:v>6.3317091996846264E-2</c:v>
                </c:pt>
                <c:pt idx="10">
                  <c:v>0.80967108789398912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A4-4FB8-A3E1-5B526412095B}"/>
            </c:ext>
          </c:extLst>
        </c:ser>
        <c:ser>
          <c:idx val="10"/>
          <c:order val="8"/>
          <c:tx>
            <c:strRef>
              <c:f>'Oct-Nov 15'!$L$225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15'!$L$226:$L$236</c:f>
              <c:numCache>
                <c:formatCode>0%</c:formatCode>
                <c:ptCount val="11"/>
                <c:pt idx="0">
                  <c:v>1.0451638102701655E-2</c:v>
                </c:pt>
                <c:pt idx="1">
                  <c:v>0</c:v>
                </c:pt>
                <c:pt idx="2">
                  <c:v>7.1328842153026192E-2</c:v>
                </c:pt>
                <c:pt idx="3">
                  <c:v>0</c:v>
                </c:pt>
                <c:pt idx="6">
                  <c:v>1.9583202468840294E-2</c:v>
                </c:pt>
                <c:pt idx="7">
                  <c:v>2.3733758968423911E-2</c:v>
                </c:pt>
                <c:pt idx="8">
                  <c:v>0.19495485821388389</c:v>
                </c:pt>
                <c:pt idx="10">
                  <c:v>0.679947700093124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A4-4FB8-A3E1-5B526412095B}"/>
            </c:ext>
          </c:extLst>
        </c:ser>
        <c:ser>
          <c:idx val="11"/>
          <c:order val="9"/>
          <c:tx>
            <c:strRef>
              <c:f>'Oct-Nov 15'!$M$225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15'!$M$226:$M$236</c:f>
              <c:numCache>
                <c:formatCode>0%</c:formatCode>
                <c:ptCount val="11"/>
                <c:pt idx="0">
                  <c:v>6.7169379664342957E-2</c:v>
                </c:pt>
                <c:pt idx="1">
                  <c:v>2.7327152356468928E-2</c:v>
                </c:pt>
                <c:pt idx="2">
                  <c:v>6.1497697307303874E-2</c:v>
                </c:pt>
                <c:pt idx="3">
                  <c:v>0</c:v>
                </c:pt>
                <c:pt idx="6">
                  <c:v>0.10458872410893542</c:v>
                </c:pt>
                <c:pt idx="7">
                  <c:v>4.1040059030824548E-2</c:v>
                </c:pt>
                <c:pt idx="8">
                  <c:v>0.1178834952975376</c:v>
                </c:pt>
                <c:pt idx="10">
                  <c:v>0.58049349223458668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A4-4FB8-A3E1-5B526412095B}"/>
            </c:ext>
          </c:extLst>
        </c:ser>
        <c:ser>
          <c:idx val="12"/>
          <c:order val="10"/>
          <c:tx>
            <c:strRef>
              <c:f>'Oct-Nov 15'!$N$225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15'!$N$226:$N$236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8.0796274629142337E-2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0.17078978510181625</c:v>
                </c:pt>
                <c:pt idx="10">
                  <c:v>0.74841394026904151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A4-4FB8-A3E1-5B526412095B}"/>
            </c:ext>
          </c:extLst>
        </c:ser>
        <c:ser>
          <c:idx val="13"/>
          <c:order val="11"/>
          <c:tx>
            <c:strRef>
              <c:f>'Oct-Nov 15'!$O$225</c:f>
              <c:strCache>
                <c:ptCount val="1"/>
                <c:pt idx="0">
                  <c:v>50/60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15'!$O$226:$O$236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3.3330685384543632E-2</c:v>
                </c:pt>
                <c:pt idx="3">
                  <c:v>0</c:v>
                </c:pt>
                <c:pt idx="6">
                  <c:v>1.0161694632727205E-2</c:v>
                </c:pt>
                <c:pt idx="7">
                  <c:v>6.8385093127771909E-3</c:v>
                </c:pt>
                <c:pt idx="8">
                  <c:v>0.1523951069518456</c:v>
                </c:pt>
                <c:pt idx="10">
                  <c:v>0.79727400371810631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A4-4FB8-A3E1-5B526412095B}"/>
            </c:ext>
          </c:extLst>
        </c:ser>
        <c:ser>
          <c:idx val="14"/>
          <c:order val="12"/>
          <c:tx>
            <c:strRef>
              <c:f>'Oct-Nov 15'!$P$225</c:f>
              <c:strCache>
                <c:ptCount val="1"/>
                <c:pt idx="0">
                  <c:v>5/100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15'!$P$226:$P$236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0.10045325299195212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0.26168300088792262</c:v>
                </c:pt>
                <c:pt idx="10">
                  <c:v>0.63786374612012531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EA4-4FB8-A3E1-5B526412095B}"/>
            </c:ext>
          </c:extLst>
        </c:ser>
        <c:ser>
          <c:idx val="15"/>
          <c:order val="13"/>
          <c:tx>
            <c:strRef>
              <c:f>'Oct-Nov 15'!$Q$225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15'!$Q$226:$Q$236</c:f>
              <c:numCache>
                <c:formatCode>0%</c:formatCode>
                <c:ptCount val="11"/>
                <c:pt idx="0">
                  <c:v>0.38373592042821725</c:v>
                </c:pt>
                <c:pt idx="1">
                  <c:v>0.14347107120902136</c:v>
                </c:pt>
                <c:pt idx="2">
                  <c:v>6.0850731580495428E-2</c:v>
                </c:pt>
                <c:pt idx="3">
                  <c:v>0</c:v>
                </c:pt>
                <c:pt idx="6">
                  <c:v>7.9276941041701771E-2</c:v>
                </c:pt>
                <c:pt idx="7">
                  <c:v>1.4930632488040562E-2</c:v>
                </c:pt>
                <c:pt idx="8">
                  <c:v>4.0292457667516331E-2</c:v>
                </c:pt>
                <c:pt idx="10">
                  <c:v>0.27744224558500746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EA4-4FB8-A3E1-5B526412095B}"/>
            </c:ext>
          </c:extLst>
        </c:ser>
        <c:ser>
          <c:idx val="16"/>
          <c:order val="14"/>
          <c:tx>
            <c:strRef>
              <c:f>'Oct-Nov 15'!$R$225</c:f>
              <c:strCache>
                <c:ptCount val="1"/>
                <c:pt idx="0">
                  <c:v>50/130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15'!$R$226:$R$236</c:f>
              <c:numCache>
                <c:formatCode>0%</c:formatCode>
                <c:ptCount val="11"/>
                <c:pt idx="0">
                  <c:v>1.0271196689962283E-2</c:v>
                </c:pt>
                <c:pt idx="1">
                  <c:v>0</c:v>
                </c:pt>
                <c:pt idx="2">
                  <c:v>2.4776350749952734E-2</c:v>
                </c:pt>
                <c:pt idx="3">
                  <c:v>0</c:v>
                </c:pt>
                <c:pt idx="6">
                  <c:v>1.4822138230962886E-2</c:v>
                </c:pt>
                <c:pt idx="7">
                  <c:v>7.2113787457724787E-2</c:v>
                </c:pt>
                <c:pt idx="8">
                  <c:v>9.579532389285407E-2</c:v>
                </c:pt>
                <c:pt idx="10">
                  <c:v>0.78222120297854314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EA4-4FB8-A3E1-5B5264120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037424"/>
        <c:axId val="-2111034400"/>
      </c:barChart>
      <c:catAx>
        <c:axId val="-211103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034400"/>
        <c:crosses val="autoZero"/>
        <c:auto val="1"/>
        <c:lblAlgn val="ctr"/>
        <c:lblOffset val="100"/>
        <c:noMultiLvlLbl val="0"/>
      </c:catAx>
      <c:valAx>
        <c:axId val="-21110344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Distribution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-2111037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3240741957614"/>
          <c:y val="3.9747375328083999E-2"/>
          <c:w val="0.83834205539186202"/>
          <c:h val="0.434394138232720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'Oct-Nov 15'!$B$225</c:f>
              <c:strCache>
                <c:ptCount val="1"/>
                <c:pt idx="0">
                  <c:v>LH1016FROH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15'!$B$237:$B$243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0-8C44-472B-B8BF-2FBCE3F7230E}"/>
            </c:ext>
          </c:extLst>
        </c:ser>
        <c:ser>
          <c:idx val="1"/>
          <c:order val="1"/>
          <c:tx>
            <c:strRef>
              <c:f>'Oct-Nov 15'!$C$225</c:f>
              <c:strCache>
                <c:ptCount val="1"/>
                <c:pt idx="0">
                  <c:v>LH1017FROH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15'!$C$237:$C$243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8C44-472B-B8BF-2FBCE3F7230E}"/>
            </c:ext>
          </c:extLst>
        </c:ser>
        <c:ser>
          <c:idx val="3"/>
          <c:order val="2"/>
          <c:tx>
            <c:strRef>
              <c:f>'Oct-Nov 15'!$E$225</c:f>
              <c:strCache>
                <c:ptCount val="1"/>
                <c:pt idx="0">
                  <c:v>LH2014FR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15'!$E$237:$E$243</c:f>
              <c:numCache>
                <c:formatCode>0%</c:formatCode>
                <c:ptCount val="7"/>
                <c:pt idx="0">
                  <c:v>0.29047016852108715</c:v>
                </c:pt>
                <c:pt idx="1">
                  <c:v>0</c:v>
                </c:pt>
                <c:pt idx="2">
                  <c:v>9.8296427548990858E-2</c:v>
                </c:pt>
                <c:pt idx="3">
                  <c:v>0</c:v>
                </c:pt>
                <c:pt idx="4">
                  <c:v>3.2861076982817768E-2</c:v>
                </c:pt>
                <c:pt idx="5">
                  <c:v>0.57837232694710428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4-472B-B8BF-2FBCE3F7230E}"/>
            </c:ext>
          </c:extLst>
        </c:ser>
        <c:ser>
          <c:idx val="4"/>
          <c:order val="3"/>
          <c:tx>
            <c:strRef>
              <c:f>'Oct-Nov 15'!$F$225</c:f>
              <c:strCache>
                <c:ptCount val="1"/>
                <c:pt idx="0">
                  <c:v>LH2-014FR B DCM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15'!$F$237:$F$243</c:f>
              <c:numCache>
                <c:formatCode>0%</c:formatCode>
                <c:ptCount val="7"/>
                <c:pt idx="0">
                  <c:v>0.26902921187638784</c:v>
                </c:pt>
                <c:pt idx="1">
                  <c:v>0</c:v>
                </c:pt>
                <c:pt idx="2">
                  <c:v>0.10441122688863555</c:v>
                </c:pt>
                <c:pt idx="3">
                  <c:v>0</c:v>
                </c:pt>
                <c:pt idx="4">
                  <c:v>4.6850689003192982E-2</c:v>
                </c:pt>
                <c:pt idx="5">
                  <c:v>0.57970887223178369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44-472B-B8BF-2FBCE3F7230E}"/>
            </c:ext>
          </c:extLst>
        </c:ser>
        <c:ser>
          <c:idx val="8"/>
          <c:order val="4"/>
          <c:tx>
            <c:strRef>
              <c:f>'Oct-Nov 15'!$J$225</c:f>
              <c:strCache>
                <c:ptCount val="1"/>
                <c:pt idx="0">
                  <c:v>LH2016FR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15'!$J$237:$J$243</c:f>
              <c:numCache>
                <c:formatCode>0%</c:formatCode>
                <c:ptCount val="7"/>
                <c:pt idx="0">
                  <c:v>0.2974620651807095</c:v>
                </c:pt>
                <c:pt idx="1">
                  <c:v>0.10541201702699991</c:v>
                </c:pt>
                <c:pt idx="2">
                  <c:v>0</c:v>
                </c:pt>
                <c:pt idx="3">
                  <c:v>0</c:v>
                </c:pt>
                <c:pt idx="4">
                  <c:v>4.124925067871222E-2</c:v>
                </c:pt>
                <c:pt idx="5">
                  <c:v>0.55587666711357842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44-472B-B8BF-2FBCE3F7230E}"/>
            </c:ext>
          </c:extLst>
        </c:ser>
        <c:ser>
          <c:idx val="7"/>
          <c:order val="5"/>
          <c:tx>
            <c:strRef>
              <c:f>'Oct-Nov 15'!$I$225</c:f>
              <c:strCache>
                <c:ptCount val="1"/>
                <c:pt idx="0">
                  <c:v>QC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15'!$I$237:$I$243</c:f>
              <c:numCache>
                <c:formatCode>0%</c:formatCode>
                <c:ptCount val="7"/>
                <c:pt idx="0">
                  <c:v>5.9761333452167283E-2</c:v>
                </c:pt>
                <c:pt idx="1">
                  <c:v>0</c:v>
                </c:pt>
                <c:pt idx="2">
                  <c:v>0</c:v>
                </c:pt>
                <c:pt idx="3">
                  <c:v>4.2810880061799589E-2</c:v>
                </c:pt>
                <c:pt idx="4">
                  <c:v>4.1686503498039464E-2</c:v>
                </c:pt>
                <c:pt idx="5">
                  <c:v>0.84167097557109083</c:v>
                </c:pt>
                <c:pt idx="6">
                  <c:v>1.4070307416902662E-2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44-472B-B8BF-2FBCE3F7230E}"/>
            </c:ext>
          </c:extLst>
        </c:ser>
        <c:ser>
          <c:idx val="6"/>
          <c:order val="6"/>
          <c:tx>
            <c:strRef>
              <c:f>'Oct-Nov 15'!$H$225</c:f>
              <c:strCache>
                <c:ptCount val="1"/>
                <c:pt idx="0">
                  <c:v>Surface trampled soil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15'!$H$237:$H$243</c:f>
              <c:numCache>
                <c:formatCode>0%</c:formatCode>
                <c:ptCount val="7"/>
                <c:pt idx="0">
                  <c:v>0.14432287870257859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0.85567712129742135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44-472B-B8BF-2FBCE3F7230E}"/>
            </c:ext>
          </c:extLst>
        </c:ser>
        <c:ser>
          <c:idx val="9"/>
          <c:order val="7"/>
          <c:tx>
            <c:strRef>
              <c:f>'Oct-Nov 15'!$K$225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15'!$K$237:$K$243</c:f>
              <c:numCache>
                <c:formatCode>0%</c:formatCode>
                <c:ptCount val="7"/>
                <c:pt idx="0">
                  <c:v>2.7276427520045957E-2</c:v>
                </c:pt>
                <c:pt idx="1">
                  <c:v>1.4477349413899327E-2</c:v>
                </c:pt>
                <c:pt idx="2">
                  <c:v>0</c:v>
                </c:pt>
                <c:pt idx="3">
                  <c:v>0.22686371240090755</c:v>
                </c:pt>
                <c:pt idx="4">
                  <c:v>8.089675977564352E-2</c:v>
                </c:pt>
                <c:pt idx="5">
                  <c:v>0.60397617577234575</c:v>
                </c:pt>
                <c:pt idx="6">
                  <c:v>4.6509575117157857E-2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44-472B-B8BF-2FBCE3F7230E}"/>
            </c:ext>
          </c:extLst>
        </c:ser>
        <c:ser>
          <c:idx val="10"/>
          <c:order val="8"/>
          <c:tx>
            <c:strRef>
              <c:f>'Oct-Nov 15'!$L$225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15'!$L$237:$L$243</c:f>
              <c:numCache>
                <c:formatCode>0%</c:formatCode>
                <c:ptCount val="7"/>
                <c:pt idx="0">
                  <c:v>2.0361729576220695E-2</c:v>
                </c:pt>
                <c:pt idx="1">
                  <c:v>2.9575352859328941E-2</c:v>
                </c:pt>
                <c:pt idx="2">
                  <c:v>0</c:v>
                </c:pt>
                <c:pt idx="3">
                  <c:v>0.24777118062134301</c:v>
                </c:pt>
                <c:pt idx="4">
                  <c:v>9.2638769218770928E-2</c:v>
                </c:pt>
                <c:pt idx="5">
                  <c:v>0.54760689560828291</c:v>
                </c:pt>
                <c:pt idx="6">
                  <c:v>6.2046072116053522E-2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44-472B-B8BF-2FBCE3F7230E}"/>
            </c:ext>
          </c:extLst>
        </c:ser>
        <c:ser>
          <c:idx val="11"/>
          <c:order val="9"/>
          <c:tx>
            <c:strRef>
              <c:f>'Oct-Nov 15'!$M$225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15'!$M$237:$M$243</c:f>
              <c:numCache>
                <c:formatCode>0%</c:formatCode>
                <c:ptCount val="7"/>
                <c:pt idx="0">
                  <c:v>2.0943529031599493E-2</c:v>
                </c:pt>
                <c:pt idx="1">
                  <c:v>2.6999752664998624E-2</c:v>
                </c:pt>
                <c:pt idx="2">
                  <c:v>0</c:v>
                </c:pt>
                <c:pt idx="3">
                  <c:v>0.19393598126405812</c:v>
                </c:pt>
                <c:pt idx="4">
                  <c:v>0.10511088059757558</c:v>
                </c:pt>
                <c:pt idx="5">
                  <c:v>0.62350864376178139</c:v>
                </c:pt>
                <c:pt idx="6">
                  <c:v>2.9501212679986802E-2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44-472B-B8BF-2FBCE3F7230E}"/>
            </c:ext>
          </c:extLst>
        </c:ser>
        <c:ser>
          <c:idx val="12"/>
          <c:order val="10"/>
          <c:tx>
            <c:strRef>
              <c:f>'Oct-Nov 15'!$N$225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15'!$N$237:$N$243</c:f>
              <c:numCache>
                <c:formatCode>0%</c:formatCode>
                <c:ptCount val="7"/>
                <c:pt idx="0">
                  <c:v>1.8803245997416031E-2</c:v>
                </c:pt>
                <c:pt idx="1">
                  <c:v>3.8074807090530745E-2</c:v>
                </c:pt>
                <c:pt idx="2">
                  <c:v>0</c:v>
                </c:pt>
                <c:pt idx="3">
                  <c:v>0.26326527251624854</c:v>
                </c:pt>
                <c:pt idx="4">
                  <c:v>0.12494055831945575</c:v>
                </c:pt>
                <c:pt idx="5">
                  <c:v>0.54034910073315823</c:v>
                </c:pt>
                <c:pt idx="6">
                  <c:v>1.4567015343190888E-2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44-472B-B8BF-2FBCE3F7230E}"/>
            </c:ext>
          </c:extLst>
        </c:ser>
        <c:ser>
          <c:idx val="13"/>
          <c:order val="11"/>
          <c:tx>
            <c:strRef>
              <c:f>'Oct-Nov 15'!$O$225</c:f>
              <c:strCache>
                <c:ptCount val="1"/>
                <c:pt idx="0">
                  <c:v>50/60 Ahb2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15'!$O$237:$O$243</c:f>
              <c:numCache>
                <c:formatCode>0%</c:formatCode>
                <c:ptCount val="7"/>
                <c:pt idx="0">
                  <c:v>7.2075008069522094E-3</c:v>
                </c:pt>
                <c:pt idx="1">
                  <c:v>2.397426394071242E-2</c:v>
                </c:pt>
                <c:pt idx="2">
                  <c:v>0</c:v>
                </c:pt>
                <c:pt idx="3">
                  <c:v>0.23699586372369966</c:v>
                </c:pt>
                <c:pt idx="4">
                  <c:v>0.14824407934067785</c:v>
                </c:pt>
                <c:pt idx="5">
                  <c:v>0.55220253120538487</c:v>
                </c:pt>
                <c:pt idx="6">
                  <c:v>3.1375760982572991E-2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44-472B-B8BF-2FBCE3F7230E}"/>
            </c:ext>
          </c:extLst>
        </c:ser>
        <c:ser>
          <c:idx val="14"/>
          <c:order val="12"/>
          <c:tx>
            <c:strRef>
              <c:f>'Oct-Nov 15'!$P$225</c:f>
              <c:strCache>
                <c:ptCount val="1"/>
                <c:pt idx="0">
                  <c:v>5/100 Ahb1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15'!$P$237:$P$243</c:f>
              <c:numCache>
                <c:formatCode>0%</c:formatCode>
                <c:ptCount val="7"/>
                <c:pt idx="0">
                  <c:v>3.0939400167340026E-2</c:v>
                </c:pt>
                <c:pt idx="1">
                  <c:v>0</c:v>
                </c:pt>
                <c:pt idx="2">
                  <c:v>0</c:v>
                </c:pt>
                <c:pt idx="3">
                  <c:v>0.25679537417133663</c:v>
                </c:pt>
                <c:pt idx="4">
                  <c:v>0.10695957646528391</c:v>
                </c:pt>
                <c:pt idx="5">
                  <c:v>0.54840440459616968</c:v>
                </c:pt>
                <c:pt idx="6">
                  <c:v>5.6901244599869782E-2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44-472B-B8BF-2FBCE3F7230E}"/>
            </c:ext>
          </c:extLst>
        </c:ser>
        <c:ser>
          <c:idx val="15"/>
          <c:order val="13"/>
          <c:tx>
            <c:strRef>
              <c:f>'Oct-Nov 15'!$Q$225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15'!$Q$237:$Q$243</c:f>
              <c:numCache>
                <c:formatCode>0%</c:formatCode>
                <c:ptCount val="7"/>
                <c:pt idx="0">
                  <c:v>7.0292857245512583E-2</c:v>
                </c:pt>
                <c:pt idx="1">
                  <c:v>1.9050630273520063E-2</c:v>
                </c:pt>
                <c:pt idx="2">
                  <c:v>0</c:v>
                </c:pt>
                <c:pt idx="3">
                  <c:v>0.13892129466243885</c:v>
                </c:pt>
                <c:pt idx="4">
                  <c:v>5.8733841035075257E-2</c:v>
                </c:pt>
                <c:pt idx="5">
                  <c:v>0.67080677459838034</c:v>
                </c:pt>
                <c:pt idx="6">
                  <c:v>4.2194602185072892E-2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C44-472B-B8BF-2FBCE3F7230E}"/>
            </c:ext>
          </c:extLst>
        </c:ser>
        <c:ser>
          <c:idx val="16"/>
          <c:order val="14"/>
          <c:tx>
            <c:strRef>
              <c:f>'Oct-Nov 15'!$R$225</c:f>
              <c:strCache>
                <c:ptCount val="1"/>
                <c:pt idx="0">
                  <c:v>50/130 Ahb2</c:v>
                </c:pt>
              </c:strCache>
            </c:strRef>
          </c:tx>
          <c:invertIfNegative val="0"/>
          <c:cat>
            <c:strRef>
              <c:f>'Oct-Nov 15'!$A$237:$A$243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'Oct-Nov 15'!$R$237:$R$243</c:f>
              <c:numCache>
                <c:formatCode>0%</c:formatCode>
                <c:ptCount val="7"/>
                <c:pt idx="0">
                  <c:v>2.059530710905021E-2</c:v>
                </c:pt>
                <c:pt idx="1">
                  <c:v>2.6928321488621541E-2</c:v>
                </c:pt>
                <c:pt idx="2">
                  <c:v>0</c:v>
                </c:pt>
                <c:pt idx="3">
                  <c:v>0.13786022414499327</c:v>
                </c:pt>
                <c:pt idx="4">
                  <c:v>6.6762444942590288E-2</c:v>
                </c:pt>
                <c:pt idx="5">
                  <c:v>0.70744562531396515</c:v>
                </c:pt>
                <c:pt idx="6">
                  <c:v>4.0408077000779488E-2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C44-472B-B8BF-2FBCE3F72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0919472"/>
        <c:axId val="-2110916480"/>
      </c:barChart>
      <c:catAx>
        <c:axId val="-211091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0916480"/>
        <c:crosses val="autoZero"/>
        <c:auto val="1"/>
        <c:lblAlgn val="ctr"/>
        <c:lblOffset val="100"/>
        <c:noMultiLvlLbl val="0"/>
      </c:catAx>
      <c:valAx>
        <c:axId val="-2110916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091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'Oct-Nov 15'!$B$247</c:f>
              <c:strCache>
                <c:ptCount val="1"/>
                <c:pt idx="0">
                  <c:v>LH1016FROH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15'!$B$248:$B$250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6-4BA5-9518-CABEFA9C6490}"/>
            </c:ext>
          </c:extLst>
        </c:ser>
        <c:ser>
          <c:idx val="1"/>
          <c:order val="1"/>
          <c:tx>
            <c:strRef>
              <c:f>'Oct-Nov 15'!$C$247</c:f>
              <c:strCache>
                <c:ptCount val="1"/>
                <c:pt idx="0">
                  <c:v>LH1017FROH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15'!$C$248:$C$250</c:f>
              <c:numCache>
                <c:formatCode>0.0</c:formatCode>
                <c:ptCount val="3"/>
                <c:pt idx="0">
                  <c:v>0.59805393110919769</c:v>
                </c:pt>
                <c:pt idx="2">
                  <c:v>0.82182080634951038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6-4BA5-9518-CABEFA9C6490}"/>
            </c:ext>
          </c:extLst>
        </c:ser>
        <c:ser>
          <c:idx val="3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15'!$E$248:$E$250</c:f>
              <c:numCache>
                <c:formatCode>0.0</c:formatCode>
                <c:ptCount val="3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A6-4BA5-9518-CABEFA9C6490}"/>
            </c:ext>
          </c:extLst>
        </c:ser>
        <c:ser>
          <c:idx val="6"/>
          <c:order val="3"/>
          <c:tx>
            <c:strRef>
              <c:f>'Oct-Nov 15'!$H$247</c:f>
              <c:strCache>
                <c:ptCount val="1"/>
                <c:pt idx="0">
                  <c:v>Surface trampled soil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15'!$H$248:$H$250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A6-4BA5-9518-CABEFA9C6490}"/>
            </c:ext>
          </c:extLst>
        </c:ser>
        <c:ser>
          <c:idx val="7"/>
          <c:order val="4"/>
          <c:tx>
            <c:strRef>
              <c:f>'Oct-Nov 15'!$I$247</c:f>
              <c:strCache>
                <c:ptCount val="1"/>
                <c:pt idx="0">
                  <c:v>QC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15'!$I$248:$I$250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A6-4BA5-9518-CABEFA9C6490}"/>
            </c:ext>
          </c:extLst>
        </c:ser>
        <c:ser>
          <c:idx val="8"/>
          <c:order val="5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15'!$J$248:$J$250</c:f>
              <c:numCache>
                <c:formatCode>0.0</c:formatCode>
                <c:ptCount val="3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A6-4BA5-9518-CABEFA9C6490}"/>
            </c:ext>
          </c:extLst>
        </c:ser>
        <c:ser>
          <c:idx val="9"/>
          <c:order val="6"/>
          <c:tx>
            <c:strRef>
              <c:f>'Oct-Nov 15'!$K$247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15'!$K$248:$K$250</c:f>
              <c:numCache>
                <c:formatCode>0.0</c:formatCode>
                <c:ptCount val="3"/>
                <c:pt idx="0">
                  <c:v>0.31035022723248373</c:v>
                </c:pt>
                <c:pt idx="1">
                  <c:v>4.4334393225459658E-2</c:v>
                </c:pt>
                <c:pt idx="2">
                  <c:v>0.71218069509281279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A6-4BA5-9518-CABEFA9C6490}"/>
            </c:ext>
          </c:extLst>
        </c:ser>
        <c:ser>
          <c:idx val="10"/>
          <c:order val="7"/>
          <c:tx>
            <c:strRef>
              <c:f>'Oct-Nov 15'!$L$247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15'!$L$248:$L$250</c:f>
              <c:numCache>
                <c:formatCode>0.0</c:formatCode>
                <c:ptCount val="3"/>
                <c:pt idx="0">
                  <c:v>0.12780113384048794</c:v>
                </c:pt>
                <c:pt idx="1">
                  <c:v>3.982443218919534E-2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A6-4BA5-9518-CABEFA9C6490}"/>
            </c:ext>
          </c:extLst>
        </c:ser>
        <c:ser>
          <c:idx val="11"/>
          <c:order val="8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15'!$M$248:$M$250</c:f>
              <c:numCache>
                <c:formatCode>0.0</c:formatCode>
                <c:ptCount val="3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A6-4BA5-9518-CABEFA9C6490}"/>
            </c:ext>
          </c:extLst>
        </c:ser>
        <c:ser>
          <c:idx val="12"/>
          <c:order val="9"/>
          <c:tx>
            <c:strRef>
              <c:f>'Oct-Nov 15'!$N$247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15'!$N$248:$N$250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A6-4BA5-9518-CABEFA9C6490}"/>
            </c:ext>
          </c:extLst>
        </c:ser>
        <c:ser>
          <c:idx val="13"/>
          <c:order val="10"/>
          <c:tx>
            <c:strRef>
              <c:f>'Oct-Nov 15'!$O$247</c:f>
              <c:strCache>
                <c:ptCount val="1"/>
                <c:pt idx="0">
                  <c:v>50/60 Ahb2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15'!$O$248:$O$250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A6-4BA5-9518-CABEFA9C6490}"/>
            </c:ext>
          </c:extLst>
        </c:ser>
        <c:ser>
          <c:idx val="14"/>
          <c:order val="11"/>
          <c:tx>
            <c:strRef>
              <c:f>'Oct-Nov 15'!$P$247</c:f>
              <c:strCache>
                <c:ptCount val="1"/>
                <c:pt idx="0">
                  <c:v>5/100 Ahb1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15'!$P$248:$P$250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A6-4BA5-9518-CABEFA9C6490}"/>
            </c:ext>
          </c:extLst>
        </c:ser>
        <c:ser>
          <c:idx val="15"/>
          <c:order val="12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15'!$Q$248:$Q$250</c:f>
              <c:numCache>
                <c:formatCode>0.0</c:formatCode>
                <c:ptCount val="3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A6-4BA5-9518-CABEFA9C6490}"/>
            </c:ext>
          </c:extLst>
        </c:ser>
        <c:ser>
          <c:idx val="16"/>
          <c:order val="13"/>
          <c:tx>
            <c:strRef>
              <c:f>'Oct-Nov 15'!$R$247</c:f>
              <c:strCache>
                <c:ptCount val="1"/>
                <c:pt idx="0">
                  <c:v>50/130 Ahb2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15'!$R$248:$R$250</c:f>
              <c:numCache>
                <c:formatCode>0.0</c:formatCode>
                <c:ptCount val="3"/>
                <c:pt idx="0">
                  <c:v>0.29306463476712791</c:v>
                </c:pt>
                <c:pt idx="1">
                  <c:v>7.5195651941659419E-2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BA6-4BA5-9518-CABEFA9C6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0813344"/>
        <c:axId val="-2110810448"/>
      </c:barChart>
      <c:catAx>
        <c:axId val="-211081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0810448"/>
        <c:crosses val="autoZero"/>
        <c:auto val="1"/>
        <c:lblAlgn val="ctr"/>
        <c:lblOffset val="100"/>
        <c:noMultiLvlLbl val="0"/>
      </c:catAx>
      <c:valAx>
        <c:axId val="-211081044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10813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191253367240697E-2"/>
          <c:y val="4.5720326625838401E-2"/>
          <c:w val="0.83489805790089799"/>
          <c:h val="0.393518518518518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736158386625"/>
          <c:y val="5.1400554097404502E-2"/>
          <c:w val="0.85257092641316201"/>
          <c:h val="0.4999897929425490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'Oct-Nov 15'!$E$202</c:f>
              <c:strCache>
                <c:ptCount val="1"/>
                <c:pt idx="0">
                  <c:v>LH2014FR HEPTANE OH fraction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15'!$E$203:$E$213</c:f>
              <c:numCache>
                <c:formatCode>0.0</c:formatCode>
                <c:ptCount val="11"/>
                <c:pt idx="0">
                  <c:v>58.062371998921023</c:v>
                </c:pt>
                <c:pt idx="1">
                  <c:v>23.150041767597607</c:v>
                </c:pt>
                <c:pt idx="2">
                  <c:v>53.378547315370206</c:v>
                </c:pt>
                <c:pt idx="3">
                  <c:v>24.265777481379011</c:v>
                </c:pt>
                <c:pt idx="6">
                  <c:v>204.23290662482131</c:v>
                </c:pt>
                <c:pt idx="7">
                  <c:v>210.59642424263166</c:v>
                </c:pt>
                <c:pt idx="8">
                  <c:v>46.224583450076516</c:v>
                </c:pt>
                <c:pt idx="10">
                  <c:v>389.04042116301866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252-ABC4-2E1B9B6E55C9}"/>
            </c:ext>
          </c:extLst>
        </c:ser>
        <c:ser>
          <c:idx val="8"/>
          <c:order val="1"/>
          <c:tx>
            <c:strRef>
              <c:f>'Oct-Nov 15'!$J$202</c:f>
              <c:strCache>
                <c:ptCount val="1"/>
                <c:pt idx="0">
                  <c:v>LH2016FROH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15'!$J$203:$J$213</c:f>
              <c:numCache>
                <c:formatCode>0.0</c:formatCode>
                <c:ptCount val="11"/>
                <c:pt idx="0">
                  <c:v>34.885009835627677</c:v>
                </c:pt>
                <c:pt idx="1">
                  <c:v>13.567434604246371</c:v>
                </c:pt>
                <c:pt idx="2">
                  <c:v>46.411580867384032</c:v>
                </c:pt>
                <c:pt idx="3">
                  <c:v>13.330820158169622</c:v>
                </c:pt>
                <c:pt idx="4">
                  <c:v>5.1850318844141752</c:v>
                </c:pt>
                <c:pt idx="5">
                  <c:v>4.1718469946275665</c:v>
                </c:pt>
                <c:pt idx="6">
                  <c:v>30.183484364258852</c:v>
                </c:pt>
                <c:pt idx="7">
                  <c:v>14.831600549651188</c:v>
                </c:pt>
                <c:pt idx="8">
                  <c:v>30.198646176608509</c:v>
                </c:pt>
                <c:pt idx="10">
                  <c:v>143.486197392848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4-4252-ABC4-2E1B9B6E5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516656"/>
        <c:axId val="-2111519680"/>
      </c:barChart>
      <c:catAx>
        <c:axId val="-2111516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519680"/>
        <c:crosses val="autoZero"/>
        <c:auto val="1"/>
        <c:lblAlgn val="ctr"/>
        <c:lblOffset val="100"/>
        <c:noMultiLvlLbl val="0"/>
      </c:catAx>
      <c:valAx>
        <c:axId val="-21115196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151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331262994377801"/>
          <c:y val="8.1414041994750594E-2"/>
          <c:w val="0.699253477652518"/>
          <c:h val="0.2353200641586470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736158386625"/>
          <c:y val="5.1400554097404502E-2"/>
          <c:w val="0.85257092641316201"/>
          <c:h val="0.49998979294254903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'Oct-Nov 15'!$I$202</c:f>
              <c:strCache>
                <c:ptCount val="1"/>
                <c:pt idx="0">
                  <c:v>QC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15'!$I$203:$I$213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5.4909743208122176E-2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7.2990217711573907E-2</c:v>
                </c:pt>
                <c:pt idx="10">
                  <c:v>0.31817582133210054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D-4908-B625-50BDC3EAE2EE}"/>
            </c:ext>
          </c:extLst>
        </c:ser>
        <c:ser>
          <c:idx val="6"/>
          <c:order val="1"/>
          <c:tx>
            <c:strRef>
              <c:f>'Oct-Nov 15'!$H$202</c:f>
              <c:strCache>
                <c:ptCount val="1"/>
                <c:pt idx="0">
                  <c:v>Surface trampled soil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15'!$H$203:$H$213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0.10462911451423954</c:v>
                </c:pt>
                <c:pt idx="3">
                  <c:v>0</c:v>
                </c:pt>
                <c:pt idx="6">
                  <c:v>5.1089352939246782E-2</c:v>
                </c:pt>
                <c:pt idx="7">
                  <c:v>4.0666984089812841E-2</c:v>
                </c:pt>
                <c:pt idx="8">
                  <c:v>0.22794715559089837</c:v>
                </c:pt>
                <c:pt idx="10">
                  <c:v>0.38645253116668621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D-4908-B625-50BDC3EAE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555664"/>
        <c:axId val="-2111558688"/>
      </c:barChart>
      <c:catAx>
        <c:axId val="-2111555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558688"/>
        <c:crosses val="autoZero"/>
        <c:auto val="1"/>
        <c:lblAlgn val="ctr"/>
        <c:lblOffset val="100"/>
        <c:noMultiLvlLbl val="0"/>
      </c:catAx>
      <c:valAx>
        <c:axId val="-21115586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1555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1586056621974"/>
          <c:y val="3.9747375328083999E-2"/>
          <c:w val="0.82999674072750096"/>
          <c:h val="0.4436533974919800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736158386625"/>
          <c:y val="5.1400554097404502E-2"/>
          <c:w val="0.85257092641316201"/>
          <c:h val="0.4999897929425490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'Oct-Nov 15'!$K$202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15'!$K$203:$K$213</c:f>
              <c:numCache>
                <c:formatCode>0.0</c:formatCode>
                <c:ptCount val="11"/>
                <c:pt idx="0">
                  <c:v>1.0500197764366117E-2</c:v>
                </c:pt>
                <c:pt idx="1">
                  <c:v>7.4780381424382593E-3</c:v>
                </c:pt>
                <c:pt idx="2">
                  <c:v>3.9950627452257574E-2</c:v>
                </c:pt>
                <c:pt idx="3">
                  <c:v>0</c:v>
                </c:pt>
                <c:pt idx="6">
                  <c:v>1.2512151534989639E-2</c:v>
                </c:pt>
                <c:pt idx="7">
                  <c:v>9.6985137417097012E-3</c:v>
                </c:pt>
                <c:pt idx="8">
                  <c:v>3.9950627452257574E-2</c:v>
                </c:pt>
                <c:pt idx="10">
                  <c:v>0.51087102978336418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4-4901-9732-72A1A4A67CC6}"/>
            </c:ext>
          </c:extLst>
        </c:ser>
        <c:ser>
          <c:idx val="10"/>
          <c:order val="1"/>
          <c:tx>
            <c:strRef>
              <c:f>'Oct-Nov 15'!$L$202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15'!$L$203:$L$213</c:f>
              <c:numCache>
                <c:formatCode>0.0</c:formatCode>
                <c:ptCount val="11"/>
                <c:pt idx="0">
                  <c:v>1.8435923526227662E-2</c:v>
                </c:pt>
                <c:pt idx="1">
                  <c:v>0</c:v>
                </c:pt>
                <c:pt idx="2">
                  <c:v>0.12581884927757264</c:v>
                </c:pt>
                <c:pt idx="3">
                  <c:v>0</c:v>
                </c:pt>
                <c:pt idx="6">
                  <c:v>3.4543333740272561E-2</c:v>
                </c:pt>
                <c:pt idx="7">
                  <c:v>4.1864611176948362E-2</c:v>
                </c:pt>
                <c:pt idx="8">
                  <c:v>0.3438860800364546</c:v>
                </c:pt>
                <c:pt idx="10">
                  <c:v>1.1993779039776462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4-4901-9732-72A1A4A67CC6}"/>
            </c:ext>
          </c:extLst>
        </c:ser>
        <c:ser>
          <c:idx val="11"/>
          <c:order val="2"/>
          <c:tx>
            <c:strRef>
              <c:f>'Oct-Nov 15'!$M$202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15'!$M$203:$M$213</c:f>
              <c:numCache>
                <c:formatCode>0.0</c:formatCode>
                <c:ptCount val="11"/>
                <c:pt idx="0" formatCode="0.00">
                  <c:v>0.17489167858172394</c:v>
                </c:pt>
                <c:pt idx="1">
                  <c:v>7.1152831399728764E-2</c:v>
                </c:pt>
                <c:pt idx="2">
                  <c:v>0.16012408577735743</c:v>
                </c:pt>
                <c:pt idx="3">
                  <c:v>0</c:v>
                </c:pt>
                <c:pt idx="6">
                  <c:v>0.27232196592464192</c:v>
                </c:pt>
                <c:pt idx="7">
                  <c:v>0.10685769094282961</c:v>
                </c:pt>
                <c:pt idx="8">
                  <c:v>0.30693810889266882</c:v>
                </c:pt>
                <c:pt idx="10">
                  <c:v>1.5114547993446457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4-4901-9732-72A1A4A67CC6}"/>
            </c:ext>
          </c:extLst>
        </c:ser>
        <c:ser>
          <c:idx val="12"/>
          <c:order val="3"/>
          <c:tx>
            <c:strRef>
              <c:f>'Oct-Nov 15'!$N$202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15'!$N$203:$N$213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6.6315655668052476E-2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0.14018018321289713</c:v>
                </c:pt>
                <c:pt idx="10">
                  <c:v>0.61428031660943172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44-4901-9732-72A1A4A67CC6}"/>
            </c:ext>
          </c:extLst>
        </c:ser>
        <c:ser>
          <c:idx val="13"/>
          <c:order val="4"/>
          <c:tx>
            <c:strRef>
              <c:f>'Oct-Nov 15'!$O$202</c:f>
              <c:strCache>
                <c:ptCount val="1"/>
                <c:pt idx="0">
                  <c:v>50/60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15'!$O$203:$O$213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0.17676177671802382</c:v>
                </c:pt>
                <c:pt idx="3">
                  <c:v>0</c:v>
                </c:pt>
                <c:pt idx="6">
                  <c:v>5.3890256891621406E-2</c:v>
                </c:pt>
                <c:pt idx="7">
                  <c:v>3.6266492641336343E-2</c:v>
                </c:pt>
                <c:pt idx="8">
                  <c:v>0.80819309765628833</c:v>
                </c:pt>
                <c:pt idx="10">
                  <c:v>4.2281629616190504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44-4901-9732-72A1A4A67CC6}"/>
            </c:ext>
          </c:extLst>
        </c:ser>
        <c:ser>
          <c:idx val="14"/>
          <c:order val="5"/>
          <c:tx>
            <c:strRef>
              <c:f>'Oct-Nov 15'!$P$202</c:f>
              <c:strCache>
                <c:ptCount val="1"/>
                <c:pt idx="0">
                  <c:v>5/100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15'!$P$203:$P$213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3.0778554199859406E-2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8.017883130829076E-2</c:v>
                </c:pt>
                <c:pt idx="10">
                  <c:v>0.19543940387531811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44-4901-9732-72A1A4A67CC6}"/>
            </c:ext>
          </c:extLst>
        </c:ser>
        <c:ser>
          <c:idx val="15"/>
          <c:order val="6"/>
          <c:tx>
            <c:strRef>
              <c:f>'Oct-Nov 15'!$Q$202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15'!$Q$203:$Q$213</c:f>
              <c:numCache>
                <c:formatCode>0.0</c:formatCode>
                <c:ptCount val="11"/>
                <c:pt idx="0" formatCode="0.00">
                  <c:v>2.2634554336104871</c:v>
                </c:pt>
                <c:pt idx="1">
                  <c:v>0.84626004084161155</c:v>
                </c:pt>
                <c:pt idx="2">
                  <c:v>0.3589263128699216</c:v>
                </c:pt>
                <c:pt idx="3">
                  <c:v>0</c:v>
                </c:pt>
                <c:pt idx="6">
                  <c:v>0.46761278631569925</c:v>
                </c:pt>
                <c:pt idx="7">
                  <c:v>8.8067911897808465E-2</c:v>
                </c:pt>
                <c:pt idx="8">
                  <c:v>0.23766391777785251</c:v>
                </c:pt>
                <c:pt idx="10">
                  <c:v>1.6364852098852489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44-4901-9732-72A1A4A67CC6}"/>
            </c:ext>
          </c:extLst>
        </c:ser>
        <c:ser>
          <c:idx val="16"/>
          <c:order val="7"/>
          <c:tx>
            <c:strRef>
              <c:f>'Oct-Nov 15'!$R$202</c:f>
              <c:strCache>
                <c:ptCount val="1"/>
                <c:pt idx="0">
                  <c:v>50/130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15'!$R$203:$R$213</c:f>
              <c:numCache>
                <c:formatCode>0.0</c:formatCode>
                <c:ptCount val="11"/>
                <c:pt idx="0">
                  <c:v>1.2495335939242227E-2</c:v>
                </c:pt>
                <c:pt idx="1">
                  <c:v>0</c:v>
                </c:pt>
                <c:pt idx="2">
                  <c:v>3.014145627954987E-2</c:v>
                </c:pt>
                <c:pt idx="3">
                  <c:v>0</c:v>
                </c:pt>
                <c:pt idx="6">
                  <c:v>1.8031744705537991E-2</c:v>
                </c:pt>
                <c:pt idx="7">
                  <c:v>8.7729407520351244E-2</c:v>
                </c:pt>
                <c:pt idx="8">
                  <c:v>0.11653897686717597</c:v>
                </c:pt>
                <c:pt idx="10">
                  <c:v>0.95160447268690851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44-4901-9732-72A1A4A6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639616"/>
        <c:axId val="-2111642720"/>
      </c:barChart>
      <c:catAx>
        <c:axId val="-211163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642720"/>
        <c:crosses val="autoZero"/>
        <c:auto val="1"/>
        <c:lblAlgn val="ctr"/>
        <c:lblOffset val="100"/>
        <c:noMultiLvlLbl val="0"/>
      </c:catAx>
      <c:valAx>
        <c:axId val="-21116427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163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40377216984301"/>
          <c:y val="5.3636264216972901E-2"/>
          <c:w val="0.78548839585091101"/>
          <c:h val="0.2260608048993880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5438683183799"/>
          <c:y val="5.1400554097404502E-2"/>
          <c:w val="0.85332616643842996"/>
          <c:h val="0.499989792942549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'Oct-Nov 15'!$B$225</c:f>
              <c:strCache>
                <c:ptCount val="1"/>
                <c:pt idx="0">
                  <c:v>LH1016FROH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15'!$B$226:$B$236</c:f>
              <c:numCache>
                <c:formatCode>0%</c:formatCode>
                <c:ptCount val="11"/>
                <c:pt idx="0">
                  <c:v>6.8278885032858783E-2</c:v>
                </c:pt>
                <c:pt idx="1">
                  <c:v>4.1019126147650915E-2</c:v>
                </c:pt>
                <c:pt idx="2">
                  <c:v>8.0950467473813154E-2</c:v>
                </c:pt>
                <c:pt idx="3">
                  <c:v>0.12941342442067064</c:v>
                </c:pt>
                <c:pt idx="4">
                  <c:v>7.2929533175697097E-3</c:v>
                </c:pt>
                <c:pt idx="5">
                  <c:v>7.0751924861179941E-3</c:v>
                </c:pt>
                <c:pt idx="6">
                  <c:v>0.14953544473792643</c:v>
                </c:pt>
                <c:pt idx="7">
                  <c:v>0.27387850490034488</c:v>
                </c:pt>
                <c:pt idx="8">
                  <c:v>8.0429320775753183E-2</c:v>
                </c:pt>
                <c:pt idx="9">
                  <c:v>2.9487989879243112E-3</c:v>
                </c:pt>
                <c:pt idx="10">
                  <c:v>0.15917788171937011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1-46D2-B057-1EE7746BD6C7}"/>
            </c:ext>
          </c:extLst>
        </c:ser>
        <c:ser>
          <c:idx val="1"/>
          <c:order val="1"/>
          <c:tx>
            <c:strRef>
              <c:f>'Oct-Nov 15'!$C$225</c:f>
              <c:strCache>
                <c:ptCount val="1"/>
                <c:pt idx="0">
                  <c:v>LH1017FROH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15'!$C$226:$C$236</c:f>
              <c:numCache>
                <c:formatCode>0%</c:formatCode>
                <c:ptCount val="11"/>
                <c:pt idx="0">
                  <c:v>9.1302890833223974E-2</c:v>
                </c:pt>
                <c:pt idx="1">
                  <c:v>7.5034615366601443E-2</c:v>
                </c:pt>
                <c:pt idx="2">
                  <c:v>0.11179377519033756</c:v>
                </c:pt>
                <c:pt idx="3">
                  <c:v>4.6535180659258449E-2</c:v>
                </c:pt>
                <c:pt idx="4">
                  <c:v>2.9415421405120875E-2</c:v>
                </c:pt>
                <c:pt idx="5">
                  <c:v>1.6114182823297723E-2</c:v>
                </c:pt>
                <c:pt idx="6">
                  <c:v>0.12562263655677003</c:v>
                </c:pt>
                <c:pt idx="7">
                  <c:v>0.1433517624181174</c:v>
                </c:pt>
                <c:pt idx="8">
                  <c:v>8.8442380021182113E-2</c:v>
                </c:pt>
                <c:pt idx="9">
                  <c:v>4.391863781725497E-3</c:v>
                </c:pt>
                <c:pt idx="10">
                  <c:v>0.26799529094436503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1-46D2-B057-1EE7746BD6C7}"/>
            </c:ext>
          </c:extLst>
        </c:ser>
        <c:ser>
          <c:idx val="3"/>
          <c:order val="2"/>
          <c:tx>
            <c:strRef>
              <c:f>'Oct-Nov 15'!$E$225</c:f>
              <c:strCache>
                <c:ptCount val="1"/>
                <c:pt idx="0">
                  <c:v>LH2014FR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15'!$E$226:$E$236</c:f>
              <c:numCache>
                <c:formatCode>0%</c:formatCode>
                <c:ptCount val="11"/>
                <c:pt idx="0">
                  <c:v>5.7547262194003607E-2</c:v>
                </c:pt>
                <c:pt idx="1">
                  <c:v>2.2944662395584372E-2</c:v>
                </c:pt>
                <c:pt idx="2">
                  <c:v>5.2904990825206374E-2</c:v>
                </c:pt>
                <c:pt idx="3">
                  <c:v>2.4050499677970724E-2</c:v>
                </c:pt>
                <c:pt idx="6">
                  <c:v>0.20242102107713503</c:v>
                </c:pt>
                <c:pt idx="7">
                  <c:v>0.20872808371031679</c:v>
                </c:pt>
                <c:pt idx="8">
                  <c:v>4.5814494517371518E-2</c:v>
                </c:pt>
                <c:pt idx="10">
                  <c:v>0.38558898560241156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1-46D2-B057-1EE7746BD6C7}"/>
            </c:ext>
          </c:extLst>
        </c:ser>
        <c:ser>
          <c:idx val="8"/>
          <c:order val="3"/>
          <c:tx>
            <c:strRef>
              <c:f>'Oct-Nov 15'!$J$225</c:f>
              <c:strCache>
                <c:ptCount val="1"/>
                <c:pt idx="0">
                  <c:v>LH2016FR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15'!$J$226:$J$236</c:f>
              <c:numCache>
                <c:formatCode>0%</c:formatCode>
                <c:ptCount val="11"/>
                <c:pt idx="0">
                  <c:v>0.10374673118257989</c:v>
                </c:pt>
                <c:pt idx="1">
                  <c:v>4.0349049559001052E-2</c:v>
                </c:pt>
                <c:pt idx="2">
                  <c:v>0.13802632783234883</c:v>
                </c:pt>
                <c:pt idx="3">
                  <c:v>3.9645366932947471E-2</c:v>
                </c:pt>
                <c:pt idx="4">
                  <c:v>1.542009337592449E-2</c:v>
                </c:pt>
                <c:pt idx="5">
                  <c:v>1.2406918923796612E-2</c:v>
                </c:pt>
                <c:pt idx="6">
                  <c:v>8.9764568026415262E-2</c:v>
                </c:pt>
                <c:pt idx="7">
                  <c:v>4.4108632403496641E-2</c:v>
                </c:pt>
                <c:pt idx="8">
                  <c:v>8.9809658696519482E-2</c:v>
                </c:pt>
                <c:pt idx="10">
                  <c:v>0.42672265306697033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91-46D2-B057-1EE7746BD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687888"/>
        <c:axId val="-2111690992"/>
      </c:barChart>
      <c:catAx>
        <c:axId val="-2111687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690992"/>
        <c:crosses val="autoZero"/>
        <c:auto val="1"/>
        <c:lblAlgn val="ctr"/>
        <c:lblOffset val="100"/>
        <c:noMultiLvlLbl val="0"/>
      </c:catAx>
      <c:valAx>
        <c:axId val="-21116909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Distribution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-211168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3240741957614"/>
          <c:y val="3.9747375328083999E-2"/>
          <c:w val="0.73263473630996001"/>
          <c:h val="0.1982830271216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5438683183799"/>
          <c:y val="5.1400554097404502E-2"/>
          <c:w val="0.85332616643842996"/>
          <c:h val="0.49998979294254903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'Oct-Nov 15'!$I$225</c:f>
              <c:strCache>
                <c:ptCount val="1"/>
                <c:pt idx="0">
                  <c:v>QC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15'!$I$226:$I$236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0.12309510041306669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0.16362739385473538</c:v>
                </c:pt>
                <c:pt idx="10">
                  <c:v>0.71327750573219795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B-45CE-899C-B726B2C2B670}"/>
            </c:ext>
          </c:extLst>
        </c:ser>
        <c:ser>
          <c:idx val="6"/>
          <c:order val="1"/>
          <c:tx>
            <c:strRef>
              <c:f>'Oct-Nov 15'!$H$225</c:f>
              <c:strCache>
                <c:ptCount val="1"/>
                <c:pt idx="0">
                  <c:v>Surface trampled soil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15'!$H$226:$H$236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0.12904666054129313</c:v>
                </c:pt>
                <c:pt idx="3">
                  <c:v>0</c:v>
                </c:pt>
                <c:pt idx="6">
                  <c:v>6.3012197098619535E-2</c:v>
                </c:pt>
                <c:pt idx="7">
                  <c:v>5.0157535170213312E-2</c:v>
                </c:pt>
                <c:pt idx="8">
                  <c:v>0.2811437270157594</c:v>
                </c:pt>
                <c:pt idx="10">
                  <c:v>0.47663988017411468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B-45CE-899C-B726B2C2B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724800"/>
        <c:axId val="-2111727824"/>
      </c:barChart>
      <c:catAx>
        <c:axId val="-2111724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727824"/>
        <c:crosses val="autoZero"/>
        <c:auto val="1"/>
        <c:lblAlgn val="ctr"/>
        <c:lblOffset val="100"/>
        <c:noMultiLvlLbl val="0"/>
      </c:catAx>
      <c:valAx>
        <c:axId val="-21117278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Distribution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-211172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3240741957614"/>
          <c:y val="3.9747375328083999E-2"/>
          <c:w val="0.83834205539186202"/>
          <c:h val="0.434394138232720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5438683183799"/>
          <c:y val="5.1400554097404502E-2"/>
          <c:w val="0.85332616643842996"/>
          <c:h val="0.4999897929425490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'Oct-Nov 15'!$K$225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15'!$K$226:$K$236</c:f>
              <c:numCache>
                <c:formatCode>0%</c:formatCode>
                <c:ptCount val="11"/>
                <c:pt idx="0">
                  <c:v>1.6641590638994563E-2</c:v>
                </c:pt>
                <c:pt idx="1">
                  <c:v>1.1851819588729193E-2</c:v>
                </c:pt>
                <c:pt idx="2">
                  <c:v>6.3317091996846264E-2</c:v>
                </c:pt>
                <c:pt idx="3">
                  <c:v>0</c:v>
                </c:pt>
                <c:pt idx="6">
                  <c:v>1.983030306010004E-2</c:v>
                </c:pt>
                <c:pt idx="7">
                  <c:v>1.5371014824494567E-2</c:v>
                </c:pt>
                <c:pt idx="8">
                  <c:v>6.3317091996846264E-2</c:v>
                </c:pt>
                <c:pt idx="10">
                  <c:v>0.80967108789398912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A-4E69-84CA-035F7B883C7C}"/>
            </c:ext>
          </c:extLst>
        </c:ser>
        <c:ser>
          <c:idx val="10"/>
          <c:order val="1"/>
          <c:tx>
            <c:strRef>
              <c:f>'Oct-Nov 15'!$L$225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15'!$L$226:$L$236</c:f>
              <c:numCache>
                <c:formatCode>0%</c:formatCode>
                <c:ptCount val="11"/>
                <c:pt idx="0">
                  <c:v>1.0451638102701655E-2</c:v>
                </c:pt>
                <c:pt idx="1">
                  <c:v>0</c:v>
                </c:pt>
                <c:pt idx="2">
                  <c:v>7.1328842153026192E-2</c:v>
                </c:pt>
                <c:pt idx="3">
                  <c:v>0</c:v>
                </c:pt>
                <c:pt idx="6">
                  <c:v>1.9583202468840294E-2</c:v>
                </c:pt>
                <c:pt idx="7">
                  <c:v>2.3733758968423911E-2</c:v>
                </c:pt>
                <c:pt idx="8">
                  <c:v>0.19495485821388389</c:v>
                </c:pt>
                <c:pt idx="10">
                  <c:v>0.679947700093124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A-4E69-84CA-035F7B883C7C}"/>
            </c:ext>
          </c:extLst>
        </c:ser>
        <c:ser>
          <c:idx val="11"/>
          <c:order val="2"/>
          <c:tx>
            <c:strRef>
              <c:f>'Oct-Nov 15'!$M$225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15'!$M$226:$M$236</c:f>
              <c:numCache>
                <c:formatCode>0%</c:formatCode>
                <c:ptCount val="11"/>
                <c:pt idx="0">
                  <c:v>6.7169379664342957E-2</c:v>
                </c:pt>
                <c:pt idx="1">
                  <c:v>2.7327152356468928E-2</c:v>
                </c:pt>
                <c:pt idx="2">
                  <c:v>6.1497697307303874E-2</c:v>
                </c:pt>
                <c:pt idx="3">
                  <c:v>0</c:v>
                </c:pt>
                <c:pt idx="6">
                  <c:v>0.10458872410893542</c:v>
                </c:pt>
                <c:pt idx="7">
                  <c:v>4.1040059030824548E-2</c:v>
                </c:pt>
                <c:pt idx="8">
                  <c:v>0.1178834952975376</c:v>
                </c:pt>
                <c:pt idx="10">
                  <c:v>0.58049349223458668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A-4E69-84CA-035F7B883C7C}"/>
            </c:ext>
          </c:extLst>
        </c:ser>
        <c:ser>
          <c:idx val="12"/>
          <c:order val="3"/>
          <c:tx>
            <c:strRef>
              <c:f>'Oct-Nov 15'!$N$225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15'!$N$226:$N$236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8.0796274629142337E-2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0.17078978510181625</c:v>
                </c:pt>
                <c:pt idx="10">
                  <c:v>0.74841394026904151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A-4E69-84CA-035F7B883C7C}"/>
            </c:ext>
          </c:extLst>
        </c:ser>
        <c:ser>
          <c:idx val="13"/>
          <c:order val="4"/>
          <c:tx>
            <c:strRef>
              <c:f>'Oct-Nov 15'!$O$225</c:f>
              <c:strCache>
                <c:ptCount val="1"/>
                <c:pt idx="0">
                  <c:v>50/60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15'!$O$226:$O$236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3.3330685384543632E-2</c:v>
                </c:pt>
                <c:pt idx="3">
                  <c:v>0</c:v>
                </c:pt>
                <c:pt idx="6">
                  <c:v>1.0161694632727205E-2</c:v>
                </c:pt>
                <c:pt idx="7">
                  <c:v>6.8385093127771909E-3</c:v>
                </c:pt>
                <c:pt idx="8">
                  <c:v>0.1523951069518456</c:v>
                </c:pt>
                <c:pt idx="10">
                  <c:v>0.79727400371810631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A-4E69-84CA-035F7B883C7C}"/>
            </c:ext>
          </c:extLst>
        </c:ser>
        <c:ser>
          <c:idx val="14"/>
          <c:order val="5"/>
          <c:tx>
            <c:strRef>
              <c:f>'Oct-Nov 15'!$P$225</c:f>
              <c:strCache>
                <c:ptCount val="1"/>
                <c:pt idx="0">
                  <c:v>5/100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15'!$P$226:$P$236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0.10045325299195212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0.26168300088792262</c:v>
                </c:pt>
                <c:pt idx="10">
                  <c:v>0.63786374612012531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6A-4E69-84CA-035F7B883C7C}"/>
            </c:ext>
          </c:extLst>
        </c:ser>
        <c:ser>
          <c:idx val="15"/>
          <c:order val="6"/>
          <c:tx>
            <c:strRef>
              <c:f>'Oct-Nov 15'!$Q$225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15'!$Q$226:$Q$236</c:f>
              <c:numCache>
                <c:formatCode>0%</c:formatCode>
                <c:ptCount val="11"/>
                <c:pt idx="0">
                  <c:v>0.38373592042821725</c:v>
                </c:pt>
                <c:pt idx="1">
                  <c:v>0.14347107120902136</c:v>
                </c:pt>
                <c:pt idx="2">
                  <c:v>6.0850731580495428E-2</c:v>
                </c:pt>
                <c:pt idx="3">
                  <c:v>0</c:v>
                </c:pt>
                <c:pt idx="6">
                  <c:v>7.9276941041701771E-2</c:v>
                </c:pt>
                <c:pt idx="7">
                  <c:v>1.4930632488040562E-2</c:v>
                </c:pt>
                <c:pt idx="8">
                  <c:v>4.0292457667516331E-2</c:v>
                </c:pt>
                <c:pt idx="10">
                  <c:v>0.27744224558500746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6A-4E69-84CA-035F7B883C7C}"/>
            </c:ext>
          </c:extLst>
        </c:ser>
        <c:ser>
          <c:idx val="16"/>
          <c:order val="7"/>
          <c:tx>
            <c:strRef>
              <c:f>'Oct-Nov 15'!$R$225</c:f>
              <c:strCache>
                <c:ptCount val="1"/>
                <c:pt idx="0">
                  <c:v>50/130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15'!$R$226:$R$236</c:f>
              <c:numCache>
                <c:formatCode>0%</c:formatCode>
                <c:ptCount val="11"/>
                <c:pt idx="0">
                  <c:v>1.0271196689962283E-2</c:v>
                </c:pt>
                <c:pt idx="1">
                  <c:v>0</c:v>
                </c:pt>
                <c:pt idx="2">
                  <c:v>2.4776350749952734E-2</c:v>
                </c:pt>
                <c:pt idx="3">
                  <c:v>0</c:v>
                </c:pt>
                <c:pt idx="6">
                  <c:v>1.4822138230962886E-2</c:v>
                </c:pt>
                <c:pt idx="7">
                  <c:v>7.2113787457724787E-2</c:v>
                </c:pt>
                <c:pt idx="8">
                  <c:v>9.579532389285407E-2</c:v>
                </c:pt>
                <c:pt idx="10">
                  <c:v>0.78222120297854314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6A-4E69-84CA-035F7B883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808592"/>
        <c:axId val="-2111811696"/>
      </c:barChart>
      <c:catAx>
        <c:axId val="-211180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1811696"/>
        <c:crosses val="autoZero"/>
        <c:auto val="1"/>
        <c:lblAlgn val="ctr"/>
        <c:lblOffset val="100"/>
        <c:noMultiLvlLbl val="0"/>
      </c:catAx>
      <c:valAx>
        <c:axId val="-21118116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Distribution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-2111808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3240741957614"/>
          <c:y val="3.9747375328083999E-2"/>
          <c:w val="0.68812639143336995"/>
          <c:h val="0.2816163604549429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LEMMING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16'!$AQ$618:$AQ$625</c:f>
                <c:numCache>
                  <c:formatCode>General</c:formatCode>
                  <c:ptCount val="8"/>
                  <c:pt idx="0">
                    <c:v>2.1344375686363241E-3</c:v>
                  </c:pt>
                  <c:pt idx="1">
                    <c:v>1.6016248366148338E-2</c:v>
                  </c:pt>
                  <c:pt idx="2">
                    <c:v>4.941824207365466E-3</c:v>
                  </c:pt>
                  <c:pt idx="3">
                    <c:v>0</c:v>
                  </c:pt>
                  <c:pt idx="4">
                    <c:v>0.13094392279678188</c:v>
                  </c:pt>
                  <c:pt idx="5">
                    <c:v>7.9864238749233152E-2</c:v>
                  </c:pt>
                  <c:pt idx="6">
                    <c:v>0.22360529211444913</c:v>
                  </c:pt>
                  <c:pt idx="7">
                    <c:v>3.2164953936625845E-3</c:v>
                  </c:pt>
                </c:numCache>
              </c:numRef>
            </c:plus>
            <c:minus>
              <c:numRef>
                <c:f>'Fall 16'!$AQ$618:$AQ$625</c:f>
                <c:numCache>
                  <c:formatCode>General</c:formatCode>
                  <c:ptCount val="8"/>
                  <c:pt idx="0">
                    <c:v>2.1344375686363241E-3</c:v>
                  </c:pt>
                  <c:pt idx="1">
                    <c:v>1.6016248366148338E-2</c:v>
                  </c:pt>
                  <c:pt idx="2">
                    <c:v>4.941824207365466E-3</c:v>
                  </c:pt>
                  <c:pt idx="3">
                    <c:v>0</c:v>
                  </c:pt>
                  <c:pt idx="4">
                    <c:v>0.13094392279678188</c:v>
                  </c:pt>
                  <c:pt idx="5">
                    <c:v>7.9864238749233152E-2</c:v>
                  </c:pt>
                  <c:pt idx="6">
                    <c:v>0.22360529211444913</c:v>
                  </c:pt>
                  <c:pt idx="7">
                    <c:v>3.2164953936625845E-3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16'!$AO$618:$AO$625</c:f>
              <c:numCache>
                <c:formatCode>0%</c:formatCode>
                <c:ptCount val="8"/>
                <c:pt idx="0">
                  <c:v>3.9133393709672178E-2</c:v>
                </c:pt>
                <c:pt idx="1">
                  <c:v>2.6311440829350833E-2</c:v>
                </c:pt>
                <c:pt idx="2">
                  <c:v>3.160098145548984E-3</c:v>
                </c:pt>
                <c:pt idx="3">
                  <c:v>0</c:v>
                </c:pt>
                <c:pt idx="4">
                  <c:v>0.18270777649823514</c:v>
                </c:pt>
                <c:pt idx="5">
                  <c:v>0.10673279548003255</c:v>
                </c:pt>
                <c:pt idx="6">
                  <c:v>0.64009943170522376</c:v>
                </c:pt>
                <c:pt idx="7">
                  <c:v>1.8550636319365731E-3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9-41FC-BCB0-5F5A3F3B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723792"/>
        <c:axId val="-2128720448"/>
      </c:barChart>
      <c:catAx>
        <c:axId val="-212872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720448"/>
        <c:crosses val="autoZero"/>
        <c:auto val="1"/>
        <c:lblAlgn val="ctr"/>
        <c:lblOffset val="100"/>
        <c:noMultiLvlLbl val="0"/>
      </c:catAx>
      <c:valAx>
        <c:axId val="-2128720448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72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5438683183799"/>
          <c:y val="5.1400554097404502E-2"/>
          <c:w val="0.85332616643842996"/>
          <c:h val="0.4999897929425490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'Oct-Nov 15'!$K$225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15'!$K$226:$K$236</c:f>
              <c:numCache>
                <c:formatCode>0%</c:formatCode>
                <c:ptCount val="11"/>
                <c:pt idx="0">
                  <c:v>1.6641590638994563E-2</c:v>
                </c:pt>
                <c:pt idx="1">
                  <c:v>1.1851819588729193E-2</c:v>
                </c:pt>
                <c:pt idx="2">
                  <c:v>6.3317091996846264E-2</c:v>
                </c:pt>
                <c:pt idx="3">
                  <c:v>0</c:v>
                </c:pt>
                <c:pt idx="6">
                  <c:v>1.983030306010004E-2</c:v>
                </c:pt>
                <c:pt idx="7">
                  <c:v>1.5371014824494567E-2</c:v>
                </c:pt>
                <c:pt idx="8">
                  <c:v>6.3317091996846264E-2</c:v>
                </c:pt>
                <c:pt idx="10">
                  <c:v>0.80967108789398912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4-40BD-A51C-9D83A0AD6D29}"/>
            </c:ext>
          </c:extLst>
        </c:ser>
        <c:ser>
          <c:idx val="10"/>
          <c:order val="1"/>
          <c:tx>
            <c:strRef>
              <c:f>'Oct-Nov 15'!$L$225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15'!$L$226:$L$236</c:f>
              <c:numCache>
                <c:formatCode>0%</c:formatCode>
                <c:ptCount val="11"/>
                <c:pt idx="0">
                  <c:v>1.0451638102701655E-2</c:v>
                </c:pt>
                <c:pt idx="1">
                  <c:v>0</c:v>
                </c:pt>
                <c:pt idx="2">
                  <c:v>7.1328842153026192E-2</c:v>
                </c:pt>
                <c:pt idx="3">
                  <c:v>0</c:v>
                </c:pt>
                <c:pt idx="6">
                  <c:v>1.9583202468840294E-2</c:v>
                </c:pt>
                <c:pt idx="7">
                  <c:v>2.3733758968423911E-2</c:v>
                </c:pt>
                <c:pt idx="8">
                  <c:v>0.19495485821388389</c:v>
                </c:pt>
                <c:pt idx="10">
                  <c:v>0.679947700093124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4-40BD-A51C-9D83A0AD6D29}"/>
            </c:ext>
          </c:extLst>
        </c:ser>
        <c:ser>
          <c:idx val="12"/>
          <c:order val="2"/>
          <c:tx>
            <c:strRef>
              <c:f>'Oct-Nov 15'!$N$225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15'!$N$226:$N$236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8.0796274629142337E-2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0.17078978510181625</c:v>
                </c:pt>
                <c:pt idx="10">
                  <c:v>0.74841394026904151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4-40BD-A51C-9D83A0AD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389568"/>
        <c:axId val="-2109386496"/>
      </c:barChart>
      <c:catAx>
        <c:axId val="-210938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386496"/>
        <c:crosses val="autoZero"/>
        <c:auto val="1"/>
        <c:lblAlgn val="ctr"/>
        <c:lblOffset val="100"/>
        <c:noMultiLvlLbl val="0"/>
      </c:catAx>
      <c:valAx>
        <c:axId val="-21093864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Distribution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-2109389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3240741957614"/>
          <c:y val="3.9747375328083999E-2"/>
          <c:w val="0.68812639143336995"/>
          <c:h val="0.2816163604549429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5438683183799"/>
          <c:y val="5.1400554097404502E-2"/>
          <c:w val="0.85332616643842996"/>
          <c:h val="0.49998979294254903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'Oct-Nov 15'!$M$225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15'!$M$226:$M$236</c:f>
              <c:numCache>
                <c:formatCode>0%</c:formatCode>
                <c:ptCount val="11"/>
                <c:pt idx="0">
                  <c:v>6.7169379664342957E-2</c:v>
                </c:pt>
                <c:pt idx="1">
                  <c:v>2.7327152356468928E-2</c:v>
                </c:pt>
                <c:pt idx="2">
                  <c:v>6.1497697307303874E-2</c:v>
                </c:pt>
                <c:pt idx="3">
                  <c:v>0</c:v>
                </c:pt>
                <c:pt idx="6">
                  <c:v>0.10458872410893542</c:v>
                </c:pt>
                <c:pt idx="7">
                  <c:v>4.1040059030824548E-2</c:v>
                </c:pt>
                <c:pt idx="8">
                  <c:v>0.1178834952975376</c:v>
                </c:pt>
                <c:pt idx="10">
                  <c:v>0.58049349223458668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2B6-8F8E-621ADD1A3F3D}"/>
            </c:ext>
          </c:extLst>
        </c:ser>
        <c:ser>
          <c:idx val="13"/>
          <c:order val="1"/>
          <c:tx>
            <c:strRef>
              <c:f>'Oct-Nov 15'!$O$225</c:f>
              <c:strCache>
                <c:ptCount val="1"/>
                <c:pt idx="0">
                  <c:v>50/60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15'!$O$226:$O$236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3.3330685384543632E-2</c:v>
                </c:pt>
                <c:pt idx="3">
                  <c:v>0</c:v>
                </c:pt>
                <c:pt idx="6">
                  <c:v>1.0161694632727205E-2</c:v>
                </c:pt>
                <c:pt idx="7">
                  <c:v>6.8385093127771909E-3</c:v>
                </c:pt>
                <c:pt idx="8">
                  <c:v>0.1523951069518456</c:v>
                </c:pt>
                <c:pt idx="10">
                  <c:v>0.79727400371810631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2B6-8F8E-621ADD1A3F3D}"/>
            </c:ext>
          </c:extLst>
        </c:ser>
        <c:ser>
          <c:idx val="14"/>
          <c:order val="2"/>
          <c:tx>
            <c:strRef>
              <c:f>'Oct-Nov 15'!$P$225</c:f>
              <c:strCache>
                <c:ptCount val="1"/>
                <c:pt idx="0">
                  <c:v>5/100 Ahb1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15'!$P$226:$P$236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0.10045325299195212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0.26168300088792262</c:v>
                </c:pt>
                <c:pt idx="10">
                  <c:v>0.63786374612012531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71-42B6-8F8E-621ADD1A3F3D}"/>
            </c:ext>
          </c:extLst>
        </c:ser>
        <c:ser>
          <c:idx val="15"/>
          <c:order val="3"/>
          <c:tx>
            <c:strRef>
              <c:f>'Oct-Nov 15'!$Q$225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15'!$Q$226:$Q$236</c:f>
              <c:numCache>
                <c:formatCode>0%</c:formatCode>
                <c:ptCount val="11"/>
                <c:pt idx="0">
                  <c:v>0.38373592042821725</c:v>
                </c:pt>
                <c:pt idx="1">
                  <c:v>0.14347107120902136</c:v>
                </c:pt>
                <c:pt idx="2">
                  <c:v>6.0850731580495428E-2</c:v>
                </c:pt>
                <c:pt idx="3">
                  <c:v>0</c:v>
                </c:pt>
                <c:pt idx="6">
                  <c:v>7.9276941041701771E-2</c:v>
                </c:pt>
                <c:pt idx="7">
                  <c:v>1.4930632488040562E-2</c:v>
                </c:pt>
                <c:pt idx="8">
                  <c:v>4.0292457667516331E-2</c:v>
                </c:pt>
                <c:pt idx="10">
                  <c:v>0.27744224558500746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71-42B6-8F8E-621ADD1A3F3D}"/>
            </c:ext>
          </c:extLst>
        </c:ser>
        <c:ser>
          <c:idx val="16"/>
          <c:order val="4"/>
          <c:tx>
            <c:strRef>
              <c:f>'Oct-Nov 15'!$R$225</c:f>
              <c:strCache>
                <c:ptCount val="1"/>
                <c:pt idx="0">
                  <c:v>50/130 Ahb2</c:v>
                </c:pt>
              </c:strCache>
            </c:strRef>
          </c:tx>
          <c:invertIfNegative val="0"/>
          <c:cat>
            <c:strRef>
              <c:f>'Oct-Nov 15'!$A$226:$A$236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15'!$R$226:$R$236</c:f>
              <c:numCache>
                <c:formatCode>0%</c:formatCode>
                <c:ptCount val="11"/>
                <c:pt idx="0">
                  <c:v>1.0271196689962283E-2</c:v>
                </c:pt>
                <c:pt idx="1">
                  <c:v>0</c:v>
                </c:pt>
                <c:pt idx="2">
                  <c:v>2.4776350749952734E-2</c:v>
                </c:pt>
                <c:pt idx="3">
                  <c:v>0</c:v>
                </c:pt>
                <c:pt idx="6">
                  <c:v>1.4822138230962886E-2</c:v>
                </c:pt>
                <c:pt idx="7">
                  <c:v>7.2113787457724787E-2</c:v>
                </c:pt>
                <c:pt idx="8">
                  <c:v>9.579532389285407E-2</c:v>
                </c:pt>
                <c:pt idx="10">
                  <c:v>0.78222120297854314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71-42B6-8F8E-621ADD1A3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329056"/>
        <c:axId val="-2109326064"/>
      </c:barChart>
      <c:catAx>
        <c:axId val="-2109329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326064"/>
        <c:crosses val="autoZero"/>
        <c:auto val="1"/>
        <c:lblAlgn val="ctr"/>
        <c:lblOffset val="100"/>
        <c:noMultiLvlLbl val="0"/>
      </c:catAx>
      <c:valAx>
        <c:axId val="-21093260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Distribution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-2109329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3240741957614"/>
          <c:y val="3.9747375328083999E-2"/>
          <c:w val="0.68812639143336995"/>
          <c:h val="0.2816163604549429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'Oct-Nov 15'!$B$247</c:f>
              <c:strCache>
                <c:ptCount val="1"/>
                <c:pt idx="0">
                  <c:v>LH1016FROH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15'!$B$248:$B$250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2-4A4C-BC86-3062245B6086}"/>
            </c:ext>
          </c:extLst>
        </c:ser>
        <c:ser>
          <c:idx val="1"/>
          <c:order val="1"/>
          <c:tx>
            <c:strRef>
              <c:f>'Oct-Nov 15'!$C$247</c:f>
              <c:strCache>
                <c:ptCount val="1"/>
                <c:pt idx="0">
                  <c:v>LH1017FROH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15'!$C$248:$C$250</c:f>
              <c:numCache>
                <c:formatCode>0.0</c:formatCode>
                <c:ptCount val="3"/>
                <c:pt idx="0">
                  <c:v>0.59805393110919769</c:v>
                </c:pt>
                <c:pt idx="2">
                  <c:v>0.82182080634951038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A2-4A4C-BC86-3062245B6086}"/>
            </c:ext>
          </c:extLst>
        </c:ser>
        <c:ser>
          <c:idx val="3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15'!$E$248:$E$250</c:f>
              <c:numCache>
                <c:formatCode>0.0</c:formatCode>
                <c:ptCount val="3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A2-4A4C-BC86-3062245B6086}"/>
            </c:ext>
          </c:extLst>
        </c:ser>
        <c:ser>
          <c:idx val="8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15'!$J$248:$J$250</c:f>
              <c:numCache>
                <c:formatCode>0.0</c:formatCode>
                <c:ptCount val="3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A2-4A4C-BC86-3062245B6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280800"/>
        <c:axId val="-2109277696"/>
      </c:barChart>
      <c:catAx>
        <c:axId val="-210928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277696"/>
        <c:crosses val="autoZero"/>
        <c:auto val="1"/>
        <c:lblAlgn val="ctr"/>
        <c:lblOffset val="100"/>
        <c:noMultiLvlLbl val="0"/>
      </c:catAx>
      <c:valAx>
        <c:axId val="-2109277696"/>
        <c:scaling>
          <c:orientation val="minMax"/>
          <c:max val="1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crossAx val="-2109280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191253367240697E-2"/>
          <c:y val="4.5720326625838401E-2"/>
          <c:w val="0.85712573008386395"/>
          <c:h val="0.14814814814814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'Oct-Nov 15'!$K$247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15'!$K$248:$K$250</c:f>
              <c:numCache>
                <c:formatCode>0.0</c:formatCode>
                <c:ptCount val="3"/>
                <c:pt idx="0">
                  <c:v>0.31035022723248373</c:v>
                </c:pt>
                <c:pt idx="1">
                  <c:v>4.4334393225459658E-2</c:v>
                </c:pt>
                <c:pt idx="2">
                  <c:v>0.71218069509281279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8-4C19-A03A-ACBA7FD70D30}"/>
            </c:ext>
          </c:extLst>
        </c:ser>
        <c:ser>
          <c:idx val="10"/>
          <c:order val="1"/>
          <c:tx>
            <c:strRef>
              <c:f>'Oct-Nov 15'!$L$247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15'!$L$248:$L$250</c:f>
              <c:numCache>
                <c:formatCode>0.0</c:formatCode>
                <c:ptCount val="3"/>
                <c:pt idx="0">
                  <c:v>0.12780113384048794</c:v>
                </c:pt>
                <c:pt idx="1">
                  <c:v>3.982443218919534E-2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8-4C19-A03A-ACBA7FD70D30}"/>
            </c:ext>
          </c:extLst>
        </c:ser>
        <c:ser>
          <c:idx val="12"/>
          <c:order val="2"/>
          <c:tx>
            <c:strRef>
              <c:f>'Oct-Nov 15'!$N$247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15'!$A$248:$A$250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'Oct-Nov 15'!$N$248:$N$250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58-4C19-A03A-ACBA7FD70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231072"/>
        <c:axId val="-2109228064"/>
      </c:barChart>
      <c:catAx>
        <c:axId val="-210923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228064"/>
        <c:crosses val="autoZero"/>
        <c:auto val="1"/>
        <c:lblAlgn val="ctr"/>
        <c:lblOffset val="100"/>
        <c:noMultiLvlLbl val="0"/>
      </c:catAx>
      <c:valAx>
        <c:axId val="-2109228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923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191253367240697E-2"/>
          <c:y val="4.5720326625838401E-2"/>
          <c:w val="0.92380874663275903"/>
          <c:h val="0.393518518518518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1-40E3-8C58-C8B48F27E978}"/>
            </c:ext>
          </c:extLst>
        </c:ser>
        <c:ser>
          <c:idx val="15"/>
          <c:order val="1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1-40E3-8C58-C8B48F27E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191840"/>
        <c:axId val="-2109188896"/>
      </c:barChart>
      <c:catAx>
        <c:axId val="-2109191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188896"/>
        <c:crosses val="autoZero"/>
        <c:auto val="1"/>
        <c:lblAlgn val="ctr"/>
        <c:lblOffset val="100"/>
        <c:noMultiLvlLbl val="0"/>
      </c:catAx>
      <c:valAx>
        <c:axId val="-210918889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9191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736158386625"/>
          <c:y val="5.1400554097404502E-2"/>
          <c:w val="0.85257092641316201"/>
          <c:h val="0.49998979294254903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'Oct-Nov 15'!$M$202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15'!$M$203:$M$213</c:f>
              <c:numCache>
                <c:formatCode>0.0</c:formatCode>
                <c:ptCount val="11"/>
                <c:pt idx="0" formatCode="0.00">
                  <c:v>0.17489167858172394</c:v>
                </c:pt>
                <c:pt idx="1">
                  <c:v>7.1152831399728764E-2</c:v>
                </c:pt>
                <c:pt idx="2">
                  <c:v>0.16012408577735743</c:v>
                </c:pt>
                <c:pt idx="3">
                  <c:v>0</c:v>
                </c:pt>
                <c:pt idx="6">
                  <c:v>0.27232196592464192</c:v>
                </c:pt>
                <c:pt idx="7">
                  <c:v>0.10685769094282961</c:v>
                </c:pt>
                <c:pt idx="8">
                  <c:v>0.30693810889266882</c:v>
                </c:pt>
                <c:pt idx="10">
                  <c:v>1.5114547993446457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4-4862-A690-D39449B36FBB}"/>
            </c:ext>
          </c:extLst>
        </c:ser>
        <c:ser>
          <c:idx val="13"/>
          <c:order val="1"/>
          <c:tx>
            <c:strRef>
              <c:f>'Oct-Nov 15'!$O$202</c:f>
              <c:strCache>
                <c:ptCount val="1"/>
                <c:pt idx="0">
                  <c:v>50/60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15'!$O$203:$O$213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0.17676177671802382</c:v>
                </c:pt>
                <c:pt idx="3">
                  <c:v>0</c:v>
                </c:pt>
                <c:pt idx="6">
                  <c:v>5.3890256891621406E-2</c:v>
                </c:pt>
                <c:pt idx="7">
                  <c:v>3.6266492641336343E-2</c:v>
                </c:pt>
                <c:pt idx="8">
                  <c:v>0.80819309765628833</c:v>
                </c:pt>
                <c:pt idx="10">
                  <c:v>4.2281629616190504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4-4862-A690-D39449B36FBB}"/>
            </c:ext>
          </c:extLst>
        </c:ser>
        <c:ser>
          <c:idx val="15"/>
          <c:order val="2"/>
          <c:tx>
            <c:strRef>
              <c:f>'Oct-Nov 15'!$Q$202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15'!$Q$203:$Q$213</c:f>
              <c:numCache>
                <c:formatCode>0.0</c:formatCode>
                <c:ptCount val="11"/>
                <c:pt idx="0" formatCode="0.00">
                  <c:v>2.2634554336104871</c:v>
                </c:pt>
                <c:pt idx="1">
                  <c:v>0.84626004084161155</c:v>
                </c:pt>
                <c:pt idx="2">
                  <c:v>0.3589263128699216</c:v>
                </c:pt>
                <c:pt idx="3">
                  <c:v>0</c:v>
                </c:pt>
                <c:pt idx="6">
                  <c:v>0.46761278631569925</c:v>
                </c:pt>
                <c:pt idx="7">
                  <c:v>8.8067911897808465E-2</c:v>
                </c:pt>
                <c:pt idx="8">
                  <c:v>0.23766391777785251</c:v>
                </c:pt>
                <c:pt idx="10">
                  <c:v>1.6364852098852489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4-4862-A690-D39449B36FBB}"/>
            </c:ext>
          </c:extLst>
        </c:ser>
        <c:ser>
          <c:idx val="16"/>
          <c:order val="3"/>
          <c:tx>
            <c:strRef>
              <c:f>'Oct-Nov 15'!$R$202</c:f>
              <c:strCache>
                <c:ptCount val="1"/>
                <c:pt idx="0">
                  <c:v>50/130 Ahb2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15'!$R$203:$R$213</c:f>
              <c:numCache>
                <c:formatCode>0.0</c:formatCode>
                <c:ptCount val="11"/>
                <c:pt idx="0">
                  <c:v>1.2495335939242227E-2</c:v>
                </c:pt>
                <c:pt idx="1">
                  <c:v>0</c:v>
                </c:pt>
                <c:pt idx="2">
                  <c:v>3.014145627954987E-2</c:v>
                </c:pt>
                <c:pt idx="3">
                  <c:v>0</c:v>
                </c:pt>
                <c:pt idx="6">
                  <c:v>1.8031744705537991E-2</c:v>
                </c:pt>
                <c:pt idx="7">
                  <c:v>8.7729407520351244E-2</c:v>
                </c:pt>
                <c:pt idx="8">
                  <c:v>0.11653897686717597</c:v>
                </c:pt>
                <c:pt idx="10">
                  <c:v>0.95160447268690851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4-4862-A690-D39449B36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070096"/>
        <c:axId val="-2109067008"/>
      </c:barChart>
      <c:catAx>
        <c:axId val="-210907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067008"/>
        <c:crosses val="autoZero"/>
        <c:auto val="1"/>
        <c:lblAlgn val="ctr"/>
        <c:lblOffset val="100"/>
        <c:noMultiLvlLbl val="0"/>
      </c:catAx>
      <c:valAx>
        <c:axId val="-21090670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DW)</a:t>
                </a:r>
              </a:p>
            </c:rich>
          </c:tx>
          <c:layout>
            <c:manualLayout>
              <c:xMode val="edge"/>
              <c:yMode val="edge"/>
              <c:x val="1.47602550994034E-2"/>
              <c:y val="0.17911526684164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-2109070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65538012141703"/>
          <c:y val="6.7525153105861796E-2"/>
          <c:w val="0.248606485777043"/>
          <c:h val="0.2260608048993880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736158386625"/>
          <c:y val="5.1400554097404502E-2"/>
          <c:w val="0.85257092641316201"/>
          <c:h val="0.4999897929425490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'Oct-Nov 15'!$K$202</c:f>
              <c:strCache>
                <c:ptCount val="1"/>
                <c:pt idx="0">
                  <c:v>10/100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15'!$K$203:$K$213</c:f>
              <c:numCache>
                <c:formatCode>0.0</c:formatCode>
                <c:ptCount val="11"/>
                <c:pt idx="0">
                  <c:v>1.0500197764366117E-2</c:v>
                </c:pt>
                <c:pt idx="1">
                  <c:v>7.4780381424382593E-3</c:v>
                </c:pt>
                <c:pt idx="2">
                  <c:v>3.9950627452257574E-2</c:v>
                </c:pt>
                <c:pt idx="3">
                  <c:v>0</c:v>
                </c:pt>
                <c:pt idx="6">
                  <c:v>1.2512151534989639E-2</c:v>
                </c:pt>
                <c:pt idx="7">
                  <c:v>9.6985137417097012E-3</c:v>
                </c:pt>
                <c:pt idx="8">
                  <c:v>3.9950627452257574E-2</c:v>
                </c:pt>
                <c:pt idx="10">
                  <c:v>0.51087102978336418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1-428B-98E6-9E5487ABAFAC}"/>
            </c:ext>
          </c:extLst>
        </c:ser>
        <c:ser>
          <c:idx val="10"/>
          <c:order val="1"/>
          <c:tx>
            <c:strRef>
              <c:f>'Oct-Nov 15'!$L$202</c:f>
              <c:strCache>
                <c:ptCount val="1"/>
                <c:pt idx="0">
                  <c:v>30/100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15'!$L$203:$L$213</c:f>
              <c:numCache>
                <c:formatCode>0.0</c:formatCode>
                <c:ptCount val="11"/>
                <c:pt idx="0">
                  <c:v>1.8435923526227662E-2</c:v>
                </c:pt>
                <c:pt idx="1">
                  <c:v>0</c:v>
                </c:pt>
                <c:pt idx="2">
                  <c:v>0.12581884927757264</c:v>
                </c:pt>
                <c:pt idx="3">
                  <c:v>0</c:v>
                </c:pt>
                <c:pt idx="6">
                  <c:v>3.4543333740272561E-2</c:v>
                </c:pt>
                <c:pt idx="7">
                  <c:v>4.1864611176948362E-2</c:v>
                </c:pt>
                <c:pt idx="8">
                  <c:v>0.3438860800364546</c:v>
                </c:pt>
                <c:pt idx="10">
                  <c:v>1.1993779039776462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1-428B-98E6-9E5487ABAFAC}"/>
            </c:ext>
          </c:extLst>
        </c:ser>
        <c:ser>
          <c:idx val="12"/>
          <c:order val="2"/>
          <c:tx>
            <c:strRef>
              <c:f>'Oct-Nov 15'!$N$202</c:f>
              <c:strCache>
                <c:ptCount val="1"/>
                <c:pt idx="0">
                  <c:v>40/70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15'!$N$203:$N$213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6.6315655668052476E-2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0.14018018321289713</c:v>
                </c:pt>
                <c:pt idx="10">
                  <c:v>0.61428031660943172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1-428B-98E6-9E5487ABAFAC}"/>
            </c:ext>
          </c:extLst>
        </c:ser>
        <c:ser>
          <c:idx val="14"/>
          <c:order val="3"/>
          <c:tx>
            <c:strRef>
              <c:f>'Oct-Nov 15'!$P$202</c:f>
              <c:strCache>
                <c:ptCount val="1"/>
                <c:pt idx="0">
                  <c:v>5/100 Ahb1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15'!$P$203:$P$213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3.0778554199859406E-2</c:v>
                </c:pt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8.017883130829076E-2</c:v>
                </c:pt>
                <c:pt idx="10">
                  <c:v>0.19543940387531811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1-428B-98E6-9E5487ABA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018544"/>
        <c:axId val="-2109015456"/>
      </c:barChart>
      <c:catAx>
        <c:axId val="-210901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015456"/>
        <c:crosses val="autoZero"/>
        <c:auto val="1"/>
        <c:lblAlgn val="ctr"/>
        <c:lblOffset val="100"/>
        <c:noMultiLvlLbl val="0"/>
      </c:catAx>
      <c:valAx>
        <c:axId val="-21090154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DW)</a:t>
                </a:r>
              </a:p>
            </c:rich>
          </c:tx>
          <c:layout>
            <c:manualLayout>
              <c:xMode val="edge"/>
              <c:yMode val="edge"/>
              <c:x val="1.3104991505740101E-2"/>
              <c:y val="0.16985600758238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-210901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40377216984301"/>
          <c:y val="6.2895523476232104E-2"/>
          <c:w val="0.22913408489353501"/>
          <c:h val="0.2862459900845730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8-4871-BBB8-16F0B6DBB544}"/>
            </c:ext>
          </c:extLst>
        </c:ser>
        <c:ser>
          <c:idx val="1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8-4871-BBB8-16F0B6DBB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965760"/>
        <c:axId val="-2108962656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7D8-4871-BBB8-16F0B6DBB544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7D8-4871-BBB8-16F0B6DBB544}"/>
                  </c:ext>
                </c:extLst>
              </c15:ser>
            </c15:filteredBarSeries>
          </c:ext>
        </c:extLst>
      </c:barChart>
      <c:catAx>
        <c:axId val="-2108965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962656"/>
        <c:crosses val="autoZero"/>
        <c:auto val="1"/>
        <c:lblAlgn val="ctr"/>
        <c:lblOffset val="100"/>
        <c:noMultiLvlLbl val="0"/>
      </c:catAx>
      <c:valAx>
        <c:axId val="-2108962656"/>
        <c:scaling>
          <c:orientation val="minMax"/>
          <c:max val="1"/>
        </c:scaling>
        <c:delete val="0"/>
        <c:axPos val="l"/>
        <c:numFmt formatCode="0.0" sourceLinked="1"/>
        <c:majorTickMark val="out"/>
        <c:minorTickMark val="none"/>
        <c:tickLblPos val="nextTo"/>
        <c:crossAx val="-2108965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'Oct-Nov 15'!$F$258:$F$261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B5E-4A70-BB17-54BF076A7BD2}"/>
            </c:ext>
          </c:extLst>
        </c:ser>
        <c:ser>
          <c:idx val="15"/>
          <c:order val="1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'Oct-Nov 15'!$G$258:$G$261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EB5E-4A70-BB17-54BF076A7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865968"/>
        <c:axId val="-2108863088"/>
      </c:barChart>
      <c:catAx>
        <c:axId val="-210886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863088"/>
        <c:crosses val="autoZero"/>
        <c:auto val="1"/>
        <c:lblAlgn val="ctr"/>
        <c:lblOffset val="100"/>
        <c:noMultiLvlLbl val="0"/>
      </c:catAx>
      <c:valAx>
        <c:axId val="-2108863088"/>
        <c:scaling>
          <c:orientation val="minMax"/>
          <c:max val="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-2108865968"/>
        <c:crosses val="autoZero"/>
        <c:crossBetween val="between"/>
        <c:minorUnit val="0.0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'Oct-Nov 15'!$F$258:$F$261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2E97-4DBE-8708-B8D638326792}"/>
            </c:ext>
          </c:extLst>
        </c:ser>
        <c:ser>
          <c:idx val="1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'Oct-Nov 15'!$G$258:$G$261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2E97-4DBE-8708-B8D638326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747584"/>
        <c:axId val="-2108744480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97-4DBE-8708-B8D638326792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E97-4DBE-8708-B8D638326792}"/>
                  </c:ext>
                </c:extLst>
              </c15:ser>
            </c15:filteredBarSeries>
          </c:ext>
        </c:extLst>
      </c:barChart>
      <c:catAx>
        <c:axId val="-2108747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744480"/>
        <c:crosses val="autoZero"/>
        <c:auto val="1"/>
        <c:lblAlgn val="ctr"/>
        <c:lblOffset val="100"/>
        <c:noMultiLvlLbl val="0"/>
      </c:catAx>
      <c:valAx>
        <c:axId val="-2108744480"/>
        <c:scaling>
          <c:orientation val="minMax"/>
          <c:max val="1"/>
        </c:scaling>
        <c:delete val="0"/>
        <c:axPos val="l"/>
        <c:numFmt formatCode="General" sourceLinked="1"/>
        <c:majorTickMark val="out"/>
        <c:minorTickMark val="none"/>
        <c:tickLblPos val="nextTo"/>
        <c:crossAx val="-2108747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LEMMING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16'!$AQ$630:$AQ$649</c:f>
                <c:numCache>
                  <c:formatCode>General</c:formatCode>
                  <c:ptCount val="20"/>
                  <c:pt idx="0">
                    <c:v>1.1168817434579753E-2</c:v>
                  </c:pt>
                  <c:pt idx="1">
                    <c:v>0</c:v>
                  </c:pt>
                  <c:pt idx="2">
                    <c:v>1.1316676526868949E-2</c:v>
                  </c:pt>
                  <c:pt idx="3">
                    <c:v>5.9908449503035636E-3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2.1913852135406937E-2</c:v>
                  </c:pt>
                  <c:pt idx="9">
                    <c:v>8.8511962474431081E-3</c:v>
                  </c:pt>
                  <c:pt idx="10">
                    <c:v>3.9154156998883756E-2</c:v>
                  </c:pt>
                  <c:pt idx="11">
                    <c:v>3.9167951162865873E-2</c:v>
                  </c:pt>
                  <c:pt idx="12">
                    <c:v>0</c:v>
                  </c:pt>
                  <c:pt idx="13">
                    <c:v>0.15594397134659047</c:v>
                  </c:pt>
                  <c:pt idx="14">
                    <c:v>0</c:v>
                  </c:pt>
                  <c:pt idx="15">
                    <c:v>8.5474593027907164E-3</c:v>
                  </c:pt>
                  <c:pt idx="16">
                    <c:v>3.8081828868588991E-2</c:v>
                  </c:pt>
                  <c:pt idx="17">
                    <c:v>9.7884763845086376E-3</c:v>
                  </c:pt>
                  <c:pt idx="18">
                    <c:v>6.2305619878841152E-2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16'!$AQ$630:$AQ$649</c:f>
                <c:numCache>
                  <c:formatCode>General</c:formatCode>
                  <c:ptCount val="20"/>
                  <c:pt idx="0">
                    <c:v>1.1168817434579753E-2</c:v>
                  </c:pt>
                  <c:pt idx="1">
                    <c:v>0</c:v>
                  </c:pt>
                  <c:pt idx="2">
                    <c:v>1.1316676526868949E-2</c:v>
                  </c:pt>
                  <c:pt idx="3">
                    <c:v>5.9908449503035636E-3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2.1913852135406937E-2</c:v>
                  </c:pt>
                  <c:pt idx="9">
                    <c:v>8.8511962474431081E-3</c:v>
                  </c:pt>
                  <c:pt idx="10">
                    <c:v>3.9154156998883756E-2</c:v>
                  </c:pt>
                  <c:pt idx="11">
                    <c:v>3.9167951162865873E-2</c:v>
                  </c:pt>
                  <c:pt idx="12">
                    <c:v>0</c:v>
                  </c:pt>
                  <c:pt idx="13">
                    <c:v>0.15594397134659047</c:v>
                  </c:pt>
                  <c:pt idx="14">
                    <c:v>0</c:v>
                  </c:pt>
                  <c:pt idx="15">
                    <c:v>8.5474593027907164E-3</c:v>
                  </c:pt>
                  <c:pt idx="16">
                    <c:v>3.8081828868588991E-2</c:v>
                  </c:pt>
                  <c:pt idx="17">
                    <c:v>9.7884763845086376E-3</c:v>
                  </c:pt>
                  <c:pt idx="18">
                    <c:v>6.2305619878841152E-2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16'!$AO$630:$AO$649</c:f>
              <c:numCache>
                <c:formatCode>0%</c:formatCode>
                <c:ptCount val="20"/>
                <c:pt idx="0">
                  <c:v>6.1048760316441818E-2</c:v>
                </c:pt>
                <c:pt idx="1">
                  <c:v>0</c:v>
                </c:pt>
                <c:pt idx="2">
                  <c:v>1.2366286010065322E-2</c:v>
                </c:pt>
                <c:pt idx="3">
                  <c:v>1.3174671121923965E-2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3.8068669230471537E-2</c:v>
                </c:pt>
                <c:pt idx="9">
                  <c:v>3.6134857365788084E-3</c:v>
                </c:pt>
                <c:pt idx="10">
                  <c:v>1.5984617659347992E-2</c:v>
                </c:pt>
                <c:pt idx="11">
                  <c:v>5.7552616881858261E-2</c:v>
                </c:pt>
                <c:pt idx="12">
                  <c:v>0</c:v>
                </c:pt>
                <c:pt idx="13">
                  <c:v>0.49819858927905919</c:v>
                </c:pt>
                <c:pt idx="14">
                  <c:v>0</c:v>
                </c:pt>
                <c:pt idx="15">
                  <c:v>6.9216534201499034E-3</c:v>
                </c:pt>
                <c:pt idx="16">
                  <c:v>5.5184617506805846E-2</c:v>
                </c:pt>
                <c:pt idx="17">
                  <c:v>2.0736863177730391E-2</c:v>
                </c:pt>
                <c:pt idx="18">
                  <c:v>0.21714916965956707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A-44BD-BA1E-FA69076B3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686800"/>
        <c:axId val="-2128683408"/>
      </c:barChart>
      <c:catAx>
        <c:axId val="-212868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683408"/>
        <c:crosses val="autoZero"/>
        <c:auto val="1"/>
        <c:lblAlgn val="ctr"/>
        <c:lblOffset val="100"/>
        <c:noMultiLvlLbl val="0"/>
      </c:catAx>
      <c:valAx>
        <c:axId val="-2128683408"/>
        <c:scaling>
          <c:orientation val="minMax"/>
          <c:max val="0.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68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6-4B14-9AAB-E600C8B4F4FD}"/>
            </c:ext>
          </c:extLst>
        </c:ser>
        <c:ser>
          <c:idx val="15"/>
          <c:order val="1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spPr>
            <a:noFill/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6-4B14-9AAB-E600C8B4F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462096"/>
        <c:axId val="-2109464848"/>
      </c:barChart>
      <c:catAx>
        <c:axId val="-2109462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464848"/>
        <c:crosses val="autoZero"/>
        <c:auto val="1"/>
        <c:lblAlgn val="ctr"/>
        <c:lblOffset val="100"/>
        <c:noMultiLvlLbl val="0"/>
      </c:catAx>
      <c:valAx>
        <c:axId val="-210946484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9462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1-40C1-8CC3-1F0D767FD3A6}"/>
            </c:ext>
          </c:extLst>
        </c:ser>
        <c:ser>
          <c:idx val="1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81-40C1-8CC3-1F0D767FD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581360"/>
        <c:axId val="-2109584480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81-40C1-8CC3-1F0D767FD3A6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181-40C1-8CC3-1F0D767FD3A6}"/>
                  </c:ext>
                </c:extLst>
              </c15:ser>
            </c15:filteredBarSeries>
          </c:ext>
        </c:extLst>
      </c:barChart>
      <c:catAx>
        <c:axId val="-210958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584480"/>
        <c:crosses val="autoZero"/>
        <c:auto val="1"/>
        <c:lblAlgn val="ctr"/>
        <c:lblOffset val="100"/>
        <c:noMultiLvlLbl val="0"/>
      </c:catAx>
      <c:valAx>
        <c:axId val="-2109584480"/>
        <c:scaling>
          <c:orientation val="minMax"/>
          <c:max val="1"/>
        </c:scaling>
        <c:delete val="0"/>
        <c:axPos val="l"/>
        <c:numFmt formatCode="0.0" sourceLinked="1"/>
        <c:majorTickMark val="out"/>
        <c:minorTickMark val="none"/>
        <c:tickLblPos val="nextTo"/>
        <c:crossAx val="-2109581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1-4A83-BB27-61AE73DF8FD0}"/>
            </c:ext>
          </c:extLst>
        </c:ser>
        <c:ser>
          <c:idx val="15"/>
          <c:order val="1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1-4A83-BB27-61AE73DF8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681744"/>
        <c:axId val="-2109684496"/>
      </c:barChart>
      <c:catAx>
        <c:axId val="-2109681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9684496"/>
        <c:crosses val="autoZero"/>
        <c:auto val="1"/>
        <c:lblAlgn val="ctr"/>
        <c:lblOffset val="100"/>
        <c:noMultiLvlLbl val="0"/>
      </c:catAx>
      <c:valAx>
        <c:axId val="-210968449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9681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E-4267-A490-6AA4A220D789}"/>
            </c:ext>
          </c:extLst>
        </c:ser>
        <c:ser>
          <c:idx val="1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E-4267-A490-6AA4A220D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308048"/>
        <c:axId val="-2108304944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5E-4267-A490-6AA4A220D789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95E-4267-A490-6AA4A220D789}"/>
                  </c:ext>
                </c:extLst>
              </c15:ser>
            </c15:filteredBarSeries>
          </c:ext>
        </c:extLst>
      </c:barChart>
      <c:catAx>
        <c:axId val="-210830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304944"/>
        <c:crosses val="autoZero"/>
        <c:auto val="1"/>
        <c:lblAlgn val="ctr"/>
        <c:lblOffset val="100"/>
        <c:noMultiLvlLbl val="0"/>
      </c:catAx>
      <c:valAx>
        <c:axId val="-2108304944"/>
        <c:scaling>
          <c:orientation val="minMax"/>
          <c:max val="1"/>
        </c:scaling>
        <c:delete val="0"/>
        <c:axPos val="l"/>
        <c:numFmt formatCode="0.0" sourceLinked="1"/>
        <c:majorTickMark val="out"/>
        <c:minorTickMark val="none"/>
        <c:tickLblPos val="nextTo"/>
        <c:crossAx val="-2108308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445-A998-D0F0BD492CD1}"/>
            </c:ext>
          </c:extLst>
        </c:ser>
        <c:ser>
          <c:idx val="15"/>
          <c:order val="1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spPr>
            <a:noFill/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3B-4445-A998-D0F0BD492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224240"/>
        <c:axId val="-2108221296"/>
      </c:barChart>
      <c:catAx>
        <c:axId val="-210822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221296"/>
        <c:crosses val="autoZero"/>
        <c:auto val="1"/>
        <c:lblAlgn val="ctr"/>
        <c:lblOffset val="100"/>
        <c:noMultiLvlLbl val="0"/>
      </c:catAx>
      <c:valAx>
        <c:axId val="-210822129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8224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5-43E2-805A-C94680504736}"/>
            </c:ext>
          </c:extLst>
        </c:ser>
        <c:ser>
          <c:idx val="1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5-43E2-805A-C94680504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121664"/>
        <c:axId val="-2108118560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C5-43E2-805A-C94680504736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7C5-43E2-805A-C94680504736}"/>
                  </c:ext>
                </c:extLst>
              </c15:ser>
            </c15:filteredBarSeries>
          </c:ext>
        </c:extLst>
      </c:barChart>
      <c:catAx>
        <c:axId val="-2108121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118560"/>
        <c:crosses val="autoZero"/>
        <c:auto val="1"/>
        <c:lblAlgn val="ctr"/>
        <c:lblOffset val="100"/>
        <c:noMultiLvlLbl val="0"/>
      </c:catAx>
      <c:valAx>
        <c:axId val="-2108118560"/>
        <c:scaling>
          <c:orientation val="minMax"/>
          <c:max val="1"/>
        </c:scaling>
        <c:delete val="0"/>
        <c:axPos val="l"/>
        <c:numFmt formatCode="0.0" sourceLinked="1"/>
        <c:majorTickMark val="out"/>
        <c:minorTickMark val="none"/>
        <c:tickLblPos val="nextTo"/>
        <c:crossAx val="-2108121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1-4A40-A8DE-5EFD67D4168C}"/>
            </c:ext>
          </c:extLst>
        </c:ser>
        <c:ser>
          <c:idx val="0"/>
          <c:order val="1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1-4A40-A8DE-5EFD67D4168C}"/>
            </c:ext>
          </c:extLst>
        </c:ser>
        <c:ser>
          <c:idx val="1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1-4A40-A8DE-5EFD67D4168C}"/>
            </c:ext>
          </c:extLst>
        </c:ser>
        <c:ser>
          <c:idx val="2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31-4A40-A8DE-5EFD67D4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027024"/>
        <c:axId val="-2108023936"/>
      </c:barChart>
      <c:catAx>
        <c:axId val="-210802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023936"/>
        <c:crosses val="autoZero"/>
        <c:auto val="1"/>
        <c:lblAlgn val="ctr"/>
        <c:lblOffset val="100"/>
        <c:noMultiLvlLbl val="0"/>
      </c:catAx>
      <c:valAx>
        <c:axId val="-210802393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8027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6-4D4C-BB42-A8C03B543F79}"/>
            </c:ext>
          </c:extLst>
        </c:ser>
        <c:ser>
          <c:idx val="0"/>
          <c:order val="1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spPr>
            <a:noFill/>
          </c:spPr>
          <c:invertIfNegative val="0"/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6-4D4C-BB42-A8C03B543F79}"/>
            </c:ext>
          </c:extLst>
        </c:ser>
        <c:ser>
          <c:idx val="1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noFill/>
          </c:spPr>
          <c:invertIfNegative val="0"/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6-4D4C-BB42-A8C03B543F79}"/>
            </c:ext>
          </c:extLst>
        </c:ser>
        <c:ser>
          <c:idx val="2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noFill/>
          </c:spPr>
          <c:invertIfNegative val="0"/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96-4D4C-BB42-A8C03B543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913344"/>
        <c:axId val="-2107910240"/>
      </c:barChart>
      <c:catAx>
        <c:axId val="-210791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910240"/>
        <c:crosses val="autoZero"/>
        <c:auto val="1"/>
        <c:lblAlgn val="ctr"/>
        <c:lblOffset val="100"/>
        <c:noMultiLvlLbl val="0"/>
      </c:catAx>
      <c:valAx>
        <c:axId val="-2107910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7913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8-41F8-B1F9-6C6CA1D5AA76}"/>
            </c:ext>
          </c:extLst>
        </c:ser>
        <c:ser>
          <c:idx val="0"/>
          <c:order val="1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1F8-B1F9-6C6CA1D5AA76}"/>
            </c:ext>
          </c:extLst>
        </c:ser>
        <c:ser>
          <c:idx val="1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1F8-B1F9-6C6CA1D5AA76}"/>
            </c:ext>
          </c:extLst>
        </c:ser>
        <c:ser>
          <c:idx val="2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1F8-B1F9-6C6CA1D5A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816560"/>
        <c:axId val="-2107813456"/>
      </c:barChart>
      <c:catAx>
        <c:axId val="-210781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813456"/>
        <c:crosses val="autoZero"/>
        <c:auto val="1"/>
        <c:lblAlgn val="ctr"/>
        <c:lblOffset val="100"/>
        <c:noMultiLvlLbl val="0"/>
      </c:catAx>
      <c:valAx>
        <c:axId val="-210781345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7816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3-422C-B1C8-10589676988E}"/>
            </c:ext>
          </c:extLst>
        </c:ser>
        <c:ser>
          <c:idx val="0"/>
          <c:order val="1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E3-422C-B1C8-10589676988E}"/>
            </c:ext>
          </c:extLst>
        </c:ser>
        <c:ser>
          <c:idx val="1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E3-422C-B1C8-10589676988E}"/>
            </c:ext>
          </c:extLst>
        </c:ser>
        <c:ser>
          <c:idx val="2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E3-422C-B1C8-10589676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703296"/>
        <c:axId val="-2107700192"/>
      </c:barChart>
      <c:catAx>
        <c:axId val="-2107703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700192"/>
        <c:crosses val="autoZero"/>
        <c:auto val="1"/>
        <c:lblAlgn val="ctr"/>
        <c:lblOffset val="100"/>
        <c:noMultiLvlLbl val="0"/>
      </c:catAx>
      <c:valAx>
        <c:axId val="-210770019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7703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16'!$C$584</c:f>
              <c:strCache>
                <c:ptCount val="1"/>
                <c:pt idx="0">
                  <c:v>LH1-016FR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16'!$C$585:$C$613</c:f>
              <c:numCache>
                <c:formatCode>0%</c:formatCode>
                <c:ptCount val="29"/>
                <c:pt idx="0">
                  <c:v>4.6978673073621552E-2</c:v>
                </c:pt>
                <c:pt idx="1">
                  <c:v>0</c:v>
                </c:pt>
                <c:pt idx="2">
                  <c:v>1.83468882919995E-2</c:v>
                </c:pt>
                <c:pt idx="3">
                  <c:v>1.2629839607996268E-3</c:v>
                </c:pt>
                <c:pt idx="4">
                  <c:v>8.4179034366511137E-3</c:v>
                </c:pt>
                <c:pt idx="5">
                  <c:v>1.0645891323838969E-3</c:v>
                </c:pt>
                <c:pt idx="6">
                  <c:v>1.9464965601431966E-3</c:v>
                </c:pt>
                <c:pt idx="7">
                  <c:v>0</c:v>
                </c:pt>
                <c:pt idx="8">
                  <c:v>8.4600436398770736E-3</c:v>
                </c:pt>
                <c:pt idx="9">
                  <c:v>6.1875597429362314E-2</c:v>
                </c:pt>
                <c:pt idx="10">
                  <c:v>3.0435276291786034E-2</c:v>
                </c:pt>
                <c:pt idx="11">
                  <c:v>4.5376733109046925E-3</c:v>
                </c:pt>
                <c:pt idx="12">
                  <c:v>4.7367452145877439E-3</c:v>
                </c:pt>
                <c:pt idx="13">
                  <c:v>0.13948882298582677</c:v>
                </c:pt>
                <c:pt idx="14">
                  <c:v>1.1510043833081372E-2</c:v>
                </c:pt>
                <c:pt idx="15">
                  <c:v>0.18041491004737745</c:v>
                </c:pt>
                <c:pt idx="16">
                  <c:v>2.5957466100701366E-2</c:v>
                </c:pt>
                <c:pt idx="17">
                  <c:v>1.5611863180062344E-3</c:v>
                </c:pt>
                <c:pt idx="18">
                  <c:v>0.10639411802529518</c:v>
                </c:pt>
                <c:pt idx="19">
                  <c:v>2.716201609381044E-3</c:v>
                </c:pt>
                <c:pt idx="20">
                  <c:v>0</c:v>
                </c:pt>
                <c:pt idx="21">
                  <c:v>2.8817493689319924E-2</c:v>
                </c:pt>
                <c:pt idx="22">
                  <c:v>9.4496128936408796E-3</c:v>
                </c:pt>
                <c:pt idx="23">
                  <c:v>0</c:v>
                </c:pt>
                <c:pt idx="24">
                  <c:v>1.1510043833081372E-2</c:v>
                </c:pt>
                <c:pt idx="25">
                  <c:v>5.803671651605715E-2</c:v>
                </c:pt>
                <c:pt idx="26">
                  <c:v>1.2991790679067307E-2</c:v>
                </c:pt>
                <c:pt idx="27">
                  <c:v>0.22099481874207064</c:v>
                </c:pt>
                <c:pt idx="28">
                  <c:v>2.0939043849766211E-3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4-4AF3-A36E-EB5A0859E835}"/>
            </c:ext>
          </c:extLst>
        </c:ser>
        <c:ser>
          <c:idx val="1"/>
          <c:order val="1"/>
          <c:tx>
            <c:strRef>
              <c:f>'Fall 16'!$D$584</c:f>
              <c:strCache>
                <c:ptCount val="1"/>
                <c:pt idx="0">
                  <c:v>LH1-017FR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16'!$D$585:$D$613</c:f>
              <c:numCache>
                <c:formatCode>0%</c:formatCode>
                <c:ptCount val="29"/>
                <c:pt idx="0">
                  <c:v>3.1237308970995716E-2</c:v>
                </c:pt>
                <c:pt idx="1">
                  <c:v>0</c:v>
                </c:pt>
                <c:pt idx="2">
                  <c:v>1.7520133683583704E-2</c:v>
                </c:pt>
                <c:pt idx="3">
                  <c:v>5.0584609728029067E-3</c:v>
                </c:pt>
                <c:pt idx="4">
                  <c:v>5.0090420551925058E-2</c:v>
                </c:pt>
                <c:pt idx="5">
                  <c:v>2.9681564129813562E-3</c:v>
                </c:pt>
                <c:pt idx="6">
                  <c:v>1.3379267976457924E-3</c:v>
                </c:pt>
                <c:pt idx="7">
                  <c:v>6.2625697602351508E-3</c:v>
                </c:pt>
                <c:pt idx="8">
                  <c:v>0</c:v>
                </c:pt>
                <c:pt idx="9">
                  <c:v>1.0719264431131951E-2</c:v>
                </c:pt>
                <c:pt idx="10">
                  <c:v>5.1147188309223924E-3</c:v>
                </c:pt>
                <c:pt idx="11">
                  <c:v>6.0797133156045863E-3</c:v>
                </c:pt>
                <c:pt idx="12">
                  <c:v>3.0331780805014316E-3</c:v>
                </c:pt>
                <c:pt idx="13">
                  <c:v>5.068101093388111E-2</c:v>
                </c:pt>
                <c:pt idx="14">
                  <c:v>5.1857456283162129E-2</c:v>
                </c:pt>
                <c:pt idx="15">
                  <c:v>3.3470013859225559E-2</c:v>
                </c:pt>
                <c:pt idx="16">
                  <c:v>1.8482686984645124E-2</c:v>
                </c:pt>
                <c:pt idx="17">
                  <c:v>1.4636055516333544E-3</c:v>
                </c:pt>
                <c:pt idx="18">
                  <c:v>9.0454758609921138E-2</c:v>
                </c:pt>
                <c:pt idx="19">
                  <c:v>4.8012205938683088E-3</c:v>
                </c:pt>
                <c:pt idx="20">
                  <c:v>0</c:v>
                </c:pt>
                <c:pt idx="21">
                  <c:v>8.6809112957213719E-2</c:v>
                </c:pt>
                <c:pt idx="22">
                  <c:v>7.694713575427102E-2</c:v>
                </c:pt>
                <c:pt idx="23">
                  <c:v>5.0214506658815862E-3</c:v>
                </c:pt>
                <c:pt idx="24">
                  <c:v>5.1857456283162129E-2</c:v>
                </c:pt>
                <c:pt idx="25">
                  <c:v>6.3671647657478597E-2</c:v>
                </c:pt>
                <c:pt idx="26">
                  <c:v>2.1355235443193246E-2</c:v>
                </c:pt>
                <c:pt idx="27">
                  <c:v>0.22769745578792727</c:v>
                </c:pt>
                <c:pt idx="28">
                  <c:v>7.6007900826205593E-2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4-4AF3-A36E-EB5A0859E835}"/>
            </c:ext>
          </c:extLst>
        </c:ser>
        <c:ser>
          <c:idx val="2"/>
          <c:order val="2"/>
          <c:tx>
            <c:strRef>
              <c:f>'Fall 16'!$E$584</c:f>
              <c:strCache>
                <c:ptCount val="1"/>
                <c:pt idx="0">
                  <c:v>LH1-021FR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16'!$E$585:$E$613</c:f>
              <c:numCache>
                <c:formatCode>0%</c:formatCode>
                <c:ptCount val="29"/>
                <c:pt idx="0">
                  <c:v>4.7519335507963847E-2</c:v>
                </c:pt>
                <c:pt idx="1">
                  <c:v>0</c:v>
                </c:pt>
                <c:pt idx="2">
                  <c:v>1.2924152601302766E-2</c:v>
                </c:pt>
                <c:pt idx="3">
                  <c:v>3.0645467921306853E-3</c:v>
                </c:pt>
                <c:pt idx="4">
                  <c:v>3.1480956429111764E-2</c:v>
                </c:pt>
                <c:pt idx="5">
                  <c:v>2.2821900764498962E-3</c:v>
                </c:pt>
                <c:pt idx="6">
                  <c:v>2.3267724866465021E-3</c:v>
                </c:pt>
                <c:pt idx="7">
                  <c:v>2.0997198553981959E-2</c:v>
                </c:pt>
                <c:pt idx="8">
                  <c:v>4.1427560073038619E-2</c:v>
                </c:pt>
                <c:pt idx="9">
                  <c:v>1.133694261956603E-2</c:v>
                </c:pt>
                <c:pt idx="10">
                  <c:v>9.1769200150763168E-3</c:v>
                </c:pt>
                <c:pt idx="11">
                  <c:v>2.4460416680143246E-2</c:v>
                </c:pt>
                <c:pt idx="12">
                  <c:v>1.0460188785190245E-2</c:v>
                </c:pt>
                <c:pt idx="13">
                  <c:v>0.18721360887121205</c:v>
                </c:pt>
                <c:pt idx="14">
                  <c:v>2.791370750426591E-2</c:v>
                </c:pt>
                <c:pt idx="15">
                  <c:v>5.470384964409624E-2</c:v>
                </c:pt>
                <c:pt idx="16">
                  <c:v>3.8606648631577964E-2</c:v>
                </c:pt>
                <c:pt idx="17">
                  <c:v>7.8337629416043476E-3</c:v>
                </c:pt>
                <c:pt idx="18">
                  <c:v>0.17058135315255266</c:v>
                </c:pt>
                <c:pt idx="19">
                  <c:v>3.376860940824919E-3</c:v>
                </c:pt>
                <c:pt idx="20">
                  <c:v>0</c:v>
                </c:pt>
                <c:pt idx="21">
                  <c:v>5.4831890287443466E-2</c:v>
                </c:pt>
                <c:pt idx="22">
                  <c:v>2.2400070732876191E-2</c:v>
                </c:pt>
                <c:pt idx="23">
                  <c:v>9.8742311722530493E-3</c:v>
                </c:pt>
                <c:pt idx="24">
                  <c:v>2.791370750426591E-2</c:v>
                </c:pt>
                <c:pt idx="25">
                  <c:v>2.4633309108380651E-2</c:v>
                </c:pt>
                <c:pt idx="26">
                  <c:v>3.4490610323839585E-2</c:v>
                </c:pt>
                <c:pt idx="27">
                  <c:v>0.11214262604935243</c:v>
                </c:pt>
                <c:pt idx="28">
                  <c:v>6.0265825148528027E-3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4-4AF3-A36E-EB5A0859E835}"/>
            </c:ext>
          </c:extLst>
        </c:ser>
        <c:ser>
          <c:idx val="3"/>
          <c:order val="3"/>
          <c:tx>
            <c:strRef>
              <c:f>'Fall 16'!$F$584</c:f>
              <c:strCache>
                <c:ptCount val="1"/>
                <c:pt idx="0">
                  <c:v>LH1-027FR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16'!$F$585:$F$613</c:f>
              <c:numCache>
                <c:formatCode>0%</c:formatCode>
                <c:ptCount val="29"/>
                <c:pt idx="0">
                  <c:v>4.6329361462990673E-2</c:v>
                </c:pt>
                <c:pt idx="1">
                  <c:v>0</c:v>
                </c:pt>
                <c:pt idx="2">
                  <c:v>1.5057360074699667E-2</c:v>
                </c:pt>
                <c:pt idx="3">
                  <c:v>4.5678715634409539E-3</c:v>
                </c:pt>
                <c:pt idx="4">
                  <c:v>8.4611537445091312E-2</c:v>
                </c:pt>
                <c:pt idx="5">
                  <c:v>2.8383638148598306E-3</c:v>
                </c:pt>
                <c:pt idx="6">
                  <c:v>1.84976536524425E-3</c:v>
                </c:pt>
                <c:pt idx="7">
                  <c:v>2.0083003526569582E-2</c:v>
                </c:pt>
                <c:pt idx="8">
                  <c:v>2.8696550933774507E-2</c:v>
                </c:pt>
                <c:pt idx="9">
                  <c:v>1.6565515756080427E-2</c:v>
                </c:pt>
                <c:pt idx="10">
                  <c:v>1.1360567628726385E-2</c:v>
                </c:pt>
                <c:pt idx="11">
                  <c:v>7.8230303274561663E-3</c:v>
                </c:pt>
                <c:pt idx="12">
                  <c:v>4.5598364018117473E-3</c:v>
                </c:pt>
                <c:pt idx="13">
                  <c:v>0.10550566675655743</c:v>
                </c:pt>
                <c:pt idx="14">
                  <c:v>7.9692712939448795E-2</c:v>
                </c:pt>
                <c:pt idx="15">
                  <c:v>5.8152492813248961E-2</c:v>
                </c:pt>
                <c:pt idx="16">
                  <c:v>1.6084175714011679E-2</c:v>
                </c:pt>
                <c:pt idx="17">
                  <c:v>2.1535426059824405E-3</c:v>
                </c:pt>
                <c:pt idx="18">
                  <c:v>6.8555557023465913E-2</c:v>
                </c:pt>
                <c:pt idx="19">
                  <c:v>2.8962714600559779E-3</c:v>
                </c:pt>
                <c:pt idx="20">
                  <c:v>0</c:v>
                </c:pt>
                <c:pt idx="21">
                  <c:v>4.1266075790844382E-2</c:v>
                </c:pt>
                <c:pt idx="22">
                  <c:v>2.3650723577339165E-2</c:v>
                </c:pt>
                <c:pt idx="23">
                  <c:v>1.1978060607607206E-2</c:v>
                </c:pt>
                <c:pt idx="24">
                  <c:v>7.9692712939448795E-2</c:v>
                </c:pt>
                <c:pt idx="25">
                  <c:v>5.2324194345643768E-2</c:v>
                </c:pt>
                <c:pt idx="26">
                  <c:v>2.0259238621163113E-2</c:v>
                </c:pt>
                <c:pt idx="27">
                  <c:v>0.18759503864746407</c:v>
                </c:pt>
                <c:pt idx="28">
                  <c:v>5.8507718569728142E-3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34-4AF3-A36E-EB5A0859E835}"/>
            </c:ext>
          </c:extLst>
        </c:ser>
        <c:ser>
          <c:idx val="4"/>
          <c:order val="4"/>
          <c:tx>
            <c:strRef>
              <c:f>'Fall 16'!$G$584</c:f>
              <c:strCache>
                <c:ptCount val="1"/>
                <c:pt idx="0">
                  <c:v>LH1-028FR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16'!$G$585:$G$613</c:f>
              <c:numCache>
                <c:formatCode>0%</c:formatCode>
                <c:ptCount val="29"/>
                <c:pt idx="0">
                  <c:v>9.0568695276151967E-3</c:v>
                </c:pt>
                <c:pt idx="1">
                  <c:v>0</c:v>
                </c:pt>
                <c:pt idx="2">
                  <c:v>2.7903324331314608E-2</c:v>
                </c:pt>
                <c:pt idx="3">
                  <c:v>6.3433948735333433E-3</c:v>
                </c:pt>
                <c:pt idx="4">
                  <c:v>4.6676484805801506E-2</c:v>
                </c:pt>
                <c:pt idx="5">
                  <c:v>5.2485390646665056E-3</c:v>
                </c:pt>
                <c:pt idx="6">
                  <c:v>0</c:v>
                </c:pt>
                <c:pt idx="7">
                  <c:v>2.9944506491386903E-2</c:v>
                </c:pt>
                <c:pt idx="8">
                  <c:v>1.4105340014961705E-2</c:v>
                </c:pt>
                <c:pt idx="9">
                  <c:v>6.4232029515945742E-3</c:v>
                </c:pt>
                <c:pt idx="10">
                  <c:v>7.6193138936768209E-3</c:v>
                </c:pt>
                <c:pt idx="11">
                  <c:v>5.3685240465828638E-3</c:v>
                </c:pt>
                <c:pt idx="12">
                  <c:v>4.7330901086016708E-3</c:v>
                </c:pt>
                <c:pt idx="13">
                  <c:v>7.5738514761878456E-2</c:v>
                </c:pt>
                <c:pt idx="14">
                  <c:v>4.6676484805801506E-2</c:v>
                </c:pt>
                <c:pt idx="15">
                  <c:v>4.5339380224173526E-2</c:v>
                </c:pt>
                <c:pt idx="16">
                  <c:v>1.2102561502428699E-2</c:v>
                </c:pt>
                <c:pt idx="17">
                  <c:v>5.4276832984212929E-3</c:v>
                </c:pt>
                <c:pt idx="18">
                  <c:v>9.5123447726101443E-2</c:v>
                </c:pt>
                <c:pt idx="19">
                  <c:v>6.1648225915898729E-3</c:v>
                </c:pt>
                <c:pt idx="20">
                  <c:v>0</c:v>
                </c:pt>
                <c:pt idx="21">
                  <c:v>5.322208085619376E-2</c:v>
                </c:pt>
                <c:pt idx="22">
                  <c:v>3.0061327017305323E-2</c:v>
                </c:pt>
                <c:pt idx="23">
                  <c:v>2.9156288936490179E-2</c:v>
                </c:pt>
                <c:pt idx="24">
                  <c:v>4.6676484805801506E-2</c:v>
                </c:pt>
                <c:pt idx="25">
                  <c:v>5.0878781621734523E-2</c:v>
                </c:pt>
                <c:pt idx="26">
                  <c:v>3.3416245721715546E-2</c:v>
                </c:pt>
                <c:pt idx="27">
                  <c:v>0.28758395328910596</c:v>
                </c:pt>
                <c:pt idx="28">
                  <c:v>1.9009352731522565E-2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34-4AF3-A36E-EB5A0859E835}"/>
            </c:ext>
          </c:extLst>
        </c:ser>
        <c:ser>
          <c:idx val="5"/>
          <c:order val="5"/>
          <c:tx>
            <c:strRef>
              <c:f>'Fall 16'!$H$584</c:f>
              <c:strCache>
                <c:ptCount val="1"/>
                <c:pt idx="0">
                  <c:v>LH4-504FR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16'!$H$585:$H$613</c:f>
              <c:numCache>
                <c:formatCode>0%</c:formatCode>
                <c:ptCount val="29"/>
                <c:pt idx="0">
                  <c:v>2.5429283781249999E-2</c:v>
                </c:pt>
                <c:pt idx="1">
                  <c:v>0</c:v>
                </c:pt>
                <c:pt idx="2">
                  <c:v>2.4657475398430959E-3</c:v>
                </c:pt>
                <c:pt idx="3">
                  <c:v>3.039271758260729E-3</c:v>
                </c:pt>
                <c:pt idx="4">
                  <c:v>3.9616746207283837E-2</c:v>
                </c:pt>
                <c:pt idx="5">
                  <c:v>1.4809391901172495E-3</c:v>
                </c:pt>
                <c:pt idx="6">
                  <c:v>1.5446171246963642E-3</c:v>
                </c:pt>
                <c:pt idx="7">
                  <c:v>1.1928499231471585E-2</c:v>
                </c:pt>
                <c:pt idx="8">
                  <c:v>1.2366170718664174E-2</c:v>
                </c:pt>
                <c:pt idx="9">
                  <c:v>2.0032841570767337E-3</c:v>
                </c:pt>
                <c:pt idx="10">
                  <c:v>1.4803811273970786E-3</c:v>
                </c:pt>
                <c:pt idx="11">
                  <c:v>1.3158174753740794E-2</c:v>
                </c:pt>
                <c:pt idx="12">
                  <c:v>1.6865687490787028E-3</c:v>
                </c:pt>
                <c:pt idx="13">
                  <c:v>0.12413172422721175</c:v>
                </c:pt>
                <c:pt idx="14">
                  <c:v>8.9757364186913796E-2</c:v>
                </c:pt>
                <c:pt idx="15">
                  <c:v>1.6001408854268845E-2</c:v>
                </c:pt>
                <c:pt idx="16">
                  <c:v>1.2690094978189983E-2</c:v>
                </c:pt>
                <c:pt idx="17">
                  <c:v>3.4379274944735029E-3</c:v>
                </c:pt>
                <c:pt idx="18">
                  <c:v>0.15574698124627676</c:v>
                </c:pt>
                <c:pt idx="19">
                  <c:v>3.5470976122754664E-3</c:v>
                </c:pt>
                <c:pt idx="20">
                  <c:v>0</c:v>
                </c:pt>
                <c:pt idx="21">
                  <c:v>4.5820224759301927E-2</c:v>
                </c:pt>
                <c:pt idx="22">
                  <c:v>5.6562540973432489E-2</c:v>
                </c:pt>
                <c:pt idx="23">
                  <c:v>1.1746316989537264E-2</c:v>
                </c:pt>
                <c:pt idx="24">
                  <c:v>8.9757364186913796E-2</c:v>
                </c:pt>
                <c:pt idx="25">
                  <c:v>4.9728178424584366E-2</c:v>
                </c:pt>
                <c:pt idx="26">
                  <c:v>1.9859468698429642E-2</c:v>
                </c:pt>
                <c:pt idx="27">
                  <c:v>0.20064075995445538</c:v>
                </c:pt>
                <c:pt idx="28">
                  <c:v>4.3728630748545499E-3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34-4AF3-A36E-EB5A0859E835}"/>
            </c:ext>
          </c:extLst>
        </c:ser>
        <c:ser>
          <c:idx val="6"/>
          <c:order val="6"/>
          <c:tx>
            <c:strRef>
              <c:f>'Fall 16'!$I$584</c:f>
              <c:strCache>
                <c:ptCount val="1"/>
                <c:pt idx="0">
                  <c:v>LH4-505FR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16'!$I$585:$I$613</c:f>
              <c:numCache>
                <c:formatCode>0%</c:formatCode>
                <c:ptCount val="29"/>
                <c:pt idx="0">
                  <c:v>1.8100826993615187E-2</c:v>
                </c:pt>
                <c:pt idx="1">
                  <c:v>0</c:v>
                </c:pt>
                <c:pt idx="2">
                  <c:v>3.7836483177814198E-3</c:v>
                </c:pt>
                <c:pt idx="3">
                  <c:v>1.9513560590687703E-3</c:v>
                </c:pt>
                <c:pt idx="4">
                  <c:v>7.067547818652424E-2</c:v>
                </c:pt>
                <c:pt idx="5">
                  <c:v>0</c:v>
                </c:pt>
                <c:pt idx="6">
                  <c:v>1.032118867591132E-3</c:v>
                </c:pt>
                <c:pt idx="7">
                  <c:v>9.1040059178274756E-3</c:v>
                </c:pt>
                <c:pt idx="8">
                  <c:v>4.3532531095085616E-3</c:v>
                </c:pt>
                <c:pt idx="9">
                  <c:v>1.4002208814600052E-3</c:v>
                </c:pt>
                <c:pt idx="10">
                  <c:v>0</c:v>
                </c:pt>
                <c:pt idx="11">
                  <c:v>6.334119766682563E-3</c:v>
                </c:pt>
                <c:pt idx="12">
                  <c:v>1.0521355061281535E-3</c:v>
                </c:pt>
                <c:pt idx="13">
                  <c:v>4.8138424658541824E-2</c:v>
                </c:pt>
                <c:pt idx="14">
                  <c:v>0.24376644452479967</c:v>
                </c:pt>
                <c:pt idx="15">
                  <c:v>1.3375771565700903E-2</c:v>
                </c:pt>
                <c:pt idx="16">
                  <c:v>4.0024534569561964E-3</c:v>
                </c:pt>
                <c:pt idx="17">
                  <c:v>1.7856375353626813E-3</c:v>
                </c:pt>
                <c:pt idx="18">
                  <c:v>7.2593793170339982E-2</c:v>
                </c:pt>
                <c:pt idx="19">
                  <c:v>1.4123472643929095E-3</c:v>
                </c:pt>
                <c:pt idx="20">
                  <c:v>0</c:v>
                </c:pt>
                <c:pt idx="21">
                  <c:v>3.6322463083601396E-2</c:v>
                </c:pt>
                <c:pt idx="22">
                  <c:v>3.2098430625942052E-2</c:v>
                </c:pt>
                <c:pt idx="23">
                  <c:v>7.6413528943506028E-3</c:v>
                </c:pt>
                <c:pt idx="24">
                  <c:v>0.24376644452479967</c:v>
                </c:pt>
                <c:pt idx="25">
                  <c:v>5.423482433425008E-2</c:v>
                </c:pt>
                <c:pt idx="26">
                  <c:v>6.0468688199334731E-3</c:v>
                </c:pt>
                <c:pt idx="27">
                  <c:v>0.11387383142608629</c:v>
                </c:pt>
                <c:pt idx="28">
                  <c:v>3.1537485087545767E-3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34-4AF3-A36E-EB5A0859E835}"/>
            </c:ext>
          </c:extLst>
        </c:ser>
        <c:ser>
          <c:idx val="7"/>
          <c:order val="7"/>
          <c:tx>
            <c:strRef>
              <c:f>'Fall 16'!$J$584</c:f>
              <c:strCache>
                <c:ptCount val="1"/>
                <c:pt idx="0">
                  <c:v>LH4-506FR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16'!$J$585:$J$613</c:f>
              <c:numCache>
                <c:formatCode>0%</c:formatCode>
                <c:ptCount val="29"/>
                <c:pt idx="0">
                  <c:v>2.3337804888700849E-2</c:v>
                </c:pt>
                <c:pt idx="1">
                  <c:v>0</c:v>
                </c:pt>
                <c:pt idx="2">
                  <c:v>3.799001644055076E-3</c:v>
                </c:pt>
                <c:pt idx="3">
                  <c:v>3.072641370523886E-3</c:v>
                </c:pt>
                <c:pt idx="4">
                  <c:v>7.6870600567571404E-2</c:v>
                </c:pt>
                <c:pt idx="5">
                  <c:v>0</c:v>
                </c:pt>
                <c:pt idx="6">
                  <c:v>1.5171351173926331E-3</c:v>
                </c:pt>
                <c:pt idx="7">
                  <c:v>8.7157054648261487E-3</c:v>
                </c:pt>
                <c:pt idx="8">
                  <c:v>9.2249355150740026E-3</c:v>
                </c:pt>
                <c:pt idx="9">
                  <c:v>2.2127780520554562E-3</c:v>
                </c:pt>
                <c:pt idx="10">
                  <c:v>1.7194909552635611E-3</c:v>
                </c:pt>
                <c:pt idx="11">
                  <c:v>9.2571280568312462E-3</c:v>
                </c:pt>
                <c:pt idx="12">
                  <c:v>1.8406686043913516E-3</c:v>
                </c:pt>
                <c:pt idx="13">
                  <c:v>0.16166149772506341</c:v>
                </c:pt>
                <c:pt idx="14">
                  <c:v>0.1286088877120006</c:v>
                </c:pt>
                <c:pt idx="15">
                  <c:v>4.6398692954629242E-2</c:v>
                </c:pt>
                <c:pt idx="16">
                  <c:v>2.923920089709489E-3</c:v>
                </c:pt>
                <c:pt idx="17">
                  <c:v>1.5825862299278213E-3</c:v>
                </c:pt>
                <c:pt idx="18">
                  <c:v>5.5124865616618612E-2</c:v>
                </c:pt>
                <c:pt idx="19">
                  <c:v>1.4826366700751944E-3</c:v>
                </c:pt>
                <c:pt idx="20">
                  <c:v>0</c:v>
                </c:pt>
                <c:pt idx="21">
                  <c:v>4.1014896441094212E-2</c:v>
                </c:pt>
                <c:pt idx="22">
                  <c:v>4.2852421809821017E-2</c:v>
                </c:pt>
                <c:pt idx="23">
                  <c:v>9.0814865206659528E-3</c:v>
                </c:pt>
                <c:pt idx="24">
                  <c:v>0.1286088877120006</c:v>
                </c:pt>
                <c:pt idx="25">
                  <c:v>4.4322378543515124E-2</c:v>
                </c:pt>
                <c:pt idx="26">
                  <c:v>6.8346822743497277E-3</c:v>
                </c:pt>
                <c:pt idx="27">
                  <c:v>0.18329909062956706</c:v>
                </c:pt>
                <c:pt idx="28">
                  <c:v>4.6351788342762559E-3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34-4AF3-A36E-EB5A0859E835}"/>
            </c:ext>
          </c:extLst>
        </c:ser>
        <c:ser>
          <c:idx val="8"/>
          <c:order val="8"/>
          <c:tx>
            <c:strRef>
              <c:f>'Fall 16'!$K$584</c:f>
              <c:strCache>
                <c:ptCount val="1"/>
                <c:pt idx="0">
                  <c:v>LH4-507FR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16'!$K$585:$K$613</c:f>
              <c:numCache>
                <c:formatCode>0%</c:formatCode>
                <c:ptCount val="29"/>
                <c:pt idx="0">
                  <c:v>1.4531807688634126E-2</c:v>
                </c:pt>
                <c:pt idx="1">
                  <c:v>0</c:v>
                </c:pt>
                <c:pt idx="2">
                  <c:v>9.3939624894557681E-3</c:v>
                </c:pt>
                <c:pt idx="3">
                  <c:v>2.9397898594652645E-3</c:v>
                </c:pt>
                <c:pt idx="4">
                  <c:v>7.5887533108978333E-2</c:v>
                </c:pt>
                <c:pt idx="5">
                  <c:v>2.1084731626140095E-3</c:v>
                </c:pt>
                <c:pt idx="6">
                  <c:v>9.3589640409483742E-4</c:v>
                </c:pt>
                <c:pt idx="7">
                  <c:v>7.7565874195022547E-3</c:v>
                </c:pt>
                <c:pt idx="8">
                  <c:v>5.5397776719698427E-3</c:v>
                </c:pt>
                <c:pt idx="9">
                  <c:v>3.7352465140202307E-3</c:v>
                </c:pt>
                <c:pt idx="10">
                  <c:v>1.1753176401204076E-3</c:v>
                </c:pt>
                <c:pt idx="11">
                  <c:v>1.2872071924457708E-3</c:v>
                </c:pt>
                <c:pt idx="12">
                  <c:v>9.5440082634312023E-4</c:v>
                </c:pt>
                <c:pt idx="13">
                  <c:v>3.0024151135629527E-2</c:v>
                </c:pt>
                <c:pt idx="14">
                  <c:v>0.2209075896407304</c:v>
                </c:pt>
                <c:pt idx="15">
                  <c:v>2.3103073274836173E-2</c:v>
                </c:pt>
                <c:pt idx="16">
                  <c:v>1.1359964290159489E-2</c:v>
                </c:pt>
                <c:pt idx="17">
                  <c:v>1.4501673663146343E-3</c:v>
                </c:pt>
                <c:pt idx="18">
                  <c:v>0.15734908818714477</c:v>
                </c:pt>
                <c:pt idx="19">
                  <c:v>2.3780138032949072E-3</c:v>
                </c:pt>
                <c:pt idx="20">
                  <c:v>0</c:v>
                </c:pt>
                <c:pt idx="21">
                  <c:v>1.8216311033780082E-2</c:v>
                </c:pt>
                <c:pt idx="22">
                  <c:v>8.1179626648506559E-2</c:v>
                </c:pt>
                <c:pt idx="23">
                  <c:v>2.7152032519357819E-3</c:v>
                </c:pt>
                <c:pt idx="24">
                  <c:v>0.2209075896407304</c:v>
                </c:pt>
                <c:pt idx="25">
                  <c:v>3.6543201528717838E-2</c:v>
                </c:pt>
                <c:pt idx="26">
                  <c:v>1.2510118039104829E-2</c:v>
                </c:pt>
                <c:pt idx="27">
                  <c:v>5.3607267167069053E-2</c:v>
                </c:pt>
                <c:pt idx="28">
                  <c:v>1.5026350144014945E-3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34-4AF3-A36E-EB5A0859E835}"/>
            </c:ext>
          </c:extLst>
        </c:ser>
        <c:ser>
          <c:idx val="9"/>
          <c:order val="9"/>
          <c:tx>
            <c:strRef>
              <c:f>'Fall 16'!$L$584</c:f>
              <c:strCache>
                <c:ptCount val="1"/>
                <c:pt idx="0">
                  <c:v>LH4-508FR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16'!$L$585:$L$613</c:f>
              <c:numCache>
                <c:formatCode>0%</c:formatCode>
                <c:ptCount val="29"/>
                <c:pt idx="0">
                  <c:v>2.951055071520705E-2</c:v>
                </c:pt>
                <c:pt idx="1">
                  <c:v>0</c:v>
                </c:pt>
                <c:pt idx="2">
                  <c:v>2.9246294891048822E-3</c:v>
                </c:pt>
                <c:pt idx="3">
                  <c:v>2.5345484519545512E-3</c:v>
                </c:pt>
                <c:pt idx="4">
                  <c:v>7.6994706983013431E-2</c:v>
                </c:pt>
                <c:pt idx="5">
                  <c:v>0</c:v>
                </c:pt>
                <c:pt idx="6">
                  <c:v>1.5964828351183531E-3</c:v>
                </c:pt>
                <c:pt idx="7">
                  <c:v>7.7635768995144667E-3</c:v>
                </c:pt>
                <c:pt idx="8">
                  <c:v>1.1061455838337203E-2</c:v>
                </c:pt>
                <c:pt idx="9">
                  <c:v>1.7755141128013093E-3</c:v>
                </c:pt>
                <c:pt idx="10">
                  <c:v>1.4829391004764756E-3</c:v>
                </c:pt>
                <c:pt idx="11">
                  <c:v>3.661377422627992E-3</c:v>
                </c:pt>
                <c:pt idx="12">
                  <c:v>1.8453609020541494E-3</c:v>
                </c:pt>
                <c:pt idx="13">
                  <c:v>0.16680829804133637</c:v>
                </c:pt>
                <c:pt idx="14">
                  <c:v>0.12288480713245231</c:v>
                </c:pt>
                <c:pt idx="15">
                  <c:v>2.6131334512450463E-2</c:v>
                </c:pt>
                <c:pt idx="16">
                  <c:v>8.4177166541863063E-3</c:v>
                </c:pt>
                <c:pt idx="17">
                  <c:v>2.0537151449921604E-3</c:v>
                </c:pt>
                <c:pt idx="18">
                  <c:v>0.14300922371574909</c:v>
                </c:pt>
                <c:pt idx="19">
                  <c:v>2.229221965577476E-3</c:v>
                </c:pt>
                <c:pt idx="20">
                  <c:v>0</c:v>
                </c:pt>
                <c:pt idx="21">
                  <c:v>3.0724127673318651E-2</c:v>
                </c:pt>
                <c:pt idx="22">
                  <c:v>6.0893343087043056E-2</c:v>
                </c:pt>
                <c:pt idx="23">
                  <c:v>3.2120641132462788E-3</c:v>
                </c:pt>
                <c:pt idx="24">
                  <c:v>0.12288480713245231</c:v>
                </c:pt>
                <c:pt idx="25">
                  <c:v>2.6624341642028603E-2</c:v>
                </c:pt>
                <c:pt idx="26">
                  <c:v>2.3953595450863122E-2</c:v>
                </c:pt>
                <c:pt idx="27">
                  <c:v>0.11602980967713958</c:v>
                </c:pt>
                <c:pt idx="28">
                  <c:v>2.9924513069544446E-3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34-4AF3-A36E-EB5A0859E835}"/>
            </c:ext>
          </c:extLst>
        </c:ser>
        <c:ser>
          <c:idx val="10"/>
          <c:order val="10"/>
          <c:tx>
            <c:strRef>
              <c:f>'Fall 16'!$M$584</c:f>
              <c:strCache>
                <c:ptCount val="1"/>
                <c:pt idx="0">
                  <c:v>LH1-022FR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16'!$M$585:$M$613</c:f>
              <c:numCache>
                <c:formatCode>0%</c:formatCode>
                <c:ptCount val="29"/>
                <c:pt idx="0">
                  <c:v>3.0609878107829197E-2</c:v>
                </c:pt>
                <c:pt idx="1">
                  <c:v>0</c:v>
                </c:pt>
                <c:pt idx="2">
                  <c:v>1.4655321221133378E-2</c:v>
                </c:pt>
                <c:pt idx="3">
                  <c:v>6.777292841689455E-3</c:v>
                </c:pt>
                <c:pt idx="4">
                  <c:v>0.12904891613840511</c:v>
                </c:pt>
                <c:pt idx="5">
                  <c:v>6.0521966137247326E-3</c:v>
                </c:pt>
                <c:pt idx="6">
                  <c:v>1.8085825429379973E-3</c:v>
                </c:pt>
                <c:pt idx="7">
                  <c:v>1.2307479806743384E-2</c:v>
                </c:pt>
                <c:pt idx="8">
                  <c:v>1.6643511864418245E-2</c:v>
                </c:pt>
                <c:pt idx="9">
                  <c:v>1.4559923788218656E-2</c:v>
                </c:pt>
                <c:pt idx="10">
                  <c:v>5.9824984740195616E-3</c:v>
                </c:pt>
                <c:pt idx="11">
                  <c:v>1.4325730753811501E-2</c:v>
                </c:pt>
                <c:pt idx="12">
                  <c:v>9.4071147430634192E-3</c:v>
                </c:pt>
                <c:pt idx="13">
                  <c:v>5.6227044473634344E-2</c:v>
                </c:pt>
                <c:pt idx="14">
                  <c:v>0.1055396507035091</c:v>
                </c:pt>
                <c:pt idx="15">
                  <c:v>4.7939866758670631E-2</c:v>
                </c:pt>
                <c:pt idx="16">
                  <c:v>7.2823335195143337E-3</c:v>
                </c:pt>
                <c:pt idx="17">
                  <c:v>2.7104492336158057E-3</c:v>
                </c:pt>
                <c:pt idx="18">
                  <c:v>3.6715844462217477E-2</c:v>
                </c:pt>
                <c:pt idx="19">
                  <c:v>1.5293669697451627E-3</c:v>
                </c:pt>
                <c:pt idx="20">
                  <c:v>0</c:v>
                </c:pt>
                <c:pt idx="21">
                  <c:v>4.4151792664184474E-2</c:v>
                </c:pt>
                <c:pt idx="22">
                  <c:v>4.7875644080195436E-2</c:v>
                </c:pt>
                <c:pt idx="23">
                  <c:v>8.5695472145613308E-3</c:v>
                </c:pt>
                <c:pt idx="24">
                  <c:v>0.1055396507035091</c:v>
                </c:pt>
                <c:pt idx="25">
                  <c:v>5.0902571438108737E-2</c:v>
                </c:pt>
                <c:pt idx="26">
                  <c:v>2.8912857929089618E-2</c:v>
                </c:pt>
                <c:pt idx="27">
                  <c:v>0.18854062288732865</c:v>
                </c:pt>
                <c:pt idx="28">
                  <c:v>5.3843100661212897E-3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34-4AF3-A36E-EB5A0859E835}"/>
            </c:ext>
          </c:extLst>
        </c:ser>
        <c:ser>
          <c:idx val="11"/>
          <c:order val="11"/>
          <c:tx>
            <c:strRef>
              <c:f>'Fall 16'!$N$584</c:f>
              <c:strCache>
                <c:ptCount val="1"/>
                <c:pt idx="0">
                  <c:v>LH2-013FR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16'!$N$585:$N$613</c:f>
              <c:numCache>
                <c:formatCode>0%</c:formatCode>
                <c:ptCount val="29"/>
                <c:pt idx="0">
                  <c:v>3.3962392048637595E-2</c:v>
                </c:pt>
                <c:pt idx="1">
                  <c:v>0</c:v>
                </c:pt>
                <c:pt idx="2">
                  <c:v>1.0189780112729311E-2</c:v>
                </c:pt>
                <c:pt idx="3">
                  <c:v>3.49095674986343E-3</c:v>
                </c:pt>
                <c:pt idx="4">
                  <c:v>5.4453224328304496E-2</c:v>
                </c:pt>
                <c:pt idx="5">
                  <c:v>2.3877737028645731E-3</c:v>
                </c:pt>
                <c:pt idx="6">
                  <c:v>2.3964297831375022E-3</c:v>
                </c:pt>
                <c:pt idx="7">
                  <c:v>1.5059224454659327E-2</c:v>
                </c:pt>
                <c:pt idx="8">
                  <c:v>2.9131721049081488E-2</c:v>
                </c:pt>
                <c:pt idx="9">
                  <c:v>1.1668232853365752E-2</c:v>
                </c:pt>
                <c:pt idx="10">
                  <c:v>1.1538679721926617E-2</c:v>
                </c:pt>
                <c:pt idx="11">
                  <c:v>2.9433559901320375E-3</c:v>
                </c:pt>
                <c:pt idx="12">
                  <c:v>2.8084150157975138E-3</c:v>
                </c:pt>
                <c:pt idx="13">
                  <c:v>0.14444198284310378</c:v>
                </c:pt>
                <c:pt idx="14">
                  <c:v>4.9754001365288868E-2</c:v>
                </c:pt>
                <c:pt idx="15">
                  <c:v>6.4089816841588071E-2</c:v>
                </c:pt>
                <c:pt idx="16">
                  <c:v>1.9715017672186152E-2</c:v>
                </c:pt>
                <c:pt idx="17">
                  <c:v>1.5355348692552735E-3</c:v>
                </c:pt>
                <c:pt idx="18">
                  <c:v>0.15290054961893496</c:v>
                </c:pt>
                <c:pt idx="19">
                  <c:v>6.3664430509391395E-3</c:v>
                </c:pt>
                <c:pt idx="20">
                  <c:v>0</c:v>
                </c:pt>
                <c:pt idx="21">
                  <c:v>3.8755325897831164E-2</c:v>
                </c:pt>
                <c:pt idx="22">
                  <c:v>1.8408236521521553E-2</c:v>
                </c:pt>
                <c:pt idx="23">
                  <c:v>1.0217950758185875E-2</c:v>
                </c:pt>
                <c:pt idx="24">
                  <c:v>4.9754001365288868E-2</c:v>
                </c:pt>
                <c:pt idx="25">
                  <c:v>4.0264340304301358E-2</c:v>
                </c:pt>
                <c:pt idx="26">
                  <c:v>1.1153665301555359E-2</c:v>
                </c:pt>
                <c:pt idx="27">
                  <c:v>0.20673013589772052</c:v>
                </c:pt>
                <c:pt idx="28">
                  <c:v>5.8828118817992369E-3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34-4AF3-A36E-EB5A0859E835}"/>
            </c:ext>
          </c:extLst>
        </c:ser>
        <c:ser>
          <c:idx val="12"/>
          <c:order val="12"/>
          <c:tx>
            <c:strRef>
              <c:f>'Fall 16'!$O$584</c:f>
              <c:strCache>
                <c:ptCount val="1"/>
                <c:pt idx="0">
                  <c:v>LH2-015FR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16'!$O$585:$O$613</c:f>
              <c:numCache>
                <c:formatCode>0%</c:formatCode>
                <c:ptCount val="29"/>
                <c:pt idx="0">
                  <c:v>2.8071956823717482E-2</c:v>
                </c:pt>
                <c:pt idx="1">
                  <c:v>0</c:v>
                </c:pt>
                <c:pt idx="2">
                  <c:v>8.3803740403468573E-3</c:v>
                </c:pt>
                <c:pt idx="3">
                  <c:v>2.4635462483008847E-3</c:v>
                </c:pt>
                <c:pt idx="4">
                  <c:v>3.3160060318430495E-2</c:v>
                </c:pt>
                <c:pt idx="5">
                  <c:v>1.7485048885501112E-3</c:v>
                </c:pt>
                <c:pt idx="6">
                  <c:v>2.0949976427272917E-2</c:v>
                </c:pt>
                <c:pt idx="7">
                  <c:v>1.123767435436383E-2</c:v>
                </c:pt>
                <c:pt idx="8">
                  <c:v>1.9859963479287975E-2</c:v>
                </c:pt>
                <c:pt idx="9">
                  <c:v>9.0190596415576016E-3</c:v>
                </c:pt>
                <c:pt idx="10">
                  <c:v>1.3580493398971917E-2</c:v>
                </c:pt>
                <c:pt idx="11">
                  <c:v>2.5093249731141299E-3</c:v>
                </c:pt>
                <c:pt idx="12">
                  <c:v>2.0819181514486491E-3</c:v>
                </c:pt>
                <c:pt idx="13">
                  <c:v>0.16801216830217638</c:v>
                </c:pt>
                <c:pt idx="14">
                  <c:v>2.5958619233935852E-2</c:v>
                </c:pt>
                <c:pt idx="15">
                  <c:v>8.9978340820933159E-2</c:v>
                </c:pt>
                <c:pt idx="16">
                  <c:v>1.4044646050955633E-2</c:v>
                </c:pt>
                <c:pt idx="17">
                  <c:v>1.3711114187946471E-3</c:v>
                </c:pt>
                <c:pt idx="18">
                  <c:v>0.19872980134650906</c:v>
                </c:pt>
                <c:pt idx="19">
                  <c:v>4.650334350517973E-3</c:v>
                </c:pt>
                <c:pt idx="20">
                  <c:v>0</c:v>
                </c:pt>
                <c:pt idx="21">
                  <c:v>3.9950562149601104E-2</c:v>
                </c:pt>
                <c:pt idx="22">
                  <c:v>1.6442604625444224E-2</c:v>
                </c:pt>
                <c:pt idx="23">
                  <c:v>6.7890845541335159E-3</c:v>
                </c:pt>
                <c:pt idx="24">
                  <c:v>2.5958619233935852E-2</c:v>
                </c:pt>
                <c:pt idx="25">
                  <c:v>2.2965489804763695E-2</c:v>
                </c:pt>
                <c:pt idx="26">
                  <c:v>8.5207424713811784E-3</c:v>
                </c:pt>
                <c:pt idx="27">
                  <c:v>0.21826824309822165</c:v>
                </c:pt>
                <c:pt idx="28">
                  <c:v>5.2967797933332009E-3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34-4AF3-A36E-EB5A0859E835}"/>
            </c:ext>
          </c:extLst>
        </c:ser>
        <c:ser>
          <c:idx val="13"/>
          <c:order val="13"/>
          <c:tx>
            <c:strRef>
              <c:f>'Fall 16'!$P$584</c:f>
              <c:strCache>
                <c:ptCount val="1"/>
                <c:pt idx="0">
                  <c:v>LH4-494FR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16'!$P$585:$P$613</c:f>
              <c:numCache>
                <c:formatCode>0%</c:formatCode>
                <c:ptCount val="29"/>
                <c:pt idx="0">
                  <c:v>2.592705072093604E-2</c:v>
                </c:pt>
                <c:pt idx="1">
                  <c:v>0</c:v>
                </c:pt>
                <c:pt idx="2">
                  <c:v>1.048204016636727E-2</c:v>
                </c:pt>
                <c:pt idx="3">
                  <c:v>6.9846748854990991E-3</c:v>
                </c:pt>
                <c:pt idx="4">
                  <c:v>5.8371372540663498E-2</c:v>
                </c:pt>
                <c:pt idx="5">
                  <c:v>5.4366394184219013E-3</c:v>
                </c:pt>
                <c:pt idx="6">
                  <c:v>2.291837462764203E-3</c:v>
                </c:pt>
                <c:pt idx="7">
                  <c:v>1.645488882661433E-2</c:v>
                </c:pt>
                <c:pt idx="8">
                  <c:v>1.6502601274660692E-2</c:v>
                </c:pt>
                <c:pt idx="9">
                  <c:v>1.4750570725331645E-2</c:v>
                </c:pt>
                <c:pt idx="10">
                  <c:v>7.7413134801240799E-3</c:v>
                </c:pt>
                <c:pt idx="11">
                  <c:v>1.1504519773390976E-2</c:v>
                </c:pt>
                <c:pt idx="12">
                  <c:v>7.4525773371752063E-3</c:v>
                </c:pt>
                <c:pt idx="13">
                  <c:v>6.5680877062350818E-2</c:v>
                </c:pt>
                <c:pt idx="14">
                  <c:v>7.5643026253677928E-2</c:v>
                </c:pt>
                <c:pt idx="15">
                  <c:v>5.0605843844440043E-2</c:v>
                </c:pt>
                <c:pt idx="16">
                  <c:v>1.8126470618900038E-2</c:v>
                </c:pt>
                <c:pt idx="17">
                  <c:v>4.7769768391628257E-3</c:v>
                </c:pt>
                <c:pt idx="18">
                  <c:v>7.9555485269312137E-2</c:v>
                </c:pt>
                <c:pt idx="19">
                  <c:v>2.3035194444813367E-3</c:v>
                </c:pt>
                <c:pt idx="20">
                  <c:v>0</c:v>
                </c:pt>
                <c:pt idx="21">
                  <c:v>3.2884880403189203E-2</c:v>
                </c:pt>
                <c:pt idx="22">
                  <c:v>4.4305768044065073E-2</c:v>
                </c:pt>
                <c:pt idx="23">
                  <c:v>1.1623448186023311E-2</c:v>
                </c:pt>
                <c:pt idx="24">
                  <c:v>7.5643026253677928E-2</c:v>
                </c:pt>
                <c:pt idx="25">
                  <c:v>5.6067385635028014E-2</c:v>
                </c:pt>
                <c:pt idx="26">
                  <c:v>3.5231064313777503E-2</c:v>
                </c:pt>
                <c:pt idx="27">
                  <c:v>0.25722130540903554</c:v>
                </c:pt>
                <c:pt idx="28">
                  <c:v>6.4308358109294384E-3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B34-4AF3-A36E-EB5A0859E835}"/>
            </c:ext>
          </c:extLst>
        </c:ser>
        <c:ser>
          <c:idx val="14"/>
          <c:order val="14"/>
          <c:tx>
            <c:strRef>
              <c:f>'Fall 16'!$Q$584</c:f>
              <c:strCache>
                <c:ptCount val="1"/>
                <c:pt idx="0">
                  <c:v>LH4-495FR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16'!$Q$585:$Q$613</c:f>
              <c:numCache>
                <c:formatCode>0%</c:formatCode>
                <c:ptCount val="29"/>
                <c:pt idx="0">
                  <c:v>2.6220265878895328E-2</c:v>
                </c:pt>
                <c:pt idx="1">
                  <c:v>0</c:v>
                </c:pt>
                <c:pt idx="2">
                  <c:v>4.1755328917184257E-3</c:v>
                </c:pt>
                <c:pt idx="3">
                  <c:v>2.6527505863680658E-3</c:v>
                </c:pt>
                <c:pt idx="4">
                  <c:v>2.68102059852224E-2</c:v>
                </c:pt>
                <c:pt idx="5">
                  <c:v>2.0577636349854455E-3</c:v>
                </c:pt>
                <c:pt idx="6">
                  <c:v>2.0274727907091551E-3</c:v>
                </c:pt>
                <c:pt idx="7">
                  <c:v>1.3276645071617311E-2</c:v>
                </c:pt>
                <c:pt idx="8">
                  <c:v>1.2580651075038179E-2</c:v>
                </c:pt>
                <c:pt idx="9">
                  <c:v>3.1453705787621751E-3</c:v>
                </c:pt>
                <c:pt idx="10">
                  <c:v>2.383685857945351E-3</c:v>
                </c:pt>
                <c:pt idx="11">
                  <c:v>5.168146511874778E-3</c:v>
                </c:pt>
                <c:pt idx="12">
                  <c:v>1.7405652681990707E-3</c:v>
                </c:pt>
                <c:pt idx="13">
                  <c:v>0.11613426261411888</c:v>
                </c:pt>
                <c:pt idx="14">
                  <c:v>2.8818710906588781E-2</c:v>
                </c:pt>
                <c:pt idx="15">
                  <c:v>2.6650149253054312E-2</c:v>
                </c:pt>
                <c:pt idx="16">
                  <c:v>2.8920521951355822E-2</c:v>
                </c:pt>
                <c:pt idx="17">
                  <c:v>4.0150344733052507E-3</c:v>
                </c:pt>
                <c:pt idx="18">
                  <c:v>0.33883159858569101</c:v>
                </c:pt>
                <c:pt idx="19">
                  <c:v>5.2578749512717611E-3</c:v>
                </c:pt>
                <c:pt idx="20">
                  <c:v>0</c:v>
                </c:pt>
                <c:pt idx="21">
                  <c:v>4.6041918664688604E-2</c:v>
                </c:pt>
                <c:pt idx="22">
                  <c:v>1.6188831705444887E-2</c:v>
                </c:pt>
                <c:pt idx="23">
                  <c:v>1.2014476951804019E-2</c:v>
                </c:pt>
                <c:pt idx="24">
                  <c:v>2.8818710906588781E-2</c:v>
                </c:pt>
                <c:pt idx="25">
                  <c:v>2.3841004333834917E-2</c:v>
                </c:pt>
                <c:pt idx="26">
                  <c:v>1.1942987940372825E-2</c:v>
                </c:pt>
                <c:pt idx="27">
                  <c:v>0.20410437301928475</c:v>
                </c:pt>
                <c:pt idx="28">
                  <c:v>6.1804876112598233E-3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34-4AF3-A36E-EB5A0859E835}"/>
            </c:ext>
          </c:extLst>
        </c:ser>
        <c:ser>
          <c:idx val="15"/>
          <c:order val="15"/>
          <c:tx>
            <c:strRef>
              <c:f>'Fall 16'!$R$584</c:f>
              <c:strCache>
                <c:ptCount val="1"/>
                <c:pt idx="0">
                  <c:v>LH4-496FR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16'!$R$585:$R$613</c:f>
              <c:numCache>
                <c:formatCode>0%</c:formatCode>
                <c:ptCount val="29"/>
                <c:pt idx="0">
                  <c:v>1.7910265304685643E-2</c:v>
                </c:pt>
                <c:pt idx="1">
                  <c:v>0</c:v>
                </c:pt>
                <c:pt idx="2">
                  <c:v>1.1218019310068914E-2</c:v>
                </c:pt>
                <c:pt idx="3">
                  <c:v>7.0895381629700483E-3</c:v>
                </c:pt>
                <c:pt idx="4">
                  <c:v>0.13555742403548704</c:v>
                </c:pt>
                <c:pt idx="5">
                  <c:v>6.3053618982904036E-3</c:v>
                </c:pt>
                <c:pt idx="6">
                  <c:v>1.8327856905414547E-3</c:v>
                </c:pt>
                <c:pt idx="7">
                  <c:v>1.1667466382249417E-2</c:v>
                </c:pt>
                <c:pt idx="8">
                  <c:v>8.9162271662519346E-3</c:v>
                </c:pt>
                <c:pt idx="9">
                  <c:v>1.1191267455090441E-2</c:v>
                </c:pt>
                <c:pt idx="10">
                  <c:v>2.7521895797673252E-3</c:v>
                </c:pt>
                <c:pt idx="11">
                  <c:v>7.5362084019690865E-3</c:v>
                </c:pt>
                <c:pt idx="12">
                  <c:v>4.9840607540898897E-3</c:v>
                </c:pt>
                <c:pt idx="13">
                  <c:v>4.6346813033084668E-2</c:v>
                </c:pt>
                <c:pt idx="14">
                  <c:v>0.11080556264156949</c:v>
                </c:pt>
                <c:pt idx="15">
                  <c:v>4.3391488004315977E-2</c:v>
                </c:pt>
                <c:pt idx="16">
                  <c:v>9.1734905697961628E-3</c:v>
                </c:pt>
                <c:pt idx="17">
                  <c:v>2.9549853429832245E-3</c:v>
                </c:pt>
                <c:pt idx="18">
                  <c:v>5.2732785364036777E-2</c:v>
                </c:pt>
                <c:pt idx="19">
                  <c:v>1.5521258896852267E-3</c:v>
                </c:pt>
                <c:pt idx="20">
                  <c:v>0</c:v>
                </c:pt>
                <c:pt idx="21">
                  <c:v>1.9184257637848336E-2</c:v>
                </c:pt>
                <c:pt idx="22">
                  <c:v>5.0349089160585857E-2</c:v>
                </c:pt>
                <c:pt idx="23">
                  <c:v>8.6407137773054903E-3</c:v>
                </c:pt>
                <c:pt idx="24">
                  <c:v>0.11080556264156949</c:v>
                </c:pt>
                <c:pt idx="25">
                  <c:v>4.205558330040058E-2</c:v>
                </c:pt>
                <c:pt idx="26">
                  <c:v>2.5401089590840819E-2</c:v>
                </c:pt>
                <c:pt idx="27">
                  <c:v>0.24515875970755785</c:v>
                </c:pt>
                <c:pt idx="28">
                  <c:v>4.4868791969585415E-3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34-4AF3-A36E-EB5A0859E835}"/>
            </c:ext>
          </c:extLst>
        </c:ser>
        <c:ser>
          <c:idx val="16"/>
          <c:order val="16"/>
          <c:tx>
            <c:strRef>
              <c:f>'Fall 16'!$S$584</c:f>
              <c:strCache>
                <c:ptCount val="1"/>
                <c:pt idx="0">
                  <c:v>LH4-497FR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16'!$S$585:$S$613</c:f>
              <c:numCache>
                <c:formatCode>0%</c:formatCode>
                <c:ptCount val="29"/>
                <c:pt idx="0">
                  <c:v>3.7427322820727714E-2</c:v>
                </c:pt>
                <c:pt idx="1">
                  <c:v>0</c:v>
                </c:pt>
                <c:pt idx="2">
                  <c:v>1.5631803531952995E-2</c:v>
                </c:pt>
                <c:pt idx="3">
                  <c:v>6.4144112351015598E-3</c:v>
                </c:pt>
                <c:pt idx="4">
                  <c:v>8.165416649698054E-2</c:v>
                </c:pt>
                <c:pt idx="5">
                  <c:v>6.6137426983257554E-3</c:v>
                </c:pt>
                <c:pt idx="6">
                  <c:v>1.909909081343548E-3</c:v>
                </c:pt>
                <c:pt idx="7">
                  <c:v>1.5946822360410902E-2</c:v>
                </c:pt>
                <c:pt idx="8">
                  <c:v>1.2043272670284769E-2</c:v>
                </c:pt>
                <c:pt idx="9">
                  <c:v>1.4620800400553659E-2</c:v>
                </c:pt>
                <c:pt idx="10">
                  <c:v>2.5478057566440805E-3</c:v>
                </c:pt>
                <c:pt idx="11">
                  <c:v>8.1625572840331537E-3</c:v>
                </c:pt>
                <c:pt idx="12">
                  <c:v>9.9107033329647494E-3</c:v>
                </c:pt>
                <c:pt idx="13">
                  <c:v>5.1621911807899205E-2</c:v>
                </c:pt>
                <c:pt idx="14">
                  <c:v>8.6328024651654692E-2</c:v>
                </c:pt>
                <c:pt idx="15">
                  <c:v>3.2624828164900053E-2</c:v>
                </c:pt>
                <c:pt idx="16">
                  <c:v>1.6989333966623155E-2</c:v>
                </c:pt>
                <c:pt idx="17">
                  <c:v>3.4931216994857992E-3</c:v>
                </c:pt>
                <c:pt idx="18">
                  <c:v>7.376829893113955E-2</c:v>
                </c:pt>
                <c:pt idx="19">
                  <c:v>1.3567950051259735E-3</c:v>
                </c:pt>
                <c:pt idx="20">
                  <c:v>0</c:v>
                </c:pt>
                <c:pt idx="21">
                  <c:v>4.9073956223659072E-2</c:v>
                </c:pt>
                <c:pt idx="22">
                  <c:v>0.11527518142213392</c:v>
                </c:pt>
                <c:pt idx="23">
                  <c:v>9.0924711740494844E-3</c:v>
                </c:pt>
                <c:pt idx="24">
                  <c:v>8.6328024651654692E-2</c:v>
                </c:pt>
                <c:pt idx="25">
                  <c:v>3.3264199783730297E-2</c:v>
                </c:pt>
                <c:pt idx="26">
                  <c:v>7.9105635994084544E-2</c:v>
                </c:pt>
                <c:pt idx="27">
                  <c:v>0.14507585188426156</c:v>
                </c:pt>
                <c:pt idx="28">
                  <c:v>3.719046970274459E-3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B34-4AF3-A36E-EB5A0859E835}"/>
            </c:ext>
          </c:extLst>
        </c:ser>
        <c:ser>
          <c:idx val="17"/>
          <c:order val="17"/>
          <c:tx>
            <c:strRef>
              <c:f>'Fall 16'!$T$584</c:f>
              <c:strCache>
                <c:ptCount val="1"/>
                <c:pt idx="0">
                  <c:v>LH4-498FR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16'!$T$585:$T$613</c:f>
              <c:numCache>
                <c:formatCode>0%</c:formatCode>
                <c:ptCount val="29"/>
                <c:pt idx="0">
                  <c:v>2.2959784757376388E-2</c:v>
                </c:pt>
                <c:pt idx="1">
                  <c:v>0</c:v>
                </c:pt>
                <c:pt idx="2">
                  <c:v>1.0642442185724906E-2</c:v>
                </c:pt>
                <c:pt idx="3">
                  <c:v>5.9538060408897758E-3</c:v>
                </c:pt>
                <c:pt idx="4">
                  <c:v>5.7752094382489891E-2</c:v>
                </c:pt>
                <c:pt idx="5">
                  <c:v>5.2872591821011092E-3</c:v>
                </c:pt>
                <c:pt idx="6">
                  <c:v>4.3453690191177603E-3</c:v>
                </c:pt>
                <c:pt idx="7">
                  <c:v>1.9849216959332179E-2</c:v>
                </c:pt>
                <c:pt idx="8">
                  <c:v>1.3109820042808763E-2</c:v>
                </c:pt>
                <c:pt idx="9">
                  <c:v>1.101529974904761E-2</c:v>
                </c:pt>
                <c:pt idx="10">
                  <c:v>4.7288052641525228E-3</c:v>
                </c:pt>
                <c:pt idx="11">
                  <c:v>7.8538666280855585E-3</c:v>
                </c:pt>
                <c:pt idx="12">
                  <c:v>1.2104997589636918E-2</c:v>
                </c:pt>
                <c:pt idx="13">
                  <c:v>6.2148138615053611E-2</c:v>
                </c:pt>
                <c:pt idx="14">
                  <c:v>8.2922824162406664E-2</c:v>
                </c:pt>
                <c:pt idx="15">
                  <c:v>4.4106478073330395E-2</c:v>
                </c:pt>
                <c:pt idx="16">
                  <c:v>2.1855513658485461E-2</c:v>
                </c:pt>
                <c:pt idx="17">
                  <c:v>5.8911746387928024E-3</c:v>
                </c:pt>
                <c:pt idx="18">
                  <c:v>0.10665371348703404</c:v>
                </c:pt>
                <c:pt idx="19">
                  <c:v>2.0088779127403408E-3</c:v>
                </c:pt>
                <c:pt idx="20">
                  <c:v>0</c:v>
                </c:pt>
                <c:pt idx="21">
                  <c:v>3.3955437910910158E-2</c:v>
                </c:pt>
                <c:pt idx="22">
                  <c:v>9.0482013093326347E-2</c:v>
                </c:pt>
                <c:pt idx="23">
                  <c:v>3.4701672215012298E-3</c:v>
                </c:pt>
                <c:pt idx="24">
                  <c:v>8.2922824162406664E-2</c:v>
                </c:pt>
                <c:pt idx="25">
                  <c:v>3.1814295299002975E-2</c:v>
                </c:pt>
                <c:pt idx="26">
                  <c:v>7.1254382481204193E-2</c:v>
                </c:pt>
                <c:pt idx="27">
                  <c:v>0.17829382550978104</c:v>
                </c:pt>
                <c:pt idx="28">
                  <c:v>6.6175719732605746E-3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34-4AF3-A36E-EB5A0859E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6583696"/>
        <c:axId val="2146580304"/>
      </c:barChart>
      <c:catAx>
        <c:axId val="214658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580304"/>
        <c:crosses val="autoZero"/>
        <c:auto val="1"/>
        <c:lblAlgn val="ctr"/>
        <c:lblOffset val="100"/>
        <c:noMultiLvlLbl val="0"/>
      </c:catAx>
      <c:valAx>
        <c:axId val="2146580304"/>
        <c:scaling>
          <c:orientation val="minMax"/>
          <c:max val="0.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58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LEMMING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16'!$AQ$654:$AQ$664</c:f>
                <c:numCache>
                  <c:formatCode>General</c:formatCode>
                  <c:ptCount val="11"/>
                  <c:pt idx="0">
                    <c:v>2.3321595117035087E-2</c:v>
                  </c:pt>
                  <c:pt idx="1">
                    <c:v>1.8589659798705464E-2</c:v>
                  </c:pt>
                  <c:pt idx="2">
                    <c:v>1.0352631697062192E-2</c:v>
                  </c:pt>
                  <c:pt idx="3">
                    <c:v>0</c:v>
                  </c:pt>
                  <c:pt idx="4">
                    <c:v>0</c:v>
                  </c:pt>
                  <c:pt idx="5">
                    <c:v>3.2584230442238314E-2</c:v>
                  </c:pt>
                  <c:pt idx="6">
                    <c:v>5.0117652930547797E-2</c:v>
                  </c:pt>
                  <c:pt idx="7">
                    <c:v>6.0540548953877657E-2</c:v>
                  </c:pt>
                  <c:pt idx="8">
                    <c:v>0</c:v>
                  </c:pt>
                  <c:pt idx="9">
                    <c:v>0.14598940331509094</c:v>
                  </c:pt>
                  <c:pt idx="10">
                    <c:v>1.2768879722313151E-2</c:v>
                  </c:pt>
                </c:numCache>
              </c:numRef>
            </c:plus>
            <c:minus>
              <c:numRef>
                <c:f>'Fall 16'!$AQ$654:$AQ$664</c:f>
                <c:numCache>
                  <c:formatCode>General</c:formatCode>
                  <c:ptCount val="11"/>
                  <c:pt idx="0">
                    <c:v>2.3321595117035087E-2</c:v>
                  </c:pt>
                  <c:pt idx="1">
                    <c:v>1.8589659798705464E-2</c:v>
                  </c:pt>
                  <c:pt idx="2">
                    <c:v>1.0352631697062192E-2</c:v>
                  </c:pt>
                  <c:pt idx="3">
                    <c:v>0</c:v>
                  </c:pt>
                  <c:pt idx="4">
                    <c:v>0</c:v>
                  </c:pt>
                  <c:pt idx="5">
                    <c:v>3.2584230442238314E-2</c:v>
                  </c:pt>
                  <c:pt idx="6">
                    <c:v>5.0117652930547797E-2</c:v>
                  </c:pt>
                  <c:pt idx="7">
                    <c:v>6.0540548953877657E-2</c:v>
                  </c:pt>
                  <c:pt idx="8">
                    <c:v>0</c:v>
                  </c:pt>
                  <c:pt idx="9">
                    <c:v>0.14598940331509094</c:v>
                  </c:pt>
                  <c:pt idx="10">
                    <c:v>1.2768879722313151E-2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16'!$AO$654:$AO$664</c:f>
              <c:numCache>
                <c:formatCode>0%</c:formatCode>
                <c:ptCount val="11"/>
                <c:pt idx="0">
                  <c:v>8.8805900194792398E-2</c:v>
                </c:pt>
                <c:pt idx="1">
                  <c:v>1.9443222399362466E-2</c:v>
                </c:pt>
                <c:pt idx="2">
                  <c:v>1.9697137009118616E-2</c:v>
                </c:pt>
                <c:pt idx="3">
                  <c:v>0</c:v>
                </c:pt>
                <c:pt idx="4">
                  <c:v>0</c:v>
                </c:pt>
                <c:pt idx="5">
                  <c:v>5.6237562748033959E-2</c:v>
                </c:pt>
                <c:pt idx="6">
                  <c:v>2.0460446130957353E-2</c:v>
                </c:pt>
                <c:pt idx="7">
                  <c:v>8.6738085705758736E-2</c:v>
                </c:pt>
                <c:pt idx="8">
                  <c:v>0</c:v>
                </c:pt>
                <c:pt idx="9">
                  <c:v>0.69887775369572858</c:v>
                </c:pt>
                <c:pt idx="10">
                  <c:v>9.7398921162479331E-3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0-4DDD-9E49-EA861200B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645184"/>
        <c:axId val="-2128641824"/>
      </c:barChart>
      <c:catAx>
        <c:axId val="-212864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641824"/>
        <c:crosses val="autoZero"/>
        <c:auto val="1"/>
        <c:lblAlgn val="ctr"/>
        <c:lblOffset val="100"/>
        <c:noMultiLvlLbl val="0"/>
      </c:catAx>
      <c:valAx>
        <c:axId val="-2128641824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64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15'!$B$248:$B$251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3-4654-B85E-3013C4C80FB3}"/>
            </c:ext>
          </c:extLst>
        </c:ser>
        <c:ser>
          <c:idx val="0"/>
          <c:order val="1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03-4654-B85E-3013C4C80FB3}"/>
            </c:ext>
          </c:extLst>
        </c:ser>
        <c:ser>
          <c:idx val="1"/>
          <c:order val="2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03-4654-B85E-3013C4C80FB3}"/>
            </c:ext>
          </c:extLst>
        </c:ser>
        <c:ser>
          <c:idx val="2"/>
          <c:order val="3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03-4654-B85E-3013C4C80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405248"/>
        <c:axId val="-2108408352"/>
      </c:barChart>
      <c:catAx>
        <c:axId val="-2108405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408352"/>
        <c:crosses val="autoZero"/>
        <c:auto val="1"/>
        <c:lblAlgn val="ctr"/>
        <c:lblOffset val="100"/>
        <c:noMultiLvlLbl val="0"/>
      </c:catAx>
      <c:valAx>
        <c:axId val="-21084083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8405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"/>
          <c:y val="5.1400554097404502E-2"/>
          <c:w val="0.84310979877515302"/>
          <c:h val="0.56318606007582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'Oct-Nov 15'!$E$202</c:f>
              <c:strCache>
                <c:ptCount val="1"/>
                <c:pt idx="0">
                  <c:v>LH2014FR HEPTANE OH fraction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15'!$E$203:$E$213</c:f>
              <c:numCache>
                <c:formatCode>0.0</c:formatCode>
                <c:ptCount val="11"/>
                <c:pt idx="0">
                  <c:v>58.062371998921023</c:v>
                </c:pt>
                <c:pt idx="1">
                  <c:v>23.150041767597607</c:v>
                </c:pt>
                <c:pt idx="2">
                  <c:v>53.378547315370206</c:v>
                </c:pt>
                <c:pt idx="3">
                  <c:v>24.265777481379011</c:v>
                </c:pt>
                <c:pt idx="6">
                  <c:v>204.23290662482131</c:v>
                </c:pt>
                <c:pt idx="7">
                  <c:v>210.59642424263166</c:v>
                </c:pt>
                <c:pt idx="8">
                  <c:v>46.224583450076516</c:v>
                </c:pt>
                <c:pt idx="10">
                  <c:v>389.04042116301866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C-4513-AE58-2AD1EEE88420}"/>
            </c:ext>
          </c:extLst>
        </c:ser>
        <c:ser>
          <c:idx val="1"/>
          <c:order val="1"/>
          <c:tx>
            <c:strRef>
              <c:f>'Oct-Nov 15'!$F$202</c:f>
              <c:strCache>
                <c:ptCount val="1"/>
                <c:pt idx="0">
                  <c:v>LH2014FR DCM OH fraction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15'!$F$203:$F$213</c:f>
              <c:numCache>
                <c:formatCode>0.0</c:formatCode>
                <c:ptCount val="11"/>
                <c:pt idx="0">
                  <c:v>54.451995328092032</c:v>
                </c:pt>
                <c:pt idx="1">
                  <c:v>24.292617822445777</c:v>
                </c:pt>
                <c:pt idx="2">
                  <c:v>54.930225920074875</c:v>
                </c:pt>
                <c:pt idx="3">
                  <c:v>24.86313457868355</c:v>
                </c:pt>
                <c:pt idx="6">
                  <c:v>192.37086977427666</c:v>
                </c:pt>
                <c:pt idx="7">
                  <c:v>197.11118997748176</c:v>
                </c:pt>
                <c:pt idx="8">
                  <c:v>43.882690601761468</c:v>
                </c:pt>
                <c:pt idx="10">
                  <c:v>361.70349975617211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C-4513-AE58-2AD1EEE88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0599536"/>
        <c:axId val="-2110602560"/>
      </c:barChart>
      <c:catAx>
        <c:axId val="-2110599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0602560"/>
        <c:crosses val="autoZero"/>
        <c:auto val="1"/>
        <c:lblAlgn val="ctr"/>
        <c:lblOffset val="100"/>
        <c:noMultiLvlLbl val="0"/>
      </c:catAx>
      <c:valAx>
        <c:axId val="-21106025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0599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809570054265501"/>
          <c:y val="5.98013269174687E-2"/>
          <c:w val="0.48629497002325001"/>
          <c:h val="0.1674343832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"/>
          <c:y val="5.1400554097404502E-2"/>
          <c:w val="0.84310979877515302"/>
          <c:h val="0.56318606007582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'Oct-Nov 15'!$D$202</c:f>
              <c:strCache>
                <c:ptCount val="1"/>
                <c:pt idx="0">
                  <c:v>LH2014FR HEPTANE BA fraction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15'!$D$203:$D$213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6">
                  <c:v>1.6090285806940061</c:v>
                </c:pt>
                <c:pt idx="7">
                  <c:v>1.9671820862726588</c:v>
                </c:pt>
                <c:pt idx="8">
                  <c:v>1.9775978038943061</c:v>
                </c:pt>
                <c:pt idx="10">
                  <c:v>14.236304064413126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7-4577-A8A1-56630553D200}"/>
            </c:ext>
          </c:extLst>
        </c:ser>
        <c:ser>
          <c:idx val="1"/>
          <c:order val="1"/>
          <c:tx>
            <c:strRef>
              <c:f>'Oct-Nov 15'!$E$202</c:f>
              <c:strCache>
                <c:ptCount val="1"/>
                <c:pt idx="0">
                  <c:v>LH2014FR HEPTANE OH fraction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15'!$E$203:$E$213</c:f>
              <c:numCache>
                <c:formatCode>0.0</c:formatCode>
                <c:ptCount val="11"/>
                <c:pt idx="0">
                  <c:v>58.062371998921023</c:v>
                </c:pt>
                <c:pt idx="1">
                  <c:v>23.150041767597607</c:v>
                </c:pt>
                <c:pt idx="2">
                  <c:v>53.378547315370206</c:v>
                </c:pt>
                <c:pt idx="3">
                  <c:v>24.265777481379011</c:v>
                </c:pt>
                <c:pt idx="6">
                  <c:v>204.23290662482131</c:v>
                </c:pt>
                <c:pt idx="7">
                  <c:v>210.59642424263166</c:v>
                </c:pt>
                <c:pt idx="8">
                  <c:v>46.224583450076516</c:v>
                </c:pt>
                <c:pt idx="10">
                  <c:v>389.04042116301866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D7-4577-A8A1-56630553D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0638480"/>
        <c:axId val="-2110641504"/>
      </c:barChart>
      <c:catAx>
        <c:axId val="-2110638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0641504"/>
        <c:crosses val="autoZero"/>
        <c:auto val="1"/>
        <c:lblAlgn val="ctr"/>
        <c:lblOffset val="100"/>
        <c:noMultiLvlLbl val="0"/>
      </c:catAx>
      <c:valAx>
        <c:axId val="-21106415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0638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809570054265501"/>
          <c:y val="5.98013269174687E-2"/>
          <c:w val="0.31187930471629699"/>
          <c:h val="0.13441968068060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"/>
          <c:y val="5.1400554097404502E-2"/>
          <c:w val="0.84310979877515302"/>
          <c:h val="0.563186060075823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'Oct-Nov 15'!$F$202</c:f>
              <c:strCache>
                <c:ptCount val="1"/>
                <c:pt idx="0">
                  <c:v>LH2014FR DCM OH fraction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15'!$F$203:$F$213</c:f>
              <c:numCache>
                <c:formatCode>0.0</c:formatCode>
                <c:ptCount val="11"/>
                <c:pt idx="0">
                  <c:v>54.451995328092032</c:v>
                </c:pt>
                <c:pt idx="1">
                  <c:v>24.292617822445777</c:v>
                </c:pt>
                <c:pt idx="2">
                  <c:v>54.930225920074875</c:v>
                </c:pt>
                <c:pt idx="3">
                  <c:v>24.86313457868355</c:v>
                </c:pt>
                <c:pt idx="6">
                  <c:v>192.37086977427666</c:v>
                </c:pt>
                <c:pt idx="7">
                  <c:v>197.11118997748176</c:v>
                </c:pt>
                <c:pt idx="8">
                  <c:v>43.882690601761468</c:v>
                </c:pt>
                <c:pt idx="10">
                  <c:v>361.70349975617211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D-4130-9C4C-45C29B8DA905}"/>
            </c:ext>
          </c:extLst>
        </c:ser>
        <c:ser>
          <c:idx val="3"/>
          <c:order val="1"/>
          <c:tx>
            <c:strRef>
              <c:f>'Oct-Nov 15'!$G$202</c:f>
              <c:strCache>
                <c:ptCount val="1"/>
                <c:pt idx="0">
                  <c:v>LH2014FR DCM BA fraction</c:v>
                </c:pt>
              </c:strCache>
            </c:strRef>
          </c:tx>
          <c:invertIfNegative val="0"/>
          <c:cat>
            <c:strRef>
              <c:f>'Oct-Nov 15'!$A$203:$A$213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15'!$G$203:$G$213</c:f>
              <c:numCache>
                <c:formatCode>0.0</c:formatCode>
                <c:ptCount val="11"/>
                <c:pt idx="0">
                  <c:v>0.64380649773621312</c:v>
                </c:pt>
                <c:pt idx="1">
                  <c:v>0.38574226660149347</c:v>
                </c:pt>
                <c:pt idx="6">
                  <c:v>2.6083272054988509</c:v>
                </c:pt>
                <c:pt idx="7">
                  <c:v>2.4950255915210069</c:v>
                </c:pt>
                <c:pt idx="8">
                  <c:v>0.64327548898315223</c:v>
                </c:pt>
                <c:pt idx="10">
                  <c:v>5.1325062787014826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D-4130-9C4C-45C29B8DA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0677488"/>
        <c:axId val="-2110680512"/>
      </c:barChart>
      <c:catAx>
        <c:axId val="-211067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0680512"/>
        <c:crosses val="autoZero"/>
        <c:auto val="1"/>
        <c:lblAlgn val="ctr"/>
        <c:lblOffset val="100"/>
        <c:noMultiLvlLbl val="0"/>
      </c:catAx>
      <c:valAx>
        <c:axId val="-21106805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067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809570054265501"/>
          <c:y val="5.98013269174687E-2"/>
          <c:w val="0.32923100394556298"/>
          <c:h val="0.2688393613612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"/>
          <c:y val="5.1400554097404502E-2"/>
          <c:w val="0.84310979877515302"/>
          <c:h val="0.56318606007582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'Oct-Nov 15'!$W$202</c:f>
              <c:strCache>
                <c:ptCount val="1"/>
                <c:pt idx="0">
                  <c:v>LH2014FR DCM</c:v>
                </c:pt>
              </c:strCache>
            </c:strRef>
          </c:tx>
          <c:invertIfNegative val="0"/>
          <c:cat>
            <c:strRef>
              <c:f>'Oct-Nov 15'!$T$203:$T$213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15'!$W$203:$W$213</c:f>
              <c:numCache>
                <c:formatCode>0.0%</c:formatCode>
                <c:ptCount val="11"/>
                <c:pt idx="0">
                  <c:v>1.1823377524681275E-2</c:v>
                </c:pt>
                <c:pt idx="1">
                  <c:v>1.5878991281255705E-2</c:v>
                </c:pt>
                <c:pt idx="2">
                  <c:v>0</c:v>
                </c:pt>
                <c:pt idx="3">
                  <c:v>0</c:v>
                </c:pt>
                <c:pt idx="6">
                  <c:v>1.3558847077831478E-2</c:v>
                </c:pt>
                <c:pt idx="7">
                  <c:v>1.2657960168603528E-2</c:v>
                </c:pt>
                <c:pt idx="8">
                  <c:v>1.4658980116349814E-2</c:v>
                </c:pt>
                <c:pt idx="10">
                  <c:v>1.4189816471671841E-2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C-4CA6-A298-4E043FD853F7}"/>
            </c:ext>
          </c:extLst>
        </c:ser>
        <c:ser>
          <c:idx val="1"/>
          <c:order val="1"/>
          <c:tx>
            <c:strRef>
              <c:f>'Oct-Nov 15'!$V$202</c:f>
              <c:strCache>
                <c:ptCount val="1"/>
                <c:pt idx="0">
                  <c:v>LH2014FR HEPTANE</c:v>
                </c:pt>
              </c:strCache>
            </c:strRef>
          </c:tx>
          <c:invertIfNegative val="0"/>
          <c:cat>
            <c:strRef>
              <c:f>'Oct-Nov 15'!$T$203:$T$213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Epi-b-campestanol </c:v>
                </c:pt>
                <c:pt idx="4">
                  <c:v>24-ethyl-5β-cholesta-22-en-3b-ol</c:v>
                </c:pt>
                <c:pt idx="5">
                  <c:v>24-ethyl-5β-cholesta-22-en-3α-ol</c:v>
                </c:pt>
                <c:pt idx="6">
                  <c:v>24-Ethylcoprostanol</c:v>
                </c:pt>
                <c:pt idx="7">
                  <c:v>24-Ethylepicoprostanol</c:v>
                </c:pt>
                <c:pt idx="8">
                  <c:v>Campestanol</c:v>
                </c:pt>
                <c:pt idx="9">
                  <c:v>Stigmastanol</c:v>
                </c:pt>
                <c:pt idx="10">
                  <c:v>Sitostanol</c:v>
                </c:pt>
              </c:strCache>
            </c:strRef>
          </c:cat>
          <c:val>
            <c:numRef>
              <c:f>'Oct-Nov 15'!$V$203:$V$213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6">
                  <c:v>7.8784002406126156E-3</c:v>
                </c:pt>
                <c:pt idx="7">
                  <c:v>9.3410042138523473E-3</c:v>
                </c:pt>
                <c:pt idx="8">
                  <c:v>4.278238236652044E-2</c:v>
                </c:pt>
                <c:pt idx="10">
                  <c:v>3.6593380250448893E-2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C-4CA6-A298-4E043FD85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0717424"/>
        <c:axId val="-2110720448"/>
      </c:barChart>
      <c:catAx>
        <c:axId val="-211071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0720448"/>
        <c:crosses val="autoZero"/>
        <c:auto val="1"/>
        <c:lblAlgn val="ctr"/>
        <c:lblOffset val="100"/>
        <c:noMultiLvlLbl val="0"/>
      </c:catAx>
      <c:valAx>
        <c:axId val="-21107204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BA / OH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58656359427553E-2"/>
              <c:y val="0.2632018858896300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-2110717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164782011025"/>
          <c:y val="4.4934159214856502E-2"/>
          <c:w val="0.436745344103175"/>
          <c:h val="0.13441968068060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"/>
          <c:y val="5.1400554097404502E-2"/>
          <c:w val="0.84310979877515302"/>
          <c:h val="0.78990826627801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'Oct-Nov 15'!$E$117</c:f>
              <c:strCache>
                <c:ptCount val="1"/>
                <c:pt idx="0">
                  <c:v>LH2014FR HEPTANE BA fraction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'Oct-Nov 15'!$A$124:$A$126</c:f>
              <c:strCache>
                <c:ptCount val="3"/>
                <c:pt idx="0">
                  <c:v>BA?</c:v>
                </c:pt>
                <c:pt idx="1">
                  <c:v>LCA</c:v>
                </c:pt>
                <c:pt idx="2">
                  <c:v>DCA</c:v>
                </c:pt>
              </c:strCache>
            </c:strRef>
          </c:cat>
          <c:val>
            <c:numRef>
              <c:f>'Oct-Nov 15'!$E$124:$E$126</c:f>
              <c:numCache>
                <c:formatCode>0.000</c:formatCode>
                <c:ptCount val="3"/>
                <c:pt idx="0">
                  <c:v>3.5373602028737423</c:v>
                </c:pt>
                <c:pt idx="1">
                  <c:v>16.707829242347049</c:v>
                </c:pt>
                <c:pt idx="2">
                  <c:v>13.237615807498074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D-4C8A-BAA9-E0927F6B71F2}"/>
            </c:ext>
          </c:extLst>
        </c:ser>
        <c:ser>
          <c:idx val="1"/>
          <c:order val="1"/>
          <c:tx>
            <c:strRef>
              <c:f>'Oct-Nov 15'!$F$117</c:f>
              <c:strCache>
                <c:ptCount val="1"/>
                <c:pt idx="0">
                  <c:v>LH2014FR DCM BA fraction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'Oct-Nov 15'!$A$124:$A$126</c:f>
              <c:strCache>
                <c:ptCount val="3"/>
                <c:pt idx="0">
                  <c:v>BA?</c:v>
                </c:pt>
                <c:pt idx="1">
                  <c:v>LCA</c:v>
                </c:pt>
                <c:pt idx="2">
                  <c:v>DCA</c:v>
                </c:pt>
              </c:strCache>
            </c:strRef>
          </c:cat>
          <c:val>
            <c:numRef>
              <c:f>'Oct-Nov 15'!$F$124:$F$126</c:f>
              <c:numCache>
                <c:formatCode>0.000</c:formatCode>
                <c:ptCount val="3"/>
                <c:pt idx="0">
                  <c:v>0</c:v>
                </c:pt>
                <c:pt idx="1">
                  <c:v>3.5315636477018715</c:v>
                </c:pt>
                <c:pt idx="2">
                  <c:v>39.743702880770478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D-4C8A-BAA9-E0927F6B7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0756736"/>
        <c:axId val="-2110759680"/>
      </c:barChart>
      <c:catAx>
        <c:axId val="-211075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0759680"/>
        <c:crosses val="autoZero"/>
        <c:auto val="1"/>
        <c:lblAlgn val="ctr"/>
        <c:lblOffset val="100"/>
        <c:noMultiLvlLbl val="0"/>
      </c:catAx>
      <c:valAx>
        <c:axId val="-21107596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</a:t>
                </a:r>
                <a:r>
                  <a:rPr lang="el-GR"/>
                  <a:t>μ</a:t>
                </a:r>
                <a:r>
                  <a:rPr lang="en-US"/>
                  <a:t>g/g 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10756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9806934661482"/>
          <c:y val="4.86509187273464E-2"/>
          <c:w val="0.69688333170865502"/>
          <c:h val="0.167434383202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D-4493-9609-9347B86577F6}"/>
            </c:ext>
          </c:extLst>
        </c:ser>
        <c:ser>
          <c:idx val="0"/>
          <c:order val="1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D-4493-9609-9347B86577F6}"/>
            </c:ext>
          </c:extLst>
        </c:ser>
        <c:ser>
          <c:idx val="3"/>
          <c:order val="2"/>
          <c:tx>
            <c:strRef>
              <c:f>'Dec 15'!$C$207</c:f>
              <c:strCache>
                <c:ptCount val="1"/>
                <c:pt idx="0">
                  <c:v>20/80 Ab1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A0D-4493-9609-9347B86577F6}"/>
            </c:ext>
          </c:extLst>
        </c:ser>
        <c:ser>
          <c:idx val="1"/>
          <c:order val="3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0D-4493-9609-9347B86577F6}"/>
            </c:ext>
          </c:extLst>
        </c:ser>
        <c:ser>
          <c:idx val="2"/>
          <c:order val="4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0D-4493-9609-9347B8657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275024"/>
        <c:axId val="-2107272144"/>
      </c:barChart>
      <c:catAx>
        <c:axId val="-210727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272144"/>
        <c:crosses val="autoZero"/>
        <c:auto val="1"/>
        <c:lblAlgn val="ctr"/>
        <c:lblOffset val="100"/>
        <c:noMultiLvlLbl val="0"/>
      </c:catAx>
      <c:valAx>
        <c:axId val="-210727214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7275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82790995593593E-2"/>
          <c:y val="4.05365995917177E-3"/>
          <c:w val="0.89393828364952699"/>
          <c:h val="0.1236983864631050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A-419F-A594-0846A7643397}"/>
            </c:ext>
          </c:extLst>
        </c:ser>
        <c:ser>
          <c:idx val="0"/>
          <c:order val="1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6A-419F-A594-0846A7643397}"/>
            </c:ext>
          </c:extLst>
        </c:ser>
        <c:ser>
          <c:idx val="3"/>
          <c:order val="2"/>
          <c:tx>
            <c:strRef>
              <c:f>'Dec 15'!$C$207</c:f>
              <c:strCache>
                <c:ptCount val="1"/>
                <c:pt idx="0">
                  <c:v>20/80 Ab1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('Dec 15'!$C$261:$C$263,'Dec 15'!$C$266)</c:f>
              <c:numCache>
                <c:formatCode>0.00</c:formatCode>
                <c:ptCount val="4"/>
                <c:pt idx="0" formatCode="0.0">
                  <c:v>0.73780290495667344</c:v>
                </c:pt>
                <c:pt idx="1">
                  <c:v>0.14719564992715525</c:v>
                </c:pt>
                <c:pt idx="2" formatCode="0.0">
                  <c:v>0.71680078884681164</c:v>
                </c:pt>
                <c:pt idx="3">
                  <c:v>0.57371394292743361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6A-419F-A594-0846A7643397}"/>
            </c:ext>
          </c:extLst>
        </c:ser>
        <c:ser>
          <c:idx val="1"/>
          <c:order val="3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6A-419F-A594-0846A7643397}"/>
            </c:ext>
          </c:extLst>
        </c:ser>
        <c:ser>
          <c:idx val="2"/>
          <c:order val="4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6A-419F-A594-0846A7643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168656"/>
        <c:axId val="-2107165776"/>
      </c:barChart>
      <c:catAx>
        <c:axId val="-210716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165776"/>
        <c:crosses val="autoZero"/>
        <c:auto val="1"/>
        <c:lblAlgn val="ctr"/>
        <c:lblOffset val="100"/>
        <c:noMultiLvlLbl val="0"/>
      </c:catAx>
      <c:valAx>
        <c:axId val="-210716577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7168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163997363283595E-2"/>
          <c:y val="4.05365995917177E-3"/>
          <c:w val="0.89605338584560301"/>
          <c:h val="0.1236983864631050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2000"/>
              </a:schemeClr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0-4FC2-ABA5-16798EBFAFCA}"/>
            </c:ext>
          </c:extLst>
        </c:ser>
        <c:ser>
          <c:idx val="0"/>
          <c:order val="1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0-4FC2-ABA5-16798EBFAFCA}"/>
            </c:ext>
          </c:extLst>
        </c:ser>
        <c:ser>
          <c:idx val="3"/>
          <c:order val="2"/>
          <c:tx>
            <c:strRef>
              <c:f>'Dec 15'!$C$207</c:f>
              <c:strCache>
                <c:ptCount val="1"/>
                <c:pt idx="0">
                  <c:v>20/80 Ab1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('Dec 15'!$C$261:$C$263,'Dec 15'!$C$266)</c:f>
              <c:numCache>
                <c:formatCode>0.00</c:formatCode>
                <c:ptCount val="4"/>
                <c:pt idx="0" formatCode="0.0">
                  <c:v>0.73780290495667344</c:v>
                </c:pt>
                <c:pt idx="1">
                  <c:v>0.14719564992715525</c:v>
                </c:pt>
                <c:pt idx="2" formatCode="0.0">
                  <c:v>0.71680078884681164</c:v>
                </c:pt>
                <c:pt idx="3">
                  <c:v>0.57371394292743361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70-4FC2-ABA5-16798EBFAFCA}"/>
            </c:ext>
          </c:extLst>
        </c:ser>
        <c:ser>
          <c:idx val="1"/>
          <c:order val="3"/>
          <c:tx>
            <c:strRef>
              <c:f>'Oct-Nov 15'!$E$247</c:f>
              <c:strCache>
                <c:ptCount val="1"/>
                <c:pt idx="0">
                  <c:v>Reindeer Faeces 1</c:v>
                </c:pt>
              </c:strCache>
            </c:strRef>
          </c:tx>
          <c:spPr>
            <a:solidFill>
              <a:schemeClr val="bg2">
                <a:lumMod val="50000"/>
                <a:alpha val="31000"/>
              </a:schemeClr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70-4FC2-ABA5-16798EBFAFCA}"/>
            </c:ext>
          </c:extLst>
        </c:ser>
        <c:ser>
          <c:idx val="2"/>
          <c:order val="4"/>
          <c:tx>
            <c:strRef>
              <c:f>'Oct-Nov 15'!$J$247</c:f>
              <c:strCache>
                <c:ptCount val="1"/>
                <c:pt idx="0">
                  <c:v>Reindeer Faeces 2</c:v>
                </c:pt>
              </c:strCache>
            </c:strRef>
          </c:tx>
          <c:spPr>
            <a:solidFill>
              <a:schemeClr val="bg2">
                <a:lumMod val="25000"/>
                <a:alpha val="30000"/>
              </a:schemeClr>
            </a:solidFill>
          </c:spPr>
          <c:invertIfNegative val="0"/>
          <c:cat>
            <c:strRef>
              <c:f>'Oct-Nov 15'!$E$258:$E$261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70-4FC2-ABA5-16798EBFA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061760"/>
        <c:axId val="-2107058880"/>
      </c:barChart>
      <c:catAx>
        <c:axId val="-2107061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058880"/>
        <c:crosses val="autoZero"/>
        <c:auto val="1"/>
        <c:lblAlgn val="ctr"/>
        <c:lblOffset val="100"/>
        <c:noMultiLvlLbl val="0"/>
      </c:catAx>
      <c:valAx>
        <c:axId val="-210705888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7061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163997363283595E-2"/>
          <c:y val="4.05365995917177E-3"/>
          <c:w val="0.89605338584560301"/>
          <c:h val="0.12369838646310501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"/>
          <c:y val="5.1400554097404502E-2"/>
          <c:w val="0.84310979877515302"/>
          <c:h val="0.56318606007582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 15'!$E$118</c:f>
              <c:strCache>
                <c:ptCount val="1"/>
                <c:pt idx="0">
                  <c:v>LH2-014FR A HEPTANE</c:v>
                </c:pt>
              </c:strCache>
            </c:strRef>
          </c:tx>
          <c:invertIfNegative val="0"/>
          <c:cat>
            <c:strRef>
              <c:f>'Dec 15'!$A$119:$A$127</c:f>
              <c:strCache>
                <c:ptCount val="9"/>
                <c:pt idx="0">
                  <c:v>Coprostanol</c:v>
                </c:pt>
                <c:pt idx="1">
                  <c:v>Epicoprostanol</c:v>
                </c:pt>
                <c:pt idx="2">
                  <c:v>24-Ethylcoprostanol</c:v>
                </c:pt>
                <c:pt idx="3">
                  <c:v>24-Ethylepicoprostanol</c:v>
                </c:pt>
                <c:pt idx="4">
                  <c:v>Campestanol</c:v>
                </c:pt>
                <c:pt idx="5">
                  <c:v>Sitostanol</c:v>
                </c:pt>
                <c:pt idx="6">
                  <c:v>BA?</c:v>
                </c:pt>
                <c:pt idx="7">
                  <c:v>LCA</c:v>
                </c:pt>
                <c:pt idx="8">
                  <c:v>DCA</c:v>
                </c:pt>
              </c:strCache>
            </c:strRef>
          </c:cat>
          <c:val>
            <c:numRef>
              <c:f>'Dec 15'!$E$119:$E$127</c:f>
              <c:numCache>
                <c:formatCode>0.000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D-4D22-AA9C-253C53EAB76B}"/>
            </c:ext>
          </c:extLst>
        </c:ser>
        <c:ser>
          <c:idx val="1"/>
          <c:order val="1"/>
          <c:tx>
            <c:strRef>
              <c:f>'Dec 15'!$F$118</c:f>
              <c:strCache>
                <c:ptCount val="1"/>
                <c:pt idx="0">
                  <c:v>LH2-014FR B DCM</c:v>
                </c:pt>
              </c:strCache>
            </c:strRef>
          </c:tx>
          <c:invertIfNegative val="0"/>
          <c:cat>
            <c:strRef>
              <c:f>'Dec 15'!$A$119:$A$127</c:f>
              <c:strCache>
                <c:ptCount val="9"/>
                <c:pt idx="0">
                  <c:v>Coprostanol</c:v>
                </c:pt>
                <c:pt idx="1">
                  <c:v>Epicoprostanol</c:v>
                </c:pt>
                <c:pt idx="2">
                  <c:v>24-Ethylcoprostanol</c:v>
                </c:pt>
                <c:pt idx="3">
                  <c:v>24-Ethylepicoprostanol</c:v>
                </c:pt>
                <c:pt idx="4">
                  <c:v>Campestanol</c:v>
                </c:pt>
                <c:pt idx="5">
                  <c:v>Sitostanol</c:v>
                </c:pt>
                <c:pt idx="6">
                  <c:v>BA?</c:v>
                </c:pt>
                <c:pt idx="7">
                  <c:v>LCA</c:v>
                </c:pt>
                <c:pt idx="8">
                  <c:v>DCA</c:v>
                </c:pt>
              </c:strCache>
            </c:strRef>
          </c:cat>
          <c:val>
            <c:numRef>
              <c:f>'Dec 15'!$F$119:$F$127</c:f>
              <c:numCache>
                <c:formatCode>0.000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D-4D22-AA9C-253C53EAB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6955552"/>
        <c:axId val="-2106952544"/>
      </c:barChart>
      <c:catAx>
        <c:axId val="-2106955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952544"/>
        <c:crosses val="autoZero"/>
        <c:auto val="1"/>
        <c:lblAlgn val="ctr"/>
        <c:lblOffset val="100"/>
        <c:noMultiLvlLbl val="0"/>
      </c:catAx>
      <c:valAx>
        <c:axId val="-21069525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(microg/g DW)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-2106955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7695538057743"/>
          <c:y val="8.2949475065616798E-2"/>
          <c:w val="0.30380511811023603"/>
          <c:h val="0.1674343832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LEMMING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16'!$AO$584</c:f>
              <c:strCache>
                <c:ptCount val="1"/>
                <c:pt idx="0">
                  <c:v>Lemming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16'!$AQ$669:$AQ$677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4.0461654230959425E-2</c:v>
                  </c:pt>
                  <c:pt idx="4">
                    <c:v>0</c:v>
                  </c:pt>
                  <c:pt idx="5">
                    <c:v>0.10341742258489932</c:v>
                  </c:pt>
                  <c:pt idx="6">
                    <c:v>2.2248981248267217E-2</c:v>
                  </c:pt>
                  <c:pt idx="7">
                    <c:v>0.14899990619900469</c:v>
                  </c:pt>
                  <c:pt idx="8">
                    <c:v>0</c:v>
                  </c:pt>
                </c:numCache>
              </c:numRef>
            </c:plus>
            <c:minus>
              <c:numRef>
                <c:f>'Fall 16'!$AQ$669:$AQ$677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4.0461654230959425E-2</c:v>
                  </c:pt>
                  <c:pt idx="4">
                    <c:v>0</c:v>
                  </c:pt>
                  <c:pt idx="5">
                    <c:v>0.10341742258489932</c:v>
                  </c:pt>
                  <c:pt idx="6">
                    <c:v>2.2248981248267217E-2</c:v>
                  </c:pt>
                  <c:pt idx="7">
                    <c:v>0.14899990619900469</c:v>
                  </c:pt>
                  <c:pt idx="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16'!$AQ$669:$AQ$677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4.0461654230959425E-2</c:v>
                </c:pt>
                <c:pt idx="4">
                  <c:v>0</c:v>
                </c:pt>
                <c:pt idx="5">
                  <c:v>0.10341742258489932</c:v>
                </c:pt>
                <c:pt idx="6">
                  <c:v>2.2248981248267217E-2</c:v>
                </c:pt>
                <c:pt idx="7">
                  <c:v>0.14899990619900469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A-451E-BCAA-01498BF9B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347760"/>
        <c:axId val="-2129351136"/>
      </c:barChart>
      <c:catAx>
        <c:axId val="-212934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351136"/>
        <c:crosses val="autoZero"/>
        <c:auto val="1"/>
        <c:lblAlgn val="ctr"/>
        <c:lblOffset val="100"/>
        <c:noMultiLvlLbl val="0"/>
      </c:catAx>
      <c:valAx>
        <c:axId val="-2129351136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34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"/>
          <c:y val="5.1400554097404502E-2"/>
          <c:w val="0.84310979877515302"/>
          <c:h val="0.56318606007582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 15'!$E$118</c:f>
              <c:strCache>
                <c:ptCount val="1"/>
                <c:pt idx="0">
                  <c:v>LH2-014FR A HEPTANE</c:v>
                </c:pt>
              </c:strCache>
            </c:strRef>
          </c:tx>
          <c:invertIfNegative val="0"/>
          <c:cat>
            <c:strRef>
              <c:f>'Dec 15'!$A$119:$A$127</c:f>
              <c:strCache>
                <c:ptCount val="9"/>
                <c:pt idx="0">
                  <c:v>Coprostanol</c:v>
                </c:pt>
                <c:pt idx="1">
                  <c:v>Epicoprostanol</c:v>
                </c:pt>
                <c:pt idx="2">
                  <c:v>24-Ethylcoprostanol</c:v>
                </c:pt>
                <c:pt idx="3">
                  <c:v>24-Ethylepicoprostanol</c:v>
                </c:pt>
                <c:pt idx="4">
                  <c:v>Campestanol</c:v>
                </c:pt>
                <c:pt idx="5">
                  <c:v>Sitostanol</c:v>
                </c:pt>
                <c:pt idx="6">
                  <c:v>BA?</c:v>
                </c:pt>
                <c:pt idx="7">
                  <c:v>LCA</c:v>
                </c:pt>
                <c:pt idx="8">
                  <c:v>DCA</c:v>
                </c:pt>
              </c:strCache>
            </c:strRef>
          </c:cat>
          <c:val>
            <c:numRef>
              <c:f>'Dec 15'!$E$119:$E$127</c:f>
              <c:numCache>
                <c:formatCode>0.000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0-47D8-9418-47A00E61585A}"/>
            </c:ext>
          </c:extLst>
        </c:ser>
        <c:ser>
          <c:idx val="1"/>
          <c:order val="1"/>
          <c:tx>
            <c:strRef>
              <c:f>'Dec 15'!$F$118</c:f>
              <c:strCache>
                <c:ptCount val="1"/>
                <c:pt idx="0">
                  <c:v>LH2-014FR B DCM</c:v>
                </c:pt>
              </c:strCache>
            </c:strRef>
          </c:tx>
          <c:invertIfNegative val="0"/>
          <c:cat>
            <c:strRef>
              <c:f>'Dec 15'!$A$119:$A$127</c:f>
              <c:strCache>
                <c:ptCount val="9"/>
                <c:pt idx="0">
                  <c:v>Coprostanol</c:v>
                </c:pt>
                <c:pt idx="1">
                  <c:v>Epicoprostanol</c:v>
                </c:pt>
                <c:pt idx="2">
                  <c:v>24-Ethylcoprostanol</c:v>
                </c:pt>
                <c:pt idx="3">
                  <c:v>24-Ethylepicoprostanol</c:v>
                </c:pt>
                <c:pt idx="4">
                  <c:v>Campestanol</c:v>
                </c:pt>
                <c:pt idx="5">
                  <c:v>Sitostanol</c:v>
                </c:pt>
                <c:pt idx="6">
                  <c:v>BA?</c:v>
                </c:pt>
                <c:pt idx="7">
                  <c:v>LCA</c:v>
                </c:pt>
                <c:pt idx="8">
                  <c:v>DCA</c:v>
                </c:pt>
              </c:strCache>
            </c:strRef>
          </c:cat>
          <c:val>
            <c:numRef>
              <c:f>'Dec 15'!$F$119:$F$127</c:f>
              <c:numCache>
                <c:formatCode>0.000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0-47D8-9418-47A00E615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6917680"/>
        <c:axId val="-2106914672"/>
      </c:barChart>
      <c:catAx>
        <c:axId val="-2106917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914672"/>
        <c:crosses val="autoZero"/>
        <c:auto val="1"/>
        <c:lblAlgn val="ctr"/>
        <c:lblOffset val="100"/>
        <c:noMultiLvlLbl val="0"/>
      </c:catAx>
      <c:valAx>
        <c:axId val="-2106914672"/>
        <c:scaling>
          <c:orientation val="minMax"/>
          <c:max val="20"/>
        </c:scaling>
        <c:delete val="0"/>
        <c:axPos val="l"/>
        <c:numFmt formatCode="0" sourceLinked="0"/>
        <c:majorTickMark val="out"/>
        <c:minorTickMark val="none"/>
        <c:tickLblPos val="nextTo"/>
        <c:crossAx val="-2106917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158442694663198"/>
          <c:y val="8.2949475065616798E-2"/>
          <c:w val="0.277304461942257"/>
          <c:h val="0.2229899387576549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'Dec 15'!$E$206</c:f>
              <c:strCache>
                <c:ptCount val="1"/>
                <c:pt idx="0">
                  <c:v>LH2020S</c:v>
                </c:pt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15'!$E$221:$E$227</c:f>
              <c:numCache>
                <c:formatCode>0.0</c:formatCode>
                <c:ptCount val="7"/>
                <c:pt idx="0">
                  <c:v>0.14160237612258525</c:v>
                </c:pt>
                <c:pt idx="1">
                  <c:v>7.279068785522029E-2</c:v>
                </c:pt>
                <c:pt idx="2">
                  <c:v>0</c:v>
                </c:pt>
                <c:pt idx="3">
                  <c:v>0.61351203970881041</c:v>
                </c:pt>
                <c:pt idx="4">
                  <c:v>0.28931182408018646</c:v>
                </c:pt>
                <c:pt idx="5">
                  <c:v>2.2471607766669552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D-43FA-B88A-4FDBB6397423}"/>
            </c:ext>
          </c:extLst>
        </c:ser>
        <c:ser>
          <c:idx val="4"/>
          <c:order val="1"/>
          <c:tx>
            <c:strRef>
              <c:f>'Dec 15'!$F$206</c:f>
              <c:strCache>
                <c:ptCount val="1"/>
                <c:pt idx="0">
                  <c:v>LH2021S</c:v>
                </c:pt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15'!$F$221:$F$227</c:f>
              <c:numCache>
                <c:formatCode>0.0</c:formatCode>
                <c:ptCount val="7"/>
                <c:pt idx="0">
                  <c:v>0.19771518072296035</c:v>
                </c:pt>
                <c:pt idx="1">
                  <c:v>0.15433260713631675</c:v>
                </c:pt>
                <c:pt idx="2">
                  <c:v>0</c:v>
                </c:pt>
                <c:pt idx="3">
                  <c:v>0.76924255994916468</c:v>
                </c:pt>
                <c:pt idx="4">
                  <c:v>0.39451722958463803</c:v>
                </c:pt>
                <c:pt idx="5">
                  <c:v>3.9638397951239068</c:v>
                </c:pt>
                <c:pt idx="6">
                  <c:v>0.341564984103714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D-43FA-B88A-4FDBB6397423}"/>
            </c:ext>
          </c:extLst>
        </c:ser>
        <c:ser>
          <c:idx val="8"/>
          <c:order val="2"/>
          <c:tx>
            <c:strRef>
              <c:f>'Dec 15'!$J$206</c:f>
              <c:strCache>
                <c:ptCount val="1"/>
                <c:pt idx="0">
                  <c:v>LH2011FR</c:v>
                </c:pt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15'!$J$221:$J$227</c:f>
              <c:numCache>
                <c:formatCode>0.0</c:formatCode>
                <c:ptCount val="7"/>
                <c:pt idx="0">
                  <c:v>69.794329673538712</c:v>
                </c:pt>
                <c:pt idx="1">
                  <c:v>19.571335877690025</c:v>
                </c:pt>
                <c:pt idx="2">
                  <c:v>0</c:v>
                </c:pt>
                <c:pt idx="3">
                  <c:v>0</c:v>
                </c:pt>
                <c:pt idx="4">
                  <c:v>8.63506446718287</c:v>
                </c:pt>
                <c:pt idx="5">
                  <c:v>60.011874393008931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2D-43FA-B88A-4FDBB6397423}"/>
            </c:ext>
          </c:extLst>
        </c:ser>
        <c:ser>
          <c:idx val="7"/>
          <c:order val="3"/>
          <c:tx>
            <c:strRef>
              <c:f>'Dec 15'!$I$206</c:f>
              <c:strCache>
                <c:ptCount val="1"/>
                <c:pt idx="0">
                  <c:v>LH2009SSAP</c:v>
                </c:pt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15'!$I$221:$I$227</c:f>
              <c:numCache>
                <c:formatCode>0.0</c:formatCode>
                <c:ptCount val="7"/>
                <c:pt idx="0">
                  <c:v>1.6829919009401337</c:v>
                </c:pt>
                <c:pt idx="1">
                  <c:v>0.71589956308151104</c:v>
                </c:pt>
                <c:pt idx="2">
                  <c:v>0</c:v>
                </c:pt>
                <c:pt idx="3">
                  <c:v>3.4756808493404101</c:v>
                </c:pt>
                <c:pt idx="4">
                  <c:v>1.7094536343144158</c:v>
                </c:pt>
                <c:pt idx="5">
                  <c:v>13.558477421767263</c:v>
                </c:pt>
                <c:pt idx="6">
                  <c:v>1.1291678100899389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2D-43FA-B88A-4FDBB6397423}"/>
            </c:ext>
          </c:extLst>
        </c:ser>
        <c:ser>
          <c:idx val="6"/>
          <c:order val="4"/>
          <c:tx>
            <c:strRef>
              <c:f>'Dec 15'!$H$206</c:f>
              <c:strCache>
                <c:ptCount val="1"/>
                <c:pt idx="0">
                  <c:v>LH2003SSAP</c:v>
                </c:pt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15'!$H$221:$H$227</c:f>
              <c:numCache>
                <c:formatCode>0.0</c:formatCode>
                <c:ptCount val="7"/>
                <c:pt idx="0">
                  <c:v>0.95315298379747981</c:v>
                </c:pt>
                <c:pt idx="1">
                  <c:v>1.1434112462186881</c:v>
                </c:pt>
                <c:pt idx="2">
                  <c:v>0</c:v>
                </c:pt>
                <c:pt idx="3">
                  <c:v>6.2811317173918564</c:v>
                </c:pt>
                <c:pt idx="4">
                  <c:v>3.9084123015647489</c:v>
                </c:pt>
                <c:pt idx="5">
                  <c:v>18.651874580526933</c:v>
                </c:pt>
                <c:pt idx="6">
                  <c:v>1.2725990886835514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2D-43FA-B88A-4FDBB6397423}"/>
            </c:ext>
          </c:extLst>
        </c:ser>
        <c:ser>
          <c:idx val="9"/>
          <c:order val="5"/>
          <c:tx>
            <c:strRef>
              <c:f>'Dec 15'!$K$206</c:f>
              <c:strCache>
                <c:ptCount val="1"/>
                <c:pt idx="0">
                  <c:v>LH2012FR</c:v>
                </c:pt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15'!$K$221:$K$227</c:f>
              <c:numCache>
                <c:formatCode>0.0</c:formatCode>
                <c:ptCount val="7"/>
                <c:pt idx="0">
                  <c:v>79.629471630052336</c:v>
                </c:pt>
                <c:pt idx="1">
                  <c:v>10.8168185492096</c:v>
                </c:pt>
                <c:pt idx="2">
                  <c:v>0</c:v>
                </c:pt>
                <c:pt idx="3">
                  <c:v>0</c:v>
                </c:pt>
                <c:pt idx="4">
                  <c:v>4.4184045342582472</c:v>
                </c:pt>
                <c:pt idx="5">
                  <c:v>215.59612363415229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2D-43FA-B88A-4FDBB6397423}"/>
            </c:ext>
          </c:extLst>
        </c:ser>
        <c:ser>
          <c:idx val="10"/>
          <c:order val="6"/>
          <c:tx>
            <c:strRef>
              <c:f>'Dec 15'!$L$206</c:f>
              <c:strCache>
                <c:ptCount val="1"/>
                <c:pt idx="0">
                  <c:v>LH2011FRSAP</c:v>
                </c:pt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15'!$L$221:$L$227</c:f>
              <c:numCache>
                <c:formatCode>0.0</c:formatCode>
                <c:ptCount val="7"/>
                <c:pt idx="0">
                  <c:v>78.775656690950854</c:v>
                </c:pt>
                <c:pt idx="1">
                  <c:v>21.39541900875075</c:v>
                </c:pt>
                <c:pt idx="2">
                  <c:v>0</c:v>
                </c:pt>
                <c:pt idx="3">
                  <c:v>0</c:v>
                </c:pt>
                <c:pt idx="4">
                  <c:v>9.2916760054956704</c:v>
                </c:pt>
                <c:pt idx="5">
                  <c:v>208.52098702986672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2D-43FA-B88A-4FDBB6397423}"/>
            </c:ext>
          </c:extLst>
        </c:ser>
        <c:ser>
          <c:idx val="11"/>
          <c:order val="7"/>
          <c:tx>
            <c:strRef>
              <c:f>'Dec 15'!$M$206</c:f>
              <c:strCache>
                <c:ptCount val="1"/>
                <c:pt idx="0">
                  <c:v>LH2012FRSAP</c:v>
                </c:pt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15'!$M$221:$M$227</c:f>
              <c:numCache>
                <c:formatCode>0.0</c:formatCode>
                <c:ptCount val="7"/>
                <c:pt idx="0">
                  <c:v>112.22051507289146</c:v>
                </c:pt>
                <c:pt idx="1">
                  <c:v>15.487662012759859</c:v>
                </c:pt>
                <c:pt idx="2">
                  <c:v>0</c:v>
                </c:pt>
                <c:pt idx="3">
                  <c:v>0</c:v>
                </c:pt>
                <c:pt idx="4">
                  <c:v>7.1109465884748833</c:v>
                </c:pt>
                <c:pt idx="5">
                  <c:v>303.89212401490698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2D-43FA-B88A-4FDBB6397423}"/>
            </c:ext>
          </c:extLst>
        </c:ser>
        <c:ser>
          <c:idx val="12"/>
          <c:order val="8"/>
          <c:tx>
            <c:strRef>
              <c:f>'Dec 15'!$N$206</c:f>
              <c:strCache>
                <c:ptCount val="1"/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15'!$N$221:$N$227</c:f>
              <c:numCache>
                <c:formatCode>0.000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8-152D-43FA-B88A-4FDBB6397423}"/>
            </c:ext>
          </c:extLst>
        </c:ser>
        <c:ser>
          <c:idx val="13"/>
          <c:order val="9"/>
          <c:tx>
            <c:strRef>
              <c:f>'Dec 15'!$O$206</c:f>
              <c:strCache>
                <c:ptCount val="1"/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15'!$O$221:$O$227</c:f>
              <c:numCache>
                <c:formatCode>0.000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9-152D-43FA-B88A-4FDBB6397423}"/>
            </c:ext>
          </c:extLst>
        </c:ser>
        <c:ser>
          <c:idx val="14"/>
          <c:order val="10"/>
          <c:tx>
            <c:strRef>
              <c:f>'Dec 15'!$P$206</c:f>
              <c:strCache>
                <c:ptCount val="1"/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15'!$P$221:$P$227</c:f>
              <c:numCache>
                <c:formatCode>0.000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A-152D-43FA-B88A-4FDBB6397423}"/>
            </c:ext>
          </c:extLst>
        </c:ser>
        <c:ser>
          <c:idx val="15"/>
          <c:order val="11"/>
          <c:tx>
            <c:strRef>
              <c:f>'Dec 15'!$Q$206</c:f>
              <c:strCache>
                <c:ptCount val="1"/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15'!$Q$221:$Q$227</c:f>
              <c:numCache>
                <c:formatCode>0.000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B-152D-43FA-B88A-4FDBB6397423}"/>
            </c:ext>
          </c:extLst>
        </c:ser>
        <c:ser>
          <c:idx val="16"/>
          <c:order val="12"/>
          <c:tx>
            <c:strRef>
              <c:f>'Dec 15'!$R$206</c:f>
              <c:strCache>
                <c:ptCount val="1"/>
              </c:strCache>
            </c:strRef>
          </c:tx>
          <c:invertIfNegative val="0"/>
          <c:cat>
            <c:strRef>
              <c:f>'Dec 15'!$A$221:$A$227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15'!$R$221:$R$227</c:f>
              <c:numCache>
                <c:formatCode>0.000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C-152D-43FA-B88A-4FDBB6397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6805488"/>
        <c:axId val="-2106802496"/>
      </c:barChart>
      <c:catAx>
        <c:axId val="-2106805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802496"/>
        <c:crosses val="autoZero"/>
        <c:auto val="1"/>
        <c:lblAlgn val="ctr"/>
        <c:lblOffset val="100"/>
        <c:noMultiLvlLbl val="0"/>
      </c:catAx>
      <c:valAx>
        <c:axId val="-21068024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-210680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'Dec 15'!$B$235</c:f>
              <c:strCache>
                <c:ptCount val="1"/>
                <c:pt idx="0">
                  <c:v>LH2017S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15'!$B$248:$B$254</c:f>
              <c:numCache>
                <c:formatCode>0%</c:formatCode>
                <c:ptCount val="7"/>
                <c:pt idx="0">
                  <c:v>2.8129842771668787E-2</c:v>
                </c:pt>
                <c:pt idx="1">
                  <c:v>3.4889340436483687E-2</c:v>
                </c:pt>
                <c:pt idx="2">
                  <c:v>0</c:v>
                </c:pt>
                <c:pt idx="3">
                  <c:v>0.27197085526601206</c:v>
                </c:pt>
                <c:pt idx="4">
                  <c:v>0.13131419307440348</c:v>
                </c:pt>
                <c:pt idx="5">
                  <c:v>0.46971696442339123</c:v>
                </c:pt>
                <c:pt idx="6">
                  <c:v>6.3978804028040695E-2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7-4B01-AE8F-5476B049C0FC}"/>
            </c:ext>
          </c:extLst>
        </c:ser>
        <c:ser>
          <c:idx val="1"/>
          <c:order val="1"/>
          <c:tx>
            <c:strRef>
              <c:f>'Dec 15'!$C$235</c:f>
              <c:strCache>
                <c:ptCount val="1"/>
                <c:pt idx="0">
                  <c:v>LH2018S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15'!$C$248:$C$254</c:f>
              <c:numCache>
                <c:formatCode>0%</c:formatCode>
                <c:ptCount val="7"/>
                <c:pt idx="0">
                  <c:v>3.6881466484858821E-2</c:v>
                </c:pt>
                <c:pt idx="1">
                  <c:v>3.3218855246639992E-2</c:v>
                </c:pt>
                <c:pt idx="2">
                  <c:v>0</c:v>
                </c:pt>
                <c:pt idx="3">
                  <c:v>0.2253330348564547</c:v>
                </c:pt>
                <c:pt idx="4">
                  <c:v>9.137346108286723E-2</c:v>
                </c:pt>
                <c:pt idx="5">
                  <c:v>0.56349479249830581</c:v>
                </c:pt>
                <c:pt idx="6">
                  <c:v>4.9698389830873477E-2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7-4B01-AE8F-5476B049C0FC}"/>
            </c:ext>
          </c:extLst>
        </c:ser>
        <c:ser>
          <c:idx val="3"/>
          <c:order val="2"/>
          <c:tx>
            <c:strRef>
              <c:f>'Dec 15'!$E$235</c:f>
              <c:strCache>
                <c:ptCount val="1"/>
                <c:pt idx="0">
                  <c:v>LH2020S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15'!$E$248:$E$254</c:f>
              <c:numCache>
                <c:formatCode>0%</c:formatCode>
                <c:ptCount val="7"/>
                <c:pt idx="0">
                  <c:v>4.2088727414872004E-2</c:v>
                </c:pt>
                <c:pt idx="1">
                  <c:v>2.1635706288058207E-2</c:v>
                </c:pt>
                <c:pt idx="2">
                  <c:v>0</c:v>
                </c:pt>
                <c:pt idx="3">
                  <c:v>0.18235528041345991</c:v>
                </c:pt>
                <c:pt idx="4">
                  <c:v>8.5992670709628058E-2</c:v>
                </c:pt>
                <c:pt idx="5">
                  <c:v>0.6679276151739818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7-4B01-AE8F-5476B049C0FC}"/>
            </c:ext>
          </c:extLst>
        </c:ser>
        <c:ser>
          <c:idx val="4"/>
          <c:order val="3"/>
          <c:tx>
            <c:strRef>
              <c:f>'Dec 15'!$F$235</c:f>
              <c:strCache>
                <c:ptCount val="1"/>
                <c:pt idx="0">
                  <c:v>LH2021S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15'!$F$248:$F$254</c:f>
              <c:numCache>
                <c:formatCode>0%</c:formatCode>
                <c:ptCount val="7"/>
                <c:pt idx="0">
                  <c:v>3.3964605413868962E-2</c:v>
                </c:pt>
                <c:pt idx="1">
                  <c:v>2.6512107389586644E-2</c:v>
                </c:pt>
                <c:pt idx="2">
                  <c:v>0</c:v>
                </c:pt>
                <c:pt idx="3">
                  <c:v>0.13214473426214626</c:v>
                </c:pt>
                <c:pt idx="4">
                  <c:v>6.7772347994818918E-2</c:v>
                </c:pt>
                <c:pt idx="5">
                  <c:v>0.68093028604525507</c:v>
                </c:pt>
                <c:pt idx="6">
                  <c:v>5.8675918894324192E-2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47-4B01-AE8F-5476B049C0FC}"/>
            </c:ext>
          </c:extLst>
        </c:ser>
        <c:ser>
          <c:idx val="8"/>
          <c:order val="4"/>
          <c:tx>
            <c:strRef>
              <c:f>'Dec 15'!$J$235</c:f>
              <c:strCache>
                <c:ptCount val="1"/>
                <c:pt idx="0">
                  <c:v>LH2011FR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15'!$J$248:$J$254</c:f>
              <c:numCache>
                <c:formatCode>0%</c:formatCode>
                <c:ptCount val="7"/>
                <c:pt idx="0">
                  <c:v>0.44170102716498388</c:v>
                </c:pt>
                <c:pt idx="1">
                  <c:v>0.1238593335676675</c:v>
                </c:pt>
                <c:pt idx="2">
                  <c:v>0</c:v>
                </c:pt>
                <c:pt idx="3">
                  <c:v>0</c:v>
                </c:pt>
                <c:pt idx="4">
                  <c:v>5.4647947227675471E-2</c:v>
                </c:pt>
                <c:pt idx="5">
                  <c:v>0.37979169203967317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47-4B01-AE8F-5476B049C0FC}"/>
            </c:ext>
          </c:extLst>
        </c:ser>
        <c:ser>
          <c:idx val="7"/>
          <c:order val="5"/>
          <c:tx>
            <c:strRef>
              <c:f>'Dec 15'!$I$235</c:f>
              <c:strCache>
                <c:ptCount val="1"/>
                <c:pt idx="0">
                  <c:v>LH2009SSAP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15'!$I$248:$I$254</c:f>
              <c:numCache>
                <c:formatCode>0%</c:formatCode>
                <c:ptCount val="7"/>
                <c:pt idx="0">
                  <c:v>7.5566484767730507E-2</c:v>
                </c:pt>
                <c:pt idx="1">
                  <c:v>3.2143953514336174E-2</c:v>
                </c:pt>
                <c:pt idx="2">
                  <c:v>0</c:v>
                </c:pt>
                <c:pt idx="3">
                  <c:v>0.15605837664011274</c:v>
                </c:pt>
                <c:pt idx="4">
                  <c:v>7.6754618929777529E-2</c:v>
                </c:pt>
                <c:pt idx="5">
                  <c:v>0.60877683189875254</c:v>
                </c:pt>
                <c:pt idx="6">
                  <c:v>5.0699734249290473E-2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47-4B01-AE8F-5476B049C0FC}"/>
            </c:ext>
          </c:extLst>
        </c:ser>
        <c:ser>
          <c:idx val="6"/>
          <c:order val="6"/>
          <c:tx>
            <c:strRef>
              <c:f>'Dec 15'!$H$235</c:f>
              <c:strCache>
                <c:ptCount val="1"/>
                <c:pt idx="0">
                  <c:v>LH2003SSAP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15'!$H$248:$H$254</c:f>
              <c:numCache>
                <c:formatCode>0%</c:formatCode>
                <c:ptCount val="7"/>
                <c:pt idx="0">
                  <c:v>2.9591299723132711E-2</c:v>
                </c:pt>
                <c:pt idx="1">
                  <c:v>3.5498000288321979E-2</c:v>
                </c:pt>
                <c:pt idx="2">
                  <c:v>0</c:v>
                </c:pt>
                <c:pt idx="3">
                  <c:v>0.19500211866231706</c:v>
                </c:pt>
                <c:pt idx="4">
                  <c:v>0.12133938813934943</c:v>
                </c:pt>
                <c:pt idx="5">
                  <c:v>0.5790604661506511</c:v>
                </c:pt>
                <c:pt idx="6">
                  <c:v>3.9508727036227619E-2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47-4B01-AE8F-5476B049C0FC}"/>
            </c:ext>
          </c:extLst>
        </c:ser>
        <c:ser>
          <c:idx val="9"/>
          <c:order val="7"/>
          <c:tx>
            <c:strRef>
              <c:f>'Dec 15'!$K$235</c:f>
              <c:strCache>
                <c:ptCount val="1"/>
                <c:pt idx="0">
                  <c:v>LH2012FR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15'!$K$248:$K$254</c:f>
              <c:numCache>
                <c:formatCode>0%</c:formatCode>
                <c:ptCount val="7"/>
                <c:pt idx="0">
                  <c:v>0.25648799115409959</c:v>
                </c:pt>
                <c:pt idx="1">
                  <c:v>3.4841171284604053E-2</c:v>
                </c:pt>
                <c:pt idx="2">
                  <c:v>0</c:v>
                </c:pt>
                <c:pt idx="3">
                  <c:v>0</c:v>
                </c:pt>
                <c:pt idx="4">
                  <c:v>1.4231762184271047E-2</c:v>
                </c:pt>
                <c:pt idx="5">
                  <c:v>0.69443907537702543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47-4B01-AE8F-5476B049C0FC}"/>
            </c:ext>
          </c:extLst>
        </c:ser>
        <c:ser>
          <c:idx val="10"/>
          <c:order val="8"/>
          <c:tx>
            <c:strRef>
              <c:f>'Dec 15'!$L$235</c:f>
              <c:strCache>
                <c:ptCount val="1"/>
                <c:pt idx="0">
                  <c:v>LH2011FRSAP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15'!$L$248:$L$254</c:f>
              <c:numCache>
                <c:formatCode>0%</c:formatCode>
                <c:ptCount val="7"/>
                <c:pt idx="0">
                  <c:v>0.24773485903499218</c:v>
                </c:pt>
                <c:pt idx="1">
                  <c:v>6.7284632521969534E-2</c:v>
                </c:pt>
                <c:pt idx="2">
                  <c:v>0</c:v>
                </c:pt>
                <c:pt idx="3">
                  <c:v>0</c:v>
                </c:pt>
                <c:pt idx="4">
                  <c:v>2.9220601161738212E-2</c:v>
                </c:pt>
                <c:pt idx="5">
                  <c:v>0.65575990728130007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47-4B01-AE8F-5476B049C0FC}"/>
            </c:ext>
          </c:extLst>
        </c:ser>
        <c:ser>
          <c:idx val="11"/>
          <c:order val="9"/>
          <c:tx>
            <c:strRef>
              <c:f>'Dec 15'!$M$235</c:f>
              <c:strCache>
                <c:ptCount val="1"/>
                <c:pt idx="0">
                  <c:v>LH2012FRSAP</c:v>
                </c:pt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15'!$M$248:$M$254</c:f>
              <c:numCache>
                <c:formatCode>0%</c:formatCode>
                <c:ptCount val="7"/>
                <c:pt idx="0">
                  <c:v>0.25579584673068489</c:v>
                </c:pt>
                <c:pt idx="1">
                  <c:v>3.530263264127162E-2</c:v>
                </c:pt>
                <c:pt idx="2">
                  <c:v>0</c:v>
                </c:pt>
                <c:pt idx="3">
                  <c:v>0</c:v>
                </c:pt>
                <c:pt idx="4">
                  <c:v>1.6208717296245973E-2</c:v>
                </c:pt>
                <c:pt idx="5">
                  <c:v>0.69269280333179761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47-4B01-AE8F-5476B049C0FC}"/>
            </c:ext>
          </c:extLst>
        </c:ser>
        <c:ser>
          <c:idx val="12"/>
          <c:order val="10"/>
          <c:tx>
            <c:strRef>
              <c:f>'Dec 15'!$N$235</c:f>
              <c:strCache>
                <c:ptCount val="1"/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15'!$N$248:$N$254</c:f>
              <c:numCache>
                <c:formatCode>0%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A-5F47-4B01-AE8F-5476B049C0FC}"/>
            </c:ext>
          </c:extLst>
        </c:ser>
        <c:ser>
          <c:idx val="13"/>
          <c:order val="11"/>
          <c:tx>
            <c:strRef>
              <c:f>'Dec 15'!$O$235</c:f>
              <c:strCache>
                <c:ptCount val="1"/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15'!$O$248:$O$254</c:f>
              <c:numCache>
                <c:formatCode>0%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B-5F47-4B01-AE8F-5476B049C0FC}"/>
            </c:ext>
          </c:extLst>
        </c:ser>
        <c:ser>
          <c:idx val="14"/>
          <c:order val="12"/>
          <c:tx>
            <c:strRef>
              <c:f>'Dec 15'!$P$235</c:f>
              <c:strCache>
                <c:ptCount val="1"/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15'!$P$248:$P$254</c:f>
              <c:numCache>
                <c:formatCode>0%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C-5F47-4B01-AE8F-5476B049C0FC}"/>
            </c:ext>
          </c:extLst>
        </c:ser>
        <c:ser>
          <c:idx val="15"/>
          <c:order val="13"/>
          <c:tx>
            <c:strRef>
              <c:f>'Dec 15'!$Q$235</c:f>
              <c:strCache>
                <c:ptCount val="1"/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15'!$Q$248:$Q$254</c:f>
              <c:numCache>
                <c:formatCode>0%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D-5F47-4B01-AE8F-5476B049C0FC}"/>
            </c:ext>
          </c:extLst>
        </c:ser>
        <c:ser>
          <c:idx val="16"/>
          <c:order val="14"/>
          <c:tx>
            <c:strRef>
              <c:f>'Dec 15'!$R$235</c:f>
              <c:strCache>
                <c:ptCount val="1"/>
              </c:strCache>
            </c:strRef>
          </c:tx>
          <c:invertIfNegative val="0"/>
          <c:cat>
            <c:strRef>
              <c:f>'Dec 15'!$A$248:$A$254</c:f>
              <c:strCache>
                <c:ptCount val="7"/>
                <c:pt idx="0">
                  <c:v>Cholesterol</c:v>
                </c:pt>
                <c:pt idx="1">
                  <c:v>24-ethyl-5β-cholesta-22-en-3β-ol</c:v>
                </c:pt>
                <c:pt idx="2">
                  <c:v>C28sterol</c:v>
                </c:pt>
                <c:pt idx="3">
                  <c:v>Campesterol</c:v>
                </c:pt>
                <c:pt idx="4">
                  <c:v>Stigmasterol</c:v>
                </c:pt>
                <c:pt idx="5">
                  <c:v>Sitosterol</c:v>
                </c:pt>
                <c:pt idx="6">
                  <c:v>Fucosterol</c:v>
                </c:pt>
              </c:strCache>
            </c:strRef>
          </c:cat>
          <c:val>
            <c:numRef>
              <c:f>'Dec 15'!$R$248:$R$254</c:f>
              <c:numCache>
                <c:formatCode>0%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E-5F47-4B01-AE8F-5476B049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6685712"/>
        <c:axId val="-2106682720"/>
      </c:barChart>
      <c:catAx>
        <c:axId val="-2106685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682720"/>
        <c:crosses val="autoZero"/>
        <c:auto val="1"/>
        <c:lblAlgn val="ctr"/>
        <c:lblOffset val="100"/>
        <c:noMultiLvlLbl val="0"/>
      </c:catAx>
      <c:valAx>
        <c:axId val="-21066827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-210668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 15'!$B$260</c:f>
              <c:strCache>
                <c:ptCount val="1"/>
                <c:pt idx="0">
                  <c:v>LH2017S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15'!$B$261:$B$263</c:f>
              <c:numCache>
                <c:formatCode>0.00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907F-4DC9-BDF8-715AEE7DEACB}"/>
            </c:ext>
          </c:extLst>
        </c:ser>
        <c:ser>
          <c:idx val="1"/>
          <c:order val="1"/>
          <c:tx>
            <c:strRef>
              <c:f>'Dec 15'!$C$260</c:f>
              <c:strCache>
                <c:ptCount val="1"/>
                <c:pt idx="0">
                  <c:v>LH2018S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15'!$C$261:$C$263</c:f>
              <c:numCache>
                <c:formatCode>0.00</c:formatCode>
                <c:ptCount val="3"/>
                <c:pt idx="0" formatCode="0.0">
                  <c:v>0.73780290495667344</c:v>
                </c:pt>
                <c:pt idx="1">
                  <c:v>0.14719564992715525</c:v>
                </c:pt>
                <c:pt idx="2" formatCode="0.0">
                  <c:v>0.71680078884681164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F-4DC9-BDF8-715AEE7DEACB}"/>
            </c:ext>
          </c:extLst>
        </c:ser>
        <c:ser>
          <c:idx val="3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15'!$E$261:$E$263</c:f>
              <c:numCache>
                <c:formatCode>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907F-4DC9-BDF8-715AEE7DEACB}"/>
            </c:ext>
          </c:extLst>
        </c:ser>
        <c:ser>
          <c:idx val="6"/>
          <c:order val="3"/>
          <c:tx>
            <c:strRef>
              <c:f>'Dec 15'!$H$260</c:f>
              <c:strCache>
                <c:ptCount val="1"/>
                <c:pt idx="0">
                  <c:v>LH2003SSAP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15'!$H$261:$H$263</c:f>
              <c:numCache>
                <c:formatCode>0.00</c:formatCode>
                <c:ptCount val="3"/>
                <c:pt idx="0" formatCode="0.0">
                  <c:v>0.59800102700711311</c:v>
                </c:pt>
                <c:pt idx="1">
                  <c:v>0.2152614716607528</c:v>
                </c:pt>
                <c:pt idx="2" formatCode="0.0">
                  <c:v>1.2963465792846285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7F-4DC9-BDF8-715AEE7DEACB}"/>
            </c:ext>
          </c:extLst>
        </c:ser>
        <c:ser>
          <c:idx val="7"/>
          <c:order val="4"/>
          <c:tx>
            <c:strRef>
              <c:f>'Dec 15'!$I$260</c:f>
              <c:strCache>
                <c:ptCount val="1"/>
                <c:pt idx="0">
                  <c:v>LH2009SSAP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15'!$I$261:$I$263</c:f>
              <c:numCache>
                <c:formatCode>0.00</c:formatCode>
                <c:ptCount val="3"/>
                <c:pt idx="0" formatCode="0.0">
                  <c:v>0.97004987492991746</c:v>
                </c:pt>
                <c:pt idx="1">
                  <c:v>2.2659603213195383</c:v>
                </c:pt>
                <c:pt idx="2" formatCode="0.0">
                  <c:v>2.1809320037307098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7F-4DC9-BDF8-715AEE7DEACB}"/>
            </c:ext>
          </c:extLst>
        </c:ser>
        <c:ser>
          <c:idx val="8"/>
          <c:order val="5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15'!$J$261:$J$263</c:f>
              <c:numCache>
                <c:formatCode>0.00</c:formatCode>
                <c:ptCount val="3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7F-4DC9-BDF8-715AEE7DEACB}"/>
            </c:ext>
          </c:extLst>
        </c:ser>
        <c:ser>
          <c:idx val="9"/>
          <c:order val="6"/>
          <c:tx>
            <c:strRef>
              <c:f>'Dec 15'!$K$260</c:f>
              <c:strCache>
                <c:ptCount val="1"/>
                <c:pt idx="0">
                  <c:v>LH2012FR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15'!$K$261:$K$263</c:f>
              <c:numCache>
                <c:formatCode>0.00</c:formatCode>
                <c:ptCount val="3"/>
                <c:pt idx="0" formatCode="0.0">
                  <c:v>0.7748638433831404</c:v>
                </c:pt>
                <c:pt idx="1">
                  <c:v>0.47300870720485377</c:v>
                </c:pt>
                <c:pt idx="2" formatCode="0.0">
                  <c:v>0.24287492217906689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7F-4DC9-BDF8-715AEE7DEACB}"/>
            </c:ext>
          </c:extLst>
        </c:ser>
        <c:ser>
          <c:idx val="10"/>
          <c:order val="7"/>
          <c:tx>
            <c:strRef>
              <c:f>'Dec 15'!$L$260</c:f>
              <c:strCache>
                <c:ptCount val="1"/>
                <c:pt idx="0">
                  <c:v>LH2011FRSAP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15'!$L$261:$L$263</c:f>
              <c:numCache>
                <c:formatCode>0.0</c:formatCode>
                <c:ptCount val="3"/>
                <c:pt idx="0">
                  <c:v>0.61148825360764247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7F-4DC9-BDF8-715AEE7DEACB}"/>
            </c:ext>
          </c:extLst>
        </c:ser>
        <c:ser>
          <c:idx val="11"/>
          <c:order val="8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15'!$M$261:$M$263</c:f>
              <c:numCache>
                <c:formatCode>0.0</c:formatCode>
                <c:ptCount val="3"/>
                <c:pt idx="0">
                  <c:v>0.81733098812357441</c:v>
                </c:pt>
                <c:pt idx="2">
                  <c:v>8.5548809488856917E-2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7F-4DC9-BDF8-715AEE7DEACB}"/>
            </c:ext>
          </c:extLst>
        </c:ser>
        <c:ser>
          <c:idx val="12"/>
          <c:order val="9"/>
          <c:tx>
            <c:strRef>
              <c:f>'Dec 15'!$N$260</c:f>
              <c:strCache>
                <c:ptCount val="1"/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15'!$N$261:$N$263</c:f>
              <c:numCache>
                <c:formatCode>0.0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7F-4DC9-BDF8-715AEE7DEACB}"/>
            </c:ext>
          </c:extLst>
        </c:ser>
        <c:ser>
          <c:idx val="13"/>
          <c:order val="10"/>
          <c:tx>
            <c:strRef>
              <c:f>'Dec 15'!$O$260</c:f>
              <c:strCache>
                <c:ptCount val="1"/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15'!$O$261:$O$263</c:f>
              <c:numCache>
                <c:formatCode>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A-907F-4DC9-BDF8-715AEE7DEACB}"/>
            </c:ext>
          </c:extLst>
        </c:ser>
        <c:ser>
          <c:idx val="14"/>
          <c:order val="11"/>
          <c:tx>
            <c:strRef>
              <c:f>'Dec 15'!$P$260</c:f>
              <c:strCache>
                <c:ptCount val="1"/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15'!$P$261:$P$263</c:f>
              <c:numCache>
                <c:formatCode>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B-907F-4DC9-BDF8-715AEE7DEACB}"/>
            </c:ext>
          </c:extLst>
        </c:ser>
        <c:ser>
          <c:idx val="15"/>
          <c:order val="12"/>
          <c:tx>
            <c:strRef>
              <c:f>'Dec 15'!$Q$260</c:f>
              <c:strCache>
                <c:ptCount val="1"/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15'!$Q$261:$Q$263</c:f>
              <c:numCache>
                <c:formatCode>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C-907F-4DC9-BDF8-715AEE7DEACB}"/>
            </c:ext>
          </c:extLst>
        </c:ser>
        <c:ser>
          <c:idx val="16"/>
          <c:order val="13"/>
          <c:tx>
            <c:strRef>
              <c:f>'Dec 15'!$R$260</c:f>
              <c:strCache>
                <c:ptCount val="1"/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15'!$R$261:$R$263</c:f>
              <c:numCache>
                <c:formatCode>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D-907F-4DC9-BDF8-715AEE7DE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335152"/>
        <c:axId val="-2107338064"/>
      </c:barChart>
      <c:catAx>
        <c:axId val="-2107335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338064"/>
        <c:crosses val="autoZero"/>
        <c:auto val="1"/>
        <c:lblAlgn val="ctr"/>
        <c:lblOffset val="100"/>
        <c:noMultiLvlLbl val="0"/>
      </c:catAx>
      <c:valAx>
        <c:axId val="-2107338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7335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191253367240697E-2"/>
          <c:y val="4.5720326625838401E-2"/>
          <c:w val="0.83489805790089799"/>
          <c:h val="0.393518518518518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 15'!$B$260</c:f>
              <c:strCache>
                <c:ptCount val="1"/>
                <c:pt idx="0">
                  <c:v>LH2017S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15'!$B$261:$B$263</c:f>
              <c:numCache>
                <c:formatCode>0.00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E4C0-40E0-B332-4D393AA7EC27}"/>
            </c:ext>
          </c:extLst>
        </c:ser>
        <c:ser>
          <c:idx val="1"/>
          <c:order val="1"/>
          <c:tx>
            <c:strRef>
              <c:f>'Dec 15'!$C$260</c:f>
              <c:strCache>
                <c:ptCount val="1"/>
                <c:pt idx="0">
                  <c:v>LH2018S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15'!$C$261:$C$263</c:f>
              <c:numCache>
                <c:formatCode>0.00</c:formatCode>
                <c:ptCount val="3"/>
                <c:pt idx="0" formatCode="0.0">
                  <c:v>0.73780290495667344</c:v>
                </c:pt>
                <c:pt idx="1">
                  <c:v>0.14719564992715525</c:v>
                </c:pt>
                <c:pt idx="2" formatCode="0.0">
                  <c:v>0.71680078884681164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0-40E0-B332-4D393AA7EC27}"/>
            </c:ext>
          </c:extLst>
        </c:ser>
        <c:ser>
          <c:idx val="3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15'!$E$261:$E$263</c:f>
              <c:numCache>
                <c:formatCode>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4C0-40E0-B332-4D393AA7EC27}"/>
            </c:ext>
          </c:extLst>
        </c:ser>
        <c:ser>
          <c:idx val="8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15'!$J$261:$J$263</c:f>
              <c:numCache>
                <c:formatCode>0.00</c:formatCode>
                <c:ptCount val="3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C0-40E0-B332-4D393AA7E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375120"/>
        <c:axId val="-2107378240"/>
      </c:barChart>
      <c:catAx>
        <c:axId val="-210737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378240"/>
        <c:crosses val="autoZero"/>
        <c:auto val="1"/>
        <c:lblAlgn val="ctr"/>
        <c:lblOffset val="100"/>
        <c:noMultiLvlLbl val="0"/>
      </c:catAx>
      <c:valAx>
        <c:axId val="-2107378240"/>
        <c:scaling>
          <c:orientation val="minMax"/>
          <c:max val="1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crossAx val="-2107375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191253367240697E-2"/>
          <c:y val="4.5720326625838401E-2"/>
          <c:w val="0.85712573008386395"/>
          <c:h val="0.14814814814814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'Dec 15'!$K$260</c:f>
              <c:strCache>
                <c:ptCount val="1"/>
                <c:pt idx="0">
                  <c:v>LH2012FR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15'!$K$261:$K$263</c:f>
              <c:numCache>
                <c:formatCode>0.00</c:formatCode>
                <c:ptCount val="3"/>
                <c:pt idx="0" formatCode="0.0">
                  <c:v>0.7748638433831404</c:v>
                </c:pt>
                <c:pt idx="1">
                  <c:v>0.47300870720485377</c:v>
                </c:pt>
                <c:pt idx="2" formatCode="0.0">
                  <c:v>0.24287492217906689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F-4C1C-B124-222380E409B8}"/>
            </c:ext>
          </c:extLst>
        </c:ser>
        <c:ser>
          <c:idx val="10"/>
          <c:order val="1"/>
          <c:tx>
            <c:strRef>
              <c:f>'Dec 15'!$L$260</c:f>
              <c:strCache>
                <c:ptCount val="1"/>
                <c:pt idx="0">
                  <c:v>LH2011FRSAP</c:v>
                </c:pt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15'!$L$261:$L$263</c:f>
              <c:numCache>
                <c:formatCode>0.0</c:formatCode>
                <c:ptCount val="3"/>
                <c:pt idx="0">
                  <c:v>0.61148825360764247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F-4C1C-B124-222380E409B8}"/>
            </c:ext>
          </c:extLst>
        </c:ser>
        <c:ser>
          <c:idx val="12"/>
          <c:order val="2"/>
          <c:tx>
            <c:strRef>
              <c:f>'Dec 15'!$N$260</c:f>
              <c:strCache>
                <c:ptCount val="1"/>
              </c:strCache>
            </c:strRef>
          </c:tx>
          <c:invertIfNegative val="0"/>
          <c:cat>
            <c:strRef>
              <c:f>'Dec 15'!$A$261:$A$263</c:f>
              <c:strCache>
                <c:ptCount val="3"/>
                <c:pt idx="0">
                  <c:v>R1 (Human &gt; 0.7)</c:v>
                </c:pt>
                <c:pt idx="1">
                  <c:v>R2 (Human &gt; 0.5)</c:v>
                </c:pt>
                <c:pt idx="2">
                  <c:v>R3 (Human &lt; 0.2)</c:v>
                </c:pt>
              </c:strCache>
            </c:strRef>
          </c:cat>
          <c:val>
            <c:numRef>
              <c:f>'Dec 15'!$N$261:$N$263</c:f>
              <c:numCache>
                <c:formatCode>0.0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5F-4C1C-B124-222380E40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424784"/>
        <c:axId val="-2107427808"/>
      </c:barChart>
      <c:catAx>
        <c:axId val="-2107424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427808"/>
        <c:crosses val="autoZero"/>
        <c:auto val="1"/>
        <c:lblAlgn val="ctr"/>
        <c:lblOffset val="100"/>
        <c:noMultiLvlLbl val="0"/>
      </c:catAx>
      <c:valAx>
        <c:axId val="-210742780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7424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191253367240697E-2"/>
          <c:y val="4.5720326625838401E-2"/>
          <c:w val="0.92380874663275903"/>
          <c:h val="0.393518518518518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15'!$M$261:$M$263,'Dec 15'!$M$266)</c:f>
              <c:numCache>
                <c:formatCode>0.0</c:formatCode>
                <c:ptCount val="4"/>
                <c:pt idx="0">
                  <c:v>0.81733098812357441</c:v>
                </c:pt>
                <c:pt idx="2">
                  <c:v>8.5548809488856917E-2</c:v>
                </c:pt>
                <c:pt idx="3">
                  <c:v>4.1122646990076644E-2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3-4C3D-AD2D-3A88DDD9AC75}"/>
            </c:ext>
          </c:extLst>
        </c:ser>
        <c:ser>
          <c:idx val="15"/>
          <c:order val="1"/>
          <c:tx>
            <c:strRef>
              <c:f>'Dec 15'!$Q$260</c:f>
              <c:strCache>
                <c:ptCount val="1"/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15'!$Q$261:$Q$263,'Dec 15'!$Q$266)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C13-4C3D-AD2D-3A88DDD9A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463936"/>
        <c:axId val="-2107466864"/>
      </c:barChart>
      <c:catAx>
        <c:axId val="-210746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466864"/>
        <c:crosses val="autoZero"/>
        <c:auto val="1"/>
        <c:lblAlgn val="ctr"/>
        <c:lblOffset val="100"/>
        <c:noMultiLvlLbl val="0"/>
      </c:catAx>
      <c:valAx>
        <c:axId val="-21074668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7463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15'!$E$261:$E$263,'Dec 15'!$E$266)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0A4-45FD-BB11-40F0E2D7A383}"/>
            </c:ext>
          </c:extLst>
        </c:ser>
        <c:ser>
          <c:idx val="1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4-45FD-BB11-40F0E2D7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7586144"/>
        <c:axId val="-2107589200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0A4-45FD-BB11-40F0E2D7A383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0A4-45FD-BB11-40F0E2D7A383}"/>
                  </c:ext>
                </c:extLst>
              </c15:ser>
            </c15:filteredBarSeries>
          </c:ext>
        </c:extLst>
      </c:barChart>
      <c:catAx>
        <c:axId val="-2107586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589200"/>
        <c:crosses val="autoZero"/>
        <c:auto val="1"/>
        <c:lblAlgn val="ctr"/>
        <c:lblOffset val="100"/>
        <c:noMultiLvlLbl val="0"/>
      </c:catAx>
      <c:valAx>
        <c:axId val="-2107589200"/>
        <c:scaling>
          <c:orientation val="minMax"/>
          <c:max val="1"/>
        </c:scaling>
        <c:delete val="0"/>
        <c:axPos val="l"/>
        <c:numFmt formatCode="0.0" sourceLinked="1"/>
        <c:majorTickMark val="out"/>
        <c:minorTickMark val="none"/>
        <c:tickLblPos val="nextTo"/>
        <c:crossAx val="-2107586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'Dec 15'!$F$271:$F$274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4C4-4318-8F9B-F9DDFECEFA98}"/>
            </c:ext>
          </c:extLst>
        </c:ser>
        <c:ser>
          <c:idx val="15"/>
          <c:order val="1"/>
          <c:tx>
            <c:strRef>
              <c:f>'Dec 15'!$Q$260</c:f>
              <c:strCache>
                <c:ptCount val="1"/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'Dec 15'!$G$271:$G$274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84C4-4318-8F9B-F9DDFECEF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6211648"/>
        <c:axId val="-2106208976"/>
      </c:barChart>
      <c:catAx>
        <c:axId val="-2106211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208976"/>
        <c:crosses val="autoZero"/>
        <c:auto val="1"/>
        <c:lblAlgn val="ctr"/>
        <c:lblOffset val="100"/>
        <c:noMultiLvlLbl val="0"/>
      </c:catAx>
      <c:valAx>
        <c:axId val="-2106208976"/>
        <c:scaling>
          <c:orientation val="minMax"/>
          <c:max val="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-2106211648"/>
        <c:crosses val="autoZero"/>
        <c:crossBetween val="between"/>
        <c:minorUnit val="0.0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'Dec 15'!$F$271:$F$274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3F6-4020-A28F-1AF73D208BC2}"/>
            </c:ext>
          </c:extLst>
        </c:ser>
        <c:ser>
          <c:idx val="1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'Dec 15'!$G$271:$G$274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E3F6-4020-A28F-1AF73D208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6093664"/>
        <c:axId val="-2106090624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3F6-4020-A28F-1AF73D208BC2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3F6-4020-A28F-1AF73D208BC2}"/>
                  </c:ext>
                </c:extLst>
              </c15:ser>
            </c15:filteredBarSeries>
          </c:ext>
        </c:extLst>
      </c:barChart>
      <c:catAx>
        <c:axId val="-21060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090624"/>
        <c:crosses val="autoZero"/>
        <c:auto val="1"/>
        <c:lblAlgn val="ctr"/>
        <c:lblOffset val="100"/>
        <c:noMultiLvlLbl val="0"/>
      </c:catAx>
      <c:valAx>
        <c:axId val="-2106090624"/>
        <c:scaling>
          <c:orientation val="minMax"/>
          <c:max val="1"/>
        </c:scaling>
        <c:delete val="0"/>
        <c:axPos val="l"/>
        <c:numFmt formatCode="General" sourceLinked="1"/>
        <c:majorTickMark val="out"/>
        <c:minorTickMark val="none"/>
        <c:tickLblPos val="nextTo"/>
        <c:crossAx val="-2106093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GOAT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16'!$AT$584</c:f>
              <c:strCache>
                <c:ptCount val="1"/>
                <c:pt idx="0">
                  <c:v>LH1-025FG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16'!$AT$585:$AT$613</c:f>
              <c:numCache>
                <c:formatCode>0%</c:formatCode>
                <c:ptCount val="29"/>
                <c:pt idx="0">
                  <c:v>6.2457767762623018E-2</c:v>
                </c:pt>
                <c:pt idx="1">
                  <c:v>0</c:v>
                </c:pt>
                <c:pt idx="2">
                  <c:v>1.9677044943957372E-2</c:v>
                </c:pt>
                <c:pt idx="3">
                  <c:v>1.1745180469436309E-3</c:v>
                </c:pt>
                <c:pt idx="4">
                  <c:v>7.343076676045438E-3</c:v>
                </c:pt>
                <c:pt idx="5">
                  <c:v>1.5454001148720543E-3</c:v>
                </c:pt>
                <c:pt idx="6">
                  <c:v>2.9674279052246985E-3</c:v>
                </c:pt>
                <c:pt idx="7">
                  <c:v>2.2244673501464949E-2</c:v>
                </c:pt>
                <c:pt idx="8">
                  <c:v>5.5916975644466002E-2</c:v>
                </c:pt>
                <c:pt idx="9">
                  <c:v>5.005949047021209E-2</c:v>
                </c:pt>
                <c:pt idx="10">
                  <c:v>2.3888460722081912E-2</c:v>
                </c:pt>
                <c:pt idx="11">
                  <c:v>4.0476459348157637E-3</c:v>
                </c:pt>
                <c:pt idx="12">
                  <c:v>4.919323717746461E-3</c:v>
                </c:pt>
                <c:pt idx="13">
                  <c:v>0.25672857806270383</c:v>
                </c:pt>
                <c:pt idx="14">
                  <c:v>1.1660293350293768E-2</c:v>
                </c:pt>
                <c:pt idx="15">
                  <c:v>0.19675400095029419</c:v>
                </c:pt>
                <c:pt idx="16">
                  <c:v>1.9662794086534648E-2</c:v>
                </c:pt>
                <c:pt idx="17">
                  <c:v>8.7967921020810089E-4</c:v>
                </c:pt>
                <c:pt idx="18">
                  <c:v>9.0791965276722494E-2</c:v>
                </c:pt>
                <c:pt idx="19">
                  <c:v>2.3782987727895446E-3</c:v>
                </c:pt>
                <c:pt idx="20">
                  <c:v>0</c:v>
                </c:pt>
                <c:pt idx="21">
                  <c:v>3.2340717940970987E-2</c:v>
                </c:pt>
                <c:pt idx="22">
                  <c:v>9.7969052288968631E-3</c:v>
                </c:pt>
                <c:pt idx="23">
                  <c:v>0</c:v>
                </c:pt>
                <c:pt idx="24">
                  <c:v>1.1660293350293768E-2</c:v>
                </c:pt>
                <c:pt idx="25">
                  <c:v>1.6323911383733992E-2</c:v>
                </c:pt>
                <c:pt idx="26">
                  <c:v>1.5576617041189017E-2</c:v>
                </c:pt>
                <c:pt idx="27">
                  <c:v>7.5184287712020043E-2</c:v>
                </c:pt>
                <c:pt idx="28">
                  <c:v>4.0198521928953958E-3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5-4621-BEBF-5AEB9B72D110}"/>
            </c:ext>
          </c:extLst>
        </c:ser>
        <c:ser>
          <c:idx val="1"/>
          <c:order val="1"/>
          <c:tx>
            <c:strRef>
              <c:f>'Fall 16'!$AU$584</c:f>
              <c:strCache>
                <c:ptCount val="1"/>
                <c:pt idx="0">
                  <c:v>LH1-039FG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16'!$AU$585:$AU$613</c:f>
              <c:numCache>
                <c:formatCode>0%</c:formatCode>
                <c:ptCount val="29"/>
                <c:pt idx="0">
                  <c:v>4.7390201172872626E-2</c:v>
                </c:pt>
                <c:pt idx="1">
                  <c:v>0</c:v>
                </c:pt>
                <c:pt idx="2">
                  <c:v>1.4466544904211089E-2</c:v>
                </c:pt>
                <c:pt idx="3">
                  <c:v>1.1830258229105937E-3</c:v>
                </c:pt>
                <c:pt idx="4">
                  <c:v>7.6490683804611836E-3</c:v>
                </c:pt>
                <c:pt idx="5">
                  <c:v>1.4199623428665044E-3</c:v>
                </c:pt>
                <c:pt idx="6">
                  <c:v>2.0429821803373848E-3</c:v>
                </c:pt>
                <c:pt idx="7">
                  <c:v>2.0345611897989092E-2</c:v>
                </c:pt>
                <c:pt idx="8">
                  <c:v>2.8604658813330967E-2</c:v>
                </c:pt>
                <c:pt idx="9">
                  <c:v>3.9451439351834545E-2</c:v>
                </c:pt>
                <c:pt idx="10">
                  <c:v>2.656507891035232E-2</c:v>
                </c:pt>
                <c:pt idx="11">
                  <c:v>2.5377193014404623E-3</c:v>
                </c:pt>
                <c:pt idx="12">
                  <c:v>4.0379455650923976E-3</c:v>
                </c:pt>
                <c:pt idx="13">
                  <c:v>0.13780896095003448</c:v>
                </c:pt>
                <c:pt idx="14">
                  <c:v>7.199218572378591E-3</c:v>
                </c:pt>
                <c:pt idx="15">
                  <c:v>0.18967818326731842</c:v>
                </c:pt>
                <c:pt idx="16">
                  <c:v>4.7487429439071333E-2</c:v>
                </c:pt>
                <c:pt idx="17">
                  <c:v>1.7336387648578648E-3</c:v>
                </c:pt>
                <c:pt idx="18">
                  <c:v>0.27507297306772532</c:v>
                </c:pt>
                <c:pt idx="19">
                  <c:v>4.3884546678847483E-3</c:v>
                </c:pt>
                <c:pt idx="20">
                  <c:v>0</c:v>
                </c:pt>
                <c:pt idx="21">
                  <c:v>4.5954802381515295E-2</c:v>
                </c:pt>
                <c:pt idx="22">
                  <c:v>1.5990558360429549E-2</c:v>
                </c:pt>
                <c:pt idx="23">
                  <c:v>0</c:v>
                </c:pt>
                <c:pt idx="24">
                  <c:v>7.199218572378591E-3</c:v>
                </c:pt>
                <c:pt idx="25">
                  <c:v>8.4588996225772473E-3</c:v>
                </c:pt>
                <c:pt idx="26">
                  <c:v>1.4007812396368197E-2</c:v>
                </c:pt>
                <c:pt idx="27">
                  <c:v>4.5229165220209602E-2</c:v>
                </c:pt>
                <c:pt idx="28">
                  <c:v>4.0964460735515339E-3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5-4621-BEBF-5AEB9B72D110}"/>
            </c:ext>
          </c:extLst>
        </c:ser>
        <c:ser>
          <c:idx val="2"/>
          <c:order val="2"/>
          <c:tx>
            <c:strRef>
              <c:f>'Fall 16'!$AV$584</c:f>
              <c:strCache>
                <c:ptCount val="1"/>
                <c:pt idx="0">
                  <c:v>LH4-477FG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16'!$AV$585:$AV$613</c:f>
              <c:numCache>
                <c:formatCode>0%</c:formatCode>
                <c:ptCount val="29"/>
                <c:pt idx="0">
                  <c:v>2.4749107709330014E-2</c:v>
                </c:pt>
                <c:pt idx="1">
                  <c:v>0</c:v>
                </c:pt>
                <c:pt idx="2">
                  <c:v>4.8499570857888858E-3</c:v>
                </c:pt>
                <c:pt idx="3">
                  <c:v>6.9619992820642111E-4</c:v>
                </c:pt>
                <c:pt idx="4">
                  <c:v>6.8471030444156849E-3</c:v>
                </c:pt>
                <c:pt idx="5">
                  <c:v>0</c:v>
                </c:pt>
                <c:pt idx="6">
                  <c:v>1.0753347129697443E-3</c:v>
                </c:pt>
                <c:pt idx="7">
                  <c:v>8.5970635892461192E-3</c:v>
                </c:pt>
                <c:pt idx="8">
                  <c:v>9.9356714196027641E-3</c:v>
                </c:pt>
                <c:pt idx="9">
                  <c:v>3.3047836320918987E-3</c:v>
                </c:pt>
                <c:pt idx="10">
                  <c:v>3.891401026493593E-3</c:v>
                </c:pt>
                <c:pt idx="11">
                  <c:v>1.4994850452430589E-3</c:v>
                </c:pt>
                <c:pt idx="12">
                  <c:v>1.4468628936555468E-3</c:v>
                </c:pt>
                <c:pt idx="13">
                  <c:v>0.24225790871681352</c:v>
                </c:pt>
                <c:pt idx="14">
                  <c:v>0</c:v>
                </c:pt>
                <c:pt idx="15">
                  <c:v>9.673381068587536E-2</c:v>
                </c:pt>
                <c:pt idx="16">
                  <c:v>6.3965648505289628E-3</c:v>
                </c:pt>
                <c:pt idx="17">
                  <c:v>1.1646047194064349E-3</c:v>
                </c:pt>
                <c:pt idx="18">
                  <c:v>0.17560481874500763</c:v>
                </c:pt>
                <c:pt idx="19">
                  <c:v>2.7806441975015595E-3</c:v>
                </c:pt>
                <c:pt idx="20">
                  <c:v>0</c:v>
                </c:pt>
                <c:pt idx="21">
                  <c:v>5.8859413532652234E-2</c:v>
                </c:pt>
                <c:pt idx="22">
                  <c:v>1.7127854049396277E-3</c:v>
                </c:pt>
                <c:pt idx="23">
                  <c:v>5.495022385770044E-3</c:v>
                </c:pt>
                <c:pt idx="24">
                  <c:v>0</c:v>
                </c:pt>
                <c:pt idx="25">
                  <c:v>6.7720055393307556E-3</c:v>
                </c:pt>
                <c:pt idx="26">
                  <c:v>3.2082124930176478E-3</c:v>
                </c:pt>
                <c:pt idx="27">
                  <c:v>0.32759948003049677</c:v>
                </c:pt>
                <c:pt idx="28">
                  <c:v>4.5217586116157796E-3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65-4621-BEBF-5AEB9B72D110}"/>
            </c:ext>
          </c:extLst>
        </c:ser>
        <c:ser>
          <c:idx val="3"/>
          <c:order val="3"/>
          <c:tx>
            <c:strRef>
              <c:f>'Fall 16'!$AW$584</c:f>
              <c:strCache>
                <c:ptCount val="1"/>
                <c:pt idx="0">
                  <c:v>LH4-478FG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16'!$AW$585:$AW$613</c:f>
              <c:numCache>
                <c:formatCode>0%</c:formatCode>
                <c:ptCount val="29"/>
                <c:pt idx="0">
                  <c:v>4.3555529094807706E-2</c:v>
                </c:pt>
                <c:pt idx="1">
                  <c:v>0</c:v>
                </c:pt>
                <c:pt idx="2">
                  <c:v>8.0358692209427391E-3</c:v>
                </c:pt>
                <c:pt idx="3">
                  <c:v>8.2340556315664223E-4</c:v>
                </c:pt>
                <c:pt idx="4">
                  <c:v>8.8625346456832378E-3</c:v>
                </c:pt>
                <c:pt idx="5">
                  <c:v>0</c:v>
                </c:pt>
                <c:pt idx="6">
                  <c:v>1.255137057541782E-3</c:v>
                </c:pt>
                <c:pt idx="7">
                  <c:v>1.2429566228310263E-2</c:v>
                </c:pt>
                <c:pt idx="8">
                  <c:v>1.9453809379044753E-2</c:v>
                </c:pt>
                <c:pt idx="9">
                  <c:v>6.0869805053531158E-3</c:v>
                </c:pt>
                <c:pt idx="10">
                  <c:v>6.0203195307579407E-3</c:v>
                </c:pt>
                <c:pt idx="11">
                  <c:v>2.0720794287443149E-3</c:v>
                </c:pt>
                <c:pt idx="12">
                  <c:v>1.5643992014920353E-3</c:v>
                </c:pt>
                <c:pt idx="13">
                  <c:v>0.23085222960041166</c:v>
                </c:pt>
                <c:pt idx="14">
                  <c:v>0</c:v>
                </c:pt>
                <c:pt idx="15">
                  <c:v>0.13047772643137895</c:v>
                </c:pt>
                <c:pt idx="16">
                  <c:v>1.2853167939201176E-2</c:v>
                </c:pt>
                <c:pt idx="17">
                  <c:v>1.5394828525588156E-3</c:v>
                </c:pt>
                <c:pt idx="18">
                  <c:v>0.21423460066436595</c:v>
                </c:pt>
                <c:pt idx="19">
                  <c:v>2.2664597511563903E-3</c:v>
                </c:pt>
                <c:pt idx="20">
                  <c:v>0</c:v>
                </c:pt>
                <c:pt idx="21">
                  <c:v>6.161188778844031E-2</c:v>
                </c:pt>
                <c:pt idx="22">
                  <c:v>3.0413180450442863E-3</c:v>
                </c:pt>
                <c:pt idx="23">
                  <c:v>5.8735274176067382E-3</c:v>
                </c:pt>
                <c:pt idx="24">
                  <c:v>0</c:v>
                </c:pt>
                <c:pt idx="25">
                  <c:v>1.308998724831436E-2</c:v>
                </c:pt>
                <c:pt idx="26">
                  <c:v>3.8610796619086927E-3</c:v>
                </c:pt>
                <c:pt idx="27">
                  <c:v>0.20620566069943352</c:v>
                </c:pt>
                <c:pt idx="28">
                  <c:v>3.9332420443447084E-3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65-4621-BEBF-5AEB9B72D110}"/>
            </c:ext>
          </c:extLst>
        </c:ser>
        <c:ser>
          <c:idx val="4"/>
          <c:order val="4"/>
          <c:tx>
            <c:strRef>
              <c:f>'Fall 16'!$AX$584</c:f>
              <c:strCache>
                <c:ptCount val="1"/>
                <c:pt idx="0">
                  <c:v>LH4-479FG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16'!$AX$585:$AX$613</c:f>
              <c:numCache>
                <c:formatCode>0%</c:formatCode>
                <c:ptCount val="29"/>
                <c:pt idx="0">
                  <c:v>4.4325731564964735E-2</c:v>
                </c:pt>
                <c:pt idx="1">
                  <c:v>0</c:v>
                </c:pt>
                <c:pt idx="2">
                  <c:v>5.101926946557608E-3</c:v>
                </c:pt>
                <c:pt idx="3">
                  <c:v>8.5139022868341578E-4</c:v>
                </c:pt>
                <c:pt idx="4">
                  <c:v>1.0500618798571415E-2</c:v>
                </c:pt>
                <c:pt idx="5">
                  <c:v>0</c:v>
                </c:pt>
                <c:pt idx="6">
                  <c:v>1.3648495817841556E-3</c:v>
                </c:pt>
                <c:pt idx="7">
                  <c:v>1.1224161593263882E-2</c:v>
                </c:pt>
                <c:pt idx="8">
                  <c:v>3.0669939506955506E-2</c:v>
                </c:pt>
                <c:pt idx="9">
                  <c:v>6.8465330795159261E-3</c:v>
                </c:pt>
                <c:pt idx="10">
                  <c:v>7.0123031417115046E-3</c:v>
                </c:pt>
                <c:pt idx="11">
                  <c:v>2.557492385089771E-3</c:v>
                </c:pt>
                <c:pt idx="12">
                  <c:v>1.3813143247497267E-3</c:v>
                </c:pt>
                <c:pt idx="13">
                  <c:v>0.2988805412253901</c:v>
                </c:pt>
                <c:pt idx="14">
                  <c:v>0</c:v>
                </c:pt>
                <c:pt idx="15">
                  <c:v>0.10140193273195776</c:v>
                </c:pt>
                <c:pt idx="16">
                  <c:v>1.4880445209473287E-2</c:v>
                </c:pt>
                <c:pt idx="17">
                  <c:v>1.5062430315414296E-3</c:v>
                </c:pt>
                <c:pt idx="18">
                  <c:v>0.18810885476349096</c:v>
                </c:pt>
                <c:pt idx="19">
                  <c:v>2.7747732341872134E-3</c:v>
                </c:pt>
                <c:pt idx="20">
                  <c:v>0</c:v>
                </c:pt>
                <c:pt idx="21">
                  <c:v>3.7637770678012938E-2</c:v>
                </c:pt>
                <c:pt idx="22">
                  <c:v>2.3606482693581733E-3</c:v>
                </c:pt>
                <c:pt idx="23">
                  <c:v>6.1150761446861351E-3</c:v>
                </c:pt>
                <c:pt idx="24">
                  <c:v>0</c:v>
                </c:pt>
                <c:pt idx="25">
                  <c:v>1.4684941429180781E-2</c:v>
                </c:pt>
                <c:pt idx="26">
                  <c:v>3.2106459756771717E-3</c:v>
                </c:pt>
                <c:pt idx="27">
                  <c:v>0.20281963432809422</c:v>
                </c:pt>
                <c:pt idx="28">
                  <c:v>3.7822318271021611E-3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65-4621-BEBF-5AEB9B72D110}"/>
            </c:ext>
          </c:extLst>
        </c:ser>
        <c:ser>
          <c:idx val="5"/>
          <c:order val="5"/>
          <c:tx>
            <c:strRef>
              <c:f>'Fall 16'!$AY$584</c:f>
              <c:strCache>
                <c:ptCount val="1"/>
                <c:pt idx="0">
                  <c:v>LH4-480FG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16'!$AY$585:$AY$613</c:f>
              <c:numCache>
                <c:formatCode>0%</c:formatCode>
                <c:ptCount val="29"/>
                <c:pt idx="0">
                  <c:v>2.7578922220902247E-2</c:v>
                </c:pt>
                <c:pt idx="1">
                  <c:v>0</c:v>
                </c:pt>
                <c:pt idx="2">
                  <c:v>6.405180358736046E-3</c:v>
                </c:pt>
                <c:pt idx="3">
                  <c:v>6.4586016228759867E-4</c:v>
                </c:pt>
                <c:pt idx="4">
                  <c:v>6.5863178675020931E-3</c:v>
                </c:pt>
                <c:pt idx="5">
                  <c:v>0</c:v>
                </c:pt>
                <c:pt idx="6">
                  <c:v>9.8549827326625621E-4</c:v>
                </c:pt>
                <c:pt idx="7">
                  <c:v>8.356643624217442E-3</c:v>
                </c:pt>
                <c:pt idx="8">
                  <c:v>9.5318296987274165E-3</c:v>
                </c:pt>
                <c:pt idx="9">
                  <c:v>3.4479717655081597E-3</c:v>
                </c:pt>
                <c:pt idx="10">
                  <c:v>4.7635846539326576E-3</c:v>
                </c:pt>
                <c:pt idx="11">
                  <c:v>2.1004694328114839E-3</c:v>
                </c:pt>
                <c:pt idx="12">
                  <c:v>1.7167562283625522E-3</c:v>
                </c:pt>
                <c:pt idx="13">
                  <c:v>0.24438532394732734</c:v>
                </c:pt>
                <c:pt idx="14">
                  <c:v>0</c:v>
                </c:pt>
                <c:pt idx="15">
                  <c:v>9.9864941700208515E-2</c:v>
                </c:pt>
                <c:pt idx="16">
                  <c:v>7.1936437362074843E-3</c:v>
                </c:pt>
                <c:pt idx="17">
                  <c:v>1.4604896609244876E-3</c:v>
                </c:pt>
                <c:pt idx="18">
                  <c:v>0.1805619208082333</c:v>
                </c:pt>
                <c:pt idx="19">
                  <c:v>3.2560206213671236E-3</c:v>
                </c:pt>
                <c:pt idx="20">
                  <c:v>0</c:v>
                </c:pt>
                <c:pt idx="21">
                  <c:v>5.5741982808381996E-2</c:v>
                </c:pt>
                <c:pt idx="22">
                  <c:v>1.7411019637095795E-3</c:v>
                </c:pt>
                <c:pt idx="23">
                  <c:v>5.0151935029544284E-3</c:v>
                </c:pt>
                <c:pt idx="24">
                  <c:v>0</c:v>
                </c:pt>
                <c:pt idx="25">
                  <c:v>8.7799630022664995E-3</c:v>
                </c:pt>
                <c:pt idx="26">
                  <c:v>4.1538767955201228E-3</c:v>
                </c:pt>
                <c:pt idx="27">
                  <c:v>0.31127405969798211</c:v>
                </c:pt>
                <c:pt idx="28">
                  <c:v>4.4524474686630571E-3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65-4621-BEBF-5AEB9B72D110}"/>
            </c:ext>
          </c:extLst>
        </c:ser>
        <c:ser>
          <c:idx val="6"/>
          <c:order val="6"/>
          <c:tx>
            <c:strRef>
              <c:f>'Fall 16'!$AZ$584</c:f>
              <c:strCache>
                <c:ptCount val="1"/>
                <c:pt idx="0">
                  <c:v>LH4-481FG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16'!$AZ$585:$AZ$613</c:f>
              <c:numCache>
                <c:formatCode>0%</c:formatCode>
                <c:ptCount val="29"/>
                <c:pt idx="0">
                  <c:v>2.9044795911777242E-2</c:v>
                </c:pt>
                <c:pt idx="1">
                  <c:v>0</c:v>
                </c:pt>
                <c:pt idx="2">
                  <c:v>1.0431267047617267E-2</c:v>
                </c:pt>
                <c:pt idx="3">
                  <c:v>9.2966939526949535E-4</c:v>
                </c:pt>
                <c:pt idx="4">
                  <c:v>9.0439624016503406E-3</c:v>
                </c:pt>
                <c:pt idx="5">
                  <c:v>0</c:v>
                </c:pt>
                <c:pt idx="6">
                  <c:v>1.3000464521564518E-3</c:v>
                </c:pt>
                <c:pt idx="7">
                  <c:v>1.3171300393672395E-2</c:v>
                </c:pt>
                <c:pt idx="8">
                  <c:v>1.2848290174384474E-2</c:v>
                </c:pt>
                <c:pt idx="9">
                  <c:v>7.4506362626869244E-3</c:v>
                </c:pt>
                <c:pt idx="10">
                  <c:v>6.1318285038093768E-3</c:v>
                </c:pt>
                <c:pt idx="11">
                  <c:v>1.7100401025293051E-3</c:v>
                </c:pt>
                <c:pt idx="12">
                  <c:v>2.2117069857677538E-3</c:v>
                </c:pt>
                <c:pt idx="13">
                  <c:v>0.24405703020624209</c:v>
                </c:pt>
                <c:pt idx="14">
                  <c:v>0</c:v>
                </c:pt>
                <c:pt idx="15">
                  <c:v>0.1320833550639994</c:v>
                </c:pt>
                <c:pt idx="16">
                  <c:v>8.6838179932383006E-3</c:v>
                </c:pt>
                <c:pt idx="17">
                  <c:v>1.4593485419168205E-3</c:v>
                </c:pt>
                <c:pt idx="18">
                  <c:v>0.16620015936805571</c:v>
                </c:pt>
                <c:pt idx="19">
                  <c:v>2.4224288489329096E-3</c:v>
                </c:pt>
                <c:pt idx="20">
                  <c:v>0</c:v>
                </c:pt>
                <c:pt idx="21">
                  <c:v>5.1913527080593137E-2</c:v>
                </c:pt>
                <c:pt idx="22">
                  <c:v>2.4368365360432236E-3</c:v>
                </c:pt>
                <c:pt idx="23">
                  <c:v>6.0989525350186131E-3</c:v>
                </c:pt>
                <c:pt idx="24">
                  <c:v>0</c:v>
                </c:pt>
                <c:pt idx="25">
                  <c:v>1.0919289046819365E-2</c:v>
                </c:pt>
                <c:pt idx="26">
                  <c:v>4.6887909113105817E-3</c:v>
                </c:pt>
                <c:pt idx="27">
                  <c:v>0.27053133019747899</c:v>
                </c:pt>
                <c:pt idx="28">
                  <c:v>4.2315900390298717E-3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65-4621-BEBF-5AEB9B72D110}"/>
            </c:ext>
          </c:extLst>
        </c:ser>
        <c:ser>
          <c:idx val="7"/>
          <c:order val="7"/>
          <c:tx>
            <c:strRef>
              <c:f>'Fall 16'!$BA$584</c:f>
              <c:strCache>
                <c:ptCount val="1"/>
                <c:pt idx="0">
                  <c:v>LH4-482FG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16'!$BA$585:$BA$613</c:f>
              <c:numCache>
                <c:formatCode>0%</c:formatCode>
                <c:ptCount val="29"/>
                <c:pt idx="0">
                  <c:v>4.5527168312131161E-2</c:v>
                </c:pt>
                <c:pt idx="1">
                  <c:v>0</c:v>
                </c:pt>
                <c:pt idx="2">
                  <c:v>9.6211341268268285E-3</c:v>
                </c:pt>
                <c:pt idx="3">
                  <c:v>8.3198059353664048E-4</c:v>
                </c:pt>
                <c:pt idx="4">
                  <c:v>7.3158150332578147E-3</c:v>
                </c:pt>
                <c:pt idx="5">
                  <c:v>0</c:v>
                </c:pt>
                <c:pt idx="6">
                  <c:v>4.3147264316336312E-3</c:v>
                </c:pt>
                <c:pt idx="7">
                  <c:v>1.6544911450999567E-2</c:v>
                </c:pt>
                <c:pt idx="8">
                  <c:v>3.4240334988446357E-2</c:v>
                </c:pt>
                <c:pt idx="9">
                  <c:v>1.5677952533335229E-2</c:v>
                </c:pt>
                <c:pt idx="10">
                  <c:v>1.1838041470063447E-2</c:v>
                </c:pt>
                <c:pt idx="11">
                  <c:v>4.8180183033080613E-3</c:v>
                </c:pt>
                <c:pt idx="12">
                  <c:v>4.1780331260960974E-3</c:v>
                </c:pt>
                <c:pt idx="13">
                  <c:v>0.28821838962233171</c:v>
                </c:pt>
                <c:pt idx="14">
                  <c:v>0</c:v>
                </c:pt>
                <c:pt idx="15">
                  <c:v>0.13133554569540898</c:v>
                </c:pt>
                <c:pt idx="16">
                  <c:v>2.0564094593052813E-2</c:v>
                </c:pt>
                <c:pt idx="17">
                  <c:v>2.3832999104523183E-3</c:v>
                </c:pt>
                <c:pt idx="18">
                  <c:v>0.17544727034405153</c:v>
                </c:pt>
                <c:pt idx="19">
                  <c:v>4.3127513443365394E-3</c:v>
                </c:pt>
                <c:pt idx="20">
                  <c:v>0</c:v>
                </c:pt>
                <c:pt idx="21">
                  <c:v>3.2137357054692769E-2</c:v>
                </c:pt>
                <c:pt idx="22">
                  <c:v>2.4693793763676864E-3</c:v>
                </c:pt>
                <c:pt idx="23">
                  <c:v>6.698542258713038E-3</c:v>
                </c:pt>
                <c:pt idx="24">
                  <c:v>0</c:v>
                </c:pt>
                <c:pt idx="25">
                  <c:v>1.6340117543605769E-2</c:v>
                </c:pt>
                <c:pt idx="26">
                  <c:v>5.960856697017374E-3</c:v>
                </c:pt>
                <c:pt idx="27">
                  <c:v>0.15423226304198712</c:v>
                </c:pt>
                <c:pt idx="28">
                  <c:v>4.9920161483475167E-3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65-4621-BEBF-5AEB9B72D110}"/>
            </c:ext>
          </c:extLst>
        </c:ser>
        <c:ser>
          <c:idx val="8"/>
          <c:order val="8"/>
          <c:tx>
            <c:strRef>
              <c:f>'Fall 16'!$BB$584</c:f>
              <c:strCache>
                <c:ptCount val="1"/>
                <c:pt idx="0">
                  <c:v>LH4-483FG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16'!$BB$585:$BB$613</c:f>
              <c:numCache>
                <c:formatCode>0%</c:formatCode>
                <c:ptCount val="29"/>
                <c:pt idx="0">
                  <c:v>6.5091528001793172E-2</c:v>
                </c:pt>
                <c:pt idx="1">
                  <c:v>0</c:v>
                </c:pt>
                <c:pt idx="2">
                  <c:v>8.9142401096090028E-3</c:v>
                </c:pt>
                <c:pt idx="3">
                  <c:v>1.2352088862199197E-3</c:v>
                </c:pt>
                <c:pt idx="4">
                  <c:v>0</c:v>
                </c:pt>
                <c:pt idx="5">
                  <c:v>1.2779866324321638E-3</c:v>
                </c:pt>
                <c:pt idx="6">
                  <c:v>3.2213452234091866E-3</c:v>
                </c:pt>
                <c:pt idx="7">
                  <c:v>0</c:v>
                </c:pt>
                <c:pt idx="8">
                  <c:v>0</c:v>
                </c:pt>
                <c:pt idx="9">
                  <c:v>1.6240989419338714E-2</c:v>
                </c:pt>
                <c:pt idx="10">
                  <c:v>7.3305455646023648E-3</c:v>
                </c:pt>
                <c:pt idx="11">
                  <c:v>3.8431436729720221E-3</c:v>
                </c:pt>
                <c:pt idx="12">
                  <c:v>2.5346063004135786E-3</c:v>
                </c:pt>
                <c:pt idx="13">
                  <c:v>0.28371916785280782</c:v>
                </c:pt>
                <c:pt idx="14">
                  <c:v>0</c:v>
                </c:pt>
                <c:pt idx="15">
                  <c:v>0.11049686110228646</c:v>
                </c:pt>
                <c:pt idx="16">
                  <c:v>3.8252878640495251E-2</c:v>
                </c:pt>
                <c:pt idx="17">
                  <c:v>2.0007740498540513E-3</c:v>
                </c:pt>
                <c:pt idx="18">
                  <c:v>0.21856171462069926</c:v>
                </c:pt>
                <c:pt idx="19">
                  <c:v>1.2570243947661521E-3</c:v>
                </c:pt>
                <c:pt idx="20">
                  <c:v>0</c:v>
                </c:pt>
                <c:pt idx="21">
                  <c:v>5.4638826045623576E-2</c:v>
                </c:pt>
                <c:pt idx="22">
                  <c:v>1.0481337000280934E-2</c:v>
                </c:pt>
                <c:pt idx="23">
                  <c:v>0</c:v>
                </c:pt>
                <c:pt idx="24">
                  <c:v>0</c:v>
                </c:pt>
                <c:pt idx="25">
                  <c:v>2.0063342566390398E-2</c:v>
                </c:pt>
                <c:pt idx="26">
                  <c:v>1.6723153334720124E-2</c:v>
                </c:pt>
                <c:pt idx="27">
                  <c:v>0.13411532658128586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65-4621-BEBF-5AEB9B72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456016"/>
        <c:axId val="-2129459472"/>
      </c:barChart>
      <c:catAx>
        <c:axId val="-2129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459472"/>
        <c:crosses val="autoZero"/>
        <c:auto val="1"/>
        <c:lblAlgn val="ctr"/>
        <c:lblOffset val="100"/>
        <c:noMultiLvlLbl val="0"/>
      </c:catAx>
      <c:valAx>
        <c:axId val="-2129459472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15'!$M$261:$M$263,'Dec 15'!$M$266)</c:f>
              <c:numCache>
                <c:formatCode>0.0</c:formatCode>
                <c:ptCount val="4"/>
                <c:pt idx="0">
                  <c:v>0.81733098812357441</c:v>
                </c:pt>
                <c:pt idx="2">
                  <c:v>8.5548809488856917E-2</c:v>
                </c:pt>
                <c:pt idx="3">
                  <c:v>4.1122646990076644E-2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C-4354-9D8B-D6EA2867776E}"/>
            </c:ext>
          </c:extLst>
        </c:ser>
        <c:ser>
          <c:idx val="15"/>
          <c:order val="1"/>
          <c:tx>
            <c:strRef>
              <c:f>'Dec 15'!$Q$260</c:f>
              <c:strCache>
                <c:ptCount val="1"/>
              </c:strCache>
            </c:strRef>
          </c:tx>
          <c:spPr>
            <a:noFill/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15'!$Q$261:$Q$263,'Dec 15'!$Q$266)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5EC-4354-9D8B-D6EA28677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992208"/>
        <c:axId val="-2105989456"/>
      </c:barChart>
      <c:catAx>
        <c:axId val="-2105992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5989456"/>
        <c:crosses val="autoZero"/>
        <c:auto val="1"/>
        <c:lblAlgn val="ctr"/>
        <c:lblOffset val="100"/>
        <c:noMultiLvlLbl val="0"/>
      </c:catAx>
      <c:valAx>
        <c:axId val="-210598945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5992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15'!$E$261:$E$263,'Dec 15'!$E$266)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DA62-484B-AC96-1042F0CD573C}"/>
            </c:ext>
          </c:extLst>
        </c:ser>
        <c:ser>
          <c:idx val="1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2-484B-AC96-1042F0CD5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873376"/>
        <c:axId val="-2105870336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A62-484B-AC96-1042F0CD573C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A62-484B-AC96-1042F0CD573C}"/>
                  </c:ext>
                </c:extLst>
              </c15:ser>
            </c15:filteredBarSeries>
          </c:ext>
        </c:extLst>
      </c:barChart>
      <c:catAx>
        <c:axId val="-210587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5870336"/>
        <c:crosses val="autoZero"/>
        <c:auto val="1"/>
        <c:lblAlgn val="ctr"/>
        <c:lblOffset val="100"/>
        <c:noMultiLvlLbl val="0"/>
      </c:catAx>
      <c:valAx>
        <c:axId val="-2105870336"/>
        <c:scaling>
          <c:orientation val="minMax"/>
          <c:max val="1"/>
        </c:scaling>
        <c:delete val="0"/>
        <c:axPos val="l"/>
        <c:numFmt formatCode="0.0" sourceLinked="1"/>
        <c:majorTickMark val="out"/>
        <c:minorTickMark val="none"/>
        <c:tickLblPos val="nextTo"/>
        <c:crossAx val="-2105873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15'!$M$261:$M$263,'Dec 15'!$M$266)</c:f>
              <c:numCache>
                <c:formatCode>0.0</c:formatCode>
                <c:ptCount val="4"/>
                <c:pt idx="0">
                  <c:v>0.81733098812357441</c:v>
                </c:pt>
                <c:pt idx="2">
                  <c:v>8.5548809488856917E-2</c:v>
                </c:pt>
                <c:pt idx="3">
                  <c:v>4.1122646990076644E-2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3-4102-9836-FD357303B7B3}"/>
            </c:ext>
          </c:extLst>
        </c:ser>
        <c:ser>
          <c:idx val="15"/>
          <c:order val="1"/>
          <c:tx>
            <c:strRef>
              <c:f>'Dec 15'!$Q$260</c:f>
              <c:strCache>
                <c:ptCount val="1"/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15'!$Q$261:$Q$263,'Dec 15'!$Q$266)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76E3-4102-9836-FD357303B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772096"/>
        <c:axId val="-2105769360"/>
      </c:barChart>
      <c:catAx>
        <c:axId val="-2105772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5769360"/>
        <c:crosses val="autoZero"/>
        <c:auto val="1"/>
        <c:lblAlgn val="ctr"/>
        <c:lblOffset val="100"/>
        <c:noMultiLvlLbl val="0"/>
      </c:catAx>
      <c:valAx>
        <c:axId val="-210576936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5772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15'!$E$261:$E$263,'Dec 15'!$E$266)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2FE9-4AC1-A931-90CD87309087}"/>
            </c:ext>
          </c:extLst>
        </c:ser>
        <c:ser>
          <c:idx val="1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E9-4AC1-A931-90CD87309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669552"/>
        <c:axId val="-2105666512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FE9-4AC1-A931-90CD87309087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FE9-4AC1-A931-90CD87309087}"/>
                  </c:ext>
                </c:extLst>
              </c15:ser>
            </c15:filteredBarSeries>
          </c:ext>
        </c:extLst>
      </c:barChart>
      <c:catAx>
        <c:axId val="-210566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5666512"/>
        <c:crosses val="autoZero"/>
        <c:auto val="1"/>
        <c:lblAlgn val="ctr"/>
        <c:lblOffset val="100"/>
        <c:noMultiLvlLbl val="0"/>
      </c:catAx>
      <c:valAx>
        <c:axId val="-2105666512"/>
        <c:scaling>
          <c:orientation val="minMax"/>
          <c:max val="1"/>
        </c:scaling>
        <c:delete val="0"/>
        <c:axPos val="l"/>
        <c:numFmt formatCode="0.0" sourceLinked="1"/>
        <c:majorTickMark val="out"/>
        <c:minorTickMark val="none"/>
        <c:tickLblPos val="nextTo"/>
        <c:crossAx val="-2105669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15'!$M$261:$M$263,'Dec 15'!$M$266)</c:f>
              <c:numCache>
                <c:formatCode>0.0</c:formatCode>
                <c:ptCount val="4"/>
                <c:pt idx="0">
                  <c:v>0.81733098812357441</c:v>
                </c:pt>
                <c:pt idx="2">
                  <c:v>8.5548809488856917E-2</c:v>
                </c:pt>
                <c:pt idx="3">
                  <c:v>4.1122646990076644E-2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1-40DA-8CFA-4CEF82C76773}"/>
            </c:ext>
          </c:extLst>
        </c:ser>
        <c:ser>
          <c:idx val="15"/>
          <c:order val="1"/>
          <c:tx>
            <c:strRef>
              <c:f>'Dec 15'!$Q$260</c:f>
              <c:strCache>
                <c:ptCount val="1"/>
              </c:strCache>
            </c:strRef>
          </c:tx>
          <c:spPr>
            <a:noFill/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15'!$Q$261:$Q$263,'Dec 15'!$Q$266)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0EA1-40DA-8CFA-4CEF82C76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584944"/>
        <c:axId val="-2105582032"/>
      </c:barChart>
      <c:catAx>
        <c:axId val="-2105584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5582032"/>
        <c:crosses val="autoZero"/>
        <c:auto val="1"/>
        <c:lblAlgn val="ctr"/>
        <c:lblOffset val="100"/>
        <c:noMultiLvlLbl val="0"/>
      </c:catAx>
      <c:valAx>
        <c:axId val="-210558203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5584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657744997953901"/>
          <c:y val="4.05365995917177E-3"/>
          <c:w val="0.38071131124429403"/>
          <c:h val="0.1203703703703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15'!$E$261:$E$263,'Dec 15'!$E$266)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E90-4E62-93C5-329641A17C82}"/>
            </c:ext>
          </c:extLst>
        </c:ser>
        <c:ser>
          <c:idx val="1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0-4E62-93C5-329641A17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6334784"/>
        <c:axId val="-2106337840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'Oct-Nov 15'!$M$247</c15:sqref>
                        </c15:formulaRef>
                      </c:ext>
                    </c:extLst>
                    <c:strCache>
                      <c:ptCount val="1"/>
                      <c:pt idx="0">
                        <c:v>30/100 Ahb2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('Oct-Nov 15'!$M$248:$M$250,'Oct-Nov 15'!$M$253)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0.60576940844426619</c:v>
                      </c:pt>
                      <c:pt idx="1">
                        <c:v>0.30277740710181439</c:v>
                      </c:pt>
                      <c:pt idx="2">
                        <c:v>0.40683943328087074</c:v>
                      </c:pt>
                      <c:pt idx="3">
                        <c:v>0.39106963915371878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E90-4E62-93C5-329641A17C82}"/>
                  </c:ext>
                </c:extLst>
              </c15:ser>
            </c15:filteredBarSeries>
            <c15:filteredBarSeries>
              <c15:ser>
                <c:idx val="1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15'!$Q$247</c15:sqref>
                        </c15:formulaRef>
                      </c:ext>
                    </c:extLst>
                    <c:strCache>
                      <c:ptCount val="1"/>
                      <c:pt idx="0">
                        <c:v>5/90 Ahb2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'Oct-Nov 15'!$B$248:$B$251</c15:sqref>
                        </c15:formulaRef>
                      </c:ext>
                    </c:extLst>
                    <c:strCache>
                      <c:ptCount val="4"/>
                      <c:pt idx="0">
                        <c:v>R1</c:v>
                      </c:pt>
                      <c:pt idx="1">
                        <c:v>R2</c:v>
                      </c:pt>
                      <c:pt idx="2">
                        <c:v>R3</c:v>
                      </c:pt>
                      <c:pt idx="3">
                        <c:v>R4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('Oct-Nov 15'!$Q$248:$Q$250,'Oct-Nov 15'!$Q$253)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0.89652251951129491</c:v>
                      </c:pt>
                      <c:pt idx="1">
                        <c:v>1.8179293999280872</c:v>
                      </c:pt>
                      <c:pt idx="2">
                        <c:v>0.37387970104263274</c:v>
                      </c:pt>
                      <c:pt idx="3">
                        <c:v>0.82878026154603424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E90-4E62-93C5-329641A17C82}"/>
                  </c:ext>
                </c:extLst>
              </c15:ser>
            </c15:filteredBarSeries>
          </c:ext>
        </c:extLst>
      </c:barChart>
      <c:catAx>
        <c:axId val="-2106334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337840"/>
        <c:crosses val="autoZero"/>
        <c:auto val="1"/>
        <c:lblAlgn val="ctr"/>
        <c:lblOffset val="100"/>
        <c:noMultiLvlLbl val="0"/>
      </c:catAx>
      <c:valAx>
        <c:axId val="-2106337840"/>
        <c:scaling>
          <c:orientation val="minMax"/>
          <c:max val="1"/>
        </c:scaling>
        <c:delete val="0"/>
        <c:axPos val="l"/>
        <c:numFmt formatCode="0.0" sourceLinked="1"/>
        <c:majorTickMark val="out"/>
        <c:minorTickMark val="none"/>
        <c:tickLblPos val="nextTo"/>
        <c:crossAx val="-2106334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745679087859004E-2"/>
          <c:y val="1.0197486160678599E-2"/>
          <c:w val="0.54016363170367598"/>
          <c:h val="0.1100616123460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'Dec 15'!$Q$260</c:f>
              <c:strCache>
                <c:ptCount val="1"/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15'!$Q$261:$Q$263,'Dec 15'!$Q$266)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047C-4E5A-98F2-AD9564F60BE4}"/>
            </c:ext>
          </c:extLst>
        </c:ser>
        <c:ser>
          <c:idx val="0"/>
          <c:order val="1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('Dec 15'!$M$261:$M$263,'Dec 15'!$M$266)</c:f>
              <c:numCache>
                <c:formatCode>0.0</c:formatCode>
                <c:ptCount val="4"/>
                <c:pt idx="0">
                  <c:v>0.81733098812357441</c:v>
                </c:pt>
                <c:pt idx="2">
                  <c:v>8.5548809488856917E-2</c:v>
                </c:pt>
                <c:pt idx="3">
                  <c:v>4.1122646990076644E-2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C-4E5A-98F2-AD9564F60BE4}"/>
            </c:ext>
          </c:extLst>
        </c:ser>
        <c:ser>
          <c:idx val="1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val>
            <c:numRef>
              <c:f>('Dec 15'!$E$261:$E$263,'Dec 15'!$E$266)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047C-4E5A-98F2-AD9564F60BE4}"/>
            </c:ext>
          </c:extLst>
        </c:ser>
        <c:ser>
          <c:idx val="2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7C-4E5A-98F2-AD9564F60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6429808"/>
        <c:axId val="-2106432848"/>
      </c:barChart>
      <c:catAx>
        <c:axId val="-210642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432848"/>
        <c:crosses val="autoZero"/>
        <c:auto val="1"/>
        <c:lblAlgn val="ctr"/>
        <c:lblOffset val="100"/>
        <c:noMultiLvlLbl val="0"/>
      </c:catAx>
      <c:valAx>
        <c:axId val="-210643284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6429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'Dec 15'!$Q$260</c:f>
              <c:strCache>
                <c:ptCount val="1"/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15'!$Q$261:$Q$263,'Dec 15'!$Q$266)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7E7-46FE-8ECF-E6C465B8504E}"/>
            </c:ext>
          </c:extLst>
        </c:ser>
        <c:ser>
          <c:idx val="0"/>
          <c:order val="1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spPr>
            <a:noFill/>
          </c:spPr>
          <c:invertIfNegative val="0"/>
          <c:val>
            <c:numRef>
              <c:f>('Dec 15'!$M$261:$M$263,'Dec 15'!$M$266)</c:f>
              <c:numCache>
                <c:formatCode>0.0</c:formatCode>
                <c:ptCount val="4"/>
                <c:pt idx="0">
                  <c:v>0.81733098812357441</c:v>
                </c:pt>
                <c:pt idx="2">
                  <c:v>8.5548809488856917E-2</c:v>
                </c:pt>
                <c:pt idx="3">
                  <c:v>4.1122646990076644E-2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7-46FE-8ECF-E6C465B8504E}"/>
            </c:ext>
          </c:extLst>
        </c:ser>
        <c:ser>
          <c:idx val="1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spPr>
            <a:noFill/>
          </c:spPr>
          <c:invertIfNegative val="0"/>
          <c:val>
            <c:numRef>
              <c:f>('Dec 15'!$E$261:$E$263,'Dec 15'!$E$266)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7E7-46FE-8ECF-E6C465B8504E}"/>
            </c:ext>
          </c:extLst>
        </c:ser>
        <c:ser>
          <c:idx val="2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noFill/>
          </c:spPr>
          <c:invertIfNegative val="0"/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E7-46FE-8ECF-E6C465B85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6543216"/>
        <c:axId val="-2106546272"/>
      </c:barChart>
      <c:catAx>
        <c:axId val="-210654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546272"/>
        <c:crosses val="autoZero"/>
        <c:auto val="1"/>
        <c:lblAlgn val="ctr"/>
        <c:lblOffset val="100"/>
        <c:noMultiLvlLbl val="0"/>
      </c:catAx>
      <c:valAx>
        <c:axId val="-210654627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6543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'Dec 15'!$Q$260</c:f>
              <c:strCache>
                <c:ptCount val="1"/>
              </c:strCache>
            </c:strRef>
          </c:tx>
          <c:spPr>
            <a:solidFill>
              <a:srgbClr val="FFFFFF"/>
            </a:solidFill>
          </c:spPr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15'!$Q$261:$Q$263,'Dec 15'!$Q$266)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472-46E6-98AA-6A0F610D38BE}"/>
            </c:ext>
          </c:extLst>
        </c:ser>
        <c:ser>
          <c:idx val="0"/>
          <c:order val="1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('Dec 15'!$M$261:$M$263,'Dec 15'!$M$266)</c:f>
              <c:numCache>
                <c:formatCode>0.0</c:formatCode>
                <c:ptCount val="4"/>
                <c:pt idx="0">
                  <c:v>0.81733098812357441</c:v>
                </c:pt>
                <c:pt idx="2">
                  <c:v>8.5548809488856917E-2</c:v>
                </c:pt>
                <c:pt idx="3">
                  <c:v>4.1122646990076644E-2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2-46E6-98AA-6A0F610D38BE}"/>
            </c:ext>
          </c:extLst>
        </c:ser>
        <c:ser>
          <c:idx val="1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('Dec 15'!$E$261:$E$263,'Dec 15'!$E$266)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F472-46E6-98AA-6A0F610D38BE}"/>
            </c:ext>
          </c:extLst>
        </c:ser>
        <c:ser>
          <c:idx val="2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72-46E6-98AA-6A0F610D3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160880"/>
        <c:axId val="-2105157840"/>
      </c:barChart>
      <c:catAx>
        <c:axId val="-210516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5157840"/>
        <c:crosses val="autoZero"/>
        <c:auto val="1"/>
        <c:lblAlgn val="ctr"/>
        <c:lblOffset val="100"/>
        <c:noMultiLvlLbl val="0"/>
      </c:catAx>
      <c:valAx>
        <c:axId val="-21051578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5160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'Dec 15'!$Q$260</c:f>
              <c:strCache>
                <c:ptCount val="1"/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15'!$Q$261:$Q$263,'Dec 15'!$Q$266)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9EB-4471-ACFE-F9ECA7E39422}"/>
            </c:ext>
          </c:extLst>
        </c:ser>
        <c:ser>
          <c:idx val="0"/>
          <c:order val="1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('Dec 15'!$M$261:$M$263,'Dec 15'!$M$266)</c:f>
              <c:numCache>
                <c:formatCode>0.0</c:formatCode>
                <c:ptCount val="4"/>
                <c:pt idx="0">
                  <c:v>0.81733098812357441</c:v>
                </c:pt>
                <c:pt idx="2">
                  <c:v>8.5548809488856917E-2</c:v>
                </c:pt>
                <c:pt idx="3">
                  <c:v>4.1122646990076644E-2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B-4471-ACFE-F9ECA7E39422}"/>
            </c:ext>
          </c:extLst>
        </c:ser>
        <c:ser>
          <c:idx val="1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('Dec 15'!$E$261:$E$263,'Dec 15'!$E$266)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B9EB-4471-ACFE-F9ECA7E39422}"/>
            </c:ext>
          </c:extLst>
        </c:ser>
        <c:ser>
          <c:idx val="2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EB-4471-ACFE-F9ECA7E39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047952"/>
        <c:axId val="-2105045072"/>
      </c:barChart>
      <c:catAx>
        <c:axId val="-210504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5045072"/>
        <c:crosses val="autoZero"/>
        <c:auto val="1"/>
        <c:lblAlgn val="ctr"/>
        <c:lblOffset val="100"/>
        <c:noMultiLvlLbl val="0"/>
      </c:catAx>
      <c:valAx>
        <c:axId val="-210504507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5047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GOAT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16'!$AT$584</c:f>
              <c:strCache>
                <c:ptCount val="1"/>
                <c:pt idx="0">
                  <c:v>LH1-025FG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16'!$AT$618:$AT$625</c:f>
              <c:numCache>
                <c:formatCode>0%</c:formatCode>
                <c:ptCount val="8"/>
                <c:pt idx="0">
                  <c:v>0.19612013947743143</c:v>
                </c:pt>
                <c:pt idx="1">
                  <c:v>5.9410258716128671E-2</c:v>
                </c:pt>
                <c:pt idx="2">
                  <c:v>0</c:v>
                </c:pt>
                <c:pt idx="3">
                  <c:v>7.0710191480020113E-2</c:v>
                </c:pt>
                <c:pt idx="4">
                  <c:v>9.8991240183303797E-2</c:v>
                </c:pt>
                <c:pt idx="5">
                  <c:v>9.4459508050513188E-2</c:v>
                </c:pt>
                <c:pt idx="6">
                  <c:v>0.45593152939603548</c:v>
                </c:pt>
                <c:pt idx="7">
                  <c:v>2.4377132696567275E-2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7-4E59-9B16-FE402277E646}"/>
            </c:ext>
          </c:extLst>
        </c:ser>
        <c:ser>
          <c:idx val="1"/>
          <c:order val="1"/>
          <c:tx>
            <c:strRef>
              <c:f>'Fall 16'!$AU$584</c:f>
              <c:strCache>
                <c:ptCount val="1"/>
                <c:pt idx="0">
                  <c:v>LH1-039FG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16'!$AU$618:$AU$625</c:f>
              <c:numCache>
                <c:formatCode>0%</c:formatCode>
                <c:ptCount val="8"/>
                <c:pt idx="0">
                  <c:v>0.32606649873048732</c:v>
                </c:pt>
                <c:pt idx="1">
                  <c:v>0.11345898811716013</c:v>
                </c:pt>
                <c:pt idx="2">
                  <c:v>0</c:v>
                </c:pt>
                <c:pt idx="3">
                  <c:v>5.1081146514410959E-2</c:v>
                </c:pt>
                <c:pt idx="4">
                  <c:v>6.0019054377564642E-2</c:v>
                </c:pt>
                <c:pt idx="5">
                  <c:v>9.9390664441079232E-2</c:v>
                </c:pt>
                <c:pt idx="6">
                  <c:v>0.32091783186056189</c:v>
                </c:pt>
                <c:pt idx="7">
                  <c:v>2.9065815958735884E-2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7-4E59-9B16-FE402277E646}"/>
            </c:ext>
          </c:extLst>
        </c:ser>
        <c:ser>
          <c:idx val="2"/>
          <c:order val="2"/>
          <c:tx>
            <c:strRef>
              <c:f>'Fall 16'!$AV$584</c:f>
              <c:strCache>
                <c:ptCount val="1"/>
                <c:pt idx="0">
                  <c:v>LH4-477FG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16'!$AV$618:$AV$625</c:f>
              <c:numCache>
                <c:formatCode>0%</c:formatCode>
                <c:ptCount val="8"/>
                <c:pt idx="0">
                  <c:v>0.14420365085673276</c:v>
                </c:pt>
                <c:pt idx="1">
                  <c:v>4.1962685949870054E-3</c:v>
                </c:pt>
                <c:pt idx="2">
                  <c:v>1.3462626315974578E-2</c:v>
                </c:pt>
                <c:pt idx="3">
                  <c:v>0</c:v>
                </c:pt>
                <c:pt idx="4">
                  <c:v>1.6591193553972008E-2</c:v>
                </c:pt>
                <c:pt idx="5">
                  <c:v>7.8600163754720051E-3</c:v>
                </c:pt>
                <c:pt idx="6">
                  <c:v>0.8026080826129538</c:v>
                </c:pt>
                <c:pt idx="7">
                  <c:v>1.1078161689907764E-2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37-4E59-9B16-FE402277E646}"/>
            </c:ext>
          </c:extLst>
        </c:ser>
        <c:ser>
          <c:idx val="3"/>
          <c:order val="3"/>
          <c:tx>
            <c:strRef>
              <c:f>'Fall 16'!$AW$584</c:f>
              <c:strCache>
                <c:ptCount val="1"/>
                <c:pt idx="0">
                  <c:v>LH4-478FG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16'!$AW$618:$AW$625</c:f>
              <c:numCache>
                <c:formatCode>0%</c:formatCode>
                <c:ptCount val="8"/>
                <c:pt idx="0">
                  <c:v>0.20701757390306083</c:v>
                </c:pt>
                <c:pt idx="1">
                  <c:v>1.0218909138356177E-2</c:v>
                </c:pt>
                <c:pt idx="2">
                  <c:v>1.9735207601838646E-2</c:v>
                </c:pt>
                <c:pt idx="3">
                  <c:v>0</c:v>
                </c:pt>
                <c:pt idx="4">
                  <c:v>4.3982703660582663E-2</c:v>
                </c:pt>
                <c:pt idx="5">
                  <c:v>1.2973329871005114E-2</c:v>
                </c:pt>
                <c:pt idx="6">
                  <c:v>0.69285647843894937</c:v>
                </c:pt>
                <c:pt idx="7">
                  <c:v>1.3215797386207135E-2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37-4E59-9B16-FE402277E646}"/>
            </c:ext>
          </c:extLst>
        </c:ser>
        <c:ser>
          <c:idx val="4"/>
          <c:order val="4"/>
          <c:tx>
            <c:strRef>
              <c:f>'Fall 16'!$AX$584</c:f>
              <c:strCache>
                <c:ptCount val="1"/>
                <c:pt idx="0">
                  <c:v>LH4-479FG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16'!$AX$618:$AX$625</c:f>
              <c:numCache>
                <c:formatCode>0%</c:formatCode>
                <c:ptCount val="8"/>
                <c:pt idx="0">
                  <c:v>0.13908443418672908</c:v>
                </c:pt>
                <c:pt idx="1">
                  <c:v>8.7234026602262277E-3</c:v>
                </c:pt>
                <c:pt idx="2">
                  <c:v>2.2597297615431937E-2</c:v>
                </c:pt>
                <c:pt idx="3">
                  <c:v>0</c:v>
                </c:pt>
                <c:pt idx="4">
                  <c:v>5.4265880602115818E-2</c:v>
                </c:pt>
                <c:pt idx="5">
                  <c:v>1.1864434871054206E-2</c:v>
                </c:pt>
                <c:pt idx="6">
                  <c:v>0.74948790999891279</c:v>
                </c:pt>
                <c:pt idx="7">
                  <c:v>1.3976640065529915E-2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37-4E59-9B16-FE402277E646}"/>
            </c:ext>
          </c:extLst>
        </c:ser>
        <c:ser>
          <c:idx val="5"/>
          <c:order val="5"/>
          <c:tx>
            <c:strRef>
              <c:f>'Fall 16'!$AY$584</c:f>
              <c:strCache>
                <c:ptCount val="1"/>
                <c:pt idx="0">
                  <c:v>LH4-480FG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16'!$AY$618:$AY$625</c:f>
              <c:numCache>
                <c:formatCode>0%</c:formatCode>
                <c:ptCount val="8"/>
                <c:pt idx="0">
                  <c:v>0.14250480294089199</c:v>
                </c:pt>
                <c:pt idx="1">
                  <c:v>4.4511404104757507E-3</c:v>
                </c:pt>
                <c:pt idx="2">
                  <c:v>1.2821380328463913E-2</c:v>
                </c:pt>
                <c:pt idx="3">
                  <c:v>0</c:v>
                </c:pt>
                <c:pt idx="4">
                  <c:v>2.2446042182736405E-2</c:v>
                </c:pt>
                <c:pt idx="5">
                  <c:v>1.0619417616004271E-2</c:v>
                </c:pt>
                <c:pt idx="6">
                  <c:v>0.79577450070904554</c:v>
                </c:pt>
                <c:pt idx="7">
                  <c:v>1.1382715812382123E-2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37-4E59-9B16-FE402277E646}"/>
            </c:ext>
          </c:extLst>
        </c:ser>
        <c:ser>
          <c:idx val="6"/>
          <c:order val="6"/>
          <c:tx>
            <c:strRef>
              <c:f>'Fall 16'!$AZ$584</c:f>
              <c:strCache>
                <c:ptCount val="1"/>
                <c:pt idx="0">
                  <c:v>LH4-481FG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16'!$AZ$618:$AZ$625</c:f>
              <c:numCache>
                <c:formatCode>0%</c:formatCode>
                <c:ptCount val="8"/>
                <c:pt idx="0">
                  <c:v>0.14797753910394815</c:v>
                </c:pt>
                <c:pt idx="1">
                  <c:v>6.9461100811443006E-3</c:v>
                </c:pt>
                <c:pt idx="2">
                  <c:v>1.7384832778607823E-2</c:v>
                </c:pt>
                <c:pt idx="3">
                  <c:v>0</c:v>
                </c:pt>
                <c:pt idx="4">
                  <c:v>3.1125019099637788E-2</c:v>
                </c:pt>
                <c:pt idx="5">
                  <c:v>1.336522057828113E-2</c:v>
                </c:pt>
                <c:pt idx="6">
                  <c:v>0.77113929151822058</c:v>
                </c:pt>
                <c:pt idx="7">
                  <c:v>1.2061986840160308E-2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37-4E59-9B16-FE402277E646}"/>
            </c:ext>
          </c:extLst>
        </c:ser>
        <c:ser>
          <c:idx val="7"/>
          <c:order val="7"/>
          <c:tx>
            <c:strRef>
              <c:f>'Fall 16'!$BA$584</c:f>
              <c:strCache>
                <c:ptCount val="1"/>
                <c:pt idx="0">
                  <c:v>LH4-482FG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16'!$BA$618:$BA$625</c:f>
              <c:numCache>
                <c:formatCode>0%</c:formatCode>
                <c:ptCount val="8"/>
                <c:pt idx="0">
                  <c:v>0.14422331064254923</c:v>
                </c:pt>
                <c:pt idx="1">
                  <c:v>1.1081871738428369E-2</c:v>
                </c:pt>
                <c:pt idx="2">
                  <c:v>3.0061150933677783E-2</c:v>
                </c:pt>
                <c:pt idx="3">
                  <c:v>0</c:v>
                </c:pt>
                <c:pt idx="4">
                  <c:v>7.3329796361804533E-2</c:v>
                </c:pt>
                <c:pt idx="5">
                  <c:v>2.6750628113151639E-2</c:v>
                </c:pt>
                <c:pt idx="6">
                  <c:v>0.69215049470160994</c:v>
                </c:pt>
                <c:pt idx="7">
                  <c:v>2.2402747508778575E-2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37-4E59-9B16-FE402277E646}"/>
            </c:ext>
          </c:extLst>
        </c:ser>
        <c:ser>
          <c:idx val="8"/>
          <c:order val="8"/>
          <c:tx>
            <c:strRef>
              <c:f>'Fall 16'!$BB$584</c:f>
              <c:strCache>
                <c:ptCount val="1"/>
                <c:pt idx="0">
                  <c:v>LH4-483FG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16'!$BB$618:$BB$625</c:f>
              <c:numCache>
                <c:formatCode>0%</c:formatCode>
                <c:ptCount val="8"/>
                <c:pt idx="0">
                  <c:v>0.23149888313718955</c:v>
                </c:pt>
                <c:pt idx="1">
                  <c:v>4.440830788208134E-2</c:v>
                </c:pt>
                <c:pt idx="2">
                  <c:v>0</c:v>
                </c:pt>
                <c:pt idx="3">
                  <c:v>0</c:v>
                </c:pt>
                <c:pt idx="4">
                  <c:v>8.5006244318644827E-2</c:v>
                </c:pt>
                <c:pt idx="5">
                  <c:v>7.0854218505482777E-2</c:v>
                </c:pt>
                <c:pt idx="6">
                  <c:v>0.56823234615660145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37-4E59-9B16-FE402277E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992624"/>
        <c:axId val="-2129989248"/>
      </c:barChart>
      <c:catAx>
        <c:axId val="-21299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989248"/>
        <c:crosses val="autoZero"/>
        <c:auto val="1"/>
        <c:lblAlgn val="ctr"/>
        <c:lblOffset val="100"/>
        <c:noMultiLvlLbl val="0"/>
      </c:catAx>
      <c:valAx>
        <c:axId val="-21299892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99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5"/>
          <c:order val="0"/>
          <c:tx>
            <c:strRef>
              <c:f>'Dec 15'!$Q$260</c:f>
              <c:strCache>
                <c:ptCount val="1"/>
              </c:strCache>
            </c:strRef>
          </c:tx>
          <c:invertIfNegative val="0"/>
          <c:cat>
            <c:numRef>
              <c:f>'Dec 15'!$B$261:$B$264</c:f>
              <c:numCache>
                <c:formatCode>0.00</c:formatCode>
                <c:ptCount val="4"/>
              </c:numCache>
            </c:numRef>
          </c:cat>
          <c:val>
            <c:numRef>
              <c:f>('Dec 15'!$Q$261:$Q$263,'Dec 15'!$Q$266)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D0E-424F-A742-6625B0D17154}"/>
            </c:ext>
          </c:extLst>
        </c:ser>
        <c:ser>
          <c:idx val="0"/>
          <c:order val="1"/>
          <c:tx>
            <c:strRef>
              <c:f>'Dec 15'!$M$260</c:f>
              <c:strCache>
                <c:ptCount val="1"/>
                <c:pt idx="0">
                  <c:v>LH2012FRSAP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('Dec 15'!$M$261:$M$263,'Dec 15'!$M$266)</c:f>
              <c:numCache>
                <c:formatCode>0.0</c:formatCode>
                <c:ptCount val="4"/>
                <c:pt idx="0">
                  <c:v>0.81733098812357441</c:v>
                </c:pt>
                <c:pt idx="2">
                  <c:v>8.5548809488856917E-2</c:v>
                </c:pt>
                <c:pt idx="3">
                  <c:v>4.1122646990076644E-2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E-424F-A742-6625B0D17154}"/>
            </c:ext>
          </c:extLst>
        </c:ser>
        <c:ser>
          <c:idx val="1"/>
          <c:order val="2"/>
          <c:tx>
            <c:strRef>
              <c:f>'Dec 15'!$E$260</c:f>
              <c:strCache>
                <c:ptCount val="1"/>
                <c:pt idx="0">
                  <c:v>LH2020S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val>
            <c:numRef>
              <c:f>('Dec 15'!$E$261:$E$263,'Dec 15'!$E$266)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FD0E-424F-A742-6625B0D17154}"/>
            </c:ext>
          </c:extLst>
        </c:ser>
        <c:ser>
          <c:idx val="2"/>
          <c:order val="3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E-424F-A742-6625B0D17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478144"/>
        <c:axId val="-2108481184"/>
      </c:barChart>
      <c:catAx>
        <c:axId val="-2108478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481184"/>
        <c:crosses val="autoZero"/>
        <c:auto val="1"/>
        <c:lblAlgn val="ctr"/>
        <c:lblOffset val="100"/>
        <c:noMultiLvlLbl val="0"/>
      </c:catAx>
      <c:valAx>
        <c:axId val="-210848118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8478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85907023964461005"/>
          <c:h val="0.10410202082764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4698019089201"/>
          <c:y val="3.9740557030695303E-2"/>
          <c:w val="0.86543545070703198"/>
          <c:h val="0.6134149816392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 15'!$B$207</c:f>
              <c:strCache>
                <c:ptCount val="1"/>
                <c:pt idx="0">
                  <c:v>Ahb1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15'!$B$208:$B$219</c:f>
              <c:numCache>
                <c:formatCode>0</c:formatCode>
                <c:ptCount val="12"/>
                <c:pt idx="0">
                  <c:v>139.45489682349196</c:v>
                </c:pt>
                <c:pt idx="1">
                  <c:v>0</c:v>
                </c:pt>
                <c:pt idx="2">
                  <c:v>406.19466100015569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2677.77484953873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3-4F40-8464-FC2D59768B8A}"/>
            </c:ext>
          </c:extLst>
        </c:ser>
        <c:ser>
          <c:idx val="1"/>
          <c:order val="1"/>
          <c:tx>
            <c:strRef>
              <c:f>'Dec 15'!$C$207</c:f>
              <c:strCache>
                <c:ptCount val="1"/>
                <c:pt idx="0">
                  <c:v>20/80 Ab1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15'!$C$208:$C$219</c:f>
              <c:numCache>
                <c:formatCode>0</c:formatCode>
                <c:ptCount val="12"/>
                <c:pt idx="0">
                  <c:v>205.62978377875825</c:v>
                </c:pt>
                <c:pt idx="1">
                  <c:v>147.39559122301321</c:v>
                </c:pt>
                <c:pt idx="2">
                  <c:v>125.45657814600372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152.78887819328904</c:v>
                </c:pt>
                <c:pt idx="8">
                  <c:v>135.41065786678587</c:v>
                </c:pt>
                <c:pt idx="9">
                  <c:v>363.98533564445455</c:v>
                </c:pt>
                <c:pt idx="10">
                  <c:v>0</c:v>
                </c:pt>
                <c:pt idx="11">
                  <c:v>1524.313210902649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3-4F40-8464-FC2D59768B8A}"/>
            </c:ext>
          </c:extLst>
        </c:ser>
        <c:ser>
          <c:idx val="2"/>
          <c:order val="2"/>
          <c:tx>
            <c:strRef>
              <c:f>'Dec 15'!$D$207</c:f>
              <c:strCache>
                <c:ptCount val="1"/>
                <c:pt idx="0">
                  <c:v>Ahb2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15'!$D$208:$D$219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108.01156514150753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1460.6320558409243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3-4F40-8464-FC2D59768B8A}"/>
            </c:ext>
          </c:extLst>
        </c:ser>
        <c:ser>
          <c:idx val="3"/>
          <c:order val="3"/>
          <c:tx>
            <c:strRef>
              <c:f>'Dec 15'!$E$207</c:f>
              <c:strCache>
                <c:ptCount val="1"/>
                <c:pt idx="0">
                  <c:v>Ab2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15'!$E$208:$E$219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13.128157103068766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43.266002572762687</c:v>
                </c:pt>
                <c:pt idx="10">
                  <c:v>0</c:v>
                </c:pt>
                <c:pt idx="11">
                  <c:v>195.9406410067142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3-4F40-8464-FC2D59768B8A}"/>
            </c:ext>
          </c:extLst>
        </c:ser>
        <c:ser>
          <c:idx val="4"/>
          <c:order val="4"/>
          <c:tx>
            <c:strRef>
              <c:f>'Dec 15'!$F$207</c:f>
              <c:strCache>
                <c:ptCount val="1"/>
                <c:pt idx="0">
                  <c:v>Ab3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15'!$F$208:$F$219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33.481622876457038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57.231182160377962</c:v>
                </c:pt>
                <c:pt idx="10">
                  <c:v>0</c:v>
                </c:pt>
                <c:pt idx="11">
                  <c:v>813.10826128515134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F3-4F40-8464-FC2D5976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599936"/>
        <c:axId val="-2108602944"/>
      </c:barChart>
      <c:catAx>
        <c:axId val="-210859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602944"/>
        <c:crosses val="autoZero"/>
        <c:auto val="1"/>
        <c:lblAlgn val="ctr"/>
        <c:lblOffset val="100"/>
        <c:noMultiLvlLbl val="0"/>
      </c:catAx>
      <c:valAx>
        <c:axId val="-21086029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Concentration (ng/g DW soil)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-2108599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271756931485599"/>
          <c:y val="5.4465211017955401E-2"/>
          <c:w val="0.43970986734766299"/>
          <c:h val="0.189503117616569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29737777031"/>
          <c:y val="3.9740557030695303E-2"/>
          <c:w val="0.85658539889510399"/>
          <c:h val="0.55931447665951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 15'!$B$207</c:f>
              <c:strCache>
                <c:ptCount val="1"/>
                <c:pt idx="0">
                  <c:v>Ahb1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15'!$B$208:$B$219</c:f>
              <c:numCache>
                <c:formatCode>0</c:formatCode>
                <c:ptCount val="12"/>
                <c:pt idx="0">
                  <c:v>139.45489682349196</c:v>
                </c:pt>
                <c:pt idx="1">
                  <c:v>0</c:v>
                </c:pt>
                <c:pt idx="2">
                  <c:v>406.19466100015569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2677.77484953873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9-4B64-98A1-D81554E27E2B}"/>
            </c:ext>
          </c:extLst>
        </c:ser>
        <c:ser>
          <c:idx val="1"/>
          <c:order val="1"/>
          <c:tx>
            <c:strRef>
              <c:f>'Dec 15'!$C$207</c:f>
              <c:strCache>
                <c:ptCount val="1"/>
                <c:pt idx="0">
                  <c:v>20/80 Ab1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15'!$C$208:$C$219</c:f>
              <c:numCache>
                <c:formatCode>0</c:formatCode>
                <c:ptCount val="12"/>
                <c:pt idx="0">
                  <c:v>205.62978377875825</c:v>
                </c:pt>
                <c:pt idx="1">
                  <c:v>147.39559122301321</c:v>
                </c:pt>
                <c:pt idx="2">
                  <c:v>125.45657814600372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152.78887819328904</c:v>
                </c:pt>
                <c:pt idx="8">
                  <c:v>135.41065786678587</c:v>
                </c:pt>
                <c:pt idx="9">
                  <c:v>363.98533564445455</c:v>
                </c:pt>
                <c:pt idx="10">
                  <c:v>0</c:v>
                </c:pt>
                <c:pt idx="11">
                  <c:v>1524.313210902649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9-4B64-98A1-D81554E27E2B}"/>
            </c:ext>
          </c:extLst>
        </c:ser>
        <c:ser>
          <c:idx val="2"/>
          <c:order val="2"/>
          <c:tx>
            <c:strRef>
              <c:f>'Dec 15'!$D$207</c:f>
              <c:strCache>
                <c:ptCount val="1"/>
                <c:pt idx="0">
                  <c:v>Ahb2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15'!$D$208:$D$219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108.01156514150753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1460.6320558409243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99-4B64-98A1-D81554E27E2B}"/>
            </c:ext>
          </c:extLst>
        </c:ser>
        <c:ser>
          <c:idx val="3"/>
          <c:order val="3"/>
          <c:tx>
            <c:strRef>
              <c:f>'Dec 15'!$E$207</c:f>
              <c:strCache>
                <c:ptCount val="1"/>
                <c:pt idx="0">
                  <c:v>Ab2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15'!$E$208:$E$219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13.128157103068766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43.266002572762687</c:v>
                </c:pt>
                <c:pt idx="10">
                  <c:v>0</c:v>
                </c:pt>
                <c:pt idx="11">
                  <c:v>195.9406410067142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99-4B64-98A1-D81554E27E2B}"/>
            </c:ext>
          </c:extLst>
        </c:ser>
        <c:ser>
          <c:idx val="4"/>
          <c:order val="4"/>
          <c:tx>
            <c:strRef>
              <c:f>'Dec 15'!$F$207</c:f>
              <c:strCache>
                <c:ptCount val="1"/>
                <c:pt idx="0">
                  <c:v>Ab3</c:v>
                </c:pt>
              </c:strCache>
            </c:strRef>
          </c:tx>
          <c:invertIfNegative val="0"/>
          <c:cat>
            <c:strRef>
              <c:f>'Dec 15'!$A$208:$A$219</c:f>
              <c:strCache>
                <c:ptCount val="12"/>
                <c:pt idx="0">
                  <c:v>Coprostanol</c:v>
                </c:pt>
                <c:pt idx="1">
                  <c:v>Epicoprostanol</c:v>
                </c:pt>
                <c:pt idx="2">
                  <c:v>Cholestanol</c:v>
                </c:pt>
                <c:pt idx="3">
                  <c:v>B-campestanol</c:v>
                </c:pt>
                <c:pt idx="4">
                  <c:v>Epi-b-campestanol </c:v>
                </c:pt>
                <c:pt idx="5">
                  <c:v>24-ethyl-5β-cholesta-22-en-3b-ol</c:v>
                </c:pt>
                <c:pt idx="6">
                  <c:v>24-ethyl-5β-cholesta-22-en-3α-ol</c:v>
                </c:pt>
                <c:pt idx="7">
                  <c:v>24-Ethylcoprostanol</c:v>
                </c:pt>
                <c:pt idx="8">
                  <c:v>24-Ethylepicoprostanol</c:v>
                </c:pt>
                <c:pt idx="9">
                  <c:v>Campestanol</c:v>
                </c:pt>
                <c:pt idx="10">
                  <c:v>Stigmastanol</c:v>
                </c:pt>
                <c:pt idx="11">
                  <c:v>Sitostanol</c:v>
                </c:pt>
              </c:strCache>
            </c:strRef>
          </c:cat>
          <c:val>
            <c:numRef>
              <c:f>'Dec 15'!$F$208:$F$219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33.481622876457038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57.231182160377962</c:v>
                </c:pt>
                <c:pt idx="10">
                  <c:v>0</c:v>
                </c:pt>
                <c:pt idx="11">
                  <c:v>813.10826128515134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99-4B64-98A1-D81554E2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8659680"/>
        <c:axId val="-2108662688"/>
      </c:barChart>
      <c:catAx>
        <c:axId val="-210865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8662688"/>
        <c:crosses val="autoZero"/>
        <c:auto val="1"/>
        <c:lblAlgn val="ctr"/>
        <c:lblOffset val="100"/>
        <c:noMultiLvlLbl val="0"/>
      </c:catAx>
      <c:valAx>
        <c:axId val="-2108662688"/>
        <c:scaling>
          <c:orientation val="minMax"/>
          <c:max val="5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Concentration (ng/g DW soil)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-2108659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119103355323801"/>
          <c:y val="7.7394341645004602E-4"/>
          <c:w val="0.43970986734766299"/>
          <c:h val="0.189503117616569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5-4A5D-B652-AEF5D5DACAB5}"/>
            </c:ext>
          </c:extLst>
        </c:ser>
        <c:ser>
          <c:idx val="1"/>
          <c:order val="1"/>
          <c:tx>
            <c:strRef>
              <c:f>'Dec 15'!$K$260</c:f>
              <c:strCache>
                <c:ptCount val="1"/>
                <c:pt idx="0">
                  <c:v>LH2012FR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('Dec 15'!$K$261:$K$263,'Dec 15'!$K$266)</c:f>
              <c:numCache>
                <c:formatCode>0.00</c:formatCode>
                <c:ptCount val="4"/>
                <c:pt idx="0" formatCode="0.0">
                  <c:v>0.7748638433831404</c:v>
                </c:pt>
                <c:pt idx="1">
                  <c:v>0.47300870720485377</c:v>
                </c:pt>
                <c:pt idx="2" formatCode="0.0">
                  <c:v>0.24287492217906689</c:v>
                </c:pt>
                <c:pt idx="3" formatCode="0.0">
                  <c:v>3.0419493055811504E-2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5-4A5D-B652-AEF5D5DACAB5}"/>
            </c:ext>
          </c:extLst>
        </c:ser>
        <c:ser>
          <c:idx val="2"/>
          <c:order val="2"/>
          <c:tx>
            <c:strRef>
              <c:f>'Oct-Nov 15'!$E$225</c:f>
              <c:strCache>
                <c:ptCount val="1"/>
                <c:pt idx="0">
                  <c:v>LH2014FR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45-4A5D-B652-AEF5D5DACAB5}"/>
            </c:ext>
          </c:extLst>
        </c:ser>
        <c:ser>
          <c:idx val="3"/>
          <c:order val="3"/>
          <c:tx>
            <c:strRef>
              <c:f>'Oct-Nov 15'!$J$225</c:f>
              <c:strCache>
                <c:ptCount val="1"/>
                <c:pt idx="0">
                  <c:v>LH2016FR</c:v>
                </c:pt>
              </c:strCache>
            </c:strRef>
          </c:tx>
          <c:invertIfNegative val="0"/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45-4A5D-B652-AEF5D5DAC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4139840"/>
        <c:axId val="-2104136784"/>
      </c:barChart>
      <c:catAx>
        <c:axId val="-2104139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4136784"/>
        <c:crosses val="autoZero"/>
        <c:auto val="1"/>
        <c:lblAlgn val="ctr"/>
        <c:lblOffset val="100"/>
        <c:noMultiLvlLbl val="0"/>
      </c:catAx>
      <c:valAx>
        <c:axId val="-210413678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4139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72057958372548303"/>
          <c:h val="0.110596059107658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11"/>
          <c:order val="0"/>
          <c:tx>
            <c:strRef>
              <c:f>'Oct-Nov 15'!$M$247</c:f>
              <c:strCache>
                <c:ptCount val="1"/>
                <c:pt idx="0">
                  <c:v>30/100 Ahb2</c:v>
                </c:pt>
              </c:strCache>
            </c:strRef>
          </c:tx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15'!$M$248:$M$250,'Oct-Nov 15'!$M$253)</c:f>
              <c:numCache>
                <c:formatCode>0.0</c:formatCode>
                <c:ptCount val="4"/>
                <c:pt idx="0">
                  <c:v>0.60576940844426619</c:v>
                </c:pt>
                <c:pt idx="1">
                  <c:v>0.30277740710181439</c:v>
                </c:pt>
                <c:pt idx="2">
                  <c:v>0.40683943328087074</c:v>
                </c:pt>
                <c:pt idx="3">
                  <c:v>0.39106963915371878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E-47BC-AA82-951F9B0599A2}"/>
            </c:ext>
          </c:extLst>
        </c:ser>
        <c:ser>
          <c:idx val="15"/>
          <c:order val="1"/>
          <c:tx>
            <c:strRef>
              <c:f>'Oct-Nov 15'!$Q$247</c:f>
              <c:strCache>
                <c:ptCount val="1"/>
                <c:pt idx="0">
                  <c:v>5/90 Ahb2</c:v>
                </c:pt>
              </c:strCache>
            </c:strRef>
          </c:tx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15'!$Q$248:$Q$250,'Oct-Nov 15'!$Q$253)</c:f>
              <c:numCache>
                <c:formatCode>0.0</c:formatCode>
                <c:ptCount val="4"/>
                <c:pt idx="0">
                  <c:v>0.89652251951129491</c:v>
                </c:pt>
                <c:pt idx="1">
                  <c:v>1.8179293999280872</c:v>
                </c:pt>
                <c:pt idx="2">
                  <c:v>0.37387970104263274</c:v>
                </c:pt>
                <c:pt idx="3">
                  <c:v>0.82878026154603424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E-47BC-AA82-951F9B0599A2}"/>
            </c:ext>
          </c:extLst>
        </c:ser>
        <c:ser>
          <c:idx val="0"/>
          <c:order val="2"/>
          <c:tx>
            <c:strRef>
              <c:f>'Dec 15'!$C$207</c:f>
              <c:strCache>
                <c:ptCount val="1"/>
                <c:pt idx="0">
                  <c:v>20/80 Ab1</c:v>
                </c:pt>
              </c:strCache>
            </c:strRef>
          </c:tx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('Dec 15'!$C$261:$C$263,'Dec 15'!$C$266)</c:f>
              <c:numCache>
                <c:formatCode>0.00</c:formatCode>
                <c:ptCount val="4"/>
                <c:pt idx="0" formatCode="0.0">
                  <c:v>0.73780290495667344</c:v>
                </c:pt>
                <c:pt idx="1">
                  <c:v>0.14719564992715525</c:v>
                </c:pt>
                <c:pt idx="2" formatCode="0.0">
                  <c:v>0.71680078884681164</c:v>
                </c:pt>
                <c:pt idx="3">
                  <c:v>0.57371394292743361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4E-47BC-AA82-951F9B059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039408"/>
        <c:axId val="-2106438192"/>
      </c:barChart>
      <c:catAx>
        <c:axId val="-2105039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6438192"/>
        <c:crosses val="autoZero"/>
        <c:auto val="1"/>
        <c:lblAlgn val="ctr"/>
        <c:lblOffset val="100"/>
        <c:noMultiLvlLbl val="0"/>
      </c:catAx>
      <c:valAx>
        <c:axId val="-210643819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5039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447143552516799"/>
          <c:y val="4.05365995917177E-3"/>
          <c:w val="0.59701928268392401"/>
          <c:h val="0.120646935532105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21781149752598E-2"/>
          <c:y val="5.1400554097404502E-2"/>
          <c:w val="0.91406094976480401"/>
          <c:h val="0.83641440653251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 15'!$J$260</c:f>
              <c:strCache>
                <c:ptCount val="1"/>
                <c:pt idx="0">
                  <c:v>LH2011FR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('Dec 15'!$J$261:$J$263,'Dec 15'!$J$266)</c:f>
              <c:numCache>
                <c:formatCode>0.00</c:formatCode>
                <c:ptCount val="4"/>
                <c:pt idx="0" formatCode="0.0">
                  <c:v>0.61084440009530105</c:v>
                </c:pt>
                <c:pt idx="1">
                  <c:v>0.51348402587223163</c:v>
                </c:pt>
                <c:pt idx="2" formatCode="0.0">
                  <c:v>0.31641956292703688</c:v>
                </c:pt>
                <c:pt idx="3" formatCode="0.0">
                  <c:v>4.1142847301742634E-2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8-4803-82EC-33773FB040A7}"/>
            </c:ext>
          </c:extLst>
        </c:ser>
        <c:ser>
          <c:idx val="1"/>
          <c:order val="1"/>
          <c:tx>
            <c:strRef>
              <c:f>'Dec 15'!$K$260</c:f>
              <c:strCache>
                <c:ptCount val="1"/>
                <c:pt idx="0">
                  <c:v>LH2012FR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('Dec 15'!$K$261:$K$263,'Dec 15'!$K$266)</c:f>
              <c:numCache>
                <c:formatCode>0.00</c:formatCode>
                <c:ptCount val="4"/>
                <c:pt idx="0" formatCode="0.0">
                  <c:v>0.7748638433831404</c:v>
                </c:pt>
                <c:pt idx="1">
                  <c:v>0.47300870720485377</c:v>
                </c:pt>
                <c:pt idx="2" formatCode="0.0">
                  <c:v>0.24287492217906689</c:v>
                </c:pt>
                <c:pt idx="3" formatCode="0.0">
                  <c:v>3.0419493055811504E-2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8-4803-82EC-33773FB040A7}"/>
            </c:ext>
          </c:extLst>
        </c:ser>
        <c:ser>
          <c:idx val="2"/>
          <c:order val="2"/>
          <c:tx>
            <c:strRef>
              <c:f>'Oct-Nov 15'!$E$225</c:f>
              <c:strCache>
                <c:ptCount val="1"/>
                <c:pt idx="0">
                  <c:v>LH2014FR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15'!$E$248:$E$250,'Oct-Nov 15'!$E$253)</c:f>
              <c:numCache>
                <c:formatCode>0.0</c:formatCode>
                <c:ptCount val="4"/>
                <c:pt idx="0">
                  <c:v>0.60340169290496981</c:v>
                </c:pt>
                <c:pt idx="1">
                  <c:v>0.50423622750090757</c:v>
                </c:pt>
                <c:pt idx="2">
                  <c:v>0.39870988680978803</c:v>
                </c:pt>
                <c:pt idx="3">
                  <c:v>0.22136262727858863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88-4803-82EC-33773FB040A7}"/>
            </c:ext>
          </c:extLst>
        </c:ser>
        <c:ser>
          <c:idx val="3"/>
          <c:order val="3"/>
          <c:tx>
            <c:strRef>
              <c:f>'Oct-Nov 15'!$J$225</c:f>
              <c:strCache>
                <c:ptCount val="1"/>
                <c:pt idx="0">
                  <c:v>LH2016FR</c:v>
                </c:pt>
              </c:strCache>
            </c:strRef>
          </c:tx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('Oct-Nov 15'!$J$248:$J$250,'Oct-Nov 15'!$J$253)</c:f>
              <c:numCache>
                <c:formatCode>0.0</c:formatCode>
                <c:ptCount val="4"/>
                <c:pt idx="0">
                  <c:v>0.51075678354297005</c:v>
                </c:pt>
                <c:pt idx="1">
                  <c:v>0.51222082738332952</c:v>
                </c:pt>
                <c:pt idx="2">
                  <c:v>0.38891875530991249</c:v>
                </c:pt>
                <c:pt idx="3">
                  <c:v>0.53612751093429345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88-4803-82EC-33773FB040A7}"/>
            </c:ext>
          </c:extLst>
        </c:ser>
        <c:ser>
          <c:idx val="4"/>
          <c:order val="4"/>
          <c:tx>
            <c:strRef>
              <c:f>'Dec 15'!$C$207</c:f>
              <c:strCache>
                <c:ptCount val="1"/>
                <c:pt idx="0">
                  <c:v>20/80 Ab1</c:v>
                </c:pt>
              </c:strCache>
            </c:strRef>
          </c:tx>
          <c:invertIfNegative val="0"/>
          <c:cat>
            <c:strRef>
              <c:f>'Dec 15'!$N$263:$N$266</c:f>
              <c:strCache>
                <c:ptCount val="4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</c:strCache>
            </c:strRef>
          </c:cat>
          <c:val>
            <c:numRef>
              <c:f>('Dec 15'!$C$261:$C$263,'Dec 15'!$C$266)</c:f>
              <c:numCache>
                <c:formatCode>0.00</c:formatCode>
                <c:ptCount val="4"/>
                <c:pt idx="0" formatCode="0.0">
                  <c:v>0.73780290495667344</c:v>
                </c:pt>
                <c:pt idx="1">
                  <c:v>0.14719564992715525</c:v>
                </c:pt>
                <c:pt idx="2" formatCode="0.0">
                  <c:v>0.71680078884681164</c:v>
                </c:pt>
                <c:pt idx="3">
                  <c:v>0.57371394292743361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88-4803-82EC-33773FB0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4841904"/>
        <c:axId val="-2104838960"/>
      </c:barChart>
      <c:catAx>
        <c:axId val="-210484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4838960"/>
        <c:crosses val="autoZero"/>
        <c:auto val="1"/>
        <c:lblAlgn val="ctr"/>
        <c:lblOffset val="100"/>
        <c:noMultiLvlLbl val="0"/>
      </c:catAx>
      <c:valAx>
        <c:axId val="-210483896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2104841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775415336732"/>
          <c:y val="4.05365995917177E-3"/>
          <c:w val="0.760175016314525"/>
          <c:h val="0.10333302407305001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C° soil Blanks: STANOLS</a:t>
            </a:r>
          </a:p>
        </c:rich>
      </c:tx>
      <c:layout>
        <c:manualLayout>
          <c:xMode val="edge"/>
          <c:yMode val="edge"/>
          <c:x val="0.41202761434254198"/>
          <c:y val="1.78994417817133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74.543339125568508</c:v>
                </c:pt>
                <c:pt idx="1">
                  <c:v>9.8006482673714661</c:v>
                </c:pt>
                <c:pt idx="2">
                  <c:v>78.929766822325377</c:v>
                </c:pt>
                <c:pt idx="3">
                  <c:v>39.312706749555772</c:v>
                </c:pt>
                <c:pt idx="4">
                  <c:v>24.655872680715831</c:v>
                </c:pt>
                <c:pt idx="5">
                  <c:v>262.09180732230402</c:v>
                </c:pt>
                <c:pt idx="6">
                  <c:v>232.38213480723249</c:v>
                </c:pt>
                <c:pt idx="8">
                  <c:v>376.99283637232912</c:v>
                </c:pt>
                <c:pt idx="9">
                  <c:v>2505.7612836059538</c:v>
                </c:pt>
              </c:numLit>
            </c:plus>
            <c:minus>
              <c:numLit>
                <c:formatCode>General</c:formatCode>
                <c:ptCount val="10"/>
                <c:pt idx="0">
                  <c:v>74.543339125568508</c:v>
                </c:pt>
                <c:pt idx="1">
                  <c:v>9.8006482673714661</c:v>
                </c:pt>
                <c:pt idx="2">
                  <c:v>78.929766822325377</c:v>
                </c:pt>
                <c:pt idx="3">
                  <c:v>39.312706749555772</c:v>
                </c:pt>
                <c:pt idx="4">
                  <c:v>24.655872680715831</c:v>
                </c:pt>
                <c:pt idx="5">
                  <c:v>262.09180732230402</c:v>
                </c:pt>
                <c:pt idx="6">
                  <c:v>232.38213480723249</c:v>
                </c:pt>
                <c:pt idx="8">
                  <c:v>376.99283637232912</c:v>
                </c:pt>
                <c:pt idx="9">
                  <c:v>2505.7612836059538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6"/>
              <c:pt idx="0">
                <c:v>442.91063664843313</c:v>
              </c:pt>
              <c:pt idx="1">
                <c:v>213.72396978691191</c:v>
              </c:pt>
              <c:pt idx="2">
                <c:v>518.64085313832572</c:v>
              </c:pt>
              <c:pt idx="3">
                <c:v>134.92127910910909</c:v>
              </c:pt>
              <c:pt idx="4">
                <c:v>53.923774176098597</c:v>
              </c:pt>
              <c:pt idx="5">
                <c:v>2604.5628000538782</c:v>
              </c:pt>
            </c:numLit>
          </c:val>
          <c:extLst>
            <c:ext xmlns:c16="http://schemas.microsoft.com/office/drawing/2014/chart" uri="{C3380CC4-5D6E-409C-BE32-E72D297353CC}">
              <c16:uniqueId val="{00000000-6285-4EE0-82DD-6D4D4D2F88E8}"/>
            </c:ext>
          </c:extLst>
        </c:ser>
        <c:ser>
          <c:idx val="1"/>
          <c:order val="1"/>
          <c:tx>
            <c:v>DSIG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125.4970960669713</c:v>
                </c:pt>
                <c:pt idx="1">
                  <c:v>75.755991033677148</c:v>
                </c:pt>
                <c:pt idx="2">
                  <c:v>68.595131383218103</c:v>
                </c:pt>
                <c:pt idx="3">
                  <c:v>31.035393792941029</c:v>
                </c:pt>
                <c:pt idx="4">
                  <c:v>8.4932590051030132</c:v>
                </c:pt>
                <c:pt idx="5">
                  <c:v>507.45535158114222</c:v>
                </c:pt>
                <c:pt idx="6">
                  <c:v>687.08467023535854</c:v>
                </c:pt>
                <c:pt idx="8">
                  <c:v>956.78735485033599</c:v>
                </c:pt>
                <c:pt idx="9">
                  <c:v>10114.31564642169</c:v>
                </c:pt>
              </c:numLit>
            </c:plus>
            <c:minus>
              <c:numLit>
                <c:formatCode>General</c:formatCode>
                <c:ptCount val="10"/>
                <c:pt idx="0">
                  <c:v>125.4970960669713</c:v>
                </c:pt>
                <c:pt idx="1">
                  <c:v>75.755991033677148</c:v>
                </c:pt>
                <c:pt idx="2">
                  <c:v>68.595131383218103</c:v>
                </c:pt>
                <c:pt idx="3">
                  <c:v>31.035393792941029</c:v>
                </c:pt>
                <c:pt idx="4">
                  <c:v>8.4932590051030132</c:v>
                </c:pt>
                <c:pt idx="5">
                  <c:v>507.45535158114222</c:v>
                </c:pt>
                <c:pt idx="6">
                  <c:v>687.08467023535854</c:v>
                </c:pt>
                <c:pt idx="8">
                  <c:v>956.78735485033599</c:v>
                </c:pt>
                <c:pt idx="9">
                  <c:v>10114.31564642169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6"/>
              <c:pt idx="0">
                <c:v>370.96997279741879</c:v>
              </c:pt>
              <c:pt idx="1">
                <c:v>214.28630205561981</c:v>
              </c:pt>
              <c:pt idx="2">
                <c:v>438.67567254589022</c:v>
              </c:pt>
              <c:pt idx="3">
                <c:v>85.912048981470406</c:v>
              </c:pt>
              <c:pt idx="4">
                <c:v>23.35341003960286</c:v>
              </c:pt>
              <c:pt idx="5">
                <c:v>2040.804729720634</c:v>
              </c:pt>
            </c:numLit>
          </c:val>
          <c:extLst>
            <c:ext xmlns:c16="http://schemas.microsoft.com/office/drawing/2014/chart" uri="{C3380CC4-5D6E-409C-BE32-E72D297353CC}">
              <c16:uniqueId val="{00000001-6285-4EE0-82DD-6D4D4D2F88E8}"/>
            </c:ext>
          </c:extLst>
        </c:ser>
        <c:ser>
          <c:idx val="2"/>
          <c:order val="2"/>
          <c:tx>
            <c:v>HHM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110.4341943971412</c:v>
                </c:pt>
                <c:pt idx="1">
                  <c:v>48.255450497134348</c:v>
                </c:pt>
                <c:pt idx="2">
                  <c:v>42.583843029338873</c:v>
                </c:pt>
                <c:pt idx="3">
                  <c:v>18.313520761428698</c:v>
                </c:pt>
                <c:pt idx="4">
                  <c:v>10.85873025828985</c:v>
                </c:pt>
                <c:pt idx="5">
                  <c:v>332.7447309992852</c:v>
                </c:pt>
                <c:pt idx="6">
                  <c:v>301.44711002373839</c:v>
                </c:pt>
                <c:pt idx="8">
                  <c:v>1111.141211900813</c:v>
                </c:pt>
                <c:pt idx="9">
                  <c:v>7436.042540422457</c:v>
                </c:pt>
              </c:numLit>
            </c:plus>
            <c:minus>
              <c:numLit>
                <c:formatCode>General</c:formatCode>
                <c:ptCount val="10"/>
                <c:pt idx="0">
                  <c:v>110.4341943971412</c:v>
                </c:pt>
                <c:pt idx="1">
                  <c:v>48.255450497134348</c:v>
                </c:pt>
                <c:pt idx="2">
                  <c:v>42.583843029338873</c:v>
                </c:pt>
                <c:pt idx="3">
                  <c:v>18.313520761428698</c:v>
                </c:pt>
                <c:pt idx="4">
                  <c:v>10.85873025828985</c:v>
                </c:pt>
                <c:pt idx="5">
                  <c:v>332.7447309992852</c:v>
                </c:pt>
                <c:pt idx="6">
                  <c:v>301.44711002373839</c:v>
                </c:pt>
                <c:pt idx="8">
                  <c:v>1111.141211900813</c:v>
                </c:pt>
                <c:pt idx="9">
                  <c:v>7436.042540422457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6"/>
              <c:pt idx="0">
                <c:v>379.48515547915702</c:v>
              </c:pt>
              <c:pt idx="1">
                <c:v>169.87010221779249</c:v>
              </c:pt>
              <c:pt idx="2">
                <c:v>293.68234655796073</c:v>
              </c:pt>
              <c:pt idx="3">
                <c:v>92.515432984504585</c:v>
              </c:pt>
              <c:pt idx="4">
                <c:v>29.195562779480781</c:v>
              </c:pt>
              <c:pt idx="5">
                <c:v>1934.7685571389229</c:v>
              </c:pt>
            </c:numLit>
          </c:val>
          <c:extLst>
            <c:ext xmlns:c16="http://schemas.microsoft.com/office/drawing/2014/chart" uri="{C3380CC4-5D6E-409C-BE32-E72D297353CC}">
              <c16:uniqueId val="{00000002-6285-4EE0-82DD-6D4D4D2F88E8}"/>
            </c:ext>
          </c:extLst>
        </c:ser>
        <c:ser>
          <c:idx val="3"/>
          <c:order val="3"/>
          <c:tx>
            <c:v>HSIG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43.097558013050261</c:v>
                </c:pt>
                <c:pt idx="1">
                  <c:v>34.311095120127128</c:v>
                </c:pt>
                <c:pt idx="2">
                  <c:v>36.339928337536783</c:v>
                </c:pt>
                <c:pt idx="3">
                  <c:v>15.40513230572974</c:v>
                </c:pt>
                <c:pt idx="4">
                  <c:v>8.976210353811533</c:v>
                </c:pt>
                <c:pt idx="5">
                  <c:v>111.19714049168211</c:v>
                </c:pt>
                <c:pt idx="6">
                  <c:v>619.96649905259937</c:v>
                </c:pt>
                <c:pt idx="8">
                  <c:v>2683.3970816093101</c:v>
                </c:pt>
                <c:pt idx="9">
                  <c:v>19903.61691883485</c:v>
                </c:pt>
              </c:numLit>
            </c:plus>
            <c:minus>
              <c:numLit>
                <c:formatCode>General</c:formatCode>
                <c:ptCount val="10"/>
                <c:pt idx="0">
                  <c:v>43.097558013050261</c:v>
                </c:pt>
                <c:pt idx="1">
                  <c:v>34.311095120127128</c:v>
                </c:pt>
                <c:pt idx="2">
                  <c:v>36.339928337536783</c:v>
                </c:pt>
                <c:pt idx="3">
                  <c:v>15.40513230572974</c:v>
                </c:pt>
                <c:pt idx="4">
                  <c:v>8.976210353811533</c:v>
                </c:pt>
                <c:pt idx="5">
                  <c:v>111.19714049168211</c:v>
                </c:pt>
                <c:pt idx="6">
                  <c:v>619.96649905259937</c:v>
                </c:pt>
                <c:pt idx="8">
                  <c:v>2683.3970816093101</c:v>
                </c:pt>
                <c:pt idx="9">
                  <c:v>19903.61691883485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6"/>
              <c:pt idx="0">
                <c:v>454.38684588541349</c:v>
              </c:pt>
              <c:pt idx="1">
                <c:v>195.0554394799891</c:v>
              </c:pt>
              <c:pt idx="2">
                <c:v>364.39728807306562</c:v>
              </c:pt>
              <c:pt idx="3">
                <c:v>125.52638538517</c:v>
              </c:pt>
              <c:pt idx="4">
                <c:v>49.564468644356232</c:v>
              </c:pt>
              <c:pt idx="5">
                <c:v>2308.4650792288062</c:v>
              </c:pt>
            </c:numLit>
          </c:val>
          <c:extLst>
            <c:ext xmlns:c16="http://schemas.microsoft.com/office/drawing/2014/chart" uri="{C3380CC4-5D6E-409C-BE32-E72D297353CC}">
              <c16:uniqueId val="{00000003-6285-4EE0-82DD-6D4D4D2F8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4705072"/>
        <c:axId val="-2104702240"/>
      </c:barChart>
      <c:catAx>
        <c:axId val="-2104705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4702240"/>
        <c:crosses val="autoZero"/>
        <c:auto val="1"/>
        <c:lblAlgn val="ctr"/>
        <c:lblOffset val="100"/>
        <c:noMultiLvlLbl val="0"/>
      </c:catAx>
      <c:valAx>
        <c:axId val="-2104702240"/>
        <c:scaling>
          <c:orientation val="minMax"/>
          <c:max val="6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Concentration (ng/g DW)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10470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SN soil Blanks: STANOLS</a:t>
            </a:r>
          </a:p>
        </c:rich>
      </c:tx>
      <c:layout>
        <c:manualLayout>
          <c:xMode val="edge"/>
          <c:yMode val="edge"/>
          <c:x val="0.41202761434254198"/>
          <c:y val="1.78994417817133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1</c:v>
                </c:pt>
                <c:pt idx="1">
                  <c:v>0.95742710775633799</c:v>
                </c:pt>
                <c:pt idx="2">
                  <c:v>1.290994448735806</c:v>
                </c:pt>
                <c:pt idx="3">
                  <c:v>9.5699181466370611</c:v>
                </c:pt>
                <c:pt idx="4">
                  <c:v>1.707825127659933</c:v>
                </c:pt>
                <c:pt idx="5">
                  <c:v>8.2209083034256683</c:v>
                </c:pt>
                <c:pt idx="6">
                  <c:v>0.81649658092772603</c:v>
                </c:pt>
                <c:pt idx="8">
                  <c:v>0.95742710775633799</c:v>
                </c:pt>
                <c:pt idx="9">
                  <c:v>2.753785273643051</c:v>
                </c:pt>
              </c:numLit>
            </c:plus>
            <c:minus>
              <c:numLit>
                <c:formatCode>General</c:formatCode>
                <c:ptCount val="10"/>
                <c:pt idx="0">
                  <c:v>1</c:v>
                </c:pt>
                <c:pt idx="1">
                  <c:v>0.95742710775633799</c:v>
                </c:pt>
                <c:pt idx="2">
                  <c:v>1.290994448735806</c:v>
                </c:pt>
                <c:pt idx="3">
                  <c:v>9.5699181466370611</c:v>
                </c:pt>
                <c:pt idx="4">
                  <c:v>1.707825127659933</c:v>
                </c:pt>
                <c:pt idx="5">
                  <c:v>8.2209083034256683</c:v>
                </c:pt>
                <c:pt idx="6">
                  <c:v>0.81649658092772603</c:v>
                </c:pt>
                <c:pt idx="8">
                  <c:v>0.95742710775633799</c:v>
                </c:pt>
                <c:pt idx="9">
                  <c:v>2.753785273643051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10"/>
              <c:pt idx="0">
                <c:v>4.5</c:v>
              </c:pt>
              <c:pt idx="1">
                <c:v>3.75</c:v>
              </c:pt>
              <c:pt idx="2">
                <c:v>5.5</c:v>
              </c:pt>
              <c:pt idx="3">
                <c:v>19.25</c:v>
              </c:pt>
              <c:pt idx="4">
                <c:v>5.75</c:v>
              </c:pt>
              <c:pt idx="5">
                <c:v>7.75</c:v>
              </c:pt>
              <c:pt idx="6">
                <c:v>3</c:v>
              </c:pt>
              <c:pt idx="8">
                <c:v>4.75</c:v>
              </c:pt>
              <c:pt idx="9">
                <c:v>15.75</c:v>
              </c:pt>
            </c:numLit>
          </c:val>
          <c:extLst>
            <c:ext xmlns:c16="http://schemas.microsoft.com/office/drawing/2014/chart" uri="{C3380CC4-5D6E-409C-BE32-E72D297353CC}">
              <c16:uniqueId val="{00000000-2A5B-4244-9EE9-A4BA0CE20460}"/>
            </c:ext>
          </c:extLst>
        </c:ser>
        <c:ser>
          <c:idx val="1"/>
          <c:order val="1"/>
          <c:tx>
            <c:v>DSIG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1.258305739211792</c:v>
                </c:pt>
                <c:pt idx="1">
                  <c:v>0.95742710775633799</c:v>
                </c:pt>
                <c:pt idx="2">
                  <c:v>0.81649658092772603</c:v>
                </c:pt>
                <c:pt idx="3">
                  <c:v>4.5092497528228996</c:v>
                </c:pt>
                <c:pt idx="4">
                  <c:v>1</c:v>
                </c:pt>
                <c:pt idx="5">
                  <c:v>0.57735026918962595</c:v>
                </c:pt>
                <c:pt idx="6">
                  <c:v>0.5</c:v>
                </c:pt>
                <c:pt idx="8">
                  <c:v>0.5</c:v>
                </c:pt>
                <c:pt idx="9">
                  <c:v>1.914854215512676</c:v>
                </c:pt>
              </c:numLit>
            </c:plus>
            <c:minus>
              <c:numLit>
                <c:formatCode>General</c:formatCode>
                <c:ptCount val="10"/>
                <c:pt idx="0">
                  <c:v>1.258305739211792</c:v>
                </c:pt>
                <c:pt idx="1">
                  <c:v>0.95742710775633799</c:v>
                </c:pt>
                <c:pt idx="2">
                  <c:v>0.81649658092772603</c:v>
                </c:pt>
                <c:pt idx="3">
                  <c:v>4.5092497528228996</c:v>
                </c:pt>
                <c:pt idx="4">
                  <c:v>1</c:v>
                </c:pt>
                <c:pt idx="5">
                  <c:v>0.57735026918962595</c:v>
                </c:pt>
                <c:pt idx="6">
                  <c:v>0.5</c:v>
                </c:pt>
                <c:pt idx="8">
                  <c:v>0.5</c:v>
                </c:pt>
                <c:pt idx="9">
                  <c:v>1.914854215512676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10"/>
              <c:pt idx="0">
                <c:v>3.75</c:v>
              </c:pt>
              <c:pt idx="1">
                <c:v>3.25</c:v>
              </c:pt>
              <c:pt idx="2">
                <c:v>5</c:v>
              </c:pt>
              <c:pt idx="3">
                <c:v>19.5</c:v>
              </c:pt>
              <c:pt idx="4">
                <c:v>4.5</c:v>
              </c:pt>
              <c:pt idx="5">
                <c:v>2.5</c:v>
              </c:pt>
              <c:pt idx="6">
                <c:v>2.75</c:v>
              </c:pt>
              <c:pt idx="8">
                <c:v>3.75</c:v>
              </c:pt>
              <c:pt idx="9">
                <c:v>13.5</c:v>
              </c:pt>
            </c:numLit>
          </c:val>
          <c:extLst>
            <c:ext xmlns:c16="http://schemas.microsoft.com/office/drawing/2014/chart" uri="{C3380CC4-5D6E-409C-BE32-E72D297353CC}">
              <c16:uniqueId val="{00000001-2A5B-4244-9EE9-A4BA0CE20460}"/>
            </c:ext>
          </c:extLst>
        </c:ser>
        <c:ser>
          <c:idx val="2"/>
          <c:order val="2"/>
          <c:tx>
            <c:v>HHM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2</c:v>
                </c:pt>
                <c:pt idx="1">
                  <c:v>1.1547005383792519</c:v>
                </c:pt>
                <c:pt idx="2">
                  <c:v>1.527525231651947</c:v>
                </c:pt>
                <c:pt idx="3">
                  <c:v>6.1101009266077666</c:v>
                </c:pt>
                <c:pt idx="4">
                  <c:v>2.5166114784235791</c:v>
                </c:pt>
                <c:pt idx="5">
                  <c:v>1.5275252316519501</c:v>
                </c:pt>
                <c:pt idx="6">
                  <c:v>1.1547005383792559</c:v>
                </c:pt>
                <c:pt idx="8">
                  <c:v>2.3094010767584989</c:v>
                </c:pt>
                <c:pt idx="9">
                  <c:v>1.7320508075688781</c:v>
                </c:pt>
              </c:numLit>
            </c:plus>
            <c:minus>
              <c:numLit>
                <c:formatCode>General</c:formatCode>
                <c:ptCount val="10"/>
                <c:pt idx="0">
                  <c:v>2</c:v>
                </c:pt>
                <c:pt idx="1">
                  <c:v>1.1547005383792519</c:v>
                </c:pt>
                <c:pt idx="2">
                  <c:v>1.527525231651947</c:v>
                </c:pt>
                <c:pt idx="3">
                  <c:v>6.1101009266077666</c:v>
                </c:pt>
                <c:pt idx="4">
                  <c:v>2.5166114784235791</c:v>
                </c:pt>
                <c:pt idx="5">
                  <c:v>1.5275252316519501</c:v>
                </c:pt>
                <c:pt idx="6">
                  <c:v>1.1547005383792559</c:v>
                </c:pt>
                <c:pt idx="8">
                  <c:v>2.3094010767584989</c:v>
                </c:pt>
                <c:pt idx="9">
                  <c:v>1.7320508075688781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10"/>
              <c:pt idx="0">
                <c:v>15</c:v>
              </c:pt>
              <c:pt idx="1">
                <c:v>9.6666666666666696</c:v>
              </c:pt>
              <c:pt idx="2">
                <c:v>13.33333333333333</c:v>
              </c:pt>
              <c:pt idx="3">
                <c:v>67.666666666666671</c:v>
              </c:pt>
              <c:pt idx="4">
                <c:v>17.666666666666671</c:v>
              </c:pt>
              <c:pt idx="5">
                <c:v>9.3333333333333357</c:v>
              </c:pt>
              <c:pt idx="6">
                <c:v>9.3333333333333357</c:v>
              </c:pt>
              <c:pt idx="8">
                <c:v>13.33333333333333</c:v>
              </c:pt>
              <c:pt idx="9">
                <c:v>45</c:v>
              </c:pt>
            </c:numLit>
          </c:val>
          <c:extLst>
            <c:ext xmlns:c16="http://schemas.microsoft.com/office/drawing/2014/chart" uri="{C3380CC4-5D6E-409C-BE32-E72D297353CC}">
              <c16:uniqueId val="{00000002-2A5B-4244-9EE9-A4BA0CE20460}"/>
            </c:ext>
          </c:extLst>
        </c:ser>
        <c:ser>
          <c:idx val="3"/>
          <c:order val="3"/>
          <c:tx>
            <c:v>HSIG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0"/>
                <c:pt idx="0">
                  <c:v>0.5</c:v>
                </c:pt>
                <c:pt idx="1">
                  <c:v>0.95742710775633799</c:v>
                </c:pt>
                <c:pt idx="2">
                  <c:v>1</c:v>
                </c:pt>
                <c:pt idx="3">
                  <c:v>6.94622199472491</c:v>
                </c:pt>
                <c:pt idx="4">
                  <c:v>2.8867513459481291</c:v>
                </c:pt>
                <c:pt idx="5">
                  <c:v>1.7320508075688781</c:v>
                </c:pt>
                <c:pt idx="6">
                  <c:v>0.95742710775633799</c:v>
                </c:pt>
                <c:pt idx="8">
                  <c:v>1.4142135623730949</c:v>
                </c:pt>
                <c:pt idx="9">
                  <c:v>3.6855573979159968</c:v>
                </c:pt>
              </c:numLit>
            </c:plus>
            <c:minus>
              <c:numLit>
                <c:formatCode>General</c:formatCode>
                <c:ptCount val="10"/>
                <c:pt idx="0">
                  <c:v>0.5</c:v>
                </c:pt>
                <c:pt idx="1">
                  <c:v>0.95742710775633799</c:v>
                </c:pt>
                <c:pt idx="2">
                  <c:v>1</c:v>
                </c:pt>
                <c:pt idx="3">
                  <c:v>6.94622199472491</c:v>
                </c:pt>
                <c:pt idx="4">
                  <c:v>2.8867513459481291</c:v>
                </c:pt>
                <c:pt idx="5">
                  <c:v>1.7320508075688781</c:v>
                </c:pt>
                <c:pt idx="6">
                  <c:v>0.95742710775633799</c:v>
                </c:pt>
                <c:pt idx="8">
                  <c:v>1.4142135623730949</c:v>
                </c:pt>
                <c:pt idx="9">
                  <c:v>3.6855573979159968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10"/>
              <c:pt idx="0">
                <c:v>15.75</c:v>
              </c:pt>
              <c:pt idx="1">
                <c:v>11.25</c:v>
              </c:pt>
              <c:pt idx="2">
                <c:v>16.5</c:v>
              </c:pt>
              <c:pt idx="3">
                <c:v>76.75</c:v>
              </c:pt>
              <c:pt idx="4">
                <c:v>22.5</c:v>
              </c:pt>
              <c:pt idx="5">
                <c:v>12.5</c:v>
              </c:pt>
              <c:pt idx="6">
                <c:v>10.75</c:v>
              </c:pt>
              <c:pt idx="8">
                <c:v>16</c:v>
              </c:pt>
              <c:pt idx="9">
                <c:v>56.75</c:v>
              </c:pt>
            </c:numLit>
          </c:val>
          <c:extLst>
            <c:ext xmlns:c16="http://schemas.microsoft.com/office/drawing/2014/chart" uri="{C3380CC4-5D6E-409C-BE32-E72D297353CC}">
              <c16:uniqueId val="{00000003-2A5B-4244-9EE9-A4BA0CE20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4650480"/>
        <c:axId val="-2104647648"/>
      </c:barChart>
      <c:catAx>
        <c:axId val="-2104650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4647648"/>
        <c:crosses val="autoZero"/>
        <c:auto val="1"/>
        <c:lblAlgn val="ctr"/>
        <c:lblOffset val="100"/>
        <c:noMultiLvlLbl val="0"/>
      </c:catAx>
      <c:valAx>
        <c:axId val="-2104647648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10465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LOD soil Blanks: STANOLS</a:t>
            </a:r>
          </a:p>
        </c:rich>
      </c:tx>
      <c:layout>
        <c:manualLayout>
          <c:xMode val="edge"/>
          <c:yMode val="edge"/>
          <c:x val="0.41202761434254198"/>
          <c:y val="1.78994417817133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0">
                  <c:v>86.616232311438296</c:v>
                </c:pt>
                <c:pt idx="1">
                  <c:v>46.336885251158122</c:v>
                </c:pt>
                <c:pt idx="2">
                  <c:v>120.9747821855438</c:v>
                </c:pt>
                <c:pt idx="3">
                  <c:v>33.748148384920611</c:v>
                </c:pt>
                <c:pt idx="4">
                  <c:v>22.690819086487121</c:v>
                </c:pt>
                <c:pt idx="5">
                  <c:v>981.93157602329711</c:v>
                </c:pt>
              </c:numLit>
            </c:plus>
            <c:minus>
              <c:numLit>
                <c:formatCode>General</c:formatCode>
                <c:ptCount val="6"/>
                <c:pt idx="0">
                  <c:v>86.616232311438296</c:v>
                </c:pt>
                <c:pt idx="1">
                  <c:v>46.336885251158122</c:v>
                </c:pt>
                <c:pt idx="2">
                  <c:v>120.9747821855438</c:v>
                </c:pt>
                <c:pt idx="3">
                  <c:v>33.748148384920611</c:v>
                </c:pt>
                <c:pt idx="4">
                  <c:v>22.690819086487121</c:v>
                </c:pt>
                <c:pt idx="5">
                  <c:v>981.93157602329711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6"/>
              <c:pt idx="0">
                <c:v>306.67427612822831</c:v>
              </c:pt>
              <c:pt idx="1">
                <c:v>179.51909068725931</c:v>
              </c:pt>
              <c:pt idx="2">
                <c:v>303.62423928944099</c:v>
              </c:pt>
              <c:pt idx="3">
                <c:v>32.367868068507903</c:v>
              </c:pt>
              <c:pt idx="4">
                <c:v>31.460135429282339</c:v>
              </c:pt>
              <c:pt idx="5">
                <c:v>1725.3333004820099</c:v>
              </c:pt>
            </c:numLit>
          </c:val>
          <c:extLst>
            <c:ext xmlns:c16="http://schemas.microsoft.com/office/drawing/2014/chart" uri="{C3380CC4-5D6E-409C-BE32-E72D297353CC}">
              <c16:uniqueId val="{00000000-33F9-4EB1-BDDC-DB2A67C41837}"/>
            </c:ext>
          </c:extLst>
        </c:ser>
        <c:ser>
          <c:idx val="1"/>
          <c:order val="1"/>
          <c:tx>
            <c:v>DSIG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0">
                  <c:v>103.3432468186914</c:v>
                </c:pt>
                <c:pt idx="1">
                  <c:v>61.864202644716833</c:v>
                </c:pt>
                <c:pt idx="2">
                  <c:v>78.103121748388929</c:v>
                </c:pt>
                <c:pt idx="3">
                  <c:v>4.9774035105000678</c:v>
                </c:pt>
                <c:pt idx="4">
                  <c:v>5.114114981875737</c:v>
                </c:pt>
                <c:pt idx="5">
                  <c:v>837.00007600576896</c:v>
                </c:pt>
              </c:numLit>
            </c:plus>
            <c:minus>
              <c:numLit>
                <c:formatCode>General</c:formatCode>
                <c:ptCount val="6"/>
                <c:pt idx="0">
                  <c:v>103.3432468186914</c:v>
                </c:pt>
                <c:pt idx="1">
                  <c:v>61.864202644716833</c:v>
                </c:pt>
                <c:pt idx="2">
                  <c:v>78.103121748388929</c:v>
                </c:pt>
                <c:pt idx="3">
                  <c:v>4.9774035105000678</c:v>
                </c:pt>
                <c:pt idx="4">
                  <c:v>5.114114981875737</c:v>
                </c:pt>
                <c:pt idx="5">
                  <c:v>837.00007600576896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6"/>
              <c:pt idx="0">
                <c:v>315.95446194003608</c:v>
              </c:pt>
              <c:pt idx="1">
                <c:v>204.91306304803339</c:v>
              </c:pt>
              <c:pt idx="2">
                <c:v>272.57064191970528</c:v>
              </c:pt>
              <c:pt idx="3">
                <c:v>13.658404331012649</c:v>
              </c:pt>
              <c:pt idx="4">
                <c:v>15.8852678025385</c:v>
              </c:pt>
              <c:pt idx="5">
                <c:v>2549.800849877628</c:v>
              </c:pt>
            </c:numLit>
          </c:val>
          <c:extLst>
            <c:ext xmlns:c16="http://schemas.microsoft.com/office/drawing/2014/chart" uri="{C3380CC4-5D6E-409C-BE32-E72D297353CC}">
              <c16:uniqueId val="{00000001-33F9-4EB1-BDDC-DB2A67C41837}"/>
            </c:ext>
          </c:extLst>
        </c:ser>
        <c:ser>
          <c:idx val="2"/>
          <c:order val="2"/>
          <c:tx>
            <c:v>HHM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0">
                  <c:v>40.422809734987439</c:v>
                </c:pt>
                <c:pt idx="1">
                  <c:v>29.46621258226893</c:v>
                </c:pt>
                <c:pt idx="2">
                  <c:v>33.987669853794131</c:v>
                </c:pt>
                <c:pt idx="3">
                  <c:v>2.0853327235221841</c:v>
                </c:pt>
                <c:pt idx="4">
                  <c:v>2.6143834648156599</c:v>
                </c:pt>
                <c:pt idx="5">
                  <c:v>319.78107078608201</c:v>
                </c:pt>
              </c:numLit>
            </c:plus>
            <c:minus>
              <c:numLit>
                <c:formatCode>General</c:formatCode>
                <c:ptCount val="6"/>
                <c:pt idx="0">
                  <c:v>40.422809734987439</c:v>
                </c:pt>
                <c:pt idx="1">
                  <c:v>29.46621258226893</c:v>
                </c:pt>
                <c:pt idx="2">
                  <c:v>33.987669853794131</c:v>
                </c:pt>
                <c:pt idx="3">
                  <c:v>2.0853327235221841</c:v>
                </c:pt>
                <c:pt idx="4">
                  <c:v>2.6143834648156599</c:v>
                </c:pt>
                <c:pt idx="5">
                  <c:v>319.78107078608201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6"/>
              <c:pt idx="0">
                <c:v>75.361210510876845</c:v>
              </c:pt>
              <c:pt idx="1">
                <c:v>52.929869694912547</c:v>
              </c:pt>
              <c:pt idx="2">
                <c:v>66.292643710942727</c:v>
              </c:pt>
              <c:pt idx="3">
                <c:v>4.0785143890006914</c:v>
              </c:pt>
              <c:pt idx="4">
                <c:v>4.844030691923269</c:v>
              </c:pt>
              <c:pt idx="5">
                <c:v>624.37923299305942</c:v>
              </c:pt>
            </c:numLit>
          </c:val>
          <c:extLst>
            <c:ext xmlns:c16="http://schemas.microsoft.com/office/drawing/2014/chart" uri="{C3380CC4-5D6E-409C-BE32-E72D297353CC}">
              <c16:uniqueId val="{00000002-33F9-4EB1-BDDC-DB2A67C41837}"/>
            </c:ext>
          </c:extLst>
        </c:ser>
        <c:ser>
          <c:idx val="3"/>
          <c:order val="3"/>
          <c:tx>
            <c:v>HSIG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0">
                  <c:v>7.5313071456131402</c:v>
                </c:pt>
                <c:pt idx="1">
                  <c:v>8.5463448220867093</c:v>
                </c:pt>
                <c:pt idx="2">
                  <c:v>8.0303918604962181</c:v>
                </c:pt>
                <c:pt idx="3">
                  <c:v>0.49221335294343699</c:v>
                </c:pt>
                <c:pt idx="4">
                  <c:v>1.315406396819488</c:v>
                </c:pt>
                <c:pt idx="5">
                  <c:v>81.02262796769871</c:v>
                </c:pt>
              </c:numLit>
            </c:plus>
            <c:minus>
              <c:numLit>
                <c:formatCode>General</c:formatCode>
                <c:ptCount val="6"/>
                <c:pt idx="0">
                  <c:v>7.5313071456131402</c:v>
                </c:pt>
                <c:pt idx="1">
                  <c:v>8.5463448220867093</c:v>
                </c:pt>
                <c:pt idx="2">
                  <c:v>8.0303918604962181</c:v>
                </c:pt>
                <c:pt idx="3">
                  <c:v>0.49221335294343699</c:v>
                </c:pt>
                <c:pt idx="4">
                  <c:v>1.315406396819488</c:v>
                </c:pt>
                <c:pt idx="5">
                  <c:v>81.02262796769871</c:v>
                </c:pt>
              </c:numLit>
            </c:minus>
          </c:errBars>
          <c:cat>
            <c:strLit>
              <c:ptCount val="10"/>
              <c:pt idx="0">
                <c:v>Coprostanol</c:v>
              </c:pt>
              <c:pt idx="1">
                <c:v>Epicoprostanol</c:v>
              </c:pt>
              <c:pt idx="2">
                <c:v>Cholestanol</c:v>
              </c:pt>
              <c:pt idx="3">
                <c:v>24-Ethylcoprostanol</c:v>
              </c:pt>
              <c:pt idx="4">
                <c:v>24-Ethylepicoprostanol</c:v>
              </c:pt>
              <c:pt idx="5">
                <c:v>Sitostanol</c:v>
              </c:pt>
              <c:pt idx="6">
                <c:v>Cholesterol</c:v>
              </c:pt>
              <c:pt idx="7">
                <c:v>Ergosterol</c:v>
              </c:pt>
              <c:pt idx="8">
                <c:v>Stigmasterol</c:v>
              </c:pt>
              <c:pt idx="9">
                <c:v>ß-Sitosterol</c:v>
              </c:pt>
            </c:strLit>
          </c:cat>
          <c:val>
            <c:numLit>
              <c:formatCode>General</c:formatCode>
              <c:ptCount val="6"/>
              <c:pt idx="0">
                <c:v>86.544010852370945</c:v>
              </c:pt>
              <c:pt idx="1">
                <c:v>52.119913140860653</c:v>
              </c:pt>
              <c:pt idx="2">
                <c:v>66.475030178573093</c:v>
              </c:pt>
              <c:pt idx="3">
                <c:v>4.9144821175546127</c:v>
              </c:pt>
              <c:pt idx="4">
                <c:v>6.666611000997686</c:v>
              </c:pt>
              <c:pt idx="5">
                <c:v>561.84672302184936</c:v>
              </c:pt>
            </c:numLit>
          </c:val>
          <c:extLst>
            <c:ext xmlns:c16="http://schemas.microsoft.com/office/drawing/2014/chart" uri="{C3380CC4-5D6E-409C-BE32-E72D297353CC}">
              <c16:uniqueId val="{00000003-33F9-4EB1-BDDC-DB2A67C41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4596448"/>
        <c:axId val="-2104593616"/>
      </c:barChart>
      <c:catAx>
        <c:axId val="-210459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4593616"/>
        <c:crosses val="autoZero"/>
        <c:auto val="1"/>
        <c:lblAlgn val="ctr"/>
        <c:lblOffset val="100"/>
        <c:noMultiLvlLbl val="0"/>
      </c:catAx>
      <c:valAx>
        <c:axId val="-2104593616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Concentration (ng/g DW)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10459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C° soil Blanks: Bile Acids</a:t>
            </a:r>
          </a:p>
        </c:rich>
      </c:tx>
      <c:layout>
        <c:manualLayout>
          <c:xMode val="edge"/>
          <c:yMode val="edge"/>
          <c:x val="0.41202761434254198"/>
          <c:y val="1.78994417817133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1">
                  <c:v>116.7593846508026</c:v>
                </c:pt>
                <c:pt idx="2">
                  <c:v>72.880027159422951</c:v>
                </c:pt>
                <c:pt idx="3">
                  <c:v>111.2248743971102</c:v>
                </c:pt>
                <c:pt idx="4">
                  <c:v>124.52288231739649</c:v>
                </c:pt>
                <c:pt idx="5">
                  <c:v>119.19027216842871</c:v>
                </c:pt>
              </c:numLit>
            </c:plus>
            <c:minus>
              <c:numLit>
                <c:formatCode>General</c:formatCode>
                <c:ptCount val="6"/>
                <c:pt idx="1">
                  <c:v>116.7593846508026</c:v>
                </c:pt>
                <c:pt idx="2">
                  <c:v>72.880027159422951</c:v>
                </c:pt>
                <c:pt idx="3">
                  <c:v>111.2248743971102</c:v>
                </c:pt>
                <c:pt idx="4">
                  <c:v>124.52288231739649</c:v>
                </c:pt>
                <c:pt idx="5">
                  <c:v>119.19027216842871</c:v>
                </c:pt>
              </c:numLit>
            </c:minus>
          </c:errBars>
          <c:cat>
            <c:strLit>
              <c:ptCount val="6"/>
              <c:pt idx="0">
                <c:v>CAA</c:v>
              </c:pt>
              <c:pt idx="1">
                <c:v>LCA</c:v>
              </c:pt>
              <c:pt idx="2">
                <c:v>DCA</c:v>
              </c:pt>
              <c:pt idx="3">
                <c:v>CDCA</c:v>
              </c:pt>
              <c:pt idx="4">
                <c:v>HDCA</c:v>
              </c:pt>
              <c:pt idx="5">
                <c:v>UDCA</c:v>
              </c:pt>
            </c:strLit>
          </c:cat>
          <c:val>
            <c:numLit>
              <c:formatCode>General</c:formatCode>
              <c:ptCount val="6"/>
              <c:pt idx="1">
                <c:v>156.15549522594611</c:v>
              </c:pt>
              <c:pt idx="2">
                <c:v>732.26168229205439</c:v>
              </c:pt>
              <c:pt idx="3">
                <c:v>92.698796084712072</c:v>
              </c:pt>
              <c:pt idx="4">
                <c:v>203.92937241302781</c:v>
              </c:pt>
              <c:pt idx="5">
                <c:v>95.105201292131468</c:v>
              </c:pt>
            </c:numLit>
          </c:val>
          <c:extLst>
            <c:ext xmlns:c16="http://schemas.microsoft.com/office/drawing/2014/chart" uri="{C3380CC4-5D6E-409C-BE32-E72D297353CC}">
              <c16:uniqueId val="{00000000-F78D-4CCA-8A4A-488B55A2A5C0}"/>
            </c:ext>
          </c:extLst>
        </c:ser>
        <c:ser>
          <c:idx val="1"/>
          <c:order val="1"/>
          <c:tx>
            <c:v>DSIG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1">
                  <c:v>6.5425255886515394</c:v>
                </c:pt>
                <c:pt idx="2">
                  <c:v>41.444665244401683</c:v>
                </c:pt>
                <c:pt idx="3">
                  <c:v>1.784020490005136</c:v>
                </c:pt>
                <c:pt idx="4">
                  <c:v>6.3339623078616603</c:v>
                </c:pt>
                <c:pt idx="5">
                  <c:v>7.2060487882754556</c:v>
                </c:pt>
              </c:numLit>
            </c:plus>
            <c:minus>
              <c:numLit>
                <c:formatCode>General</c:formatCode>
                <c:ptCount val="6"/>
                <c:pt idx="1">
                  <c:v>6.5425255886515394</c:v>
                </c:pt>
                <c:pt idx="2">
                  <c:v>41.444665244401683</c:v>
                </c:pt>
                <c:pt idx="3">
                  <c:v>1.784020490005136</c:v>
                </c:pt>
                <c:pt idx="4">
                  <c:v>6.3339623078616603</c:v>
                </c:pt>
                <c:pt idx="5">
                  <c:v>7.2060487882754556</c:v>
                </c:pt>
              </c:numLit>
            </c:minus>
          </c:errBars>
          <c:cat>
            <c:strLit>
              <c:ptCount val="6"/>
              <c:pt idx="0">
                <c:v>CAA</c:v>
              </c:pt>
              <c:pt idx="1">
                <c:v>LCA</c:v>
              </c:pt>
              <c:pt idx="2">
                <c:v>DCA</c:v>
              </c:pt>
              <c:pt idx="3">
                <c:v>CDCA</c:v>
              </c:pt>
              <c:pt idx="4">
                <c:v>HDCA</c:v>
              </c:pt>
              <c:pt idx="5">
                <c:v>UDCA</c:v>
              </c:pt>
            </c:strLit>
          </c:cat>
          <c:val>
            <c:numLit>
              <c:formatCode>General</c:formatCode>
              <c:ptCount val="6"/>
              <c:pt idx="1">
                <c:v>51.750403212611573</c:v>
              </c:pt>
              <c:pt idx="2">
                <c:v>541.65419758288112</c:v>
              </c:pt>
              <c:pt idx="3">
                <c:v>12.1931203125871</c:v>
              </c:pt>
              <c:pt idx="4">
                <c:v>100.356462556699</c:v>
              </c:pt>
              <c:pt idx="5">
                <c:v>11.679227619688611</c:v>
              </c:pt>
            </c:numLit>
          </c:val>
          <c:extLst>
            <c:ext xmlns:c16="http://schemas.microsoft.com/office/drawing/2014/chart" uri="{C3380CC4-5D6E-409C-BE32-E72D297353CC}">
              <c16:uniqueId val="{00000001-F78D-4CCA-8A4A-488B55A2A5C0}"/>
            </c:ext>
          </c:extLst>
        </c:ser>
        <c:ser>
          <c:idx val="2"/>
          <c:order val="2"/>
          <c:tx>
            <c:v>HHM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1">
                  <c:v>9.1384131714010977</c:v>
                </c:pt>
                <c:pt idx="2">
                  <c:v>12.893370510671661</c:v>
                </c:pt>
                <c:pt idx="4">
                  <c:v>18.30468396398264</c:v>
                </c:pt>
                <c:pt idx="5">
                  <c:v>2.811870065308077</c:v>
                </c:pt>
              </c:numLit>
            </c:plus>
            <c:minus>
              <c:numLit>
                <c:formatCode>General</c:formatCode>
                <c:ptCount val="6"/>
                <c:pt idx="1">
                  <c:v>9.1384131714010977</c:v>
                </c:pt>
                <c:pt idx="2">
                  <c:v>12.893370510671661</c:v>
                </c:pt>
                <c:pt idx="4">
                  <c:v>18.30468396398264</c:v>
                </c:pt>
                <c:pt idx="5">
                  <c:v>2.811870065308077</c:v>
                </c:pt>
              </c:numLit>
            </c:minus>
          </c:errBars>
          <c:cat>
            <c:strLit>
              <c:ptCount val="6"/>
              <c:pt idx="0">
                <c:v>CAA</c:v>
              </c:pt>
              <c:pt idx="1">
                <c:v>LCA</c:v>
              </c:pt>
              <c:pt idx="2">
                <c:v>DCA</c:v>
              </c:pt>
              <c:pt idx="3">
                <c:v>CDCA</c:v>
              </c:pt>
              <c:pt idx="4">
                <c:v>HDCA</c:v>
              </c:pt>
              <c:pt idx="5">
                <c:v>UDCA</c:v>
              </c:pt>
            </c:strLit>
          </c:cat>
          <c:val>
            <c:numLit>
              <c:formatCode>General</c:formatCode>
              <c:ptCount val="6"/>
              <c:pt idx="1">
                <c:v>71.465712457711746</c:v>
              </c:pt>
              <c:pt idx="2">
                <c:v>45.960420887513003</c:v>
              </c:pt>
              <c:pt idx="3">
                <c:v>5.4292006469643841</c:v>
              </c:pt>
              <c:pt idx="4">
                <c:v>65.693970666390271</c:v>
              </c:pt>
              <c:pt idx="5">
                <c:v>6.8808267340885712</c:v>
              </c:pt>
            </c:numLit>
          </c:val>
          <c:extLst>
            <c:ext xmlns:c16="http://schemas.microsoft.com/office/drawing/2014/chart" uri="{C3380CC4-5D6E-409C-BE32-E72D297353CC}">
              <c16:uniqueId val="{00000002-F78D-4CCA-8A4A-488B55A2A5C0}"/>
            </c:ext>
          </c:extLst>
        </c:ser>
        <c:ser>
          <c:idx val="3"/>
          <c:order val="3"/>
          <c:tx>
            <c:v>HSIG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1">
                  <c:v>12.19345412757855</c:v>
                </c:pt>
                <c:pt idx="2">
                  <c:v>6.4072971730293959</c:v>
                </c:pt>
                <c:pt idx="4">
                  <c:v>31.663369062108131</c:v>
                </c:pt>
                <c:pt idx="5">
                  <c:v>5.9521697392430104</c:v>
                </c:pt>
              </c:numLit>
            </c:plus>
            <c:minus>
              <c:numLit>
                <c:formatCode>General</c:formatCode>
                <c:ptCount val="6"/>
                <c:pt idx="1">
                  <c:v>12.19345412757855</c:v>
                </c:pt>
                <c:pt idx="2">
                  <c:v>6.4072971730293959</c:v>
                </c:pt>
                <c:pt idx="4">
                  <c:v>31.663369062108131</c:v>
                </c:pt>
                <c:pt idx="5">
                  <c:v>5.9521697392430104</c:v>
                </c:pt>
              </c:numLit>
            </c:minus>
          </c:errBars>
          <c:cat>
            <c:strLit>
              <c:ptCount val="6"/>
              <c:pt idx="0">
                <c:v>CAA</c:v>
              </c:pt>
              <c:pt idx="1">
                <c:v>LCA</c:v>
              </c:pt>
              <c:pt idx="2">
                <c:v>DCA</c:v>
              </c:pt>
              <c:pt idx="3">
                <c:v>CDCA</c:v>
              </c:pt>
              <c:pt idx="4">
                <c:v>HDCA</c:v>
              </c:pt>
              <c:pt idx="5">
                <c:v>UDCA</c:v>
              </c:pt>
            </c:strLit>
          </c:cat>
          <c:val>
            <c:numLit>
              <c:formatCode>General</c:formatCode>
              <c:ptCount val="6"/>
              <c:pt idx="1">
                <c:v>68.723431079587868</c:v>
              </c:pt>
              <c:pt idx="2">
                <c:v>56.794826675889901</c:v>
              </c:pt>
              <c:pt idx="3">
                <c:v>0</c:v>
              </c:pt>
              <c:pt idx="4">
                <c:v>130.3049599713774</c:v>
              </c:pt>
              <c:pt idx="5">
                <c:v>10.290023515677261</c:v>
              </c:pt>
            </c:numLit>
          </c:val>
          <c:extLst>
            <c:ext xmlns:c16="http://schemas.microsoft.com/office/drawing/2014/chart" uri="{C3380CC4-5D6E-409C-BE32-E72D297353CC}">
              <c16:uniqueId val="{00000003-F78D-4CCA-8A4A-488B55A2A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3493200"/>
        <c:axId val="2143490352"/>
      </c:barChart>
      <c:catAx>
        <c:axId val="214349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43490352"/>
        <c:crosses val="autoZero"/>
        <c:auto val="1"/>
        <c:lblAlgn val="ctr"/>
        <c:lblOffset val="100"/>
        <c:noMultiLvlLbl val="0"/>
      </c:catAx>
      <c:valAx>
        <c:axId val="2143490352"/>
        <c:scaling>
          <c:orientation val="minMax"/>
          <c:max val="7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Concentration (ng/g DW)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349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GOAT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16'!$AT$584</c:f>
              <c:strCache>
                <c:ptCount val="1"/>
                <c:pt idx="0">
                  <c:v>LH1-025FG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16'!$AT$630:$AT$649</c:f>
              <c:numCache>
                <c:formatCode>0%</c:formatCode>
                <c:ptCount val="20"/>
                <c:pt idx="0">
                  <c:v>7.4790996391007128E-2</c:v>
                </c:pt>
                <c:pt idx="1">
                  <c:v>0</c:v>
                </c:pt>
                <c:pt idx="2">
                  <c:v>2.3562574361965887E-2</c:v>
                </c:pt>
                <c:pt idx="3">
                  <c:v>1.406444356833106E-3</c:v>
                </c:pt>
                <c:pt idx="4">
                  <c:v>8.7930779605232962E-3</c:v>
                </c:pt>
                <c:pt idx="5">
                  <c:v>1.8505626850664723E-3</c:v>
                </c:pt>
                <c:pt idx="6">
                  <c:v>3.5533913186543515E-3</c:v>
                </c:pt>
                <c:pt idx="7">
                  <c:v>2.6637219919390324E-2</c:v>
                </c:pt>
                <c:pt idx="8">
                  <c:v>6.6958626179464603E-2</c:v>
                </c:pt>
                <c:pt idx="9">
                  <c:v>5.9944492177862171E-2</c:v>
                </c:pt>
                <c:pt idx="10">
                  <c:v>2.8605597728728543E-2</c:v>
                </c:pt>
                <c:pt idx="11">
                  <c:v>4.8469146968784802E-3</c:v>
                </c:pt>
                <c:pt idx="12">
                  <c:v>5.8907184102142789E-3</c:v>
                </c:pt>
                <c:pt idx="13">
                  <c:v>0.30742350940769025</c:v>
                </c:pt>
                <c:pt idx="14">
                  <c:v>1.3962794206708628E-2</c:v>
                </c:pt>
                <c:pt idx="15">
                  <c:v>0.2356060471279908</c:v>
                </c:pt>
                <c:pt idx="16">
                  <c:v>2.3545509457723351E-2</c:v>
                </c:pt>
                <c:pt idx="17">
                  <c:v>1.0533851431573326E-3</c:v>
                </c:pt>
                <c:pt idx="18">
                  <c:v>0.10872020872009822</c:v>
                </c:pt>
                <c:pt idx="19">
                  <c:v>2.8479297500428203E-3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5-4D90-B7DB-C726F51D8985}"/>
            </c:ext>
          </c:extLst>
        </c:ser>
        <c:ser>
          <c:idx val="1"/>
          <c:order val="1"/>
          <c:tx>
            <c:strRef>
              <c:f>'Fall 16'!$AU$584</c:f>
              <c:strCache>
                <c:ptCount val="1"/>
                <c:pt idx="0">
                  <c:v>LH1-039FG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16'!$AU$630:$AU$649</c:f>
              <c:numCache>
                <c:formatCode>0%</c:formatCode>
                <c:ptCount val="20"/>
                <c:pt idx="0">
                  <c:v>5.5164983012065925E-2</c:v>
                </c:pt>
                <c:pt idx="1">
                  <c:v>0</c:v>
                </c:pt>
                <c:pt idx="2">
                  <c:v>1.68399096043702E-2</c:v>
                </c:pt>
                <c:pt idx="3">
                  <c:v>1.3771116772776147E-3</c:v>
                </c:pt>
                <c:pt idx="4">
                  <c:v>8.9039657317980126E-3</c:v>
                </c:pt>
                <c:pt idx="5">
                  <c:v>1.6529197298880305E-3</c:v>
                </c:pt>
                <c:pt idx="6">
                  <c:v>2.3781514845473638E-3</c:v>
                </c:pt>
                <c:pt idx="7">
                  <c:v>2.3683489559971006E-2</c:v>
                </c:pt>
                <c:pt idx="8">
                  <c:v>3.3297506202751015E-2</c:v>
                </c:pt>
                <c:pt idx="9">
                  <c:v>4.5923797067383913E-2</c:v>
                </c:pt>
                <c:pt idx="10">
                  <c:v>3.0923315169268474E-2</c:v>
                </c:pt>
                <c:pt idx="11">
                  <c:v>2.9540546080967186E-3</c:v>
                </c:pt>
                <c:pt idx="12">
                  <c:v>4.7004062651981047E-3</c:v>
                </c:pt>
                <c:pt idx="13">
                  <c:v>0.16041774040982168</c:v>
                </c:pt>
                <c:pt idx="14">
                  <c:v>8.3803140821598881E-3</c:v>
                </c:pt>
                <c:pt idx="15">
                  <c:v>0.22079656761809188</c:v>
                </c:pt>
                <c:pt idx="16">
                  <c:v>5.5278162435668257E-2</c:v>
                </c:pt>
                <c:pt idx="17">
                  <c:v>2.0180575445032647E-3</c:v>
                </c:pt>
                <c:pt idx="18">
                  <c:v>0.32020112830932129</c:v>
                </c:pt>
                <c:pt idx="19">
                  <c:v>5.1084194878172739E-3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5-4D90-B7DB-C726F51D8985}"/>
            </c:ext>
          </c:extLst>
        </c:ser>
        <c:ser>
          <c:idx val="2"/>
          <c:order val="2"/>
          <c:tx>
            <c:strRef>
              <c:f>'Fall 16'!$AV$584</c:f>
              <c:strCache>
                <c:ptCount val="1"/>
                <c:pt idx="0">
                  <c:v>LH4-477FG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16'!$AV$630:$AV$649</c:f>
              <c:numCache>
                <c:formatCode>0%</c:formatCode>
                <c:ptCount val="20"/>
                <c:pt idx="0">
                  <c:v>4.1817840302205173E-2</c:v>
                </c:pt>
                <c:pt idx="1">
                  <c:v>0</c:v>
                </c:pt>
                <c:pt idx="2">
                  <c:v>8.1948300224823911E-3</c:v>
                </c:pt>
                <c:pt idx="3">
                  <c:v>1.1763485681210025E-3</c:v>
                </c:pt>
                <c:pt idx="4">
                  <c:v>1.1569348883482201E-2</c:v>
                </c:pt>
                <c:pt idx="5">
                  <c:v>0</c:v>
                </c:pt>
                <c:pt idx="6">
                  <c:v>1.8169614770165686E-3</c:v>
                </c:pt>
                <c:pt idx="7">
                  <c:v>1.4526205811754065E-2</c:v>
                </c:pt>
                <c:pt idx="8">
                  <c:v>1.678801214168623E-2</c:v>
                </c:pt>
                <c:pt idx="9">
                  <c:v>5.5839958265671867E-3</c:v>
                </c:pt>
                <c:pt idx="10">
                  <c:v>6.5751860062575008E-3</c:v>
                </c:pt>
                <c:pt idx="11">
                  <c:v>2.5336358342276828E-3</c:v>
                </c:pt>
                <c:pt idx="12">
                  <c:v>2.4447217304430268E-3</c:v>
                </c:pt>
                <c:pt idx="13">
                  <c:v>0.40933607213834194</c:v>
                </c:pt>
                <c:pt idx="14">
                  <c:v>0</c:v>
                </c:pt>
                <c:pt idx="15">
                  <c:v>0.16344827840240517</c:v>
                </c:pt>
                <c:pt idx="16">
                  <c:v>1.0808087731634844E-2</c:v>
                </c:pt>
                <c:pt idx="17">
                  <c:v>1.9677983846251223E-3</c:v>
                </c:pt>
                <c:pt idx="18">
                  <c:v>0.2967143039184425</c:v>
                </c:pt>
                <c:pt idx="19">
                  <c:v>4.6983728203072866E-3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D5-4D90-B7DB-C726F51D8985}"/>
            </c:ext>
          </c:extLst>
        </c:ser>
        <c:ser>
          <c:idx val="3"/>
          <c:order val="3"/>
          <c:tx>
            <c:strRef>
              <c:f>'Fall 16'!$AW$584</c:f>
              <c:strCache>
                <c:ptCount val="1"/>
                <c:pt idx="0">
                  <c:v>LH4-478FG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16'!$AW$630:$AW$649</c:f>
              <c:numCache>
                <c:formatCode>0%</c:formatCode>
                <c:ptCount val="20"/>
                <c:pt idx="0">
                  <c:v>6.2011054754513031E-2</c:v>
                </c:pt>
                <c:pt idx="1">
                  <c:v>0</c:v>
                </c:pt>
                <c:pt idx="2">
                  <c:v>1.1440860359549401E-2</c:v>
                </c:pt>
                <c:pt idx="3">
                  <c:v>1.1723023120884123E-3</c:v>
                </c:pt>
                <c:pt idx="4">
                  <c:v>1.2617803815009732E-2</c:v>
                </c:pt>
                <c:pt idx="5">
                  <c:v>0</c:v>
                </c:pt>
                <c:pt idx="6">
                  <c:v>1.7869688284631649E-3</c:v>
                </c:pt>
                <c:pt idx="7">
                  <c:v>1.7696272504940779E-2</c:v>
                </c:pt>
                <c:pt idx="8">
                  <c:v>2.7696856487770542E-2</c:v>
                </c:pt>
                <c:pt idx="9">
                  <c:v>8.6661806032819564E-3</c:v>
                </c:pt>
                <c:pt idx="10">
                  <c:v>8.5712737698323462E-3</c:v>
                </c:pt>
                <c:pt idx="11">
                  <c:v>2.9500693386567411E-3</c:v>
                </c:pt>
                <c:pt idx="12">
                  <c:v>2.2272727839093964E-3</c:v>
                </c:pt>
                <c:pt idx="13">
                  <c:v>0.32866987377864487</c:v>
                </c:pt>
                <c:pt idx="14">
                  <c:v>0</c:v>
                </c:pt>
                <c:pt idx="15">
                  <c:v>0.18576427852291102</c:v>
                </c:pt>
                <c:pt idx="16">
                  <c:v>1.829936445294545E-2</c:v>
                </c:pt>
                <c:pt idx="17">
                  <c:v>2.1917987784251043E-3</c:v>
                </c:pt>
                <c:pt idx="18">
                  <c:v>0.30501095562843106</c:v>
                </c:pt>
                <c:pt idx="19">
                  <c:v>3.2268132806269473E-3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D5-4D90-B7DB-C726F51D8985}"/>
            </c:ext>
          </c:extLst>
        </c:ser>
        <c:ser>
          <c:idx val="4"/>
          <c:order val="4"/>
          <c:tx>
            <c:strRef>
              <c:f>'Fall 16'!$AX$584</c:f>
              <c:strCache>
                <c:ptCount val="1"/>
                <c:pt idx="0">
                  <c:v>LH4-479FG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16'!$AX$630:$AX$649</c:f>
              <c:numCache>
                <c:formatCode>0%</c:formatCode>
                <c:ptCount val="20"/>
                <c:pt idx="0">
                  <c:v>6.077104047977161E-2</c:v>
                </c:pt>
                <c:pt idx="1">
                  <c:v>0</c:v>
                </c:pt>
                <c:pt idx="2">
                  <c:v>6.9947950783322086E-3</c:v>
                </c:pt>
                <c:pt idx="3">
                  <c:v>1.1672648871135002E-3</c:v>
                </c:pt>
                <c:pt idx="4">
                  <c:v>1.4396457938553641E-2</c:v>
                </c:pt>
                <c:pt idx="5">
                  <c:v>0</c:v>
                </c:pt>
                <c:pt idx="6">
                  <c:v>1.8712230177598029E-3</c:v>
                </c:pt>
                <c:pt idx="7">
                  <c:v>1.5388442659677959E-2</c:v>
                </c:pt>
                <c:pt idx="8">
                  <c:v>4.204880708077316E-2</c:v>
                </c:pt>
                <c:pt idx="9">
                  <c:v>9.3866682902132206E-3</c:v>
                </c:pt>
                <c:pt idx="10">
                  <c:v>9.6139407751637974E-3</c:v>
                </c:pt>
                <c:pt idx="11">
                  <c:v>3.5063487453830086E-3</c:v>
                </c:pt>
                <c:pt idx="12">
                  <c:v>1.8937963521622663E-3</c:v>
                </c:pt>
                <c:pt idx="13">
                  <c:v>0.40976834060378081</c:v>
                </c:pt>
                <c:pt idx="14">
                  <c:v>0</c:v>
                </c:pt>
                <c:pt idx="15">
                  <c:v>0.1390231078250628</c:v>
                </c:pt>
                <c:pt idx="16">
                  <c:v>2.0401245647949727E-2</c:v>
                </c:pt>
                <c:pt idx="17">
                  <c:v>2.0650749127066538E-3</c:v>
                </c:pt>
                <c:pt idx="18">
                  <c:v>0.25789920264894522</c:v>
                </c:pt>
                <c:pt idx="19">
                  <c:v>3.8042430566506565E-3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D5-4D90-B7DB-C726F51D8985}"/>
            </c:ext>
          </c:extLst>
        </c:ser>
        <c:ser>
          <c:idx val="5"/>
          <c:order val="5"/>
          <c:tx>
            <c:strRef>
              <c:f>'Fall 16'!$AY$584</c:f>
              <c:strCache>
                <c:ptCount val="1"/>
                <c:pt idx="0">
                  <c:v>LH4-480FG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16'!$AY$630:$AY$649</c:f>
              <c:numCache>
                <c:formatCode>0%</c:formatCode>
                <c:ptCount val="20"/>
                <c:pt idx="0">
                  <c:v>4.5297385105849561E-2</c:v>
                </c:pt>
                <c:pt idx="1">
                  <c:v>0</c:v>
                </c:pt>
                <c:pt idx="2">
                  <c:v>1.052027773450091E-2</c:v>
                </c:pt>
                <c:pt idx="3">
                  <c:v>1.060802023419708E-3</c:v>
                </c:pt>
                <c:pt idx="4">
                  <c:v>1.0817789559871345E-2</c:v>
                </c:pt>
                <c:pt idx="5">
                  <c:v>0</c:v>
                </c:pt>
                <c:pt idx="6">
                  <c:v>1.6186453715532816E-3</c:v>
                </c:pt>
                <c:pt idx="7">
                  <c:v>1.3725485767954569E-2</c:v>
                </c:pt>
                <c:pt idx="8">
                  <c:v>1.5655686511904035E-2</c:v>
                </c:pt>
                <c:pt idx="9">
                  <c:v>5.6631692727261897E-3</c:v>
                </c:pt>
                <c:pt idx="10">
                  <c:v>7.8240159939957036E-3</c:v>
                </c:pt>
                <c:pt idx="11">
                  <c:v>3.4499452893418576E-3</c:v>
                </c:pt>
                <c:pt idx="12">
                  <c:v>2.8197101897646333E-3</c:v>
                </c:pt>
                <c:pt idx="13">
                  <c:v>0.40139408075453531</c:v>
                </c:pt>
                <c:pt idx="14">
                  <c:v>0</c:v>
                </c:pt>
                <c:pt idx="15">
                  <c:v>0.16402456508394944</c:v>
                </c:pt>
                <c:pt idx="16">
                  <c:v>1.1815300395832966E-2</c:v>
                </c:pt>
                <c:pt idx="17">
                  <c:v>2.3988015950771207E-3</c:v>
                </c:pt>
                <c:pt idx="18">
                  <c:v>0.29656644290847411</c:v>
                </c:pt>
                <c:pt idx="19">
                  <c:v>5.3478964412492936E-3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D5-4D90-B7DB-C726F51D8985}"/>
            </c:ext>
          </c:extLst>
        </c:ser>
        <c:ser>
          <c:idx val="6"/>
          <c:order val="6"/>
          <c:tx>
            <c:strRef>
              <c:f>'Fall 16'!$AZ$584</c:f>
              <c:strCache>
                <c:ptCount val="1"/>
                <c:pt idx="0">
                  <c:v>LH4-481FG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16'!$AZ$630:$AZ$649</c:f>
              <c:numCache>
                <c:formatCode>0%</c:formatCode>
                <c:ptCount val="20"/>
                <c:pt idx="0">
                  <c:v>4.4740765373783152E-2</c:v>
                </c:pt>
                <c:pt idx="1">
                  <c:v>0</c:v>
                </c:pt>
                <c:pt idx="2">
                  <c:v>1.6068381852167832E-2</c:v>
                </c:pt>
                <c:pt idx="3">
                  <c:v>1.4320679138280174E-3</c:v>
                </c:pt>
                <c:pt idx="4">
                  <c:v>1.3931370049581969E-2</c:v>
                </c:pt>
                <c:pt idx="5">
                  <c:v>0</c:v>
                </c:pt>
                <c:pt idx="6">
                  <c:v>2.0025987948968827E-3</c:v>
                </c:pt>
                <c:pt idx="7">
                  <c:v>2.0289144477753557E-2</c:v>
                </c:pt>
                <c:pt idx="8">
                  <c:v>1.9791577737109489E-2</c:v>
                </c:pt>
                <c:pt idx="9">
                  <c:v>1.1477001591844851E-2</c:v>
                </c:pt>
                <c:pt idx="10">
                  <c:v>9.4455027755925517E-3</c:v>
                </c:pt>
                <c:pt idx="11">
                  <c:v>2.6341552971973418E-3</c:v>
                </c:pt>
                <c:pt idx="12">
                  <c:v>3.4069257579347643E-3</c:v>
                </c:pt>
                <c:pt idx="13">
                  <c:v>0.37594680849012846</c:v>
                </c:pt>
                <c:pt idx="14">
                  <c:v>0</c:v>
                </c:pt>
                <c:pt idx="15">
                  <c:v>0.20346193571648644</c:v>
                </c:pt>
                <c:pt idx="16">
                  <c:v>1.337660159720977E-2</c:v>
                </c:pt>
                <c:pt idx="17">
                  <c:v>2.247988621121552E-3</c:v>
                </c:pt>
                <c:pt idx="18">
                  <c:v>0.25601565106389301</c:v>
                </c:pt>
                <c:pt idx="19">
                  <c:v>3.7315228894703252E-3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D5-4D90-B7DB-C726F51D8985}"/>
            </c:ext>
          </c:extLst>
        </c:ser>
        <c:ser>
          <c:idx val="7"/>
          <c:order val="7"/>
          <c:tx>
            <c:strRef>
              <c:f>'Fall 16'!$BA$584</c:f>
              <c:strCache>
                <c:ptCount val="1"/>
                <c:pt idx="0">
                  <c:v>LH4-482FG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16'!$BA$630:$BA$649</c:f>
              <c:numCache>
                <c:formatCode>0%</c:formatCode>
                <c:ptCount val="20"/>
                <c:pt idx="0">
                  <c:v>5.8580747435131725E-2</c:v>
                </c:pt>
                <c:pt idx="1">
                  <c:v>0</c:v>
                </c:pt>
                <c:pt idx="2">
                  <c:v>1.2379711921880913E-2</c:v>
                </c:pt>
                <c:pt idx="3">
                  <c:v>1.0705266070306901E-3</c:v>
                </c:pt>
                <c:pt idx="4">
                  <c:v>9.4134102478589735E-3</c:v>
                </c:pt>
                <c:pt idx="5">
                  <c:v>0</c:v>
                </c:pt>
                <c:pt idx="6">
                  <c:v>5.551847582751299E-3</c:v>
                </c:pt>
                <c:pt idx="7">
                  <c:v>2.128867915532906E-2</c:v>
                </c:pt>
                <c:pt idx="8">
                  <c:v>4.4057745966115981E-2</c:v>
                </c:pt>
                <c:pt idx="9">
                  <c:v>2.0173145216470029E-2</c:v>
                </c:pt>
                <c:pt idx="10">
                  <c:v>1.523225237137398E-2</c:v>
                </c:pt>
                <c:pt idx="11">
                  <c:v>6.1994436251534878E-3</c:v>
                </c:pt>
                <c:pt idx="12">
                  <c:v>5.3759614843041457E-3</c:v>
                </c:pt>
                <c:pt idx="13">
                  <c:v>0.37085655257252809</c:v>
                </c:pt>
                <c:pt idx="14">
                  <c:v>0</c:v>
                </c:pt>
                <c:pt idx="15">
                  <c:v>0.16899215824033326</c:v>
                </c:pt>
                <c:pt idx="16">
                  <c:v>2.6460245085499667E-2</c:v>
                </c:pt>
                <c:pt idx="17">
                  <c:v>3.0666412011216039E-3</c:v>
                </c:pt>
                <c:pt idx="18">
                  <c:v>0.22575162508996918</c:v>
                </c:pt>
                <c:pt idx="19">
                  <c:v>5.5493061971478713E-3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D5-4D90-B7DB-C726F51D8985}"/>
            </c:ext>
          </c:extLst>
        </c:ser>
        <c:ser>
          <c:idx val="8"/>
          <c:order val="8"/>
          <c:tx>
            <c:strRef>
              <c:f>'Fall 16'!$BB$584</c:f>
              <c:strCache>
                <c:ptCount val="1"/>
                <c:pt idx="0">
                  <c:v>LH4-483FG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16'!$BB$630:$BB$649</c:f>
              <c:numCache>
                <c:formatCode>0%</c:formatCode>
                <c:ptCount val="20"/>
                <c:pt idx="0">
                  <c:v>8.5200786892807148E-2</c:v>
                </c:pt>
                <c:pt idx="1">
                  <c:v>0</c:v>
                </c:pt>
                <c:pt idx="2">
                  <c:v>1.1668189320570066E-2</c:v>
                </c:pt>
                <c:pt idx="3">
                  <c:v>1.6168120846698488E-3</c:v>
                </c:pt>
                <c:pt idx="4">
                  <c:v>0</c:v>
                </c:pt>
                <c:pt idx="5">
                  <c:v>1.6728055103992861E-3</c:v>
                </c:pt>
                <c:pt idx="6">
                  <c:v>4.216541788361265E-3</c:v>
                </c:pt>
                <c:pt idx="7">
                  <c:v>0</c:v>
                </c:pt>
                <c:pt idx="8">
                  <c:v>0</c:v>
                </c:pt>
                <c:pt idx="9">
                  <c:v>2.1258451305787344E-2</c:v>
                </c:pt>
                <c:pt idx="10">
                  <c:v>9.5952310482017404E-3</c:v>
                </c:pt>
                <c:pt idx="11">
                  <c:v>5.0304375259144166E-3</c:v>
                </c:pt>
                <c:pt idx="12">
                  <c:v>3.3176429850095782E-3</c:v>
                </c:pt>
                <c:pt idx="13">
                  <c:v>0.37137085423721694</c:v>
                </c:pt>
                <c:pt idx="14">
                  <c:v>0</c:v>
                </c:pt>
                <c:pt idx="15">
                  <c:v>0.14463356144966619</c:v>
                </c:pt>
                <c:pt idx="16">
                  <c:v>5.0070653756898516E-2</c:v>
                </c:pt>
                <c:pt idx="17">
                  <c:v>2.6188895648228999E-3</c:v>
                </c:pt>
                <c:pt idx="18">
                  <c:v>0.28608377529271906</c:v>
                </c:pt>
                <c:pt idx="19">
                  <c:v>1.6453672369556355E-3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D5-4D90-B7DB-C726F51D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862432"/>
        <c:axId val="-2129858960"/>
      </c:barChart>
      <c:catAx>
        <c:axId val="-212986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858960"/>
        <c:crosses val="autoZero"/>
        <c:auto val="1"/>
        <c:lblAlgn val="ctr"/>
        <c:lblOffset val="100"/>
        <c:noMultiLvlLbl val="0"/>
      </c:catAx>
      <c:valAx>
        <c:axId val="-212985896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86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LOD</a:t>
            </a:r>
            <a:r>
              <a:rPr lang="en-GB" baseline="0"/>
              <a:t> </a:t>
            </a:r>
            <a:r>
              <a:rPr lang="en-GB"/>
              <a:t>soil Blanks: Bile Acids</a:t>
            </a:r>
          </a:p>
        </c:rich>
      </c:tx>
      <c:layout>
        <c:manualLayout>
          <c:xMode val="edge"/>
          <c:yMode val="edge"/>
          <c:x val="0.41202761434254198"/>
          <c:y val="1.78994417817133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1">
                  <c:v>12.916823803392029</c:v>
                </c:pt>
                <c:pt idx="2">
                  <c:v>5.6739906488472398</c:v>
                </c:pt>
                <c:pt idx="3">
                  <c:v>2.108377909707758</c:v>
                </c:pt>
                <c:pt idx="4">
                  <c:v>5.8706053508519043</c:v>
                </c:pt>
                <c:pt idx="5">
                  <c:v>4.0620161575032636</c:v>
                </c:pt>
              </c:numLit>
            </c:plus>
            <c:minus>
              <c:numLit>
                <c:formatCode>General</c:formatCode>
                <c:ptCount val="6"/>
                <c:pt idx="1">
                  <c:v>12.916823803392029</c:v>
                </c:pt>
                <c:pt idx="2">
                  <c:v>5.6739906488472398</c:v>
                </c:pt>
                <c:pt idx="3">
                  <c:v>2.108377909707758</c:v>
                </c:pt>
                <c:pt idx="4">
                  <c:v>5.8706053508519043</c:v>
                </c:pt>
                <c:pt idx="5">
                  <c:v>4.0620161575032636</c:v>
                </c:pt>
              </c:numLit>
            </c:minus>
          </c:errBars>
          <c:cat>
            <c:strLit>
              <c:ptCount val="6"/>
              <c:pt idx="0">
                <c:v>CAA</c:v>
              </c:pt>
              <c:pt idx="1">
                <c:v>LCA</c:v>
              </c:pt>
              <c:pt idx="2">
                <c:v>DCA</c:v>
              </c:pt>
              <c:pt idx="3">
                <c:v>CDCA</c:v>
              </c:pt>
              <c:pt idx="4">
                <c:v>HDCA</c:v>
              </c:pt>
              <c:pt idx="5">
                <c:v>UDCA</c:v>
              </c:pt>
            </c:strLit>
          </c:cat>
          <c:val>
            <c:numLit>
              <c:formatCode>General</c:formatCode>
              <c:ptCount val="6"/>
              <c:pt idx="1">
                <c:v>35.701755109201301</c:v>
              </c:pt>
              <c:pt idx="2">
                <c:v>19.42701545871715</c:v>
              </c:pt>
              <c:pt idx="3">
                <c:v>14.602825805100601</c:v>
              </c:pt>
              <c:pt idx="4">
                <c:v>43.407177425191847</c:v>
              </c:pt>
              <c:pt idx="5">
                <c:v>23.454753434599031</c:v>
              </c:pt>
            </c:numLit>
          </c:val>
          <c:extLst>
            <c:ext xmlns:c16="http://schemas.microsoft.com/office/drawing/2014/chart" uri="{C3380CC4-5D6E-409C-BE32-E72D297353CC}">
              <c16:uniqueId val="{00000000-CCEB-435F-BDA9-5A6DCE32070C}"/>
            </c:ext>
          </c:extLst>
        </c:ser>
        <c:ser>
          <c:idx val="1"/>
          <c:order val="1"/>
          <c:tx>
            <c:v>DSIG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1">
                  <c:v>17.945955950862711</c:v>
                </c:pt>
                <c:pt idx="2">
                  <c:v>3.036494478819201</c:v>
                </c:pt>
                <c:pt idx="3">
                  <c:v>7.7492749928225981</c:v>
                </c:pt>
                <c:pt idx="4">
                  <c:v>5.3303735976085527</c:v>
                </c:pt>
                <c:pt idx="5">
                  <c:v>0</c:v>
                </c:pt>
              </c:numLit>
            </c:plus>
            <c:minus>
              <c:numLit>
                <c:formatCode>General</c:formatCode>
                <c:ptCount val="6"/>
                <c:pt idx="1">
                  <c:v>17.945955950862711</c:v>
                </c:pt>
                <c:pt idx="2">
                  <c:v>3.036494478819201</c:v>
                </c:pt>
                <c:pt idx="3">
                  <c:v>7.7492749928225981</c:v>
                </c:pt>
                <c:pt idx="4">
                  <c:v>5.3303735976085527</c:v>
                </c:pt>
                <c:pt idx="5">
                  <c:v>0</c:v>
                </c:pt>
              </c:numLit>
            </c:minus>
          </c:errBars>
          <c:cat>
            <c:strLit>
              <c:ptCount val="6"/>
              <c:pt idx="0">
                <c:v>CAA</c:v>
              </c:pt>
              <c:pt idx="1">
                <c:v>LCA</c:v>
              </c:pt>
              <c:pt idx="2">
                <c:v>DCA</c:v>
              </c:pt>
              <c:pt idx="3">
                <c:v>CDCA</c:v>
              </c:pt>
              <c:pt idx="4">
                <c:v>HDCA</c:v>
              </c:pt>
              <c:pt idx="5">
                <c:v>UDCA</c:v>
              </c:pt>
            </c:strLit>
          </c:cat>
          <c:val>
            <c:numLit>
              <c:formatCode>General</c:formatCode>
              <c:ptCount val="6"/>
              <c:pt idx="1">
                <c:v>64.736004522435579</c:v>
              </c:pt>
              <c:pt idx="2">
                <c:v>23.531746430646329</c:v>
              </c:pt>
              <c:pt idx="3">
                <c:v>31.29462718166414</c:v>
              </c:pt>
              <c:pt idx="4">
                <c:v>67.37578236243894</c:v>
              </c:pt>
              <c:pt idx="5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CEB-435F-BDA9-5A6DCE32070C}"/>
            </c:ext>
          </c:extLst>
        </c:ser>
        <c:ser>
          <c:idx val="2"/>
          <c:order val="2"/>
          <c:tx>
            <c:v>HHM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1">
                  <c:v>17.229037244198139</c:v>
                </c:pt>
                <c:pt idx="2">
                  <c:v>2.8425535516742708</c:v>
                </c:pt>
                <c:pt idx="4">
                  <c:v>14.631173026030149</c:v>
                </c:pt>
                <c:pt idx="5">
                  <c:v>0</c:v>
                </c:pt>
              </c:numLit>
            </c:plus>
            <c:minus>
              <c:numLit>
                <c:formatCode>General</c:formatCode>
                <c:ptCount val="6"/>
                <c:pt idx="1">
                  <c:v>17.229037244198139</c:v>
                </c:pt>
                <c:pt idx="2">
                  <c:v>2.8425535516742708</c:v>
                </c:pt>
                <c:pt idx="4">
                  <c:v>14.631173026030149</c:v>
                </c:pt>
                <c:pt idx="5">
                  <c:v>0</c:v>
                </c:pt>
              </c:numLit>
            </c:minus>
          </c:errBars>
          <c:cat>
            <c:strLit>
              <c:ptCount val="6"/>
              <c:pt idx="0">
                <c:v>CAA</c:v>
              </c:pt>
              <c:pt idx="1">
                <c:v>LCA</c:v>
              </c:pt>
              <c:pt idx="2">
                <c:v>DCA</c:v>
              </c:pt>
              <c:pt idx="3">
                <c:v>CDCA</c:v>
              </c:pt>
              <c:pt idx="4">
                <c:v>HDCA</c:v>
              </c:pt>
              <c:pt idx="5">
                <c:v>UDCA</c:v>
              </c:pt>
            </c:strLit>
          </c:cat>
          <c:val>
            <c:numLit>
              <c:formatCode>General</c:formatCode>
              <c:ptCount val="6"/>
              <c:pt idx="1">
                <c:v>66.195427032886101</c:v>
              </c:pt>
              <c:pt idx="2">
                <c:v>21.535676276390429</c:v>
              </c:pt>
              <c:pt idx="3">
                <c:v>16.28760194089315</c:v>
              </c:pt>
              <c:pt idx="4">
                <c:v>59.160614313559421</c:v>
              </c:pt>
              <c:pt idx="5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CEB-435F-BDA9-5A6DCE32070C}"/>
            </c:ext>
          </c:extLst>
        </c:ser>
        <c:ser>
          <c:idx val="3"/>
          <c:order val="3"/>
          <c:tx>
            <c:v>HSIG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6"/>
                <c:pt idx="1">
                  <c:v>85.896638971517874</c:v>
                </c:pt>
                <c:pt idx="2">
                  <c:v>5.2053324670681604</c:v>
                </c:pt>
                <c:pt idx="4">
                  <c:v>49.109057229583449</c:v>
                </c:pt>
                <c:pt idx="5">
                  <c:v>0</c:v>
                </c:pt>
              </c:numLit>
            </c:plus>
            <c:minus>
              <c:numLit>
                <c:formatCode>General</c:formatCode>
                <c:ptCount val="6"/>
                <c:pt idx="1">
                  <c:v>85.896638971517874</c:v>
                </c:pt>
                <c:pt idx="2">
                  <c:v>5.2053324670681604</c:v>
                </c:pt>
                <c:pt idx="4">
                  <c:v>49.109057229583449</c:v>
                </c:pt>
                <c:pt idx="5">
                  <c:v>0</c:v>
                </c:pt>
              </c:numLit>
            </c:minus>
          </c:errBars>
          <c:cat>
            <c:strLit>
              <c:ptCount val="6"/>
              <c:pt idx="0">
                <c:v>CAA</c:v>
              </c:pt>
              <c:pt idx="1">
                <c:v>LCA</c:v>
              </c:pt>
              <c:pt idx="2">
                <c:v>DCA</c:v>
              </c:pt>
              <c:pt idx="3">
                <c:v>CDCA</c:v>
              </c:pt>
              <c:pt idx="4">
                <c:v>HDCA</c:v>
              </c:pt>
              <c:pt idx="5">
                <c:v>UDCA</c:v>
              </c:pt>
            </c:strLit>
          </c:cat>
          <c:val>
            <c:numLit>
              <c:formatCode>General</c:formatCode>
              <c:ptCount val="6"/>
              <c:pt idx="1">
                <c:v>162.11356157713669</c:v>
              </c:pt>
              <c:pt idx="2">
                <c:v>29.912053766366999</c:v>
              </c:pt>
              <c:pt idx="3">
                <c:v>0</c:v>
              </c:pt>
              <c:pt idx="4">
                <c:v>93.365640658839112</c:v>
              </c:pt>
              <c:pt idx="5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CEB-435F-BDA9-5A6DCE320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3426368"/>
        <c:axId val="2143423520"/>
      </c:barChart>
      <c:catAx>
        <c:axId val="2143426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43423520"/>
        <c:crosses val="autoZero"/>
        <c:auto val="1"/>
        <c:lblAlgn val="ctr"/>
        <c:lblOffset val="100"/>
        <c:noMultiLvlLbl val="0"/>
      </c:catAx>
      <c:valAx>
        <c:axId val="2143423520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Concentration (ng/g DW)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3426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'Test suolla soils'!$F$7</c:f>
              <c:strCache>
                <c:ptCount val="1"/>
                <c:pt idx="0">
                  <c:v>105</c:v>
                </c:pt>
              </c:strCache>
            </c:strRef>
          </c:tx>
          <c:invertIfNegative val="0"/>
          <c:cat>
            <c:strRef>
              <c:f>'Test suolla soils'!$E$8:$E$12</c:f>
              <c:strCache>
                <c:ptCount val="5"/>
                <c:pt idx="0">
                  <c:v>Copro</c:v>
                </c:pt>
                <c:pt idx="1">
                  <c:v>Cholesta</c:v>
                </c:pt>
                <c:pt idx="2">
                  <c:v>24ethylcop</c:v>
                </c:pt>
                <c:pt idx="3">
                  <c:v>24ethylepicop</c:v>
                </c:pt>
                <c:pt idx="4">
                  <c:v>Sito</c:v>
                </c:pt>
              </c:strCache>
            </c:strRef>
          </c:cat>
          <c:val>
            <c:numRef>
              <c:f>'Test suolla soils'!$F$8:$F$12</c:f>
              <c:numCache>
                <c:formatCode>0.00E+00</c:formatCode>
                <c:ptCount val="5"/>
                <c:pt idx="0">
                  <c:v>7231.6310000000003</c:v>
                </c:pt>
                <c:pt idx="1">
                  <c:v>75214.046000000002</c:v>
                </c:pt>
                <c:pt idx="2">
                  <c:v>35455.489000000001</c:v>
                </c:pt>
                <c:pt idx="3">
                  <c:v>93728.175000000003</c:v>
                </c:pt>
                <c:pt idx="4">
                  <c:v>814921.03399999999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2-441A-B772-63AF4955DDA2}"/>
            </c:ext>
          </c:extLst>
        </c:ser>
        <c:ser>
          <c:idx val="1"/>
          <c:order val="1"/>
          <c:tx>
            <c:strRef>
              <c:f>'Test suolla soils'!$G$7</c:f>
              <c:strCache>
                <c:ptCount val="1"/>
                <c:pt idx="0">
                  <c:v>106</c:v>
                </c:pt>
              </c:strCache>
            </c:strRef>
          </c:tx>
          <c:invertIfNegative val="0"/>
          <c:cat>
            <c:strRef>
              <c:f>'Test suolla soils'!$E$8:$E$12</c:f>
              <c:strCache>
                <c:ptCount val="5"/>
                <c:pt idx="0">
                  <c:v>Copro</c:v>
                </c:pt>
                <c:pt idx="1">
                  <c:v>Cholesta</c:v>
                </c:pt>
                <c:pt idx="2">
                  <c:v>24ethylcop</c:v>
                </c:pt>
                <c:pt idx="3">
                  <c:v>24ethylepicop</c:v>
                </c:pt>
                <c:pt idx="4">
                  <c:v>Sito</c:v>
                </c:pt>
              </c:strCache>
            </c:strRef>
          </c:cat>
          <c:val>
            <c:numRef>
              <c:f>'Test suolla soils'!$G$8:$G$12</c:f>
              <c:numCache>
                <c:formatCode>0.00E+00</c:formatCode>
                <c:ptCount val="5"/>
                <c:pt idx="1">
                  <c:v>14708.628000000001</c:v>
                </c:pt>
                <c:pt idx="3">
                  <c:v>12197.567999999999</c:v>
                </c:pt>
                <c:pt idx="4">
                  <c:v>141574.11600000001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2-441A-B772-63AF4955DDA2}"/>
            </c:ext>
          </c:extLst>
        </c:ser>
        <c:ser>
          <c:idx val="2"/>
          <c:order val="2"/>
          <c:tx>
            <c:strRef>
              <c:f>'Test suolla soils'!$H$7</c:f>
              <c:strCache>
                <c:ptCount val="1"/>
                <c:pt idx="0">
                  <c:v>112</c:v>
                </c:pt>
              </c:strCache>
            </c:strRef>
          </c:tx>
          <c:invertIfNegative val="0"/>
          <c:cat>
            <c:strRef>
              <c:f>'Test suolla soils'!$E$8:$E$12</c:f>
              <c:strCache>
                <c:ptCount val="5"/>
                <c:pt idx="0">
                  <c:v>Copro</c:v>
                </c:pt>
                <c:pt idx="1">
                  <c:v>Cholesta</c:v>
                </c:pt>
                <c:pt idx="2">
                  <c:v>24ethylcop</c:v>
                </c:pt>
                <c:pt idx="3">
                  <c:v>24ethylepicop</c:v>
                </c:pt>
                <c:pt idx="4">
                  <c:v>Sito</c:v>
                </c:pt>
              </c:strCache>
            </c:strRef>
          </c:cat>
          <c:val>
            <c:numRef>
              <c:f>'Test suolla soils'!$H$8:$H$12</c:f>
              <c:numCache>
                <c:formatCode>0.00E+00</c:formatCode>
                <c:ptCount val="5"/>
                <c:pt idx="1">
                  <c:v>21137.704000000002</c:v>
                </c:pt>
                <c:pt idx="3">
                  <c:v>26907.861000000001</c:v>
                </c:pt>
                <c:pt idx="4">
                  <c:v>156151.272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2-441A-B772-63AF4955DDA2}"/>
            </c:ext>
          </c:extLst>
        </c:ser>
        <c:ser>
          <c:idx val="3"/>
          <c:order val="3"/>
          <c:tx>
            <c:strRef>
              <c:f>'Test suolla soils'!$I$7</c:f>
              <c:strCache>
                <c:ptCount val="1"/>
                <c:pt idx="0">
                  <c:v>113</c:v>
                </c:pt>
              </c:strCache>
            </c:strRef>
          </c:tx>
          <c:invertIfNegative val="0"/>
          <c:cat>
            <c:strRef>
              <c:f>'Test suolla soils'!$E$8:$E$12</c:f>
              <c:strCache>
                <c:ptCount val="5"/>
                <c:pt idx="0">
                  <c:v>Copro</c:v>
                </c:pt>
                <c:pt idx="1">
                  <c:v>Cholesta</c:v>
                </c:pt>
                <c:pt idx="2">
                  <c:v>24ethylcop</c:v>
                </c:pt>
                <c:pt idx="3">
                  <c:v>24ethylepicop</c:v>
                </c:pt>
                <c:pt idx="4">
                  <c:v>Sito</c:v>
                </c:pt>
              </c:strCache>
            </c:strRef>
          </c:cat>
          <c:val>
            <c:numRef>
              <c:f>'Test suolla soils'!$I$8:$I$12</c:f>
              <c:numCache>
                <c:formatCode>0.00E+00</c:formatCode>
                <c:ptCount val="5"/>
                <c:pt idx="1">
                  <c:v>28946.815999999999</c:v>
                </c:pt>
                <c:pt idx="3">
                  <c:v>31873.252</c:v>
                </c:pt>
                <c:pt idx="4">
                  <c:v>210672.89499999999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2-441A-B772-63AF4955D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4544704"/>
        <c:axId val="-2104541600"/>
      </c:barChart>
      <c:catAx>
        <c:axId val="-2104544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4541600"/>
        <c:crosses val="autoZero"/>
        <c:auto val="1"/>
        <c:lblAlgn val="ctr"/>
        <c:lblOffset val="100"/>
        <c:noMultiLvlLbl val="0"/>
      </c:catAx>
      <c:valAx>
        <c:axId val="-2104541600"/>
        <c:scaling>
          <c:orientation val="minMax"/>
          <c:max val="200000"/>
        </c:scaling>
        <c:delete val="0"/>
        <c:axPos val="l"/>
        <c:numFmt formatCode="0.00E+00" sourceLinked="1"/>
        <c:majorTickMark val="out"/>
        <c:minorTickMark val="none"/>
        <c:tickLblPos val="nextTo"/>
        <c:crossAx val="-210454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'Test suolla soils'!$F$7</c:f>
              <c:strCache>
                <c:ptCount val="1"/>
                <c:pt idx="0">
                  <c:v>105</c:v>
                </c:pt>
              </c:strCache>
            </c:strRef>
          </c:tx>
          <c:invertIfNegative val="0"/>
          <c:cat>
            <c:strRef>
              <c:f>'Test suolla soils'!$E$48:$E$51</c:f>
              <c:strCache>
                <c:ptCount val="4"/>
                <c:pt idx="0">
                  <c:v>Cholesterol</c:v>
                </c:pt>
                <c:pt idx="1">
                  <c:v>Campesterol</c:v>
                </c:pt>
                <c:pt idx="2">
                  <c:v>Stigmasterol</c:v>
                </c:pt>
                <c:pt idx="3">
                  <c:v>Sitosterol</c:v>
                </c:pt>
              </c:strCache>
            </c:strRef>
          </c:cat>
          <c:val>
            <c:numRef>
              <c:f>'Test suolla soils'!$F$48:$F$51</c:f>
              <c:numCache>
                <c:formatCode>0.00E+00</c:formatCode>
                <c:ptCount val="4"/>
                <c:pt idx="0">
                  <c:v>197137.56099999999</c:v>
                </c:pt>
                <c:pt idx="1">
                  <c:v>994221.67299999995</c:v>
                </c:pt>
                <c:pt idx="2">
                  <c:v>967906.95600000001</c:v>
                </c:pt>
                <c:pt idx="3">
                  <c:v>3533100.4920000001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C-40C7-B29D-40F1CE525F44}"/>
            </c:ext>
          </c:extLst>
        </c:ser>
        <c:ser>
          <c:idx val="1"/>
          <c:order val="1"/>
          <c:tx>
            <c:strRef>
              <c:f>'Test suolla soils'!$G$7</c:f>
              <c:strCache>
                <c:ptCount val="1"/>
                <c:pt idx="0">
                  <c:v>106</c:v>
                </c:pt>
              </c:strCache>
            </c:strRef>
          </c:tx>
          <c:invertIfNegative val="0"/>
          <c:cat>
            <c:strRef>
              <c:f>'Test suolla soils'!$E$48:$E$51</c:f>
              <c:strCache>
                <c:ptCount val="4"/>
                <c:pt idx="0">
                  <c:v>Cholesterol</c:v>
                </c:pt>
                <c:pt idx="1">
                  <c:v>Campesterol</c:v>
                </c:pt>
                <c:pt idx="2">
                  <c:v>Stigmasterol</c:v>
                </c:pt>
                <c:pt idx="3">
                  <c:v>Sitosterol</c:v>
                </c:pt>
              </c:strCache>
            </c:strRef>
          </c:cat>
          <c:val>
            <c:numRef>
              <c:f>'Test suolla soils'!$G$48:$G$51</c:f>
              <c:numCache>
                <c:formatCode>0.00E+00</c:formatCode>
                <c:ptCount val="4"/>
                <c:pt idx="0">
                  <c:v>58960.66</c:v>
                </c:pt>
                <c:pt idx="1">
                  <c:v>151073.14300000001</c:v>
                </c:pt>
                <c:pt idx="2">
                  <c:v>139654.766</c:v>
                </c:pt>
                <c:pt idx="3">
                  <c:v>657795.33200000005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C-40C7-B29D-40F1CE525F44}"/>
            </c:ext>
          </c:extLst>
        </c:ser>
        <c:ser>
          <c:idx val="2"/>
          <c:order val="2"/>
          <c:tx>
            <c:strRef>
              <c:f>'Test suolla soils'!$H$7</c:f>
              <c:strCache>
                <c:ptCount val="1"/>
                <c:pt idx="0">
                  <c:v>112</c:v>
                </c:pt>
              </c:strCache>
            </c:strRef>
          </c:tx>
          <c:invertIfNegative val="0"/>
          <c:cat>
            <c:strRef>
              <c:f>'Test suolla soils'!$E$48:$E$51</c:f>
              <c:strCache>
                <c:ptCount val="4"/>
                <c:pt idx="0">
                  <c:v>Cholesterol</c:v>
                </c:pt>
                <c:pt idx="1">
                  <c:v>Campesterol</c:v>
                </c:pt>
                <c:pt idx="2">
                  <c:v>Stigmasterol</c:v>
                </c:pt>
                <c:pt idx="3">
                  <c:v>Sitosterol</c:v>
                </c:pt>
              </c:strCache>
            </c:strRef>
          </c:cat>
          <c:val>
            <c:numRef>
              <c:f>'Test suolla soils'!$H$48:$H$51</c:f>
              <c:numCache>
                <c:formatCode>0.00E+00</c:formatCode>
                <c:ptCount val="4"/>
                <c:pt idx="0">
                  <c:v>56293.811000000002</c:v>
                </c:pt>
                <c:pt idx="1">
                  <c:v>328215.29499999998</c:v>
                </c:pt>
                <c:pt idx="2">
                  <c:v>356389.033</c:v>
                </c:pt>
                <c:pt idx="3">
                  <c:v>830580.51699999999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1C-40C7-B29D-40F1CE525F44}"/>
            </c:ext>
          </c:extLst>
        </c:ser>
        <c:ser>
          <c:idx val="3"/>
          <c:order val="3"/>
          <c:tx>
            <c:strRef>
              <c:f>'Test suolla soils'!$I$7</c:f>
              <c:strCache>
                <c:ptCount val="1"/>
                <c:pt idx="0">
                  <c:v>113</c:v>
                </c:pt>
              </c:strCache>
            </c:strRef>
          </c:tx>
          <c:invertIfNegative val="0"/>
          <c:cat>
            <c:strRef>
              <c:f>'Test suolla soils'!$E$48:$E$51</c:f>
              <c:strCache>
                <c:ptCount val="4"/>
                <c:pt idx="0">
                  <c:v>Cholesterol</c:v>
                </c:pt>
                <c:pt idx="1">
                  <c:v>Campesterol</c:v>
                </c:pt>
                <c:pt idx="2">
                  <c:v>Stigmasterol</c:v>
                </c:pt>
                <c:pt idx="3">
                  <c:v>Sitosterol</c:v>
                </c:pt>
              </c:strCache>
            </c:strRef>
          </c:cat>
          <c:val>
            <c:numRef>
              <c:f>'Test suolla soils'!$I$48:$I$51</c:f>
              <c:numCache>
                <c:formatCode>0.00E+00</c:formatCode>
                <c:ptCount val="4"/>
                <c:pt idx="0">
                  <c:v>58048.686999999998</c:v>
                </c:pt>
                <c:pt idx="1">
                  <c:v>368475.99300000002</c:v>
                </c:pt>
                <c:pt idx="2">
                  <c:v>266223.24599999998</c:v>
                </c:pt>
                <c:pt idx="3">
                  <c:v>826150.69700000004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1C-40C7-B29D-40F1CE525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5223504"/>
        <c:axId val="-2105226624"/>
      </c:barChart>
      <c:catAx>
        <c:axId val="-210522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5226624"/>
        <c:crosses val="autoZero"/>
        <c:auto val="1"/>
        <c:lblAlgn val="ctr"/>
        <c:lblOffset val="100"/>
        <c:noMultiLvlLbl val="0"/>
      </c:catAx>
      <c:valAx>
        <c:axId val="-2105226624"/>
        <c:scaling>
          <c:orientation val="minMax"/>
        </c:scaling>
        <c:delete val="0"/>
        <c:axPos val="l"/>
        <c:numFmt formatCode="0.00E+00" sourceLinked="1"/>
        <c:majorTickMark val="out"/>
        <c:minorTickMark val="none"/>
        <c:tickLblPos val="nextTo"/>
        <c:crossAx val="-210522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GOAT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16'!$AT$584</c:f>
              <c:strCache>
                <c:ptCount val="1"/>
                <c:pt idx="0">
                  <c:v>LH1-025FG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16'!$AT$654:$AT$664</c:f>
              <c:numCache>
                <c:formatCode>0%</c:formatCode>
                <c:ptCount val="11"/>
                <c:pt idx="0">
                  <c:v>9.8443522502247013E-2</c:v>
                </c:pt>
                <c:pt idx="1">
                  <c:v>3.101419865148319E-2</c:v>
                </c:pt>
                <c:pt idx="2">
                  <c:v>1.8512300058982243E-3</c:v>
                </c:pt>
                <c:pt idx="3">
                  <c:v>1.157387399340584E-2</c:v>
                </c:pt>
                <c:pt idx="4">
                  <c:v>2.4358000042778512E-3</c:v>
                </c:pt>
                <c:pt idx="5">
                  <c:v>8.8134178458548373E-2</c:v>
                </c:pt>
                <c:pt idx="6">
                  <c:v>3.765206962848959E-2</c:v>
                </c:pt>
                <c:pt idx="7">
                  <c:v>6.3797432719588775E-3</c:v>
                </c:pt>
                <c:pt idx="8">
                  <c:v>7.7536481442043968E-3</c:v>
                </c:pt>
                <c:pt idx="9">
                  <c:v>0.40464567429849924</c:v>
                </c:pt>
                <c:pt idx="10">
                  <c:v>0.31011606104098738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A84-8A04-ADE7CE164BFC}"/>
            </c:ext>
          </c:extLst>
        </c:ser>
        <c:ser>
          <c:idx val="1"/>
          <c:order val="1"/>
          <c:tx>
            <c:strRef>
              <c:f>'Fall 16'!$AU$584</c:f>
              <c:strCache>
                <c:ptCount val="1"/>
                <c:pt idx="0">
                  <c:v>LH1-039FG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16'!$AU$654:$AU$664</c:f>
              <c:numCache>
                <c:formatCode>0%</c:formatCode>
                <c:ptCount val="11"/>
                <c:pt idx="0">
                  <c:v>0.10272263960586452</c:v>
                </c:pt>
                <c:pt idx="1">
                  <c:v>3.1357572699817537E-2</c:v>
                </c:pt>
                <c:pt idx="2">
                  <c:v>2.5643177754822322E-3</c:v>
                </c:pt>
                <c:pt idx="3">
                  <c:v>1.6580062441610852E-2</c:v>
                </c:pt>
                <c:pt idx="4">
                  <c:v>3.0778995739665755E-3</c:v>
                </c:pt>
                <c:pt idx="5">
                  <c:v>6.2003240872767137E-2</c:v>
                </c:pt>
                <c:pt idx="6">
                  <c:v>5.7582262988398733E-2</c:v>
                </c:pt>
                <c:pt idx="7">
                  <c:v>5.5007410555567657E-3</c:v>
                </c:pt>
                <c:pt idx="8">
                  <c:v>8.7526200937193092E-3</c:v>
                </c:pt>
                <c:pt idx="9">
                  <c:v>0.2987136555611915</c:v>
                </c:pt>
                <c:pt idx="10">
                  <c:v>0.41114498733162486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A84-8A04-ADE7CE164BFC}"/>
            </c:ext>
          </c:extLst>
        </c:ser>
        <c:ser>
          <c:idx val="2"/>
          <c:order val="2"/>
          <c:tx>
            <c:strRef>
              <c:f>'Fall 16'!$AV$584</c:f>
              <c:strCache>
                <c:ptCount val="1"/>
                <c:pt idx="0">
                  <c:v>LH4-477FG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16'!$AV$654:$AV$664</c:f>
              <c:numCache>
                <c:formatCode>0%</c:formatCode>
                <c:ptCount val="11"/>
                <c:pt idx="0">
                  <c:v>6.2989653374945567E-2</c:v>
                </c:pt>
                <c:pt idx="1">
                  <c:v>1.234376282592344E-2</c:v>
                </c:pt>
                <c:pt idx="2">
                  <c:v>1.7719181100356372E-3</c:v>
                </c:pt>
                <c:pt idx="3">
                  <c:v>1.7426755439255155E-2</c:v>
                </c:pt>
                <c:pt idx="4">
                  <c:v>0</c:v>
                </c:pt>
                <c:pt idx="5">
                  <c:v>2.5287558085667801E-2</c:v>
                </c:pt>
                <c:pt idx="6">
                  <c:v>9.9041147131673467E-3</c:v>
                </c:pt>
                <c:pt idx="7">
                  <c:v>3.8163817601055555E-3</c:v>
                </c:pt>
                <c:pt idx="8">
                  <c:v>3.6824516351381953E-3</c:v>
                </c:pt>
                <c:pt idx="9">
                  <c:v>0.61657744903904599</c:v>
                </c:pt>
                <c:pt idx="10">
                  <c:v>0.24619995501671543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A84-8A04-ADE7CE164BFC}"/>
            </c:ext>
          </c:extLst>
        </c:ser>
        <c:ser>
          <c:idx val="3"/>
          <c:order val="3"/>
          <c:tx>
            <c:strRef>
              <c:f>'Fall 16'!$AW$584</c:f>
              <c:strCache>
                <c:ptCount val="1"/>
                <c:pt idx="0">
                  <c:v>LH4-478FG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16'!$AW$654:$AW$664</c:f>
              <c:numCache>
                <c:formatCode>0%</c:formatCode>
                <c:ptCount val="11"/>
                <c:pt idx="0">
                  <c:v>9.6421967986362198E-2</c:v>
                </c:pt>
                <c:pt idx="1">
                  <c:v>1.7789574386244865E-2</c:v>
                </c:pt>
                <c:pt idx="2">
                  <c:v>1.822831371825695E-3</c:v>
                </c:pt>
                <c:pt idx="3">
                  <c:v>1.961962234516779E-2</c:v>
                </c:pt>
                <c:pt idx="4">
                  <c:v>0</c:v>
                </c:pt>
                <c:pt idx="5">
                  <c:v>4.3066279394196563E-2</c:v>
                </c:pt>
                <c:pt idx="6">
                  <c:v>1.3327608896653588E-2</c:v>
                </c:pt>
                <c:pt idx="7">
                  <c:v>4.587109386472857E-3</c:v>
                </c:pt>
                <c:pt idx="8">
                  <c:v>3.463221612939554E-3</c:v>
                </c:pt>
                <c:pt idx="9">
                  <c:v>0.51105397534396557</c:v>
                </c:pt>
                <c:pt idx="10">
                  <c:v>0.28884780927617132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0C-4A84-8A04-ADE7CE164BFC}"/>
            </c:ext>
          </c:extLst>
        </c:ser>
        <c:ser>
          <c:idx val="4"/>
          <c:order val="4"/>
          <c:tx>
            <c:strRef>
              <c:f>'Fall 16'!$AX$584</c:f>
              <c:strCache>
                <c:ptCount val="1"/>
                <c:pt idx="0">
                  <c:v>LH4-479FG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16'!$AX$654:$AX$664</c:f>
              <c:numCache>
                <c:formatCode>0%</c:formatCode>
                <c:ptCount val="11"/>
                <c:pt idx="0">
                  <c:v>8.8178264902004783E-2</c:v>
                </c:pt>
                <c:pt idx="1">
                  <c:v>1.0149388400840736E-2</c:v>
                </c:pt>
                <c:pt idx="2">
                  <c:v>1.693691462481436E-3</c:v>
                </c:pt>
                <c:pt idx="3">
                  <c:v>2.0889138506340141E-2</c:v>
                </c:pt>
                <c:pt idx="4">
                  <c:v>0</c:v>
                </c:pt>
                <c:pt idx="5">
                  <c:v>6.1012462849239751E-2</c:v>
                </c:pt>
                <c:pt idx="6">
                  <c:v>1.3949746618321593E-2</c:v>
                </c:pt>
                <c:pt idx="7">
                  <c:v>5.0876823248091453E-3</c:v>
                </c:pt>
                <c:pt idx="8">
                  <c:v>2.7478824633091464E-3</c:v>
                </c:pt>
                <c:pt idx="9">
                  <c:v>0.59457039078082452</c:v>
                </c:pt>
                <c:pt idx="10">
                  <c:v>0.20172135169182864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0C-4A84-8A04-ADE7CE164BFC}"/>
            </c:ext>
          </c:extLst>
        </c:ser>
        <c:ser>
          <c:idx val="5"/>
          <c:order val="5"/>
          <c:tx>
            <c:strRef>
              <c:f>'Fall 16'!$AY$584</c:f>
              <c:strCache>
                <c:ptCount val="1"/>
                <c:pt idx="0">
                  <c:v>LH4-480FG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16'!$AY$654:$AY$664</c:f>
              <c:numCache>
                <c:formatCode>0%</c:formatCode>
                <c:ptCount val="11"/>
                <c:pt idx="0">
                  <c:v>6.8335838812056682E-2</c:v>
                </c:pt>
                <c:pt idx="1">
                  <c:v>1.5870938285797099E-2</c:v>
                </c:pt>
                <c:pt idx="2">
                  <c:v>1.6003307015298664E-3</c:v>
                </c:pt>
                <c:pt idx="3">
                  <c:v>1.6319765963061172E-2</c:v>
                </c:pt>
                <c:pt idx="4">
                  <c:v>0</c:v>
                </c:pt>
                <c:pt idx="5">
                  <c:v>2.3618239054408633E-2</c:v>
                </c:pt>
                <c:pt idx="6">
                  <c:v>1.1803345702610978E-2</c:v>
                </c:pt>
                <c:pt idx="7">
                  <c:v>5.2046029732615798E-3</c:v>
                </c:pt>
                <c:pt idx="8">
                  <c:v>4.2538274687204123E-3</c:v>
                </c:pt>
                <c:pt idx="9">
                  <c:v>0.60554491475521</c:v>
                </c:pt>
                <c:pt idx="10">
                  <c:v>0.24744819628334364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0C-4A84-8A04-ADE7CE164BFC}"/>
            </c:ext>
          </c:extLst>
        </c:ser>
        <c:ser>
          <c:idx val="6"/>
          <c:order val="6"/>
          <c:tx>
            <c:strRef>
              <c:f>'Fall 16'!$AZ$584</c:f>
              <c:strCache>
                <c:ptCount val="1"/>
                <c:pt idx="0">
                  <c:v>LH4-481FG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16'!$AZ$654:$AZ$664</c:f>
              <c:numCache>
                <c:formatCode>0%</c:formatCode>
                <c:ptCount val="11"/>
                <c:pt idx="0">
                  <c:v>6.4761020090157315E-2</c:v>
                </c:pt>
                <c:pt idx="1">
                  <c:v>2.3258538186615951E-2</c:v>
                </c:pt>
                <c:pt idx="2">
                  <c:v>2.0728786859831021E-3</c:v>
                </c:pt>
                <c:pt idx="3">
                  <c:v>2.0165272724481903E-2</c:v>
                </c:pt>
                <c:pt idx="4">
                  <c:v>0</c:v>
                </c:pt>
                <c:pt idx="5">
                  <c:v>2.8647761224932282E-2</c:v>
                </c:pt>
                <c:pt idx="6">
                  <c:v>1.3672103950421585E-2</c:v>
                </c:pt>
                <c:pt idx="7">
                  <c:v>3.8128669167191475E-3</c:v>
                </c:pt>
                <c:pt idx="8">
                  <c:v>4.9314307793351759E-3</c:v>
                </c:pt>
                <c:pt idx="9">
                  <c:v>0.54417260442590065</c:v>
                </c:pt>
                <c:pt idx="10">
                  <c:v>0.29450552301545291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0C-4A84-8A04-ADE7CE164BFC}"/>
            </c:ext>
          </c:extLst>
        </c:ser>
        <c:ser>
          <c:idx val="7"/>
          <c:order val="7"/>
          <c:tx>
            <c:strRef>
              <c:f>'Fall 16'!$BA$584</c:f>
              <c:strCache>
                <c:ptCount val="1"/>
                <c:pt idx="0">
                  <c:v>LH4-482FG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16'!$BA$654:$BA$664</c:f>
              <c:numCache>
                <c:formatCode>0%</c:formatCode>
                <c:ptCount val="11"/>
                <c:pt idx="0">
                  <c:v>8.4634872718979515E-2</c:v>
                </c:pt>
                <c:pt idx="1">
                  <c:v>1.7885660198621332E-2</c:v>
                </c:pt>
                <c:pt idx="2">
                  <c:v>1.5466494897261585E-3</c:v>
                </c:pt>
                <c:pt idx="3">
                  <c:v>1.3600078747054146E-2</c:v>
                </c:pt>
                <c:pt idx="4">
                  <c:v>0</c:v>
                </c:pt>
                <c:pt idx="5">
                  <c:v>6.3652682585800022E-2</c:v>
                </c:pt>
                <c:pt idx="6">
                  <c:v>2.2006884464937211E-2</c:v>
                </c:pt>
                <c:pt idx="7">
                  <c:v>8.9566819324789059E-3</c:v>
                </c:pt>
                <c:pt idx="8">
                  <c:v>7.7669513600871392E-3</c:v>
                </c:pt>
                <c:pt idx="9">
                  <c:v>0.5357971432292099</c:v>
                </c:pt>
                <c:pt idx="10">
                  <c:v>0.24415239527310562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0C-4A84-8A04-ADE7CE164BFC}"/>
            </c:ext>
          </c:extLst>
        </c:ser>
        <c:ser>
          <c:idx val="8"/>
          <c:order val="8"/>
          <c:tx>
            <c:strRef>
              <c:f>'Fall 16'!$BB$584</c:f>
              <c:strCache>
                <c:ptCount val="1"/>
                <c:pt idx="0">
                  <c:v>LH4-483FG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16'!$BB$654:$BB$664</c:f>
              <c:numCache>
                <c:formatCode>0%</c:formatCode>
                <c:ptCount val="11"/>
                <c:pt idx="0">
                  <c:v>0.13436356658789772</c:v>
                </c:pt>
                <c:pt idx="1">
                  <c:v>1.8400998276073072E-2</c:v>
                </c:pt>
                <c:pt idx="2">
                  <c:v>2.5497491997576254E-3</c:v>
                </c:pt>
                <c:pt idx="3">
                  <c:v>0</c:v>
                </c:pt>
                <c:pt idx="4">
                  <c:v>2.6380520976633354E-3</c:v>
                </c:pt>
                <c:pt idx="5">
                  <c:v>0</c:v>
                </c:pt>
                <c:pt idx="6">
                  <c:v>1.5131896228767809E-2</c:v>
                </c:pt>
                <c:pt idx="7">
                  <c:v>7.9331136733494529E-3</c:v>
                </c:pt>
                <c:pt idx="8">
                  <c:v>5.2319979707703759E-3</c:v>
                </c:pt>
                <c:pt idx="9">
                  <c:v>0.58566023063713435</c:v>
                </c:pt>
                <c:pt idx="10">
                  <c:v>0.22809039532858638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0C-4A84-8A04-ADE7CE164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775264"/>
        <c:axId val="-2129771824"/>
      </c:barChart>
      <c:catAx>
        <c:axId val="-21297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771824"/>
        <c:crosses val="autoZero"/>
        <c:auto val="1"/>
        <c:lblAlgn val="ctr"/>
        <c:lblOffset val="100"/>
        <c:noMultiLvlLbl val="0"/>
      </c:catAx>
      <c:valAx>
        <c:axId val="-2129771824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77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GOAT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16'!$AT$584</c:f>
              <c:strCache>
                <c:ptCount val="1"/>
                <c:pt idx="0">
                  <c:v>LH1-025FG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16'!$A$670:$B$677</c:f>
              <c:strCache>
                <c:ptCount val="8"/>
                <c:pt idx="0">
                  <c:v>24(24)-methylenecholestanol? (215)</c:v>
                </c:pt>
                <c:pt idx="1">
                  <c:v>Cholestanol (445)</c:v>
                </c:pt>
                <c:pt idx="2">
                  <c:v>5α-Epicampestanol (215)</c:v>
                </c:pt>
                <c:pt idx="3">
                  <c:v>Ergostanol (253)</c:v>
                </c:pt>
                <c:pt idx="4">
                  <c:v>Campestanol (215)</c:v>
                </c:pt>
                <c:pt idx="5">
                  <c:v>Stigmastanol (215)</c:v>
                </c:pt>
                <c:pt idx="6">
                  <c:v>Sitostanol (215)</c:v>
                </c:pt>
                <c:pt idx="7">
                  <c:v>Fucostanol (215)</c:v>
                </c:pt>
              </c:strCache>
            </c:strRef>
          </c:cat>
          <c:val>
            <c:numRef>
              <c:f>'Fall 16'!$AT$670:$AT$677</c:f>
              <c:numCache>
                <c:formatCode>0%</c:formatCode>
                <c:ptCount val="8"/>
                <c:pt idx="0">
                  <c:v>1.4789471390584653E-2</c:v>
                </c:pt>
                <c:pt idx="1">
                  <c:v>0.11086603376734808</c:v>
                </c:pt>
                <c:pt idx="2">
                  <c:v>0.24949330726213076</c:v>
                </c:pt>
                <c:pt idx="3">
                  <c:v>5.811415826021088E-2</c:v>
                </c:pt>
                <c:pt idx="4">
                  <c:v>9.799811145866448E-2</c:v>
                </c:pt>
                <c:pt idx="5">
                  <c:v>4.3842650698803325E-3</c:v>
                </c:pt>
                <c:pt idx="6">
                  <c:v>0.45250136341673519</c:v>
                </c:pt>
                <c:pt idx="7">
                  <c:v>1.1853289374445693E-2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C-4F78-8921-778A1263D869}"/>
            </c:ext>
          </c:extLst>
        </c:ser>
        <c:ser>
          <c:idx val="1"/>
          <c:order val="1"/>
          <c:tx>
            <c:strRef>
              <c:f>'Fall 16'!$AU$584</c:f>
              <c:strCache>
                <c:ptCount val="1"/>
                <c:pt idx="0">
                  <c:v>LH1-039FG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16'!$A$670:$B$677</c:f>
              <c:strCache>
                <c:ptCount val="8"/>
                <c:pt idx="0">
                  <c:v>24(24)-methylenecholestanol? (215)</c:v>
                </c:pt>
                <c:pt idx="1">
                  <c:v>Cholestanol (445)</c:v>
                </c:pt>
                <c:pt idx="2">
                  <c:v>5α-Epicampestanol (215)</c:v>
                </c:pt>
                <c:pt idx="3">
                  <c:v>Ergostanol (253)</c:v>
                </c:pt>
                <c:pt idx="4">
                  <c:v>Campestanol (215)</c:v>
                </c:pt>
                <c:pt idx="5">
                  <c:v>Stigmastanol (215)</c:v>
                </c:pt>
                <c:pt idx="6">
                  <c:v>Sitostanol (215)</c:v>
                </c:pt>
                <c:pt idx="7">
                  <c:v>Fucostanol (215)</c:v>
                </c:pt>
              </c:strCache>
            </c:strRef>
          </c:cat>
          <c:val>
            <c:numRef>
              <c:f>'Fall 16'!$AU$670:$AU$677</c:f>
              <c:numCache>
                <c:formatCode>0%</c:formatCode>
                <c:ptCount val="8"/>
                <c:pt idx="0">
                  <c:v>5.1367122640598199E-3</c:v>
                </c:pt>
                <c:pt idx="1">
                  <c:v>5.1155391937360364E-2</c:v>
                </c:pt>
                <c:pt idx="2">
                  <c:v>9.9193568257122181E-2</c:v>
                </c:pt>
                <c:pt idx="3">
                  <c:v>1.8101143851522623E-2</c:v>
                </c:pt>
                <c:pt idx="4">
                  <c:v>0.11939862399977945</c:v>
                </c:pt>
                <c:pt idx="5">
                  <c:v>4.3589237295375118E-3</c:v>
                </c:pt>
                <c:pt idx="6">
                  <c:v>0.69162165380954943</c:v>
                </c:pt>
                <c:pt idx="7">
                  <c:v>1.1033982151068714E-2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C-4F78-8921-778A1263D869}"/>
            </c:ext>
          </c:extLst>
        </c:ser>
        <c:ser>
          <c:idx val="2"/>
          <c:order val="2"/>
          <c:tx>
            <c:strRef>
              <c:f>'Fall 16'!$AV$584</c:f>
              <c:strCache>
                <c:ptCount val="1"/>
                <c:pt idx="0">
                  <c:v>LH4-477FG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16'!$A$670:$B$677</c:f>
              <c:strCache>
                <c:ptCount val="8"/>
                <c:pt idx="0">
                  <c:v>24(24)-methylenecholestanol? (215)</c:v>
                </c:pt>
                <c:pt idx="1">
                  <c:v>Cholestanol (445)</c:v>
                </c:pt>
                <c:pt idx="2">
                  <c:v>5α-Epicampestanol (215)</c:v>
                </c:pt>
                <c:pt idx="3">
                  <c:v>Ergostanol (253)</c:v>
                </c:pt>
                <c:pt idx="4">
                  <c:v>Campestanol (215)</c:v>
                </c:pt>
                <c:pt idx="5">
                  <c:v>Stigmastanol (215)</c:v>
                </c:pt>
                <c:pt idx="6">
                  <c:v>Sitostanol (215)</c:v>
                </c:pt>
                <c:pt idx="7">
                  <c:v>Fucostanol (215)</c:v>
                </c:pt>
              </c:strCache>
            </c:strRef>
          </c:cat>
          <c:val>
            <c:numRef>
              <c:f>'Fall 16'!$AV$670:$AV$677</c:f>
              <c:numCache>
                <c:formatCode>0%</c:formatCode>
                <c:ptCount val="8"/>
                <c:pt idx="0">
                  <c:v>5.4057615774183157E-3</c:v>
                </c:pt>
                <c:pt idx="1">
                  <c:v>4.3217870183900831E-2</c:v>
                </c:pt>
                <c:pt idx="2">
                  <c:v>1.6613313198739807E-2</c:v>
                </c:pt>
                <c:pt idx="3">
                  <c:v>0</c:v>
                </c:pt>
                <c:pt idx="4">
                  <c:v>3.2155852572599779E-2</c:v>
                </c:pt>
                <c:pt idx="5">
                  <c:v>5.854526380591675E-3</c:v>
                </c:pt>
                <c:pt idx="6">
                  <c:v>0.88277423813433498</c:v>
                </c:pt>
                <c:pt idx="7">
                  <c:v>1.3978437952414583E-2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7C-4F78-8921-778A1263D869}"/>
            </c:ext>
          </c:extLst>
        </c:ser>
        <c:ser>
          <c:idx val="3"/>
          <c:order val="3"/>
          <c:tx>
            <c:strRef>
              <c:f>'Fall 16'!$AW$584</c:f>
              <c:strCache>
                <c:ptCount val="1"/>
                <c:pt idx="0">
                  <c:v>LH4-478FG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16'!$A$670:$B$677</c:f>
              <c:strCache>
                <c:ptCount val="8"/>
                <c:pt idx="0">
                  <c:v>24(24)-methylenecholestanol? (215)</c:v>
                </c:pt>
                <c:pt idx="1">
                  <c:v>Cholestanol (445)</c:v>
                </c:pt>
                <c:pt idx="2">
                  <c:v>5α-Epicampestanol (215)</c:v>
                </c:pt>
                <c:pt idx="3">
                  <c:v>Ergostanol (253)</c:v>
                </c:pt>
                <c:pt idx="4">
                  <c:v>Campestanol (215)</c:v>
                </c:pt>
                <c:pt idx="5">
                  <c:v>Stigmastanol (215)</c:v>
                </c:pt>
                <c:pt idx="6">
                  <c:v>Sitostanol (215)</c:v>
                </c:pt>
                <c:pt idx="7">
                  <c:v>Fucostanol (215)</c:v>
                </c:pt>
              </c:strCache>
            </c:strRef>
          </c:cat>
          <c:val>
            <c:numRef>
              <c:f>'Fall 16'!$AW$670:$AW$677</c:f>
              <c:numCache>
                <c:formatCode>0%</c:formatCode>
                <c:ptCount val="8"/>
                <c:pt idx="0">
                  <c:v>5.0072211106337817E-3</c:v>
                </c:pt>
                <c:pt idx="1">
                  <c:v>4.9586287043671358E-2</c:v>
                </c:pt>
                <c:pt idx="2">
                  <c:v>2.428329010228893E-2</c:v>
                </c:pt>
                <c:pt idx="3">
                  <c:v>0</c:v>
                </c:pt>
                <c:pt idx="4">
                  <c:v>5.1276196059207663E-2</c:v>
                </c:pt>
                <c:pt idx="5">
                  <c:v>6.1415850902279707E-3</c:v>
                </c:pt>
                <c:pt idx="6">
                  <c:v>0.85466364699307074</c:v>
                </c:pt>
                <c:pt idx="7">
                  <c:v>9.041773600899583E-3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7C-4F78-8921-778A1263D869}"/>
            </c:ext>
          </c:extLst>
        </c:ser>
        <c:ser>
          <c:idx val="4"/>
          <c:order val="4"/>
          <c:tx>
            <c:strRef>
              <c:f>'Fall 16'!$AX$584</c:f>
              <c:strCache>
                <c:ptCount val="1"/>
                <c:pt idx="0">
                  <c:v>LH4-479FG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16'!$A$670:$B$677</c:f>
              <c:strCache>
                <c:ptCount val="8"/>
                <c:pt idx="0">
                  <c:v>24(24)-methylenecholestanol? (215)</c:v>
                </c:pt>
                <c:pt idx="1">
                  <c:v>Cholestanol (445)</c:v>
                </c:pt>
                <c:pt idx="2">
                  <c:v>5α-Epicampestanol (215)</c:v>
                </c:pt>
                <c:pt idx="3">
                  <c:v>Ergostanol (253)</c:v>
                </c:pt>
                <c:pt idx="4">
                  <c:v>Campestanol (215)</c:v>
                </c:pt>
                <c:pt idx="5">
                  <c:v>Stigmastanol (215)</c:v>
                </c:pt>
                <c:pt idx="6">
                  <c:v>Sitostanol (215)</c:v>
                </c:pt>
                <c:pt idx="7">
                  <c:v>Fucostanol (215)</c:v>
                </c:pt>
              </c:strCache>
            </c:strRef>
          </c:cat>
          <c:val>
            <c:numRef>
              <c:f>'Fall 16'!$AX$670:$AX$677</c:f>
              <c:numCache>
                <c:formatCode>0%</c:formatCode>
                <c:ptCount val="8"/>
                <c:pt idx="0">
                  <c:v>6.0203542105818275E-3</c:v>
                </c:pt>
                <c:pt idx="1">
                  <c:v>4.9509799035820395E-2</c:v>
                </c:pt>
                <c:pt idx="2">
                  <c:v>3.0200070984576815E-2</c:v>
                </c:pt>
                <c:pt idx="3">
                  <c:v>0</c:v>
                </c:pt>
                <c:pt idx="4">
                  <c:v>6.563767331421011E-2</c:v>
                </c:pt>
                <c:pt idx="5">
                  <c:v>6.6440409977237052E-3</c:v>
                </c:pt>
                <c:pt idx="6">
                  <c:v>0.82974853122108005</c:v>
                </c:pt>
                <c:pt idx="7">
                  <c:v>1.2239530236007047E-2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7C-4F78-8921-778A1263D869}"/>
            </c:ext>
          </c:extLst>
        </c:ser>
        <c:ser>
          <c:idx val="5"/>
          <c:order val="5"/>
          <c:tx>
            <c:strRef>
              <c:f>'Fall 16'!$AY$584</c:f>
              <c:strCache>
                <c:ptCount val="1"/>
                <c:pt idx="0">
                  <c:v>LH4-480FG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16'!$A$670:$B$677</c:f>
              <c:strCache>
                <c:ptCount val="8"/>
                <c:pt idx="0">
                  <c:v>24(24)-methylenecholestanol? (215)</c:v>
                </c:pt>
                <c:pt idx="1">
                  <c:v>Cholestanol (445)</c:v>
                </c:pt>
                <c:pt idx="2">
                  <c:v>5α-Epicampestanol (215)</c:v>
                </c:pt>
                <c:pt idx="3">
                  <c:v>Ergostanol (253)</c:v>
                </c:pt>
                <c:pt idx="4">
                  <c:v>Campestanol (215)</c:v>
                </c:pt>
                <c:pt idx="5">
                  <c:v>Stigmastanol (215)</c:v>
                </c:pt>
                <c:pt idx="6">
                  <c:v>Sitostanol (215)</c:v>
                </c:pt>
                <c:pt idx="7">
                  <c:v>Fucostanol (215)</c:v>
                </c:pt>
              </c:strCache>
            </c:strRef>
          </c:cat>
          <c:val>
            <c:numRef>
              <c:f>'Fall 16'!$AY$670:$AY$677</c:f>
              <c:numCache>
                <c:formatCode>0%</c:formatCode>
                <c:ptCount val="8"/>
                <c:pt idx="0">
                  <c:v>4.8011681085412955E-3</c:v>
                </c:pt>
                <c:pt idx="1">
                  <c:v>4.0712045826383603E-2</c:v>
                </c:pt>
                <c:pt idx="2">
                  <c:v>1.6797890497405328E-2</c:v>
                </c:pt>
                <c:pt idx="3">
                  <c:v>0</c:v>
                </c:pt>
                <c:pt idx="4">
                  <c:v>3.5046122177381005E-2</c:v>
                </c:pt>
                <c:pt idx="5">
                  <c:v>7.1152396438450829E-3</c:v>
                </c:pt>
                <c:pt idx="6">
                  <c:v>0.87966479426517719</c:v>
                </c:pt>
                <c:pt idx="7">
                  <c:v>1.5862739481266545E-2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7C-4F78-8921-778A1263D869}"/>
            </c:ext>
          </c:extLst>
        </c:ser>
        <c:ser>
          <c:idx val="6"/>
          <c:order val="6"/>
          <c:tx>
            <c:strRef>
              <c:f>'Fall 16'!$AZ$584</c:f>
              <c:strCache>
                <c:ptCount val="1"/>
                <c:pt idx="0">
                  <c:v>LH4-481FG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16'!$A$670:$B$677</c:f>
              <c:strCache>
                <c:ptCount val="8"/>
                <c:pt idx="0">
                  <c:v>24(24)-methylenecholestanol? (215)</c:v>
                </c:pt>
                <c:pt idx="1">
                  <c:v>Cholestanol (445)</c:v>
                </c:pt>
                <c:pt idx="2">
                  <c:v>5α-Epicampestanol (215)</c:v>
                </c:pt>
                <c:pt idx="3">
                  <c:v>Ergostanol (253)</c:v>
                </c:pt>
                <c:pt idx="4">
                  <c:v>Campestanol (215)</c:v>
                </c:pt>
                <c:pt idx="5">
                  <c:v>Stigmastanol (215)</c:v>
                </c:pt>
                <c:pt idx="6">
                  <c:v>Sitostanol (215)</c:v>
                </c:pt>
                <c:pt idx="7">
                  <c:v>Fucostanol (215)</c:v>
                </c:pt>
              </c:strCache>
            </c:strRef>
          </c:cat>
          <c:val>
            <c:numRef>
              <c:f>'Fall 16'!$AZ$670:$AZ$677</c:f>
              <c:numCache>
                <c:formatCode>0%</c:formatCode>
                <c:ptCount val="8"/>
                <c:pt idx="0">
                  <c:v>6.4779565807807022E-3</c:v>
                </c:pt>
                <c:pt idx="1">
                  <c:v>6.5630817976619099E-2</c:v>
                </c:pt>
                <c:pt idx="2">
                  <c:v>3.7125518191151334E-2</c:v>
                </c:pt>
                <c:pt idx="3">
                  <c:v>0</c:v>
                </c:pt>
                <c:pt idx="4">
                  <c:v>4.3270296859231151E-2</c:v>
                </c:pt>
                <c:pt idx="5">
                  <c:v>7.2717374637511134E-3</c:v>
                </c:pt>
                <c:pt idx="6">
                  <c:v>0.82815303585439259</c:v>
                </c:pt>
                <c:pt idx="7">
                  <c:v>1.2070637074073944E-2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7C-4F78-8921-778A1263D869}"/>
            </c:ext>
          </c:extLst>
        </c:ser>
        <c:ser>
          <c:idx val="7"/>
          <c:order val="7"/>
          <c:tx>
            <c:strRef>
              <c:f>'Fall 16'!$BA$584</c:f>
              <c:strCache>
                <c:ptCount val="1"/>
                <c:pt idx="0">
                  <c:v>LH4-482FG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16'!$A$670:$B$677</c:f>
              <c:strCache>
                <c:ptCount val="8"/>
                <c:pt idx="0">
                  <c:v>24(24)-methylenecholestanol? (215)</c:v>
                </c:pt>
                <c:pt idx="1">
                  <c:v>Cholestanol (445)</c:v>
                </c:pt>
                <c:pt idx="2">
                  <c:v>5α-Epicampestanol (215)</c:v>
                </c:pt>
                <c:pt idx="3">
                  <c:v>Ergostanol (253)</c:v>
                </c:pt>
                <c:pt idx="4">
                  <c:v>Campestanol (215)</c:v>
                </c:pt>
                <c:pt idx="5">
                  <c:v>Stigmastanol (215)</c:v>
                </c:pt>
                <c:pt idx="6">
                  <c:v>Sitostanol (215)</c:v>
                </c:pt>
                <c:pt idx="7">
                  <c:v>Fucostanol (215)</c:v>
                </c:pt>
              </c:strCache>
            </c:strRef>
          </c:cat>
          <c:val>
            <c:numRef>
              <c:f>'Fall 16'!$BA$670:$BA$677</c:f>
              <c:numCache>
                <c:formatCode>0%</c:formatCode>
                <c:ptCount val="8"/>
                <c:pt idx="0">
                  <c:v>1.8034760653148147E-2</c:v>
                </c:pt>
                <c:pt idx="1">
                  <c:v>6.9154678233756289E-2</c:v>
                </c:pt>
                <c:pt idx="2">
                  <c:v>6.5530949864430935E-2</c:v>
                </c:pt>
                <c:pt idx="3">
                  <c:v>0</c:v>
                </c:pt>
                <c:pt idx="4">
                  <c:v>8.5954122448033882E-2</c:v>
                </c:pt>
                <c:pt idx="5">
                  <c:v>9.9617540371854229E-3</c:v>
                </c:pt>
                <c:pt idx="6">
                  <c:v>0.73333722961090342</c:v>
                </c:pt>
                <c:pt idx="7">
                  <c:v>1.8026505152541904E-2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7C-4F78-8921-778A1263D869}"/>
            </c:ext>
          </c:extLst>
        </c:ser>
        <c:ser>
          <c:idx val="8"/>
          <c:order val="8"/>
          <c:tx>
            <c:strRef>
              <c:f>'Fall 16'!$BB$584</c:f>
              <c:strCache>
                <c:ptCount val="1"/>
                <c:pt idx="0">
                  <c:v>LH4-483FG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16'!$A$670:$B$677</c:f>
              <c:strCache>
                <c:ptCount val="8"/>
                <c:pt idx="0">
                  <c:v>24(24)-methylenecholestanol? (215)</c:v>
                </c:pt>
                <c:pt idx="1">
                  <c:v>Cholestanol (445)</c:v>
                </c:pt>
                <c:pt idx="2">
                  <c:v>5α-Epicampestanol (215)</c:v>
                </c:pt>
                <c:pt idx="3">
                  <c:v>Ergostanol (253)</c:v>
                </c:pt>
                <c:pt idx="4">
                  <c:v>Campestanol (215)</c:v>
                </c:pt>
                <c:pt idx="5">
                  <c:v>Stigmastanol (215)</c:v>
                </c:pt>
                <c:pt idx="6">
                  <c:v>Sitostanol (215)</c:v>
                </c:pt>
                <c:pt idx="7">
                  <c:v>Fucostanol (215)</c:v>
                </c:pt>
              </c:strCache>
            </c:strRef>
          </c:cat>
          <c:val>
            <c:numRef>
              <c:f>'Fall 16'!$BB$670:$BB$677</c:f>
              <c:numCache>
                <c:formatCode>0%</c:formatCode>
                <c:ptCount val="8"/>
                <c:pt idx="0">
                  <c:v>1.1523953626399774E-2</c:v>
                </c:pt>
                <c:pt idx="1">
                  <c:v>0</c:v>
                </c:pt>
                <c:pt idx="2">
                  <c:v>5.8100078052868466E-2</c:v>
                </c:pt>
                <c:pt idx="3">
                  <c:v>0</c:v>
                </c:pt>
                <c:pt idx="4">
                  <c:v>0.1368448176016466</c:v>
                </c:pt>
                <c:pt idx="5">
                  <c:v>7.1575151895768721E-3</c:v>
                </c:pt>
                <c:pt idx="6">
                  <c:v>0.78187679032109314</c:v>
                </c:pt>
                <c:pt idx="7">
                  <c:v>4.496845208415071E-3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7C-4F78-8921-778A1263D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688960"/>
        <c:axId val="-2129685584"/>
      </c:barChart>
      <c:catAx>
        <c:axId val="-21296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685584"/>
        <c:crosses val="autoZero"/>
        <c:auto val="1"/>
        <c:lblAlgn val="ctr"/>
        <c:lblOffset val="100"/>
        <c:noMultiLvlLbl val="0"/>
      </c:catAx>
      <c:valAx>
        <c:axId val="-2129685584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68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baseline="0">
                <a:effectLst/>
              </a:rPr>
              <a:t>GOAT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16'!$BE$585:$BE$613</c:f>
                <c:numCache>
                  <c:formatCode>General</c:formatCode>
                  <c:ptCount val="29"/>
                  <c:pt idx="0">
                    <c:v>1.4401375325170045E-2</c:v>
                  </c:pt>
                  <c:pt idx="1">
                    <c:v>0</c:v>
                  </c:pt>
                  <c:pt idx="2">
                    <c:v>4.7658359660713396E-3</c:v>
                  </c:pt>
                  <c:pt idx="3">
                    <c:v>2.1780471039262243E-4</c:v>
                  </c:pt>
                  <c:pt idx="4">
                    <c:v>2.9493183515700541E-3</c:v>
                  </c:pt>
                  <c:pt idx="5">
                    <c:v>7.1038162792257152E-4</c:v>
                  </c:pt>
                  <c:pt idx="6">
                    <c:v>1.1773327256771079E-3</c:v>
                  </c:pt>
                  <c:pt idx="7">
                    <c:v>6.7415525107187317E-3</c:v>
                  </c:pt>
                  <c:pt idx="8">
                    <c:v>1.693028990159803E-2</c:v>
                  </c:pt>
                  <c:pt idx="9">
                    <c:v>1.688834983300996E-2</c:v>
                  </c:pt>
                  <c:pt idx="10">
                    <c:v>8.4860513906615392E-3</c:v>
                  </c:pt>
                  <c:pt idx="11">
                    <c:v>1.15884153858152E-3</c:v>
                  </c:pt>
                  <c:pt idx="12">
                    <c:v>1.3565071241431709E-3</c:v>
                  </c:pt>
                  <c:pt idx="13">
                    <c:v>4.7504223754068653E-2</c:v>
                  </c:pt>
                  <c:pt idx="14">
                    <c:v>4.3050995466111207E-3</c:v>
                  </c:pt>
                  <c:pt idx="15">
                    <c:v>3.7412458048853285E-2</c:v>
                  </c:pt>
                  <c:pt idx="16">
                    <c:v>1.4325489888046742E-2</c:v>
                  </c:pt>
                  <c:pt idx="17">
                    <c:v>4.3930636289302855E-4</c:v>
                  </c:pt>
                  <c:pt idx="18">
                    <c:v>4.9357178382332466E-2</c:v>
                  </c:pt>
                  <c:pt idx="19">
                    <c:v>9.9758060333247217E-4</c:v>
                  </c:pt>
                  <c:pt idx="20">
                    <c:v>0</c:v>
                  </c:pt>
                  <c:pt idx="21">
                    <c:v>1.1351118172586069E-2</c:v>
                  </c:pt>
                  <c:pt idx="22">
                    <c:v>5.1990167428350911E-3</c:v>
                  </c:pt>
                  <c:pt idx="23">
                    <c:v>2.97661877466465E-3</c:v>
                  </c:pt>
                  <c:pt idx="24">
                    <c:v>4.3050995466111207E-3</c:v>
                  </c:pt>
                  <c:pt idx="25">
                    <c:v>4.4189543800586591E-3</c:v>
                  </c:pt>
                  <c:pt idx="26">
                    <c:v>5.7281739302515143E-3</c:v>
                  </c:pt>
                  <c:pt idx="27">
                    <c:v>9.9413347113881362E-2</c:v>
                  </c:pt>
                  <c:pt idx="28">
                    <c:v>1.4639353312892139E-3</c:v>
                  </c:pt>
                </c:numCache>
              </c:numRef>
            </c:plus>
            <c:minus>
              <c:numRef>
                <c:f>'Fall 16'!$BE$585:$BE$613</c:f>
                <c:numCache>
                  <c:formatCode>General</c:formatCode>
                  <c:ptCount val="29"/>
                  <c:pt idx="0">
                    <c:v>1.4401375325170045E-2</c:v>
                  </c:pt>
                  <c:pt idx="1">
                    <c:v>0</c:v>
                  </c:pt>
                  <c:pt idx="2">
                    <c:v>4.7658359660713396E-3</c:v>
                  </c:pt>
                  <c:pt idx="3">
                    <c:v>2.1780471039262243E-4</c:v>
                  </c:pt>
                  <c:pt idx="4">
                    <c:v>2.9493183515700541E-3</c:v>
                  </c:pt>
                  <c:pt idx="5">
                    <c:v>7.1038162792257152E-4</c:v>
                  </c:pt>
                  <c:pt idx="6">
                    <c:v>1.1773327256771079E-3</c:v>
                  </c:pt>
                  <c:pt idx="7">
                    <c:v>6.7415525107187317E-3</c:v>
                  </c:pt>
                  <c:pt idx="8">
                    <c:v>1.693028990159803E-2</c:v>
                  </c:pt>
                  <c:pt idx="9">
                    <c:v>1.688834983300996E-2</c:v>
                  </c:pt>
                  <c:pt idx="10">
                    <c:v>8.4860513906615392E-3</c:v>
                  </c:pt>
                  <c:pt idx="11">
                    <c:v>1.15884153858152E-3</c:v>
                  </c:pt>
                  <c:pt idx="12">
                    <c:v>1.3565071241431709E-3</c:v>
                  </c:pt>
                  <c:pt idx="13">
                    <c:v>4.7504223754068653E-2</c:v>
                  </c:pt>
                  <c:pt idx="14">
                    <c:v>4.3050995466111207E-3</c:v>
                  </c:pt>
                  <c:pt idx="15">
                    <c:v>3.7412458048853285E-2</c:v>
                  </c:pt>
                  <c:pt idx="16">
                    <c:v>1.4325489888046742E-2</c:v>
                  </c:pt>
                  <c:pt idx="17">
                    <c:v>4.3930636289302855E-4</c:v>
                  </c:pt>
                  <c:pt idx="18">
                    <c:v>4.9357178382332466E-2</c:v>
                  </c:pt>
                  <c:pt idx="19">
                    <c:v>9.9758060333247217E-4</c:v>
                  </c:pt>
                  <c:pt idx="20">
                    <c:v>0</c:v>
                  </c:pt>
                  <c:pt idx="21">
                    <c:v>1.1351118172586069E-2</c:v>
                  </c:pt>
                  <c:pt idx="22">
                    <c:v>5.1990167428350911E-3</c:v>
                  </c:pt>
                  <c:pt idx="23">
                    <c:v>2.97661877466465E-3</c:v>
                  </c:pt>
                  <c:pt idx="24">
                    <c:v>4.3050995466111207E-3</c:v>
                  </c:pt>
                  <c:pt idx="25">
                    <c:v>4.4189543800586591E-3</c:v>
                  </c:pt>
                  <c:pt idx="26">
                    <c:v>5.7281739302515143E-3</c:v>
                  </c:pt>
                  <c:pt idx="27">
                    <c:v>9.9413347113881362E-2</c:v>
                  </c:pt>
                  <c:pt idx="28">
                    <c:v>1.4639353312892139E-3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16'!$BC$585:$BC$613</c:f>
              <c:numCache>
                <c:formatCode>0%</c:formatCode>
                <c:ptCount val="29"/>
                <c:pt idx="0">
                  <c:v>4.3302305750133545E-2</c:v>
                </c:pt>
                <c:pt idx="1">
                  <c:v>0</c:v>
                </c:pt>
                <c:pt idx="2">
                  <c:v>9.7225738604718708E-3</c:v>
                </c:pt>
                <c:pt idx="3">
                  <c:v>9.3013984746826198E-4</c:v>
                </c:pt>
                <c:pt idx="4">
                  <c:v>7.1276107608430235E-3</c:v>
                </c:pt>
                <c:pt idx="5">
                  <c:v>4.7148323224119142E-4</c:v>
                </c:pt>
                <c:pt idx="6">
                  <c:v>2.0585942020359214E-3</c:v>
                </c:pt>
                <c:pt idx="7">
                  <c:v>1.2545992475462635E-2</c:v>
                </c:pt>
                <c:pt idx="8">
                  <c:v>2.2355723291662029E-2</c:v>
                </c:pt>
                <c:pt idx="9">
                  <c:v>1.650741966887518E-2</c:v>
                </c:pt>
                <c:pt idx="10">
                  <c:v>1.0826840391533902E-2</c:v>
                </c:pt>
                <c:pt idx="11">
                  <c:v>2.7984548452171377E-3</c:v>
                </c:pt>
                <c:pt idx="12">
                  <c:v>2.6656609270417943E-3</c:v>
                </c:pt>
                <c:pt idx="13">
                  <c:v>0.24743423668711806</c:v>
                </c:pt>
                <c:pt idx="14">
                  <c:v>2.0955013247413732E-3</c:v>
                </c:pt>
                <c:pt idx="15">
                  <c:v>0.13209181751430313</c:v>
                </c:pt>
                <c:pt idx="16">
                  <c:v>1.9552759609755919E-2</c:v>
                </c:pt>
                <c:pt idx="17">
                  <c:v>1.5697289713022581E-3</c:v>
                </c:pt>
                <c:pt idx="18">
                  <c:v>0.18717603085092802</c:v>
                </c:pt>
                <c:pt idx="19">
                  <c:v>2.8707617592135756E-3</c:v>
                </c:pt>
                <c:pt idx="21">
                  <c:v>4.787069836787592E-2</c:v>
                </c:pt>
                <c:pt idx="22">
                  <c:v>5.5589855761188807E-3</c:v>
                </c:pt>
                <c:pt idx="23">
                  <c:v>3.9218126938609993E-3</c:v>
                </c:pt>
                <c:pt idx="24">
                  <c:v>2.0955013247413732E-3</c:v>
                </c:pt>
                <c:pt idx="25">
                  <c:v>1.2825828598024351E-2</c:v>
                </c:pt>
                <c:pt idx="26">
                  <c:v>7.9323383674143252E-3</c:v>
                </c:pt>
                <c:pt idx="27">
                  <c:v>0.19191013416766536</c:v>
                </c:pt>
                <c:pt idx="28">
                  <c:v>3.7810649339500031E-3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2-49C7-9522-C656A9746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0393952"/>
        <c:axId val="-2130397408"/>
      </c:barChart>
      <c:catAx>
        <c:axId val="-213039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397408"/>
        <c:crosses val="autoZero"/>
        <c:auto val="1"/>
        <c:lblAlgn val="ctr"/>
        <c:lblOffset val="100"/>
        <c:noMultiLvlLbl val="0"/>
      </c:catAx>
      <c:valAx>
        <c:axId val="-2130397408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39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GOAT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16'!$BE$618:$BE$625</c:f>
                <c:numCache>
                  <c:formatCode>General</c:formatCode>
                  <c:ptCount val="8"/>
                  <c:pt idx="0">
                    <c:v>6.2511312498356786E-2</c:v>
                  </c:pt>
                  <c:pt idx="1">
                    <c:v>3.7222802324203816E-2</c:v>
                  </c:pt>
                  <c:pt idx="2">
                    <c:v>1.0925480787820817E-2</c:v>
                  </c:pt>
                  <c:pt idx="3">
                    <c:v>2.7297181978293387E-2</c:v>
                  </c:pt>
                  <c:pt idx="4">
                    <c:v>2.8315665043106897E-2</c:v>
                  </c:pt>
                  <c:pt idx="5">
                    <c:v>3.8295955506620238E-2</c:v>
                  </c:pt>
                  <c:pt idx="6">
                    <c:v>0.1678425041693947</c:v>
                  </c:pt>
                  <c:pt idx="7">
                    <c:v>8.704724634727207E-3</c:v>
                  </c:pt>
                </c:numCache>
              </c:numRef>
            </c:plus>
            <c:minus>
              <c:numRef>
                <c:f>'Fall 16'!$BE$618:$BE$625</c:f>
                <c:numCache>
                  <c:formatCode>General</c:formatCode>
                  <c:ptCount val="8"/>
                  <c:pt idx="0">
                    <c:v>6.2511312498356786E-2</c:v>
                  </c:pt>
                  <c:pt idx="1">
                    <c:v>3.7222802324203816E-2</c:v>
                  </c:pt>
                  <c:pt idx="2">
                    <c:v>1.0925480787820817E-2</c:v>
                  </c:pt>
                  <c:pt idx="3">
                    <c:v>2.7297181978293387E-2</c:v>
                  </c:pt>
                  <c:pt idx="4">
                    <c:v>2.8315665043106897E-2</c:v>
                  </c:pt>
                  <c:pt idx="5">
                    <c:v>3.8295955506620238E-2</c:v>
                  </c:pt>
                  <c:pt idx="6">
                    <c:v>0.1678425041693947</c:v>
                  </c:pt>
                  <c:pt idx="7">
                    <c:v>8.704724634727207E-3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16'!$BC$618:$BC$625</c:f>
              <c:numCache>
                <c:formatCode>0%</c:formatCode>
                <c:ptCount val="8"/>
                <c:pt idx="0">
                  <c:v>0.18652187033100226</c:v>
                </c:pt>
                <c:pt idx="1">
                  <c:v>2.9210584148776444E-2</c:v>
                </c:pt>
                <c:pt idx="2">
                  <c:v>1.2895832841554964E-2</c:v>
                </c:pt>
                <c:pt idx="3">
                  <c:v>1.3532370888270119E-2</c:v>
                </c:pt>
                <c:pt idx="4">
                  <c:v>5.3973019371151378E-2</c:v>
                </c:pt>
                <c:pt idx="5">
                  <c:v>3.8681937602449284E-2</c:v>
                </c:pt>
                <c:pt idx="6">
                  <c:v>0.64989982948809899</c:v>
                </c:pt>
                <c:pt idx="7">
                  <c:v>1.5284555328696554E-2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6-4B56-B2E9-4617C45A9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0431968"/>
        <c:axId val="-2130435328"/>
      </c:barChart>
      <c:catAx>
        <c:axId val="-21304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435328"/>
        <c:crosses val="autoZero"/>
        <c:auto val="1"/>
        <c:lblAlgn val="ctr"/>
        <c:lblOffset val="100"/>
        <c:noMultiLvlLbl val="0"/>
      </c:catAx>
      <c:valAx>
        <c:axId val="-2130435328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43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GOAT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16'!$BE$630:$BE$649</c:f>
                <c:numCache>
                  <c:formatCode>General</c:formatCode>
                  <c:ptCount val="20"/>
                  <c:pt idx="0">
                    <c:v>1.4354754124094231E-2</c:v>
                  </c:pt>
                  <c:pt idx="1">
                    <c:v>0</c:v>
                  </c:pt>
                  <c:pt idx="2">
                    <c:v>5.0691296446246136E-3</c:v>
                  </c:pt>
                  <c:pt idx="3">
                    <c:v>1.8999464682558647E-4</c:v>
                  </c:pt>
                  <c:pt idx="4">
                    <c:v>4.297517558315281E-3</c:v>
                  </c:pt>
                  <c:pt idx="5">
                    <c:v>8.6442884770618659E-4</c:v>
                  </c:pt>
                  <c:pt idx="6">
                    <c:v>1.3781044905123655E-3</c:v>
                  </c:pt>
                  <c:pt idx="7">
                    <c:v>7.710983735872123E-3</c:v>
                  </c:pt>
                  <c:pt idx="8">
                    <c:v>1.971013223921721E-2</c:v>
                  </c:pt>
                  <c:pt idx="9">
                    <c:v>1.9329629369739774E-2</c:v>
                  </c:pt>
                  <c:pt idx="10">
                    <c:v>9.242217028515699E-3</c:v>
                  </c:pt>
                  <c:pt idx="11">
                    <c:v>1.2735767100634295E-3</c:v>
                  </c:pt>
                  <c:pt idx="12">
                    <c:v>1.434258395927484E-3</c:v>
                  </c:pt>
                  <c:pt idx="13">
                    <c:v>7.8648025726659535E-2</c:v>
                  </c:pt>
                  <c:pt idx="14">
                    <c:v>5.1200709190547151E-3</c:v>
                  </c:pt>
                  <c:pt idx="15">
                    <c:v>3.338533500640524E-2</c:v>
                  </c:pt>
                  <c:pt idx="16">
                    <c:v>1.6290757994818095E-2</c:v>
                  </c:pt>
                  <c:pt idx="17">
                    <c:v>5.4602063380888258E-4</c:v>
                  </c:pt>
                  <c:pt idx="18">
                    <c:v>6.4299798893467069E-2</c:v>
                  </c:pt>
                  <c:pt idx="19">
                    <c:v>1.299667923620644E-3</c:v>
                  </c:pt>
                </c:numCache>
              </c:numRef>
            </c:plus>
            <c:minus>
              <c:numRef>
                <c:f>'Fall 16'!$BE$630:$BE$649</c:f>
                <c:numCache>
                  <c:formatCode>General</c:formatCode>
                  <c:ptCount val="20"/>
                  <c:pt idx="0">
                    <c:v>1.4354754124094231E-2</c:v>
                  </c:pt>
                  <c:pt idx="1">
                    <c:v>0</c:v>
                  </c:pt>
                  <c:pt idx="2">
                    <c:v>5.0691296446246136E-3</c:v>
                  </c:pt>
                  <c:pt idx="3">
                    <c:v>1.8999464682558647E-4</c:v>
                  </c:pt>
                  <c:pt idx="4">
                    <c:v>4.297517558315281E-3</c:v>
                  </c:pt>
                  <c:pt idx="5">
                    <c:v>8.6442884770618659E-4</c:v>
                  </c:pt>
                  <c:pt idx="6">
                    <c:v>1.3781044905123655E-3</c:v>
                  </c:pt>
                  <c:pt idx="7">
                    <c:v>7.710983735872123E-3</c:v>
                  </c:pt>
                  <c:pt idx="8">
                    <c:v>1.971013223921721E-2</c:v>
                  </c:pt>
                  <c:pt idx="9">
                    <c:v>1.9329629369739774E-2</c:v>
                  </c:pt>
                  <c:pt idx="10">
                    <c:v>9.242217028515699E-3</c:v>
                  </c:pt>
                  <c:pt idx="11">
                    <c:v>1.2735767100634295E-3</c:v>
                  </c:pt>
                  <c:pt idx="12">
                    <c:v>1.434258395927484E-3</c:v>
                  </c:pt>
                  <c:pt idx="13">
                    <c:v>7.8648025726659535E-2</c:v>
                  </c:pt>
                  <c:pt idx="14">
                    <c:v>5.1200709190547151E-3</c:v>
                  </c:pt>
                  <c:pt idx="15">
                    <c:v>3.338533500640524E-2</c:v>
                  </c:pt>
                  <c:pt idx="16">
                    <c:v>1.6290757994818095E-2</c:v>
                  </c:pt>
                  <c:pt idx="17">
                    <c:v>5.4602063380888258E-4</c:v>
                  </c:pt>
                  <c:pt idx="18">
                    <c:v>6.4299798893467069E-2</c:v>
                  </c:pt>
                  <c:pt idx="19">
                    <c:v>1.299667923620644E-3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16'!$BC$630:$BC$649</c:f>
              <c:numCache>
                <c:formatCode>0%</c:formatCode>
                <c:ptCount val="20"/>
                <c:pt idx="0">
                  <c:v>5.870839997190383E-2</c:v>
                </c:pt>
                <c:pt idx="1">
                  <c:v>0</c:v>
                </c:pt>
                <c:pt idx="2">
                  <c:v>1.3074392250646645E-2</c:v>
                </c:pt>
                <c:pt idx="3">
                  <c:v>1.2755200478202109E-3</c:v>
                </c:pt>
                <c:pt idx="4">
                  <c:v>1.0049247131853241E-2</c:v>
                </c:pt>
                <c:pt idx="5">
                  <c:v>5.751431028170876E-4</c:v>
                </c:pt>
                <c:pt idx="6">
                  <c:v>2.7551477404448867E-3</c:v>
                </c:pt>
                <c:pt idx="7">
                  <c:v>1.7026104428530149E-2</c:v>
                </c:pt>
                <c:pt idx="8">
                  <c:v>2.9588313145286118E-2</c:v>
                </c:pt>
                <c:pt idx="9">
                  <c:v>2.0897433483570763E-2</c:v>
                </c:pt>
                <c:pt idx="10">
                  <c:v>1.4042923959823848E-2</c:v>
                </c:pt>
                <c:pt idx="11">
                  <c:v>3.7894449956499703E-3</c:v>
                </c:pt>
                <c:pt idx="12">
                  <c:v>3.5641284398822437E-3</c:v>
                </c:pt>
                <c:pt idx="13">
                  <c:v>0.3483537591547432</c:v>
                </c:pt>
                <c:pt idx="14">
                  <c:v>2.4825675876520574E-3</c:v>
                </c:pt>
                <c:pt idx="15">
                  <c:v>0.18063894444298853</c:v>
                </c:pt>
                <c:pt idx="16">
                  <c:v>2.556168561792917E-2</c:v>
                </c:pt>
                <c:pt idx="17">
                  <c:v>2.1809373050622948E-3</c:v>
                </c:pt>
                <c:pt idx="18">
                  <c:v>0.26144036595336595</c:v>
                </c:pt>
                <c:pt idx="19">
                  <c:v>3.9955412400297895E-3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F-4A2A-9569-9E63A548D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464624"/>
        <c:axId val="-2129402640"/>
      </c:barChart>
      <c:catAx>
        <c:axId val="-212946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402640"/>
        <c:crosses val="autoZero"/>
        <c:auto val="1"/>
        <c:lblAlgn val="ctr"/>
        <c:lblOffset val="100"/>
        <c:noMultiLvlLbl val="0"/>
      </c:catAx>
      <c:valAx>
        <c:axId val="-2129402640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46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16'!$C$584</c:f>
              <c:strCache>
                <c:ptCount val="1"/>
                <c:pt idx="0">
                  <c:v>LH1-016FR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16'!$C$618:$C$625</c:f>
              <c:numCache>
                <c:formatCode>0%</c:formatCode>
                <c:ptCount val="8"/>
                <c:pt idx="0">
                  <c:v>8.3797512560279216E-2</c:v>
                </c:pt>
                <c:pt idx="1">
                  <c:v>2.7478241643134907E-2</c:v>
                </c:pt>
                <c:pt idx="2">
                  <c:v>0</c:v>
                </c:pt>
                <c:pt idx="3">
                  <c:v>3.3469706042807593E-2</c:v>
                </c:pt>
                <c:pt idx="4">
                  <c:v>0.16876320104874587</c:v>
                </c:pt>
                <c:pt idx="5">
                  <c:v>3.7778432584966187E-2</c:v>
                </c:pt>
                <c:pt idx="6">
                  <c:v>0.64262410530720682</c:v>
                </c:pt>
                <c:pt idx="7">
                  <c:v>6.0888008128594127E-3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3-4F40-B87C-388C9E544948}"/>
            </c:ext>
          </c:extLst>
        </c:ser>
        <c:ser>
          <c:idx val="1"/>
          <c:order val="1"/>
          <c:tx>
            <c:strRef>
              <c:f>'Fall 16'!$D$584</c:f>
              <c:strCache>
                <c:ptCount val="1"/>
                <c:pt idx="0">
                  <c:v>LH1-017FR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16'!$D$618:$D$625</c:f>
              <c:numCache>
                <c:formatCode>0%</c:formatCode>
                <c:ptCount val="8"/>
                <c:pt idx="0">
                  <c:v>0.14245775802255484</c:v>
                </c:pt>
                <c:pt idx="1">
                  <c:v>0.12627379859547011</c:v>
                </c:pt>
                <c:pt idx="2">
                  <c:v>8.2404321333744458E-3</c:v>
                </c:pt>
                <c:pt idx="3">
                  <c:v>8.5100477440577693E-2</c:v>
                </c:pt>
                <c:pt idx="4">
                  <c:v>0.10448811035953236</c:v>
                </c:pt>
                <c:pt idx="5">
                  <c:v>3.5044926271514287E-2</c:v>
                </c:pt>
                <c:pt idx="6">
                  <c:v>0.37366202641623042</c:v>
                </c:pt>
                <c:pt idx="7">
                  <c:v>0.12473247076074584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3-4F40-B87C-388C9E544948}"/>
            </c:ext>
          </c:extLst>
        </c:ser>
        <c:ser>
          <c:idx val="2"/>
          <c:order val="2"/>
          <c:tx>
            <c:strRef>
              <c:f>'Fall 16'!$E$584</c:f>
              <c:strCache>
                <c:ptCount val="1"/>
                <c:pt idx="0">
                  <c:v>LH1-021FR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16'!$E$618:$E$625</c:f>
              <c:numCache>
                <c:formatCode>0%</c:formatCode>
                <c:ptCount val="8"/>
                <c:pt idx="0">
                  <c:v>0.18757935874476586</c:v>
                </c:pt>
                <c:pt idx="1">
                  <c:v>7.6630422221145397E-2</c:v>
                </c:pt>
                <c:pt idx="2">
                  <c:v>3.3779647969075399E-2</c:v>
                </c:pt>
                <c:pt idx="3">
                  <c:v>9.5492519524504035E-2</c:v>
                </c:pt>
                <c:pt idx="4">
                  <c:v>8.4270308794548082E-2</c:v>
                </c:pt>
                <c:pt idx="5">
                  <c:v>0.11799203954752224</c:v>
                </c:pt>
                <c:pt idx="6">
                  <c:v>0.38363882353895029</c:v>
                </c:pt>
                <c:pt idx="7">
                  <c:v>2.0616879659488663E-2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A3-4F40-B87C-388C9E544948}"/>
            </c:ext>
          </c:extLst>
        </c:ser>
        <c:ser>
          <c:idx val="3"/>
          <c:order val="3"/>
          <c:tx>
            <c:strRef>
              <c:f>'Fall 16'!$F$584</c:f>
              <c:strCache>
                <c:ptCount val="1"/>
                <c:pt idx="0">
                  <c:v>LH1-027FR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16'!$F$618:$F$625</c:f>
              <c:numCache>
                <c:formatCode>0%</c:formatCode>
                <c:ptCount val="8"/>
                <c:pt idx="0">
                  <c:v>9.7644187809854066E-2</c:v>
                </c:pt>
                <c:pt idx="1">
                  <c:v>5.5962570963363101E-2</c:v>
                </c:pt>
                <c:pt idx="2">
                  <c:v>2.8342602904502655E-2</c:v>
                </c:pt>
                <c:pt idx="3">
                  <c:v>0.18856966843120074</c:v>
                </c:pt>
                <c:pt idx="4">
                  <c:v>0.12381001492802234</c:v>
                </c:pt>
                <c:pt idx="5">
                  <c:v>4.7937606445447332E-2</c:v>
                </c:pt>
                <c:pt idx="6">
                  <c:v>0.44388919553998135</c:v>
                </c:pt>
                <c:pt idx="7">
                  <c:v>1.3844152977628511E-2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A3-4F40-B87C-388C9E544948}"/>
            </c:ext>
          </c:extLst>
        </c:ser>
        <c:ser>
          <c:idx val="4"/>
          <c:order val="4"/>
          <c:tx>
            <c:strRef>
              <c:f>'Fall 16'!$G$584</c:f>
              <c:strCache>
                <c:ptCount val="1"/>
                <c:pt idx="0">
                  <c:v>LH1-028FR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16'!$G$618:$G$625</c:f>
              <c:numCache>
                <c:formatCode>0%</c:formatCode>
                <c:ptCount val="8"/>
                <c:pt idx="0">
                  <c:v>9.6766625376051199E-2</c:v>
                </c:pt>
                <c:pt idx="1">
                  <c:v>5.4656509535027355E-2</c:v>
                </c:pt>
                <c:pt idx="2">
                  <c:v>5.3010999259810301E-2</c:v>
                </c:pt>
                <c:pt idx="3">
                  <c:v>8.4865639343905952E-2</c:v>
                </c:pt>
                <c:pt idx="4">
                  <c:v>9.2506116288148532E-2</c:v>
                </c:pt>
                <c:pt idx="5">
                  <c:v>6.0756311651257285E-2</c:v>
                </c:pt>
                <c:pt idx="6">
                  <c:v>0.52287562275671828</c:v>
                </c:pt>
                <c:pt idx="7">
                  <c:v>3.4562175789081155E-2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3-4F40-B87C-388C9E544948}"/>
            </c:ext>
          </c:extLst>
        </c:ser>
        <c:ser>
          <c:idx val="5"/>
          <c:order val="5"/>
          <c:tx>
            <c:strRef>
              <c:f>'Fall 16'!$H$584</c:f>
              <c:strCache>
                <c:ptCount val="1"/>
                <c:pt idx="0">
                  <c:v>LH4-504FR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16'!$H$618:$H$625</c:f>
              <c:numCache>
                <c:formatCode>0%</c:formatCode>
                <c:ptCount val="8"/>
                <c:pt idx="0">
                  <c:v>9.5760503614791354E-2</c:v>
                </c:pt>
                <c:pt idx="1">
                  <c:v>0.11821106155199676</c:v>
                </c:pt>
                <c:pt idx="2">
                  <c:v>2.4548837035303209E-2</c:v>
                </c:pt>
                <c:pt idx="3">
                  <c:v>0.18758551366403317</c:v>
                </c:pt>
                <c:pt idx="4">
                  <c:v>0.1039278055662019</c:v>
                </c:pt>
                <c:pt idx="5">
                  <c:v>4.1504657257224256E-2</c:v>
                </c:pt>
                <c:pt idx="6">
                  <c:v>0.41932269690564095</c:v>
                </c:pt>
                <c:pt idx="7">
                  <c:v>9.138924404808537E-3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A3-4F40-B87C-388C9E544948}"/>
            </c:ext>
          </c:extLst>
        </c:ser>
        <c:ser>
          <c:idx val="6"/>
          <c:order val="6"/>
          <c:tx>
            <c:strRef>
              <c:f>'Fall 16'!$I$584</c:f>
              <c:strCache>
                <c:ptCount val="1"/>
                <c:pt idx="0">
                  <c:v>LH4-505FR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16'!$I$618:$I$625</c:f>
              <c:numCache>
                <c:formatCode>0%</c:formatCode>
                <c:ptCount val="8"/>
                <c:pt idx="0">
                  <c:v>7.3063144836981758E-2</c:v>
                </c:pt>
                <c:pt idx="1">
                  <c:v>6.4566444199149434E-2</c:v>
                </c:pt>
                <c:pt idx="2">
                  <c:v>1.5370688710878906E-2</c:v>
                </c:pt>
                <c:pt idx="3">
                  <c:v>0.49033962817219851</c:v>
                </c:pt>
                <c:pt idx="4">
                  <c:v>0.10909411116809882</c:v>
                </c:pt>
                <c:pt idx="5">
                  <c:v>1.2163361592085708E-2</c:v>
                </c:pt>
                <c:pt idx="6">
                  <c:v>0.22905881188388988</c:v>
                </c:pt>
                <c:pt idx="7">
                  <c:v>6.3438094367168751E-3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A3-4F40-B87C-388C9E544948}"/>
            </c:ext>
          </c:extLst>
        </c:ser>
        <c:ser>
          <c:idx val="7"/>
          <c:order val="7"/>
          <c:tx>
            <c:strRef>
              <c:f>'Fall 16'!$J$584</c:f>
              <c:strCache>
                <c:ptCount val="1"/>
                <c:pt idx="0">
                  <c:v>LH4-506FR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16'!$J$618:$J$625</c:f>
              <c:numCache>
                <c:formatCode>0%</c:formatCode>
                <c:ptCount val="8"/>
                <c:pt idx="0">
                  <c:v>8.9037194076480503E-2</c:v>
                </c:pt>
                <c:pt idx="1">
                  <c:v>9.3026186298142202E-2</c:v>
                </c:pt>
                <c:pt idx="2">
                  <c:v>1.9714546372310779E-2</c:v>
                </c:pt>
                <c:pt idx="3">
                  <c:v>0.27919062313419785</c:v>
                </c:pt>
                <c:pt idx="4">
                  <c:v>9.6217242093441444E-2</c:v>
                </c:pt>
                <c:pt idx="5">
                  <c:v>1.4837071037990972E-2</c:v>
                </c:pt>
                <c:pt idx="6">
                  <c:v>0.39791485832145501</c:v>
                </c:pt>
                <c:pt idx="7">
                  <c:v>1.0062278665981179E-2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A3-4F40-B87C-388C9E544948}"/>
            </c:ext>
          </c:extLst>
        </c:ser>
        <c:ser>
          <c:idx val="8"/>
          <c:order val="8"/>
          <c:tx>
            <c:strRef>
              <c:f>'Fall 16'!$K$584</c:f>
              <c:strCache>
                <c:ptCount val="1"/>
                <c:pt idx="0">
                  <c:v>LH4-507FR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16'!$K$618:$K$625</c:f>
              <c:numCache>
                <c:formatCode>0%</c:formatCode>
                <c:ptCount val="8"/>
                <c:pt idx="0">
                  <c:v>4.2642979027244267E-2</c:v>
                </c:pt>
                <c:pt idx="1">
                  <c:v>0.19003524424854071</c:v>
                </c:pt>
                <c:pt idx="2">
                  <c:v>6.3560813774146711E-3</c:v>
                </c:pt>
                <c:pt idx="3">
                  <c:v>0.51712762779138632</c:v>
                </c:pt>
                <c:pt idx="4">
                  <c:v>8.5544816043586686E-2</c:v>
                </c:pt>
                <c:pt idx="5">
                  <c:v>2.9285221370047989E-2</c:v>
                </c:pt>
                <c:pt idx="6">
                  <c:v>0.12549047747780148</c:v>
                </c:pt>
                <c:pt idx="7">
                  <c:v>3.5175526639780468E-3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A3-4F40-B87C-388C9E544948}"/>
            </c:ext>
          </c:extLst>
        </c:ser>
        <c:ser>
          <c:idx val="9"/>
          <c:order val="9"/>
          <c:tx>
            <c:strRef>
              <c:f>'Fall 16'!$L$584</c:f>
              <c:strCache>
                <c:ptCount val="1"/>
                <c:pt idx="0">
                  <c:v>LH4-508FR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16'!$L$618:$L$625</c:f>
              <c:numCache>
                <c:formatCode>0%</c:formatCode>
                <c:ptCount val="8"/>
                <c:pt idx="0">
                  <c:v>7.9326037351272527E-2</c:v>
                </c:pt>
                <c:pt idx="1">
                  <c:v>0.15721935735742482</c:v>
                </c:pt>
                <c:pt idx="2">
                  <c:v>8.2931668729956907E-3</c:v>
                </c:pt>
                <c:pt idx="3">
                  <c:v>0.31727393220534389</c:v>
                </c:pt>
                <c:pt idx="4">
                  <c:v>6.874087824412671E-2</c:v>
                </c:pt>
                <c:pt idx="5">
                  <c:v>6.1845329756345095E-2</c:v>
                </c:pt>
                <c:pt idx="6">
                  <c:v>0.29957514544189601</c:v>
                </c:pt>
                <c:pt idx="7">
                  <c:v>7.7261527705952335E-3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A3-4F40-B87C-388C9E544948}"/>
            </c:ext>
          </c:extLst>
        </c:ser>
        <c:ser>
          <c:idx val="10"/>
          <c:order val="10"/>
          <c:tx>
            <c:strRef>
              <c:f>'Fall 16'!$M$584</c:f>
              <c:strCache>
                <c:ptCount val="1"/>
                <c:pt idx="0">
                  <c:v>LH1-022FR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16'!$M$618:$M$625</c:f>
              <c:numCache>
                <c:formatCode>0%</c:formatCode>
                <c:ptCount val="8"/>
                <c:pt idx="0">
                  <c:v>9.2006478622144713E-2</c:v>
                </c:pt>
                <c:pt idx="1">
                  <c:v>9.9766490957435117E-2</c:v>
                </c:pt>
                <c:pt idx="2">
                  <c:v>1.7857799537040846E-2</c:v>
                </c:pt>
                <c:pt idx="3">
                  <c:v>0.21993063090545725</c:v>
                </c:pt>
                <c:pt idx="4">
                  <c:v>0.10607420601138239</c:v>
                </c:pt>
                <c:pt idx="5">
                  <c:v>6.0250560270360139E-2</c:v>
                </c:pt>
                <c:pt idx="6">
                  <c:v>0.39289364581476088</c:v>
                </c:pt>
                <c:pt idx="7">
                  <c:v>1.1220187881418551E-2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A3-4F40-B87C-388C9E544948}"/>
            </c:ext>
          </c:extLst>
        </c:ser>
        <c:ser>
          <c:idx val="11"/>
          <c:order val="11"/>
          <c:tx>
            <c:strRef>
              <c:f>'Fall 16'!$N$584</c:f>
              <c:strCache>
                <c:ptCount val="1"/>
                <c:pt idx="0">
                  <c:v>LH2-013FR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16'!$N$618:$N$625</c:f>
              <c:numCache>
                <c:formatCode>0%</c:formatCode>
                <c:ptCount val="8"/>
                <c:pt idx="0">
                  <c:v>0.10167559100484956</c:v>
                </c:pt>
                <c:pt idx="1">
                  <c:v>4.8294480418432054E-2</c:v>
                </c:pt>
                <c:pt idx="2">
                  <c:v>2.6807055756306764E-2</c:v>
                </c:pt>
                <c:pt idx="3">
                  <c:v>0.13053089805019386</c:v>
                </c:pt>
                <c:pt idx="4">
                  <c:v>0.1056345289845525</c:v>
                </c:pt>
                <c:pt idx="5">
                  <c:v>2.9261926848340322E-2</c:v>
                </c:pt>
                <c:pt idx="6">
                  <c:v>0.54236181115664139</c:v>
                </c:pt>
                <c:pt idx="7">
                  <c:v>1.5433707780683681E-2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A3-4F40-B87C-388C9E544948}"/>
            </c:ext>
          </c:extLst>
        </c:ser>
        <c:ser>
          <c:idx val="12"/>
          <c:order val="12"/>
          <c:tx>
            <c:strRef>
              <c:f>'Fall 16'!$O$584</c:f>
              <c:strCache>
                <c:ptCount val="1"/>
                <c:pt idx="0">
                  <c:v>LH2-015FR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16'!$O$618:$O$625</c:f>
              <c:numCache>
                <c:formatCode>0%</c:formatCode>
                <c:ptCount val="8"/>
                <c:pt idx="0">
                  <c:v>0.11607052911153934</c:v>
                </c:pt>
                <c:pt idx="1">
                  <c:v>4.7771588587426445E-2</c:v>
                </c:pt>
                <c:pt idx="2">
                  <c:v>1.9724694572016789E-2</c:v>
                </c:pt>
                <c:pt idx="3">
                  <c:v>7.5418980544132347E-2</c:v>
                </c:pt>
                <c:pt idx="4">
                  <c:v>6.672287971725574E-2</c:v>
                </c:pt>
                <c:pt idx="5">
                  <c:v>2.4755773983176691E-2</c:v>
                </c:pt>
                <c:pt idx="6">
                  <c:v>0.63414653265172238</c:v>
                </c:pt>
                <c:pt idx="7">
                  <c:v>1.5389020832730214E-2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9A3-4F40-B87C-388C9E544948}"/>
            </c:ext>
          </c:extLst>
        </c:ser>
        <c:ser>
          <c:idx val="13"/>
          <c:order val="13"/>
          <c:tx>
            <c:strRef>
              <c:f>'Fall 16'!$P$584</c:f>
              <c:strCache>
                <c:ptCount val="1"/>
                <c:pt idx="0">
                  <c:v>LH4-494FR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16'!$P$618:$P$625</c:f>
              <c:numCache>
                <c:formatCode>0%</c:formatCode>
                <c:ptCount val="8"/>
                <c:pt idx="0">
                  <c:v>6.3312268018532097E-2</c:v>
                </c:pt>
                <c:pt idx="1">
                  <c:v>8.5300558395849338E-2</c:v>
                </c:pt>
                <c:pt idx="2">
                  <c:v>2.2378274083115098E-2</c:v>
                </c:pt>
                <c:pt idx="3">
                  <c:v>0.14563323610084536</c:v>
                </c:pt>
                <c:pt idx="4">
                  <c:v>0.10794484586536711</c:v>
                </c:pt>
                <c:pt idx="5">
                  <c:v>6.7829305111162919E-2</c:v>
                </c:pt>
                <c:pt idx="6">
                  <c:v>0.49522041827326202</c:v>
                </c:pt>
                <c:pt idx="7">
                  <c:v>1.2381094151866003E-2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9A3-4F40-B87C-388C9E544948}"/>
            </c:ext>
          </c:extLst>
        </c:ser>
        <c:ser>
          <c:idx val="14"/>
          <c:order val="14"/>
          <c:tx>
            <c:strRef>
              <c:f>'Fall 16'!$Q$584</c:f>
              <c:strCache>
                <c:ptCount val="1"/>
                <c:pt idx="0">
                  <c:v>LH4-495FR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16'!$Q$618:$Q$625</c:f>
              <c:numCache>
                <c:formatCode>0%</c:formatCode>
                <c:ptCount val="8"/>
                <c:pt idx="0">
                  <c:v>0.13187509118017068</c:v>
                </c:pt>
                <c:pt idx="1">
                  <c:v>4.6368694423964699E-2</c:v>
                </c:pt>
                <c:pt idx="2">
                  <c:v>3.4412341827890901E-2</c:v>
                </c:pt>
                <c:pt idx="3">
                  <c:v>8.2543695804234762E-2</c:v>
                </c:pt>
                <c:pt idx="4">
                  <c:v>6.8286351036943443E-2</c:v>
                </c:pt>
                <c:pt idx="5">
                  <c:v>3.4207580163427523E-2</c:v>
                </c:pt>
                <c:pt idx="6">
                  <c:v>0.58460384759840434</c:v>
                </c:pt>
                <c:pt idx="7">
                  <c:v>1.7702397964963631E-2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9A3-4F40-B87C-388C9E544948}"/>
            </c:ext>
          </c:extLst>
        </c:ser>
        <c:ser>
          <c:idx val="15"/>
          <c:order val="15"/>
          <c:tx>
            <c:strRef>
              <c:f>'Fall 16'!$R$584</c:f>
              <c:strCache>
                <c:ptCount val="1"/>
                <c:pt idx="0">
                  <c:v>LH4-496FR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16'!$R$618:$R$625</c:f>
              <c:numCache>
                <c:formatCode>0%</c:formatCode>
                <c:ptCount val="8"/>
                <c:pt idx="0">
                  <c:v>3.7907414413741132E-2</c:v>
                </c:pt>
                <c:pt idx="1">
                  <c:v>9.948801898903159E-2</c:v>
                </c:pt>
                <c:pt idx="2">
                  <c:v>1.7073744742701374E-2</c:v>
                </c:pt>
                <c:pt idx="3">
                  <c:v>0.21894787182772785</c:v>
                </c:pt>
                <c:pt idx="4">
                  <c:v>8.3100344807436582E-2</c:v>
                </c:pt>
                <c:pt idx="5">
                  <c:v>5.0191654420909067E-2</c:v>
                </c:pt>
                <c:pt idx="6">
                  <c:v>0.48442503623692451</c:v>
                </c:pt>
                <c:pt idx="7">
                  <c:v>8.8659145615278493E-3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9A3-4F40-B87C-388C9E544948}"/>
            </c:ext>
          </c:extLst>
        </c:ser>
        <c:ser>
          <c:idx val="16"/>
          <c:order val="16"/>
          <c:tx>
            <c:strRef>
              <c:f>'Fall 16'!$S$584</c:f>
              <c:strCache>
                <c:ptCount val="1"/>
                <c:pt idx="0">
                  <c:v>LH4-497FR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16'!$S$618:$S$625</c:f>
              <c:numCache>
                <c:formatCode>0%</c:formatCode>
                <c:ptCount val="8"/>
                <c:pt idx="0">
                  <c:v>9.4203721674735438E-2</c:v>
                </c:pt>
                <c:pt idx="1">
                  <c:v>0.22128542188860512</c:v>
                </c:pt>
                <c:pt idx="2">
                  <c:v>1.7454158778475726E-2</c:v>
                </c:pt>
                <c:pt idx="3">
                  <c:v>0.16571766029928214</c:v>
                </c:pt>
                <c:pt idx="4">
                  <c:v>6.3854876584182471E-2</c:v>
                </c:pt>
                <c:pt idx="5">
                  <c:v>0.15185336356674181</c:v>
                </c:pt>
                <c:pt idx="6">
                  <c:v>0.27849161193246663</c:v>
                </c:pt>
                <c:pt idx="7">
                  <c:v>7.1391852755106934E-3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9A3-4F40-B87C-388C9E544948}"/>
            </c:ext>
          </c:extLst>
        </c:ser>
        <c:ser>
          <c:idx val="17"/>
          <c:order val="17"/>
          <c:tx>
            <c:strRef>
              <c:f>'Fall 16'!$T$584</c:f>
              <c:strCache>
                <c:ptCount val="1"/>
                <c:pt idx="0">
                  <c:v>LH4-498FR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16'!$T$618:$T$625</c:f>
              <c:numCache>
                <c:formatCode>0%</c:formatCode>
                <c:ptCount val="8"/>
                <c:pt idx="0">
                  <c:v>6.8072818654238587E-2</c:v>
                </c:pt>
                <c:pt idx="1">
                  <c:v>0.18139555981969505</c:v>
                </c:pt>
                <c:pt idx="2">
                  <c:v>6.956884625930135E-3</c:v>
                </c:pt>
                <c:pt idx="3">
                  <c:v>0.16624113010455699</c:v>
                </c:pt>
                <c:pt idx="4">
                  <c:v>6.3780321731782788E-2</c:v>
                </c:pt>
                <c:pt idx="5">
                  <c:v>0.14284859673107814</c:v>
                </c:pt>
                <c:pt idx="6">
                  <c:v>0.35743798336342691</c:v>
                </c:pt>
                <c:pt idx="7">
                  <c:v>1.3266704969291443E-2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9A3-4F40-B87C-388C9E544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6444992"/>
        <c:axId val="2146441696"/>
      </c:barChart>
      <c:catAx>
        <c:axId val="21464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441696"/>
        <c:crosses val="autoZero"/>
        <c:auto val="1"/>
        <c:lblAlgn val="ctr"/>
        <c:lblOffset val="100"/>
        <c:noMultiLvlLbl val="0"/>
      </c:catAx>
      <c:valAx>
        <c:axId val="2146441696"/>
        <c:scaling>
          <c:orientation val="minMax"/>
          <c:max val="0.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44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GOAT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16'!$BE$654:$BE$664</c:f>
                <c:numCache>
                  <c:formatCode>General</c:formatCode>
                  <c:ptCount val="11"/>
                  <c:pt idx="0">
                    <c:v>2.2641860300751514E-2</c:v>
                  </c:pt>
                  <c:pt idx="1">
                    <c:v>7.4592759514823881E-3</c:v>
                  </c:pt>
                  <c:pt idx="2">
                    <c:v>3.8076089085751623E-4</c:v>
                  </c:pt>
                  <c:pt idx="3">
                    <c:v>6.43598530841249E-3</c:v>
                  </c:pt>
                  <c:pt idx="4">
                    <c:v>1.3685053763066802E-3</c:v>
                  </c:pt>
                  <c:pt idx="5">
                    <c:v>2.712400200377298E-2</c:v>
                  </c:pt>
                  <c:pt idx="6">
                    <c:v>1.5878163232287208E-2</c:v>
                  </c:pt>
                  <c:pt idx="7">
                    <c:v>1.769980409013841E-3</c:v>
                  </c:pt>
                  <c:pt idx="8">
                    <c:v>2.1702089499221538E-3</c:v>
                  </c:pt>
                  <c:pt idx="9">
                    <c:v>0.10587385542341488</c:v>
                  </c:pt>
                  <c:pt idx="10">
                    <c:v>6.1695176554101179E-2</c:v>
                  </c:pt>
                </c:numCache>
              </c:numRef>
            </c:plus>
            <c:minus>
              <c:numRef>
                <c:f>'Fall 16'!$BE$654:$BE$664</c:f>
                <c:numCache>
                  <c:formatCode>General</c:formatCode>
                  <c:ptCount val="11"/>
                  <c:pt idx="0">
                    <c:v>2.2641860300751514E-2</c:v>
                  </c:pt>
                  <c:pt idx="1">
                    <c:v>7.4592759514823881E-3</c:v>
                  </c:pt>
                  <c:pt idx="2">
                    <c:v>3.8076089085751623E-4</c:v>
                  </c:pt>
                  <c:pt idx="3">
                    <c:v>6.43598530841249E-3</c:v>
                  </c:pt>
                  <c:pt idx="4">
                    <c:v>1.3685053763066802E-3</c:v>
                  </c:pt>
                  <c:pt idx="5">
                    <c:v>2.712400200377298E-2</c:v>
                  </c:pt>
                  <c:pt idx="6">
                    <c:v>1.5878163232287208E-2</c:v>
                  </c:pt>
                  <c:pt idx="7">
                    <c:v>1.769980409013841E-3</c:v>
                  </c:pt>
                  <c:pt idx="8">
                    <c:v>2.1702089499221538E-3</c:v>
                  </c:pt>
                  <c:pt idx="9">
                    <c:v>0.10587385542341488</c:v>
                  </c:pt>
                  <c:pt idx="10">
                    <c:v>6.1695176554101179E-2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16'!$BC$654:$BC$664</c:f>
              <c:numCache>
                <c:formatCode>0%</c:formatCode>
                <c:ptCount val="11"/>
                <c:pt idx="0">
                  <c:v>8.8983482953390591E-2</c:v>
                </c:pt>
                <c:pt idx="1">
                  <c:v>1.9785625767935248E-2</c:v>
                </c:pt>
                <c:pt idx="2">
                  <c:v>1.941510755857775E-3</c:v>
                </c:pt>
                <c:pt idx="3">
                  <c:v>1.5130507795597445E-2</c:v>
                </c:pt>
                <c:pt idx="4">
                  <c:v>9.0575018621197366E-4</c:v>
                </c:pt>
                <c:pt idx="5">
                  <c:v>4.3935822502840068E-2</c:v>
                </c:pt>
                <c:pt idx="6">
                  <c:v>2.1670003687974271E-2</c:v>
                </c:pt>
                <c:pt idx="7">
                  <c:v>5.6976581438569207E-3</c:v>
                </c:pt>
                <c:pt idx="8">
                  <c:v>5.3982257253581897E-3</c:v>
                </c:pt>
                <c:pt idx="9">
                  <c:v>0.52185955978566456</c:v>
                </c:pt>
                <c:pt idx="10">
                  <c:v>0.27469185269531293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7-4861-8210-27B048BBD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517568"/>
        <c:axId val="-2129520944"/>
      </c:barChart>
      <c:catAx>
        <c:axId val="-21295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520944"/>
        <c:crosses val="autoZero"/>
        <c:auto val="1"/>
        <c:lblAlgn val="ctr"/>
        <c:lblOffset val="100"/>
        <c:noMultiLvlLbl val="0"/>
      </c:catAx>
      <c:valAx>
        <c:axId val="-2129520944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51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GOAT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16'!$BC$584</c:f>
              <c:strCache>
                <c:ptCount val="1"/>
                <c:pt idx="0">
                  <c:v>Goat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16'!$BE$669:$BE$677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4.9568582856768222E-3</c:v>
                  </c:pt>
                  <c:pt idx="2">
                    <c:v>2.9263925610920387E-2</c:v>
                  </c:pt>
                  <c:pt idx="3">
                    <c:v>7.3780539825929262E-2</c:v>
                  </c:pt>
                  <c:pt idx="4">
                    <c:v>1.9555969859771989E-2</c:v>
                  </c:pt>
                  <c:pt idx="5">
                    <c:v>3.7960489724865452E-2</c:v>
                  </c:pt>
                  <c:pt idx="6">
                    <c:v>1.6955710186186237E-3</c:v>
                  </c:pt>
                  <c:pt idx="7">
                    <c:v>0.13569067016307371</c:v>
                  </c:pt>
                  <c:pt idx="8">
                    <c:v>3.8919588771364139E-3</c:v>
                  </c:pt>
                </c:numCache>
              </c:numRef>
            </c:plus>
            <c:minus>
              <c:numRef>
                <c:f>'Fall 16'!$BE$669:$BE$677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4.9568582856768222E-3</c:v>
                  </c:pt>
                  <c:pt idx="2">
                    <c:v>2.9263925610920387E-2</c:v>
                  </c:pt>
                  <c:pt idx="3">
                    <c:v>7.3780539825929262E-2</c:v>
                  </c:pt>
                  <c:pt idx="4">
                    <c:v>1.9555969859771989E-2</c:v>
                  </c:pt>
                  <c:pt idx="5">
                    <c:v>3.7960489724865452E-2</c:v>
                  </c:pt>
                  <c:pt idx="6">
                    <c:v>1.6955710186186237E-3</c:v>
                  </c:pt>
                  <c:pt idx="7">
                    <c:v>0.13569067016307371</c:v>
                  </c:pt>
                  <c:pt idx="8">
                    <c:v>3.8919588771364139E-3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16'!$BC$669:$BC$677</c:f>
              <c:numCache>
                <c:formatCode>0%</c:formatCode>
                <c:ptCount val="9"/>
                <c:pt idx="0">
                  <c:v>0</c:v>
                </c:pt>
                <c:pt idx="1">
                  <c:v>8.5774843913498135E-3</c:v>
                </c:pt>
                <c:pt idx="2">
                  <c:v>5.3314769333873344E-2</c:v>
                </c:pt>
                <c:pt idx="3">
                  <c:v>6.6370887378968291E-2</c:v>
                </c:pt>
                <c:pt idx="4">
                  <c:v>8.4683669013037224E-3</c:v>
                </c:pt>
                <c:pt idx="5">
                  <c:v>7.4175757387861571E-2</c:v>
                </c:pt>
                <c:pt idx="6">
                  <c:v>6.5432875113688544E-3</c:v>
                </c:pt>
                <c:pt idx="7">
                  <c:v>0.77048236484737076</c:v>
                </c:pt>
                <c:pt idx="8">
                  <c:v>1.2067082247903677E-2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9-4664-A8BE-A050C3961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555712"/>
        <c:axId val="-2129559088"/>
      </c:barChart>
      <c:catAx>
        <c:axId val="-212955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559088"/>
        <c:crosses val="autoZero"/>
        <c:auto val="1"/>
        <c:lblAlgn val="ctr"/>
        <c:lblOffset val="100"/>
        <c:noMultiLvlLbl val="0"/>
      </c:catAx>
      <c:valAx>
        <c:axId val="-2129559088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55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SHEEP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16'!$BH$584</c:f>
              <c:strCache>
                <c:ptCount val="1"/>
                <c:pt idx="0">
                  <c:v>LH4-484FS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16'!$BH$585:$BH$613</c:f>
              <c:numCache>
                <c:formatCode>0%</c:formatCode>
                <c:ptCount val="29"/>
                <c:pt idx="0">
                  <c:v>7.6267512164252441E-2</c:v>
                </c:pt>
                <c:pt idx="1">
                  <c:v>0</c:v>
                </c:pt>
                <c:pt idx="2">
                  <c:v>5.9400576063666439E-3</c:v>
                </c:pt>
                <c:pt idx="3">
                  <c:v>9.4304283453423051E-4</c:v>
                </c:pt>
                <c:pt idx="4">
                  <c:v>0</c:v>
                </c:pt>
                <c:pt idx="5">
                  <c:v>0</c:v>
                </c:pt>
                <c:pt idx="6">
                  <c:v>2.7699714674917419E-3</c:v>
                </c:pt>
                <c:pt idx="7">
                  <c:v>3.6519892613823997E-2</c:v>
                </c:pt>
                <c:pt idx="8">
                  <c:v>4.6268863171828531E-2</c:v>
                </c:pt>
                <c:pt idx="9">
                  <c:v>7.7788123369055152E-3</c:v>
                </c:pt>
                <c:pt idx="10">
                  <c:v>3.4309581179117234E-3</c:v>
                </c:pt>
                <c:pt idx="11">
                  <c:v>3.9490974040982067E-3</c:v>
                </c:pt>
                <c:pt idx="12">
                  <c:v>1.3703960269994325E-3</c:v>
                </c:pt>
                <c:pt idx="13">
                  <c:v>0.2560515169333083</c:v>
                </c:pt>
                <c:pt idx="14">
                  <c:v>0</c:v>
                </c:pt>
                <c:pt idx="15">
                  <c:v>3.7511657422004949E-2</c:v>
                </c:pt>
                <c:pt idx="16">
                  <c:v>3.8759049583971847E-2</c:v>
                </c:pt>
                <c:pt idx="17">
                  <c:v>1.943946963384696E-3</c:v>
                </c:pt>
                <c:pt idx="18">
                  <c:v>0.18697929823884032</c:v>
                </c:pt>
                <c:pt idx="19">
                  <c:v>3.4168073504920078E-3</c:v>
                </c:pt>
                <c:pt idx="20">
                  <c:v>0</c:v>
                </c:pt>
                <c:pt idx="21">
                  <c:v>6.0121072294851745E-2</c:v>
                </c:pt>
                <c:pt idx="22">
                  <c:v>3.2051685158355939E-3</c:v>
                </c:pt>
                <c:pt idx="23">
                  <c:v>6.2364981163197941E-3</c:v>
                </c:pt>
                <c:pt idx="24">
                  <c:v>0</c:v>
                </c:pt>
                <c:pt idx="25">
                  <c:v>3.3566628194297274E-2</c:v>
                </c:pt>
                <c:pt idx="26">
                  <c:v>7.4066407200750958E-3</c:v>
                </c:pt>
                <c:pt idx="27">
                  <c:v>0.1749781427368842</c:v>
                </c:pt>
                <c:pt idx="28">
                  <c:v>4.5849691855217138E-3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2-49A4-A2B9-6EA54938DF57}"/>
            </c:ext>
          </c:extLst>
        </c:ser>
        <c:ser>
          <c:idx val="1"/>
          <c:order val="1"/>
          <c:tx>
            <c:strRef>
              <c:f>'Fall 16'!$BI$584</c:f>
              <c:strCache>
                <c:ptCount val="1"/>
                <c:pt idx="0">
                  <c:v>LH4-486FS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16'!$BI$585:$BI$613</c:f>
              <c:numCache>
                <c:formatCode>0%</c:formatCode>
                <c:ptCount val="29"/>
                <c:pt idx="0">
                  <c:v>8.3333482839971981E-2</c:v>
                </c:pt>
                <c:pt idx="1">
                  <c:v>0</c:v>
                </c:pt>
                <c:pt idx="2">
                  <c:v>1.5845125112178726E-2</c:v>
                </c:pt>
                <c:pt idx="3">
                  <c:v>1.2715750901554942E-3</c:v>
                </c:pt>
                <c:pt idx="4">
                  <c:v>1.296177088246689E-2</c:v>
                </c:pt>
                <c:pt idx="5">
                  <c:v>0</c:v>
                </c:pt>
                <c:pt idx="6">
                  <c:v>3.2622342682963839E-3</c:v>
                </c:pt>
                <c:pt idx="7">
                  <c:v>2.0085184729711401E-2</c:v>
                </c:pt>
                <c:pt idx="8">
                  <c:v>4.5454448545425775E-2</c:v>
                </c:pt>
                <c:pt idx="9">
                  <c:v>1.3819880826456363E-2</c:v>
                </c:pt>
                <c:pt idx="10">
                  <c:v>1.1779915774517338E-2</c:v>
                </c:pt>
                <c:pt idx="11">
                  <c:v>6.6029630443790082E-3</c:v>
                </c:pt>
                <c:pt idx="12">
                  <c:v>4.0315278074847605E-3</c:v>
                </c:pt>
                <c:pt idx="13">
                  <c:v>0.210661976263637</c:v>
                </c:pt>
                <c:pt idx="14">
                  <c:v>0</c:v>
                </c:pt>
                <c:pt idx="15">
                  <c:v>3.0063886443332744E-2</c:v>
                </c:pt>
                <c:pt idx="16">
                  <c:v>3.4448762698487907E-2</c:v>
                </c:pt>
                <c:pt idx="17">
                  <c:v>3.9563880397722392E-3</c:v>
                </c:pt>
                <c:pt idx="18">
                  <c:v>0.25203446018803211</c:v>
                </c:pt>
                <c:pt idx="19">
                  <c:v>4.9870694949221877E-3</c:v>
                </c:pt>
                <c:pt idx="20">
                  <c:v>0</c:v>
                </c:pt>
                <c:pt idx="21">
                  <c:v>5.5855093895147603E-2</c:v>
                </c:pt>
                <c:pt idx="22">
                  <c:v>4.8541021864866663E-3</c:v>
                </c:pt>
                <c:pt idx="23">
                  <c:v>0</c:v>
                </c:pt>
                <c:pt idx="24">
                  <c:v>0</c:v>
                </c:pt>
                <c:pt idx="25">
                  <c:v>2.2851148033491364E-2</c:v>
                </c:pt>
                <c:pt idx="26">
                  <c:v>8.8479212974107956E-3</c:v>
                </c:pt>
                <c:pt idx="27">
                  <c:v>0.14645035689461194</c:v>
                </c:pt>
                <c:pt idx="28">
                  <c:v>6.5407256436233402E-3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2-49A4-A2B9-6EA54938DF57}"/>
            </c:ext>
          </c:extLst>
        </c:ser>
        <c:ser>
          <c:idx val="2"/>
          <c:order val="2"/>
          <c:tx>
            <c:strRef>
              <c:f>'Fall 16'!$BJ$584</c:f>
              <c:strCache>
                <c:ptCount val="1"/>
                <c:pt idx="0">
                  <c:v>LH4-488FS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16'!$BJ$585:$BJ$613</c:f>
              <c:numCache>
                <c:formatCode>0%</c:formatCode>
                <c:ptCount val="29"/>
                <c:pt idx="0">
                  <c:v>7.0034635620462915E-2</c:v>
                </c:pt>
                <c:pt idx="1">
                  <c:v>0</c:v>
                </c:pt>
                <c:pt idx="2">
                  <c:v>5.1732502687488208E-3</c:v>
                </c:pt>
                <c:pt idx="3">
                  <c:v>1.5477044647793858E-3</c:v>
                </c:pt>
                <c:pt idx="4">
                  <c:v>1.5596563562365606E-2</c:v>
                </c:pt>
                <c:pt idx="5">
                  <c:v>0</c:v>
                </c:pt>
                <c:pt idx="6">
                  <c:v>3.0825697228722485E-3</c:v>
                </c:pt>
                <c:pt idx="7">
                  <c:v>1.4462494416958991E-2</c:v>
                </c:pt>
                <c:pt idx="8">
                  <c:v>4.263704640644489E-2</c:v>
                </c:pt>
                <c:pt idx="9">
                  <c:v>5.5727219671420081E-3</c:v>
                </c:pt>
                <c:pt idx="10">
                  <c:v>3.925392387910483E-3</c:v>
                </c:pt>
                <c:pt idx="11">
                  <c:v>6.7577994299813978E-3</c:v>
                </c:pt>
                <c:pt idx="12">
                  <c:v>1.8404641384944043E-3</c:v>
                </c:pt>
                <c:pt idx="13">
                  <c:v>0.31773383945923117</c:v>
                </c:pt>
                <c:pt idx="14">
                  <c:v>1.1542454680100605E-2</c:v>
                </c:pt>
                <c:pt idx="15">
                  <c:v>4.0804306973372229E-2</c:v>
                </c:pt>
                <c:pt idx="16">
                  <c:v>2.3636992201551073E-2</c:v>
                </c:pt>
                <c:pt idx="17">
                  <c:v>2.7233161423354758E-3</c:v>
                </c:pt>
                <c:pt idx="18">
                  <c:v>0.15884244548390744</c:v>
                </c:pt>
                <c:pt idx="19">
                  <c:v>3.3949061178376893E-3</c:v>
                </c:pt>
                <c:pt idx="20">
                  <c:v>0</c:v>
                </c:pt>
                <c:pt idx="21">
                  <c:v>3.9354578304780154E-2</c:v>
                </c:pt>
                <c:pt idx="22">
                  <c:v>4.8092125275531038E-3</c:v>
                </c:pt>
                <c:pt idx="23">
                  <c:v>0</c:v>
                </c:pt>
                <c:pt idx="24">
                  <c:v>1.1542454680100605E-2</c:v>
                </c:pt>
                <c:pt idx="25">
                  <c:v>2.773520400385944E-2</c:v>
                </c:pt>
                <c:pt idx="26">
                  <c:v>9.3501082671983374E-3</c:v>
                </c:pt>
                <c:pt idx="27">
                  <c:v>0.17195472998767725</c:v>
                </c:pt>
                <c:pt idx="28">
                  <c:v>5.9448087843341612E-3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2-49A4-A2B9-6EA54938DF57}"/>
            </c:ext>
          </c:extLst>
        </c:ser>
        <c:ser>
          <c:idx val="3"/>
          <c:order val="3"/>
          <c:tx>
            <c:strRef>
              <c:f>'Fall 16'!$BK$584</c:f>
              <c:strCache>
                <c:ptCount val="1"/>
                <c:pt idx="0">
                  <c:v>LH4-489FS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16'!$BK$585:$BK$613</c:f>
              <c:numCache>
                <c:formatCode>0%</c:formatCode>
                <c:ptCount val="29"/>
                <c:pt idx="0">
                  <c:v>4.2935999689041777E-2</c:v>
                </c:pt>
                <c:pt idx="1">
                  <c:v>0</c:v>
                </c:pt>
                <c:pt idx="2">
                  <c:v>7.5775007498945796E-3</c:v>
                </c:pt>
                <c:pt idx="3">
                  <c:v>1.1120921233876903E-3</c:v>
                </c:pt>
                <c:pt idx="4">
                  <c:v>1.3034461292499574E-2</c:v>
                </c:pt>
                <c:pt idx="5">
                  <c:v>0</c:v>
                </c:pt>
                <c:pt idx="6">
                  <c:v>1.9190251884011428E-3</c:v>
                </c:pt>
                <c:pt idx="7">
                  <c:v>1.2132309091455001E-2</c:v>
                </c:pt>
                <c:pt idx="8">
                  <c:v>2.5533380011291764E-2</c:v>
                </c:pt>
                <c:pt idx="9">
                  <c:v>6.688991760692457E-3</c:v>
                </c:pt>
                <c:pt idx="10">
                  <c:v>7.9566999325212332E-3</c:v>
                </c:pt>
                <c:pt idx="11">
                  <c:v>4.0349052580591818E-3</c:v>
                </c:pt>
                <c:pt idx="12">
                  <c:v>2.5062423033946272E-3</c:v>
                </c:pt>
                <c:pt idx="13">
                  <c:v>0.32823005562421315</c:v>
                </c:pt>
                <c:pt idx="14">
                  <c:v>1.3727043262731452E-2</c:v>
                </c:pt>
                <c:pt idx="15">
                  <c:v>9.1755735891305062E-2</c:v>
                </c:pt>
                <c:pt idx="16">
                  <c:v>1.3511799593328813E-2</c:v>
                </c:pt>
                <c:pt idx="17">
                  <c:v>2.0307384055211369E-3</c:v>
                </c:pt>
                <c:pt idx="18">
                  <c:v>0.13907604279706573</c:v>
                </c:pt>
                <c:pt idx="19">
                  <c:v>3.6420575911043991E-3</c:v>
                </c:pt>
                <c:pt idx="20">
                  <c:v>0</c:v>
                </c:pt>
                <c:pt idx="21">
                  <c:v>4.2027307594692365E-2</c:v>
                </c:pt>
                <c:pt idx="22">
                  <c:v>4.5591070689576336E-3</c:v>
                </c:pt>
                <c:pt idx="23">
                  <c:v>0</c:v>
                </c:pt>
                <c:pt idx="24">
                  <c:v>1.3727043262731452E-2</c:v>
                </c:pt>
                <c:pt idx="25">
                  <c:v>1.5651632321966483E-2</c:v>
                </c:pt>
                <c:pt idx="26">
                  <c:v>5.4556492788287447E-3</c:v>
                </c:pt>
                <c:pt idx="27">
                  <c:v>0.19624282779203328</c:v>
                </c:pt>
                <c:pt idx="28">
                  <c:v>4.9313521148813145E-3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2-49A4-A2B9-6EA54938DF57}"/>
            </c:ext>
          </c:extLst>
        </c:ser>
        <c:ser>
          <c:idx val="4"/>
          <c:order val="4"/>
          <c:tx>
            <c:strRef>
              <c:f>'Fall 16'!$BL$584</c:f>
              <c:strCache>
                <c:ptCount val="1"/>
                <c:pt idx="0">
                  <c:v>LH4-490FS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16'!$BL$585:$BL$613</c:f>
              <c:numCache>
                <c:formatCode>0%</c:formatCode>
                <c:ptCount val="29"/>
                <c:pt idx="0">
                  <c:v>3.3904979085338488E-2</c:v>
                </c:pt>
                <c:pt idx="1">
                  <c:v>0</c:v>
                </c:pt>
                <c:pt idx="2">
                  <c:v>4.9561226557792602E-3</c:v>
                </c:pt>
                <c:pt idx="3">
                  <c:v>1.0134326784785881E-3</c:v>
                </c:pt>
                <c:pt idx="4">
                  <c:v>9.7932900388507885E-3</c:v>
                </c:pt>
                <c:pt idx="5">
                  <c:v>1.6464026612582579E-3</c:v>
                </c:pt>
                <c:pt idx="6">
                  <c:v>2.8980472193119656E-2</c:v>
                </c:pt>
                <c:pt idx="7">
                  <c:v>0.13387096253464875</c:v>
                </c:pt>
                <c:pt idx="8">
                  <c:v>2.68250020050139E-2</c:v>
                </c:pt>
                <c:pt idx="9">
                  <c:v>6.0457231429120401E-3</c:v>
                </c:pt>
                <c:pt idx="10">
                  <c:v>4.6006954039046798E-3</c:v>
                </c:pt>
                <c:pt idx="11">
                  <c:v>4.3119252665412755E-3</c:v>
                </c:pt>
                <c:pt idx="12">
                  <c:v>1.9334951405943252E-3</c:v>
                </c:pt>
                <c:pt idx="13">
                  <c:v>0.27814927826776381</c:v>
                </c:pt>
                <c:pt idx="14">
                  <c:v>1.1405305502916277E-2</c:v>
                </c:pt>
                <c:pt idx="15">
                  <c:v>6.2069273866897964E-2</c:v>
                </c:pt>
                <c:pt idx="16">
                  <c:v>1.7248545904088218E-2</c:v>
                </c:pt>
                <c:pt idx="17">
                  <c:v>1.5818939178622539E-3</c:v>
                </c:pt>
                <c:pt idx="18">
                  <c:v>0.15561442099624581</c:v>
                </c:pt>
                <c:pt idx="19">
                  <c:v>3.2526534191666865E-3</c:v>
                </c:pt>
                <c:pt idx="20">
                  <c:v>0</c:v>
                </c:pt>
                <c:pt idx="21">
                  <c:v>3.0604404831901633E-2</c:v>
                </c:pt>
                <c:pt idx="22">
                  <c:v>1.111355564767361E-2</c:v>
                </c:pt>
                <c:pt idx="23">
                  <c:v>8.9721244664455813E-4</c:v>
                </c:pt>
                <c:pt idx="24">
                  <c:v>1.1405305502916277E-2</c:v>
                </c:pt>
                <c:pt idx="25">
                  <c:v>1.1489924882265148E-2</c:v>
                </c:pt>
                <c:pt idx="26">
                  <c:v>1.6237997415605637E-2</c:v>
                </c:pt>
                <c:pt idx="27">
                  <c:v>0.12793831549922982</c:v>
                </c:pt>
                <c:pt idx="28">
                  <c:v>3.1094090923826025E-3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B2-49A4-A2B9-6EA54938DF57}"/>
            </c:ext>
          </c:extLst>
        </c:ser>
        <c:ser>
          <c:idx val="5"/>
          <c:order val="5"/>
          <c:tx>
            <c:strRef>
              <c:f>'Fall 16'!$BM$584</c:f>
              <c:strCache>
                <c:ptCount val="1"/>
                <c:pt idx="0">
                  <c:v>LH4-485FS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16'!$BM$585:$BM$613</c:f>
              <c:numCache>
                <c:formatCode>0%</c:formatCode>
                <c:ptCount val="29"/>
                <c:pt idx="0">
                  <c:v>0.1067440886137784</c:v>
                </c:pt>
                <c:pt idx="1">
                  <c:v>0</c:v>
                </c:pt>
                <c:pt idx="2">
                  <c:v>1.4847939834251108E-2</c:v>
                </c:pt>
                <c:pt idx="3">
                  <c:v>7.239893304766934E-4</c:v>
                </c:pt>
                <c:pt idx="4">
                  <c:v>8.9906509114124015E-3</c:v>
                </c:pt>
                <c:pt idx="5">
                  <c:v>0</c:v>
                </c:pt>
                <c:pt idx="6">
                  <c:v>2.0840997821471776E-3</c:v>
                </c:pt>
                <c:pt idx="7">
                  <c:v>4.3320944384928374E-2</c:v>
                </c:pt>
                <c:pt idx="8">
                  <c:v>2.9338575037777256E-2</c:v>
                </c:pt>
                <c:pt idx="9">
                  <c:v>1.8325404156487334E-2</c:v>
                </c:pt>
                <c:pt idx="10">
                  <c:v>1.1195356055408202E-2</c:v>
                </c:pt>
                <c:pt idx="11">
                  <c:v>2.7288187941208858E-3</c:v>
                </c:pt>
                <c:pt idx="12">
                  <c:v>2.1613708825241142E-3</c:v>
                </c:pt>
                <c:pt idx="13">
                  <c:v>0.16751360510150304</c:v>
                </c:pt>
                <c:pt idx="14">
                  <c:v>9.3573616941175046E-3</c:v>
                </c:pt>
                <c:pt idx="15">
                  <c:v>0.10513763331362988</c:v>
                </c:pt>
                <c:pt idx="16">
                  <c:v>3.8717575408283481E-2</c:v>
                </c:pt>
                <c:pt idx="17">
                  <c:v>2.0854751856187394E-3</c:v>
                </c:pt>
                <c:pt idx="18">
                  <c:v>0.22971298255106196</c:v>
                </c:pt>
                <c:pt idx="19">
                  <c:v>1.0419181752663655E-2</c:v>
                </c:pt>
                <c:pt idx="20">
                  <c:v>0</c:v>
                </c:pt>
                <c:pt idx="21">
                  <c:v>2.7663194211064959E-2</c:v>
                </c:pt>
                <c:pt idx="22">
                  <c:v>2.4915142215198235E-3</c:v>
                </c:pt>
                <c:pt idx="23">
                  <c:v>5.0498267073680594E-3</c:v>
                </c:pt>
                <c:pt idx="24">
                  <c:v>9.3573616941175046E-3</c:v>
                </c:pt>
                <c:pt idx="25">
                  <c:v>1.9240184724946208E-2</c:v>
                </c:pt>
                <c:pt idx="26">
                  <c:v>6.4587538523284893E-3</c:v>
                </c:pt>
                <c:pt idx="27">
                  <c:v>0.12159696222000548</c:v>
                </c:pt>
                <c:pt idx="28">
                  <c:v>4.7371495784592817E-3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B2-49A4-A2B9-6EA54938DF57}"/>
            </c:ext>
          </c:extLst>
        </c:ser>
        <c:ser>
          <c:idx val="6"/>
          <c:order val="6"/>
          <c:tx>
            <c:strRef>
              <c:f>'Fall 16'!$BN$584</c:f>
              <c:strCache>
                <c:ptCount val="1"/>
                <c:pt idx="0">
                  <c:v>LH4-487FS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16'!$BN$585:$BN$613</c:f>
              <c:numCache>
                <c:formatCode>0%</c:formatCode>
                <c:ptCount val="29"/>
                <c:pt idx="0">
                  <c:v>6.5267890167937562E-2</c:v>
                </c:pt>
                <c:pt idx="1">
                  <c:v>0</c:v>
                </c:pt>
                <c:pt idx="2">
                  <c:v>1.4083290344811195E-2</c:v>
                </c:pt>
                <c:pt idx="3">
                  <c:v>1.3135746346646E-3</c:v>
                </c:pt>
                <c:pt idx="4">
                  <c:v>1.9953222991788953E-2</c:v>
                </c:pt>
                <c:pt idx="5">
                  <c:v>0</c:v>
                </c:pt>
                <c:pt idx="6">
                  <c:v>2.6137131821914812E-3</c:v>
                </c:pt>
                <c:pt idx="7">
                  <c:v>2.0172962274310629E-2</c:v>
                </c:pt>
                <c:pt idx="8">
                  <c:v>4.1649082423878173E-2</c:v>
                </c:pt>
                <c:pt idx="9">
                  <c:v>1.0627364270886761E-2</c:v>
                </c:pt>
                <c:pt idx="10">
                  <c:v>1.2379723008252734E-2</c:v>
                </c:pt>
                <c:pt idx="11">
                  <c:v>8.1603284500844381E-3</c:v>
                </c:pt>
                <c:pt idx="12">
                  <c:v>4.0160855027517178E-3</c:v>
                </c:pt>
                <c:pt idx="13">
                  <c:v>0.31451194486051937</c:v>
                </c:pt>
                <c:pt idx="14">
                  <c:v>2.6628774765507606E-2</c:v>
                </c:pt>
                <c:pt idx="15">
                  <c:v>9.640163527388726E-2</c:v>
                </c:pt>
                <c:pt idx="16">
                  <c:v>2.3001822949096539E-2</c:v>
                </c:pt>
                <c:pt idx="17">
                  <c:v>2.8975712614792734E-3</c:v>
                </c:pt>
                <c:pt idx="18">
                  <c:v>0.14338724807247405</c:v>
                </c:pt>
                <c:pt idx="19">
                  <c:v>3.6822439800689474E-3</c:v>
                </c:pt>
                <c:pt idx="20">
                  <c:v>0</c:v>
                </c:pt>
                <c:pt idx="21">
                  <c:v>2.9320432973590514E-2</c:v>
                </c:pt>
                <c:pt idx="22">
                  <c:v>5.5878070713731662E-3</c:v>
                </c:pt>
                <c:pt idx="23">
                  <c:v>0</c:v>
                </c:pt>
                <c:pt idx="24">
                  <c:v>2.6628774765507606E-2</c:v>
                </c:pt>
                <c:pt idx="25">
                  <c:v>1.7437323369066945E-2</c:v>
                </c:pt>
                <c:pt idx="26">
                  <c:v>6.9669556735887025E-3</c:v>
                </c:pt>
                <c:pt idx="27">
                  <c:v>9.8260218526886961E-2</c:v>
                </c:pt>
                <c:pt idx="28">
                  <c:v>5.050009205394849E-3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B2-49A4-A2B9-6EA54938DF57}"/>
            </c:ext>
          </c:extLst>
        </c:ser>
        <c:ser>
          <c:idx val="7"/>
          <c:order val="7"/>
          <c:tx>
            <c:strRef>
              <c:f>'Fall 16'!$BO$584</c:f>
              <c:strCache>
                <c:ptCount val="1"/>
                <c:pt idx="0">
                  <c:v>S1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16'!$BO$585:$BO$613</c:f>
              <c:numCache>
                <c:formatCode>0%</c:formatCode>
                <c:ptCount val="29"/>
                <c:pt idx="0">
                  <c:v>0.11331268365653707</c:v>
                </c:pt>
                <c:pt idx="1">
                  <c:v>0</c:v>
                </c:pt>
                <c:pt idx="2">
                  <c:v>1.4231766472690498E-2</c:v>
                </c:pt>
                <c:pt idx="3">
                  <c:v>1.5957593888351988E-2</c:v>
                </c:pt>
                <c:pt idx="4">
                  <c:v>4.2327333636200653E-3</c:v>
                </c:pt>
                <c:pt idx="5">
                  <c:v>4.9334012420916831E-3</c:v>
                </c:pt>
                <c:pt idx="6">
                  <c:v>0</c:v>
                </c:pt>
                <c:pt idx="7">
                  <c:v>2.4658915816095701E-2</c:v>
                </c:pt>
                <c:pt idx="8">
                  <c:v>5.297543366102727E-2</c:v>
                </c:pt>
                <c:pt idx="9">
                  <c:v>1.2842375510324548E-2</c:v>
                </c:pt>
                <c:pt idx="10">
                  <c:v>1.1009892791899779E-2</c:v>
                </c:pt>
                <c:pt idx="11">
                  <c:v>1.8450905221162335E-2</c:v>
                </c:pt>
                <c:pt idx="12">
                  <c:v>4.6988577883906625E-3</c:v>
                </c:pt>
                <c:pt idx="13">
                  <c:v>0.27258086943155524</c:v>
                </c:pt>
                <c:pt idx="14">
                  <c:v>4.8155889335630191E-2</c:v>
                </c:pt>
                <c:pt idx="15">
                  <c:v>3.2359182751989381E-2</c:v>
                </c:pt>
                <c:pt idx="16">
                  <c:v>2.6551356238668861E-2</c:v>
                </c:pt>
                <c:pt idx="17">
                  <c:v>3.0385295244338708E-3</c:v>
                </c:pt>
                <c:pt idx="18">
                  <c:v>9.7769606853546812E-2</c:v>
                </c:pt>
                <c:pt idx="19">
                  <c:v>0</c:v>
                </c:pt>
                <c:pt idx="20">
                  <c:v>0</c:v>
                </c:pt>
                <c:pt idx="21">
                  <c:v>5.5772882419305239E-2</c:v>
                </c:pt>
                <c:pt idx="22">
                  <c:v>2.4658915816095701E-2</c:v>
                </c:pt>
                <c:pt idx="23">
                  <c:v>0</c:v>
                </c:pt>
                <c:pt idx="24">
                  <c:v>0</c:v>
                </c:pt>
                <c:pt idx="25">
                  <c:v>1.2361209046728092E-2</c:v>
                </c:pt>
                <c:pt idx="26">
                  <c:v>2.9750931107243344E-2</c:v>
                </c:pt>
                <c:pt idx="27">
                  <c:v>9.8007130446823215E-2</c:v>
                </c:pt>
                <c:pt idx="28">
                  <c:v>2.1688937615788412E-2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B2-49A4-A2B9-6EA54938DF57}"/>
            </c:ext>
          </c:extLst>
        </c:ser>
        <c:ser>
          <c:idx val="8"/>
          <c:order val="8"/>
          <c:tx>
            <c:strRef>
              <c:f>'Fall 16'!$BP$584</c:f>
              <c:strCache>
                <c:ptCount val="1"/>
                <c:pt idx="0">
                  <c:v>S2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16'!$BP$585:$BP$613</c:f>
              <c:numCache>
                <c:formatCode>0%</c:formatCode>
                <c:ptCount val="29"/>
                <c:pt idx="0">
                  <c:v>0.18215069207342049</c:v>
                </c:pt>
                <c:pt idx="1">
                  <c:v>0</c:v>
                </c:pt>
                <c:pt idx="2">
                  <c:v>6.912038043246034E-3</c:v>
                </c:pt>
                <c:pt idx="3">
                  <c:v>6.4304215781090064E-3</c:v>
                </c:pt>
                <c:pt idx="4">
                  <c:v>6.7771309011006578E-3</c:v>
                </c:pt>
                <c:pt idx="5">
                  <c:v>0</c:v>
                </c:pt>
                <c:pt idx="6">
                  <c:v>6.9633677728639015E-2</c:v>
                </c:pt>
                <c:pt idx="7">
                  <c:v>1.4910114526962523E-2</c:v>
                </c:pt>
                <c:pt idx="8">
                  <c:v>4.8155215560908515E-2</c:v>
                </c:pt>
                <c:pt idx="9">
                  <c:v>6.3611654357440825E-3</c:v>
                </c:pt>
                <c:pt idx="10">
                  <c:v>4.4763710701034463E-3</c:v>
                </c:pt>
                <c:pt idx="11">
                  <c:v>1.3378360710416114E-2</c:v>
                </c:pt>
                <c:pt idx="12">
                  <c:v>2.1143438241166615E-3</c:v>
                </c:pt>
                <c:pt idx="13">
                  <c:v>0.25970675399458826</c:v>
                </c:pt>
                <c:pt idx="14">
                  <c:v>1.9322260713448412E-2</c:v>
                </c:pt>
                <c:pt idx="15">
                  <c:v>2.1769220602772508E-2</c:v>
                </c:pt>
                <c:pt idx="16">
                  <c:v>2.7608765114769285E-2</c:v>
                </c:pt>
                <c:pt idx="17">
                  <c:v>3.1749692292203E-3</c:v>
                </c:pt>
                <c:pt idx="18">
                  <c:v>0.10357169031321468</c:v>
                </c:pt>
                <c:pt idx="19">
                  <c:v>0</c:v>
                </c:pt>
                <c:pt idx="20">
                  <c:v>0</c:v>
                </c:pt>
                <c:pt idx="21">
                  <c:v>4.1781892886507396E-2</c:v>
                </c:pt>
                <c:pt idx="22">
                  <c:v>1.4910114526962523E-2</c:v>
                </c:pt>
                <c:pt idx="23">
                  <c:v>0</c:v>
                </c:pt>
                <c:pt idx="24">
                  <c:v>0</c:v>
                </c:pt>
                <c:pt idx="25">
                  <c:v>1.085019879034857E-2</c:v>
                </c:pt>
                <c:pt idx="26">
                  <c:v>2.0059964361711952E-2</c:v>
                </c:pt>
                <c:pt idx="27">
                  <c:v>0.10563413529825647</c:v>
                </c:pt>
                <c:pt idx="28">
                  <c:v>1.0310502715433018E-2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B2-49A4-A2B9-6EA54938DF57}"/>
            </c:ext>
          </c:extLst>
        </c:ser>
        <c:ser>
          <c:idx val="9"/>
          <c:order val="9"/>
          <c:tx>
            <c:strRef>
              <c:f>'Fall 16'!$BQ$584</c:f>
              <c:strCache>
                <c:ptCount val="1"/>
                <c:pt idx="0">
                  <c:v>S3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16'!$BQ$585:$BQ$613</c:f>
              <c:numCache>
                <c:formatCode>0%</c:formatCode>
                <c:ptCount val="29"/>
                <c:pt idx="0">
                  <c:v>6.1322684421022247E-2</c:v>
                </c:pt>
                <c:pt idx="1">
                  <c:v>1.4146557231988867E-3</c:v>
                </c:pt>
                <c:pt idx="2">
                  <c:v>6.7347267567913422E-3</c:v>
                </c:pt>
                <c:pt idx="3">
                  <c:v>4.2273297865707288E-3</c:v>
                </c:pt>
                <c:pt idx="4">
                  <c:v>2.643861003773439E-3</c:v>
                </c:pt>
                <c:pt idx="5">
                  <c:v>0</c:v>
                </c:pt>
                <c:pt idx="6">
                  <c:v>2.9739428600360912E-3</c:v>
                </c:pt>
                <c:pt idx="7">
                  <c:v>1.1766037004528317E-2</c:v>
                </c:pt>
                <c:pt idx="8">
                  <c:v>3.5334439382491874E-2</c:v>
                </c:pt>
                <c:pt idx="9">
                  <c:v>6.8783778197837441E-3</c:v>
                </c:pt>
                <c:pt idx="10">
                  <c:v>4.2547418995175067E-3</c:v>
                </c:pt>
                <c:pt idx="11">
                  <c:v>8.6415516233204637E-3</c:v>
                </c:pt>
                <c:pt idx="12">
                  <c:v>1.6877478991687601E-3</c:v>
                </c:pt>
                <c:pt idx="13">
                  <c:v>0.52374667876712822</c:v>
                </c:pt>
                <c:pt idx="14">
                  <c:v>0</c:v>
                </c:pt>
                <c:pt idx="15">
                  <c:v>6.2339693951973058E-2</c:v>
                </c:pt>
                <c:pt idx="16">
                  <c:v>2.2087357571549247E-2</c:v>
                </c:pt>
                <c:pt idx="17">
                  <c:v>3.1468111189608748E-3</c:v>
                </c:pt>
                <c:pt idx="18">
                  <c:v>0.15669295304661937</c:v>
                </c:pt>
                <c:pt idx="19">
                  <c:v>0</c:v>
                </c:pt>
                <c:pt idx="20">
                  <c:v>0</c:v>
                </c:pt>
                <c:pt idx="21">
                  <c:v>6.9991099354264445E-3</c:v>
                </c:pt>
                <c:pt idx="22">
                  <c:v>1.1766037004528317E-2</c:v>
                </c:pt>
                <c:pt idx="23">
                  <c:v>0</c:v>
                </c:pt>
                <c:pt idx="24">
                  <c:v>0</c:v>
                </c:pt>
                <c:pt idx="25">
                  <c:v>4.1946396117473238E-3</c:v>
                </c:pt>
                <c:pt idx="26">
                  <c:v>1.2371432259869676E-2</c:v>
                </c:pt>
                <c:pt idx="27">
                  <c:v>4.1014168116288205E-2</c:v>
                </c:pt>
                <c:pt idx="28">
                  <c:v>7.7610224357059299E-3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B2-49A4-A2B9-6EA54938DF57}"/>
            </c:ext>
          </c:extLst>
        </c:ser>
        <c:ser>
          <c:idx val="10"/>
          <c:order val="10"/>
          <c:tx>
            <c:strRef>
              <c:f>'Fall 16'!$BR$584</c:f>
              <c:strCache>
                <c:ptCount val="1"/>
                <c:pt idx="0">
                  <c:v>S4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16'!$BR$585:$BR$613</c:f>
              <c:numCache>
                <c:formatCode>0%</c:formatCode>
                <c:ptCount val="29"/>
                <c:pt idx="0">
                  <c:v>8.3324446945004557E-2</c:v>
                </c:pt>
                <c:pt idx="1">
                  <c:v>0</c:v>
                </c:pt>
                <c:pt idx="2">
                  <c:v>1.458867718296712E-2</c:v>
                </c:pt>
                <c:pt idx="3">
                  <c:v>1.5719663819107502E-2</c:v>
                </c:pt>
                <c:pt idx="4">
                  <c:v>5.3790356836266526E-3</c:v>
                </c:pt>
                <c:pt idx="5">
                  <c:v>0</c:v>
                </c:pt>
                <c:pt idx="6">
                  <c:v>8.099083762029306E-3</c:v>
                </c:pt>
                <c:pt idx="7">
                  <c:v>2.8878024995162691E-2</c:v>
                </c:pt>
                <c:pt idx="8">
                  <c:v>6.5553003566841184E-2</c:v>
                </c:pt>
                <c:pt idx="9">
                  <c:v>1.7042319515535604E-2</c:v>
                </c:pt>
                <c:pt idx="10">
                  <c:v>1.1580304974166383E-2</c:v>
                </c:pt>
                <c:pt idx="11">
                  <c:v>2.0053621062761557E-2</c:v>
                </c:pt>
                <c:pt idx="12">
                  <c:v>4.9593436810093077E-3</c:v>
                </c:pt>
                <c:pt idx="13">
                  <c:v>0.36259674191439722</c:v>
                </c:pt>
                <c:pt idx="14">
                  <c:v>0</c:v>
                </c:pt>
                <c:pt idx="15">
                  <c:v>6.7908684611195924E-2</c:v>
                </c:pt>
                <c:pt idx="16">
                  <c:v>3.8788627735727062E-2</c:v>
                </c:pt>
                <c:pt idx="17">
                  <c:v>3.7713715889279281E-3</c:v>
                </c:pt>
                <c:pt idx="18">
                  <c:v>0.13424336813624482</c:v>
                </c:pt>
                <c:pt idx="19">
                  <c:v>0</c:v>
                </c:pt>
                <c:pt idx="20">
                  <c:v>0</c:v>
                </c:pt>
                <c:pt idx="21">
                  <c:v>1.4342243030418506E-2</c:v>
                </c:pt>
                <c:pt idx="22">
                  <c:v>2.8878024995162691E-2</c:v>
                </c:pt>
                <c:pt idx="23">
                  <c:v>0</c:v>
                </c:pt>
                <c:pt idx="24">
                  <c:v>0</c:v>
                </c:pt>
                <c:pt idx="25">
                  <c:v>8.3812306358846348E-3</c:v>
                </c:pt>
                <c:pt idx="26">
                  <c:v>2.6525113240233419E-2</c:v>
                </c:pt>
                <c:pt idx="27">
                  <c:v>3.9387068923595968E-2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B2-49A4-A2B9-6EA54938DF57}"/>
            </c:ext>
          </c:extLst>
        </c:ser>
        <c:ser>
          <c:idx val="11"/>
          <c:order val="11"/>
          <c:tx>
            <c:strRef>
              <c:f>'Fall 16'!$BS$584</c:f>
              <c:strCache>
                <c:ptCount val="1"/>
                <c:pt idx="0">
                  <c:v>S5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16'!$BS$585:$BS$613</c:f>
              <c:numCache>
                <c:formatCode>0%</c:formatCode>
                <c:ptCount val="29"/>
                <c:pt idx="0">
                  <c:v>7.4702916387482332E-2</c:v>
                </c:pt>
                <c:pt idx="1">
                  <c:v>0</c:v>
                </c:pt>
                <c:pt idx="2">
                  <c:v>1.7252736091879439E-2</c:v>
                </c:pt>
                <c:pt idx="3">
                  <c:v>9.0406895641825628E-3</c:v>
                </c:pt>
                <c:pt idx="4">
                  <c:v>3.5018461248774034E-3</c:v>
                </c:pt>
                <c:pt idx="5">
                  <c:v>0</c:v>
                </c:pt>
                <c:pt idx="6">
                  <c:v>5.825493613665105E-3</c:v>
                </c:pt>
                <c:pt idx="7">
                  <c:v>1.9674191205595416E-2</c:v>
                </c:pt>
                <c:pt idx="8">
                  <c:v>3.6086083474953942E-2</c:v>
                </c:pt>
                <c:pt idx="9">
                  <c:v>1.2686333636994986E-2</c:v>
                </c:pt>
                <c:pt idx="10">
                  <c:v>8.5144224238732323E-3</c:v>
                </c:pt>
                <c:pt idx="11">
                  <c:v>1.108480382357087E-2</c:v>
                </c:pt>
                <c:pt idx="12">
                  <c:v>3.9936026926769346E-3</c:v>
                </c:pt>
                <c:pt idx="13">
                  <c:v>0.2360485832321926</c:v>
                </c:pt>
                <c:pt idx="14">
                  <c:v>0</c:v>
                </c:pt>
                <c:pt idx="15">
                  <c:v>9.8738843313479083E-2</c:v>
                </c:pt>
                <c:pt idx="16">
                  <c:v>4.9824887876757623E-2</c:v>
                </c:pt>
                <c:pt idx="17">
                  <c:v>3.1956315943246698E-3</c:v>
                </c:pt>
                <c:pt idx="18">
                  <c:v>0.34027354716053282</c:v>
                </c:pt>
                <c:pt idx="19">
                  <c:v>0</c:v>
                </c:pt>
                <c:pt idx="20">
                  <c:v>0</c:v>
                </c:pt>
                <c:pt idx="21">
                  <c:v>7.8359517251351193E-3</c:v>
                </c:pt>
                <c:pt idx="22">
                  <c:v>1.9674191205595416E-2</c:v>
                </c:pt>
                <c:pt idx="23">
                  <c:v>0</c:v>
                </c:pt>
                <c:pt idx="24">
                  <c:v>0</c:v>
                </c:pt>
                <c:pt idx="25">
                  <c:v>3.1743738539446284E-3</c:v>
                </c:pt>
                <c:pt idx="26">
                  <c:v>1.6698105755514343E-2</c:v>
                </c:pt>
                <c:pt idx="27">
                  <c:v>2.2172765242771397E-2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B2-49A4-A2B9-6EA54938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0594016"/>
        <c:axId val="-2130597216"/>
      </c:barChart>
      <c:catAx>
        <c:axId val="-21305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597216"/>
        <c:crosses val="autoZero"/>
        <c:auto val="1"/>
        <c:lblAlgn val="ctr"/>
        <c:lblOffset val="100"/>
        <c:noMultiLvlLbl val="0"/>
      </c:catAx>
      <c:valAx>
        <c:axId val="-213059721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59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effectLst/>
              </a:rPr>
              <a:t>SHEEP</a:t>
            </a:r>
            <a:r>
              <a:rPr lang="en-GB" baseline="0">
                <a:effectLst/>
              </a:rPr>
              <a:t>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16'!$BH$584</c:f>
              <c:strCache>
                <c:ptCount val="1"/>
                <c:pt idx="0">
                  <c:v>LH4-484FS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16'!$BH$618:$BH$625</c:f>
              <c:numCache>
                <c:formatCode>0%</c:formatCode>
                <c:ptCount val="8"/>
                <c:pt idx="0">
                  <c:v>0.20724320826552531</c:v>
                </c:pt>
                <c:pt idx="1">
                  <c:v>1.1048528925028858E-2</c:v>
                </c:pt>
                <c:pt idx="2">
                  <c:v>2.1497818129878825E-2</c:v>
                </c:pt>
                <c:pt idx="3">
                  <c:v>0</c:v>
                </c:pt>
                <c:pt idx="4">
                  <c:v>0.11570744586067362</c:v>
                </c:pt>
                <c:pt idx="5">
                  <c:v>2.5531413973630766E-2</c:v>
                </c:pt>
                <c:pt idx="6">
                  <c:v>0.60316674824577532</c:v>
                </c:pt>
                <c:pt idx="7">
                  <c:v>1.5804836599487261E-2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A-4A27-B50E-7465ED7188DF}"/>
            </c:ext>
          </c:extLst>
        </c:ser>
        <c:ser>
          <c:idx val="1"/>
          <c:order val="1"/>
          <c:tx>
            <c:strRef>
              <c:f>'Fall 16'!$BI$584</c:f>
              <c:strCache>
                <c:ptCount val="1"/>
                <c:pt idx="0">
                  <c:v>LH4-486FS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16'!$BI$618:$BI$625</c:f>
              <c:numCache>
                <c:formatCode>0%</c:formatCode>
                <c:ptCount val="8"/>
                <c:pt idx="0">
                  <c:v>0.22760897435779823</c:v>
                </c:pt>
                <c:pt idx="1">
                  <c:v>1.9780420066398966E-2</c:v>
                </c:pt>
                <c:pt idx="2">
                  <c:v>0</c:v>
                </c:pt>
                <c:pt idx="3">
                  <c:v>0</c:v>
                </c:pt>
                <c:pt idx="4">
                  <c:v>9.311821006987929E-2</c:v>
                </c:pt>
                <c:pt idx="5">
                  <c:v>3.6055194813254886E-2</c:v>
                </c:pt>
                <c:pt idx="6">
                  <c:v>0.59678380614112547</c:v>
                </c:pt>
                <c:pt idx="7">
                  <c:v>2.6653394551543148E-2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A-4A27-B50E-7465ED7188DF}"/>
            </c:ext>
          </c:extLst>
        </c:ser>
        <c:ser>
          <c:idx val="2"/>
          <c:order val="2"/>
          <c:tx>
            <c:strRef>
              <c:f>'Fall 16'!$BJ$584</c:f>
              <c:strCache>
                <c:ptCount val="1"/>
                <c:pt idx="0">
                  <c:v>LH4-488FS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16'!$BJ$618:$BJ$625</c:f>
              <c:numCache>
                <c:formatCode>0%</c:formatCode>
                <c:ptCount val="8"/>
                <c:pt idx="0">
                  <c:v>0.14538556607720124</c:v>
                </c:pt>
                <c:pt idx="1">
                  <c:v>1.7766423014090576E-2</c:v>
                </c:pt>
                <c:pt idx="2">
                  <c:v>0</c:v>
                </c:pt>
                <c:pt idx="3">
                  <c:v>4.2640688323244934E-2</c:v>
                </c:pt>
                <c:pt idx="4">
                  <c:v>0.10246071761053492</c:v>
                </c:pt>
                <c:pt idx="5">
                  <c:v>3.4541617312785065E-2</c:v>
                </c:pt>
                <c:pt idx="6">
                  <c:v>0.63524339062411417</c:v>
                </c:pt>
                <c:pt idx="7">
                  <c:v>2.196159703802901E-2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A-4A27-B50E-7465ED7188DF}"/>
            </c:ext>
          </c:extLst>
        </c:ser>
        <c:ser>
          <c:idx val="3"/>
          <c:order val="3"/>
          <c:tx>
            <c:strRef>
              <c:f>'Fall 16'!$BK$584</c:f>
              <c:strCache>
                <c:ptCount val="1"/>
                <c:pt idx="0">
                  <c:v>LH4-489FS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16'!$BK$618:$BK$625</c:f>
              <c:numCache>
                <c:formatCode>0%</c:formatCode>
                <c:ptCount val="8"/>
                <c:pt idx="0">
                  <c:v>0.14871926104989394</c:v>
                </c:pt>
                <c:pt idx="1">
                  <c:v>1.6133011442977976E-2</c:v>
                </c:pt>
                <c:pt idx="2">
                  <c:v>0</c:v>
                </c:pt>
                <c:pt idx="3">
                  <c:v>4.8574982488080322E-2</c:v>
                </c:pt>
                <c:pt idx="4">
                  <c:v>5.5385398836290352E-2</c:v>
                </c:pt>
                <c:pt idx="5">
                  <c:v>1.9305546220554574E-2</c:v>
                </c:pt>
                <c:pt idx="6">
                  <c:v>0.69443154953039554</c:v>
                </c:pt>
                <c:pt idx="7">
                  <c:v>1.7450250431807347E-2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0A-4A27-B50E-7465ED7188DF}"/>
            </c:ext>
          </c:extLst>
        </c:ser>
        <c:ser>
          <c:idx val="4"/>
          <c:order val="4"/>
          <c:tx>
            <c:strRef>
              <c:f>'Fall 16'!$BL$584</c:f>
              <c:strCache>
                <c:ptCount val="1"/>
                <c:pt idx="0">
                  <c:v>LH4-490FS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16'!$BL$618:$BL$625</c:f>
              <c:numCache>
                <c:formatCode>0%</c:formatCode>
                <c:ptCount val="8"/>
                <c:pt idx="0">
                  <c:v>0.14382031057227992</c:v>
                </c:pt>
                <c:pt idx="1">
                  <c:v>5.2226306428433782E-2</c:v>
                </c:pt>
                <c:pt idx="2">
                  <c:v>4.2163006741836265E-3</c:v>
                </c:pt>
                <c:pt idx="3">
                  <c:v>5.3597336351116028E-2</c:v>
                </c:pt>
                <c:pt idx="4">
                  <c:v>5.3994991050994472E-2</c:v>
                </c:pt>
                <c:pt idx="5">
                  <c:v>7.6307768251383842E-2</c:v>
                </c:pt>
                <c:pt idx="6">
                  <c:v>0.60122483577963637</c:v>
                </c:pt>
                <c:pt idx="7">
                  <c:v>1.4612150891971784E-2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0A-4A27-B50E-7465ED7188DF}"/>
            </c:ext>
          </c:extLst>
        </c:ser>
        <c:ser>
          <c:idx val="5"/>
          <c:order val="5"/>
          <c:tx>
            <c:strRef>
              <c:f>'Fall 16'!$BM$584</c:f>
              <c:strCache>
                <c:ptCount val="1"/>
                <c:pt idx="0">
                  <c:v>LH4-485FS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16'!$BM$618:$BM$625</c:f>
              <c:numCache>
                <c:formatCode>0%</c:formatCode>
                <c:ptCount val="8"/>
                <c:pt idx="0">
                  <c:v>0.1407116235878752</c:v>
                </c:pt>
                <c:pt idx="1">
                  <c:v>1.2673338032746248E-2</c:v>
                </c:pt>
                <c:pt idx="2">
                  <c:v>2.5686452164911389E-2</c:v>
                </c:pt>
                <c:pt idx="3">
                  <c:v>4.759716272937143E-2</c:v>
                </c:pt>
                <c:pt idx="4">
                  <c:v>9.78671374723213E-2</c:v>
                </c:pt>
                <c:pt idx="5">
                  <c:v>3.2853101994709893E-2</c:v>
                </c:pt>
                <c:pt idx="6">
                  <c:v>0.61851519556214685</c:v>
                </c:pt>
                <c:pt idx="7">
                  <c:v>2.4095988455917469E-2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0A-4A27-B50E-7465ED7188DF}"/>
            </c:ext>
          </c:extLst>
        </c:ser>
        <c:ser>
          <c:idx val="6"/>
          <c:order val="6"/>
          <c:tx>
            <c:strRef>
              <c:f>'Fall 16'!$BN$584</c:f>
              <c:strCache>
                <c:ptCount val="1"/>
                <c:pt idx="0">
                  <c:v>LH4-487FS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16'!$BN$618:$BN$625</c:f>
              <c:numCache>
                <c:formatCode>0%</c:formatCode>
                <c:ptCount val="8"/>
                <c:pt idx="0">
                  <c:v>0.15492838698450451</c:v>
                </c:pt>
                <c:pt idx="1">
                  <c:v>2.9525823753292268E-2</c:v>
                </c:pt>
                <c:pt idx="2">
                  <c:v>0</c:v>
                </c:pt>
                <c:pt idx="3">
                  <c:v>0.14070573669596684</c:v>
                </c:pt>
                <c:pt idx="4">
                  <c:v>9.2138352299574622E-2</c:v>
                </c:pt>
                <c:pt idx="5">
                  <c:v>3.6813208238563794E-2</c:v>
                </c:pt>
                <c:pt idx="6">
                  <c:v>0.51920437787625584</c:v>
                </c:pt>
                <c:pt idx="7">
                  <c:v>2.6684114151842062E-2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0A-4A27-B50E-7465ED7188DF}"/>
            </c:ext>
          </c:extLst>
        </c:ser>
        <c:ser>
          <c:idx val="7"/>
          <c:order val="7"/>
          <c:tx>
            <c:strRef>
              <c:f>'Fall 16'!$BO$584</c:f>
              <c:strCache>
                <c:ptCount val="1"/>
                <c:pt idx="0">
                  <c:v>S1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16'!$BO$618:$BO$625</c:f>
              <c:numCache>
                <c:formatCode>0%</c:formatCode>
                <c:ptCount val="8"/>
                <c:pt idx="0">
                  <c:v>0.23023811481923961</c:v>
                </c:pt>
                <c:pt idx="1">
                  <c:v>0.10179538952820953</c:v>
                </c:pt>
                <c:pt idx="2">
                  <c:v>0</c:v>
                </c:pt>
                <c:pt idx="3">
                  <c:v>0</c:v>
                </c:pt>
                <c:pt idx="4">
                  <c:v>5.1028767823197228E-2</c:v>
                </c:pt>
                <c:pt idx="5">
                  <c:v>0.12281592765371921</c:v>
                </c:pt>
                <c:pt idx="6">
                  <c:v>0.40458688836044865</c:v>
                </c:pt>
                <c:pt idx="7">
                  <c:v>8.9534911815185733E-2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0A-4A27-B50E-7465ED7188DF}"/>
            </c:ext>
          </c:extLst>
        </c:ser>
        <c:ser>
          <c:idx val="8"/>
          <c:order val="8"/>
          <c:tx>
            <c:strRef>
              <c:f>'Fall 16'!$BP$584</c:f>
              <c:strCache>
                <c:ptCount val="1"/>
                <c:pt idx="0">
                  <c:v>S2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16'!$BP$618:$BP$625</c:f>
              <c:numCache>
                <c:formatCode>0%</c:formatCode>
                <c:ptCount val="8"/>
                <c:pt idx="0">
                  <c:v>0.20526921143175761</c:v>
                </c:pt>
                <c:pt idx="1">
                  <c:v>7.3251526914309445E-2</c:v>
                </c:pt>
                <c:pt idx="2">
                  <c:v>0</c:v>
                </c:pt>
                <c:pt idx="3">
                  <c:v>0</c:v>
                </c:pt>
                <c:pt idx="4">
                  <c:v>5.3305668932292286E-2</c:v>
                </c:pt>
                <c:pt idx="5">
                  <c:v>9.8552094733063131E-2</c:v>
                </c:pt>
                <c:pt idx="6">
                  <c:v>0.51896728833821981</c:v>
                </c:pt>
                <c:pt idx="7">
                  <c:v>5.0654209650357614E-2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0A-4A27-B50E-7465ED7188DF}"/>
            </c:ext>
          </c:extLst>
        </c:ser>
        <c:ser>
          <c:idx val="9"/>
          <c:order val="9"/>
          <c:tx>
            <c:strRef>
              <c:f>'Fall 16'!$BQ$584</c:f>
              <c:strCache>
                <c:ptCount val="1"/>
                <c:pt idx="0">
                  <c:v>S3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16'!$BQ$618:$BQ$625</c:f>
              <c:numCache>
                <c:formatCode>0%</c:formatCode>
                <c:ptCount val="8"/>
                <c:pt idx="0">
                  <c:v>8.3217319445554577E-2</c:v>
                </c:pt>
                <c:pt idx="1">
                  <c:v>0.13989465361275136</c:v>
                </c:pt>
                <c:pt idx="2">
                  <c:v>0</c:v>
                </c:pt>
                <c:pt idx="3">
                  <c:v>0</c:v>
                </c:pt>
                <c:pt idx="4">
                  <c:v>4.9873007818169952E-2</c:v>
                </c:pt>
                <c:pt idx="5">
                  <c:v>0.14709262175718163</c:v>
                </c:pt>
                <c:pt idx="6">
                  <c:v>0.48764616664345628</c:v>
                </c:pt>
                <c:pt idx="7">
                  <c:v>9.2276230722886293E-2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0A-4A27-B50E-7465ED7188DF}"/>
            </c:ext>
          </c:extLst>
        </c:ser>
        <c:ser>
          <c:idx val="10"/>
          <c:order val="10"/>
          <c:tx>
            <c:strRef>
              <c:f>'Fall 16'!$BR$584</c:f>
              <c:strCache>
                <c:ptCount val="1"/>
                <c:pt idx="0">
                  <c:v>S4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16'!$BR$618:$BR$625</c:f>
              <c:numCache>
                <c:formatCode>0%</c:formatCode>
                <c:ptCount val="8"/>
                <c:pt idx="0">
                  <c:v>0.12204743251758726</c:v>
                </c:pt>
                <c:pt idx="1">
                  <c:v>0.24574181314339869</c:v>
                </c:pt>
                <c:pt idx="2">
                  <c:v>0</c:v>
                </c:pt>
                <c:pt idx="3">
                  <c:v>0</c:v>
                </c:pt>
                <c:pt idx="4">
                  <c:v>7.1321318309693751E-2</c:v>
                </c:pt>
                <c:pt idx="5">
                  <c:v>0.22571936351536526</c:v>
                </c:pt>
                <c:pt idx="6">
                  <c:v>0.33517007251395509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0A-4A27-B50E-7465ED7188DF}"/>
            </c:ext>
          </c:extLst>
        </c:ser>
        <c:ser>
          <c:idx val="11"/>
          <c:order val="11"/>
          <c:tx>
            <c:strRef>
              <c:f>'Fall 16'!$BS$584</c:f>
              <c:strCache>
                <c:ptCount val="1"/>
                <c:pt idx="0">
                  <c:v>S5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16'!$BS$618:$BS$625</c:f>
              <c:numCache>
                <c:formatCode>0%</c:formatCode>
                <c:ptCount val="8"/>
                <c:pt idx="0">
                  <c:v>0.11265772465515179</c:v>
                </c:pt>
                <c:pt idx="1">
                  <c:v>0.28285646637448603</c:v>
                </c:pt>
                <c:pt idx="2">
                  <c:v>0</c:v>
                </c:pt>
                <c:pt idx="3">
                  <c:v>0</c:v>
                </c:pt>
                <c:pt idx="4">
                  <c:v>4.5638072838438827E-2</c:v>
                </c:pt>
                <c:pt idx="5">
                  <c:v>0.24006919216119882</c:v>
                </c:pt>
                <c:pt idx="6">
                  <c:v>0.31877854397072447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0A-4A27-B50E-7465ED718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0699616"/>
        <c:axId val="-2130702720"/>
      </c:barChart>
      <c:catAx>
        <c:axId val="-21306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702720"/>
        <c:crosses val="autoZero"/>
        <c:auto val="1"/>
        <c:lblAlgn val="ctr"/>
        <c:lblOffset val="100"/>
        <c:noMultiLvlLbl val="0"/>
      </c:catAx>
      <c:valAx>
        <c:axId val="-21307027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6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SHEEP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16'!$BH$584</c:f>
              <c:strCache>
                <c:ptCount val="1"/>
                <c:pt idx="0">
                  <c:v>LH4-484FS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16'!$BH$630:$BH$649</c:f>
              <c:numCache>
                <c:formatCode>0%</c:formatCode>
                <c:ptCount val="20"/>
                <c:pt idx="0">
                  <c:v>0.10743402957730516</c:v>
                </c:pt>
                <c:pt idx="1">
                  <c:v>0</c:v>
                </c:pt>
                <c:pt idx="2">
                  <c:v>8.3674464587086168E-3</c:v>
                </c:pt>
                <c:pt idx="3">
                  <c:v>1.3284147981623008E-3</c:v>
                </c:pt>
                <c:pt idx="4">
                  <c:v>0</c:v>
                </c:pt>
                <c:pt idx="5">
                  <c:v>0</c:v>
                </c:pt>
                <c:pt idx="6">
                  <c:v>3.9019129918109879E-3</c:v>
                </c:pt>
                <c:pt idx="7">
                  <c:v>5.1443650276461493E-2</c:v>
                </c:pt>
                <c:pt idx="8">
                  <c:v>6.5176511904637857E-2</c:v>
                </c:pt>
                <c:pt idx="9">
                  <c:v>1.0957603453480957E-2</c:v>
                </c:pt>
                <c:pt idx="10">
                  <c:v>4.833010091169483E-3</c:v>
                </c:pt>
                <c:pt idx="11">
                  <c:v>5.5628856281797704E-3</c:v>
                </c:pt>
                <c:pt idx="12">
                  <c:v>1.9304047440305227E-3</c:v>
                </c:pt>
                <c:pt idx="13">
                  <c:v>0.36068629306123551</c:v>
                </c:pt>
                <c:pt idx="14">
                  <c:v>0</c:v>
                </c:pt>
                <c:pt idx="15">
                  <c:v>5.2840697154119896E-2</c:v>
                </c:pt>
                <c:pt idx="16">
                  <c:v>5.4597832828542268E-2</c:v>
                </c:pt>
                <c:pt idx="17">
                  <c:v>2.7383357557436206E-3</c:v>
                </c:pt>
                <c:pt idx="18">
                  <c:v>0.26338789462639384</c:v>
                </c:pt>
                <c:pt idx="19">
                  <c:v>4.8130766500178012E-3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4-4BEC-AF3F-B4DF7C4FCE3A}"/>
            </c:ext>
          </c:extLst>
        </c:ser>
        <c:ser>
          <c:idx val="1"/>
          <c:order val="1"/>
          <c:tx>
            <c:strRef>
              <c:f>'Fall 16'!$BI$584</c:f>
              <c:strCache>
                <c:ptCount val="1"/>
                <c:pt idx="0">
                  <c:v>LH4-486FS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16'!$BI$630:$BI$649</c:f>
              <c:numCache>
                <c:formatCode>0%</c:formatCode>
                <c:ptCount val="20"/>
                <c:pt idx="0">
                  <c:v>0.11043388660434858</c:v>
                </c:pt>
                <c:pt idx="1">
                  <c:v>0</c:v>
                </c:pt>
                <c:pt idx="2">
                  <c:v>2.0998027326306932E-2</c:v>
                </c:pt>
                <c:pt idx="3">
                  <c:v>1.6850967285839819E-3</c:v>
                </c:pt>
                <c:pt idx="4">
                  <c:v>1.7176994013015107E-2</c:v>
                </c:pt>
                <c:pt idx="5">
                  <c:v>0</c:v>
                </c:pt>
                <c:pt idx="6">
                  <c:v>4.3231267551085599E-3</c:v>
                </c:pt>
                <c:pt idx="7">
                  <c:v>2.6616972401451215E-2</c:v>
                </c:pt>
                <c:pt idx="8">
                  <c:v>6.023642892699281E-2</c:v>
                </c:pt>
                <c:pt idx="9">
                  <c:v>1.8314164967822989E-2</c:v>
                </c:pt>
                <c:pt idx="10">
                  <c:v>1.5610794587212791E-2</c:v>
                </c:pt>
                <c:pt idx="11">
                  <c:v>8.7502747664578561E-3</c:v>
                </c:pt>
                <c:pt idx="12">
                  <c:v>5.3425978317624802E-3</c:v>
                </c:pt>
                <c:pt idx="13">
                  <c:v>0.27917014872907098</c:v>
                </c:pt>
                <c:pt idx="14">
                  <c:v>0</c:v>
                </c:pt>
                <c:pt idx="15">
                  <c:v>3.9840790438876332E-2</c:v>
                </c:pt>
                <c:pt idx="16">
                  <c:v>4.5651647139367368E-2</c:v>
                </c:pt>
                <c:pt idx="17">
                  <c:v>5.2430222913644317E-3</c:v>
                </c:pt>
                <c:pt idx="18">
                  <c:v>0.33399714074404213</c:v>
                </c:pt>
                <c:pt idx="19">
                  <c:v>6.6088857482153934E-3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4-4BEC-AF3F-B4DF7C4FCE3A}"/>
            </c:ext>
          </c:extLst>
        </c:ser>
        <c:ser>
          <c:idx val="2"/>
          <c:order val="2"/>
          <c:tx>
            <c:strRef>
              <c:f>'Fall 16'!$BJ$584</c:f>
              <c:strCache>
                <c:ptCount val="1"/>
                <c:pt idx="0">
                  <c:v>LH4-488FS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16'!$BJ$630:$BJ$649</c:f>
              <c:numCache>
                <c:formatCode>0%</c:formatCode>
                <c:ptCount val="20"/>
                <c:pt idx="0">
                  <c:v>9.6028768179974411E-2</c:v>
                </c:pt>
                <c:pt idx="1">
                  <c:v>0</c:v>
                </c:pt>
                <c:pt idx="2">
                  <c:v>7.0933595412256273E-3</c:v>
                </c:pt>
                <c:pt idx="3">
                  <c:v>2.1221521600375912E-3</c:v>
                </c:pt>
                <c:pt idx="4">
                  <c:v>2.1385401287031685E-2</c:v>
                </c:pt>
                <c:pt idx="5">
                  <c:v>0</c:v>
                </c:pt>
                <c:pt idx="6">
                  <c:v>4.2266996992816009E-3</c:v>
                </c:pt>
                <c:pt idx="7">
                  <c:v>1.98304097874758E-2</c:v>
                </c:pt>
                <c:pt idx="8">
                  <c:v>5.8462259551572492E-2</c:v>
                </c:pt>
                <c:pt idx="9">
                  <c:v>7.6410995955517149E-3</c:v>
                </c:pt>
                <c:pt idx="10">
                  <c:v>5.3823453537602678E-3</c:v>
                </c:pt>
                <c:pt idx="11">
                  <c:v>9.2660317158676959E-3</c:v>
                </c:pt>
                <c:pt idx="12">
                  <c:v>2.5235728369720511E-3</c:v>
                </c:pt>
                <c:pt idx="13">
                  <c:v>0.43566428156654469</c:v>
                </c:pt>
                <c:pt idx="14">
                  <c:v>1.5826564882981758E-2</c:v>
                </c:pt>
                <c:pt idx="15">
                  <c:v>5.5949278530201846E-2</c:v>
                </c:pt>
                <c:pt idx="16">
                  <c:v>3.2410124283296843E-2</c:v>
                </c:pt>
                <c:pt idx="17">
                  <c:v>3.7341051637699231E-3</c:v>
                </c:pt>
                <c:pt idx="18">
                  <c:v>0.21779858264954802</c:v>
                </c:pt>
                <c:pt idx="19">
                  <c:v>4.6549632149061717E-3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24-4BEC-AF3F-B4DF7C4FCE3A}"/>
            </c:ext>
          </c:extLst>
        </c:ser>
        <c:ser>
          <c:idx val="3"/>
          <c:order val="3"/>
          <c:tx>
            <c:strRef>
              <c:f>'Fall 16'!$BK$584</c:f>
              <c:strCache>
                <c:ptCount val="1"/>
                <c:pt idx="0">
                  <c:v>LH4-489FS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16'!$BK$630:$BK$649</c:f>
              <c:numCache>
                <c:formatCode>0%</c:formatCode>
                <c:ptCount val="20"/>
                <c:pt idx="0">
                  <c:v>5.9849032091008732E-2</c:v>
                </c:pt>
                <c:pt idx="1">
                  <c:v>0</c:v>
                </c:pt>
                <c:pt idx="2">
                  <c:v>1.0562373971365299E-2</c:v>
                </c:pt>
                <c:pt idx="3">
                  <c:v>1.5501592524413705E-3</c:v>
                </c:pt>
                <c:pt idx="4">
                  <c:v>1.8168900173131802E-2</c:v>
                </c:pt>
                <c:pt idx="5">
                  <c:v>0</c:v>
                </c:pt>
                <c:pt idx="6">
                  <c:v>2.6749534403734125E-3</c:v>
                </c:pt>
                <c:pt idx="7">
                  <c:v>1.6911378829216967E-2</c:v>
                </c:pt>
                <c:pt idx="8">
                  <c:v>3.5591300790831219E-2</c:v>
                </c:pt>
                <c:pt idx="9">
                  <c:v>9.3238700727014609E-3</c:v>
                </c:pt>
                <c:pt idx="10">
                  <c:v>1.1090944499925721E-2</c:v>
                </c:pt>
                <c:pt idx="11">
                  <c:v>5.6243053852871212E-3</c:v>
                </c:pt>
                <c:pt idx="12">
                  <c:v>3.4934827913647264E-3</c:v>
                </c:pt>
                <c:pt idx="13">
                  <c:v>0.4575240188782832</c:v>
                </c:pt>
                <c:pt idx="14">
                  <c:v>1.9134298926212212E-2</c:v>
                </c:pt>
                <c:pt idx="15">
                  <c:v>0.12789947879784405</c:v>
                </c:pt>
                <c:pt idx="16">
                  <c:v>1.8834268057692505E-2</c:v>
                </c:pt>
                <c:pt idx="17">
                  <c:v>2.8306719042458339E-3</c:v>
                </c:pt>
                <c:pt idx="18">
                  <c:v>0.19385985207598297</c:v>
                </c:pt>
                <c:pt idx="19">
                  <c:v>5.0767100620913424E-3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24-4BEC-AF3F-B4DF7C4FCE3A}"/>
            </c:ext>
          </c:extLst>
        </c:ser>
        <c:ser>
          <c:idx val="4"/>
          <c:order val="4"/>
          <c:tx>
            <c:strRef>
              <c:f>'Fall 16'!$BL$584</c:f>
              <c:strCache>
                <c:ptCount val="1"/>
                <c:pt idx="0">
                  <c:v>LH4-490FS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16'!$BL$630:$BL$649</c:f>
              <c:numCache>
                <c:formatCode>0%</c:formatCode>
                <c:ptCount val="20"/>
                <c:pt idx="0">
                  <c:v>4.3070137452081853E-2</c:v>
                </c:pt>
                <c:pt idx="1">
                  <c:v>0</c:v>
                </c:pt>
                <c:pt idx="2">
                  <c:v>6.2958565311752824E-3</c:v>
                </c:pt>
                <c:pt idx="3">
                  <c:v>1.2873827366370277E-3</c:v>
                </c:pt>
                <c:pt idx="4">
                  <c:v>1.244060192515516E-2</c:v>
                </c:pt>
                <c:pt idx="5">
                  <c:v>2.0914565009282201E-3</c:v>
                </c:pt>
                <c:pt idx="6">
                  <c:v>3.6814443024495325E-2</c:v>
                </c:pt>
                <c:pt idx="7">
                  <c:v>0.17005882064393132</c:v>
                </c:pt>
                <c:pt idx="8">
                  <c:v>3.4076308397073457E-2</c:v>
                </c:pt>
                <c:pt idx="9">
                  <c:v>7.6799966785720325E-3</c:v>
                </c:pt>
                <c:pt idx="10">
                  <c:v>5.8443505575563907E-3</c:v>
                </c:pt>
                <c:pt idx="11">
                  <c:v>5.4775203796939105E-3</c:v>
                </c:pt>
                <c:pt idx="12">
                  <c:v>2.4561555180059335E-3</c:v>
                </c:pt>
                <c:pt idx="13">
                  <c:v>0.35333829928154781</c:v>
                </c:pt>
                <c:pt idx="14">
                  <c:v>1.4488375717831103E-2</c:v>
                </c:pt>
                <c:pt idx="15">
                  <c:v>7.8847774843613883E-2</c:v>
                </c:pt>
                <c:pt idx="16">
                  <c:v>2.191115473239957E-2</c:v>
                </c:pt>
                <c:pt idx="17">
                  <c:v>2.0095098217123514E-3</c:v>
                </c:pt>
                <c:pt idx="18">
                  <c:v>0.19767994797946137</c:v>
                </c:pt>
                <c:pt idx="19">
                  <c:v>4.1319072781281609E-3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24-4BEC-AF3F-B4DF7C4FCE3A}"/>
            </c:ext>
          </c:extLst>
        </c:ser>
        <c:ser>
          <c:idx val="5"/>
          <c:order val="5"/>
          <c:tx>
            <c:strRef>
              <c:f>'Fall 16'!$BM$584</c:f>
              <c:strCache>
                <c:ptCount val="1"/>
                <c:pt idx="0">
                  <c:v>LH4-485FS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16'!$BM$630:$BM$649</c:f>
              <c:numCache>
                <c:formatCode>0%</c:formatCode>
                <c:ptCount val="20"/>
                <c:pt idx="0">
                  <c:v>0.13286459705855835</c:v>
                </c:pt>
                <c:pt idx="1">
                  <c:v>0</c:v>
                </c:pt>
                <c:pt idx="2">
                  <c:v>1.8481262698914914E-2</c:v>
                </c:pt>
                <c:pt idx="3">
                  <c:v>9.0115107934946449E-4</c:v>
                </c:pt>
                <c:pt idx="4">
                  <c:v>1.1190682558179425E-2</c:v>
                </c:pt>
                <c:pt idx="5">
                  <c:v>0</c:v>
                </c:pt>
                <c:pt idx="6">
                  <c:v>2.5940834886576721E-3</c:v>
                </c:pt>
                <c:pt idx="7">
                  <c:v>5.3921672803122975E-2</c:v>
                </c:pt>
                <c:pt idx="8">
                  <c:v>3.6517787554217744E-2</c:v>
                </c:pt>
                <c:pt idx="9">
                  <c:v>2.280967003237535E-2</c:v>
                </c:pt>
                <c:pt idx="10">
                  <c:v>1.3934883800552696E-2</c:v>
                </c:pt>
                <c:pt idx="11">
                  <c:v>3.396566631792791E-3</c:v>
                </c:pt>
                <c:pt idx="12">
                  <c:v>2.6902629937635681E-3</c:v>
                </c:pt>
                <c:pt idx="13">
                  <c:v>0.20850454514785002</c:v>
                </c:pt>
                <c:pt idx="14">
                  <c:v>1.1647128259425057E-2</c:v>
                </c:pt>
                <c:pt idx="15">
                  <c:v>0.13086503868564373</c:v>
                </c:pt>
                <c:pt idx="16">
                  <c:v>4.8191849520760485E-2</c:v>
                </c:pt>
                <c:pt idx="17">
                  <c:v>2.5957954563217847E-3</c:v>
                </c:pt>
                <c:pt idx="18">
                  <c:v>0.28592424425671581</c:v>
                </c:pt>
                <c:pt idx="19">
                  <c:v>1.296877797379827E-2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24-4BEC-AF3F-B4DF7C4FCE3A}"/>
            </c:ext>
          </c:extLst>
        </c:ser>
        <c:ser>
          <c:idx val="6"/>
          <c:order val="6"/>
          <c:tx>
            <c:strRef>
              <c:f>'Fall 16'!$BN$584</c:f>
              <c:strCache>
                <c:ptCount val="1"/>
                <c:pt idx="0">
                  <c:v>LH4-487FS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16'!$BN$630:$BN$649</c:f>
              <c:numCache>
                <c:formatCode>0%</c:formatCode>
                <c:ptCount val="20"/>
                <c:pt idx="0">
                  <c:v>8.0503253358634869E-2</c:v>
                </c:pt>
                <c:pt idx="1">
                  <c:v>0</c:v>
                </c:pt>
                <c:pt idx="2">
                  <c:v>1.7370726828067434E-2</c:v>
                </c:pt>
                <c:pt idx="3">
                  <c:v>1.6201999382512305E-3</c:v>
                </c:pt>
                <c:pt idx="4">
                  <c:v>2.461086702352773E-2</c:v>
                </c:pt>
                <c:pt idx="5">
                  <c:v>0</c:v>
                </c:pt>
                <c:pt idx="6">
                  <c:v>3.2238274283321075E-3</c:v>
                </c:pt>
                <c:pt idx="7">
                  <c:v>2.4881899641376579E-2</c:v>
                </c:pt>
                <c:pt idx="8">
                  <c:v>5.1371150896665801E-2</c:v>
                </c:pt>
                <c:pt idx="9">
                  <c:v>1.3108090306464022E-2</c:v>
                </c:pt>
                <c:pt idx="10">
                  <c:v>1.5269498911007677E-2</c:v>
                </c:pt>
                <c:pt idx="11">
                  <c:v>1.006517886538851E-2</c:v>
                </c:pt>
                <c:pt idx="12">
                  <c:v>4.9535529324768188E-3</c:v>
                </c:pt>
                <c:pt idx="13">
                  <c:v>0.3879278879135778</c:v>
                </c:pt>
                <c:pt idx="14">
                  <c:v>3.2844680532216161E-2</c:v>
                </c:pt>
                <c:pt idx="15">
                  <c:v>0.11890449114674807</c:v>
                </c:pt>
                <c:pt idx="16">
                  <c:v>2.8371096044578856E-2</c:v>
                </c:pt>
                <c:pt idx="17">
                  <c:v>3.5739459753849159E-3</c:v>
                </c:pt>
                <c:pt idx="18">
                  <c:v>0.17685786885825064</c:v>
                </c:pt>
                <c:pt idx="19">
                  <c:v>4.5417833990506282E-3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24-4BEC-AF3F-B4DF7C4FCE3A}"/>
            </c:ext>
          </c:extLst>
        </c:ser>
        <c:ser>
          <c:idx val="7"/>
          <c:order val="7"/>
          <c:tx>
            <c:strRef>
              <c:f>'Fall 16'!$BO$584</c:f>
              <c:strCache>
                <c:ptCount val="1"/>
                <c:pt idx="0">
                  <c:v>S1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16'!$BO$630:$BO$649</c:f>
              <c:numCache>
                <c:formatCode>0%</c:formatCode>
                <c:ptCount val="20"/>
                <c:pt idx="0">
                  <c:v>0.14953637645341977</c:v>
                </c:pt>
                <c:pt idx="1">
                  <c:v>0</c:v>
                </c:pt>
                <c:pt idx="2">
                  <c:v>1.8781364276113224E-2</c:v>
                </c:pt>
                <c:pt idx="3">
                  <c:v>2.1058902586866147E-2</c:v>
                </c:pt>
                <c:pt idx="4">
                  <c:v>5.5858496089261469E-3</c:v>
                </c:pt>
                <c:pt idx="5">
                  <c:v>6.5105063398666662E-3</c:v>
                </c:pt>
                <c:pt idx="6">
                  <c:v>0</c:v>
                </c:pt>
                <c:pt idx="7">
                  <c:v>3.2541854975262914E-2</c:v>
                </c:pt>
                <c:pt idx="8">
                  <c:v>6.9910570777144673E-2</c:v>
                </c:pt>
                <c:pt idx="9">
                  <c:v>1.6947814109575025E-2</c:v>
                </c:pt>
                <c:pt idx="10">
                  <c:v>1.4529525028563186E-2</c:v>
                </c:pt>
                <c:pt idx="11">
                  <c:v>2.4349273356027577E-2</c:v>
                </c:pt>
                <c:pt idx="12">
                  <c:v>6.2009842541164931E-3</c:v>
                </c:pt>
                <c:pt idx="13">
                  <c:v>0.35971926698751339</c:v>
                </c:pt>
                <c:pt idx="14">
                  <c:v>6.3550319026678403E-2</c:v>
                </c:pt>
                <c:pt idx="15">
                  <c:v>4.2703736047710619E-2</c:v>
                </c:pt>
                <c:pt idx="16">
                  <c:v>3.5039268983242271E-2</c:v>
                </c:pt>
                <c:pt idx="17">
                  <c:v>4.0098838026625542E-3</c:v>
                </c:pt>
                <c:pt idx="18">
                  <c:v>0.12902450338631075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24-4BEC-AF3F-B4DF7C4FCE3A}"/>
            </c:ext>
          </c:extLst>
        </c:ser>
        <c:ser>
          <c:idx val="8"/>
          <c:order val="8"/>
          <c:tx>
            <c:strRef>
              <c:f>'Fall 16'!$BP$584</c:f>
              <c:strCache>
                <c:ptCount val="1"/>
                <c:pt idx="0">
                  <c:v>S2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16'!$BP$630:$BP$649</c:f>
              <c:numCache>
                <c:formatCode>0%</c:formatCode>
                <c:ptCount val="20"/>
                <c:pt idx="0">
                  <c:v>0.22870231927689913</c:v>
                </c:pt>
                <c:pt idx="1">
                  <c:v>0</c:v>
                </c:pt>
                <c:pt idx="2">
                  <c:v>8.6785238827604676E-3</c:v>
                </c:pt>
                <c:pt idx="3">
                  <c:v>8.0738223506115672E-3</c:v>
                </c:pt>
                <c:pt idx="4">
                  <c:v>8.5091389853194539E-3</c:v>
                </c:pt>
                <c:pt idx="5">
                  <c:v>0</c:v>
                </c:pt>
                <c:pt idx="6">
                  <c:v>8.7429717752050953E-2</c:v>
                </c:pt>
                <c:pt idx="7">
                  <c:v>1.872064132276827E-2</c:v>
                </c:pt>
                <c:pt idx="8">
                  <c:v>6.0462078725562259E-2</c:v>
                </c:pt>
                <c:pt idx="9">
                  <c:v>7.9868666536403749E-3</c:v>
                </c:pt>
                <c:pt idx="10">
                  <c:v>5.6203818608826462E-3</c:v>
                </c:pt>
                <c:pt idx="11">
                  <c:v>1.6797422440546279E-2</c:v>
                </c:pt>
                <c:pt idx="12">
                  <c:v>2.6546994184867504E-3</c:v>
                </c:pt>
                <c:pt idx="13">
                  <c:v>0.32607911775869908</c:v>
                </c:pt>
                <c:pt idx="14">
                  <c:v>2.4260384566957085E-2</c:v>
                </c:pt>
                <c:pt idx="15">
                  <c:v>2.7332705596845867E-2</c:v>
                </c:pt>
                <c:pt idx="16">
                  <c:v>3.4664642457541604E-2</c:v>
                </c:pt>
                <c:pt idx="17">
                  <c:v>3.9863852181400939E-3</c:v>
                </c:pt>
                <c:pt idx="18">
                  <c:v>0.130041151732288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24-4BEC-AF3F-B4DF7C4FCE3A}"/>
            </c:ext>
          </c:extLst>
        </c:ser>
        <c:ser>
          <c:idx val="9"/>
          <c:order val="9"/>
          <c:tx>
            <c:strRef>
              <c:f>'Fall 16'!$BQ$584</c:f>
              <c:strCache>
                <c:ptCount val="1"/>
                <c:pt idx="0">
                  <c:v>S3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16'!$BQ$630:$BQ$649</c:f>
              <c:numCache>
                <c:formatCode>0%</c:formatCode>
                <c:ptCount val="20"/>
                <c:pt idx="0">
                  <c:v>6.6953939898640916E-2</c:v>
                </c:pt>
                <c:pt idx="1">
                  <c:v>1.5445634052487188E-3</c:v>
                </c:pt>
                <c:pt idx="2">
                  <c:v>7.3531759864282151E-3</c:v>
                </c:pt>
                <c:pt idx="3">
                  <c:v>4.6155250236364805E-3</c:v>
                </c:pt>
                <c:pt idx="4">
                  <c:v>2.8866464737855391E-3</c:v>
                </c:pt>
                <c:pt idx="5">
                  <c:v>0</c:v>
                </c:pt>
                <c:pt idx="6">
                  <c:v>3.2470397112065864E-3</c:v>
                </c:pt>
                <c:pt idx="7">
                  <c:v>1.2846510910019971E-2</c:v>
                </c:pt>
                <c:pt idx="8">
                  <c:v>3.8579197129154218E-2</c:v>
                </c:pt>
                <c:pt idx="9">
                  <c:v>7.5100185109976706E-3</c:v>
                </c:pt>
                <c:pt idx="10">
                  <c:v>4.6454543879502208E-3</c:v>
                </c:pt>
                <c:pt idx="11">
                  <c:v>9.4351043742053487E-3</c:v>
                </c:pt>
                <c:pt idx="12">
                  <c:v>1.8427336061998005E-3</c:v>
                </c:pt>
                <c:pt idx="13">
                  <c:v>0.57184227962899947</c:v>
                </c:pt>
                <c:pt idx="14">
                  <c:v>0</c:v>
                </c:pt>
                <c:pt idx="15">
                  <c:v>6.8064341304817491E-2</c:v>
                </c:pt>
                <c:pt idx="16">
                  <c:v>2.411563722833919E-2</c:v>
                </c:pt>
                <c:pt idx="17">
                  <c:v>3.4357824436507139E-3</c:v>
                </c:pt>
                <c:pt idx="18">
                  <c:v>0.17108204997671933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424-4BEC-AF3F-B4DF7C4FCE3A}"/>
            </c:ext>
          </c:extLst>
        </c:ser>
        <c:ser>
          <c:idx val="10"/>
          <c:order val="10"/>
          <c:tx>
            <c:strRef>
              <c:f>'Fall 16'!$BR$584</c:f>
              <c:strCache>
                <c:ptCount val="1"/>
                <c:pt idx="0">
                  <c:v>S4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16'!$BR$630:$BR$649</c:f>
              <c:numCache>
                <c:formatCode>0%</c:formatCode>
                <c:ptCount val="20"/>
                <c:pt idx="0">
                  <c:v>9.4420100498474588E-2</c:v>
                </c:pt>
                <c:pt idx="1">
                  <c:v>0</c:v>
                </c:pt>
                <c:pt idx="2">
                  <c:v>1.6531335235440651E-2</c:v>
                </c:pt>
                <c:pt idx="3">
                  <c:v>1.7812926362199499E-2</c:v>
                </c:pt>
                <c:pt idx="4">
                  <c:v>6.0953190624610364E-3</c:v>
                </c:pt>
                <c:pt idx="5">
                  <c:v>0</c:v>
                </c:pt>
                <c:pt idx="6">
                  <c:v>9.1775742989460892E-3</c:v>
                </c:pt>
                <c:pt idx="7">
                  <c:v>3.2723481789688508E-2</c:v>
                </c:pt>
                <c:pt idx="8">
                  <c:v>7.4282175420176372E-2</c:v>
                </c:pt>
                <c:pt idx="9">
                  <c:v>1.9311709592816653E-2</c:v>
                </c:pt>
                <c:pt idx="10">
                  <c:v>1.3122362038423672E-2</c:v>
                </c:pt>
                <c:pt idx="11">
                  <c:v>2.2724002204947004E-2</c:v>
                </c:pt>
                <c:pt idx="12">
                  <c:v>5.6197400155135009E-3</c:v>
                </c:pt>
                <c:pt idx="13">
                  <c:v>0.41088086470676982</c:v>
                </c:pt>
                <c:pt idx="14">
                  <c:v>0</c:v>
                </c:pt>
                <c:pt idx="15">
                  <c:v>7.6951543764104652E-2</c:v>
                </c:pt>
                <c:pt idx="16">
                  <c:v>4.3953800634554792E-2</c:v>
                </c:pt>
                <c:pt idx="17">
                  <c:v>4.273575133102221E-3</c:v>
                </c:pt>
                <c:pt idx="18">
                  <c:v>0.15211948924238092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24-4BEC-AF3F-B4DF7C4FCE3A}"/>
            </c:ext>
          </c:extLst>
        </c:ser>
        <c:ser>
          <c:idx val="11"/>
          <c:order val="11"/>
          <c:tx>
            <c:strRef>
              <c:f>'Fall 16'!$BS$584</c:f>
              <c:strCache>
                <c:ptCount val="1"/>
                <c:pt idx="0">
                  <c:v>S5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16'!$BS$630:$BS$649</c:f>
              <c:numCache>
                <c:formatCode>0%</c:formatCode>
                <c:ptCount val="20"/>
                <c:pt idx="0">
                  <c:v>8.0287332965991581E-2</c:v>
                </c:pt>
                <c:pt idx="1">
                  <c:v>0</c:v>
                </c:pt>
                <c:pt idx="2">
                  <c:v>1.8542464393200227E-2</c:v>
                </c:pt>
                <c:pt idx="3">
                  <c:v>9.7165263202939542E-3</c:v>
                </c:pt>
                <c:pt idx="4">
                  <c:v>3.7636266349410055E-3</c:v>
                </c:pt>
                <c:pt idx="5">
                  <c:v>0</c:v>
                </c:pt>
                <c:pt idx="6">
                  <c:v>6.2609783937426118E-3</c:v>
                </c:pt>
                <c:pt idx="7">
                  <c:v>2.1144935386015369E-2</c:v>
                </c:pt>
                <c:pt idx="8">
                  <c:v>3.8783698676022174E-2</c:v>
                </c:pt>
                <c:pt idx="9">
                  <c:v>1.3634700518890987E-2</c:v>
                </c:pt>
                <c:pt idx="10">
                  <c:v>9.1509180794601946E-3</c:v>
                </c:pt>
                <c:pt idx="11">
                  <c:v>1.1913448342893072E-2</c:v>
                </c:pt>
                <c:pt idx="12">
                  <c:v>4.2921444653874477E-3</c:v>
                </c:pt>
                <c:pt idx="13">
                  <c:v>0.25369439527382742</c:v>
                </c:pt>
                <c:pt idx="14">
                  <c:v>0</c:v>
                </c:pt>
                <c:pt idx="15">
                  <c:v>0.10612006562992155</c:v>
                </c:pt>
                <c:pt idx="16">
                  <c:v>5.3549547412646295E-2</c:v>
                </c:pt>
                <c:pt idx="17">
                  <c:v>3.4345210368946118E-3</c:v>
                </c:pt>
                <c:pt idx="18">
                  <c:v>0.36571069646987148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424-4BEC-AF3F-B4DF7C4FC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165744"/>
        <c:axId val="-2128162544"/>
      </c:barChart>
      <c:catAx>
        <c:axId val="-212816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162544"/>
        <c:crosses val="autoZero"/>
        <c:auto val="1"/>
        <c:lblAlgn val="ctr"/>
        <c:lblOffset val="100"/>
        <c:noMultiLvlLbl val="0"/>
      </c:catAx>
      <c:valAx>
        <c:axId val="-212816254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16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SHEEP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16'!$BH$584</c:f>
              <c:strCache>
                <c:ptCount val="1"/>
                <c:pt idx="0">
                  <c:v>LH4-484FS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16'!$BH$654:$BH$664</c:f>
              <c:numCache>
                <c:formatCode>0%</c:formatCode>
                <c:ptCount val="11"/>
                <c:pt idx="0">
                  <c:v>0.17665430764340923</c:v>
                </c:pt>
                <c:pt idx="1">
                  <c:v>1.3758633709655783E-2</c:v>
                </c:pt>
                <c:pt idx="2">
                  <c:v>2.1843190407724706E-3</c:v>
                </c:pt>
                <c:pt idx="3">
                  <c:v>0</c:v>
                </c:pt>
                <c:pt idx="4">
                  <c:v>0</c:v>
                </c:pt>
                <c:pt idx="5">
                  <c:v>0.10717006176186868</c:v>
                </c:pt>
                <c:pt idx="6">
                  <c:v>7.9469424617906129E-3</c:v>
                </c:pt>
                <c:pt idx="7">
                  <c:v>9.1470804270489779E-3</c:v>
                </c:pt>
                <c:pt idx="8">
                  <c:v>3.1741740942788019E-3</c:v>
                </c:pt>
                <c:pt idx="9">
                  <c:v>0.59307826047195178</c:v>
                </c:pt>
                <c:pt idx="10">
                  <c:v>8.6886220389223709E-2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4-4BBA-ABAD-626A3D616E6B}"/>
            </c:ext>
          </c:extLst>
        </c:ser>
        <c:ser>
          <c:idx val="1"/>
          <c:order val="1"/>
          <c:tx>
            <c:strRef>
              <c:f>'Fall 16'!$BI$584</c:f>
              <c:strCache>
                <c:ptCount val="1"/>
                <c:pt idx="0">
                  <c:v>LH4-486FS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16'!$BI$654:$BI$664</c:f>
              <c:numCache>
                <c:formatCode>0%</c:formatCode>
                <c:ptCount val="11"/>
                <c:pt idx="0">
                  <c:v>0.1974695861651328</c:v>
                </c:pt>
                <c:pt idx="1">
                  <c:v>3.7547096221158476E-2</c:v>
                </c:pt>
                <c:pt idx="2">
                  <c:v>3.0131634761154462E-3</c:v>
                </c:pt>
                <c:pt idx="3">
                  <c:v>3.0714611281076585E-2</c:v>
                </c:pt>
                <c:pt idx="4">
                  <c:v>0</c:v>
                </c:pt>
                <c:pt idx="5">
                  <c:v>0.1077102604827667</c:v>
                </c:pt>
                <c:pt idx="6">
                  <c:v>2.7914051036617402E-2</c:v>
                </c:pt>
                <c:pt idx="7">
                  <c:v>1.5646584486827222E-2</c:v>
                </c:pt>
                <c:pt idx="8">
                  <c:v>9.5532323938269294E-3</c:v>
                </c:pt>
                <c:pt idx="9">
                  <c:v>0.49919110369350567</c:v>
                </c:pt>
                <c:pt idx="10">
                  <c:v>7.1240310762972783E-2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4-4BBA-ABAD-626A3D616E6B}"/>
            </c:ext>
          </c:extLst>
        </c:ser>
        <c:ser>
          <c:idx val="2"/>
          <c:order val="2"/>
          <c:tx>
            <c:strRef>
              <c:f>'Fall 16'!$BJ$584</c:f>
              <c:strCache>
                <c:ptCount val="1"/>
                <c:pt idx="0">
                  <c:v>LH4-488FS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16'!$BJ$654:$BJ$664</c:f>
              <c:numCache>
                <c:formatCode>0%</c:formatCode>
                <c:ptCount val="11"/>
                <c:pt idx="0">
                  <c:v>0.13839442120491041</c:v>
                </c:pt>
                <c:pt idx="1">
                  <c:v>1.022278434589945E-2</c:v>
                </c:pt>
                <c:pt idx="2">
                  <c:v>3.0583962021330921E-3</c:v>
                </c:pt>
                <c:pt idx="3">
                  <c:v>3.0820141603885406E-2</c:v>
                </c:pt>
                <c:pt idx="4">
                  <c:v>0</c:v>
                </c:pt>
                <c:pt idx="5">
                  <c:v>8.4254445061791028E-2</c:v>
                </c:pt>
                <c:pt idx="6">
                  <c:v>7.7569106016495571E-3</c:v>
                </c:pt>
                <c:pt idx="7">
                  <c:v>1.3353988814898434E-2</c:v>
                </c:pt>
                <c:pt idx="8">
                  <c:v>3.6369143201611131E-3</c:v>
                </c:pt>
                <c:pt idx="9">
                  <c:v>0.62786920242540956</c:v>
                </c:pt>
                <c:pt idx="10">
                  <c:v>8.0632795419261924E-2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34-4BBA-ABAD-626A3D616E6B}"/>
            </c:ext>
          </c:extLst>
        </c:ser>
        <c:ser>
          <c:idx val="3"/>
          <c:order val="3"/>
          <c:tx>
            <c:strRef>
              <c:f>'Fall 16'!$BK$584</c:f>
              <c:strCache>
                <c:ptCount val="1"/>
                <c:pt idx="0">
                  <c:v>LH4-489FS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16'!$BK$654:$BK$664</c:f>
              <c:numCache>
                <c:formatCode>0%</c:formatCode>
                <c:ptCount val="11"/>
                <c:pt idx="0">
                  <c:v>8.1833192088462237E-2</c:v>
                </c:pt>
                <c:pt idx="1">
                  <c:v>1.4442218159761417E-2</c:v>
                </c:pt>
                <c:pt idx="2">
                  <c:v>2.1195744599485236E-3</c:v>
                </c:pt>
                <c:pt idx="3">
                  <c:v>2.4842826123621774E-2</c:v>
                </c:pt>
                <c:pt idx="4">
                  <c:v>0</c:v>
                </c:pt>
                <c:pt idx="5">
                  <c:v>4.8664943317134925E-2</c:v>
                </c:pt>
                <c:pt idx="6">
                  <c:v>1.5164946867056306E-2</c:v>
                </c:pt>
                <c:pt idx="7">
                  <c:v>7.6902641008210855E-3</c:v>
                </c:pt>
                <c:pt idx="8">
                  <c:v>4.7767330286772637E-3</c:v>
                </c:pt>
                <c:pt idx="9">
                  <c:v>0.62558490277700873</c:v>
                </c:pt>
                <c:pt idx="10">
                  <c:v>0.17488039907750777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34-4BBA-ABAD-626A3D616E6B}"/>
            </c:ext>
          </c:extLst>
        </c:ser>
        <c:ser>
          <c:idx val="4"/>
          <c:order val="4"/>
          <c:tx>
            <c:strRef>
              <c:f>'Fall 16'!$BL$584</c:f>
              <c:strCache>
                <c:ptCount val="1"/>
                <c:pt idx="0">
                  <c:v>LH4-490FS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16'!$BL$654:$BL$664</c:f>
              <c:numCache>
                <c:formatCode>0%</c:formatCode>
                <c:ptCount val="11"/>
                <c:pt idx="0">
                  <c:v>7.8995040158676741E-2</c:v>
                </c:pt>
                <c:pt idx="1">
                  <c:v>1.1547245236140266E-2</c:v>
                </c:pt>
                <c:pt idx="2">
                  <c:v>2.3611916979223275E-3</c:v>
                </c:pt>
                <c:pt idx="3">
                  <c:v>2.2817337180990136E-2</c:v>
                </c:pt>
                <c:pt idx="4">
                  <c:v>3.8359452756509464E-3</c:v>
                </c:pt>
                <c:pt idx="5">
                  <c:v>6.2499437186174026E-2</c:v>
                </c:pt>
                <c:pt idx="6">
                  <c:v>1.0719137070532759E-2</c:v>
                </c:pt>
                <c:pt idx="7">
                  <c:v>1.0046332980601522E-2</c:v>
                </c:pt>
                <c:pt idx="8">
                  <c:v>4.5048405985863823E-3</c:v>
                </c:pt>
                <c:pt idx="9">
                  <c:v>0.64805860376921653</c:v>
                </c:pt>
                <c:pt idx="10">
                  <c:v>0.14461488884550827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34-4BBA-ABAD-626A3D616E6B}"/>
            </c:ext>
          </c:extLst>
        </c:ser>
        <c:ser>
          <c:idx val="5"/>
          <c:order val="5"/>
          <c:tx>
            <c:strRef>
              <c:f>'Fall 16'!$BM$584</c:f>
              <c:strCache>
                <c:ptCount val="1"/>
                <c:pt idx="0">
                  <c:v>LH4-485FS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16'!$BM$654:$BM$664</c:f>
              <c:numCache>
                <c:formatCode>0%</c:formatCode>
                <c:ptCount val="11"/>
                <c:pt idx="0">
                  <c:v>0.23753528622087744</c:v>
                </c:pt>
                <c:pt idx="1">
                  <c:v>3.3040795833484266E-2</c:v>
                </c:pt>
                <c:pt idx="2">
                  <c:v>1.6110776256460979E-3</c:v>
                </c:pt>
                <c:pt idx="3">
                  <c:v>2.0006698874739159E-2</c:v>
                </c:pt>
                <c:pt idx="4">
                  <c:v>0</c:v>
                </c:pt>
                <c:pt idx="5">
                  <c:v>6.5286489485391203E-2</c:v>
                </c:pt>
                <c:pt idx="6">
                  <c:v>2.4912781021419136E-2</c:v>
                </c:pt>
                <c:pt idx="7">
                  <c:v>6.0723807915181024E-3</c:v>
                </c:pt>
                <c:pt idx="8">
                  <c:v>4.809651362216668E-3</c:v>
                </c:pt>
                <c:pt idx="9">
                  <c:v>0.37276436241491745</c:v>
                </c:pt>
                <c:pt idx="10">
                  <c:v>0.23396047636979056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34-4BBA-ABAD-626A3D616E6B}"/>
            </c:ext>
          </c:extLst>
        </c:ser>
        <c:ser>
          <c:idx val="6"/>
          <c:order val="6"/>
          <c:tx>
            <c:strRef>
              <c:f>'Fall 16'!$BN$584</c:f>
              <c:strCache>
                <c:ptCount val="1"/>
                <c:pt idx="0">
                  <c:v>LH4-487FS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16'!$BN$654:$BN$664</c:f>
              <c:numCache>
                <c:formatCode>0%</c:formatCode>
                <c:ptCount val="11"/>
                <c:pt idx="0">
                  <c:v>0.11297167272689849</c:v>
                </c:pt>
                <c:pt idx="1">
                  <c:v>2.4376655406787986E-2</c:v>
                </c:pt>
                <c:pt idx="2">
                  <c:v>2.2736559025862825E-3</c:v>
                </c:pt>
                <c:pt idx="3">
                  <c:v>3.4536875205789082E-2</c:v>
                </c:pt>
                <c:pt idx="4">
                  <c:v>0</c:v>
                </c:pt>
                <c:pt idx="5">
                  <c:v>7.2090065985883023E-2</c:v>
                </c:pt>
                <c:pt idx="6">
                  <c:v>2.1427964233858683E-2</c:v>
                </c:pt>
                <c:pt idx="7">
                  <c:v>1.4124647704022284E-2</c:v>
                </c:pt>
                <c:pt idx="8">
                  <c:v>6.9514105005187956E-3</c:v>
                </c:pt>
                <c:pt idx="9">
                  <c:v>0.54438622747050713</c:v>
                </c:pt>
                <c:pt idx="10">
                  <c:v>0.16686082486314821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34-4BBA-ABAD-626A3D616E6B}"/>
            </c:ext>
          </c:extLst>
        </c:ser>
        <c:ser>
          <c:idx val="7"/>
          <c:order val="7"/>
          <c:tx>
            <c:strRef>
              <c:f>'Fall 16'!$BO$584</c:f>
              <c:strCache>
                <c:ptCount val="1"/>
                <c:pt idx="0">
                  <c:v>S1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16'!$BO$654:$BO$664</c:f>
              <c:numCache>
                <c:formatCode>0%</c:formatCode>
                <c:ptCount val="11"/>
                <c:pt idx="0">
                  <c:v>0.20801114844421839</c:v>
                </c:pt>
                <c:pt idx="1">
                  <c:v>2.6125637420674468E-2</c:v>
                </c:pt>
                <c:pt idx="2">
                  <c:v>2.9293785338134492E-2</c:v>
                </c:pt>
                <c:pt idx="3">
                  <c:v>7.7701427555411642E-3</c:v>
                </c:pt>
                <c:pt idx="4">
                  <c:v>9.0563776709600696E-3</c:v>
                </c:pt>
                <c:pt idx="5">
                  <c:v>9.7248431857478709E-2</c:v>
                </c:pt>
                <c:pt idx="6">
                  <c:v>2.0211157038982307E-2</c:v>
                </c:pt>
                <c:pt idx="7">
                  <c:v>3.3870824174659697E-2</c:v>
                </c:pt>
                <c:pt idx="8">
                  <c:v>8.6258199294074727E-3</c:v>
                </c:pt>
                <c:pt idx="9">
                  <c:v>0.50038405114686646</c:v>
                </c:pt>
                <c:pt idx="10">
                  <c:v>5.940262422307685E-2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34-4BBA-ABAD-626A3D616E6B}"/>
            </c:ext>
          </c:extLst>
        </c:ser>
        <c:ser>
          <c:idx val="8"/>
          <c:order val="8"/>
          <c:tx>
            <c:strRef>
              <c:f>'Fall 16'!$BP$584</c:f>
              <c:strCache>
                <c:ptCount val="1"/>
                <c:pt idx="0">
                  <c:v>S2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16'!$BP$654:$BP$664</c:f>
              <c:numCache>
                <c:formatCode>0%</c:formatCode>
                <c:ptCount val="11"/>
                <c:pt idx="0">
                  <c:v>0.33006054158012582</c:v>
                </c:pt>
                <c:pt idx="1">
                  <c:v>1.2524745275503242E-2</c:v>
                </c:pt>
                <c:pt idx="2">
                  <c:v>1.1652047019418884E-2</c:v>
                </c:pt>
                <c:pt idx="3">
                  <c:v>1.2280290950940029E-2</c:v>
                </c:pt>
                <c:pt idx="4">
                  <c:v>0</c:v>
                </c:pt>
                <c:pt idx="5">
                  <c:v>8.7258172598842651E-2</c:v>
                </c:pt>
                <c:pt idx="6">
                  <c:v>8.1112700857398738E-3</c:v>
                </c:pt>
                <c:pt idx="7">
                  <c:v>2.4241845755679978E-2</c:v>
                </c:pt>
                <c:pt idx="8">
                  <c:v>3.8312314915237801E-3</c:v>
                </c:pt>
                <c:pt idx="9">
                  <c:v>0.47059361070623379</c:v>
                </c:pt>
                <c:pt idx="10">
                  <c:v>3.9446244535992013E-2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34-4BBA-ABAD-626A3D616E6B}"/>
            </c:ext>
          </c:extLst>
        </c:ser>
        <c:ser>
          <c:idx val="9"/>
          <c:order val="9"/>
          <c:tx>
            <c:strRef>
              <c:f>'Fall 16'!$BQ$584</c:f>
              <c:strCache>
                <c:ptCount val="1"/>
                <c:pt idx="0">
                  <c:v>S3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16'!$BQ$654:$BQ$664</c:f>
              <c:numCache>
                <c:formatCode>0%</c:formatCode>
                <c:ptCount val="11"/>
                <c:pt idx="0">
                  <c:v>8.6256574293025662E-2</c:v>
                </c:pt>
                <c:pt idx="1">
                  <c:v>9.4730761434386069E-3</c:v>
                </c:pt>
                <c:pt idx="2">
                  <c:v>5.9461680329091502E-3</c:v>
                </c:pt>
                <c:pt idx="3">
                  <c:v>3.7188586123643062E-3</c:v>
                </c:pt>
                <c:pt idx="4">
                  <c:v>0</c:v>
                </c:pt>
                <c:pt idx="5">
                  <c:v>4.9701472211700591E-2</c:v>
                </c:pt>
                <c:pt idx="6">
                  <c:v>5.9847259495960448E-3</c:v>
                </c:pt>
                <c:pt idx="7">
                  <c:v>1.2155218686878426E-2</c:v>
                </c:pt>
                <c:pt idx="8">
                  <c:v>2.3739885725329009E-3</c:v>
                </c:pt>
                <c:pt idx="9">
                  <c:v>0.73670281616561284</c:v>
                </c:pt>
                <c:pt idx="10">
                  <c:v>8.7687101331941478E-2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34-4BBA-ABAD-626A3D616E6B}"/>
            </c:ext>
          </c:extLst>
        </c:ser>
        <c:ser>
          <c:idx val="10"/>
          <c:order val="10"/>
          <c:tx>
            <c:strRef>
              <c:f>'Fall 16'!$BR$584</c:f>
              <c:strCache>
                <c:ptCount val="1"/>
                <c:pt idx="0">
                  <c:v>S4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16'!$BR$654:$BR$664</c:f>
              <c:numCache>
                <c:formatCode>0%</c:formatCode>
                <c:ptCount val="11"/>
                <c:pt idx="0">
                  <c:v>0.12786421818581142</c:v>
                </c:pt>
                <c:pt idx="1">
                  <c:v>2.2386824884615797E-2</c:v>
                </c:pt>
                <c:pt idx="2">
                  <c:v>2.4122362620667467E-2</c:v>
                </c:pt>
                <c:pt idx="3">
                  <c:v>8.2543145198965828E-3</c:v>
                </c:pt>
                <c:pt idx="4">
                  <c:v>0</c:v>
                </c:pt>
                <c:pt idx="5">
                  <c:v>0.10059332954634587</c:v>
                </c:pt>
                <c:pt idx="6">
                  <c:v>1.7770374675901989E-2</c:v>
                </c:pt>
                <c:pt idx="7">
                  <c:v>3.0772968474389043E-2</c:v>
                </c:pt>
                <c:pt idx="8">
                  <c:v>7.6102827649792886E-3</c:v>
                </c:pt>
                <c:pt idx="9">
                  <c:v>0.55641712152265765</c:v>
                </c:pt>
                <c:pt idx="10">
                  <c:v>0.10420820280473492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34-4BBA-ABAD-626A3D616E6B}"/>
            </c:ext>
          </c:extLst>
        </c:ser>
        <c:ser>
          <c:idx val="11"/>
          <c:order val="11"/>
          <c:tx>
            <c:strRef>
              <c:f>'Fall 16'!$BS$584</c:f>
              <c:strCache>
                <c:ptCount val="1"/>
                <c:pt idx="0">
                  <c:v>S5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16'!$BS$654:$BS$664</c:f>
              <c:numCache>
                <c:formatCode>0%</c:formatCode>
                <c:ptCount val="11"/>
                <c:pt idx="0">
                  <c:v>0.1497158862520577</c:v>
                </c:pt>
                <c:pt idx="1">
                  <c:v>3.4577079439182611E-2</c:v>
                </c:pt>
                <c:pt idx="2">
                  <c:v>1.8118902392117695E-2</c:v>
                </c:pt>
                <c:pt idx="3">
                  <c:v>7.0182266162798195E-3</c:v>
                </c:pt>
                <c:pt idx="4">
                  <c:v>0</c:v>
                </c:pt>
                <c:pt idx="5">
                  <c:v>7.2321941767239564E-2</c:v>
                </c:pt>
                <c:pt idx="6">
                  <c:v>1.7064183846618581E-2</c:v>
                </c:pt>
                <c:pt idx="7">
                  <c:v>2.22156149803838E-2</c:v>
                </c:pt>
                <c:pt idx="8">
                  <c:v>8.0037807810796526E-3</c:v>
                </c:pt>
                <c:pt idx="9">
                  <c:v>0.4730768830207564</c:v>
                </c:pt>
                <c:pt idx="10">
                  <c:v>0.19788750090428431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34-4BBA-ABAD-626A3D616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060304"/>
        <c:axId val="-2128057136"/>
      </c:barChart>
      <c:catAx>
        <c:axId val="-212806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057136"/>
        <c:crosses val="autoZero"/>
        <c:auto val="1"/>
        <c:lblAlgn val="ctr"/>
        <c:lblOffset val="100"/>
        <c:noMultiLvlLbl val="0"/>
      </c:catAx>
      <c:valAx>
        <c:axId val="-2128057136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06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SHEEP</a:t>
            </a:r>
            <a:r>
              <a:rPr lang="en-GB" baseline="0"/>
              <a:t>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16'!$BH$584</c:f>
              <c:strCache>
                <c:ptCount val="1"/>
                <c:pt idx="0">
                  <c:v>LH4-484FS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16'!$BH$669:$BH$677</c:f>
              <c:numCache>
                <c:formatCode>0%</c:formatCode>
                <c:ptCount val="9"/>
                <c:pt idx="0">
                  <c:v>0</c:v>
                </c:pt>
                <c:pt idx="1">
                  <c:v>9.9579163405690823E-3</c:v>
                </c:pt>
                <c:pt idx="2">
                  <c:v>0.13128728569335354</c:v>
                </c:pt>
                <c:pt idx="3">
                  <c:v>2.7964462229653902E-2</c:v>
                </c:pt>
                <c:pt idx="4">
                  <c:v>0</c:v>
                </c:pt>
                <c:pt idx="5">
                  <c:v>0.13933694903603236</c:v>
                </c:pt>
                <c:pt idx="6">
                  <c:v>6.9883973387699977E-3</c:v>
                </c:pt>
                <c:pt idx="7">
                  <c:v>0.67218172863227843</c:v>
                </c:pt>
                <c:pt idx="8">
                  <c:v>1.2283260729342641E-2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1-4B4D-A20D-A207629BED1E}"/>
            </c:ext>
          </c:extLst>
        </c:ser>
        <c:ser>
          <c:idx val="1"/>
          <c:order val="1"/>
          <c:tx>
            <c:strRef>
              <c:f>'Fall 16'!$BI$584</c:f>
              <c:strCache>
                <c:ptCount val="1"/>
                <c:pt idx="0">
                  <c:v>LH4-486FS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16'!$BI$669:$BI$677</c:f>
              <c:numCache>
                <c:formatCode>0%</c:formatCode>
                <c:ptCount val="9"/>
                <c:pt idx="0">
                  <c:v>0</c:v>
                </c:pt>
                <c:pt idx="1">
                  <c:v>9.8084585472252243E-3</c:v>
                </c:pt>
                <c:pt idx="2">
                  <c:v>6.0389501682727373E-2</c:v>
                </c:pt>
                <c:pt idx="3">
                  <c:v>4.15518068494444E-2</c:v>
                </c:pt>
                <c:pt idx="4">
                  <c:v>0</c:v>
                </c:pt>
                <c:pt idx="5">
                  <c:v>0.10357602585904138</c:v>
                </c:pt>
                <c:pt idx="6">
                  <c:v>1.1895549152302029E-2</c:v>
                </c:pt>
                <c:pt idx="7">
                  <c:v>0.75778419080784543</c:v>
                </c:pt>
                <c:pt idx="8">
                  <c:v>1.4994467101414069E-2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1-4B4D-A20D-A207629BED1E}"/>
            </c:ext>
          </c:extLst>
        </c:ser>
        <c:ser>
          <c:idx val="2"/>
          <c:order val="2"/>
          <c:tx>
            <c:strRef>
              <c:f>'Fall 16'!$BJ$584</c:f>
              <c:strCache>
                <c:ptCount val="1"/>
                <c:pt idx="0">
                  <c:v>LH4-488FS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16'!$BJ$669:$BJ$677</c:f>
              <c:numCache>
                <c:formatCode>0%</c:formatCode>
                <c:ptCount val="9"/>
                <c:pt idx="0">
                  <c:v>0</c:v>
                </c:pt>
                <c:pt idx="1">
                  <c:v>1.3807214493890812E-2</c:v>
                </c:pt>
                <c:pt idx="2">
                  <c:v>6.4779317414948467E-2</c:v>
                </c:pt>
                <c:pt idx="3">
                  <c:v>2.4960917167334305E-2</c:v>
                </c:pt>
                <c:pt idx="4">
                  <c:v>5.1700095012179446E-2</c:v>
                </c:pt>
                <c:pt idx="5">
                  <c:v>0.10587303797078315</c:v>
                </c:pt>
                <c:pt idx="6">
                  <c:v>1.219807287176794E-2</c:v>
                </c:pt>
                <c:pt idx="7">
                  <c:v>0.71147513688252761</c:v>
                </c:pt>
                <c:pt idx="8">
                  <c:v>1.5206208186568159E-2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1-4B4D-A20D-A207629BED1E}"/>
            </c:ext>
          </c:extLst>
        </c:ser>
        <c:ser>
          <c:idx val="3"/>
          <c:order val="3"/>
          <c:tx>
            <c:strRef>
              <c:f>'Fall 16'!$BK$584</c:f>
              <c:strCache>
                <c:ptCount val="1"/>
                <c:pt idx="0">
                  <c:v>LH4-489FS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16'!$BK$669:$BK$677</c:f>
              <c:numCache>
                <c:formatCode>0%</c:formatCode>
                <c:ptCount val="9"/>
                <c:pt idx="0">
                  <c:v>0</c:v>
                </c:pt>
                <c:pt idx="1">
                  <c:v>9.9571681946968322E-3</c:v>
                </c:pt>
                <c:pt idx="2">
                  <c:v>6.2950420319555944E-2</c:v>
                </c:pt>
                <c:pt idx="3">
                  <c:v>3.4706900366246615E-2</c:v>
                </c:pt>
                <c:pt idx="4">
                  <c:v>7.1224952860976035E-2</c:v>
                </c:pt>
                <c:pt idx="5">
                  <c:v>7.0108126759870271E-2</c:v>
                </c:pt>
                <c:pt idx="6">
                  <c:v>1.0536810035334283E-2</c:v>
                </c:pt>
                <c:pt idx="7">
                  <c:v>0.7216182248952151</c:v>
                </c:pt>
                <c:pt idx="8">
                  <c:v>1.8897396568105039E-2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A1-4B4D-A20D-A207629BED1E}"/>
            </c:ext>
          </c:extLst>
        </c:ser>
        <c:ser>
          <c:idx val="4"/>
          <c:order val="4"/>
          <c:tx>
            <c:strRef>
              <c:f>'Fall 16'!$BL$584</c:f>
              <c:strCache>
                <c:ptCount val="1"/>
                <c:pt idx="0">
                  <c:v>LH4-490FS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16'!$BL$669:$BL$677</c:f>
              <c:numCache>
                <c:formatCode>0%</c:formatCode>
                <c:ptCount val="9"/>
                <c:pt idx="0">
                  <c:v>0</c:v>
                </c:pt>
                <c:pt idx="1">
                  <c:v>8.0951044708200734E-2</c:v>
                </c:pt>
                <c:pt idx="2">
                  <c:v>0.37394125951629803</c:v>
                </c:pt>
                <c:pt idx="3">
                  <c:v>1.6887495868734264E-2</c:v>
                </c:pt>
                <c:pt idx="4">
                  <c:v>3.185839725194195E-2</c:v>
                </c:pt>
                <c:pt idx="5">
                  <c:v>4.8180298834633727E-2</c:v>
                </c:pt>
                <c:pt idx="6">
                  <c:v>4.4186983709292461E-3</c:v>
                </c:pt>
                <c:pt idx="7">
                  <c:v>0.43467718080516971</c:v>
                </c:pt>
                <c:pt idx="8">
                  <c:v>9.0856246440924673E-3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A1-4B4D-A20D-A207629BED1E}"/>
            </c:ext>
          </c:extLst>
        </c:ser>
        <c:ser>
          <c:idx val="5"/>
          <c:order val="5"/>
          <c:tx>
            <c:strRef>
              <c:f>'Fall 16'!$BM$584</c:f>
              <c:strCache>
                <c:ptCount val="1"/>
                <c:pt idx="0">
                  <c:v>LH4-485FS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16'!$BM$669:$BM$677</c:f>
              <c:numCache>
                <c:formatCode>0%</c:formatCode>
                <c:ptCount val="9"/>
                <c:pt idx="0">
                  <c:v>0</c:v>
                </c:pt>
                <c:pt idx="1">
                  <c:v>5.8869046233525355E-3</c:v>
                </c:pt>
                <c:pt idx="2">
                  <c:v>0.12236759006082133</c:v>
                </c:pt>
                <c:pt idx="3">
                  <c:v>5.176331161192485E-2</c:v>
                </c:pt>
                <c:pt idx="4">
                  <c:v>2.6431505963082587E-2</c:v>
                </c:pt>
                <c:pt idx="5">
                  <c:v>0.10936456863941479</c:v>
                </c:pt>
                <c:pt idx="6">
                  <c:v>5.8907896912005677E-3</c:v>
                </c:pt>
                <c:pt idx="7">
                  <c:v>0.64886452683696338</c:v>
                </c:pt>
                <c:pt idx="8">
                  <c:v>2.9430802573239982E-2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A1-4B4D-A20D-A207629BED1E}"/>
            </c:ext>
          </c:extLst>
        </c:ser>
        <c:ser>
          <c:idx val="6"/>
          <c:order val="6"/>
          <c:tx>
            <c:strRef>
              <c:f>'Fall 16'!$BN$584</c:f>
              <c:strCache>
                <c:ptCount val="1"/>
                <c:pt idx="0">
                  <c:v>LH4-487FS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16'!$BN$669:$BN$677</c:f>
              <c:numCache>
                <c:formatCode>0%</c:formatCode>
                <c:ptCount val="9"/>
                <c:pt idx="0">
                  <c:v>0</c:v>
                </c:pt>
                <c:pt idx="1">
                  <c:v>1.1217089844463561E-2</c:v>
                </c:pt>
                <c:pt idx="2">
                  <c:v>8.6574889625107621E-2</c:v>
                </c:pt>
                <c:pt idx="3">
                  <c:v>4.5608715083430895E-2</c:v>
                </c:pt>
                <c:pt idx="4">
                  <c:v>0.11428084803943124</c:v>
                </c:pt>
                <c:pt idx="5">
                  <c:v>9.8715312898306193E-2</c:v>
                </c:pt>
                <c:pt idx="6">
                  <c:v>1.2435303686801966E-2</c:v>
                </c:pt>
                <c:pt idx="7">
                  <c:v>0.61536501217427575</c:v>
                </c:pt>
                <c:pt idx="8">
                  <c:v>1.5802828648182762E-2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A1-4B4D-A20D-A207629BED1E}"/>
            </c:ext>
          </c:extLst>
        </c:ser>
        <c:ser>
          <c:idx val="7"/>
          <c:order val="7"/>
          <c:tx>
            <c:strRef>
              <c:f>'Fall 16'!$BO$584</c:f>
              <c:strCache>
                <c:ptCount val="1"/>
                <c:pt idx="0">
                  <c:v>S1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16'!$BO$669:$BO$677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0.11576049628675428</c:v>
                </c:pt>
                <c:pt idx="3">
                  <c:v>6.0288123519431025E-2</c:v>
                </c:pt>
                <c:pt idx="4">
                  <c:v>0.22606629140539397</c:v>
                </c:pt>
                <c:pt idx="5">
                  <c:v>0.12464449768178681</c:v>
                </c:pt>
                <c:pt idx="6">
                  <c:v>1.4264280244666182E-2</c:v>
                </c:pt>
                <c:pt idx="7">
                  <c:v>0.45897631086196766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A1-4B4D-A20D-A207629BED1E}"/>
            </c:ext>
          </c:extLst>
        </c:ser>
        <c:ser>
          <c:idx val="8"/>
          <c:order val="8"/>
          <c:tx>
            <c:strRef>
              <c:f>'Fall 16'!$BP$584</c:f>
              <c:strCache>
                <c:ptCount val="1"/>
                <c:pt idx="0">
                  <c:v>S2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16'!$BP$669:$BP$677</c:f>
              <c:numCache>
                <c:formatCode>0%</c:formatCode>
                <c:ptCount val="9"/>
                <c:pt idx="0">
                  <c:v>0</c:v>
                </c:pt>
                <c:pt idx="1">
                  <c:v>0.28470408552657528</c:v>
                </c:pt>
                <c:pt idx="2">
                  <c:v>6.0961458018028755E-2</c:v>
                </c:pt>
                <c:pt idx="3">
                  <c:v>2.6008245540676468E-2</c:v>
                </c:pt>
                <c:pt idx="4">
                  <c:v>7.9000948193001921E-2</c:v>
                </c:pt>
                <c:pt idx="5">
                  <c:v>0.11288112994907346</c:v>
                </c:pt>
                <c:pt idx="6">
                  <c:v>1.2981171474279509E-2</c:v>
                </c:pt>
                <c:pt idx="7">
                  <c:v>0.42346296129836447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A1-4B4D-A20D-A207629BED1E}"/>
            </c:ext>
          </c:extLst>
        </c:ser>
        <c:ser>
          <c:idx val="9"/>
          <c:order val="9"/>
          <c:tx>
            <c:strRef>
              <c:f>'Fall 16'!$BQ$584</c:f>
              <c:strCache>
                <c:ptCount val="1"/>
                <c:pt idx="0">
                  <c:v>S3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16'!$BQ$669:$BQ$677</c:f>
              <c:numCache>
                <c:formatCode>0%</c:formatCode>
                <c:ptCount val="9"/>
                <c:pt idx="0">
                  <c:v>6.9021018267787278E-3</c:v>
                </c:pt>
                <c:pt idx="1">
                  <c:v>1.4509859968314593E-2</c:v>
                </c:pt>
                <c:pt idx="2">
                  <c:v>5.7406465877976466E-2</c:v>
                </c:pt>
                <c:pt idx="3">
                  <c:v>3.3559588624043693E-2</c:v>
                </c:pt>
                <c:pt idx="4">
                  <c:v>0</c:v>
                </c:pt>
                <c:pt idx="5">
                  <c:v>0.10776416377730383</c:v>
                </c:pt>
                <c:pt idx="6">
                  <c:v>1.5353283782427325E-2</c:v>
                </c:pt>
                <c:pt idx="7">
                  <c:v>0.76450453614315539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A1-4B4D-A20D-A207629BED1E}"/>
            </c:ext>
          </c:extLst>
        </c:ser>
        <c:ser>
          <c:idx val="10"/>
          <c:order val="10"/>
          <c:tx>
            <c:strRef>
              <c:f>'Fall 16'!$BR$584</c:f>
              <c:strCache>
                <c:ptCount val="1"/>
                <c:pt idx="0">
                  <c:v>S4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16'!$BR$669:$BR$677</c:f>
              <c:numCache>
                <c:formatCode>0%</c:formatCode>
                <c:ptCount val="9"/>
                <c:pt idx="0">
                  <c:v>0</c:v>
                </c:pt>
                <c:pt idx="1">
                  <c:v>3.5087885216396726E-2</c:v>
                </c:pt>
                <c:pt idx="2">
                  <c:v>0.12510906864020621</c:v>
                </c:pt>
                <c:pt idx="3">
                  <c:v>7.383291351865727E-2</c:v>
                </c:pt>
                <c:pt idx="4">
                  <c:v>0</c:v>
                </c:pt>
                <c:pt idx="5">
                  <c:v>0.16804504777114673</c:v>
                </c:pt>
                <c:pt idx="6">
                  <c:v>1.6338817736529544E-2</c:v>
                </c:pt>
                <c:pt idx="7">
                  <c:v>0.58158626711706352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A1-4B4D-A20D-A207629BED1E}"/>
            </c:ext>
          </c:extLst>
        </c:ser>
        <c:ser>
          <c:idx val="11"/>
          <c:order val="11"/>
          <c:tx>
            <c:strRef>
              <c:f>'Fall 16'!$BS$584</c:f>
              <c:strCache>
                <c:ptCount val="1"/>
                <c:pt idx="0">
                  <c:v>S5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16'!$BS$669:$BS$677</c:f>
              <c:numCache>
                <c:formatCode>0%</c:formatCode>
                <c:ptCount val="9"/>
                <c:pt idx="0">
                  <c:v>0</c:v>
                </c:pt>
                <c:pt idx="1">
                  <c:v>1.3501187690919146E-2</c:v>
                </c:pt>
                <c:pt idx="2">
                  <c:v>4.559698555169419E-2</c:v>
                </c:pt>
                <c:pt idx="3">
                  <c:v>2.9401898431561269E-2</c:v>
                </c:pt>
                <c:pt idx="4">
                  <c:v>0</c:v>
                </c:pt>
                <c:pt idx="5">
                  <c:v>0.11547436277762581</c:v>
                </c:pt>
                <c:pt idx="6">
                  <c:v>7.4062087794246204E-3</c:v>
                </c:pt>
                <c:pt idx="7">
                  <c:v>0.78861935676877493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A1-4B4D-A20D-A207629BE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630784"/>
        <c:axId val="-2129633904"/>
      </c:barChart>
      <c:catAx>
        <c:axId val="-212963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633904"/>
        <c:crosses val="autoZero"/>
        <c:auto val="1"/>
        <c:lblAlgn val="ctr"/>
        <c:lblOffset val="100"/>
        <c:noMultiLvlLbl val="0"/>
      </c:catAx>
      <c:valAx>
        <c:axId val="-212963390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63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SHEEP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16'!$BV$585:$BV$613</c:f>
                <c:numCache>
                  <c:formatCode>General</c:formatCode>
                  <c:ptCount val="29"/>
                  <c:pt idx="0">
                    <c:v>4.4932397728649522E-2</c:v>
                  </c:pt>
                  <c:pt idx="1">
                    <c:v>4.7155190773296227E-4</c:v>
                  </c:pt>
                  <c:pt idx="2">
                    <c:v>4.6009308738522055E-3</c:v>
                  </c:pt>
                  <c:pt idx="3">
                    <c:v>6.169402607862029E-3</c:v>
                  </c:pt>
                  <c:pt idx="4">
                    <c:v>5.5148710911173413E-3</c:v>
                  </c:pt>
                  <c:pt idx="5">
                    <c:v>1.6672831628117976E-3</c:v>
                  </c:pt>
                  <c:pt idx="6">
                    <c:v>2.2788866752545163E-2</c:v>
                  </c:pt>
                  <c:pt idx="7">
                    <c:v>3.8578963544905698E-2</c:v>
                  </c:pt>
                  <c:pt idx="8">
                    <c:v>1.3341322319965413E-2</c:v>
                  </c:pt>
                  <c:pt idx="9">
                    <c:v>4.7161114183617969E-3</c:v>
                  </c:pt>
                  <c:pt idx="10">
                    <c:v>3.3125778911056629E-3</c:v>
                  </c:pt>
                  <c:pt idx="11">
                    <c:v>6.2353852875652515E-3</c:v>
                  </c:pt>
                  <c:pt idx="12">
                    <c:v>1.2849256624945214E-3</c:v>
                  </c:pt>
                  <c:pt idx="13">
                    <c:v>9.954737887507828E-2</c:v>
                  </c:pt>
                  <c:pt idx="14">
                    <c:v>1.5692550201190949E-2</c:v>
                  </c:pt>
                  <c:pt idx="15">
                    <c:v>2.9774008015823934E-2</c:v>
                  </c:pt>
                  <c:pt idx="16">
                    <c:v>1.1683919663373014E-2</c:v>
                  </c:pt>
                  <c:pt idx="17">
                    <c:v>7.0754408636995259E-4</c:v>
                  </c:pt>
                  <c:pt idx="18">
                    <c:v>7.5347549768480723E-2</c:v>
                  </c:pt>
                  <c:pt idx="19">
                    <c:v>3.4817494481990409E-3</c:v>
                  </c:pt>
                  <c:pt idx="21">
                    <c:v>1.6578372127142315E-2</c:v>
                  </c:pt>
                  <c:pt idx="22">
                    <c:v>9.1722167820368385E-3</c:v>
                  </c:pt>
                  <c:pt idx="23">
                    <c:v>1.6724249893509413E-3</c:v>
                  </c:pt>
                  <c:pt idx="24">
                    <c:v>9.3548946839296793E-3</c:v>
                  </c:pt>
                  <c:pt idx="25">
                    <c:v>5.5443205356653664E-3</c:v>
                  </c:pt>
                  <c:pt idx="26">
                    <c:v>8.7502336600150353E-3</c:v>
                  </c:pt>
                  <c:pt idx="27">
                    <c:v>5.4179988249482079E-2</c:v>
                  </c:pt>
                  <c:pt idx="28">
                    <c:v>6.6180479918881516E-3</c:v>
                  </c:pt>
                </c:numCache>
              </c:numRef>
            </c:plus>
            <c:minus>
              <c:numRef>
                <c:f>'Fall 16'!$BV$585:$BV$613</c:f>
                <c:numCache>
                  <c:formatCode>General</c:formatCode>
                  <c:ptCount val="29"/>
                  <c:pt idx="0">
                    <c:v>4.4932397728649522E-2</c:v>
                  </c:pt>
                  <c:pt idx="1">
                    <c:v>4.7155190773296227E-4</c:v>
                  </c:pt>
                  <c:pt idx="2">
                    <c:v>4.6009308738522055E-3</c:v>
                  </c:pt>
                  <c:pt idx="3">
                    <c:v>6.169402607862029E-3</c:v>
                  </c:pt>
                  <c:pt idx="4">
                    <c:v>5.5148710911173413E-3</c:v>
                  </c:pt>
                  <c:pt idx="5">
                    <c:v>1.6672831628117976E-3</c:v>
                  </c:pt>
                  <c:pt idx="6">
                    <c:v>2.2788866752545163E-2</c:v>
                  </c:pt>
                  <c:pt idx="7">
                    <c:v>3.8578963544905698E-2</c:v>
                  </c:pt>
                  <c:pt idx="8">
                    <c:v>1.3341322319965413E-2</c:v>
                  </c:pt>
                  <c:pt idx="9">
                    <c:v>4.7161114183617969E-3</c:v>
                  </c:pt>
                  <c:pt idx="10">
                    <c:v>3.3125778911056629E-3</c:v>
                  </c:pt>
                  <c:pt idx="11">
                    <c:v>6.2353852875652515E-3</c:v>
                  </c:pt>
                  <c:pt idx="12">
                    <c:v>1.2849256624945214E-3</c:v>
                  </c:pt>
                  <c:pt idx="13">
                    <c:v>9.954737887507828E-2</c:v>
                  </c:pt>
                  <c:pt idx="14">
                    <c:v>1.5692550201190949E-2</c:v>
                  </c:pt>
                  <c:pt idx="15">
                    <c:v>2.9774008015823934E-2</c:v>
                  </c:pt>
                  <c:pt idx="16">
                    <c:v>1.1683919663373014E-2</c:v>
                  </c:pt>
                  <c:pt idx="17">
                    <c:v>7.0754408636995259E-4</c:v>
                  </c:pt>
                  <c:pt idx="18">
                    <c:v>7.5347549768480723E-2</c:v>
                  </c:pt>
                  <c:pt idx="19">
                    <c:v>3.4817494481990409E-3</c:v>
                  </c:pt>
                  <c:pt idx="21">
                    <c:v>1.6578372127142315E-2</c:v>
                  </c:pt>
                  <c:pt idx="22">
                    <c:v>9.1722167820368385E-3</c:v>
                  </c:pt>
                  <c:pt idx="23">
                    <c:v>1.6724249893509413E-3</c:v>
                  </c:pt>
                  <c:pt idx="24">
                    <c:v>9.3548946839296793E-3</c:v>
                  </c:pt>
                  <c:pt idx="25">
                    <c:v>5.5443205356653664E-3</c:v>
                  </c:pt>
                  <c:pt idx="26">
                    <c:v>8.7502336600150353E-3</c:v>
                  </c:pt>
                  <c:pt idx="27">
                    <c:v>5.4179988249482079E-2</c:v>
                  </c:pt>
                  <c:pt idx="28">
                    <c:v>6.6180479918881516E-3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16'!$BT$585:$BT$613</c:f>
              <c:numCache>
                <c:formatCode>0%</c:formatCode>
                <c:ptCount val="29"/>
                <c:pt idx="0">
                  <c:v>8.4851820115507001E-2</c:v>
                </c:pt>
                <c:pt idx="1">
                  <c:v>1.5718396924432074E-4</c:v>
                </c:pt>
                <c:pt idx="2">
                  <c:v>1.1242755348034509E-2</c:v>
                </c:pt>
                <c:pt idx="3">
                  <c:v>6.1709763781477066E-3</c:v>
                </c:pt>
                <c:pt idx="4">
                  <c:v>8.2562480346166593E-3</c:v>
                </c:pt>
                <c:pt idx="5">
                  <c:v>7.310893225944379E-4</c:v>
                </c:pt>
                <c:pt idx="6">
                  <c:v>1.356994536780322E-2</c:v>
                </c:pt>
                <c:pt idx="7">
                  <c:v>3.4376051314854154E-2</c:v>
                </c:pt>
                <c:pt idx="8">
                  <c:v>4.0161135013798213E-2</c:v>
                </c:pt>
                <c:pt idx="9">
                  <c:v>1.0833117249929062E-2</c:v>
                </c:pt>
                <c:pt idx="10">
                  <c:v>8.4409119510719111E-3</c:v>
                </c:pt>
                <c:pt idx="11">
                  <c:v>1.0093913356670791E-2</c:v>
                </c:pt>
                <c:pt idx="12">
                  <c:v>3.1190099682919009E-3</c:v>
                </c:pt>
                <c:pt idx="13">
                  <c:v>0.30478716791042904</c:v>
                </c:pt>
                <c:pt idx="14">
                  <c:v>1.4288515030483494E-2</c:v>
                </c:pt>
                <c:pt idx="15">
                  <c:v>7.0942211508570011E-2</c:v>
                </c:pt>
                <c:pt idx="16">
                  <c:v>2.8593415376918792E-2</c:v>
                </c:pt>
                <c:pt idx="17">
                  <c:v>2.7692213140387834E-3</c:v>
                </c:pt>
                <c:pt idx="18">
                  <c:v>0.1667046511030007</c:v>
                </c:pt>
                <c:pt idx="19">
                  <c:v>2.3329040825559653E-3</c:v>
                </c:pt>
                <c:pt idx="21">
                  <c:v>2.84830466231158E-2</c:v>
                </c:pt>
                <c:pt idx="22">
                  <c:v>1.3737696395318764E-2</c:v>
                </c:pt>
                <c:pt idx="23">
                  <c:v>6.6078212822362416E-4</c:v>
                </c:pt>
                <c:pt idx="24">
                  <c:v>6.7909428028080938E-3</c:v>
                </c:pt>
                <c:pt idx="25">
                  <c:v>1.1420079692988671E-2</c:v>
                </c:pt>
                <c:pt idx="26">
                  <c:v>1.561387810499159E-2</c:v>
                </c:pt>
                <c:pt idx="27">
                  <c:v>9.4472621340654539E-2</c:v>
                </c:pt>
                <c:pt idx="28">
                  <c:v>6.3987091953383781E-3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7-486D-A011-BC6CDE2A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197008"/>
        <c:axId val="-2127193568"/>
      </c:barChart>
      <c:catAx>
        <c:axId val="-212719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193568"/>
        <c:crosses val="autoZero"/>
        <c:auto val="1"/>
        <c:lblAlgn val="ctr"/>
        <c:lblOffset val="100"/>
        <c:noMultiLvlLbl val="0"/>
      </c:catAx>
      <c:valAx>
        <c:axId val="-2127193568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19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SHEEP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16'!$BV$618:$BV$625</c:f>
                <c:numCache>
                  <c:formatCode>General</c:formatCode>
                  <c:ptCount val="8"/>
                  <c:pt idx="0">
                    <c:v>4.5098680798587525E-2</c:v>
                  </c:pt>
                  <c:pt idx="1">
                    <c:v>9.910273896705156E-2</c:v>
                  </c:pt>
                  <c:pt idx="2">
                    <c:v>8.5016048471929177E-3</c:v>
                  </c:pt>
                  <c:pt idx="3">
                    <c:v>4.7329566489552791E-2</c:v>
                  </c:pt>
                  <c:pt idx="4">
                    <c:v>1.9309065222611981E-2</c:v>
                  </c:pt>
                  <c:pt idx="5">
                    <c:v>8.1116153625656676E-2</c:v>
                  </c:pt>
                  <c:pt idx="6">
                    <c:v>0.12849643525990576</c:v>
                  </c:pt>
                  <c:pt idx="7">
                    <c:v>3.5109429801765631E-2</c:v>
                  </c:pt>
                </c:numCache>
              </c:numRef>
            </c:plus>
            <c:minus>
              <c:numRef>
                <c:f>'Fall 16'!$BV$618:$BV$625</c:f>
                <c:numCache>
                  <c:formatCode>General</c:formatCode>
                  <c:ptCount val="8"/>
                  <c:pt idx="0">
                    <c:v>4.5098680798587525E-2</c:v>
                  </c:pt>
                  <c:pt idx="1">
                    <c:v>9.910273896705156E-2</c:v>
                  </c:pt>
                  <c:pt idx="2">
                    <c:v>8.5016048471929177E-3</c:v>
                  </c:pt>
                  <c:pt idx="3">
                    <c:v>4.7329566489552791E-2</c:v>
                  </c:pt>
                  <c:pt idx="4">
                    <c:v>1.9309065222611981E-2</c:v>
                  </c:pt>
                  <c:pt idx="5">
                    <c:v>8.1116153625656676E-2</c:v>
                  </c:pt>
                  <c:pt idx="6">
                    <c:v>0.12849643525990576</c:v>
                  </c:pt>
                  <c:pt idx="7">
                    <c:v>3.5109429801765631E-2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16'!$BT$618:$BT$625</c:f>
              <c:numCache>
                <c:formatCode>0%</c:formatCode>
                <c:ptCount val="8"/>
                <c:pt idx="0">
                  <c:v>0.1490677094515383</c:v>
                </c:pt>
                <c:pt idx="1">
                  <c:v>0.10601092547006725</c:v>
                </c:pt>
                <c:pt idx="2">
                  <c:v>3.3225280932327791E-3</c:v>
                </c:pt>
                <c:pt idx="3">
                  <c:v>3.2275024251614957E-2</c:v>
                </c:pt>
                <c:pt idx="4">
                  <c:v>6.3394746153441414E-2</c:v>
                </c:pt>
                <c:pt idx="5">
                  <c:v>0.1110587582806378</c:v>
                </c:pt>
                <c:pt idx="6">
                  <c:v>0.49983610206391549</c:v>
                </c:pt>
                <c:pt idx="7">
                  <c:v>3.5034206235552028E-2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5-42A0-AD8A-8A9E82643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158640"/>
        <c:axId val="-2127155296"/>
      </c:barChart>
      <c:catAx>
        <c:axId val="-212715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155296"/>
        <c:crosses val="autoZero"/>
        <c:auto val="1"/>
        <c:lblAlgn val="ctr"/>
        <c:lblOffset val="100"/>
        <c:noMultiLvlLbl val="0"/>
      </c:catAx>
      <c:valAx>
        <c:axId val="-2127155296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15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SHEEP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16'!$BV$630:$BV$649</c:f>
                <c:numCache>
                  <c:formatCode>General</c:formatCode>
                  <c:ptCount val="20"/>
                  <c:pt idx="0">
                    <c:v>5.7768633281011839E-2</c:v>
                  </c:pt>
                  <c:pt idx="1">
                    <c:v>5.1485446841623963E-4</c:v>
                  </c:pt>
                  <c:pt idx="2">
                    <c:v>5.2883058251389087E-3</c:v>
                  </c:pt>
                  <c:pt idx="3">
                    <c:v>7.548128830806751E-3</c:v>
                  </c:pt>
                  <c:pt idx="4">
                    <c:v>7.1837830574763171E-3</c:v>
                  </c:pt>
                  <c:pt idx="5">
                    <c:v>2.1948620026099042E-3</c:v>
                  </c:pt>
                  <c:pt idx="6">
                    <c:v>2.8744264648180237E-2</c:v>
                  </c:pt>
                  <c:pt idx="7">
                    <c:v>4.9323269664799489E-2</c:v>
                  </c:pt>
                  <c:pt idx="8">
                    <c:v>1.5749989964453929E-2</c:v>
                  </c:pt>
                  <c:pt idx="9">
                    <c:v>5.5785679466922138E-3</c:v>
                  </c:pt>
                  <c:pt idx="10">
                    <c:v>4.1744117207807279E-3</c:v>
                  </c:pt>
                  <c:pt idx="11">
                    <c:v>7.5639926438461668E-3</c:v>
                  </c:pt>
                  <c:pt idx="12">
                    <c:v>1.5379800169464967E-3</c:v>
                  </c:pt>
                  <c:pt idx="13">
                    <c:v>0.107420617582223</c:v>
                  </c:pt>
                  <c:pt idx="14">
                    <c:v>2.0489795441027244E-2</c:v>
                  </c:pt>
                  <c:pt idx="15">
                    <c:v>3.7124087559009027E-2</c:v>
                  </c:pt>
                  <c:pt idx="16">
                    <c:v>1.219092327282993E-2</c:v>
                  </c:pt>
                  <c:pt idx="17">
                    <c:v>7.4107338712583418E-4</c:v>
                  </c:pt>
                  <c:pt idx="18">
                    <c:v>7.7847300855727594E-2</c:v>
                  </c:pt>
                  <c:pt idx="19">
                    <c:v>4.3637542154146029E-3</c:v>
                  </c:pt>
                </c:numCache>
              </c:numRef>
            </c:plus>
            <c:minus>
              <c:numRef>
                <c:f>'Fall 16'!$BV$630:$BV$649</c:f>
                <c:numCache>
                  <c:formatCode>General</c:formatCode>
                  <c:ptCount val="20"/>
                  <c:pt idx="0">
                    <c:v>5.7768633281011839E-2</c:v>
                  </c:pt>
                  <c:pt idx="1">
                    <c:v>5.1485446841623963E-4</c:v>
                  </c:pt>
                  <c:pt idx="2">
                    <c:v>5.2883058251389087E-3</c:v>
                  </c:pt>
                  <c:pt idx="3">
                    <c:v>7.548128830806751E-3</c:v>
                  </c:pt>
                  <c:pt idx="4">
                    <c:v>7.1837830574763171E-3</c:v>
                  </c:pt>
                  <c:pt idx="5">
                    <c:v>2.1948620026099042E-3</c:v>
                  </c:pt>
                  <c:pt idx="6">
                    <c:v>2.8744264648180237E-2</c:v>
                  </c:pt>
                  <c:pt idx="7">
                    <c:v>4.9323269664799489E-2</c:v>
                  </c:pt>
                  <c:pt idx="8">
                    <c:v>1.5749989964453929E-2</c:v>
                  </c:pt>
                  <c:pt idx="9">
                    <c:v>5.5785679466922138E-3</c:v>
                  </c:pt>
                  <c:pt idx="10">
                    <c:v>4.1744117207807279E-3</c:v>
                  </c:pt>
                  <c:pt idx="11">
                    <c:v>7.5639926438461668E-3</c:v>
                  </c:pt>
                  <c:pt idx="12">
                    <c:v>1.5379800169464967E-3</c:v>
                  </c:pt>
                  <c:pt idx="13">
                    <c:v>0.107420617582223</c:v>
                  </c:pt>
                  <c:pt idx="14">
                    <c:v>2.0489795441027244E-2</c:v>
                  </c:pt>
                  <c:pt idx="15">
                    <c:v>3.7124087559009027E-2</c:v>
                  </c:pt>
                  <c:pt idx="16">
                    <c:v>1.219092327282993E-2</c:v>
                  </c:pt>
                  <c:pt idx="17">
                    <c:v>7.4107338712583418E-4</c:v>
                  </c:pt>
                  <c:pt idx="18">
                    <c:v>7.7847300855727594E-2</c:v>
                  </c:pt>
                  <c:pt idx="19">
                    <c:v>4.3637542154146029E-3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16'!$BT$630:$BT$649</c:f>
              <c:numCache>
                <c:formatCode>0%</c:formatCode>
                <c:ptCount val="20"/>
                <c:pt idx="0">
                  <c:v>0.10402078767263442</c:v>
                </c:pt>
                <c:pt idx="1">
                  <c:v>1.7161815613874653E-4</c:v>
                </c:pt>
                <c:pt idx="2">
                  <c:v>1.362189820038508E-2</c:v>
                </c:pt>
                <c:pt idx="3">
                  <c:v>7.4040661833651928E-3</c:v>
                </c:pt>
                <c:pt idx="4">
                  <c:v>1.0361292493936367E-2</c:v>
                </c:pt>
                <c:pt idx="5">
                  <c:v>9.5577364897720958E-4</c:v>
                </c:pt>
                <c:pt idx="6">
                  <c:v>1.6824735281978306E-2</c:v>
                </c:pt>
                <c:pt idx="7">
                  <c:v>4.2639021811266997E-2</c:v>
                </c:pt>
                <c:pt idx="8">
                  <c:v>4.8841585374094207E-2</c:v>
                </c:pt>
                <c:pt idx="9">
                  <c:v>1.3145859608448175E-2</c:v>
                </c:pt>
                <c:pt idx="10">
                  <c:v>1.0356479907146934E-2</c:v>
                </c:pt>
                <c:pt idx="11">
                  <c:v>1.2198091331197959E-2</c:v>
                </c:pt>
                <c:pt idx="12">
                  <c:v>3.8004173328127825E-3</c:v>
                </c:pt>
                <c:pt idx="13">
                  <c:v>0.36994563061967423</c:v>
                </c:pt>
                <c:pt idx="14">
                  <c:v>1.843613189214667E-2</c:v>
                </c:pt>
                <c:pt idx="15">
                  <c:v>8.6409908424138884E-2</c:v>
                </c:pt>
                <c:pt idx="16">
                  <c:v>3.4292362785750617E-2</c:v>
                </c:pt>
                <c:pt idx="17">
                  <c:v>3.3500078657905646E-3</c:v>
                </c:pt>
                <c:pt idx="18">
                  <c:v>0.20025553377533126</c:v>
                </c:pt>
                <c:pt idx="19">
                  <c:v>2.9687976347853775E-3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2-44C7-B663-DAD2CE21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119184"/>
        <c:axId val="-2127115792"/>
      </c:barChart>
      <c:catAx>
        <c:axId val="-212711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115792"/>
        <c:crosses val="autoZero"/>
        <c:auto val="1"/>
        <c:lblAlgn val="ctr"/>
        <c:lblOffset val="100"/>
        <c:noMultiLvlLbl val="0"/>
      </c:catAx>
      <c:valAx>
        <c:axId val="-2127115792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11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16'!$C$584</c:f>
              <c:strCache>
                <c:ptCount val="1"/>
                <c:pt idx="0">
                  <c:v>LH1-016FR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16'!$C$630:$C$649</c:f>
              <c:numCache>
                <c:formatCode>0%</c:formatCode>
                <c:ptCount val="20"/>
                <c:pt idx="0">
                  <c:v>7.1602302578172364E-2</c:v>
                </c:pt>
                <c:pt idx="1">
                  <c:v>0</c:v>
                </c:pt>
                <c:pt idx="2">
                  <c:v>2.7963315285490786E-2</c:v>
                </c:pt>
                <c:pt idx="3">
                  <c:v>1.924970498226592E-3</c:v>
                </c:pt>
                <c:pt idx="4">
                  <c:v>1.2830104162379336E-2</c:v>
                </c:pt>
                <c:pt idx="5">
                  <c:v>1.622588042427855E-3</c:v>
                </c:pt>
                <c:pt idx="6">
                  <c:v>2.9667427057449799E-3</c:v>
                </c:pt>
                <c:pt idx="7">
                  <c:v>0</c:v>
                </c:pt>
                <c:pt idx="8">
                  <c:v>1.2894331936062138E-2</c:v>
                </c:pt>
                <c:pt idx="9">
                  <c:v>9.4307373100967096E-2</c:v>
                </c:pt>
                <c:pt idx="10">
                  <c:v>4.6387769588119264E-2</c:v>
                </c:pt>
                <c:pt idx="11">
                  <c:v>6.9160714032753335E-3</c:v>
                </c:pt>
                <c:pt idx="12">
                  <c:v>7.2194858198551459E-3</c:v>
                </c:pt>
                <c:pt idx="13">
                  <c:v>0.21260117104738704</c:v>
                </c:pt>
                <c:pt idx="14">
                  <c:v>1.7542974019993673E-2</c:v>
                </c:pt>
                <c:pt idx="15">
                  <c:v>0.27497845583211189</c:v>
                </c:pt>
                <c:pt idx="16">
                  <c:v>3.9562938250562889E-2</c:v>
                </c:pt>
                <c:pt idx="17">
                  <c:v>2.3794740849236978E-3</c:v>
                </c:pt>
                <c:pt idx="18">
                  <c:v>0.16216004695250741</c:v>
                </c:pt>
                <c:pt idx="19">
                  <c:v>4.1398846917927098E-3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5-4450-BBAA-D2F6259CC657}"/>
            </c:ext>
          </c:extLst>
        </c:ser>
        <c:ser>
          <c:idx val="1"/>
          <c:order val="1"/>
          <c:tx>
            <c:strRef>
              <c:f>'Fall 16'!$D$584</c:f>
              <c:strCache>
                <c:ptCount val="1"/>
                <c:pt idx="0">
                  <c:v>LH1-017FR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16'!$D$630:$D$649</c:f>
              <c:numCache>
                <c:formatCode>0%</c:formatCode>
                <c:ptCount val="20"/>
                <c:pt idx="0">
                  <c:v>7.9965954201415418E-2</c:v>
                </c:pt>
                <c:pt idx="1">
                  <c:v>0</c:v>
                </c:pt>
                <c:pt idx="2">
                  <c:v>4.4850669084362922E-2</c:v>
                </c:pt>
                <c:pt idx="3">
                  <c:v>1.2949407993383578E-2</c:v>
                </c:pt>
                <c:pt idx="4">
                  <c:v>0.12822898027176624</c:v>
                </c:pt>
                <c:pt idx="5">
                  <c:v>7.598332494117491E-3</c:v>
                </c:pt>
                <c:pt idx="6">
                  <c:v>3.4250259241194641E-3</c:v>
                </c:pt>
                <c:pt idx="7">
                  <c:v>1.6031866480404122E-2</c:v>
                </c:pt>
                <c:pt idx="8">
                  <c:v>0</c:v>
                </c:pt>
                <c:pt idx="9">
                  <c:v>2.744078273095352E-2</c:v>
                </c:pt>
                <c:pt idx="10">
                  <c:v>1.3093425306463577E-2</c:v>
                </c:pt>
                <c:pt idx="11">
                  <c:v>1.5563763095111285E-2</c:v>
                </c:pt>
                <c:pt idx="12">
                  <c:v>7.7647847225036761E-3</c:v>
                </c:pt>
                <c:pt idx="13">
                  <c:v>0.12974086221649922</c:v>
                </c:pt>
                <c:pt idx="14">
                  <c:v>0.13275250368050703</c:v>
                </c:pt>
                <c:pt idx="15">
                  <c:v>8.5681567444644571E-2</c:v>
                </c:pt>
                <c:pt idx="16">
                  <c:v>4.7314757564601968E-2</c:v>
                </c:pt>
                <c:pt idx="17">
                  <c:v>3.746757270913515E-3</c:v>
                </c:pt>
                <c:pt idx="18">
                  <c:v>0.23155967407491032</c:v>
                </c:pt>
                <c:pt idx="19">
                  <c:v>1.2290885443322087E-2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5-4450-BBAA-D2F6259CC657}"/>
            </c:ext>
          </c:extLst>
        </c:ser>
        <c:ser>
          <c:idx val="2"/>
          <c:order val="2"/>
          <c:tx>
            <c:strRef>
              <c:f>'Fall 16'!$E$584</c:f>
              <c:strCache>
                <c:ptCount val="1"/>
                <c:pt idx="0">
                  <c:v>LH1-021FR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16'!$E$630:$E$649</c:f>
              <c:numCache>
                <c:formatCode>0%</c:formatCode>
                <c:ptCount val="20"/>
                <c:pt idx="0">
                  <c:v>6.7147393363866145E-2</c:v>
                </c:pt>
                <c:pt idx="1">
                  <c:v>0</c:v>
                </c:pt>
                <c:pt idx="2">
                  <c:v>1.8262527228918652E-2</c:v>
                </c:pt>
                <c:pt idx="3">
                  <c:v>4.3303705056794584E-3</c:v>
                </c:pt>
                <c:pt idx="4">
                  <c:v>4.4484295544537492E-2</c:v>
                </c:pt>
                <c:pt idx="5">
                  <c:v>3.2248581163095316E-3</c:v>
                </c:pt>
                <c:pt idx="6">
                  <c:v>3.2878554752283876E-3</c:v>
                </c:pt>
                <c:pt idx="7">
                  <c:v>2.9670178165836079E-2</c:v>
                </c:pt>
                <c:pt idx="8">
                  <c:v>5.8539384917605186E-2</c:v>
                </c:pt>
                <c:pt idx="9">
                  <c:v>1.6019713606727534E-2</c:v>
                </c:pt>
                <c:pt idx="10">
                  <c:v>1.2967484741401631E-2</c:v>
                </c:pt>
                <c:pt idx="11">
                  <c:v>3.4563892847163019E-2</c:v>
                </c:pt>
                <c:pt idx="12">
                  <c:v>1.4780812978787517E-2</c:v>
                </c:pt>
                <c:pt idx="13">
                  <c:v>0.26454296348141221</c:v>
                </c:pt>
                <c:pt idx="14">
                  <c:v>3.9443579713330013E-2</c:v>
                </c:pt>
                <c:pt idx="15">
                  <c:v>7.7299500746476513E-2</c:v>
                </c:pt>
                <c:pt idx="16">
                  <c:v>5.4553284350760255E-2</c:v>
                </c:pt>
                <c:pt idx="17">
                  <c:v>1.1069531089529402E-2</c:v>
                </c:pt>
                <c:pt idx="18">
                  <c:v>0.24104068582262497</c:v>
                </c:pt>
                <c:pt idx="19">
                  <c:v>4.7716873038059415E-3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5-4450-BBAA-D2F6259CC657}"/>
            </c:ext>
          </c:extLst>
        </c:ser>
        <c:ser>
          <c:idx val="3"/>
          <c:order val="3"/>
          <c:tx>
            <c:strRef>
              <c:f>'Fall 16'!$F$584</c:f>
              <c:strCache>
                <c:ptCount val="1"/>
                <c:pt idx="0">
                  <c:v>LH1-027FR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16'!$F$630:$F$649</c:f>
              <c:numCache>
                <c:formatCode>0%</c:formatCode>
                <c:ptCount val="20"/>
                <c:pt idx="0">
                  <c:v>8.0240233484185061E-2</c:v>
                </c:pt>
                <c:pt idx="1">
                  <c:v>0</c:v>
                </c:pt>
                <c:pt idx="2">
                  <c:v>2.6078625948999963E-2</c:v>
                </c:pt>
                <c:pt idx="3">
                  <c:v>7.9113346094585122E-3</c:v>
                </c:pt>
                <c:pt idx="4">
                  <c:v>0.14654312741766271</c:v>
                </c:pt>
                <c:pt idx="5">
                  <c:v>4.9159100843500624E-3</c:v>
                </c:pt>
                <c:pt idx="6">
                  <c:v>3.2037049532125414E-3</c:v>
                </c:pt>
                <c:pt idx="7">
                  <c:v>3.4782799528177033E-2</c:v>
                </c:pt>
                <c:pt idx="8">
                  <c:v>4.9701050789492912E-2</c:v>
                </c:pt>
                <c:pt idx="9">
                  <c:v>2.8690679303138303E-2</c:v>
                </c:pt>
                <c:pt idx="10">
                  <c:v>1.9675958620109058E-2</c:v>
                </c:pt>
                <c:pt idx="11">
                  <c:v>1.3549113568733019E-2</c:v>
                </c:pt>
                <c:pt idx="12">
                  <c:v>7.8974180946426165E-3</c:v>
                </c:pt>
                <c:pt idx="13">
                  <c:v>0.18273075792796178</c:v>
                </c:pt>
                <c:pt idx="14">
                  <c:v>0.13802395913351148</c:v>
                </c:pt>
                <c:pt idx="15">
                  <c:v>0.10071733029927406</c:v>
                </c:pt>
                <c:pt idx="16">
                  <c:v>2.7857021420938977E-2</c:v>
                </c:pt>
                <c:pt idx="17">
                  <c:v>3.7298325741055151E-3</c:v>
                </c:pt>
                <c:pt idx="18">
                  <c:v>0.1187349388917343</c:v>
                </c:pt>
                <c:pt idx="19">
                  <c:v>5.0162033503120809E-3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5-4450-BBAA-D2F6259CC657}"/>
            </c:ext>
          </c:extLst>
        </c:ser>
        <c:ser>
          <c:idx val="4"/>
          <c:order val="4"/>
          <c:tx>
            <c:strRef>
              <c:f>'Fall 16'!$G$584</c:f>
              <c:strCache>
                <c:ptCount val="1"/>
                <c:pt idx="0">
                  <c:v>LH1-028FR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16'!$G$630:$G$649</c:f>
              <c:numCache>
                <c:formatCode>0%</c:formatCode>
                <c:ptCount val="20"/>
                <c:pt idx="0">
                  <c:v>2.0126578663806013E-2</c:v>
                </c:pt>
                <c:pt idx="1">
                  <c:v>0</c:v>
                </c:pt>
                <c:pt idx="2">
                  <c:v>6.2008009547176585E-2</c:v>
                </c:pt>
                <c:pt idx="3">
                  <c:v>1.4096574487296407E-2</c:v>
                </c:pt>
                <c:pt idx="4">
                  <c:v>0.10372656250920705</c:v>
                </c:pt>
                <c:pt idx="5">
                  <c:v>1.1663537167337831E-2</c:v>
                </c:pt>
                <c:pt idx="6">
                  <c:v>0</c:v>
                </c:pt>
                <c:pt idx="7">
                  <c:v>6.6544015413948734E-2</c:v>
                </c:pt>
                <c:pt idx="8">
                  <c:v>3.1345514531841812E-2</c:v>
                </c:pt>
                <c:pt idx="9">
                  <c:v>1.4273927551311395E-2</c:v>
                </c:pt>
                <c:pt idx="10">
                  <c:v>1.693197853604236E-2</c:v>
                </c:pt>
                <c:pt idx="11">
                  <c:v>1.1930173135720914E-2</c:v>
                </c:pt>
                <c:pt idx="12">
                  <c:v>1.051808355008259E-2</c:v>
                </c:pt>
                <c:pt idx="13">
                  <c:v>0.16830949927973232</c:v>
                </c:pt>
                <c:pt idx="14">
                  <c:v>0.10372656250920705</c:v>
                </c:pt>
                <c:pt idx="15">
                  <c:v>0.10075518918183207</c:v>
                </c:pt>
                <c:pt idx="16">
                  <c:v>2.6894850960309729E-2</c:v>
                </c:pt>
                <c:pt idx="17">
                  <c:v>1.2061639458845873E-2</c:v>
                </c:pt>
                <c:pt idx="18">
                  <c:v>0.21138756030373529</c:v>
                </c:pt>
                <c:pt idx="19">
                  <c:v>1.3699743212565991E-2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E5-4450-BBAA-D2F6259CC657}"/>
            </c:ext>
          </c:extLst>
        </c:ser>
        <c:ser>
          <c:idx val="5"/>
          <c:order val="5"/>
          <c:tx>
            <c:strRef>
              <c:f>'Fall 16'!$H$584</c:f>
              <c:strCache>
                <c:ptCount val="1"/>
                <c:pt idx="0">
                  <c:v>LH4-504FR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16'!$H$630:$H$649</c:f>
              <c:numCache>
                <c:formatCode>0%</c:formatCode>
                <c:ptCount val="20"/>
                <c:pt idx="0">
                  <c:v>4.8760661279092531E-2</c:v>
                </c:pt>
                <c:pt idx="1">
                  <c:v>0</c:v>
                </c:pt>
                <c:pt idx="2">
                  <c:v>4.7280718412799445E-3</c:v>
                </c:pt>
                <c:pt idx="3">
                  <c:v>5.8278047472550042E-3</c:v>
                </c:pt>
                <c:pt idx="4">
                  <c:v>7.5965125852954105E-2</c:v>
                </c:pt>
                <c:pt idx="5">
                  <c:v>2.8397014577927373E-3</c:v>
                </c:pt>
                <c:pt idx="6">
                  <c:v>2.9618039214592069E-3</c:v>
                </c:pt>
                <c:pt idx="7">
                  <c:v>2.2872901792954488E-2</c:v>
                </c:pt>
                <c:pt idx="8">
                  <c:v>2.3712137035366235E-2</c:v>
                </c:pt>
                <c:pt idx="9">
                  <c:v>3.8412981297182803E-3</c:v>
                </c:pt>
                <c:pt idx="10">
                  <c:v>2.8386313723155043E-3</c:v>
                </c:pt>
                <c:pt idx="11">
                  <c:v>2.5230805072510114E-2</c:v>
                </c:pt>
                <c:pt idx="12">
                  <c:v>3.2339962149609131E-3</c:v>
                </c:pt>
                <c:pt idx="13">
                  <c:v>0.23802262820692263</c:v>
                </c:pt>
                <c:pt idx="14">
                  <c:v>0.17210977981414138</c:v>
                </c:pt>
                <c:pt idx="15">
                  <c:v>3.0682707536835E-2</c:v>
                </c:pt>
                <c:pt idx="16">
                  <c:v>2.4333261925657677E-2</c:v>
                </c:pt>
                <c:pt idx="17">
                  <c:v>6.5922272723900307E-3</c:v>
                </c:pt>
                <c:pt idx="18">
                  <c:v>0.29864489551178275</c:v>
                </c:pt>
                <c:pt idx="19">
                  <c:v>6.8015610146114763E-3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E5-4450-BBAA-D2F6259CC657}"/>
            </c:ext>
          </c:extLst>
        </c:ser>
        <c:ser>
          <c:idx val="6"/>
          <c:order val="6"/>
          <c:tx>
            <c:strRef>
              <c:f>'Fall 16'!$I$584</c:f>
              <c:strCache>
                <c:ptCount val="1"/>
                <c:pt idx="0">
                  <c:v>LH4-505FR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16'!$I$630:$I$649</c:f>
              <c:numCache>
                <c:formatCode>0%</c:formatCode>
                <c:ptCount val="20"/>
                <c:pt idx="0">
                  <c:v>3.5995612525126258E-2</c:v>
                </c:pt>
                <c:pt idx="1">
                  <c:v>0</c:v>
                </c:pt>
                <c:pt idx="2">
                  <c:v>7.5242274193464496E-3</c:v>
                </c:pt>
                <c:pt idx="3">
                  <c:v>3.8804998592369896E-3</c:v>
                </c:pt>
                <c:pt idx="4">
                  <c:v>0.14054645838709481</c:v>
                </c:pt>
                <c:pt idx="5">
                  <c:v>0</c:v>
                </c:pt>
                <c:pt idx="6">
                  <c:v>2.0524891404568001E-3</c:v>
                </c:pt>
                <c:pt idx="7">
                  <c:v>1.8104381062819246E-2</c:v>
                </c:pt>
                <c:pt idx="8">
                  <c:v>8.6569531993728379E-3</c:v>
                </c:pt>
                <c:pt idx="9">
                  <c:v>2.7845030680865366E-3</c:v>
                </c:pt>
                <c:pt idx="10">
                  <c:v>0</c:v>
                </c:pt>
                <c:pt idx="11">
                  <c:v>1.2596138336092194E-2</c:v>
                </c:pt>
                <c:pt idx="12">
                  <c:v>2.0922945684125659E-3</c:v>
                </c:pt>
                <c:pt idx="13">
                  <c:v>9.572889029822039E-2</c:v>
                </c:pt>
                <c:pt idx="14">
                  <c:v>0.4847580989994249</c:v>
                </c:pt>
                <c:pt idx="15">
                  <c:v>2.6599286909565097E-2</c:v>
                </c:pt>
                <c:pt idx="16">
                  <c:v>7.9593470418377176E-3</c:v>
                </c:pt>
                <c:pt idx="17">
                  <c:v>3.5509491834770121E-3</c:v>
                </c:pt>
                <c:pt idx="18">
                  <c:v>0.14436125220192614</c:v>
                </c:pt>
                <c:pt idx="19">
                  <c:v>2.8086177995039516E-3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E5-4450-BBAA-D2F6259CC657}"/>
            </c:ext>
          </c:extLst>
        </c:ser>
        <c:ser>
          <c:idx val="7"/>
          <c:order val="7"/>
          <c:tx>
            <c:strRef>
              <c:f>'Fall 16'!$J$584</c:f>
              <c:strCache>
                <c:ptCount val="1"/>
                <c:pt idx="0">
                  <c:v>LH4-506FR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16'!$J$630:$J$649</c:f>
              <c:numCache>
                <c:formatCode>0%</c:formatCode>
                <c:ptCount val="20"/>
                <c:pt idx="0">
                  <c:v>4.3270163351432869E-2</c:v>
                </c:pt>
                <c:pt idx="1">
                  <c:v>0</c:v>
                </c:pt>
                <c:pt idx="2">
                  <c:v>7.0436539552274887E-3</c:v>
                </c:pt>
                <c:pt idx="3">
                  <c:v>5.6969237105632632E-3</c:v>
                </c:pt>
                <c:pt idx="4">
                  <c:v>0.14252426307205807</c:v>
                </c:pt>
                <c:pt idx="5">
                  <c:v>0</c:v>
                </c:pt>
                <c:pt idx="6">
                  <c:v>2.8128902726219031E-3</c:v>
                </c:pt>
                <c:pt idx="7">
                  <c:v>1.615961745265055E-2</c:v>
                </c:pt>
                <c:pt idx="8">
                  <c:v>1.7103770836517051E-2</c:v>
                </c:pt>
                <c:pt idx="9">
                  <c:v>4.1026681056564014E-3</c:v>
                </c:pt>
                <c:pt idx="10">
                  <c:v>3.1880742370756629E-3</c:v>
                </c:pt>
                <c:pt idx="11">
                  <c:v>1.7163458392702256E-2</c:v>
                </c:pt>
                <c:pt idx="12">
                  <c:v>3.4127473242536572E-3</c:v>
                </c:pt>
                <c:pt idx="13">
                  <c:v>0.2997333917033268</c:v>
                </c:pt>
                <c:pt idx="14">
                  <c:v>0.23845119994291533</c:v>
                </c:pt>
                <c:pt idx="15">
                  <c:v>8.6026900688154079E-2</c:v>
                </c:pt>
                <c:pt idx="16">
                  <c:v>5.4211825195916597E-3</c:v>
                </c:pt>
                <c:pt idx="17">
                  <c:v>2.9342418883559853E-3</c:v>
                </c:pt>
                <c:pt idx="18">
                  <c:v>0.10220592516444049</c:v>
                </c:pt>
                <c:pt idx="19">
                  <c:v>2.7489273824565516E-3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E5-4450-BBAA-D2F6259CC657}"/>
            </c:ext>
          </c:extLst>
        </c:ser>
        <c:ser>
          <c:idx val="8"/>
          <c:order val="8"/>
          <c:tx>
            <c:strRef>
              <c:f>'Fall 16'!$K$584</c:f>
              <c:strCache>
                <c:ptCount val="1"/>
                <c:pt idx="0">
                  <c:v>LH4-507FR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16'!$K$630:$K$649</c:f>
              <c:numCache>
                <c:formatCode>0%</c:formatCode>
                <c:ptCount val="20"/>
                <c:pt idx="0">
                  <c:v>2.5368976671733497E-2</c:v>
                </c:pt>
                <c:pt idx="1">
                  <c:v>0</c:v>
                </c:pt>
                <c:pt idx="2">
                  <c:v>1.6399557464315893E-2</c:v>
                </c:pt>
                <c:pt idx="3">
                  <c:v>5.1321529958660538E-3</c:v>
                </c:pt>
                <c:pt idx="4">
                  <c:v>0.13248104422843673</c:v>
                </c:pt>
                <c:pt idx="5">
                  <c:v>3.680877673406547E-3</c:v>
                </c:pt>
                <c:pt idx="6">
                  <c:v>1.6338458746059021E-3</c:v>
                </c:pt>
                <c:pt idx="7">
                  <c:v>1.3541101665659991E-2</c:v>
                </c:pt>
                <c:pt idx="8">
                  <c:v>9.6710948519304653E-3</c:v>
                </c:pt>
                <c:pt idx="9">
                  <c:v>6.520825468359864E-3</c:v>
                </c:pt>
                <c:pt idx="10">
                  <c:v>2.0518167067000324E-3</c:v>
                </c:pt>
                <c:pt idx="11">
                  <c:v>2.2471484578195414E-3</c:v>
                </c:pt>
                <c:pt idx="12">
                  <c:v>1.6661500632105832E-3</c:v>
                </c:pt>
                <c:pt idx="13">
                  <c:v>5.2414813495235447E-2</c:v>
                </c:pt>
                <c:pt idx="14">
                  <c:v>0.38565054040646446</c:v>
                </c:pt>
                <c:pt idx="15">
                  <c:v>4.0332306861800851E-2</c:v>
                </c:pt>
                <c:pt idx="16">
                  <c:v>1.983171503805314E-2</c:v>
                </c:pt>
                <c:pt idx="17">
                  <c:v>2.5316370044533017E-3</c:v>
                </c:pt>
                <c:pt idx="18">
                  <c:v>0.27469296546363864</c:v>
                </c:pt>
                <c:pt idx="19">
                  <c:v>4.1514296083090454E-3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E5-4450-BBAA-D2F6259CC657}"/>
            </c:ext>
          </c:extLst>
        </c:ser>
        <c:ser>
          <c:idx val="9"/>
          <c:order val="9"/>
          <c:tx>
            <c:strRef>
              <c:f>'Fall 16'!$L$584</c:f>
              <c:strCache>
                <c:ptCount val="1"/>
                <c:pt idx="0">
                  <c:v>LH4-508FR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16'!$L$630:$L$649</c:f>
              <c:numCache>
                <c:formatCode>0%</c:formatCode>
                <c:ptCount val="20"/>
                <c:pt idx="0">
                  <c:v>4.8165906726768154E-2</c:v>
                </c:pt>
                <c:pt idx="1">
                  <c:v>0</c:v>
                </c:pt>
                <c:pt idx="2">
                  <c:v>4.773459924283659E-3</c:v>
                </c:pt>
                <c:pt idx="3">
                  <c:v>4.1367857045246266E-3</c:v>
                </c:pt>
                <c:pt idx="4">
                  <c:v>0.12566759294965091</c:v>
                </c:pt>
                <c:pt idx="5">
                  <c:v>0</c:v>
                </c:pt>
                <c:pt idx="6">
                  <c:v>2.6057135994948326E-3</c:v>
                </c:pt>
                <c:pt idx="7">
                  <c:v>1.2671390799068051E-2</c:v>
                </c:pt>
                <c:pt idx="8">
                  <c:v>1.8054053118604318E-2</c:v>
                </c:pt>
                <c:pt idx="9">
                  <c:v>2.8979210850572008E-3</c:v>
                </c:pt>
                <c:pt idx="10">
                  <c:v>2.4203921873345575E-3</c:v>
                </c:pt>
                <c:pt idx="11">
                  <c:v>5.9759495894096638E-3</c:v>
                </c:pt>
                <c:pt idx="12">
                  <c:v>3.0119221407739587E-3</c:v>
                </c:pt>
                <c:pt idx="13">
                  <c:v>0.27225764108054118</c:v>
                </c:pt>
                <c:pt idx="14">
                  <c:v>0.20056752636027733</c:v>
                </c:pt>
                <c:pt idx="15">
                  <c:v>4.2650489071492596E-2</c:v>
                </c:pt>
                <c:pt idx="16">
                  <c:v>1.3739050793415728E-2</c:v>
                </c:pt>
                <c:pt idx="17">
                  <c:v>3.3519893637928505E-3</c:v>
                </c:pt>
                <c:pt idx="18">
                  <c:v>0.23341377113002351</c:v>
                </c:pt>
                <c:pt idx="19">
                  <c:v>3.6384443754869491E-3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E5-4450-BBAA-D2F6259CC657}"/>
            </c:ext>
          </c:extLst>
        </c:ser>
        <c:ser>
          <c:idx val="10"/>
          <c:order val="10"/>
          <c:tx>
            <c:strRef>
              <c:f>'Fall 16'!$M$584</c:f>
              <c:strCache>
                <c:ptCount val="1"/>
                <c:pt idx="0">
                  <c:v>LH1-022FR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16'!$M$630:$M$649</c:f>
              <c:numCache>
                <c:formatCode>0%</c:formatCode>
                <c:ptCount val="20"/>
                <c:pt idx="0">
                  <c:v>5.8851229286689559E-2</c:v>
                </c:pt>
                <c:pt idx="1">
                  <c:v>0</c:v>
                </c:pt>
                <c:pt idx="2">
                  <c:v>2.8176645016904107E-2</c:v>
                </c:pt>
                <c:pt idx="3">
                  <c:v>1.3030173252055199E-2</c:v>
                </c:pt>
                <c:pt idx="4">
                  <c:v>0.24811230303192652</c:v>
                </c:pt>
                <c:pt idx="5">
                  <c:v>1.1636087192106105E-2</c:v>
                </c:pt>
                <c:pt idx="6">
                  <c:v>3.4772208351631531E-3</c:v>
                </c:pt>
                <c:pt idx="7">
                  <c:v>2.3662633137460851E-2</c:v>
                </c:pt>
                <c:pt idx="8">
                  <c:v>3.19991843619295E-2</c:v>
                </c:pt>
                <c:pt idx="9">
                  <c:v>2.7993231800489179E-2</c:v>
                </c:pt>
                <c:pt idx="10">
                  <c:v>1.1502084005742694E-2</c:v>
                </c:pt>
                <c:pt idx="11">
                  <c:v>2.7542967088010111E-2</c:v>
                </c:pt>
                <c:pt idx="12">
                  <c:v>1.8086327058212677E-2</c:v>
                </c:pt>
                <c:pt idx="13">
                  <c:v>0.10810336045031109</c:v>
                </c:pt>
                <c:pt idx="14">
                  <c:v>0.202912868862444</c:v>
                </c:pt>
                <c:pt idx="15">
                  <c:v>9.2170249115309397E-2</c:v>
                </c:pt>
                <c:pt idx="16">
                  <c:v>1.4001175639750918E-2</c:v>
                </c:pt>
                <c:pt idx="17">
                  <c:v>5.2111697000406061E-3</c:v>
                </c:pt>
                <c:pt idx="18">
                  <c:v>7.0590695372541312E-2</c:v>
                </c:pt>
                <c:pt idx="19">
                  <c:v>2.9403947929129868E-3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E5-4450-BBAA-D2F6259CC657}"/>
            </c:ext>
          </c:extLst>
        </c:ser>
        <c:ser>
          <c:idx val="11"/>
          <c:order val="11"/>
          <c:tx>
            <c:strRef>
              <c:f>'Fall 16'!$N$584</c:f>
              <c:strCache>
                <c:ptCount val="1"/>
                <c:pt idx="0">
                  <c:v>LH2-013FR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16'!$N$630:$N$649</c:f>
              <c:numCache>
                <c:formatCode>0%</c:formatCode>
                <c:ptCount val="20"/>
                <c:pt idx="0">
                  <c:v>5.4881305372924336E-2</c:v>
                </c:pt>
                <c:pt idx="1">
                  <c:v>0</c:v>
                </c:pt>
                <c:pt idx="2">
                  <c:v>1.6466108548796467E-2</c:v>
                </c:pt>
                <c:pt idx="3">
                  <c:v>5.6411887348380083E-3</c:v>
                </c:pt>
                <c:pt idx="4">
                  <c:v>8.7993331818979295E-2</c:v>
                </c:pt>
                <c:pt idx="5">
                  <c:v>3.8585073030392093E-3</c:v>
                </c:pt>
                <c:pt idx="6">
                  <c:v>3.8724950393597499E-3</c:v>
                </c:pt>
                <c:pt idx="7">
                  <c:v>2.433485529499747E-2</c:v>
                </c:pt>
                <c:pt idx="8">
                  <c:v>4.7075214155818702E-2</c:v>
                </c:pt>
                <c:pt idx="9">
                  <c:v>1.8855204588383596E-2</c:v>
                </c:pt>
                <c:pt idx="10">
                  <c:v>1.8645854052698491E-2</c:v>
                </c:pt>
                <c:pt idx="11">
                  <c:v>4.7562968675565484E-3</c:v>
                </c:pt>
                <c:pt idx="12">
                  <c:v>4.5382398823722546E-3</c:v>
                </c:pt>
                <c:pt idx="13">
                  <c:v>0.23341007776279629</c:v>
                </c:pt>
                <c:pt idx="14">
                  <c:v>8.0399653197067711E-2</c:v>
                </c:pt>
                <c:pt idx="15">
                  <c:v>0.10356552048338662</c:v>
                </c:pt>
                <c:pt idx="16">
                  <c:v>3.1858353903645373E-2</c:v>
                </c:pt>
                <c:pt idx="17">
                  <c:v>2.4813375321056839E-3</c:v>
                </c:pt>
                <c:pt idx="18">
                  <c:v>0.24707864343911429</c:v>
                </c:pt>
                <c:pt idx="19">
                  <c:v>1.0287812022119897E-2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E5-4450-BBAA-D2F6259CC657}"/>
            </c:ext>
          </c:extLst>
        </c:ser>
        <c:ser>
          <c:idx val="12"/>
          <c:order val="12"/>
          <c:tx>
            <c:strRef>
              <c:f>'Fall 16'!$O$584</c:f>
              <c:strCache>
                <c:ptCount val="1"/>
                <c:pt idx="0">
                  <c:v>LH2-015FR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16'!$O$630:$O$649</c:f>
              <c:numCache>
                <c:formatCode>0%</c:formatCode>
                <c:ptCount val="20"/>
                <c:pt idx="0">
                  <c:v>4.2805153651136171E-2</c:v>
                </c:pt>
                <c:pt idx="1">
                  <c:v>0</c:v>
                </c:pt>
                <c:pt idx="2">
                  <c:v>1.2778702984751011E-2</c:v>
                </c:pt>
                <c:pt idx="3">
                  <c:v>3.7565060514806923E-3</c:v>
                </c:pt>
                <c:pt idx="4">
                  <c:v>5.0563681254030629E-2</c:v>
                </c:pt>
                <c:pt idx="5">
                  <c:v>2.6661846512571951E-3</c:v>
                </c:pt>
                <c:pt idx="6">
                  <c:v>3.1945295641073235E-2</c:v>
                </c:pt>
                <c:pt idx="7">
                  <c:v>1.7135619737543999E-2</c:v>
                </c:pt>
                <c:pt idx="8">
                  <c:v>3.0283203752957944E-2</c:v>
                </c:pt>
                <c:pt idx="9">
                  <c:v>1.3752594312180524E-2</c:v>
                </c:pt>
                <c:pt idx="10">
                  <c:v>2.0708036502467508E-2</c:v>
                </c:pt>
                <c:pt idx="11">
                  <c:v>3.8263111371001045E-3</c:v>
                </c:pt>
                <c:pt idx="12">
                  <c:v>3.1745854740897737E-3</c:v>
                </c:pt>
                <c:pt idx="13">
                  <c:v>0.25619114209234611</c:v>
                </c:pt>
                <c:pt idx="14">
                  <c:v>3.9582658660302653E-2</c:v>
                </c:pt>
                <c:pt idx="15">
                  <c:v>0.13720228797374925</c:v>
                </c:pt>
                <c:pt idx="16">
                  <c:v>2.1415793560890989E-2</c:v>
                </c:pt>
                <c:pt idx="17">
                  <c:v>2.0907211892241704E-3</c:v>
                </c:pt>
                <c:pt idx="18">
                  <c:v>0.30303052028456984</c:v>
                </c:pt>
                <c:pt idx="19">
                  <c:v>7.0910010888481307E-3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E5-4450-BBAA-D2F6259CC657}"/>
            </c:ext>
          </c:extLst>
        </c:ser>
        <c:ser>
          <c:idx val="13"/>
          <c:order val="13"/>
          <c:tx>
            <c:strRef>
              <c:f>'Fall 16'!$P$584</c:f>
              <c:strCache>
                <c:ptCount val="1"/>
                <c:pt idx="0">
                  <c:v>LH4-494FR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16'!$P$630:$P$649</c:f>
              <c:numCache>
                <c:formatCode>0%</c:formatCode>
                <c:ptCount val="20"/>
                <c:pt idx="0">
                  <c:v>5.3948120848411524E-2</c:v>
                </c:pt>
                <c:pt idx="1">
                  <c:v>0</c:v>
                </c:pt>
                <c:pt idx="2">
                  <c:v>2.1810670859545783E-2</c:v>
                </c:pt>
                <c:pt idx="3">
                  <c:v>1.4533472737240297E-2</c:v>
                </c:pt>
                <c:pt idx="4">
                  <c:v>0.12145715661243847</c:v>
                </c:pt>
                <c:pt idx="5">
                  <c:v>1.1312373455474678E-2</c:v>
                </c:pt>
                <c:pt idx="6">
                  <c:v>4.7687770482232579E-3</c:v>
                </c:pt>
                <c:pt idx="7">
                  <c:v>3.4238770175604359E-2</c:v>
                </c:pt>
                <c:pt idx="8">
                  <c:v>3.4338048606494309E-2</c:v>
                </c:pt>
                <c:pt idx="9">
                  <c:v>3.0692483330958028E-2</c:v>
                </c:pt>
                <c:pt idx="10">
                  <c:v>1.6107860459961078E-2</c:v>
                </c:pt>
                <c:pt idx="11">
                  <c:v>2.3938211473342203E-2</c:v>
                </c:pt>
                <c:pt idx="12">
                  <c:v>1.5507068163885081E-2</c:v>
                </c:pt>
                <c:pt idx="13">
                  <c:v>0.13666652375266525</c:v>
                </c:pt>
                <c:pt idx="14">
                  <c:v>0.15739542324332884</c:v>
                </c:pt>
                <c:pt idx="15">
                  <c:v>0.10529890995859208</c:v>
                </c:pt>
                <c:pt idx="16">
                  <c:v>3.7716940427549542E-2</c:v>
                </c:pt>
                <c:pt idx="17">
                  <c:v>9.9397701104938854E-3</c:v>
                </c:pt>
                <c:pt idx="18">
                  <c:v>0.16553633421934869</c:v>
                </c:pt>
                <c:pt idx="19">
                  <c:v>4.7930845164427718E-3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E5-4450-BBAA-D2F6259CC657}"/>
            </c:ext>
          </c:extLst>
        </c:ser>
        <c:ser>
          <c:idx val="14"/>
          <c:order val="14"/>
          <c:tx>
            <c:strRef>
              <c:f>'Fall 16'!$Q$584</c:f>
              <c:strCache>
                <c:ptCount val="1"/>
                <c:pt idx="0">
                  <c:v>LH4-495FR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16'!$Q$630:$Q$649</c:f>
              <c:numCache>
                <c:formatCode>0%</c:formatCode>
                <c:ptCount val="20"/>
                <c:pt idx="0">
                  <c:v>4.0285123480947205E-2</c:v>
                </c:pt>
                <c:pt idx="1">
                  <c:v>0</c:v>
                </c:pt>
                <c:pt idx="2">
                  <c:v>6.4153376216153071E-3</c:v>
                </c:pt>
                <c:pt idx="3">
                  <c:v>4.0757170590710635E-3</c:v>
                </c:pt>
                <c:pt idx="4">
                  <c:v>4.1191514367276028E-2</c:v>
                </c:pt>
                <c:pt idx="5">
                  <c:v>3.1615721409108746E-3</c:v>
                </c:pt>
                <c:pt idx="6">
                  <c:v>3.1150329331221882E-3</c:v>
                </c:pt>
                <c:pt idx="7">
                  <c:v>2.0398392929848738E-2</c:v>
                </c:pt>
                <c:pt idx="8">
                  <c:v>1.932905960486685E-2</c:v>
                </c:pt>
                <c:pt idx="9">
                  <c:v>4.8325841829377752E-3</c:v>
                </c:pt>
                <c:pt idx="10">
                  <c:v>3.6623228601357612E-3</c:v>
                </c:pt>
                <c:pt idx="11">
                  <c:v>7.9404008090582165E-3</c:v>
                </c:pt>
                <c:pt idx="12">
                  <c:v>2.6742248564491557E-3</c:v>
                </c:pt>
                <c:pt idx="13">
                  <c:v>0.17843004077026683</c:v>
                </c:pt>
                <c:pt idx="14">
                  <c:v>4.4277404843865796E-2</c:v>
                </c:pt>
                <c:pt idx="15">
                  <c:v>4.0945601330042554E-2</c:v>
                </c:pt>
                <c:pt idx="16">
                  <c:v>4.4433828525040811E-2</c:v>
                </c:pt>
                <c:pt idx="17">
                  <c:v>6.1687459724636589E-3</c:v>
                </c:pt>
                <c:pt idx="18">
                  <c:v>0.52058483507820075</c:v>
                </c:pt>
                <c:pt idx="19">
                  <c:v>8.0782606338805751E-3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E5-4450-BBAA-D2F6259CC657}"/>
            </c:ext>
          </c:extLst>
        </c:ser>
        <c:ser>
          <c:idx val="15"/>
          <c:order val="15"/>
          <c:tx>
            <c:strRef>
              <c:f>'Fall 16'!$R$584</c:f>
              <c:strCache>
                <c:ptCount val="1"/>
                <c:pt idx="0">
                  <c:v>LH4-496FR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16'!$R$630:$R$649</c:f>
              <c:numCache>
                <c:formatCode>0%</c:formatCode>
                <c:ptCount val="20"/>
                <c:pt idx="0">
                  <c:v>3.6261612146458885E-2</c:v>
                </c:pt>
                <c:pt idx="1">
                  <c:v>0</c:v>
                </c:pt>
                <c:pt idx="2">
                  <c:v>2.2712308184892352E-2</c:v>
                </c:pt>
                <c:pt idx="3">
                  <c:v>1.4353672533029554E-2</c:v>
                </c:pt>
                <c:pt idx="4">
                  <c:v>0.27445326187669056</c:v>
                </c:pt>
                <c:pt idx="5">
                  <c:v>1.2766007856904798E-2</c:v>
                </c:pt>
                <c:pt idx="6">
                  <c:v>3.710707950295242E-3</c:v>
                </c:pt>
                <c:pt idx="7">
                  <c:v>2.3622270998648505E-2</c:v>
                </c:pt>
                <c:pt idx="8">
                  <c:v>1.8052036963838967E-2</c:v>
                </c:pt>
                <c:pt idx="9">
                  <c:v>2.265814564888715E-2</c:v>
                </c:pt>
                <c:pt idx="10">
                  <c:v>5.5721581672460918E-3</c:v>
                </c:pt>
                <c:pt idx="11">
                  <c:v>1.5258013294509608E-2</c:v>
                </c:pt>
                <c:pt idx="12">
                  <c:v>1.0090865484383012E-2</c:v>
                </c:pt>
                <c:pt idx="13">
                  <c:v>9.3835023090946865E-2</c:v>
                </c:pt>
                <c:pt idx="14">
                  <c:v>0.22433996748934645</c:v>
                </c:pt>
                <c:pt idx="15">
                  <c:v>8.7851591347370375E-2</c:v>
                </c:pt>
                <c:pt idx="16">
                  <c:v>1.8572899474812391E-2</c:v>
                </c:pt>
                <c:pt idx="17">
                  <c:v>5.982744006460667E-3</c:v>
                </c:pt>
                <c:pt idx="18">
                  <c:v>0.10676423703075498</c:v>
                </c:pt>
                <c:pt idx="19">
                  <c:v>3.1424764545234622E-3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E5-4450-BBAA-D2F6259CC657}"/>
            </c:ext>
          </c:extLst>
        </c:ser>
        <c:ser>
          <c:idx val="16"/>
          <c:order val="16"/>
          <c:tx>
            <c:strRef>
              <c:f>'Fall 16'!$S$584</c:f>
              <c:strCache>
                <c:ptCount val="1"/>
                <c:pt idx="0">
                  <c:v>LH4-497FR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16'!$S$630:$S$649</c:f>
              <c:numCache>
                <c:formatCode>0%</c:formatCode>
                <c:ptCount val="20"/>
                <c:pt idx="0">
                  <c:v>7.812566865335252E-2</c:v>
                </c:pt>
                <c:pt idx="1">
                  <c:v>0</c:v>
                </c:pt>
                <c:pt idx="2">
                  <c:v>3.2629774484306019E-2</c:v>
                </c:pt>
                <c:pt idx="3">
                  <c:v>1.3389420588809898E-2</c:v>
                </c:pt>
                <c:pt idx="4">
                  <c:v>0.17044463443096852</c:v>
                </c:pt>
                <c:pt idx="5">
                  <c:v>1.3805504419401622E-2</c:v>
                </c:pt>
                <c:pt idx="6">
                  <c:v>3.9867378375361374E-3</c:v>
                </c:pt>
                <c:pt idx="7">
                  <c:v>3.3287343734705079E-2</c:v>
                </c:pt>
                <c:pt idx="8">
                  <c:v>2.5139087148909514E-2</c:v>
                </c:pt>
                <c:pt idx="9">
                  <c:v>3.0519409924448602E-2</c:v>
                </c:pt>
                <c:pt idx="10">
                  <c:v>5.3182812270623787E-3</c:v>
                </c:pt>
                <c:pt idx="11">
                  <c:v>1.7038494812757866E-2</c:v>
                </c:pt>
                <c:pt idx="12">
                  <c:v>2.0687569036705839E-2</c:v>
                </c:pt>
                <c:pt idx="13">
                  <c:v>0.10775540629700066</c:v>
                </c:pt>
                <c:pt idx="14">
                  <c:v>0.1802008303329265</c:v>
                </c:pt>
                <c:pt idx="15">
                  <c:v>6.8100957348516733E-2</c:v>
                </c:pt>
                <c:pt idx="16">
                  <c:v>3.5463478979652567E-2</c:v>
                </c:pt>
                <c:pt idx="17">
                  <c:v>7.2915305689117164E-3</c:v>
                </c:pt>
                <c:pt idx="18">
                  <c:v>0.15398370081185547</c:v>
                </c:pt>
                <c:pt idx="19">
                  <c:v>2.832169362172256E-3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E5-4450-BBAA-D2F6259CC657}"/>
            </c:ext>
          </c:extLst>
        </c:ser>
        <c:ser>
          <c:idx val="17"/>
          <c:order val="17"/>
          <c:tx>
            <c:strRef>
              <c:f>'Fall 16'!$T$584</c:f>
              <c:strCache>
                <c:ptCount val="1"/>
                <c:pt idx="0">
                  <c:v>LH4-498FR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16'!$T$630:$T$649</c:f>
              <c:numCache>
                <c:formatCode>0%</c:formatCode>
                <c:ptCount val="20"/>
                <c:pt idx="0">
                  <c:v>4.5810587743751782E-2</c:v>
                </c:pt>
                <c:pt idx="1">
                  <c:v>0</c:v>
                </c:pt>
                <c:pt idx="2">
                  <c:v>2.1234368558282035E-2</c:v>
                </c:pt>
                <c:pt idx="3">
                  <c:v>1.1879351523878453E-2</c:v>
                </c:pt>
                <c:pt idx="4">
                  <c:v>0.11523006051894742</c:v>
                </c:pt>
                <c:pt idx="5">
                  <c:v>1.0549421662491131E-2</c:v>
                </c:pt>
                <c:pt idx="6">
                  <c:v>8.6701121475156982E-3</c:v>
                </c:pt>
                <c:pt idx="7">
                  <c:v>3.9604216884834544E-2</c:v>
                </c:pt>
                <c:pt idx="8">
                  <c:v>2.6157412524650928E-2</c:v>
                </c:pt>
                <c:pt idx="9">
                  <c:v>2.1978313865305375E-2</c:v>
                </c:pt>
                <c:pt idx="10">
                  <c:v>9.4351646047978327E-3</c:v>
                </c:pt>
                <c:pt idx="11">
                  <c:v>1.5670453799792095E-2</c:v>
                </c:pt>
                <c:pt idx="12">
                  <c:v>2.4152537146055232E-2</c:v>
                </c:pt>
                <c:pt idx="13">
                  <c:v>0.1240012825564961</c:v>
                </c:pt>
                <c:pt idx="14">
                  <c:v>0.16545204375364159</c:v>
                </c:pt>
                <c:pt idx="15">
                  <c:v>8.8003598692144414E-2</c:v>
                </c:pt>
                <c:pt idx="16">
                  <c:v>4.3607287120370306E-2</c:v>
                </c:pt>
                <c:pt idx="17">
                  <c:v>1.1754386008234592E-2</c:v>
                </c:pt>
                <c:pt idx="18">
                  <c:v>0.21280118047818508</c:v>
                </c:pt>
                <c:pt idx="19">
                  <c:v>4.0082204106251535E-3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2E5-4450-BBAA-D2F6259CC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321024"/>
        <c:axId val="-2129317632"/>
      </c:barChart>
      <c:catAx>
        <c:axId val="-212932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317632"/>
        <c:crosses val="autoZero"/>
        <c:auto val="1"/>
        <c:lblAlgn val="ctr"/>
        <c:lblOffset val="100"/>
        <c:noMultiLvlLbl val="0"/>
      </c:catAx>
      <c:valAx>
        <c:axId val="-2129317632"/>
        <c:scaling>
          <c:orientation val="minMax"/>
          <c:max val="0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32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SHEEP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16'!$BV$654:$BV$664</c:f>
                <c:numCache>
                  <c:formatCode>General</c:formatCode>
                  <c:ptCount val="11"/>
                  <c:pt idx="0">
                    <c:v>8.5599295267769299E-2</c:v>
                  </c:pt>
                  <c:pt idx="1">
                    <c:v>9.3937856365287498E-3</c:v>
                  </c:pt>
                  <c:pt idx="2">
                    <c:v>1.0612761400702246E-2</c:v>
                  </c:pt>
                  <c:pt idx="3">
                    <c:v>1.034745843083934E-2</c:v>
                  </c:pt>
                  <c:pt idx="4">
                    <c:v>3.1277878301071128E-3</c:v>
                  </c:pt>
                  <c:pt idx="5">
                    <c:v>1.8902842772248157E-2</c:v>
                  </c:pt>
                  <c:pt idx="6">
                    <c:v>6.3369260303055373E-3</c:v>
                  </c:pt>
                  <c:pt idx="7">
                    <c:v>1.0202269028701251E-2</c:v>
                  </c:pt>
                  <c:pt idx="8">
                    <c:v>2.142058494751701E-3</c:v>
                  </c:pt>
                  <c:pt idx="9">
                    <c:v>0.10971669509000057</c:v>
                  </c:pt>
                  <c:pt idx="10">
                    <c:v>6.5644951647820332E-2</c:v>
                  </c:pt>
                </c:numCache>
              </c:numRef>
            </c:plus>
            <c:minus>
              <c:numRef>
                <c:f>'Fall 16'!$BV$654:$BV$664</c:f>
                <c:numCache>
                  <c:formatCode>General</c:formatCode>
                  <c:ptCount val="11"/>
                  <c:pt idx="0">
                    <c:v>8.5599295267769299E-2</c:v>
                  </c:pt>
                  <c:pt idx="1">
                    <c:v>9.3937856365287498E-3</c:v>
                  </c:pt>
                  <c:pt idx="2">
                    <c:v>1.0612761400702246E-2</c:v>
                  </c:pt>
                  <c:pt idx="3">
                    <c:v>1.034745843083934E-2</c:v>
                  </c:pt>
                  <c:pt idx="4">
                    <c:v>3.1277878301071128E-3</c:v>
                  </c:pt>
                  <c:pt idx="5">
                    <c:v>1.8902842772248157E-2</c:v>
                  </c:pt>
                  <c:pt idx="6">
                    <c:v>6.3369260303055373E-3</c:v>
                  </c:pt>
                  <c:pt idx="7">
                    <c:v>1.0202269028701251E-2</c:v>
                  </c:pt>
                  <c:pt idx="8">
                    <c:v>2.142058494751701E-3</c:v>
                  </c:pt>
                  <c:pt idx="9">
                    <c:v>0.10971669509000057</c:v>
                  </c:pt>
                  <c:pt idx="10">
                    <c:v>6.5644951647820332E-2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16'!$BT$654:$BT$664</c:f>
              <c:numCache>
                <c:formatCode>0%</c:formatCode>
                <c:ptCount val="11"/>
                <c:pt idx="0">
                  <c:v>0.15702706221668378</c:v>
                </c:pt>
                <c:pt idx="1">
                  <c:v>2.094380864439874E-2</c:v>
                </c:pt>
                <c:pt idx="2">
                  <c:v>1.0833196121038991E-2</c:v>
                </c:pt>
                <c:pt idx="3">
                  <c:v>1.5693952315573564E-2</c:v>
                </c:pt>
                <c:pt idx="4">
                  <c:v>1.4324803274012241E-3</c:v>
                </c:pt>
                <c:pt idx="5">
                  <c:v>7.2851587106243398E-2</c:v>
                </c:pt>
                <c:pt idx="6">
                  <c:v>1.5707393421078412E-2</c:v>
                </c:pt>
                <c:pt idx="7">
                  <c:v>1.7910010849883772E-2</c:v>
                </c:pt>
                <c:pt idx="8">
                  <c:v>5.7208598921691346E-3</c:v>
                </c:pt>
                <c:pt idx="9">
                  <c:v>0.54755206433264192</c:v>
                </c:pt>
                <c:pt idx="10">
                  <c:v>0.13432758477288717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37-4C28-8EEC-A4E211A62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080704"/>
        <c:axId val="-2127077344"/>
      </c:barChart>
      <c:catAx>
        <c:axId val="-21270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077344"/>
        <c:crosses val="autoZero"/>
        <c:auto val="1"/>
        <c:lblAlgn val="ctr"/>
        <c:lblOffset val="100"/>
        <c:noMultiLvlLbl val="0"/>
      </c:catAx>
      <c:valAx>
        <c:axId val="-2127077344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08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SHEEP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16'!$BT$584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16'!$BV$669:$BV$677</c:f>
                <c:numCache>
                  <c:formatCode>General</c:formatCode>
                  <c:ptCount val="9"/>
                  <c:pt idx="0">
                    <c:v>2.3007006089262425E-3</c:v>
                  </c:pt>
                  <c:pt idx="1">
                    <c:v>9.1109693291329022E-2</c:v>
                  </c:pt>
                  <c:pt idx="2">
                    <c:v>0.10108873186696722</c:v>
                  </c:pt>
                  <c:pt idx="3">
                    <c:v>1.8102924143853585E-2</c:v>
                  </c:pt>
                  <c:pt idx="4">
                    <c:v>7.3926927457570693E-2</c:v>
                  </c:pt>
                  <c:pt idx="5">
                    <c:v>3.3602470811663676E-2</c:v>
                  </c:pt>
                  <c:pt idx="6">
                    <c:v>4.2807520540512562E-3</c:v>
                  </c:pt>
                  <c:pt idx="7">
                    <c:v>0.14081007726976741</c:v>
                  </c:pt>
                  <c:pt idx="8">
                    <c:v>1.0954056299015613E-2</c:v>
                  </c:pt>
                </c:numCache>
              </c:numRef>
            </c:plus>
            <c:minus>
              <c:numRef>
                <c:f>'Fall 16'!$BV$669:$BV$677</c:f>
                <c:numCache>
                  <c:formatCode>General</c:formatCode>
                  <c:ptCount val="9"/>
                  <c:pt idx="0">
                    <c:v>2.3007006089262425E-3</c:v>
                  </c:pt>
                  <c:pt idx="1">
                    <c:v>9.1109693291329022E-2</c:v>
                  </c:pt>
                  <c:pt idx="2">
                    <c:v>0.10108873186696722</c:v>
                  </c:pt>
                  <c:pt idx="3">
                    <c:v>1.8102924143853585E-2</c:v>
                  </c:pt>
                  <c:pt idx="4">
                    <c:v>7.3926927457570693E-2</c:v>
                  </c:pt>
                  <c:pt idx="5">
                    <c:v>3.3602470811663676E-2</c:v>
                  </c:pt>
                  <c:pt idx="6">
                    <c:v>4.2807520540512562E-3</c:v>
                  </c:pt>
                  <c:pt idx="7">
                    <c:v>0.14081007726976741</c:v>
                  </c:pt>
                  <c:pt idx="8">
                    <c:v>1.0954056299015613E-2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16'!$BT$669:$BT$677</c:f>
              <c:numCache>
                <c:formatCode>0%</c:formatCode>
                <c:ptCount val="9"/>
                <c:pt idx="0">
                  <c:v>7.6690020297541419E-4</c:v>
                </c:pt>
                <c:pt idx="1">
                  <c:v>5.0646136196991043E-2</c:v>
                </c:pt>
                <c:pt idx="2">
                  <c:v>0.11674095932182699</c:v>
                </c:pt>
                <c:pt idx="3">
                  <c:v>4.1339688062745156E-2</c:v>
                </c:pt>
                <c:pt idx="4">
                  <c:v>6.0984771523758634E-2</c:v>
                </c:pt>
                <c:pt idx="5">
                  <c:v>0.10613083434324017</c:v>
                </c:pt>
                <c:pt idx="6">
                  <c:v>1.1069484866843693E-2</c:v>
                </c:pt>
                <c:pt idx="7">
                  <c:v>0.60418604187788327</c:v>
                </c:pt>
                <c:pt idx="8">
                  <c:v>8.1351836037355831E-3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E-4880-B93F-CE6EFFF0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040032"/>
        <c:axId val="-2128044624"/>
      </c:barChart>
      <c:catAx>
        <c:axId val="-212804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044624"/>
        <c:crosses val="autoZero"/>
        <c:auto val="1"/>
        <c:lblAlgn val="ctr"/>
        <c:lblOffset val="100"/>
        <c:noMultiLvlLbl val="0"/>
      </c:catAx>
      <c:valAx>
        <c:axId val="-2128044624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04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HORSE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16'!$CH$585:$CH$613</c:f>
                <c:numCache>
                  <c:formatCode>General</c:formatCode>
                  <c:ptCount val="29"/>
                  <c:pt idx="0">
                    <c:v>4.5501572423785209E-3</c:v>
                  </c:pt>
                  <c:pt idx="2">
                    <c:v>1.4478608767477813E-2</c:v>
                  </c:pt>
                  <c:pt idx="3">
                    <c:v>3.3799928386254693E-4</c:v>
                  </c:pt>
                  <c:pt idx="4">
                    <c:v>6.7819591946517007E-3</c:v>
                  </c:pt>
                  <c:pt idx="5">
                    <c:v>4.5598538620750403E-4</c:v>
                  </c:pt>
                  <c:pt idx="6">
                    <c:v>5.7259261228021646E-4</c:v>
                  </c:pt>
                  <c:pt idx="7">
                    <c:v>4.6842553016016638E-3</c:v>
                  </c:pt>
                  <c:pt idx="8">
                    <c:v>7.6486146870795172E-3</c:v>
                  </c:pt>
                  <c:pt idx="9">
                    <c:v>8.3215193427030945E-3</c:v>
                  </c:pt>
                  <c:pt idx="10">
                    <c:v>6.866164075854944E-3</c:v>
                  </c:pt>
                  <c:pt idx="11">
                    <c:v>1.1095756298108708E-3</c:v>
                  </c:pt>
                  <c:pt idx="12">
                    <c:v>2.0072786803216986E-3</c:v>
                  </c:pt>
                  <c:pt idx="13">
                    <c:v>2.4193569943662601E-2</c:v>
                  </c:pt>
                  <c:pt idx="14">
                    <c:v>9.535008634387681E-4</c:v>
                  </c:pt>
                  <c:pt idx="15">
                    <c:v>5.3680982685958285E-2</c:v>
                  </c:pt>
                  <c:pt idx="16">
                    <c:v>7.747467055889916E-3</c:v>
                  </c:pt>
                  <c:pt idx="17">
                    <c:v>2.2788653534780442E-4</c:v>
                  </c:pt>
                  <c:pt idx="18">
                    <c:v>2.5030972021429315E-2</c:v>
                  </c:pt>
                  <c:pt idx="19">
                    <c:v>5.4961739867755274E-4</c:v>
                  </c:pt>
                  <c:pt idx="21">
                    <c:v>4.3230752646051997E-3</c:v>
                  </c:pt>
                  <c:pt idx="22">
                    <c:v>2.8453260033534556E-3</c:v>
                  </c:pt>
                  <c:pt idx="24">
                    <c:v>9.535008634387681E-4</c:v>
                  </c:pt>
                  <c:pt idx="25">
                    <c:v>1.1482906282955401E-2</c:v>
                  </c:pt>
                  <c:pt idx="26">
                    <c:v>3.8563020982790349E-3</c:v>
                  </c:pt>
                  <c:pt idx="27">
                    <c:v>2.755863793565503E-2</c:v>
                  </c:pt>
                  <c:pt idx="28">
                    <c:v>9.9951323795762544E-4</c:v>
                  </c:pt>
                </c:numCache>
              </c:numRef>
            </c:plus>
            <c:minus>
              <c:numRef>
                <c:f>'Fall 16'!$CH$585:$CH$613</c:f>
                <c:numCache>
                  <c:formatCode>General</c:formatCode>
                  <c:ptCount val="29"/>
                  <c:pt idx="0">
                    <c:v>4.5501572423785209E-3</c:v>
                  </c:pt>
                  <c:pt idx="2">
                    <c:v>1.4478608767477813E-2</c:v>
                  </c:pt>
                  <c:pt idx="3">
                    <c:v>3.3799928386254693E-4</c:v>
                  </c:pt>
                  <c:pt idx="4">
                    <c:v>6.7819591946517007E-3</c:v>
                  </c:pt>
                  <c:pt idx="5">
                    <c:v>4.5598538620750403E-4</c:v>
                  </c:pt>
                  <c:pt idx="6">
                    <c:v>5.7259261228021646E-4</c:v>
                  </c:pt>
                  <c:pt idx="7">
                    <c:v>4.6842553016016638E-3</c:v>
                  </c:pt>
                  <c:pt idx="8">
                    <c:v>7.6486146870795172E-3</c:v>
                  </c:pt>
                  <c:pt idx="9">
                    <c:v>8.3215193427030945E-3</c:v>
                  </c:pt>
                  <c:pt idx="10">
                    <c:v>6.866164075854944E-3</c:v>
                  </c:pt>
                  <c:pt idx="11">
                    <c:v>1.1095756298108708E-3</c:v>
                  </c:pt>
                  <c:pt idx="12">
                    <c:v>2.0072786803216986E-3</c:v>
                  </c:pt>
                  <c:pt idx="13">
                    <c:v>2.4193569943662601E-2</c:v>
                  </c:pt>
                  <c:pt idx="14">
                    <c:v>9.535008634387681E-4</c:v>
                  </c:pt>
                  <c:pt idx="15">
                    <c:v>5.3680982685958285E-2</c:v>
                  </c:pt>
                  <c:pt idx="16">
                    <c:v>7.747467055889916E-3</c:v>
                  </c:pt>
                  <c:pt idx="17">
                    <c:v>2.2788653534780442E-4</c:v>
                  </c:pt>
                  <c:pt idx="18">
                    <c:v>2.5030972021429315E-2</c:v>
                  </c:pt>
                  <c:pt idx="19">
                    <c:v>5.4961739867755274E-4</c:v>
                  </c:pt>
                  <c:pt idx="21">
                    <c:v>4.3230752646051997E-3</c:v>
                  </c:pt>
                  <c:pt idx="22">
                    <c:v>2.8453260033534556E-3</c:v>
                  </c:pt>
                  <c:pt idx="24">
                    <c:v>9.535008634387681E-4</c:v>
                  </c:pt>
                  <c:pt idx="25">
                    <c:v>1.1482906282955401E-2</c:v>
                  </c:pt>
                  <c:pt idx="26">
                    <c:v>3.8563020982790349E-3</c:v>
                  </c:pt>
                  <c:pt idx="27">
                    <c:v>2.755863793565503E-2</c:v>
                  </c:pt>
                  <c:pt idx="28">
                    <c:v>9.9951323795762544E-4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16'!$CF$585:$CF$613</c:f>
              <c:numCache>
                <c:formatCode>0%</c:formatCode>
                <c:ptCount val="29"/>
                <c:pt idx="0">
                  <c:v>4.06001939122832E-2</c:v>
                </c:pt>
                <c:pt idx="2">
                  <c:v>4.2202362532665967E-2</c:v>
                </c:pt>
                <c:pt idx="3">
                  <c:v>1.8200930589078678E-3</c:v>
                </c:pt>
                <c:pt idx="4">
                  <c:v>2.0382246372428546E-2</c:v>
                </c:pt>
                <c:pt idx="5">
                  <c:v>2.2664071252800361E-3</c:v>
                </c:pt>
                <c:pt idx="6">
                  <c:v>3.1027289413054111E-3</c:v>
                </c:pt>
                <c:pt idx="7">
                  <c:v>2.6719264957147475E-2</c:v>
                </c:pt>
                <c:pt idx="8">
                  <c:v>3.3292653238674266E-2</c:v>
                </c:pt>
                <c:pt idx="9">
                  <c:v>2.8188604432742126E-2</c:v>
                </c:pt>
                <c:pt idx="10">
                  <c:v>1.609507648710987E-2</c:v>
                </c:pt>
                <c:pt idx="11">
                  <c:v>4.6636102034665399E-3</c:v>
                </c:pt>
                <c:pt idx="12">
                  <c:v>5.7765676152086842E-3</c:v>
                </c:pt>
                <c:pt idx="13">
                  <c:v>0.15801960756106401</c:v>
                </c:pt>
                <c:pt idx="14">
                  <c:v>1.4013789719834132E-2</c:v>
                </c:pt>
                <c:pt idx="15">
                  <c:v>0.13612293716900672</c:v>
                </c:pt>
                <c:pt idx="16">
                  <c:v>1.7979217105554699E-2</c:v>
                </c:pt>
                <c:pt idx="17">
                  <c:v>1.528741584888756E-3</c:v>
                </c:pt>
                <c:pt idx="18">
                  <c:v>9.2945352073239826E-2</c:v>
                </c:pt>
                <c:pt idx="19">
                  <c:v>1.9490115541255216E-3</c:v>
                </c:pt>
                <c:pt idx="21">
                  <c:v>2.1601672543023503E-2</c:v>
                </c:pt>
                <c:pt idx="22">
                  <c:v>1.5660255761196007E-2</c:v>
                </c:pt>
                <c:pt idx="24">
                  <c:v>1.4013789719834132E-2</c:v>
                </c:pt>
                <c:pt idx="25">
                  <c:v>4.7564792633774909E-2</c:v>
                </c:pt>
                <c:pt idx="26">
                  <c:v>4.0728969630666613E-2</c:v>
                </c:pt>
                <c:pt idx="27">
                  <c:v>0.20696827321624553</c:v>
                </c:pt>
                <c:pt idx="28">
                  <c:v>5.7937808503256555E-3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9-418A-A196-5FC35A94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990960"/>
        <c:axId val="-2127987520"/>
      </c:barChart>
      <c:catAx>
        <c:axId val="-212799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987520"/>
        <c:crosses val="autoZero"/>
        <c:auto val="1"/>
        <c:lblAlgn val="ctr"/>
        <c:lblOffset val="100"/>
        <c:noMultiLvlLbl val="0"/>
      </c:catAx>
      <c:valAx>
        <c:axId val="-2127987520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99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HORSE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16'!$CH$618:$CH$625</c:f>
                <c:numCache>
                  <c:formatCode>General</c:formatCode>
                  <c:ptCount val="8"/>
                  <c:pt idx="0">
                    <c:v>1.6124427829630483E-2</c:v>
                  </c:pt>
                  <c:pt idx="1">
                    <c:v>1.1027382071727956E-2</c:v>
                  </c:pt>
                  <c:pt idx="3">
                    <c:v>5.1126437178730284E-3</c:v>
                  </c:pt>
                  <c:pt idx="4">
                    <c:v>2.1172921330678482E-2</c:v>
                  </c:pt>
                  <c:pt idx="5">
                    <c:v>1.1905252726601182E-2</c:v>
                  </c:pt>
                  <c:pt idx="6">
                    <c:v>2.4981658476572646E-2</c:v>
                  </c:pt>
                  <c:pt idx="7">
                    <c:v>3.6059638535708067E-3</c:v>
                  </c:pt>
                </c:numCache>
              </c:numRef>
            </c:plus>
            <c:minus>
              <c:numRef>
                <c:f>'Fall 16'!$CH$618:$CH$625</c:f>
                <c:numCache>
                  <c:formatCode>General</c:formatCode>
                  <c:ptCount val="8"/>
                  <c:pt idx="0">
                    <c:v>1.6124427829630483E-2</c:v>
                  </c:pt>
                  <c:pt idx="1">
                    <c:v>1.1027382071727956E-2</c:v>
                  </c:pt>
                  <c:pt idx="3">
                    <c:v>5.1126437178730284E-3</c:v>
                  </c:pt>
                  <c:pt idx="4">
                    <c:v>2.1172921330678482E-2</c:v>
                  </c:pt>
                  <c:pt idx="5">
                    <c:v>1.1905252726601182E-2</c:v>
                  </c:pt>
                  <c:pt idx="6">
                    <c:v>2.4981658476572646E-2</c:v>
                  </c:pt>
                  <c:pt idx="7">
                    <c:v>3.6059638535708067E-3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16'!$CF$618:$CF$625</c:f>
              <c:numCache>
                <c:formatCode>0%</c:formatCode>
                <c:ptCount val="8"/>
                <c:pt idx="0">
                  <c:v>6.2086985082499747E-2</c:v>
                </c:pt>
                <c:pt idx="1">
                  <c:v>4.5181794594369842E-2</c:v>
                </c:pt>
                <c:pt idx="3">
                  <c:v>4.0130636422914014E-2</c:v>
                </c:pt>
                <c:pt idx="4">
                  <c:v>0.13373361181574661</c:v>
                </c:pt>
                <c:pt idx="5">
                  <c:v>0.11606451079705912</c:v>
                </c:pt>
                <c:pt idx="6">
                  <c:v>0.58612682868666255</c:v>
                </c:pt>
                <c:pt idx="7">
                  <c:v>1.6675632600748065E-2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C-40DE-9189-E2C9F506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5836384"/>
        <c:axId val="2145839728"/>
      </c:barChart>
      <c:catAx>
        <c:axId val="214583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839728"/>
        <c:crosses val="autoZero"/>
        <c:auto val="1"/>
        <c:lblAlgn val="ctr"/>
        <c:lblOffset val="100"/>
        <c:noMultiLvlLbl val="0"/>
      </c:catAx>
      <c:valAx>
        <c:axId val="2145839728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83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HORSE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16'!$CH$630:$CH$649</c:f>
                <c:numCache>
                  <c:formatCode>General</c:formatCode>
                  <c:ptCount val="20"/>
                  <c:pt idx="0">
                    <c:v>9.6269640502529823E-3</c:v>
                  </c:pt>
                  <c:pt idx="2">
                    <c:v>1.9670743719627938E-2</c:v>
                  </c:pt>
                  <c:pt idx="3">
                    <c:v>4.9626322734511901E-4</c:v>
                  </c:pt>
                  <c:pt idx="4">
                    <c:v>9.6696739885534008E-3</c:v>
                  </c:pt>
                  <c:pt idx="5">
                    <c:v>6.1870171651149861E-4</c:v>
                  </c:pt>
                  <c:pt idx="6">
                    <c:v>8.3585220460529516E-4</c:v>
                  </c:pt>
                  <c:pt idx="7">
                    <c:v>8.6142498318382207E-3</c:v>
                  </c:pt>
                  <c:pt idx="8">
                    <c:v>1.4734360140836357E-2</c:v>
                  </c:pt>
                  <c:pt idx="9">
                    <c:v>1.1380167890593049E-2</c:v>
                  </c:pt>
                  <c:pt idx="10">
                    <c:v>9.5351605654758875E-3</c:v>
                  </c:pt>
                  <c:pt idx="11">
                    <c:v>1.6973419522733717E-3</c:v>
                  </c:pt>
                  <c:pt idx="12">
                    <c:v>2.7614029034061563E-3</c:v>
                  </c:pt>
                  <c:pt idx="13">
                    <c:v>5.2049147534218243E-2</c:v>
                  </c:pt>
                  <c:pt idx="14">
                    <c:v>1.5080376508361303E-3</c:v>
                  </c:pt>
                  <c:pt idx="15">
                    <c:v>7.4601551057557336E-2</c:v>
                  </c:pt>
                  <c:pt idx="16">
                    <c:v>1.2823523450194298E-2</c:v>
                  </c:pt>
                  <c:pt idx="17">
                    <c:v>3.570263574279943E-4</c:v>
                  </c:pt>
                  <c:pt idx="18">
                    <c:v>4.1992179647978425E-2</c:v>
                  </c:pt>
                  <c:pt idx="19">
                    <c:v>7.6080667035339751E-4</c:v>
                  </c:pt>
                </c:numCache>
              </c:numRef>
            </c:plus>
            <c:minus>
              <c:numRef>
                <c:f>'Fall 16'!$CH$630:$CH$649</c:f>
                <c:numCache>
                  <c:formatCode>General</c:formatCode>
                  <c:ptCount val="20"/>
                  <c:pt idx="0">
                    <c:v>9.6269640502529823E-3</c:v>
                  </c:pt>
                  <c:pt idx="2">
                    <c:v>1.9670743719627938E-2</c:v>
                  </c:pt>
                  <c:pt idx="3">
                    <c:v>4.9626322734511901E-4</c:v>
                  </c:pt>
                  <c:pt idx="4">
                    <c:v>9.6696739885534008E-3</c:v>
                  </c:pt>
                  <c:pt idx="5">
                    <c:v>6.1870171651149861E-4</c:v>
                  </c:pt>
                  <c:pt idx="6">
                    <c:v>8.3585220460529516E-4</c:v>
                  </c:pt>
                  <c:pt idx="7">
                    <c:v>8.6142498318382207E-3</c:v>
                  </c:pt>
                  <c:pt idx="8">
                    <c:v>1.4734360140836357E-2</c:v>
                  </c:pt>
                  <c:pt idx="9">
                    <c:v>1.1380167890593049E-2</c:v>
                  </c:pt>
                  <c:pt idx="10">
                    <c:v>9.5351605654758875E-3</c:v>
                  </c:pt>
                  <c:pt idx="11">
                    <c:v>1.6973419522733717E-3</c:v>
                  </c:pt>
                  <c:pt idx="12">
                    <c:v>2.7614029034061563E-3</c:v>
                  </c:pt>
                  <c:pt idx="13">
                    <c:v>5.2049147534218243E-2</c:v>
                  </c:pt>
                  <c:pt idx="14">
                    <c:v>1.5080376508361303E-3</c:v>
                  </c:pt>
                  <c:pt idx="15">
                    <c:v>7.4601551057557336E-2</c:v>
                  </c:pt>
                  <c:pt idx="16">
                    <c:v>1.2823523450194298E-2</c:v>
                  </c:pt>
                  <c:pt idx="17">
                    <c:v>3.570263574279943E-4</c:v>
                  </c:pt>
                  <c:pt idx="18">
                    <c:v>4.1992179647978425E-2</c:v>
                  </c:pt>
                  <c:pt idx="19">
                    <c:v>7.6080667035339751E-4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16'!$CF$630:$CF$649</c:f>
              <c:numCache>
                <c:formatCode>0%</c:formatCode>
                <c:ptCount val="20"/>
                <c:pt idx="0">
                  <c:v>6.3009875864810966E-2</c:v>
                </c:pt>
                <c:pt idx="2">
                  <c:v>6.4463958583285103E-2</c:v>
                </c:pt>
                <c:pt idx="3">
                  <c:v>2.8089123409533292E-3</c:v>
                </c:pt>
                <c:pt idx="4">
                  <c:v>3.12814149516236E-2</c:v>
                </c:pt>
                <c:pt idx="5">
                  <c:v>3.4860307361446784E-3</c:v>
                </c:pt>
                <c:pt idx="6">
                  <c:v>4.7870303425666515E-3</c:v>
                </c:pt>
                <c:pt idx="7">
                  <c:v>4.1532716210503223E-2</c:v>
                </c:pt>
                <c:pt idx="8">
                  <c:v>5.1972429742572337E-2</c:v>
                </c:pt>
                <c:pt idx="9">
                  <c:v>4.3105947258680985E-2</c:v>
                </c:pt>
                <c:pt idx="10">
                  <c:v>2.4476415606579847E-2</c:v>
                </c:pt>
                <c:pt idx="11">
                  <c:v>7.2142768482315548E-3</c:v>
                </c:pt>
                <c:pt idx="12">
                  <c:v>8.8160099847325712E-3</c:v>
                </c:pt>
                <c:pt idx="13">
                  <c:v>0.24600836735269543</c:v>
                </c:pt>
                <c:pt idx="14">
                  <c:v>2.1665760892399626E-2</c:v>
                </c:pt>
                <c:pt idx="15">
                  <c:v>0.20727374981597965</c:v>
                </c:pt>
                <c:pt idx="16">
                  <c:v>2.8130948385733861E-2</c:v>
                </c:pt>
                <c:pt idx="17">
                  <c:v>2.3644068104400713E-3</c:v>
                </c:pt>
                <c:pt idx="18">
                  <c:v>0.14461322557917347</c:v>
                </c:pt>
                <c:pt idx="19">
                  <c:v>2.9885226928930897E-3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D-427A-B17A-699B29DC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972096"/>
        <c:axId val="-2127968704"/>
      </c:barChart>
      <c:catAx>
        <c:axId val="-21279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968704"/>
        <c:crosses val="autoZero"/>
        <c:auto val="1"/>
        <c:lblAlgn val="ctr"/>
        <c:lblOffset val="100"/>
        <c:noMultiLvlLbl val="0"/>
      </c:catAx>
      <c:valAx>
        <c:axId val="-212796870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97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HORSE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16'!$CH$654:$CH$664</c:f>
                <c:numCache>
                  <c:formatCode>General</c:formatCode>
                  <c:ptCount val="11"/>
                  <c:pt idx="0">
                    <c:v>1.3843207069653987E-2</c:v>
                  </c:pt>
                  <c:pt idx="1">
                    <c:v>1.8790402988015303E-2</c:v>
                  </c:pt>
                  <c:pt idx="2">
                    <c:v>1.3604774457509074E-3</c:v>
                  </c:pt>
                  <c:pt idx="3">
                    <c:v>1.6093800838153184E-2</c:v>
                  </c:pt>
                  <c:pt idx="4">
                    <c:v>2.3702996604739379E-3</c:v>
                  </c:pt>
                  <c:pt idx="5">
                    <c:v>2.2611503493823234E-2</c:v>
                  </c:pt>
                  <c:pt idx="6">
                    <c:v>9.5213654794248717E-3</c:v>
                  </c:pt>
                  <c:pt idx="7">
                    <c:v>1.3456728783974838E-2</c:v>
                  </c:pt>
                  <c:pt idx="8">
                    <c:v>1.4940768279689744E-2</c:v>
                  </c:pt>
                  <c:pt idx="9">
                    <c:v>7.5299977979309846E-2</c:v>
                  </c:pt>
                  <c:pt idx="10">
                    <c:v>6.9714278823236817E-2</c:v>
                  </c:pt>
                </c:numCache>
              </c:numRef>
            </c:plus>
            <c:minus>
              <c:numRef>
                <c:f>'Fall 16'!$CH$654:$CH$664</c:f>
                <c:numCache>
                  <c:formatCode>General</c:formatCode>
                  <c:ptCount val="11"/>
                  <c:pt idx="0">
                    <c:v>1.3843207069653987E-2</c:v>
                  </c:pt>
                  <c:pt idx="1">
                    <c:v>1.8790402988015303E-2</c:v>
                  </c:pt>
                  <c:pt idx="2">
                    <c:v>1.3604774457509074E-3</c:v>
                  </c:pt>
                  <c:pt idx="3">
                    <c:v>1.6093800838153184E-2</c:v>
                  </c:pt>
                  <c:pt idx="4">
                    <c:v>2.3702996604739379E-3</c:v>
                  </c:pt>
                  <c:pt idx="5">
                    <c:v>2.2611503493823234E-2</c:v>
                  </c:pt>
                  <c:pt idx="6">
                    <c:v>9.5213654794248717E-3</c:v>
                  </c:pt>
                  <c:pt idx="7">
                    <c:v>1.3456728783974838E-2</c:v>
                  </c:pt>
                  <c:pt idx="8">
                    <c:v>1.4940768279689744E-2</c:v>
                  </c:pt>
                  <c:pt idx="9">
                    <c:v>7.5299977979309846E-2</c:v>
                  </c:pt>
                  <c:pt idx="10">
                    <c:v>6.9714278823236817E-2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16'!$CF$654:$CF$664</c:f>
              <c:numCache>
                <c:formatCode>0%</c:formatCode>
                <c:ptCount val="11"/>
                <c:pt idx="0">
                  <c:v>9.3395120121284134E-2</c:v>
                </c:pt>
                <c:pt idx="1">
                  <c:v>9.5425955402102122E-2</c:v>
                </c:pt>
                <c:pt idx="2">
                  <c:v>4.7015202820311301E-3</c:v>
                </c:pt>
                <c:pt idx="3">
                  <c:v>3.5413974856075045E-2</c:v>
                </c:pt>
                <c:pt idx="4">
                  <c:v>4.9144957137131472E-3</c:v>
                </c:pt>
                <c:pt idx="5">
                  <c:v>6.5615952575562228E-2</c:v>
                </c:pt>
                <c:pt idx="6">
                  <c:v>3.6788146349653654E-2</c:v>
                </c:pt>
                <c:pt idx="7">
                  <c:v>1.8574211607308516E-2</c:v>
                </c:pt>
                <c:pt idx="8">
                  <c:v>2.1614320957147399E-2</c:v>
                </c:pt>
                <c:pt idx="9">
                  <c:v>0.32771535238965493</c:v>
                </c:pt>
                <c:pt idx="10">
                  <c:v>0.29724509137795724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5-4798-B722-55768B2B2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924784"/>
        <c:axId val="-2127921424"/>
      </c:barChart>
      <c:catAx>
        <c:axId val="-21279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921424"/>
        <c:crosses val="autoZero"/>
        <c:auto val="1"/>
        <c:lblAlgn val="ctr"/>
        <c:lblOffset val="100"/>
        <c:noMultiLvlLbl val="0"/>
      </c:catAx>
      <c:valAx>
        <c:axId val="-2127921424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92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HORSE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16'!$CF$584</c:f>
              <c:strCache>
                <c:ptCount val="1"/>
                <c:pt idx="0">
                  <c:v>Horse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16'!$CH$669:$CH$677</c:f>
                <c:numCache>
                  <c:formatCode>General</c:formatCode>
                  <c:ptCount val="9"/>
                  <c:pt idx="1">
                    <c:v>4.031014361618024E-3</c:v>
                  </c:pt>
                  <c:pt idx="2">
                    <c:v>1.2357634532618978E-2</c:v>
                  </c:pt>
                  <c:pt idx="3">
                    <c:v>5.9484868044968907E-2</c:v>
                  </c:pt>
                  <c:pt idx="4">
                    <c:v>1.6003157334801427E-2</c:v>
                  </c:pt>
                  <c:pt idx="5">
                    <c:v>2.7843942816531717E-2</c:v>
                  </c:pt>
                  <c:pt idx="6">
                    <c:v>8.1755626630185133E-4</c:v>
                  </c:pt>
                  <c:pt idx="7">
                    <c:v>5.1948322908597751E-2</c:v>
                  </c:pt>
                  <c:pt idx="8">
                    <c:v>3.4705087223052384E-3</c:v>
                  </c:pt>
                </c:numCache>
              </c:numRef>
            </c:plus>
            <c:minus>
              <c:numRef>
                <c:f>'Fall 16'!$CH$669:$CH$677</c:f>
                <c:numCache>
                  <c:formatCode>General</c:formatCode>
                  <c:ptCount val="9"/>
                  <c:pt idx="1">
                    <c:v>4.031014361618024E-3</c:v>
                  </c:pt>
                  <c:pt idx="2">
                    <c:v>1.2357634532618978E-2</c:v>
                  </c:pt>
                  <c:pt idx="3">
                    <c:v>5.9484868044968907E-2</c:v>
                  </c:pt>
                  <c:pt idx="4">
                    <c:v>1.6003157334801427E-2</c:v>
                  </c:pt>
                  <c:pt idx="5">
                    <c:v>2.7843942816531717E-2</c:v>
                  </c:pt>
                  <c:pt idx="6">
                    <c:v>8.1755626630185133E-4</c:v>
                  </c:pt>
                  <c:pt idx="7">
                    <c:v>5.1948322908597751E-2</c:v>
                  </c:pt>
                  <c:pt idx="8">
                    <c:v>3.4705087223052384E-3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16'!$CF$669:$CF$677</c:f>
              <c:numCache>
                <c:formatCode>0%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0-A5B0-46B0-94E2-D1DEC9F4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886704"/>
        <c:axId val="-2127883344"/>
      </c:barChart>
      <c:catAx>
        <c:axId val="-212788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883344"/>
        <c:crosses val="autoZero"/>
        <c:auto val="1"/>
        <c:lblAlgn val="ctr"/>
        <c:lblOffset val="100"/>
        <c:noMultiLvlLbl val="0"/>
      </c:catAx>
      <c:valAx>
        <c:axId val="-2127883344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88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HORSE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16'!$BY$584</c:f>
              <c:strCache>
                <c:ptCount val="1"/>
                <c:pt idx="0">
                  <c:v>LH1-001FH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16'!$BY$585:$BY$613</c:f>
              <c:numCache>
                <c:formatCode>0%</c:formatCode>
                <c:ptCount val="29"/>
                <c:pt idx="0">
                  <c:v>3.5243007986660982E-2</c:v>
                </c:pt>
                <c:pt idx="1">
                  <c:v>0</c:v>
                </c:pt>
                <c:pt idx="2">
                  <c:v>3.3887884599268378E-2</c:v>
                </c:pt>
                <c:pt idx="3">
                  <c:v>1.6021560826586984E-3</c:v>
                </c:pt>
                <c:pt idx="4">
                  <c:v>1.4867222841207138E-2</c:v>
                </c:pt>
                <c:pt idx="5">
                  <c:v>2.0831226516723352E-3</c:v>
                </c:pt>
                <c:pt idx="6">
                  <c:v>2.8701154645129207E-3</c:v>
                </c:pt>
                <c:pt idx="7">
                  <c:v>2.9785221632383421E-2</c:v>
                </c:pt>
                <c:pt idx="8">
                  <c:v>3.3081708813268586E-2</c:v>
                </c:pt>
                <c:pt idx="9">
                  <c:v>3.0490901843699875E-2</c:v>
                </c:pt>
                <c:pt idx="10">
                  <c:v>1.4498171335299553E-2</c:v>
                </c:pt>
                <c:pt idx="11">
                  <c:v>3.9730920262035412E-3</c:v>
                </c:pt>
                <c:pt idx="12">
                  <c:v>5.3615394060923943E-3</c:v>
                </c:pt>
                <c:pt idx="13">
                  <c:v>0.15587534285462185</c:v>
                </c:pt>
                <c:pt idx="14">
                  <c:v>1.3080420374460356E-2</c:v>
                </c:pt>
                <c:pt idx="15">
                  <c:v>0.12392410767437337</c:v>
                </c:pt>
                <c:pt idx="16">
                  <c:v>2.7752876409752911E-2</c:v>
                </c:pt>
                <c:pt idx="17">
                  <c:v>1.7788740734043956E-3</c:v>
                </c:pt>
                <c:pt idx="18">
                  <c:v>0.12597244059993093</c:v>
                </c:pt>
                <c:pt idx="19">
                  <c:v>2.5241678677858335E-3</c:v>
                </c:pt>
                <c:pt idx="20">
                  <c:v>0</c:v>
                </c:pt>
                <c:pt idx="21">
                  <c:v>1.7404350577340893E-2</c:v>
                </c:pt>
                <c:pt idx="22">
                  <c:v>1.3045990538916788E-2</c:v>
                </c:pt>
                <c:pt idx="23">
                  <c:v>0</c:v>
                </c:pt>
                <c:pt idx="24">
                  <c:v>1.3080420374460356E-2</c:v>
                </c:pt>
                <c:pt idx="25">
                  <c:v>4.8769966917936391E-2</c:v>
                </c:pt>
                <c:pt idx="26">
                  <c:v>4.1241145614762977E-2</c:v>
                </c:pt>
                <c:pt idx="27">
                  <c:v>0.20204714689647743</c:v>
                </c:pt>
                <c:pt idx="28">
                  <c:v>5.7586045428474671E-3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4-4A7C-AFD4-58E98D4B0690}"/>
            </c:ext>
          </c:extLst>
        </c:ser>
        <c:ser>
          <c:idx val="1"/>
          <c:order val="1"/>
          <c:tx>
            <c:strRef>
              <c:f>'Fall 16'!$BZ$584</c:f>
              <c:strCache>
                <c:ptCount val="1"/>
                <c:pt idx="0">
                  <c:v>LH1-002FH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16'!$BZ$585:$BZ$613</c:f>
              <c:numCache>
                <c:formatCode>0%</c:formatCode>
                <c:ptCount val="29"/>
                <c:pt idx="0">
                  <c:v>4.0837894030184015E-2</c:v>
                </c:pt>
                <c:pt idx="1">
                  <c:v>0</c:v>
                </c:pt>
                <c:pt idx="2">
                  <c:v>3.9319032381629739E-2</c:v>
                </c:pt>
                <c:pt idx="3">
                  <c:v>2.3083406614108713E-3</c:v>
                </c:pt>
                <c:pt idx="4">
                  <c:v>2.4306305910811631E-2</c:v>
                </c:pt>
                <c:pt idx="5">
                  <c:v>2.8042411071566584E-3</c:v>
                </c:pt>
                <c:pt idx="6">
                  <c:v>3.9517675138893132E-3</c:v>
                </c:pt>
                <c:pt idx="7">
                  <c:v>3.1605786709073956E-2</c:v>
                </c:pt>
                <c:pt idx="8">
                  <c:v>2.9887040249945242E-2</c:v>
                </c:pt>
                <c:pt idx="9">
                  <c:v>2.9067292253539545E-2</c:v>
                </c:pt>
                <c:pt idx="10">
                  <c:v>1.4663897251288863E-2</c:v>
                </c:pt>
                <c:pt idx="11">
                  <c:v>4.0165278919060202E-3</c:v>
                </c:pt>
                <c:pt idx="12">
                  <c:v>5.4297548855075321E-3</c:v>
                </c:pt>
                <c:pt idx="13">
                  <c:v>0.13682733343800135</c:v>
                </c:pt>
                <c:pt idx="14">
                  <c:v>1.5127957808316588E-2</c:v>
                </c:pt>
                <c:pt idx="15">
                  <c:v>0.14259417544320199</c:v>
                </c:pt>
                <c:pt idx="16">
                  <c:v>1.6363538423627682E-2</c:v>
                </c:pt>
                <c:pt idx="17">
                  <c:v>1.7710658321955502E-3</c:v>
                </c:pt>
                <c:pt idx="18">
                  <c:v>9.9965069202129386E-2</c:v>
                </c:pt>
                <c:pt idx="19">
                  <c:v>2.1332361296740551E-3</c:v>
                </c:pt>
                <c:pt idx="20">
                  <c:v>0</c:v>
                </c:pt>
                <c:pt idx="21">
                  <c:v>1.8610665189821324E-2</c:v>
                </c:pt>
                <c:pt idx="22">
                  <c:v>1.7265496917189295E-2</c:v>
                </c:pt>
                <c:pt idx="23">
                  <c:v>0</c:v>
                </c:pt>
                <c:pt idx="24">
                  <c:v>1.5127957808316588E-2</c:v>
                </c:pt>
                <c:pt idx="25">
                  <c:v>4.7573581009035186E-2</c:v>
                </c:pt>
                <c:pt idx="26">
                  <c:v>4.0281616620313071E-2</c:v>
                </c:pt>
                <c:pt idx="27">
                  <c:v>0.21100206401717767</c:v>
                </c:pt>
                <c:pt idx="28">
                  <c:v>7.1583613146568234E-3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4-4A7C-AFD4-58E98D4B0690}"/>
            </c:ext>
          </c:extLst>
        </c:ser>
        <c:ser>
          <c:idx val="2"/>
          <c:order val="2"/>
          <c:tx>
            <c:strRef>
              <c:f>'Fall 16'!$CA$584</c:f>
              <c:strCache>
                <c:ptCount val="1"/>
                <c:pt idx="0">
                  <c:v>LH1-018FH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16'!$CA$585:$CA$613</c:f>
              <c:numCache>
                <c:formatCode>0%</c:formatCode>
                <c:ptCount val="29"/>
                <c:pt idx="0">
                  <c:v>4.4204133589476634E-2</c:v>
                </c:pt>
                <c:pt idx="1">
                  <c:v>0</c:v>
                </c:pt>
                <c:pt idx="2">
                  <c:v>5.6197674221249883E-2</c:v>
                </c:pt>
                <c:pt idx="3">
                  <c:v>1.6976239486487992E-3</c:v>
                </c:pt>
                <c:pt idx="4">
                  <c:v>2.0129640930963325E-2</c:v>
                </c:pt>
                <c:pt idx="5">
                  <c:v>2.3939931208861319E-3</c:v>
                </c:pt>
                <c:pt idx="6">
                  <c:v>2.8667178257877168E-3</c:v>
                </c:pt>
                <c:pt idx="7">
                  <c:v>2.0982538385925027E-2</c:v>
                </c:pt>
                <c:pt idx="8">
                  <c:v>2.3450125323543642E-2</c:v>
                </c:pt>
                <c:pt idx="9">
                  <c:v>2.940669920684761E-2</c:v>
                </c:pt>
                <c:pt idx="10">
                  <c:v>2.5755322137402198E-2</c:v>
                </c:pt>
                <c:pt idx="11">
                  <c:v>4.026008615640831E-3</c:v>
                </c:pt>
                <c:pt idx="12">
                  <c:v>6.8932890005139755E-3</c:v>
                </c:pt>
                <c:pt idx="13">
                  <c:v>0.14187349873186034</c:v>
                </c:pt>
                <c:pt idx="14">
                  <c:v>1.3852192510822099E-2</c:v>
                </c:pt>
                <c:pt idx="15">
                  <c:v>0.20803202271426091</c:v>
                </c:pt>
                <c:pt idx="16">
                  <c:v>9.0626623933073493E-3</c:v>
                </c:pt>
                <c:pt idx="17">
                  <c:v>1.3143127183907095E-3</c:v>
                </c:pt>
                <c:pt idx="18">
                  <c:v>6.4870980421683877E-2</c:v>
                </c:pt>
                <c:pt idx="19">
                  <c:v>2.3028511368668623E-3</c:v>
                </c:pt>
                <c:pt idx="20">
                  <c:v>0</c:v>
                </c:pt>
                <c:pt idx="21">
                  <c:v>2.8541493073750056E-2</c:v>
                </c:pt>
                <c:pt idx="22">
                  <c:v>1.7305567717031491E-2</c:v>
                </c:pt>
                <c:pt idx="23">
                  <c:v>0</c:v>
                </c:pt>
                <c:pt idx="24">
                  <c:v>1.3852192510822099E-2</c:v>
                </c:pt>
                <c:pt idx="25">
                  <c:v>3.1829179828904319E-2</c:v>
                </c:pt>
                <c:pt idx="26">
                  <c:v>3.451108714777408E-2</c:v>
                </c:pt>
                <c:pt idx="27">
                  <c:v>0.18881782905093392</c:v>
                </c:pt>
                <c:pt idx="28">
                  <c:v>5.8303637367062922E-3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C4-4A7C-AFD4-58E98D4B0690}"/>
            </c:ext>
          </c:extLst>
        </c:ser>
        <c:ser>
          <c:idx val="3"/>
          <c:order val="3"/>
          <c:tx>
            <c:strRef>
              <c:f>'Fall 16'!$CB$584</c:f>
              <c:strCache>
                <c:ptCount val="1"/>
                <c:pt idx="0">
                  <c:v>LH1-019FH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16'!$CB$585:$CB$613</c:f>
              <c:numCache>
                <c:formatCode>0%</c:formatCode>
                <c:ptCount val="29"/>
                <c:pt idx="0">
                  <c:v>3.6890139759535284E-2</c:v>
                </c:pt>
                <c:pt idx="1">
                  <c:v>0</c:v>
                </c:pt>
                <c:pt idx="2">
                  <c:v>5.7556141119067789E-2</c:v>
                </c:pt>
                <c:pt idx="3">
                  <c:v>2.0155833035684634E-3</c:v>
                </c:pt>
                <c:pt idx="4">
                  <c:v>2.9562450145984968E-2</c:v>
                </c:pt>
                <c:pt idx="5">
                  <c:v>2.4591173067883788E-3</c:v>
                </c:pt>
                <c:pt idx="6">
                  <c:v>3.3644152053718952E-3</c:v>
                </c:pt>
                <c:pt idx="7">
                  <c:v>2.2518979300556598E-2</c:v>
                </c:pt>
                <c:pt idx="8">
                  <c:v>3.5844057296482316E-2</c:v>
                </c:pt>
                <c:pt idx="9">
                  <c:v>3.7385519222889359E-2</c:v>
                </c:pt>
                <c:pt idx="10">
                  <c:v>1.8638404053983263E-2</c:v>
                </c:pt>
                <c:pt idx="11">
                  <c:v>6.5655016867313997E-3</c:v>
                </c:pt>
                <c:pt idx="12">
                  <c:v>8.2930192420585212E-3</c:v>
                </c:pt>
                <c:pt idx="13">
                  <c:v>0.15717612644305615</c:v>
                </c:pt>
                <c:pt idx="14">
                  <c:v>1.4869581555776347E-2</c:v>
                </c:pt>
                <c:pt idx="15">
                  <c:v>0.14761352894562407</c:v>
                </c:pt>
                <c:pt idx="16">
                  <c:v>1.2783314285204872E-2</c:v>
                </c:pt>
                <c:pt idx="17">
                  <c:v>1.4198299963087795E-3</c:v>
                </c:pt>
                <c:pt idx="18">
                  <c:v>7.1048552042771981E-2</c:v>
                </c:pt>
                <c:pt idx="19">
                  <c:v>1.6145963905956791E-3</c:v>
                </c:pt>
                <c:pt idx="20">
                  <c:v>0</c:v>
                </c:pt>
                <c:pt idx="21">
                  <c:v>2.1713782068549705E-2</c:v>
                </c:pt>
                <c:pt idx="22">
                  <c:v>1.8509354771178189E-2</c:v>
                </c:pt>
                <c:pt idx="23">
                  <c:v>0</c:v>
                </c:pt>
                <c:pt idx="24">
                  <c:v>1.4869581555776347E-2</c:v>
                </c:pt>
                <c:pt idx="25">
                  <c:v>4.5527033064103703E-2</c:v>
                </c:pt>
                <c:pt idx="26">
                  <c:v>4.4650981882274066E-2</c:v>
                </c:pt>
                <c:pt idx="27">
                  <c:v>0.18122551253013081</c:v>
                </c:pt>
                <c:pt idx="28">
                  <c:v>5.8848968256313061E-3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C4-4A7C-AFD4-58E98D4B0690}"/>
            </c:ext>
          </c:extLst>
        </c:ser>
        <c:ser>
          <c:idx val="4"/>
          <c:order val="4"/>
          <c:tx>
            <c:strRef>
              <c:f>'Fall 16'!$CC$584</c:f>
              <c:strCache>
                <c:ptCount val="1"/>
                <c:pt idx="0">
                  <c:v>LH1-020FH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16'!$CC$585:$CC$613</c:f>
              <c:numCache>
                <c:formatCode>0%</c:formatCode>
                <c:ptCount val="29"/>
                <c:pt idx="0">
                  <c:v>4.5825794195559065E-2</c:v>
                </c:pt>
                <c:pt idx="1">
                  <c:v>0</c:v>
                </c:pt>
                <c:pt idx="2">
                  <c:v>2.4051080342114034E-2</c:v>
                </c:pt>
                <c:pt idx="3">
                  <c:v>1.4767612982525085E-3</c:v>
                </c:pt>
                <c:pt idx="4">
                  <c:v>1.3045612033175681E-2</c:v>
                </c:pt>
                <c:pt idx="5">
                  <c:v>1.5915614398966779E-3</c:v>
                </c:pt>
                <c:pt idx="6">
                  <c:v>2.4606286969652081E-3</c:v>
                </c:pt>
                <c:pt idx="7">
                  <c:v>2.8703798757798389E-2</c:v>
                </c:pt>
                <c:pt idx="8">
                  <c:v>4.4200334510131549E-2</c:v>
                </c:pt>
                <c:pt idx="9">
                  <c:v>1.4592609636734257E-2</c:v>
                </c:pt>
                <c:pt idx="10">
                  <c:v>6.9195876575754729E-3</c:v>
                </c:pt>
                <c:pt idx="11">
                  <c:v>4.7369207968509103E-3</c:v>
                </c:pt>
                <c:pt idx="12">
                  <c:v>2.9052355418710003E-3</c:v>
                </c:pt>
                <c:pt idx="13">
                  <c:v>0.19834573633778044</c:v>
                </c:pt>
                <c:pt idx="14">
                  <c:v>1.3138796349795274E-2</c:v>
                </c:pt>
                <c:pt idx="15">
                  <c:v>5.8450851067573327E-2</c:v>
                </c:pt>
                <c:pt idx="16">
                  <c:v>2.3933694015880674E-2</c:v>
                </c:pt>
                <c:pt idx="17">
                  <c:v>1.3596253041443451E-3</c:v>
                </c:pt>
                <c:pt idx="18">
                  <c:v>0.10286971809968293</c:v>
                </c:pt>
                <c:pt idx="19">
                  <c:v>1.1702062457051782E-3</c:v>
                </c:pt>
                <c:pt idx="20">
                  <c:v>0</c:v>
                </c:pt>
                <c:pt idx="21">
                  <c:v>2.1738071805655537E-2</c:v>
                </c:pt>
                <c:pt idx="22">
                  <c:v>1.2174868861664266E-2</c:v>
                </c:pt>
                <c:pt idx="23">
                  <c:v>0</c:v>
                </c:pt>
                <c:pt idx="24">
                  <c:v>1.3138796349795274E-2</c:v>
                </c:pt>
                <c:pt idx="25">
                  <c:v>6.4124202348894946E-2</c:v>
                </c:pt>
                <c:pt idx="26">
                  <c:v>4.2960016888208892E-2</c:v>
                </c:pt>
                <c:pt idx="27">
                  <c:v>0.25174881358650769</c:v>
                </c:pt>
                <c:pt idx="28">
                  <c:v>4.3366778317863886E-3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C4-4A7C-AFD4-58E98D4B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809424"/>
        <c:axId val="-2127805968"/>
      </c:barChart>
      <c:catAx>
        <c:axId val="-212780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805968"/>
        <c:crosses val="autoZero"/>
        <c:auto val="1"/>
        <c:lblAlgn val="ctr"/>
        <c:lblOffset val="100"/>
        <c:noMultiLvlLbl val="0"/>
      </c:catAx>
      <c:valAx>
        <c:axId val="-2127805968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809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effectLst/>
              </a:rPr>
              <a:t>HORSE</a:t>
            </a:r>
            <a:r>
              <a:rPr lang="en-GB" baseline="0">
                <a:effectLst/>
              </a:rPr>
              <a:t>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16'!$BY$584</c:f>
              <c:strCache>
                <c:ptCount val="1"/>
                <c:pt idx="0">
                  <c:v>LH1-001FH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16'!$BY$618:$BY$625</c:f>
              <c:numCache>
                <c:formatCode>0%</c:formatCode>
                <c:ptCount val="8"/>
                <c:pt idx="0">
                  <c:v>5.0987173424004252E-2</c:v>
                </c:pt>
                <c:pt idx="1">
                  <c:v>3.8219075118015561E-2</c:v>
                </c:pt>
                <c:pt idx="2">
                  <c:v>0</c:v>
                </c:pt>
                <c:pt idx="3">
                  <c:v>3.8319939553492124E-2</c:v>
                </c:pt>
                <c:pt idx="4">
                  <c:v>0.14287478007741283</c:v>
                </c:pt>
                <c:pt idx="5">
                  <c:v>0.12081860994010166</c:v>
                </c:pt>
                <c:pt idx="6">
                  <c:v>0.59191021652069664</c:v>
                </c:pt>
                <c:pt idx="7">
                  <c:v>1.6870205366277001E-2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9-4638-8DE9-D26148A5D1FE}"/>
            </c:ext>
          </c:extLst>
        </c:ser>
        <c:ser>
          <c:idx val="1"/>
          <c:order val="1"/>
          <c:tx>
            <c:strRef>
              <c:f>'Fall 16'!$BZ$584</c:f>
              <c:strCache>
                <c:ptCount val="1"/>
                <c:pt idx="0">
                  <c:v>LH1-002FH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16'!$BZ$618:$BZ$625</c:f>
              <c:numCache>
                <c:formatCode>0%</c:formatCode>
                <c:ptCount val="8"/>
                <c:pt idx="0">
                  <c:v>5.2127832034932001E-2</c:v>
                </c:pt>
                <c:pt idx="1">
                  <c:v>4.8360062046096088E-2</c:v>
                </c:pt>
                <c:pt idx="2">
                  <c:v>0</c:v>
                </c:pt>
                <c:pt idx="3">
                  <c:v>4.2372888643161723E-2</c:v>
                </c:pt>
                <c:pt idx="4">
                  <c:v>0.13325196143421814</c:v>
                </c:pt>
                <c:pt idx="5">
                  <c:v>0.11282742039911818</c:v>
                </c:pt>
                <c:pt idx="6">
                  <c:v>0.59100951201503005</c:v>
                </c:pt>
                <c:pt idx="7">
                  <c:v>2.0050323427443725E-2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9-4638-8DE9-D26148A5D1FE}"/>
            </c:ext>
          </c:extLst>
        </c:ser>
        <c:ser>
          <c:idx val="2"/>
          <c:order val="2"/>
          <c:tx>
            <c:strRef>
              <c:f>'Fall 16'!$CA$584</c:f>
              <c:strCache>
                <c:ptCount val="1"/>
                <c:pt idx="0">
                  <c:v>LH1-018FH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16'!$CA$618:$CA$625</c:f>
              <c:numCache>
                <c:formatCode>0%</c:formatCode>
                <c:ptCount val="8"/>
                <c:pt idx="0">
                  <c:v>8.9000893738273398E-2</c:v>
                </c:pt>
                <c:pt idx="1">
                  <c:v>5.3963925064612832E-2</c:v>
                </c:pt>
                <c:pt idx="2">
                  <c:v>0</c:v>
                </c:pt>
                <c:pt idx="3">
                  <c:v>4.3195270496611045E-2</c:v>
                </c:pt>
                <c:pt idx="4">
                  <c:v>9.9252882265437298E-2</c:v>
                </c:pt>
                <c:pt idx="5">
                  <c:v>0.10761586971272516</c:v>
                </c:pt>
                <c:pt idx="6">
                  <c:v>0.58879034449355261</c:v>
                </c:pt>
                <c:pt idx="7">
                  <c:v>1.8180814228787655E-2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9-4638-8DE9-D26148A5D1FE}"/>
            </c:ext>
          </c:extLst>
        </c:ser>
        <c:ser>
          <c:idx val="3"/>
          <c:order val="3"/>
          <c:tx>
            <c:strRef>
              <c:f>'Fall 16'!$CB$584</c:f>
              <c:strCache>
                <c:ptCount val="1"/>
                <c:pt idx="0">
                  <c:v>LH1-019FH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16'!$CB$618:$CB$625</c:f>
              <c:numCache>
                <c:formatCode>0%</c:formatCode>
                <c:ptCount val="8"/>
                <c:pt idx="0">
                  <c:v>6.5327960221564077E-2</c:v>
                </c:pt>
                <c:pt idx="1">
                  <c:v>5.5687138629328087E-2</c:v>
                </c:pt>
                <c:pt idx="2">
                  <c:v>0</c:v>
                </c:pt>
                <c:pt idx="3">
                  <c:v>4.4736537804440674E-2</c:v>
                </c:pt>
                <c:pt idx="4">
                  <c:v>0.1369723706182637</c:v>
                </c:pt>
                <c:pt idx="5">
                  <c:v>0.13433668805601151</c:v>
                </c:pt>
                <c:pt idx="6">
                  <c:v>0.54523403782562208</c:v>
                </c:pt>
                <c:pt idx="7">
                  <c:v>1.7705266844769824E-2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9-4638-8DE9-D26148A5D1FE}"/>
            </c:ext>
          </c:extLst>
        </c:ser>
        <c:ser>
          <c:idx val="4"/>
          <c:order val="4"/>
          <c:tx>
            <c:strRef>
              <c:f>'Fall 16'!$CC$584</c:f>
              <c:strCache>
                <c:ptCount val="1"/>
                <c:pt idx="0">
                  <c:v>LH1-020FH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16'!$CC$618:$CC$625</c:f>
              <c:numCache>
                <c:formatCode>0%</c:formatCode>
                <c:ptCount val="8"/>
                <c:pt idx="0">
                  <c:v>5.2991065993724988E-2</c:v>
                </c:pt>
                <c:pt idx="1">
                  <c:v>2.9678772113796641E-2</c:v>
                </c:pt>
                <c:pt idx="2">
                  <c:v>0</c:v>
                </c:pt>
                <c:pt idx="3">
                  <c:v>3.2028545616864496E-2</c:v>
                </c:pt>
                <c:pt idx="4">
                  <c:v>0.15631606468340103</c:v>
                </c:pt>
                <c:pt idx="5">
                  <c:v>0.10472396587733909</c:v>
                </c:pt>
                <c:pt idx="6">
                  <c:v>0.6136900325784117</c:v>
                </c:pt>
                <c:pt idx="7">
                  <c:v>1.0571553136462127E-2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89-4638-8DE9-D26148A5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750592"/>
        <c:axId val="-2127747168"/>
      </c:barChart>
      <c:catAx>
        <c:axId val="-212775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747168"/>
        <c:crosses val="autoZero"/>
        <c:auto val="1"/>
        <c:lblAlgn val="ctr"/>
        <c:lblOffset val="100"/>
        <c:noMultiLvlLbl val="0"/>
      </c:catAx>
      <c:valAx>
        <c:axId val="-2127747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75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HORSE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16'!$BY$584</c:f>
              <c:strCache>
                <c:ptCount val="1"/>
                <c:pt idx="0">
                  <c:v>LH1-001FH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16'!$BY$630:$BY$649</c:f>
              <c:numCache>
                <c:formatCode>0%</c:formatCode>
                <c:ptCount val="20"/>
                <c:pt idx="0">
                  <c:v>5.350775211494728E-2</c:v>
                </c:pt>
                <c:pt idx="1">
                  <c:v>0</c:v>
                </c:pt>
                <c:pt idx="2">
                  <c:v>5.1450333908044647E-2</c:v>
                </c:pt>
                <c:pt idx="3">
                  <c:v>2.4324759836845782E-3</c:v>
                </c:pt>
                <c:pt idx="4">
                  <c:v>2.2572184381256119E-2</c:v>
                </c:pt>
                <c:pt idx="5">
                  <c:v>3.1627042309470953E-3</c:v>
                </c:pt>
                <c:pt idx="6">
                  <c:v>4.3575573025594087E-3</c:v>
                </c:pt>
                <c:pt idx="7">
                  <c:v>4.5221459428138114E-2</c:v>
                </c:pt>
                <c:pt idx="8">
                  <c:v>5.0226356257366343E-2</c:v>
                </c:pt>
                <c:pt idx="9">
                  <c:v>4.6292859515038642E-2</c:v>
                </c:pt>
                <c:pt idx="10">
                  <c:v>2.2011871353967837E-2</c:v>
                </c:pt>
                <c:pt idx="11">
                  <c:v>6.0321531961300152E-3</c:v>
                </c:pt>
                <c:pt idx="12">
                  <c:v>8.1401656068714467E-3</c:v>
                </c:pt>
                <c:pt idx="13">
                  <c:v>0.23665798360498366</c:v>
                </c:pt>
                <c:pt idx="14">
                  <c:v>1.9859368735518686E-2</c:v>
                </c:pt>
                <c:pt idx="15">
                  <c:v>0.18814797071283229</c:v>
                </c:pt>
                <c:pt idx="16">
                  <c:v>4.2135848108421324E-2</c:v>
                </c:pt>
                <c:pt idx="17">
                  <c:v>2.700778350118544E-3</c:v>
                </c:pt>
                <c:pt idx="18">
                  <c:v>0.19125785538757689</c:v>
                </c:pt>
                <c:pt idx="19">
                  <c:v>3.8323218215970327E-3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0-43C8-A5CF-EAD250F4A77A}"/>
            </c:ext>
          </c:extLst>
        </c:ser>
        <c:ser>
          <c:idx val="1"/>
          <c:order val="1"/>
          <c:tx>
            <c:strRef>
              <c:f>'Fall 16'!$BZ$584</c:f>
              <c:strCache>
                <c:ptCount val="1"/>
                <c:pt idx="0">
                  <c:v>LH1-002FH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16'!$BZ$630:$BZ$649</c:f>
              <c:numCache>
                <c:formatCode>0%</c:formatCode>
                <c:ptCount val="20"/>
                <c:pt idx="0">
                  <c:v>6.3513449406488912E-2</c:v>
                </c:pt>
                <c:pt idx="1">
                  <c:v>0</c:v>
                </c:pt>
                <c:pt idx="2">
                  <c:v>6.1151228122511656E-2</c:v>
                </c:pt>
                <c:pt idx="3">
                  <c:v>3.5900646028195764E-3</c:v>
                </c:pt>
                <c:pt idx="4">
                  <c:v>3.7802569583630923E-2</c:v>
                </c:pt>
                <c:pt idx="5">
                  <c:v>4.3613175927081057E-3</c:v>
                </c:pt>
                <c:pt idx="6">
                  <c:v>6.1460168801580192E-3</c:v>
                </c:pt>
                <c:pt idx="7">
                  <c:v>4.9155143348365342E-2</c:v>
                </c:pt>
                <c:pt idx="8">
                  <c:v>4.6482049672335699E-2</c:v>
                </c:pt>
                <c:pt idx="9">
                  <c:v>4.5207130283561596E-2</c:v>
                </c:pt>
                <c:pt idx="10">
                  <c:v>2.2806139206965625E-2</c:v>
                </c:pt>
                <c:pt idx="11">
                  <c:v>6.246735957142477E-3</c:v>
                </c:pt>
                <c:pt idx="12">
                  <c:v>8.4446681299340416E-3</c:v>
                </c:pt>
                <c:pt idx="13">
                  <c:v>0.21280176478532603</c:v>
                </c:pt>
                <c:pt idx="14">
                  <c:v>2.3527872964552211E-2</c:v>
                </c:pt>
                <c:pt idx="15">
                  <c:v>0.22177069025591487</c:v>
                </c:pt>
                <c:pt idx="16">
                  <c:v>2.5449519238480944E-2</c:v>
                </c:pt>
                <c:pt idx="17">
                  <c:v>2.7544637841895687E-3</c:v>
                </c:pt>
                <c:pt idx="18">
                  <c:v>0.15547144425451656</c:v>
                </c:pt>
                <c:pt idx="19">
                  <c:v>3.3177319303979011E-3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0-43C8-A5CF-EAD250F4A77A}"/>
            </c:ext>
          </c:extLst>
        </c:ser>
        <c:ser>
          <c:idx val="2"/>
          <c:order val="2"/>
          <c:tx>
            <c:strRef>
              <c:f>'Fall 16'!$CA$584</c:f>
              <c:strCache>
                <c:ptCount val="1"/>
                <c:pt idx="0">
                  <c:v>LH1-018FH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16'!$CA$630:$CA$649</c:f>
              <c:numCache>
                <c:formatCode>0%</c:formatCode>
                <c:ptCount val="20"/>
                <c:pt idx="0">
                  <c:v>6.5071888790620841E-2</c:v>
                </c:pt>
                <c:pt idx="1">
                  <c:v>0</c:v>
                </c:pt>
                <c:pt idx="2">
                  <c:v>8.2727304219514936E-2</c:v>
                </c:pt>
                <c:pt idx="3">
                  <c:v>2.4990331859160685E-3</c:v>
                </c:pt>
                <c:pt idx="4">
                  <c:v>2.963238162791652E-2</c:v>
                </c:pt>
                <c:pt idx="5">
                  <c:v>3.5241422346280198E-3</c:v>
                </c:pt>
                <c:pt idx="6">
                  <c:v>4.2200294046292001E-3</c:v>
                </c:pt>
                <c:pt idx="7">
                  <c:v>3.0887912362994287E-2</c:v>
                </c:pt>
                <c:pt idx="8">
                  <c:v>3.4520390363290014E-2</c:v>
                </c:pt>
                <c:pt idx="9">
                  <c:v>4.3288925833460314E-2</c:v>
                </c:pt>
                <c:pt idx="10">
                  <c:v>3.7913817595796782E-2</c:v>
                </c:pt>
                <c:pt idx="11">
                  <c:v>5.9265947239248518E-3</c:v>
                </c:pt>
                <c:pt idx="12">
                  <c:v>1.0147452258850305E-2</c:v>
                </c:pt>
                <c:pt idx="13">
                  <c:v>0.20884871576837544</c:v>
                </c:pt>
                <c:pt idx="14">
                  <c:v>2.0391494129071083E-2</c:v>
                </c:pt>
                <c:pt idx="15">
                  <c:v>0.30623915791832107</c:v>
                </c:pt>
                <c:pt idx="16">
                  <c:v>1.3340936955828699E-2</c:v>
                </c:pt>
                <c:pt idx="17">
                  <c:v>1.934769536294658E-3</c:v>
                </c:pt>
                <c:pt idx="18">
                  <c:v>9.5495078875231815E-2</c:v>
                </c:pt>
                <c:pt idx="19">
                  <c:v>3.3899742153351287E-3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F0-43C8-A5CF-EAD250F4A77A}"/>
            </c:ext>
          </c:extLst>
        </c:ser>
        <c:ser>
          <c:idx val="3"/>
          <c:order val="3"/>
          <c:tx>
            <c:strRef>
              <c:f>'Fall 16'!$CB$584</c:f>
              <c:strCache>
                <c:ptCount val="1"/>
                <c:pt idx="0">
                  <c:v>LH1-019FH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16'!$CB$630:$CB$649</c:f>
              <c:numCache>
                <c:formatCode>0%</c:formatCode>
                <c:ptCount val="20"/>
                <c:pt idx="0">
                  <c:v>5.5256287859508757E-2</c:v>
                </c:pt>
                <c:pt idx="1">
                  <c:v>0</c:v>
                </c:pt>
                <c:pt idx="2">
                  <c:v>8.6211077607415976E-2</c:v>
                </c:pt>
                <c:pt idx="3">
                  <c:v>3.0190628702622632E-3</c:v>
                </c:pt>
                <c:pt idx="4">
                  <c:v>4.4280430102645395E-2</c:v>
                </c:pt>
                <c:pt idx="5">
                  <c:v>3.6834149902908991E-3</c:v>
                </c:pt>
                <c:pt idx="6">
                  <c:v>5.0394250680193039E-3</c:v>
                </c:pt>
                <c:pt idx="7">
                  <c:v>3.373029244792293E-2</c:v>
                </c:pt>
                <c:pt idx="8">
                  <c:v>5.3689402125813537E-2</c:v>
                </c:pt>
                <c:pt idx="9">
                  <c:v>5.5998297252945826E-2</c:v>
                </c:pt>
                <c:pt idx="10">
                  <c:v>2.7917731577108775E-2</c:v>
                </c:pt>
                <c:pt idx="11">
                  <c:v>9.8342064711302302E-3</c:v>
                </c:pt>
                <c:pt idx="12">
                  <c:v>1.2421786999199033E-2</c:v>
                </c:pt>
                <c:pt idx="13">
                  <c:v>0.23542793125729986</c:v>
                </c:pt>
                <c:pt idx="14">
                  <c:v>2.227256074799892E-2</c:v>
                </c:pt>
                <c:pt idx="15">
                  <c:v>0.221104492976854</c:v>
                </c:pt>
                <c:pt idx="16">
                  <c:v>1.9147623146623424E-2</c:v>
                </c:pt>
                <c:pt idx="17">
                  <c:v>2.1267074480877889E-3</c:v>
                </c:pt>
                <c:pt idx="18">
                  <c:v>0.10642082868937748</c:v>
                </c:pt>
                <c:pt idx="19">
                  <c:v>2.4184403614957344E-3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F0-43C8-A5CF-EAD250F4A77A}"/>
            </c:ext>
          </c:extLst>
        </c:ser>
        <c:ser>
          <c:idx val="4"/>
          <c:order val="4"/>
          <c:tx>
            <c:strRef>
              <c:f>'Fall 16'!$CC$584</c:f>
              <c:strCache>
                <c:ptCount val="1"/>
                <c:pt idx="0">
                  <c:v>LH1-020FH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16'!$CC$630:$CC$649</c:f>
              <c:numCache>
                <c:formatCode>0%</c:formatCode>
                <c:ptCount val="20"/>
                <c:pt idx="0">
                  <c:v>7.7700001152489054E-2</c:v>
                </c:pt>
                <c:pt idx="1">
                  <c:v>0</c:v>
                </c:pt>
                <c:pt idx="2">
                  <c:v>4.0779849058938257E-2</c:v>
                </c:pt>
                <c:pt idx="3">
                  <c:v>2.5039250620841596E-3</c:v>
                </c:pt>
                <c:pt idx="4">
                  <c:v>2.2119509062669053E-2</c:v>
                </c:pt>
                <c:pt idx="5">
                  <c:v>2.6985746321492713E-3</c:v>
                </c:pt>
                <c:pt idx="6">
                  <c:v>4.1721230574673258E-3</c:v>
                </c:pt>
                <c:pt idx="7">
                  <c:v>4.8668773465095426E-2</c:v>
                </c:pt>
                <c:pt idx="8">
                  <c:v>7.4943950294056108E-2</c:v>
                </c:pt>
                <c:pt idx="9">
                  <c:v>2.4742523408398553E-2</c:v>
                </c:pt>
                <c:pt idx="10">
                  <c:v>1.1732518299060199E-2</c:v>
                </c:pt>
                <c:pt idx="11">
                  <c:v>8.0316938928301947E-3</c:v>
                </c:pt>
                <c:pt idx="12">
                  <c:v>4.9259769288080299E-3</c:v>
                </c:pt>
                <c:pt idx="13">
                  <c:v>0.33630544134749207</c:v>
                </c:pt>
                <c:pt idx="14">
                  <c:v>2.2277507884857231E-2</c:v>
                </c:pt>
                <c:pt idx="15">
                  <c:v>9.9106437215976062E-2</c:v>
                </c:pt>
                <c:pt idx="16">
                  <c:v>4.0580814479314921E-2</c:v>
                </c:pt>
                <c:pt idx="17">
                  <c:v>2.3053149335097974E-3</c:v>
                </c:pt>
                <c:pt idx="18">
                  <c:v>0.17442092068916462</c:v>
                </c:pt>
                <c:pt idx="19">
                  <c:v>1.9841451356396506E-3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F0-43C8-A5CF-EAD250F4A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042048"/>
        <c:axId val="-2127038576"/>
      </c:barChart>
      <c:catAx>
        <c:axId val="-212704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038576"/>
        <c:crosses val="autoZero"/>
        <c:auto val="1"/>
        <c:lblAlgn val="ctr"/>
        <c:lblOffset val="100"/>
        <c:noMultiLvlLbl val="0"/>
      </c:catAx>
      <c:valAx>
        <c:axId val="-212703857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04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16'!$C$584</c:f>
              <c:strCache>
                <c:ptCount val="1"/>
                <c:pt idx="0">
                  <c:v>LH1-016FR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16'!$C$654:$C$664</c:f>
              <c:numCache>
                <c:formatCode>0%</c:formatCode>
                <c:ptCount val="11"/>
                <c:pt idx="0">
                  <c:v>0.10577339600254416</c:v>
                </c:pt>
                <c:pt idx="1">
                  <c:v>4.1308375774746067E-2</c:v>
                </c:pt>
                <c:pt idx="2">
                  <c:v>2.8436329485332199E-3</c:v>
                </c:pt>
                <c:pt idx="3">
                  <c:v>1.8953073287547327E-2</c:v>
                </c:pt>
                <c:pt idx="4">
                  <c:v>2.3969431342426412E-3</c:v>
                </c:pt>
                <c:pt idx="5">
                  <c:v>1.9047952774595887E-2</c:v>
                </c:pt>
                <c:pt idx="6">
                  <c:v>6.8525616434780209E-2</c:v>
                </c:pt>
                <c:pt idx="7">
                  <c:v>1.0216659701995656E-2</c:v>
                </c:pt>
                <c:pt idx="8">
                  <c:v>1.0664873964417445E-2</c:v>
                </c:pt>
                <c:pt idx="9">
                  <c:v>0.31406179754134228</c:v>
                </c:pt>
                <c:pt idx="10">
                  <c:v>0.40620767843525502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1-419D-9D60-65B795F3F57E}"/>
            </c:ext>
          </c:extLst>
        </c:ser>
        <c:ser>
          <c:idx val="1"/>
          <c:order val="1"/>
          <c:tx>
            <c:strRef>
              <c:f>'Fall 16'!$D$584</c:f>
              <c:strCache>
                <c:ptCount val="1"/>
                <c:pt idx="0">
                  <c:v>LH1-017FR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16'!$D$654:$D$664</c:f>
              <c:numCache>
                <c:formatCode>0%</c:formatCode>
                <c:ptCount val="11"/>
                <c:pt idx="0">
                  <c:v>0.1521892073491378</c:v>
                </c:pt>
                <c:pt idx="1">
                  <c:v>8.5358673515420327E-2</c:v>
                </c:pt>
                <c:pt idx="2">
                  <c:v>2.4644989956472661E-2</c:v>
                </c:pt>
                <c:pt idx="3">
                  <c:v>0.24404219347641962</c:v>
                </c:pt>
                <c:pt idx="4">
                  <c:v>1.44609566784169E-2</c:v>
                </c:pt>
                <c:pt idx="5">
                  <c:v>0</c:v>
                </c:pt>
                <c:pt idx="6">
                  <c:v>2.4919080110727455E-2</c:v>
                </c:pt>
                <c:pt idx="7">
                  <c:v>2.9620565307689715E-2</c:v>
                </c:pt>
                <c:pt idx="8">
                  <c:v>1.4777744403300232E-2</c:v>
                </c:pt>
                <c:pt idx="9">
                  <c:v>0.24691956944313215</c:v>
                </c:pt>
                <c:pt idx="10">
                  <c:v>0.16306701975928325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1-419D-9D60-65B795F3F57E}"/>
            </c:ext>
          </c:extLst>
        </c:ser>
        <c:ser>
          <c:idx val="2"/>
          <c:order val="2"/>
          <c:tx>
            <c:strRef>
              <c:f>'Fall 16'!$E$584</c:f>
              <c:strCache>
                <c:ptCount val="1"/>
                <c:pt idx="0">
                  <c:v>LH1-021FR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16'!$E$654:$E$664</c:f>
              <c:numCache>
                <c:formatCode>0%</c:formatCode>
                <c:ptCount val="11"/>
                <c:pt idx="0">
                  <c:v>0.11188556587084189</c:v>
                </c:pt>
                <c:pt idx="1">
                  <c:v>3.0430268263232155E-2</c:v>
                </c:pt>
                <c:pt idx="2">
                  <c:v>7.2155586417607083E-3</c:v>
                </c:pt>
                <c:pt idx="3">
                  <c:v>7.4122766797447864E-2</c:v>
                </c:pt>
                <c:pt idx="4">
                  <c:v>5.3734785093032924E-3</c:v>
                </c:pt>
                <c:pt idx="5">
                  <c:v>9.7542315183330161E-2</c:v>
                </c:pt>
                <c:pt idx="6">
                  <c:v>2.1607307380512326E-2</c:v>
                </c:pt>
                <c:pt idx="7">
                  <c:v>5.7592715311344099E-2</c:v>
                </c:pt>
                <c:pt idx="8">
                  <c:v>2.4628798547713378E-2</c:v>
                </c:pt>
                <c:pt idx="9">
                  <c:v>0.44079952599016387</c:v>
                </c:pt>
                <c:pt idx="10">
                  <c:v>0.12880169950435028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31-419D-9D60-65B795F3F57E}"/>
            </c:ext>
          </c:extLst>
        </c:ser>
        <c:ser>
          <c:idx val="3"/>
          <c:order val="3"/>
          <c:tx>
            <c:strRef>
              <c:f>'Fall 16'!$F$584</c:f>
              <c:strCache>
                <c:ptCount val="1"/>
                <c:pt idx="0">
                  <c:v>LH1-027FR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16'!$F$654:$F$664</c:f>
              <c:numCache>
                <c:formatCode>0%</c:formatCode>
                <c:ptCount val="11"/>
                <c:pt idx="0">
                  <c:v>0.12538303260960793</c:v>
                </c:pt>
                <c:pt idx="1">
                  <c:v>4.0750345129811891E-2</c:v>
                </c:pt>
                <c:pt idx="2">
                  <c:v>1.236221633775236E-2</c:v>
                </c:pt>
                <c:pt idx="3">
                  <c:v>0.22898764031318725</c:v>
                </c:pt>
                <c:pt idx="4">
                  <c:v>7.6815792732388803E-3</c:v>
                </c:pt>
                <c:pt idx="5">
                  <c:v>7.7662641311967262E-2</c:v>
                </c:pt>
                <c:pt idx="6">
                  <c:v>3.0745565586828328E-2</c:v>
                </c:pt>
                <c:pt idx="7">
                  <c:v>2.1171784710154958E-2</c:v>
                </c:pt>
                <c:pt idx="8">
                  <c:v>1.2340470453484496E-2</c:v>
                </c:pt>
                <c:pt idx="9">
                  <c:v>0.28553427109077034</c:v>
                </c:pt>
                <c:pt idx="10">
                  <c:v>0.15738045318319635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31-419D-9D60-65B795F3F57E}"/>
            </c:ext>
          </c:extLst>
        </c:ser>
        <c:ser>
          <c:idx val="4"/>
          <c:order val="4"/>
          <c:tx>
            <c:strRef>
              <c:f>'Fall 16'!$G$584</c:f>
              <c:strCache>
                <c:ptCount val="1"/>
                <c:pt idx="0">
                  <c:v>LH1-028FR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16'!$G$654:$G$664</c:f>
              <c:numCache>
                <c:formatCode>0%</c:formatCode>
                <c:ptCount val="11"/>
                <c:pt idx="0">
                  <c:v>3.6500093563970777E-2</c:v>
                </c:pt>
                <c:pt idx="1">
                  <c:v>0.11245319872759438</c:v>
                </c:pt>
                <c:pt idx="2">
                  <c:v>2.5564518257794308E-2</c:v>
                </c:pt>
                <c:pt idx="3">
                  <c:v>0.18811092038527169</c:v>
                </c:pt>
                <c:pt idx="4">
                  <c:v>2.1152139417528613E-2</c:v>
                </c:pt>
                <c:pt idx="5">
                  <c:v>5.6845936526733823E-2</c:v>
                </c:pt>
                <c:pt idx="6">
                  <c:v>3.0706600019410422E-2</c:v>
                </c:pt>
                <c:pt idx="7">
                  <c:v>2.1635690941911846E-2</c:v>
                </c:pt>
                <c:pt idx="8">
                  <c:v>1.9074828370212297E-2</c:v>
                </c:pt>
                <c:pt idx="9">
                  <c:v>0.30523381912212089</c:v>
                </c:pt>
                <c:pt idx="10">
                  <c:v>0.18272225466745093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31-419D-9D60-65B795F3F57E}"/>
            </c:ext>
          </c:extLst>
        </c:ser>
        <c:ser>
          <c:idx val="5"/>
          <c:order val="5"/>
          <c:tx>
            <c:strRef>
              <c:f>'Fall 16'!$H$584</c:f>
              <c:strCache>
                <c:ptCount val="1"/>
                <c:pt idx="0">
                  <c:v>LH4-504FR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16'!$H$654:$H$664</c:f>
              <c:numCache>
                <c:formatCode>0%</c:formatCode>
                <c:ptCount val="11"/>
                <c:pt idx="0">
                  <c:v>0.10557860200609286</c:v>
                </c:pt>
                <c:pt idx="1">
                  <c:v>1.023741684571346E-2</c:v>
                </c:pt>
                <c:pt idx="2">
                  <c:v>1.2618604051694387E-2</c:v>
                </c:pt>
                <c:pt idx="3">
                  <c:v>0.16448283469467048</c:v>
                </c:pt>
                <c:pt idx="4">
                  <c:v>6.1486391317045891E-3</c:v>
                </c:pt>
                <c:pt idx="5">
                  <c:v>5.1342500554731156E-2</c:v>
                </c:pt>
                <c:pt idx="6">
                  <c:v>6.1463221383384285E-3</c:v>
                </c:pt>
                <c:pt idx="7">
                  <c:v>5.4630783446451031E-2</c:v>
                </c:pt>
                <c:pt idx="8">
                  <c:v>7.0023824597918458E-3</c:v>
                </c:pt>
                <c:pt idx="9">
                  <c:v>0.5153764463542686</c:v>
                </c:pt>
                <c:pt idx="10">
                  <c:v>6.643546831654322E-2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31-419D-9D60-65B795F3F57E}"/>
            </c:ext>
          </c:extLst>
        </c:ser>
        <c:ser>
          <c:idx val="6"/>
          <c:order val="6"/>
          <c:tx>
            <c:strRef>
              <c:f>'Fall 16'!$I$584</c:f>
              <c:strCache>
                <c:ptCount val="1"/>
                <c:pt idx="0">
                  <c:v>LH4-505FR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16'!$I$654:$I$664</c:f>
              <c:numCache>
                <c:formatCode>0%</c:formatCode>
                <c:ptCount val="11"/>
                <c:pt idx="0">
                  <c:v>0.10789393178227827</c:v>
                </c:pt>
                <c:pt idx="1">
                  <c:v>2.255326199354531E-2</c:v>
                </c:pt>
                <c:pt idx="2">
                  <c:v>1.163148388713765E-2</c:v>
                </c:pt>
                <c:pt idx="3">
                  <c:v>0.42127662039013553</c:v>
                </c:pt>
                <c:pt idx="4">
                  <c:v>0</c:v>
                </c:pt>
                <c:pt idx="5">
                  <c:v>2.5948515733230527E-2</c:v>
                </c:pt>
                <c:pt idx="6">
                  <c:v>0</c:v>
                </c:pt>
                <c:pt idx="7">
                  <c:v>3.7755903984292717E-2</c:v>
                </c:pt>
                <c:pt idx="8">
                  <c:v>6.2714834280193973E-3</c:v>
                </c:pt>
                <c:pt idx="9">
                  <c:v>0.2869395916577242</c:v>
                </c:pt>
                <c:pt idx="10">
                  <c:v>7.9729207143636391E-2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31-419D-9D60-65B795F3F57E}"/>
            </c:ext>
          </c:extLst>
        </c:ser>
        <c:ser>
          <c:idx val="7"/>
          <c:order val="7"/>
          <c:tx>
            <c:strRef>
              <c:f>'Fall 16'!$J$584</c:f>
              <c:strCache>
                <c:ptCount val="1"/>
                <c:pt idx="0">
                  <c:v>LH4-506FR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16'!$J$654:$J$664</c:f>
              <c:numCache>
                <c:formatCode>0%</c:formatCode>
                <c:ptCount val="11"/>
                <c:pt idx="0">
                  <c:v>6.921417184852055E-2</c:v>
                </c:pt>
                <c:pt idx="1">
                  <c:v>1.1266901660136278E-2</c:v>
                </c:pt>
                <c:pt idx="2">
                  <c:v>9.1126962823859965E-3</c:v>
                </c:pt>
                <c:pt idx="3">
                  <c:v>0.22797923725717839</c:v>
                </c:pt>
                <c:pt idx="4">
                  <c:v>0</c:v>
                </c:pt>
                <c:pt idx="5">
                  <c:v>2.7358882940228223E-2</c:v>
                </c:pt>
                <c:pt idx="6">
                  <c:v>5.0995859737952426E-3</c:v>
                </c:pt>
                <c:pt idx="7">
                  <c:v>2.7454358077159603E-2</c:v>
                </c:pt>
                <c:pt idx="8">
                  <c:v>5.4589689865048628E-3</c:v>
                </c:pt>
                <c:pt idx="9">
                  <c:v>0.47944812025783579</c:v>
                </c:pt>
                <c:pt idx="10">
                  <c:v>0.13760707671625497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31-419D-9D60-65B795F3F57E}"/>
            </c:ext>
          </c:extLst>
        </c:ser>
        <c:ser>
          <c:idx val="8"/>
          <c:order val="8"/>
          <c:tx>
            <c:strRef>
              <c:f>'Fall 16'!$K$584</c:f>
              <c:strCache>
                <c:ptCount val="1"/>
                <c:pt idx="0">
                  <c:v>LH4-507FR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16'!$K$654:$K$664</c:f>
              <c:numCache>
                <c:formatCode>0%</c:formatCode>
                <c:ptCount val="11"/>
                <c:pt idx="0">
                  <c:v>8.7045222581682916E-2</c:v>
                </c:pt>
                <c:pt idx="1">
                  <c:v>5.626963784128599E-2</c:v>
                </c:pt>
                <c:pt idx="2">
                  <c:v>1.7609279460852841E-2</c:v>
                </c:pt>
                <c:pt idx="3">
                  <c:v>0.45456472809039283</c:v>
                </c:pt>
                <c:pt idx="4">
                  <c:v>1.2629709921828176E-2</c:v>
                </c:pt>
                <c:pt idx="5">
                  <c:v>3.3183151803392479E-2</c:v>
                </c:pt>
                <c:pt idx="6">
                  <c:v>7.0401279579605488E-3</c:v>
                </c:pt>
                <c:pt idx="7">
                  <c:v>7.7103440243583791E-3</c:v>
                </c:pt>
                <c:pt idx="8">
                  <c:v>5.7168408873285535E-3</c:v>
                </c:pt>
                <c:pt idx="9">
                  <c:v>0.17984403416452069</c:v>
                </c:pt>
                <c:pt idx="10">
                  <c:v>0.13838692326639673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31-419D-9D60-65B795F3F57E}"/>
            </c:ext>
          </c:extLst>
        </c:ser>
        <c:ser>
          <c:idx val="9"/>
          <c:order val="9"/>
          <c:tx>
            <c:strRef>
              <c:f>'Fall 16'!$L$584</c:f>
              <c:strCache>
                <c:ptCount val="1"/>
                <c:pt idx="0">
                  <c:v>LH4-508FR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16'!$L$654:$L$664</c:f>
              <c:numCache>
                <c:formatCode>0%</c:formatCode>
                <c:ptCount val="11"/>
                <c:pt idx="0">
                  <c:v>9.1376607597930939E-2</c:v>
                </c:pt>
                <c:pt idx="1">
                  <c:v>9.0558364625015781E-3</c:v>
                </c:pt>
                <c:pt idx="2">
                  <c:v>7.8479877101327554E-3</c:v>
                </c:pt>
                <c:pt idx="3">
                  <c:v>0.23840677170009664</c:v>
                </c:pt>
                <c:pt idx="4">
                  <c:v>0</c:v>
                </c:pt>
                <c:pt idx="5">
                  <c:v>3.4250743720642532E-2</c:v>
                </c:pt>
                <c:pt idx="6">
                  <c:v>4.5917795836334617E-3</c:v>
                </c:pt>
                <c:pt idx="7">
                  <c:v>1.1337106218183785E-2</c:v>
                </c:pt>
                <c:pt idx="8">
                  <c:v>5.7139841492918333E-3</c:v>
                </c:pt>
                <c:pt idx="9">
                  <c:v>0.51650599615368653</c:v>
                </c:pt>
                <c:pt idx="10">
                  <c:v>8.0913186703899936E-2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31-419D-9D60-65B795F3F57E}"/>
            </c:ext>
          </c:extLst>
        </c:ser>
        <c:ser>
          <c:idx val="10"/>
          <c:order val="10"/>
          <c:tx>
            <c:strRef>
              <c:f>'Fall 16'!$M$584</c:f>
              <c:strCache>
                <c:ptCount val="1"/>
                <c:pt idx="0">
                  <c:v>LH1-022FR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16'!$M$654:$M$664</c:f>
              <c:numCache>
                <c:formatCode>0%</c:formatCode>
                <c:ptCount val="11"/>
                <c:pt idx="0">
                  <c:v>9.0650442850053567E-2</c:v>
                </c:pt>
                <c:pt idx="1">
                  <c:v>4.3401393305964535E-2</c:v>
                </c:pt>
                <c:pt idx="2">
                  <c:v>2.0070795292272299E-2</c:v>
                </c:pt>
                <c:pt idx="3">
                  <c:v>0.38217536692097187</c:v>
                </c:pt>
                <c:pt idx="4">
                  <c:v>1.7923439659480886E-2</c:v>
                </c:pt>
                <c:pt idx="5">
                  <c:v>4.9289373703965793E-2</c:v>
                </c:pt>
                <c:pt idx="6">
                  <c:v>1.7717030238056805E-2</c:v>
                </c:pt>
                <c:pt idx="7">
                  <c:v>4.2425318794441336E-2</c:v>
                </c:pt>
                <c:pt idx="8">
                  <c:v>2.7858951753938991E-2</c:v>
                </c:pt>
                <c:pt idx="9">
                  <c:v>0.16651508587291405</c:v>
                </c:pt>
                <c:pt idx="10">
                  <c:v>0.14197280160793982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31-419D-9D60-65B795F3F57E}"/>
            </c:ext>
          </c:extLst>
        </c:ser>
        <c:ser>
          <c:idx val="11"/>
          <c:order val="11"/>
          <c:tx>
            <c:strRef>
              <c:f>'Fall 16'!$N$584</c:f>
              <c:strCache>
                <c:ptCount val="1"/>
                <c:pt idx="0">
                  <c:v>LH2-013FR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16'!$N$654:$N$664</c:f>
              <c:numCache>
                <c:formatCode>0%</c:formatCode>
                <c:ptCount val="11"/>
                <c:pt idx="0">
                  <c:v>9.4487457505024783E-2</c:v>
                </c:pt>
                <c:pt idx="1">
                  <c:v>2.8349193249056801E-2</c:v>
                </c:pt>
                <c:pt idx="2">
                  <c:v>9.7122613472637384E-3</c:v>
                </c:pt>
                <c:pt idx="3">
                  <c:v>0.15149541623463625</c:v>
                </c:pt>
                <c:pt idx="4">
                  <c:v>6.6430734901690349E-3</c:v>
                </c:pt>
                <c:pt idx="5">
                  <c:v>8.104795005991762E-2</c:v>
                </c:pt>
                <c:pt idx="6">
                  <c:v>3.2101994121270037E-2</c:v>
                </c:pt>
                <c:pt idx="7">
                  <c:v>8.1887702032730474E-3</c:v>
                </c:pt>
                <c:pt idx="8">
                  <c:v>7.8133481905991366E-3</c:v>
                </c:pt>
                <c:pt idx="9">
                  <c:v>0.40185496051880054</c:v>
                </c:pt>
                <c:pt idx="10">
                  <c:v>0.17830557507998904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31-419D-9D60-65B795F3F57E}"/>
            </c:ext>
          </c:extLst>
        </c:ser>
        <c:ser>
          <c:idx val="12"/>
          <c:order val="12"/>
          <c:tx>
            <c:strRef>
              <c:f>'Fall 16'!$O$584</c:f>
              <c:strCache>
                <c:ptCount val="1"/>
                <c:pt idx="0">
                  <c:v>LH2-015FR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16'!$O$654:$O$664</c:f>
              <c:numCache>
                <c:formatCode>0%</c:formatCode>
                <c:ptCount val="11"/>
                <c:pt idx="0">
                  <c:v>7.590161142197327E-2</c:v>
                </c:pt>
                <c:pt idx="1">
                  <c:v>2.2659050737915912E-2</c:v>
                </c:pt>
                <c:pt idx="2">
                  <c:v>6.6609937893824279E-3</c:v>
                </c:pt>
                <c:pt idx="3">
                  <c:v>8.9658944291771708E-2</c:v>
                </c:pt>
                <c:pt idx="4">
                  <c:v>4.7276482880603213E-3</c:v>
                </c:pt>
                <c:pt idx="5">
                  <c:v>5.3697832335860479E-2</c:v>
                </c:pt>
                <c:pt idx="6">
                  <c:v>3.6719254712466322E-2</c:v>
                </c:pt>
                <c:pt idx="7">
                  <c:v>6.7847713729683604E-3</c:v>
                </c:pt>
                <c:pt idx="8">
                  <c:v>5.6291388425796967E-3</c:v>
                </c:pt>
                <c:pt idx="9">
                  <c:v>0.45427521824416245</c:v>
                </c:pt>
                <c:pt idx="10">
                  <c:v>0.24328553596285893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31-419D-9D60-65B795F3F57E}"/>
            </c:ext>
          </c:extLst>
        </c:ser>
        <c:ser>
          <c:idx val="13"/>
          <c:order val="13"/>
          <c:tx>
            <c:strRef>
              <c:f>'Fall 16'!$P$584</c:f>
              <c:strCache>
                <c:ptCount val="1"/>
                <c:pt idx="0">
                  <c:v>LH4-494FR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16'!$P$654:$P$664</c:f>
              <c:numCache>
                <c:formatCode>0%</c:formatCode>
                <c:ptCount val="11"/>
                <c:pt idx="0">
                  <c:v>9.7218112073231625E-2</c:v>
                </c:pt>
                <c:pt idx="1">
                  <c:v>3.9304283646389937E-2</c:v>
                </c:pt>
                <c:pt idx="2">
                  <c:v>2.6190287245637885E-2</c:v>
                </c:pt>
                <c:pt idx="3">
                  <c:v>0.21887389732856222</c:v>
                </c:pt>
                <c:pt idx="4">
                  <c:v>2.0385651494679819E-2</c:v>
                </c:pt>
                <c:pt idx="5">
                  <c:v>6.1879453914297611E-2</c:v>
                </c:pt>
                <c:pt idx="6">
                  <c:v>2.9027438932612646E-2</c:v>
                </c:pt>
                <c:pt idx="7">
                  <c:v>4.313825373801923E-2</c:v>
                </c:pt>
                <c:pt idx="8">
                  <c:v>2.7944771142630293E-2</c:v>
                </c:pt>
                <c:pt idx="9">
                  <c:v>0.24628219137009658</c:v>
                </c:pt>
                <c:pt idx="10">
                  <c:v>0.18975565911384201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231-419D-9D60-65B795F3F57E}"/>
            </c:ext>
          </c:extLst>
        </c:ser>
        <c:ser>
          <c:idx val="14"/>
          <c:order val="14"/>
          <c:tx>
            <c:strRef>
              <c:f>'Fall 16'!$Q$584</c:f>
              <c:strCache>
                <c:ptCount val="1"/>
                <c:pt idx="0">
                  <c:v>LH4-495FR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16'!$Q$654:$Q$664</c:f>
              <c:numCache>
                <c:formatCode>0%</c:formatCode>
                <c:ptCount val="11"/>
                <c:pt idx="0">
                  <c:v>0.11572496510902471</c:v>
                </c:pt>
                <c:pt idx="1">
                  <c:v>1.8429004512674981E-2</c:v>
                </c:pt>
                <c:pt idx="2">
                  <c:v>1.170809901273674E-2</c:v>
                </c:pt>
                <c:pt idx="3">
                  <c:v>0.11832870675437797</c:v>
                </c:pt>
                <c:pt idx="4">
                  <c:v>9.0820827661013508E-3</c:v>
                </c:pt>
                <c:pt idx="5">
                  <c:v>5.5525577560197686E-2</c:v>
                </c:pt>
                <c:pt idx="6">
                  <c:v>1.0520563140575718E-2</c:v>
                </c:pt>
                <c:pt idx="7">
                  <c:v>2.2809973687049203E-2</c:v>
                </c:pt>
                <c:pt idx="8">
                  <c:v>7.6821057369386176E-3</c:v>
                </c:pt>
                <c:pt idx="9">
                  <c:v>0.5125666364733078</c:v>
                </c:pt>
                <c:pt idx="10">
                  <c:v>0.11762228524701539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31-419D-9D60-65B795F3F57E}"/>
            </c:ext>
          </c:extLst>
        </c:ser>
        <c:ser>
          <c:idx val="15"/>
          <c:order val="15"/>
          <c:tx>
            <c:strRef>
              <c:f>'Fall 16'!$R$584</c:f>
              <c:strCache>
                <c:ptCount val="1"/>
                <c:pt idx="0">
                  <c:v>LH4-496FR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16'!$R$654:$R$664</c:f>
              <c:numCache>
                <c:formatCode>0%</c:formatCode>
                <c:ptCount val="11"/>
                <c:pt idx="0">
                  <c:v>6.1334929540985982E-2</c:v>
                </c:pt>
                <c:pt idx="1">
                  <c:v>3.841687503046029E-2</c:v>
                </c:pt>
                <c:pt idx="2">
                  <c:v>2.4278608736752673E-2</c:v>
                </c:pt>
                <c:pt idx="3">
                  <c:v>0.46422567787418323</c:v>
                </c:pt>
                <c:pt idx="4">
                  <c:v>2.159314343941526E-2</c:v>
                </c:pt>
                <c:pt idx="5">
                  <c:v>3.0534230270191195E-2</c:v>
                </c:pt>
                <c:pt idx="6">
                  <c:v>9.4250616105782791E-3</c:v>
                </c:pt>
                <c:pt idx="7">
                  <c:v>2.5808261545965612E-2</c:v>
                </c:pt>
                <c:pt idx="8">
                  <c:v>1.7068257224538214E-2</c:v>
                </c:pt>
                <c:pt idx="9">
                  <c:v>0.15871783379388602</c:v>
                </c:pt>
                <c:pt idx="10">
                  <c:v>0.14859712093304314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231-419D-9D60-65B795F3F57E}"/>
            </c:ext>
          </c:extLst>
        </c:ser>
        <c:ser>
          <c:idx val="16"/>
          <c:order val="16"/>
          <c:tx>
            <c:strRef>
              <c:f>'Fall 16'!$S$584</c:f>
              <c:strCache>
                <c:ptCount val="1"/>
                <c:pt idx="0">
                  <c:v>LH4-497FR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16'!$S$654:$S$664</c:f>
              <c:numCache>
                <c:formatCode>0%</c:formatCode>
                <c:ptCount val="11"/>
                <c:pt idx="0">
                  <c:v>0.14142061447408236</c:v>
                </c:pt>
                <c:pt idx="1">
                  <c:v>5.9065385772199372E-2</c:v>
                </c:pt>
                <c:pt idx="2">
                  <c:v>2.4237105675513088E-2</c:v>
                </c:pt>
                <c:pt idx="3">
                  <c:v>0.30853348650352369</c:v>
                </c:pt>
                <c:pt idx="4">
                  <c:v>2.4990287465944862E-2</c:v>
                </c:pt>
                <c:pt idx="5">
                  <c:v>4.5505980469630593E-2</c:v>
                </c:pt>
                <c:pt idx="6">
                  <c:v>9.6269844731097041E-3</c:v>
                </c:pt>
                <c:pt idx="7">
                  <c:v>3.0842544424485793E-2</c:v>
                </c:pt>
                <c:pt idx="8">
                  <c:v>3.7447983173458509E-2</c:v>
                </c:pt>
                <c:pt idx="9">
                  <c:v>0.19505542844108906</c:v>
                </c:pt>
                <c:pt idx="10">
                  <c:v>0.123274199126963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231-419D-9D60-65B795F3F57E}"/>
            </c:ext>
          </c:extLst>
        </c:ser>
        <c:ser>
          <c:idx val="17"/>
          <c:order val="17"/>
          <c:tx>
            <c:strRef>
              <c:f>'Fall 16'!$T$584</c:f>
              <c:strCache>
                <c:ptCount val="1"/>
                <c:pt idx="0">
                  <c:v>LH4-498FR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16'!$T$654:$T$664</c:f>
              <c:numCache>
                <c:formatCode>0%</c:formatCode>
                <c:ptCount val="11"/>
                <c:pt idx="0">
                  <c:v>9.3087444353483817E-2</c:v>
                </c:pt>
                <c:pt idx="1">
                  <c:v>4.3148389900761454E-2</c:v>
                </c:pt>
                <c:pt idx="2">
                  <c:v>2.4138927885406447E-2</c:v>
                </c:pt>
                <c:pt idx="3">
                  <c:v>0.23414831318921686</c:v>
                </c:pt>
                <c:pt idx="4">
                  <c:v>2.1436500825129011E-2</c:v>
                </c:pt>
                <c:pt idx="5">
                  <c:v>5.3152050710191329E-2</c:v>
                </c:pt>
                <c:pt idx="6">
                  <c:v>1.9172322455846928E-2</c:v>
                </c:pt>
                <c:pt idx="7">
                  <c:v>3.1842475024366927E-2</c:v>
                </c:pt>
                <c:pt idx="8">
                  <c:v>4.9078129496068698E-2</c:v>
                </c:pt>
                <c:pt idx="9">
                  <c:v>0.2519714995648103</c:v>
                </c:pt>
                <c:pt idx="10">
                  <c:v>0.17882394659471809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231-419D-9D60-65B795F3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0246704"/>
        <c:axId val="-2130243344"/>
      </c:barChart>
      <c:catAx>
        <c:axId val="-213024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243344"/>
        <c:crosses val="autoZero"/>
        <c:auto val="1"/>
        <c:lblAlgn val="ctr"/>
        <c:lblOffset val="100"/>
        <c:noMultiLvlLbl val="0"/>
      </c:catAx>
      <c:valAx>
        <c:axId val="-2130243344"/>
        <c:scaling>
          <c:orientation val="minMax"/>
          <c:max val="0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24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HORSE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16'!$BY$584</c:f>
              <c:strCache>
                <c:ptCount val="1"/>
                <c:pt idx="0">
                  <c:v>LH1-001FH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16'!$BY$654:$BY$664</c:f>
              <c:numCache>
                <c:formatCode>0%</c:formatCode>
                <c:ptCount val="11"/>
                <c:pt idx="0">
                  <c:v>8.3042477682470139E-2</c:v>
                </c:pt>
                <c:pt idx="1">
                  <c:v>7.9849424362585075E-2</c:v>
                </c:pt>
                <c:pt idx="2">
                  <c:v>3.7751320996316571E-3</c:v>
                </c:pt>
                <c:pt idx="3">
                  <c:v>3.503137477534659E-2</c:v>
                </c:pt>
                <c:pt idx="4">
                  <c:v>4.9084251371739173E-3</c:v>
                </c:pt>
                <c:pt idx="5">
                  <c:v>7.7949846586977081E-2</c:v>
                </c:pt>
                <c:pt idx="6">
                  <c:v>3.416178522570848E-2</c:v>
                </c:pt>
                <c:pt idx="7">
                  <c:v>9.3617266165613288E-3</c:v>
                </c:pt>
                <c:pt idx="8">
                  <c:v>1.2633300671799285E-2</c:v>
                </c:pt>
                <c:pt idx="9">
                  <c:v>0.36728631918000731</c:v>
                </c:pt>
                <c:pt idx="10">
                  <c:v>0.29200018766173907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6-4483-B604-013242844AD0}"/>
            </c:ext>
          </c:extLst>
        </c:ser>
        <c:ser>
          <c:idx val="1"/>
          <c:order val="1"/>
          <c:tx>
            <c:strRef>
              <c:f>'Fall 16'!$BZ$584</c:f>
              <c:strCache>
                <c:ptCount val="1"/>
                <c:pt idx="0">
                  <c:v>LH1-002FH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16'!$BZ$654:$BZ$664</c:f>
              <c:numCache>
                <c:formatCode>0%</c:formatCode>
                <c:ptCount val="11"/>
                <c:pt idx="0">
                  <c:v>9.2185997891719579E-2</c:v>
                </c:pt>
                <c:pt idx="1">
                  <c:v>8.8757374059453664E-2</c:v>
                </c:pt>
                <c:pt idx="2">
                  <c:v>5.2107654520311773E-3</c:v>
                </c:pt>
                <c:pt idx="3">
                  <c:v>5.4868183550146589E-2</c:v>
                </c:pt>
                <c:pt idx="4">
                  <c:v>6.3301933395768749E-3</c:v>
                </c:pt>
                <c:pt idx="5">
                  <c:v>6.7465933170667361E-2</c:v>
                </c:pt>
                <c:pt idx="6">
                  <c:v>3.3101755935126424E-2</c:v>
                </c:pt>
                <c:pt idx="7">
                  <c:v>9.0667660654001857E-3</c:v>
                </c:pt>
                <c:pt idx="8">
                  <c:v>1.2256934014716525E-2</c:v>
                </c:pt>
                <c:pt idx="9">
                  <c:v>0.30886911706373238</c:v>
                </c:pt>
                <c:pt idx="10">
                  <c:v>0.32188697945742917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6-4483-B604-013242844AD0}"/>
            </c:ext>
          </c:extLst>
        </c:ser>
        <c:ser>
          <c:idx val="2"/>
          <c:order val="2"/>
          <c:tx>
            <c:strRef>
              <c:f>'Fall 16'!$CA$584</c:f>
              <c:strCache>
                <c:ptCount val="1"/>
                <c:pt idx="0">
                  <c:v>LH1-018FH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16'!$CA$654:$CA$664</c:f>
              <c:numCache>
                <c:formatCode>0%</c:formatCode>
                <c:ptCount val="11"/>
                <c:pt idx="0">
                  <c:v>8.2678122282468472E-2</c:v>
                </c:pt>
                <c:pt idx="1">
                  <c:v>0.10511049089673685</c:v>
                </c:pt>
                <c:pt idx="2">
                  <c:v>3.1751863235126507E-3</c:v>
                </c:pt>
                <c:pt idx="3">
                  <c:v>3.7649893330079245E-2</c:v>
                </c:pt>
                <c:pt idx="4">
                  <c:v>4.4776549141352685E-3</c:v>
                </c:pt>
                <c:pt idx="5">
                  <c:v>4.3860430498307769E-2</c:v>
                </c:pt>
                <c:pt idx="6">
                  <c:v>4.8172003389462148E-2</c:v>
                </c:pt>
                <c:pt idx="7">
                  <c:v>7.5301290989100295E-3</c:v>
                </c:pt>
                <c:pt idx="8">
                  <c:v>1.2893006708507621E-2</c:v>
                </c:pt>
                <c:pt idx="9">
                  <c:v>0.2653560543846249</c:v>
                </c:pt>
                <c:pt idx="10">
                  <c:v>0.38909702817325509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F6-4483-B604-013242844AD0}"/>
            </c:ext>
          </c:extLst>
        </c:ser>
        <c:ser>
          <c:idx val="3"/>
          <c:order val="3"/>
          <c:tx>
            <c:strRef>
              <c:f>'Fall 16'!$CB$584</c:f>
              <c:strCache>
                <c:ptCount val="1"/>
                <c:pt idx="0">
                  <c:v>LH1-019FH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16'!$CB$654:$CB$664</c:f>
              <c:numCache>
                <c:formatCode>0%</c:formatCode>
                <c:ptCount val="11"/>
                <c:pt idx="0">
                  <c:v>7.3396552171134888E-2</c:v>
                </c:pt>
                <c:pt idx="1">
                  <c:v>0.11451358932092259</c:v>
                </c:pt>
                <c:pt idx="2">
                  <c:v>4.0102007219257746E-3</c:v>
                </c:pt>
                <c:pt idx="3">
                  <c:v>5.8817394799528223E-2</c:v>
                </c:pt>
                <c:pt idx="4">
                  <c:v>4.8926551343840092E-3</c:v>
                </c:pt>
                <c:pt idx="5">
                  <c:v>7.131526848461997E-2</c:v>
                </c:pt>
                <c:pt idx="6">
                  <c:v>3.7082933392283461E-2</c:v>
                </c:pt>
                <c:pt idx="7">
                  <c:v>1.3062709716498123E-2</c:v>
                </c:pt>
                <c:pt idx="8">
                  <c:v>1.6499775371510858E-2</c:v>
                </c:pt>
                <c:pt idx="9">
                  <c:v>0.31271732337508473</c:v>
                </c:pt>
                <c:pt idx="10">
                  <c:v>0.29369159751210744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F6-4483-B604-013242844AD0}"/>
            </c:ext>
          </c:extLst>
        </c:ser>
        <c:ser>
          <c:idx val="4"/>
          <c:order val="4"/>
          <c:tx>
            <c:strRef>
              <c:f>'Fall 16'!$CC$584</c:f>
              <c:strCache>
                <c:ptCount val="1"/>
                <c:pt idx="0">
                  <c:v>LH1-020FH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16'!$CC$654:$CC$664</c:f>
              <c:numCache>
                <c:formatCode>0%</c:formatCode>
                <c:ptCount val="11"/>
                <c:pt idx="0">
                  <c:v>0.11412241086945274</c:v>
                </c:pt>
                <c:pt idx="1">
                  <c:v>5.9895683661123515E-2</c:v>
                </c:pt>
                <c:pt idx="2">
                  <c:v>3.677657149073729E-3</c:v>
                </c:pt>
                <c:pt idx="3">
                  <c:v>3.2488181004352995E-2</c:v>
                </c:pt>
                <c:pt idx="4">
                  <c:v>3.9635500432956671E-3</c:v>
                </c:pt>
                <c:pt idx="5">
                  <c:v>0.11007444222366182</c:v>
                </c:pt>
                <c:pt idx="6">
                  <c:v>1.7232216911181202E-2</c:v>
                </c:pt>
                <c:pt idx="7">
                  <c:v>1.1796605621876228E-2</c:v>
                </c:pt>
                <c:pt idx="8">
                  <c:v>7.2350624795951687E-3</c:v>
                </c:pt>
                <c:pt idx="9">
                  <c:v>0.49395092903240784</c:v>
                </c:pt>
                <c:pt idx="10">
                  <c:v>0.14556326100397909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F6-4483-B604-01324284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953712"/>
        <c:axId val="-2126950272"/>
      </c:barChart>
      <c:catAx>
        <c:axId val="-212695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950272"/>
        <c:crosses val="autoZero"/>
        <c:auto val="1"/>
        <c:lblAlgn val="ctr"/>
        <c:lblOffset val="100"/>
        <c:noMultiLvlLbl val="0"/>
      </c:catAx>
      <c:valAx>
        <c:axId val="-2126950272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9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HORSE</a:t>
            </a:r>
            <a:r>
              <a:rPr lang="en-GB" baseline="0"/>
              <a:t>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16'!$BY$584</c:f>
              <c:strCache>
                <c:ptCount val="1"/>
                <c:pt idx="0">
                  <c:v>LH1-001FH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16'!$BY$669:$BY$677</c:f>
              <c:numCache>
                <c:formatCode>0%</c:formatCode>
                <c:ptCount val="9"/>
                <c:pt idx="0">
                  <c:v>0</c:v>
                </c:pt>
                <c:pt idx="1">
                  <c:v>1.2252098101286831E-2</c:v>
                </c:pt>
                <c:pt idx="2">
                  <c:v>0.12714870252457383</c:v>
                </c:pt>
                <c:pt idx="3">
                  <c:v>0.13016114689626856</c:v>
                </c:pt>
                <c:pt idx="4">
                  <c:v>5.5838378495743558E-2</c:v>
                </c:pt>
                <c:pt idx="5">
                  <c:v>0.11847292158431942</c:v>
                </c:pt>
                <c:pt idx="6">
                  <c:v>7.5937501214381024E-3</c:v>
                </c:pt>
                <c:pt idx="7">
                  <c:v>0.53775770326048966</c:v>
                </c:pt>
                <c:pt idx="8">
                  <c:v>1.0775299015879999E-2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A-498D-9DC7-DF9A00D7705D}"/>
            </c:ext>
          </c:extLst>
        </c:ser>
        <c:ser>
          <c:idx val="1"/>
          <c:order val="1"/>
          <c:tx>
            <c:strRef>
              <c:f>'Fall 16'!$BZ$584</c:f>
              <c:strCache>
                <c:ptCount val="1"/>
                <c:pt idx="0">
                  <c:v>LH1-002FH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16'!$BZ$669:$BZ$677</c:f>
              <c:numCache>
                <c:formatCode>0%</c:formatCode>
                <c:ptCount val="9"/>
                <c:pt idx="0">
                  <c:v>0</c:v>
                </c:pt>
                <c:pt idx="1">
                  <c:v>1.9760249056639166E-2</c:v>
                </c:pt>
                <c:pt idx="2">
                  <c:v>0.15804022245925328</c:v>
                </c:pt>
                <c:pt idx="3">
                  <c:v>0.14534684348542568</c:v>
                </c:pt>
                <c:pt idx="4">
                  <c:v>7.5645192425922131E-2</c:v>
                </c:pt>
                <c:pt idx="5">
                  <c:v>8.1823536825558429E-2</c:v>
                </c:pt>
                <c:pt idx="6">
                  <c:v>8.8559617479734721E-3</c:v>
                </c:pt>
                <c:pt idx="7">
                  <c:v>0.499861051404345</c:v>
                </c:pt>
                <c:pt idx="8">
                  <c:v>1.066694259488288E-2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A-498D-9DC7-DF9A00D7705D}"/>
            </c:ext>
          </c:extLst>
        </c:ser>
        <c:ser>
          <c:idx val="2"/>
          <c:order val="2"/>
          <c:tx>
            <c:strRef>
              <c:f>'Fall 16'!$CA$584</c:f>
              <c:strCache>
                <c:ptCount val="1"/>
                <c:pt idx="0">
                  <c:v>LH1-018FH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16'!$CA$669:$CA$677</c:f>
              <c:numCache>
                <c:formatCode>0%</c:formatCode>
                <c:ptCount val="9"/>
                <c:pt idx="0">
                  <c:v>0</c:v>
                </c:pt>
                <c:pt idx="1">
                  <c:v>1.9817078270210481E-2</c:v>
                </c:pt>
                <c:pt idx="2">
                  <c:v>0.14504832033383513</c:v>
                </c:pt>
                <c:pt idx="3">
                  <c:v>0.20328295118844009</c:v>
                </c:pt>
                <c:pt idx="4">
                  <c:v>9.575758755592037E-2</c:v>
                </c:pt>
                <c:pt idx="5">
                  <c:v>6.2648471492067939E-2</c:v>
                </c:pt>
                <c:pt idx="6">
                  <c:v>9.0855953026088027E-3</c:v>
                </c:pt>
                <c:pt idx="7">
                  <c:v>0.44844082138727992</c:v>
                </c:pt>
                <c:pt idx="8">
                  <c:v>1.591917446963724E-2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6A-498D-9DC7-DF9A00D7705D}"/>
            </c:ext>
          </c:extLst>
        </c:ser>
        <c:ser>
          <c:idx val="3"/>
          <c:order val="3"/>
          <c:tx>
            <c:strRef>
              <c:f>'Fall 16'!$CB$584</c:f>
              <c:strCache>
                <c:ptCount val="1"/>
                <c:pt idx="0">
                  <c:v>LH1-019FH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16'!$CB$669:$CB$677</c:f>
              <c:numCache>
                <c:formatCode>0%</c:formatCode>
                <c:ptCount val="9"/>
                <c:pt idx="0">
                  <c:v>0</c:v>
                </c:pt>
                <c:pt idx="1">
                  <c:v>2.0389803509111445E-2</c:v>
                </c:pt>
                <c:pt idx="2">
                  <c:v>0.13647470218032814</c:v>
                </c:pt>
                <c:pt idx="3">
                  <c:v>0.2265723296648107</c:v>
                </c:pt>
                <c:pt idx="4">
                  <c:v>9.0116061091655195E-2</c:v>
                </c:pt>
                <c:pt idx="5">
                  <c:v>7.7472383924068369E-2</c:v>
                </c:pt>
                <c:pt idx="6">
                  <c:v>8.6047805855990842E-3</c:v>
                </c:pt>
                <c:pt idx="7">
                  <c:v>0.43058479032134406</c:v>
                </c:pt>
                <c:pt idx="8">
                  <c:v>9.7851487230831841E-3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6A-498D-9DC7-DF9A00D7705D}"/>
            </c:ext>
          </c:extLst>
        </c:ser>
        <c:ser>
          <c:idx val="4"/>
          <c:order val="4"/>
          <c:tx>
            <c:strRef>
              <c:f>'Fall 16'!$CC$584</c:f>
              <c:strCache>
                <c:ptCount val="1"/>
                <c:pt idx="0">
                  <c:v>LH1-020FH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16'!$CC$669:$CC$677</c:f>
              <c:numCache>
                <c:formatCode>0%</c:formatCode>
                <c:ptCount val="9"/>
                <c:pt idx="0">
                  <c:v>0</c:v>
                </c:pt>
                <c:pt idx="1">
                  <c:v>1.3072521710183428E-2</c:v>
                </c:pt>
                <c:pt idx="2">
                  <c:v>0.15249396745183172</c:v>
                </c:pt>
                <c:pt idx="3">
                  <c:v>7.7525799207216903E-2</c:v>
                </c:pt>
                <c:pt idx="4">
                  <c:v>6.9802161025030937E-2</c:v>
                </c:pt>
                <c:pt idx="5">
                  <c:v>0.12715194901748769</c:v>
                </c:pt>
                <c:pt idx="6">
                  <c:v>7.2232479967671483E-3</c:v>
                </c:pt>
                <c:pt idx="7">
                  <c:v>0.5465134275793454</c:v>
                </c:pt>
                <c:pt idx="8">
                  <c:v>6.2169260121367614E-3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6A-498D-9DC7-DF9A00D77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892304"/>
        <c:axId val="-2126888864"/>
      </c:barChart>
      <c:catAx>
        <c:axId val="-212689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888864"/>
        <c:crosses val="autoZero"/>
        <c:auto val="1"/>
        <c:lblAlgn val="ctr"/>
        <c:lblOffset val="100"/>
        <c:noMultiLvlLbl val="0"/>
      </c:catAx>
      <c:valAx>
        <c:axId val="-212688886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89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MOOSE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16'!$CK$584</c:f>
              <c:strCache>
                <c:ptCount val="1"/>
                <c:pt idx="0">
                  <c:v>LH1-030FM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16'!$CK$585:$CK$613</c:f>
              <c:numCache>
                <c:formatCode>0%</c:formatCode>
                <c:ptCount val="29"/>
                <c:pt idx="0">
                  <c:v>9.6230990938781132E-3</c:v>
                </c:pt>
                <c:pt idx="1">
                  <c:v>0</c:v>
                </c:pt>
                <c:pt idx="2">
                  <c:v>8.1803173015056359E-3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3.4843828882528808E-3</c:v>
                </c:pt>
                <c:pt idx="8">
                  <c:v>1.2221238759009791E-2</c:v>
                </c:pt>
                <c:pt idx="9">
                  <c:v>1.1445899572647066E-2</c:v>
                </c:pt>
                <c:pt idx="10">
                  <c:v>3.2094148100505052E-2</c:v>
                </c:pt>
                <c:pt idx="11">
                  <c:v>7.5412977112601972E-3</c:v>
                </c:pt>
                <c:pt idx="12">
                  <c:v>0</c:v>
                </c:pt>
                <c:pt idx="13">
                  <c:v>0.12712610524779805</c:v>
                </c:pt>
                <c:pt idx="14">
                  <c:v>0</c:v>
                </c:pt>
                <c:pt idx="15">
                  <c:v>0.50718838896820317</c:v>
                </c:pt>
                <c:pt idx="16">
                  <c:v>0</c:v>
                </c:pt>
                <c:pt idx="17">
                  <c:v>0</c:v>
                </c:pt>
                <c:pt idx="18">
                  <c:v>3.2648209559701442E-2</c:v>
                </c:pt>
                <c:pt idx="19">
                  <c:v>0</c:v>
                </c:pt>
                <c:pt idx="20">
                  <c:v>0</c:v>
                </c:pt>
                <c:pt idx="21">
                  <c:v>2.9060237181437416E-2</c:v>
                </c:pt>
                <c:pt idx="22">
                  <c:v>1.3641327953519218E-2</c:v>
                </c:pt>
                <c:pt idx="23">
                  <c:v>0</c:v>
                </c:pt>
                <c:pt idx="24">
                  <c:v>0</c:v>
                </c:pt>
                <c:pt idx="25">
                  <c:v>6.3208194121678659E-3</c:v>
                </c:pt>
                <c:pt idx="26">
                  <c:v>2.1544784904522132E-3</c:v>
                </c:pt>
                <c:pt idx="27">
                  <c:v>0.19566404121688269</c:v>
                </c:pt>
                <c:pt idx="28">
                  <c:v>1.6060085427792197E-3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1-4FD6-A81B-A8D44884BAA1}"/>
            </c:ext>
          </c:extLst>
        </c:ser>
        <c:ser>
          <c:idx val="1"/>
          <c:order val="1"/>
          <c:tx>
            <c:strRef>
              <c:f>'Fall 16'!$CL$584</c:f>
              <c:strCache>
                <c:ptCount val="1"/>
                <c:pt idx="0">
                  <c:v>LH4-516FM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16'!$CL$585:$CL$613</c:f>
              <c:numCache>
                <c:formatCode>0%</c:formatCode>
                <c:ptCount val="29"/>
                <c:pt idx="0">
                  <c:v>8.311006463970632E-3</c:v>
                </c:pt>
                <c:pt idx="1">
                  <c:v>0</c:v>
                </c:pt>
                <c:pt idx="2">
                  <c:v>6.9845705318153936E-3</c:v>
                </c:pt>
                <c:pt idx="3">
                  <c:v>0</c:v>
                </c:pt>
                <c:pt idx="4">
                  <c:v>3.4514531992253933E-3</c:v>
                </c:pt>
                <c:pt idx="5">
                  <c:v>0</c:v>
                </c:pt>
                <c:pt idx="6">
                  <c:v>0</c:v>
                </c:pt>
                <c:pt idx="7">
                  <c:v>2.8659089097681466E-3</c:v>
                </c:pt>
                <c:pt idx="8">
                  <c:v>3.6619910597718124E-3</c:v>
                </c:pt>
                <c:pt idx="9">
                  <c:v>2.0323099190874059E-3</c:v>
                </c:pt>
                <c:pt idx="10">
                  <c:v>2.1573046063125636E-3</c:v>
                </c:pt>
                <c:pt idx="11">
                  <c:v>0</c:v>
                </c:pt>
                <c:pt idx="12">
                  <c:v>0</c:v>
                </c:pt>
                <c:pt idx="13">
                  <c:v>0.11559823810787845</c:v>
                </c:pt>
                <c:pt idx="14">
                  <c:v>0</c:v>
                </c:pt>
                <c:pt idx="15">
                  <c:v>2.6966582374429098E-2</c:v>
                </c:pt>
                <c:pt idx="16">
                  <c:v>3.2057758408060139E-3</c:v>
                </c:pt>
                <c:pt idx="17">
                  <c:v>0</c:v>
                </c:pt>
                <c:pt idx="18">
                  <c:v>0.25201089496809426</c:v>
                </c:pt>
                <c:pt idx="19">
                  <c:v>3.4093087689672772E-3</c:v>
                </c:pt>
                <c:pt idx="20">
                  <c:v>0</c:v>
                </c:pt>
                <c:pt idx="21">
                  <c:v>7.4559964320295796E-2</c:v>
                </c:pt>
                <c:pt idx="22">
                  <c:v>0</c:v>
                </c:pt>
                <c:pt idx="23">
                  <c:v>2.813588904920008E-3</c:v>
                </c:pt>
                <c:pt idx="24">
                  <c:v>0</c:v>
                </c:pt>
                <c:pt idx="25">
                  <c:v>8.0250758619098E-3</c:v>
                </c:pt>
                <c:pt idx="26">
                  <c:v>7.1936460648124902E-4</c:v>
                </c:pt>
                <c:pt idx="27">
                  <c:v>0.48119633070999812</c:v>
                </c:pt>
                <c:pt idx="28">
                  <c:v>2.0303308462685543E-3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A1-4FD6-A81B-A8D44884BAA1}"/>
            </c:ext>
          </c:extLst>
        </c:ser>
        <c:ser>
          <c:idx val="2"/>
          <c:order val="2"/>
          <c:tx>
            <c:strRef>
              <c:f>'Fall 16'!$CM$584</c:f>
              <c:strCache>
                <c:ptCount val="1"/>
                <c:pt idx="0">
                  <c:v>LH3-003FM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16'!$CM$585:$CM$613</c:f>
              <c:numCache>
                <c:formatCode>0%</c:formatCode>
                <c:ptCount val="29"/>
                <c:pt idx="0">
                  <c:v>5.4740109387724544E-3</c:v>
                </c:pt>
                <c:pt idx="1">
                  <c:v>0</c:v>
                </c:pt>
                <c:pt idx="2">
                  <c:v>9.607527214978661E-3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2.0680284699212529E-3</c:v>
                </c:pt>
                <c:pt idx="8">
                  <c:v>1.0003357924838035E-2</c:v>
                </c:pt>
                <c:pt idx="9">
                  <c:v>1.8344995145211977E-2</c:v>
                </c:pt>
                <c:pt idx="10">
                  <c:v>4.2016668057896792E-2</c:v>
                </c:pt>
                <c:pt idx="11">
                  <c:v>2.91117721987456E-3</c:v>
                </c:pt>
                <c:pt idx="12">
                  <c:v>3.9158734369480891E-3</c:v>
                </c:pt>
                <c:pt idx="13">
                  <c:v>0.11362313709264897</c:v>
                </c:pt>
                <c:pt idx="14">
                  <c:v>0</c:v>
                </c:pt>
                <c:pt idx="15">
                  <c:v>0.60865924271584648</c:v>
                </c:pt>
                <c:pt idx="16">
                  <c:v>0</c:v>
                </c:pt>
                <c:pt idx="17">
                  <c:v>0</c:v>
                </c:pt>
                <c:pt idx="18">
                  <c:v>1.9429864260665095E-2</c:v>
                </c:pt>
                <c:pt idx="19">
                  <c:v>0</c:v>
                </c:pt>
                <c:pt idx="20">
                  <c:v>0</c:v>
                </c:pt>
                <c:pt idx="21">
                  <c:v>1.0648826344432882E-2</c:v>
                </c:pt>
                <c:pt idx="22">
                  <c:v>7.118918573826372E-4</c:v>
                </c:pt>
                <c:pt idx="23">
                  <c:v>4.0480588313992344E-3</c:v>
                </c:pt>
                <c:pt idx="24">
                  <c:v>0</c:v>
                </c:pt>
                <c:pt idx="25">
                  <c:v>7.1691213510264263E-3</c:v>
                </c:pt>
                <c:pt idx="26">
                  <c:v>3.2356914880512138E-3</c:v>
                </c:pt>
                <c:pt idx="27">
                  <c:v>0.13716064667896102</c:v>
                </c:pt>
                <c:pt idx="28">
                  <c:v>9.7188097114418292E-4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A1-4FD6-A81B-A8D44884BAA1}"/>
            </c:ext>
          </c:extLst>
        </c:ser>
        <c:ser>
          <c:idx val="3"/>
          <c:order val="3"/>
          <c:tx>
            <c:strRef>
              <c:f>'Fall 16'!$CN$584</c:f>
              <c:strCache>
                <c:ptCount val="1"/>
                <c:pt idx="0">
                  <c:v>LH4-517FM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16'!$CN$585:$CN$613</c:f>
              <c:numCache>
                <c:formatCode>0%</c:formatCode>
                <c:ptCount val="29"/>
                <c:pt idx="0">
                  <c:v>1.7880125156673712E-2</c:v>
                </c:pt>
                <c:pt idx="1">
                  <c:v>0</c:v>
                </c:pt>
                <c:pt idx="2">
                  <c:v>3.7384774047365794E-3</c:v>
                </c:pt>
                <c:pt idx="3">
                  <c:v>0</c:v>
                </c:pt>
                <c:pt idx="4">
                  <c:v>6.2761798258887625E-3</c:v>
                </c:pt>
                <c:pt idx="5">
                  <c:v>0</c:v>
                </c:pt>
                <c:pt idx="6">
                  <c:v>0</c:v>
                </c:pt>
                <c:pt idx="7">
                  <c:v>3.1667615715185787E-3</c:v>
                </c:pt>
                <c:pt idx="8">
                  <c:v>5.3028072747299407E-3</c:v>
                </c:pt>
                <c:pt idx="9">
                  <c:v>3.8132553070767614E-3</c:v>
                </c:pt>
                <c:pt idx="10">
                  <c:v>5.925554249353703E-3</c:v>
                </c:pt>
                <c:pt idx="11">
                  <c:v>3.3113276135807029E-3</c:v>
                </c:pt>
                <c:pt idx="12">
                  <c:v>0</c:v>
                </c:pt>
                <c:pt idx="13">
                  <c:v>0.20895796731221478</c:v>
                </c:pt>
                <c:pt idx="14">
                  <c:v>0</c:v>
                </c:pt>
                <c:pt idx="15">
                  <c:v>0.22033237574864084</c:v>
                </c:pt>
                <c:pt idx="16">
                  <c:v>7.4502125280422266E-4</c:v>
                </c:pt>
                <c:pt idx="17">
                  <c:v>0</c:v>
                </c:pt>
                <c:pt idx="18">
                  <c:v>0.19747053991128286</c:v>
                </c:pt>
                <c:pt idx="19">
                  <c:v>0</c:v>
                </c:pt>
                <c:pt idx="20">
                  <c:v>0</c:v>
                </c:pt>
                <c:pt idx="21">
                  <c:v>2.1566124005657435E-2</c:v>
                </c:pt>
                <c:pt idx="22">
                  <c:v>3.9793300240934266E-3</c:v>
                </c:pt>
                <c:pt idx="23">
                  <c:v>5.2373663491206788E-3</c:v>
                </c:pt>
                <c:pt idx="24">
                  <c:v>0</c:v>
                </c:pt>
                <c:pt idx="25">
                  <c:v>1.8241736295661129E-3</c:v>
                </c:pt>
                <c:pt idx="26">
                  <c:v>7.1744276301281135E-4</c:v>
                </c:pt>
                <c:pt idx="27">
                  <c:v>0.28881219479630377</c:v>
                </c:pt>
                <c:pt idx="28">
                  <c:v>9.42975803744369E-4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A1-4FD6-A81B-A8D44884BAA1}"/>
            </c:ext>
          </c:extLst>
        </c:ser>
        <c:ser>
          <c:idx val="4"/>
          <c:order val="4"/>
          <c:tx>
            <c:strRef>
              <c:f>'Fall 16'!$CO$584</c:f>
              <c:strCache>
                <c:ptCount val="1"/>
                <c:pt idx="0">
                  <c:v>LH4-518FM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16'!$CO$585:$CO$613</c:f>
              <c:numCache>
                <c:formatCode>0%</c:formatCode>
                <c:ptCount val="29"/>
                <c:pt idx="0">
                  <c:v>1.9457522410128748E-2</c:v>
                </c:pt>
                <c:pt idx="1">
                  <c:v>0</c:v>
                </c:pt>
                <c:pt idx="2">
                  <c:v>4.0544369077695061E-3</c:v>
                </c:pt>
                <c:pt idx="3">
                  <c:v>0</c:v>
                </c:pt>
                <c:pt idx="4">
                  <c:v>7.9981977820471513E-3</c:v>
                </c:pt>
                <c:pt idx="5">
                  <c:v>0</c:v>
                </c:pt>
                <c:pt idx="6">
                  <c:v>0</c:v>
                </c:pt>
                <c:pt idx="7">
                  <c:v>2.855850780958233E-3</c:v>
                </c:pt>
                <c:pt idx="8">
                  <c:v>5.6378558285726799E-3</c:v>
                </c:pt>
                <c:pt idx="9">
                  <c:v>3.8955766798771572E-3</c:v>
                </c:pt>
                <c:pt idx="10">
                  <c:v>4.561685078980535E-3</c:v>
                </c:pt>
                <c:pt idx="11">
                  <c:v>0</c:v>
                </c:pt>
                <c:pt idx="12">
                  <c:v>0</c:v>
                </c:pt>
                <c:pt idx="13">
                  <c:v>0.36976225688573805</c:v>
                </c:pt>
                <c:pt idx="14">
                  <c:v>0</c:v>
                </c:pt>
                <c:pt idx="15">
                  <c:v>0.2586678925727679</c:v>
                </c:pt>
                <c:pt idx="16">
                  <c:v>1.7639455741492321E-4</c:v>
                </c:pt>
                <c:pt idx="17">
                  <c:v>0</c:v>
                </c:pt>
                <c:pt idx="18">
                  <c:v>8.9323330724015493E-2</c:v>
                </c:pt>
                <c:pt idx="19">
                  <c:v>0</c:v>
                </c:pt>
                <c:pt idx="20">
                  <c:v>0</c:v>
                </c:pt>
                <c:pt idx="21">
                  <c:v>1.1042556914111075E-2</c:v>
                </c:pt>
                <c:pt idx="22">
                  <c:v>3.1460716884558308E-3</c:v>
                </c:pt>
                <c:pt idx="23">
                  <c:v>6.2285351556584908E-3</c:v>
                </c:pt>
                <c:pt idx="24">
                  <c:v>0</c:v>
                </c:pt>
                <c:pt idx="25">
                  <c:v>6.7387169933620294E-3</c:v>
                </c:pt>
                <c:pt idx="26">
                  <c:v>4.7797953597368131E-3</c:v>
                </c:pt>
                <c:pt idx="27">
                  <c:v>0.20101066406956042</c:v>
                </c:pt>
                <c:pt idx="28">
                  <c:v>6.6265961084497715E-4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A1-4FD6-A81B-A8D44884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819184"/>
        <c:axId val="-2126815728"/>
      </c:barChart>
      <c:catAx>
        <c:axId val="-212681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815728"/>
        <c:crosses val="autoZero"/>
        <c:auto val="1"/>
        <c:lblAlgn val="ctr"/>
        <c:lblOffset val="100"/>
        <c:noMultiLvlLbl val="0"/>
      </c:catAx>
      <c:valAx>
        <c:axId val="-2126815728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81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effectLst/>
              </a:rPr>
              <a:t>MOOSE</a:t>
            </a:r>
            <a:r>
              <a:rPr lang="en-GB" baseline="0">
                <a:effectLst/>
              </a:rPr>
              <a:t>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16'!$CK$584</c:f>
              <c:strCache>
                <c:ptCount val="1"/>
                <c:pt idx="0">
                  <c:v>LH1-030FM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16'!$CK$618:$CK$625</c:f>
              <c:numCache>
                <c:formatCode>0%</c:formatCode>
                <c:ptCount val="8"/>
                <c:pt idx="0">
                  <c:v>0.11696759220813474</c:v>
                </c:pt>
                <c:pt idx="1">
                  <c:v>5.490640958236466E-2</c:v>
                </c:pt>
                <c:pt idx="2">
                  <c:v>0</c:v>
                </c:pt>
                <c:pt idx="3">
                  <c:v>0</c:v>
                </c:pt>
                <c:pt idx="4">
                  <c:v>2.5441328052751393E-2</c:v>
                </c:pt>
                <c:pt idx="5">
                  <c:v>8.6717861220135858E-3</c:v>
                </c:pt>
                <c:pt idx="6">
                  <c:v>0.78754869204821698</c:v>
                </c:pt>
                <c:pt idx="7">
                  <c:v>6.4641919865186985E-3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E91-8536-7A244D1E529D}"/>
            </c:ext>
          </c:extLst>
        </c:ser>
        <c:ser>
          <c:idx val="1"/>
          <c:order val="1"/>
          <c:tx>
            <c:strRef>
              <c:f>'Fall 16'!$CL$584</c:f>
              <c:strCache>
                <c:ptCount val="1"/>
                <c:pt idx="0">
                  <c:v>LH4-516FM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16'!$CL$618:$CL$625</c:f>
              <c:numCache>
                <c:formatCode>0%</c:formatCode>
                <c:ptCount val="8"/>
                <c:pt idx="0">
                  <c:v>0.13095752042771522</c:v>
                </c:pt>
                <c:pt idx="1">
                  <c:v>0</c:v>
                </c:pt>
                <c:pt idx="2">
                  <c:v>4.9418026128394627E-3</c:v>
                </c:pt>
                <c:pt idx="3">
                  <c:v>0</c:v>
                </c:pt>
                <c:pt idx="4">
                  <c:v>1.4095286199512598E-2</c:v>
                </c:pt>
                <c:pt idx="5">
                  <c:v>1.2634958453514153E-3</c:v>
                </c:pt>
                <c:pt idx="6">
                  <c:v>0.84517581094848615</c:v>
                </c:pt>
                <c:pt idx="7">
                  <c:v>3.5660839660951668E-3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E91-8536-7A244D1E529D}"/>
            </c:ext>
          </c:extLst>
        </c:ser>
        <c:ser>
          <c:idx val="2"/>
          <c:order val="2"/>
          <c:tx>
            <c:strRef>
              <c:f>'Fall 16'!$CM$584</c:f>
              <c:strCache>
                <c:ptCount val="1"/>
                <c:pt idx="0">
                  <c:v>LH3-003FM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16'!$CM$618:$CM$625</c:f>
              <c:numCache>
                <c:formatCode>0%</c:formatCode>
                <c:ptCount val="8"/>
                <c:pt idx="0">
                  <c:v>6.4953208440438281E-2</c:v>
                </c:pt>
                <c:pt idx="1">
                  <c:v>4.3422306556627167E-3</c:v>
                </c:pt>
                <c:pt idx="2">
                  <c:v>2.4691397957906546E-2</c:v>
                </c:pt>
                <c:pt idx="3">
                  <c:v>0</c:v>
                </c:pt>
                <c:pt idx="4">
                  <c:v>4.3728521659239739E-2</c:v>
                </c:pt>
                <c:pt idx="5">
                  <c:v>1.9736310544890872E-2</c:v>
                </c:pt>
                <c:pt idx="6">
                  <c:v>0.83662027958803442</c:v>
                </c:pt>
                <c:pt idx="7">
                  <c:v>5.92805115382747E-3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29-4E91-8536-7A244D1E529D}"/>
            </c:ext>
          </c:extLst>
        </c:ser>
        <c:ser>
          <c:idx val="3"/>
          <c:order val="3"/>
          <c:tx>
            <c:strRef>
              <c:f>'Fall 16'!$CN$584</c:f>
              <c:strCache>
                <c:ptCount val="1"/>
                <c:pt idx="0">
                  <c:v>LH4-517FM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16'!$CN$618:$CN$625</c:f>
              <c:numCache>
                <c:formatCode>0%</c:formatCode>
                <c:ptCount val="8"/>
                <c:pt idx="0">
                  <c:v>6.6751733980100023E-2</c:v>
                </c:pt>
                <c:pt idx="1">
                  <c:v>1.231687154899172E-2</c:v>
                </c:pt>
                <c:pt idx="2">
                  <c:v>1.6210761154907567E-2</c:v>
                </c:pt>
                <c:pt idx="3">
                  <c:v>0</c:v>
                </c:pt>
                <c:pt idx="4">
                  <c:v>5.6462047988951394E-3</c:v>
                </c:pt>
                <c:pt idx="5">
                  <c:v>2.2206377209931655E-3</c:v>
                </c:pt>
                <c:pt idx="6">
                  <c:v>0.89393508041567016</c:v>
                </c:pt>
                <c:pt idx="7">
                  <c:v>2.9187103804421558E-3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29-4E91-8536-7A244D1E529D}"/>
            </c:ext>
          </c:extLst>
        </c:ser>
        <c:ser>
          <c:idx val="4"/>
          <c:order val="4"/>
          <c:tx>
            <c:strRef>
              <c:f>'Fall 16'!$CO$584</c:f>
              <c:strCache>
                <c:ptCount val="1"/>
                <c:pt idx="0">
                  <c:v>LH4-518FM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16'!$CO$618:$CO$625</c:f>
              <c:numCache>
                <c:formatCode>0%</c:formatCode>
                <c:ptCount val="8"/>
                <c:pt idx="0">
                  <c:v>4.7269398541819413E-2</c:v>
                </c:pt>
                <c:pt idx="1">
                  <c:v>1.3467253792707733E-2</c:v>
                </c:pt>
                <c:pt idx="2">
                  <c:v>2.6662222607910832E-2</c:v>
                </c:pt>
                <c:pt idx="3">
                  <c:v>0</c:v>
                </c:pt>
                <c:pt idx="4">
                  <c:v>2.8846136062265687E-2</c:v>
                </c:pt>
                <c:pt idx="5">
                  <c:v>2.0460664460693567E-2</c:v>
                </c:pt>
                <c:pt idx="6">
                  <c:v>0.86045770603345029</c:v>
                </c:pt>
                <c:pt idx="7">
                  <c:v>2.8366185011526128E-3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29-4E91-8536-7A244D1E5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759280"/>
        <c:axId val="-2126755856"/>
      </c:barChart>
      <c:catAx>
        <c:axId val="-212675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755856"/>
        <c:crosses val="autoZero"/>
        <c:auto val="1"/>
        <c:lblAlgn val="ctr"/>
        <c:lblOffset val="100"/>
        <c:noMultiLvlLbl val="0"/>
      </c:catAx>
      <c:valAx>
        <c:axId val="-21267558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75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MOOSE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16'!$CK$584</c:f>
              <c:strCache>
                <c:ptCount val="1"/>
                <c:pt idx="0">
                  <c:v>LH1-030FM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16'!$CK$630:$CK$649</c:f>
              <c:numCache>
                <c:formatCode>0%</c:formatCode>
                <c:ptCount val="20"/>
                <c:pt idx="0">
                  <c:v>1.2804283899218286E-2</c:v>
                </c:pt>
                <c:pt idx="1">
                  <c:v>0</c:v>
                </c:pt>
                <c:pt idx="2">
                  <c:v>1.0884550194520949E-2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4.6362431976981954E-3</c:v>
                </c:pt>
                <c:pt idx="8">
                  <c:v>1.6261311365903051E-2</c:v>
                </c:pt>
                <c:pt idx="9">
                  <c:v>1.5229662105770952E-2</c:v>
                </c:pt>
                <c:pt idx="10">
                  <c:v>4.2703767234803972E-2</c:v>
                </c:pt>
                <c:pt idx="11">
                  <c:v>1.0034284789286791E-2</c:v>
                </c:pt>
                <c:pt idx="12">
                  <c:v>0</c:v>
                </c:pt>
                <c:pt idx="13">
                  <c:v>0.16915119824862182</c:v>
                </c:pt>
                <c:pt idx="14">
                  <c:v>0</c:v>
                </c:pt>
                <c:pt idx="15">
                  <c:v>0.67485370974381864</c:v>
                </c:pt>
                <c:pt idx="16">
                  <c:v>0</c:v>
                </c:pt>
                <c:pt idx="17">
                  <c:v>0</c:v>
                </c:pt>
                <c:pt idx="18">
                  <c:v>4.344098922035735E-2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3-4EBC-AC25-B3241179D838}"/>
            </c:ext>
          </c:extLst>
        </c:ser>
        <c:ser>
          <c:idx val="1"/>
          <c:order val="1"/>
          <c:tx>
            <c:strRef>
              <c:f>'Fall 16'!$CL$584</c:f>
              <c:strCache>
                <c:ptCount val="1"/>
                <c:pt idx="0">
                  <c:v>LH4-516FM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16'!$CL$630:$CL$649</c:f>
              <c:numCache>
                <c:formatCode>0%</c:formatCode>
                <c:ptCount val="20"/>
                <c:pt idx="0">
                  <c:v>1.9298509969248888E-2</c:v>
                </c:pt>
                <c:pt idx="1">
                  <c:v>0</c:v>
                </c:pt>
                <c:pt idx="2">
                  <c:v>1.6218469402412644E-2</c:v>
                </c:pt>
                <c:pt idx="3">
                  <c:v>0</c:v>
                </c:pt>
                <c:pt idx="4">
                  <c:v>8.0144209082740753E-3</c:v>
                </c:pt>
                <c:pt idx="5">
                  <c:v>0</c:v>
                </c:pt>
                <c:pt idx="6">
                  <c:v>0</c:v>
                </c:pt>
                <c:pt idx="7">
                  <c:v>6.654762200689732E-3</c:v>
                </c:pt>
                <c:pt idx="8">
                  <c:v>8.5032987617895753E-3</c:v>
                </c:pt>
                <c:pt idx="9">
                  <c:v>4.7191099422360279E-3</c:v>
                </c:pt>
                <c:pt idx="10">
                  <c:v>5.009352914368841E-3</c:v>
                </c:pt>
                <c:pt idx="11">
                  <c:v>0</c:v>
                </c:pt>
                <c:pt idx="12">
                  <c:v>0</c:v>
                </c:pt>
                <c:pt idx="13">
                  <c:v>0.26842401822494621</c:v>
                </c:pt>
                <c:pt idx="14">
                  <c:v>0</c:v>
                </c:pt>
                <c:pt idx="15">
                  <c:v>6.2617549516483004E-2</c:v>
                </c:pt>
                <c:pt idx="16">
                  <c:v>7.4439476483591765E-3</c:v>
                </c:pt>
                <c:pt idx="17">
                  <c:v>0</c:v>
                </c:pt>
                <c:pt idx="18">
                  <c:v>0.58518000075980781</c:v>
                </c:pt>
                <c:pt idx="19">
                  <c:v>7.9165597513840592E-3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3-4EBC-AC25-B3241179D838}"/>
            </c:ext>
          </c:extLst>
        </c:ser>
        <c:ser>
          <c:idx val="2"/>
          <c:order val="2"/>
          <c:tx>
            <c:strRef>
              <c:f>'Fall 16'!$CM$584</c:f>
              <c:strCache>
                <c:ptCount val="1"/>
                <c:pt idx="0">
                  <c:v>LH3-003FM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16'!$CM$630:$CM$649</c:f>
              <c:numCache>
                <c:formatCode>0%</c:formatCode>
                <c:ptCount val="20"/>
                <c:pt idx="0">
                  <c:v>6.5474379743928786E-3</c:v>
                </c:pt>
                <c:pt idx="1">
                  <c:v>0</c:v>
                </c:pt>
                <c:pt idx="2">
                  <c:v>1.1491516774621334E-2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2.4735588378499694E-3</c:v>
                </c:pt>
                <c:pt idx="8">
                  <c:v>1.1964967969760038E-2</c:v>
                </c:pt>
                <c:pt idx="9">
                  <c:v>2.1942359852271168E-2</c:v>
                </c:pt>
                <c:pt idx="10">
                  <c:v>5.0255933186247007E-2</c:v>
                </c:pt>
                <c:pt idx="11">
                  <c:v>3.4820449744787231E-3</c:v>
                </c:pt>
                <c:pt idx="12">
                  <c:v>4.6837572541898864E-3</c:v>
                </c:pt>
                <c:pt idx="13">
                  <c:v>0.13590408402378648</c:v>
                </c:pt>
                <c:pt idx="14">
                  <c:v>0</c:v>
                </c:pt>
                <c:pt idx="15">
                  <c:v>0.72801437260492874</c:v>
                </c:pt>
                <c:pt idx="16">
                  <c:v>0</c:v>
                </c:pt>
                <c:pt idx="17">
                  <c:v>0</c:v>
                </c:pt>
                <c:pt idx="18">
                  <c:v>2.3239966547473831E-2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63-4EBC-AC25-B3241179D838}"/>
            </c:ext>
          </c:extLst>
        </c:ser>
        <c:ser>
          <c:idx val="3"/>
          <c:order val="3"/>
          <c:tx>
            <c:strRef>
              <c:f>'Fall 16'!$CN$584</c:f>
              <c:strCache>
                <c:ptCount val="1"/>
                <c:pt idx="0">
                  <c:v>LH4-517FM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16'!$CN$630:$CN$649</c:f>
              <c:numCache>
                <c:formatCode>0%</c:formatCode>
                <c:ptCount val="20"/>
                <c:pt idx="0">
                  <c:v>2.6413925996888157E-2</c:v>
                </c:pt>
                <c:pt idx="1">
                  <c:v>0</c:v>
                </c:pt>
                <c:pt idx="2">
                  <c:v>5.5227726117394156E-3</c:v>
                </c:pt>
                <c:pt idx="3">
                  <c:v>0</c:v>
                </c:pt>
                <c:pt idx="4">
                  <c:v>9.2716660544354037E-3</c:v>
                </c:pt>
                <c:pt idx="5">
                  <c:v>0</c:v>
                </c:pt>
                <c:pt idx="6">
                  <c:v>0</c:v>
                </c:pt>
                <c:pt idx="7">
                  <c:v>4.6781890544351189E-3</c:v>
                </c:pt>
                <c:pt idx="8">
                  <c:v>7.8337236290651358E-3</c:v>
                </c:pt>
                <c:pt idx="9">
                  <c:v>5.633240405522104E-3</c:v>
                </c:pt>
                <c:pt idx="10">
                  <c:v>8.7536943987528652E-3</c:v>
                </c:pt>
                <c:pt idx="11">
                  <c:v>4.8917533725387156E-3</c:v>
                </c:pt>
                <c:pt idx="12">
                  <c:v>0</c:v>
                </c:pt>
                <c:pt idx="13">
                  <c:v>0.30868913034341444</c:v>
                </c:pt>
                <c:pt idx="14">
                  <c:v>0</c:v>
                </c:pt>
                <c:pt idx="15">
                  <c:v>0.32549230034728877</c:v>
                </c:pt>
                <c:pt idx="16">
                  <c:v>1.1006039423798175E-3</c:v>
                </c:pt>
                <c:pt idx="17">
                  <c:v>0</c:v>
                </c:pt>
                <c:pt idx="18">
                  <c:v>0.29171899984353999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63-4EBC-AC25-B3241179D838}"/>
            </c:ext>
          </c:extLst>
        </c:ser>
        <c:ser>
          <c:idx val="4"/>
          <c:order val="4"/>
          <c:tx>
            <c:strRef>
              <c:f>'Fall 16'!$CO$584</c:f>
              <c:strCache>
                <c:ptCount val="1"/>
                <c:pt idx="0">
                  <c:v>LH4-518FM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16'!$CO$630:$CO$649</c:f>
              <c:numCache>
                <c:formatCode>0%</c:formatCode>
                <c:ptCount val="20"/>
                <c:pt idx="0">
                  <c:v>2.5388505873426323E-2</c:v>
                </c:pt>
                <c:pt idx="1">
                  <c:v>0</c:v>
                </c:pt>
                <c:pt idx="2">
                  <c:v>5.2902981724311654E-3</c:v>
                </c:pt>
                <c:pt idx="3">
                  <c:v>0</c:v>
                </c:pt>
                <c:pt idx="4">
                  <c:v>1.0436184375695438E-2</c:v>
                </c:pt>
                <c:pt idx="5">
                  <c:v>0</c:v>
                </c:pt>
                <c:pt idx="6">
                  <c:v>0</c:v>
                </c:pt>
                <c:pt idx="7">
                  <c:v>3.7263626271474247E-3</c:v>
                </c:pt>
                <c:pt idx="8">
                  <c:v>7.3563700866014414E-3</c:v>
                </c:pt>
                <c:pt idx="9">
                  <c:v>5.083014647638758E-3</c:v>
                </c:pt>
                <c:pt idx="10">
                  <c:v>5.9521642056611776E-3</c:v>
                </c:pt>
                <c:pt idx="11">
                  <c:v>0</c:v>
                </c:pt>
                <c:pt idx="12">
                  <c:v>0</c:v>
                </c:pt>
                <c:pt idx="13">
                  <c:v>0.48247207598373859</c:v>
                </c:pt>
                <c:pt idx="14">
                  <c:v>0</c:v>
                </c:pt>
                <c:pt idx="15">
                  <c:v>0.33751426165296</c:v>
                </c:pt>
                <c:pt idx="16">
                  <c:v>2.3016261590622428E-4</c:v>
                </c:pt>
                <c:pt idx="17">
                  <c:v>0</c:v>
                </c:pt>
                <c:pt idx="18">
                  <c:v>0.11655059975879342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63-4EBC-AC25-B3241179D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692256"/>
        <c:axId val="-2126688784"/>
      </c:barChart>
      <c:catAx>
        <c:axId val="-212669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688784"/>
        <c:crosses val="autoZero"/>
        <c:auto val="1"/>
        <c:lblAlgn val="ctr"/>
        <c:lblOffset val="100"/>
        <c:noMultiLvlLbl val="0"/>
      </c:catAx>
      <c:valAx>
        <c:axId val="-212668878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69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MOOSE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16'!$CK$584</c:f>
              <c:strCache>
                <c:ptCount val="1"/>
                <c:pt idx="0">
                  <c:v>LH1-030FM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16'!$CK$654:$CK$664</c:f>
              <c:numCache>
                <c:formatCode>0%</c:formatCode>
                <c:ptCount val="11"/>
                <c:pt idx="0">
                  <c:v>1.366966813822031E-2</c:v>
                </c:pt>
                <c:pt idx="1">
                  <c:v>1.1620188224816412E-2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1.7360340618325056E-2</c:v>
                </c:pt>
                <c:pt idx="6">
                  <c:v>4.5589923727574845E-2</c:v>
                </c:pt>
                <c:pt idx="7">
                  <c:v>1.071245718648244E-2</c:v>
                </c:pt>
                <c:pt idx="8">
                  <c:v>0</c:v>
                </c:pt>
                <c:pt idx="9">
                  <c:v>0.18058337064692367</c:v>
                </c:pt>
                <c:pt idx="10">
                  <c:v>0.72046405145765724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0-4631-91CC-DEA1D81709AC}"/>
            </c:ext>
          </c:extLst>
        </c:ser>
        <c:ser>
          <c:idx val="1"/>
          <c:order val="1"/>
          <c:tx>
            <c:strRef>
              <c:f>'Fall 16'!$CL$584</c:f>
              <c:strCache>
                <c:ptCount val="1"/>
                <c:pt idx="0">
                  <c:v>LH4-516FM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16'!$CL$654:$CL$664</c:f>
              <c:numCache>
                <c:formatCode>0%</c:formatCode>
                <c:ptCount val="11"/>
                <c:pt idx="0">
                  <c:v>4.9727454432066526E-2</c:v>
                </c:pt>
                <c:pt idx="1">
                  <c:v>4.1790956890011631E-2</c:v>
                </c:pt>
                <c:pt idx="2">
                  <c:v>0</c:v>
                </c:pt>
                <c:pt idx="3">
                  <c:v>2.0651166911365003E-2</c:v>
                </c:pt>
                <c:pt idx="4">
                  <c:v>0</c:v>
                </c:pt>
                <c:pt idx="5">
                  <c:v>2.1910883398403441E-2</c:v>
                </c:pt>
                <c:pt idx="6">
                  <c:v>1.2907855019913303E-2</c:v>
                </c:pt>
                <c:pt idx="7">
                  <c:v>0</c:v>
                </c:pt>
                <c:pt idx="8">
                  <c:v>0</c:v>
                </c:pt>
                <c:pt idx="9">
                  <c:v>0.69166185140835124</c:v>
                </c:pt>
                <c:pt idx="10">
                  <c:v>0.16134983193988886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0-4631-91CC-DEA1D81709AC}"/>
            </c:ext>
          </c:extLst>
        </c:ser>
        <c:ser>
          <c:idx val="2"/>
          <c:order val="2"/>
          <c:tx>
            <c:strRef>
              <c:f>'Fall 16'!$CM$584</c:f>
              <c:strCache>
                <c:ptCount val="1"/>
                <c:pt idx="0">
                  <c:v>LH3-003FM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16'!$CM$654:$CM$664</c:f>
              <c:numCache>
                <c:formatCode>0%</c:formatCode>
                <c:ptCount val="11"/>
                <c:pt idx="0">
                  <c:v>6.8750757976032244E-3</c:v>
                </c:pt>
                <c:pt idx="1">
                  <c:v>1.2066559341828124E-2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1.2563702325965558E-2</c:v>
                </c:pt>
                <c:pt idx="6">
                  <c:v>5.2770770992568244E-2</c:v>
                </c:pt>
                <c:pt idx="7">
                  <c:v>3.6562886466174451E-3</c:v>
                </c:pt>
                <c:pt idx="8">
                  <c:v>4.9181353479129872E-3</c:v>
                </c:pt>
                <c:pt idx="9">
                  <c:v>0.14270480797552093</c:v>
                </c:pt>
                <c:pt idx="10">
                  <c:v>0.76444465957198349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40-4631-91CC-DEA1D81709AC}"/>
            </c:ext>
          </c:extLst>
        </c:ser>
        <c:ser>
          <c:idx val="3"/>
          <c:order val="3"/>
          <c:tx>
            <c:strRef>
              <c:f>'Fall 16'!$CN$584</c:f>
              <c:strCache>
                <c:ptCount val="1"/>
                <c:pt idx="0">
                  <c:v>LH4-517FM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16'!$CN$654:$CN$664</c:f>
              <c:numCache>
                <c:formatCode>0%</c:formatCode>
                <c:ptCount val="11"/>
                <c:pt idx="0">
                  <c:v>3.7903719719245027E-2</c:v>
                </c:pt>
                <c:pt idx="1">
                  <c:v>7.9251234811953137E-3</c:v>
                </c:pt>
                <c:pt idx="2">
                  <c:v>0</c:v>
                </c:pt>
                <c:pt idx="3">
                  <c:v>1.3304748090047662E-2</c:v>
                </c:pt>
                <c:pt idx="4">
                  <c:v>0</c:v>
                </c:pt>
                <c:pt idx="5">
                  <c:v>1.124131508618193E-2</c:v>
                </c:pt>
                <c:pt idx="6">
                  <c:v>1.2561463942821033E-2</c:v>
                </c:pt>
                <c:pt idx="7">
                  <c:v>7.0196171818692537E-3</c:v>
                </c:pt>
                <c:pt idx="8">
                  <c:v>0</c:v>
                </c:pt>
                <c:pt idx="9">
                  <c:v>0.4429658157705415</c:v>
                </c:pt>
                <c:pt idx="10">
                  <c:v>0.46707819672809825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40-4631-91CC-DEA1D81709AC}"/>
            </c:ext>
          </c:extLst>
        </c:ser>
        <c:ser>
          <c:idx val="4"/>
          <c:order val="4"/>
          <c:tx>
            <c:strRef>
              <c:f>'Fall 16'!$CO$584</c:f>
              <c:strCache>
                <c:ptCount val="1"/>
                <c:pt idx="0">
                  <c:v>LH4-518FM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16'!$CO$654:$CO$664</c:f>
              <c:numCache>
                <c:formatCode>0%</c:formatCode>
                <c:ptCount val="11"/>
                <c:pt idx="0">
                  <c:v>2.9035017815614687E-2</c:v>
                </c:pt>
                <c:pt idx="1">
                  <c:v>6.0501355397690826E-3</c:v>
                </c:pt>
                <c:pt idx="2">
                  <c:v>0</c:v>
                </c:pt>
                <c:pt idx="3">
                  <c:v>1.1935117441964814E-2</c:v>
                </c:pt>
                <c:pt idx="4">
                  <c:v>0</c:v>
                </c:pt>
                <c:pt idx="5">
                  <c:v>8.4129541764917694E-3</c:v>
                </c:pt>
                <c:pt idx="6">
                  <c:v>6.807064370563257E-3</c:v>
                </c:pt>
                <c:pt idx="7">
                  <c:v>0</c:v>
                </c:pt>
                <c:pt idx="8">
                  <c:v>0</c:v>
                </c:pt>
                <c:pt idx="9">
                  <c:v>0.55176879614593533</c:v>
                </c:pt>
                <c:pt idx="10">
                  <c:v>0.38599091450966111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40-4631-91CC-DEA1D8170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630928"/>
        <c:axId val="-2126627488"/>
      </c:barChart>
      <c:catAx>
        <c:axId val="-212663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627488"/>
        <c:crosses val="autoZero"/>
        <c:auto val="1"/>
        <c:lblAlgn val="ctr"/>
        <c:lblOffset val="100"/>
        <c:noMultiLvlLbl val="0"/>
      </c:catAx>
      <c:valAx>
        <c:axId val="-2126627488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63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MOOSE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16'!$CK$584</c:f>
              <c:strCache>
                <c:ptCount val="1"/>
                <c:pt idx="0">
                  <c:v>LH1-030FM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16'!$CK$669:$CK$677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7.323441202684923E-2</c:v>
                </c:pt>
                <c:pt idx="3">
                  <c:v>0.24056877564953119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0.68619681232361962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F-4CAD-B4A0-2F9CFC91C053}"/>
            </c:ext>
          </c:extLst>
        </c:ser>
        <c:ser>
          <c:idx val="1"/>
          <c:order val="1"/>
          <c:tx>
            <c:strRef>
              <c:f>'Fall 16'!$CL$584</c:f>
              <c:strCache>
                <c:ptCount val="1"/>
                <c:pt idx="0">
                  <c:v>LH4-516FM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16'!$CL$669:$CL$677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1.0875315918217516E-2</c:v>
                </c:pt>
                <c:pt idx="3">
                  <c:v>7.7120428840115086E-3</c:v>
                </c:pt>
                <c:pt idx="4">
                  <c:v>0</c:v>
                </c:pt>
                <c:pt idx="5">
                  <c:v>1.2165015054360288E-2</c:v>
                </c:pt>
                <c:pt idx="6">
                  <c:v>0</c:v>
                </c:pt>
                <c:pt idx="7">
                  <c:v>0.95631026103773886</c:v>
                </c:pt>
                <c:pt idx="8">
                  <c:v>1.2937365105671823E-2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F-4CAD-B4A0-2F9CFC91C053}"/>
            </c:ext>
          </c:extLst>
        </c:ser>
        <c:ser>
          <c:idx val="2"/>
          <c:order val="2"/>
          <c:tx>
            <c:strRef>
              <c:f>'Fall 16'!$CM$584</c:f>
              <c:strCache>
                <c:ptCount val="1"/>
                <c:pt idx="0">
                  <c:v>LH3-003FM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16'!$CM$669:$CM$677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5.1904582729241137E-2</c:v>
                </c:pt>
                <c:pt idx="3">
                  <c:v>0.46043337025163872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0.48766204701912014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FF-4CAD-B4A0-2F9CFC91C053}"/>
            </c:ext>
          </c:extLst>
        </c:ser>
        <c:ser>
          <c:idx val="3"/>
          <c:order val="3"/>
          <c:tx>
            <c:strRef>
              <c:f>'Fall 16'!$CN$584</c:f>
              <c:strCache>
                <c:ptCount val="1"/>
                <c:pt idx="0">
                  <c:v>LH4-517FM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16'!$CN$669:$CN$677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1.5432893835849939E-2</c:v>
                </c:pt>
                <c:pt idx="3">
                  <c:v>1.8583515997033676E-2</c:v>
                </c:pt>
                <c:pt idx="4">
                  <c:v>0</c:v>
                </c:pt>
                <c:pt idx="5">
                  <c:v>3.6307861012933322E-3</c:v>
                </c:pt>
                <c:pt idx="6">
                  <c:v>0</c:v>
                </c:pt>
                <c:pt idx="7">
                  <c:v>0.96235280406582302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FF-4CAD-B4A0-2F9CFC91C053}"/>
            </c:ext>
          </c:extLst>
        </c:ser>
        <c:ser>
          <c:idx val="4"/>
          <c:order val="4"/>
          <c:tx>
            <c:strRef>
              <c:f>'Fall 16'!$CO$584</c:f>
              <c:strCache>
                <c:ptCount val="1"/>
                <c:pt idx="0">
                  <c:v>LH4-518FM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16'!$CO$669:$CO$677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2.9670821591149338E-2</c:v>
                </c:pt>
                <c:pt idx="3">
                  <c:v>4.0473039219680235E-2</c:v>
                </c:pt>
                <c:pt idx="4">
                  <c:v>0</c:v>
                </c:pt>
                <c:pt idx="5">
                  <c:v>1.8326487775918846E-3</c:v>
                </c:pt>
                <c:pt idx="6">
                  <c:v>0</c:v>
                </c:pt>
                <c:pt idx="7">
                  <c:v>0.9280234904115785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FF-4CAD-B4A0-2F9CFC91C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569776"/>
        <c:axId val="-2126566336"/>
      </c:barChart>
      <c:catAx>
        <c:axId val="-212656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566336"/>
        <c:crosses val="autoZero"/>
        <c:auto val="1"/>
        <c:lblAlgn val="ctr"/>
        <c:lblOffset val="100"/>
        <c:noMultiLvlLbl val="0"/>
      </c:catAx>
      <c:valAx>
        <c:axId val="-212656633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56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MOOSE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16'!$CR$585:$CR$613</c:f>
                <c:numCache>
                  <c:formatCode>General</c:formatCode>
                  <c:ptCount val="29"/>
                  <c:pt idx="0">
                    <c:v>6.1629161928771969E-3</c:v>
                  </c:pt>
                  <c:pt idx="1">
                    <c:v>0</c:v>
                  </c:pt>
                  <c:pt idx="2">
                    <c:v>2.5651965091893947E-3</c:v>
                  </c:pt>
                  <c:pt idx="3">
                    <c:v>0</c:v>
                  </c:pt>
                  <c:pt idx="4">
                    <c:v>3.6205356852701534E-3</c:v>
                  </c:pt>
                  <c:pt idx="5">
                    <c:v>0</c:v>
                  </c:pt>
                  <c:pt idx="6">
                    <c:v>0</c:v>
                  </c:pt>
                  <c:pt idx="7">
                    <c:v>5.261309931691193E-4</c:v>
                  </c:pt>
                  <c:pt idx="8">
                    <c:v>3.5878937918806973E-3</c:v>
                  </c:pt>
                  <c:pt idx="9">
                    <c:v>6.8709132815671994E-3</c:v>
                  </c:pt>
                  <c:pt idx="10">
                    <c:v>1.8376012646218805E-2</c:v>
                  </c:pt>
                  <c:pt idx="11">
                    <c:v>3.0992967928972926E-3</c:v>
                  </c:pt>
                  <c:pt idx="12">
                    <c:v>1.7512318392603327E-3</c:v>
                  </c:pt>
                  <c:pt idx="13">
                    <c:v>0.10948910087069186</c:v>
                  </c:pt>
                  <c:pt idx="14">
                    <c:v>0</c:v>
                  </c:pt>
                  <c:pt idx="15">
                    <c:v>0.23336255248657331</c:v>
                  </c:pt>
                  <c:pt idx="16">
                    <c:v>1.3653230628364785E-3</c:v>
                  </c:pt>
                  <c:pt idx="17">
                    <c:v>0</c:v>
                  </c:pt>
                  <c:pt idx="18">
                    <c:v>0.1025885982390959</c:v>
                  </c:pt>
                  <c:pt idx="19">
                    <c:v>1.5246892327393914E-3</c:v>
                  </c:pt>
                  <c:pt idx="20">
                    <c:v>0</c:v>
                  </c:pt>
                  <c:pt idx="21">
                    <c:v>2.6407890243077464E-2</c:v>
                  </c:pt>
                  <c:pt idx="22">
                    <c:v>5.4785768305303465E-3</c:v>
                  </c:pt>
                  <c:pt idx="23">
                    <c:v>2.4159836015356312E-3</c:v>
                  </c:pt>
                  <c:pt idx="24">
                    <c:v>0</c:v>
                  </c:pt>
                  <c:pt idx="25">
                    <c:v>2.4265570691605941E-3</c:v>
                  </c:pt>
                  <c:pt idx="26">
                    <c:v>1.7354175052480966E-3</c:v>
                  </c:pt>
                  <c:pt idx="27">
                    <c:v>0.13459510418300114</c:v>
                  </c:pt>
                  <c:pt idx="28">
                    <c:v>5.5945951935719668E-4</c:v>
                  </c:pt>
                </c:numCache>
              </c:numRef>
            </c:plus>
            <c:minus>
              <c:numRef>
                <c:f>'Fall 16'!$CR$585:$CR$613</c:f>
                <c:numCache>
                  <c:formatCode>General</c:formatCode>
                  <c:ptCount val="29"/>
                  <c:pt idx="0">
                    <c:v>6.1629161928771969E-3</c:v>
                  </c:pt>
                  <c:pt idx="1">
                    <c:v>0</c:v>
                  </c:pt>
                  <c:pt idx="2">
                    <c:v>2.5651965091893947E-3</c:v>
                  </c:pt>
                  <c:pt idx="3">
                    <c:v>0</c:v>
                  </c:pt>
                  <c:pt idx="4">
                    <c:v>3.6205356852701534E-3</c:v>
                  </c:pt>
                  <c:pt idx="5">
                    <c:v>0</c:v>
                  </c:pt>
                  <c:pt idx="6">
                    <c:v>0</c:v>
                  </c:pt>
                  <c:pt idx="7">
                    <c:v>5.261309931691193E-4</c:v>
                  </c:pt>
                  <c:pt idx="8">
                    <c:v>3.5878937918806973E-3</c:v>
                  </c:pt>
                  <c:pt idx="9">
                    <c:v>6.8709132815671994E-3</c:v>
                  </c:pt>
                  <c:pt idx="10">
                    <c:v>1.8376012646218805E-2</c:v>
                  </c:pt>
                  <c:pt idx="11">
                    <c:v>3.0992967928972926E-3</c:v>
                  </c:pt>
                  <c:pt idx="12">
                    <c:v>1.7512318392603327E-3</c:v>
                  </c:pt>
                  <c:pt idx="13">
                    <c:v>0.10948910087069186</c:v>
                  </c:pt>
                  <c:pt idx="14">
                    <c:v>0</c:v>
                  </c:pt>
                  <c:pt idx="15">
                    <c:v>0.23336255248657331</c:v>
                  </c:pt>
                  <c:pt idx="16">
                    <c:v>1.3653230628364785E-3</c:v>
                  </c:pt>
                  <c:pt idx="17">
                    <c:v>0</c:v>
                  </c:pt>
                  <c:pt idx="18">
                    <c:v>0.1025885982390959</c:v>
                  </c:pt>
                  <c:pt idx="19">
                    <c:v>1.5246892327393914E-3</c:v>
                  </c:pt>
                  <c:pt idx="20">
                    <c:v>0</c:v>
                  </c:pt>
                  <c:pt idx="21">
                    <c:v>2.6407890243077464E-2</c:v>
                  </c:pt>
                  <c:pt idx="22">
                    <c:v>5.4785768305303465E-3</c:v>
                  </c:pt>
                  <c:pt idx="23">
                    <c:v>2.4159836015356312E-3</c:v>
                  </c:pt>
                  <c:pt idx="24">
                    <c:v>0</c:v>
                  </c:pt>
                  <c:pt idx="25">
                    <c:v>2.4265570691605941E-3</c:v>
                  </c:pt>
                  <c:pt idx="26">
                    <c:v>1.7354175052480966E-3</c:v>
                  </c:pt>
                  <c:pt idx="27">
                    <c:v>0.13459510418300114</c:v>
                  </c:pt>
                  <c:pt idx="28">
                    <c:v>5.5945951935719668E-4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16'!$CP$585:$CP$613</c:f>
              <c:numCache>
                <c:formatCode>0%</c:formatCode>
                <c:ptCount val="29"/>
                <c:pt idx="0">
                  <c:v>1.2149152812684732E-2</c:v>
                </c:pt>
                <c:pt idx="1">
                  <c:v>0</c:v>
                </c:pt>
                <c:pt idx="2">
                  <c:v>6.5130658721611542E-3</c:v>
                </c:pt>
                <c:pt idx="3">
                  <c:v>0</c:v>
                </c:pt>
                <c:pt idx="4">
                  <c:v>3.5451661614322614E-3</c:v>
                </c:pt>
                <c:pt idx="5">
                  <c:v>0</c:v>
                </c:pt>
                <c:pt idx="6">
                  <c:v>0</c:v>
                </c:pt>
                <c:pt idx="7">
                  <c:v>2.8881865240838181E-3</c:v>
                </c:pt>
                <c:pt idx="8">
                  <c:v>7.3654501693844517E-3</c:v>
                </c:pt>
                <c:pt idx="9">
                  <c:v>7.9064073247800733E-3</c:v>
                </c:pt>
                <c:pt idx="10">
                  <c:v>1.7351072018609727E-2</c:v>
                </c:pt>
                <c:pt idx="11">
                  <c:v>2.752760508943092E-3</c:v>
                </c:pt>
                <c:pt idx="12">
                  <c:v>7.8317468738961786E-4</c:v>
                </c:pt>
                <c:pt idx="13">
                  <c:v>0.18701354092925565</c:v>
                </c:pt>
                <c:pt idx="14">
                  <c:v>0</c:v>
                </c:pt>
                <c:pt idx="15">
                  <c:v>0.32436289647597749</c:v>
                </c:pt>
                <c:pt idx="16">
                  <c:v>8.2543833020503189E-4</c:v>
                </c:pt>
                <c:pt idx="17">
                  <c:v>0</c:v>
                </c:pt>
                <c:pt idx="18">
                  <c:v>0.11817656788475181</c:v>
                </c:pt>
                <c:pt idx="19">
                  <c:v>6.8186175379345547E-4</c:v>
                </c:pt>
                <c:pt idx="21">
                  <c:v>2.9375541753186917E-2</c:v>
                </c:pt>
                <c:pt idx="22">
                  <c:v>4.2957243046902235E-3</c:v>
                </c:pt>
                <c:pt idx="23">
                  <c:v>3.6655098482196819E-3</c:v>
                </c:pt>
                <c:pt idx="24">
                  <c:v>0</c:v>
                </c:pt>
                <c:pt idx="25">
                  <c:v>6.0155814496064466E-3</c:v>
                </c:pt>
                <c:pt idx="26">
                  <c:v>2.3213545415468597E-3</c:v>
                </c:pt>
                <c:pt idx="27">
                  <c:v>0.26076877549434119</c:v>
                </c:pt>
                <c:pt idx="28">
                  <c:v>1.2427711549562606E-3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6-4C41-81DF-F9F9A1096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532192"/>
        <c:axId val="-2126528752"/>
      </c:barChart>
      <c:catAx>
        <c:axId val="-21265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528752"/>
        <c:crosses val="autoZero"/>
        <c:auto val="1"/>
        <c:lblAlgn val="ctr"/>
        <c:lblOffset val="100"/>
        <c:noMultiLvlLbl val="0"/>
      </c:catAx>
      <c:valAx>
        <c:axId val="-2126528752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53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MOOSE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16'!$CR$618:$CR$625</c:f>
                <c:numCache>
                  <c:formatCode>General</c:formatCode>
                  <c:ptCount val="8"/>
                  <c:pt idx="0">
                    <c:v>3.6372277910576047E-2</c:v>
                  </c:pt>
                  <c:pt idx="1">
                    <c:v>2.1911907637957782E-2</c:v>
                  </c:pt>
                  <c:pt idx="2">
                    <c:v>1.1793219285596559E-2</c:v>
                  </c:pt>
                  <c:pt idx="3">
                    <c:v>0</c:v>
                  </c:pt>
                  <c:pt idx="4">
                    <c:v>1.4566540425040617E-2</c:v>
                  </c:pt>
                  <c:pt idx="5">
                    <c:v>9.2428777406649166E-3</c:v>
                  </c:pt>
                  <c:pt idx="6">
                    <c:v>3.8743281461947512E-2</c:v>
                  </c:pt>
                  <c:pt idx="7">
                    <c:v>1.7257771370338966E-3</c:v>
                  </c:pt>
                </c:numCache>
              </c:numRef>
            </c:plus>
            <c:minus>
              <c:numRef>
                <c:f>'Fall 16'!$CR$618:$CR$625</c:f>
                <c:numCache>
                  <c:formatCode>General</c:formatCode>
                  <c:ptCount val="8"/>
                  <c:pt idx="0">
                    <c:v>3.6372277910576047E-2</c:v>
                  </c:pt>
                  <c:pt idx="1">
                    <c:v>2.1911907637957782E-2</c:v>
                  </c:pt>
                  <c:pt idx="2">
                    <c:v>1.1793219285596559E-2</c:v>
                  </c:pt>
                  <c:pt idx="3">
                    <c:v>0</c:v>
                  </c:pt>
                  <c:pt idx="4">
                    <c:v>1.4566540425040617E-2</c:v>
                  </c:pt>
                  <c:pt idx="5">
                    <c:v>9.2428777406649166E-3</c:v>
                  </c:pt>
                  <c:pt idx="6">
                    <c:v>3.8743281461947512E-2</c:v>
                  </c:pt>
                  <c:pt idx="7">
                    <c:v>1.7257771370338966E-3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16'!$CP$618:$CP$625</c:f>
              <c:numCache>
                <c:formatCode>0%</c:formatCode>
                <c:ptCount val="8"/>
                <c:pt idx="0">
                  <c:v>8.5379890719641541E-2</c:v>
                </c:pt>
                <c:pt idx="1">
                  <c:v>1.7006553115945365E-2</c:v>
                </c:pt>
                <c:pt idx="2">
                  <c:v>1.4501236866712879E-2</c:v>
                </c:pt>
                <c:pt idx="3">
                  <c:v>0</c:v>
                </c:pt>
                <c:pt idx="4">
                  <c:v>2.3551495354532909E-2</c:v>
                </c:pt>
                <c:pt idx="5">
                  <c:v>1.0470578938788522E-2</c:v>
                </c:pt>
                <c:pt idx="6">
                  <c:v>0.8447475138067716</c:v>
                </c:pt>
                <c:pt idx="7">
                  <c:v>4.3427311976072204E-3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8-46DC-A8F5-809DD85D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265968"/>
        <c:axId val="-2127269328"/>
      </c:barChart>
      <c:catAx>
        <c:axId val="-212726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269328"/>
        <c:crosses val="autoZero"/>
        <c:auto val="1"/>
        <c:lblAlgn val="ctr"/>
        <c:lblOffset val="100"/>
        <c:noMultiLvlLbl val="0"/>
      </c:catAx>
      <c:valAx>
        <c:axId val="-2127269328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26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MOOSE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16'!$CR$630:$CR$649</c:f>
                <c:numCache>
                  <c:formatCode>General</c:formatCode>
                  <c:ptCount val="20"/>
                  <c:pt idx="0">
                    <c:v>8.4437248848754556E-3</c:v>
                  </c:pt>
                  <c:pt idx="1">
                    <c:v>0</c:v>
                  </c:pt>
                  <c:pt idx="2">
                    <c:v>4.5780204122183787E-3</c:v>
                  </c:pt>
                  <c:pt idx="3">
                    <c:v>0</c:v>
                  </c:pt>
                  <c:pt idx="4">
                    <c:v>5.1333179477661079E-3</c:v>
                  </c:pt>
                  <c:pt idx="5">
                    <c:v>0</c:v>
                  </c:pt>
                  <c:pt idx="6">
                    <c:v>0</c:v>
                  </c:pt>
                  <c:pt idx="7">
                    <c:v>1.531045019155463E-3</c:v>
                  </c:pt>
                  <c:pt idx="8">
                    <c:v>3.7499912733131727E-3</c:v>
                  </c:pt>
                  <c:pt idx="9">
                    <c:v>7.7418144732060738E-3</c:v>
                  </c:pt>
                  <c:pt idx="10">
                    <c:v>2.2064068308641452E-2</c:v>
                  </c:pt>
                  <c:pt idx="11">
                    <c:v>4.1523864988681821E-3</c:v>
                  </c:pt>
                  <c:pt idx="12">
                    <c:v>2.0946399220952696E-3</c:v>
                  </c:pt>
                  <c:pt idx="13">
                    <c:v>0.13670501289848283</c:v>
                  </c:pt>
                  <c:pt idx="14">
                    <c:v>0</c:v>
                  </c:pt>
                  <c:pt idx="15">
                    <c:v>0.2752810946637308</c:v>
                  </c:pt>
                  <c:pt idx="16">
                    <c:v>3.2123799034981305E-3</c:v>
                  </c:pt>
                  <c:pt idx="17">
                    <c:v>0</c:v>
                  </c:pt>
                  <c:pt idx="18">
                    <c:v>0.23386508228280919</c:v>
                  </c:pt>
                  <c:pt idx="19">
                    <c:v>3.5403931504067185E-3</c:v>
                  </c:pt>
                </c:numCache>
              </c:numRef>
            </c:plus>
            <c:minus>
              <c:numRef>
                <c:f>'Fall 16'!$CR$630:$CR$649</c:f>
                <c:numCache>
                  <c:formatCode>General</c:formatCode>
                  <c:ptCount val="20"/>
                  <c:pt idx="0">
                    <c:v>8.4437248848754556E-3</c:v>
                  </c:pt>
                  <c:pt idx="1">
                    <c:v>0</c:v>
                  </c:pt>
                  <c:pt idx="2">
                    <c:v>4.5780204122183787E-3</c:v>
                  </c:pt>
                  <c:pt idx="3">
                    <c:v>0</c:v>
                  </c:pt>
                  <c:pt idx="4">
                    <c:v>5.1333179477661079E-3</c:v>
                  </c:pt>
                  <c:pt idx="5">
                    <c:v>0</c:v>
                  </c:pt>
                  <c:pt idx="6">
                    <c:v>0</c:v>
                  </c:pt>
                  <c:pt idx="7">
                    <c:v>1.531045019155463E-3</c:v>
                  </c:pt>
                  <c:pt idx="8">
                    <c:v>3.7499912733131727E-3</c:v>
                  </c:pt>
                  <c:pt idx="9">
                    <c:v>7.7418144732060738E-3</c:v>
                  </c:pt>
                  <c:pt idx="10">
                    <c:v>2.2064068308641452E-2</c:v>
                  </c:pt>
                  <c:pt idx="11">
                    <c:v>4.1523864988681821E-3</c:v>
                  </c:pt>
                  <c:pt idx="12">
                    <c:v>2.0946399220952696E-3</c:v>
                  </c:pt>
                  <c:pt idx="13">
                    <c:v>0.13670501289848283</c:v>
                  </c:pt>
                  <c:pt idx="14">
                    <c:v>0</c:v>
                  </c:pt>
                  <c:pt idx="15">
                    <c:v>0.2752810946637308</c:v>
                  </c:pt>
                  <c:pt idx="16">
                    <c:v>3.2123799034981305E-3</c:v>
                  </c:pt>
                  <c:pt idx="17">
                    <c:v>0</c:v>
                  </c:pt>
                  <c:pt idx="18">
                    <c:v>0.23386508228280919</c:v>
                  </c:pt>
                  <c:pt idx="19">
                    <c:v>3.5403931504067185E-3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16'!$CP$630:$CP$649</c:f>
              <c:numCache>
                <c:formatCode>0%</c:formatCode>
                <c:ptCount val="20"/>
                <c:pt idx="0">
                  <c:v>1.8090532742634908E-2</c:v>
                </c:pt>
                <c:pt idx="1">
                  <c:v>0</c:v>
                </c:pt>
                <c:pt idx="2">
                  <c:v>9.8815214311451013E-3</c:v>
                </c:pt>
                <c:pt idx="3">
                  <c:v>0</c:v>
                </c:pt>
                <c:pt idx="4">
                  <c:v>5.544454267680984E-3</c:v>
                </c:pt>
                <c:pt idx="5">
                  <c:v>0</c:v>
                </c:pt>
                <c:pt idx="6">
                  <c:v>0</c:v>
                </c:pt>
                <c:pt idx="7">
                  <c:v>4.4338231835640875E-3</c:v>
                </c:pt>
                <c:pt idx="8">
                  <c:v>1.0383934362623849E-2</c:v>
                </c:pt>
                <c:pt idx="9">
                  <c:v>1.0521477390687803E-2</c:v>
                </c:pt>
                <c:pt idx="10">
                  <c:v>2.2534982387966772E-2</c:v>
                </c:pt>
                <c:pt idx="11">
                  <c:v>3.6816166272608461E-3</c:v>
                </c:pt>
                <c:pt idx="12">
                  <c:v>9.3675145083797729E-4</c:v>
                </c:pt>
                <c:pt idx="13">
                  <c:v>0.27292810136490153</c:v>
                </c:pt>
                <c:pt idx="14">
                  <c:v>0</c:v>
                </c:pt>
                <c:pt idx="15">
                  <c:v>0.42569843877309588</c:v>
                </c:pt>
                <c:pt idx="16">
                  <c:v>1.7549428413290435E-3</c:v>
                </c:pt>
                <c:pt idx="17">
                  <c:v>0</c:v>
                </c:pt>
                <c:pt idx="18">
                  <c:v>0.21202611122599446</c:v>
                </c:pt>
                <c:pt idx="19">
                  <c:v>1.5833119502768119E-3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2-48E9-9588-C54A2EE4F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305424"/>
        <c:axId val="-2127308832"/>
      </c:barChart>
      <c:catAx>
        <c:axId val="-212730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308832"/>
        <c:crosses val="autoZero"/>
        <c:auto val="1"/>
        <c:lblAlgn val="ctr"/>
        <c:lblOffset val="100"/>
        <c:noMultiLvlLbl val="0"/>
      </c:catAx>
      <c:valAx>
        <c:axId val="-2127308832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30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16'!$C$584</c:f>
              <c:strCache>
                <c:ptCount val="1"/>
                <c:pt idx="0">
                  <c:v>LH1-016FR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16'!$C$669:$C$677</c:f>
              <c:numCache>
                <c:formatCode>0%</c:formatCode>
                <c:ptCount val="9"/>
                <c:pt idx="0">
                  <c:v>0</c:v>
                </c:pt>
                <c:pt idx="1">
                  <c:v>9.1832721638520909E-3</c:v>
                </c:pt>
                <c:pt idx="2">
                  <c:v>0</c:v>
                </c:pt>
                <c:pt idx="3">
                  <c:v>0.29191957649952333</c:v>
                </c:pt>
                <c:pt idx="4">
                  <c:v>5.4302621079010606E-2</c:v>
                </c:pt>
                <c:pt idx="5">
                  <c:v>0.12246334299669596</c:v>
                </c:pt>
                <c:pt idx="6">
                  <c:v>7.3654375508779135E-3</c:v>
                </c:pt>
                <c:pt idx="7">
                  <c:v>0.50195112720230517</c:v>
                </c:pt>
                <c:pt idx="8">
                  <c:v>1.2814622507734706E-2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4-474B-9CEA-53C1F038B7FA}"/>
            </c:ext>
          </c:extLst>
        </c:ser>
        <c:ser>
          <c:idx val="1"/>
          <c:order val="1"/>
          <c:tx>
            <c:strRef>
              <c:f>'Fall 16'!$D$584</c:f>
              <c:strCache>
                <c:ptCount val="1"/>
                <c:pt idx="0">
                  <c:v>LH1-017FR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16'!$D$669:$D$677</c:f>
              <c:numCache>
                <c:formatCode>0%</c:formatCode>
                <c:ptCount val="9"/>
                <c:pt idx="0">
                  <c:v>0</c:v>
                </c:pt>
                <c:pt idx="1">
                  <c:v>7.2172320938776154E-3</c:v>
                </c:pt>
                <c:pt idx="2">
                  <c:v>3.3782430805069028E-2</c:v>
                </c:pt>
                <c:pt idx="3">
                  <c:v>5.7823357310171582E-2</c:v>
                </c:pt>
                <c:pt idx="4">
                  <c:v>0.27973675275228171</c:v>
                </c:pt>
                <c:pt idx="5">
                  <c:v>9.9701898430761562E-2</c:v>
                </c:pt>
                <c:pt idx="6">
                  <c:v>7.895186028572419E-3</c:v>
                </c:pt>
                <c:pt idx="7">
                  <c:v>0.48794372609338288</c:v>
                </c:pt>
                <c:pt idx="8">
                  <c:v>2.5899416485883311E-2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4-474B-9CEA-53C1F038B7FA}"/>
            </c:ext>
          </c:extLst>
        </c:ser>
        <c:ser>
          <c:idx val="2"/>
          <c:order val="2"/>
          <c:tx>
            <c:strRef>
              <c:f>'Fall 16'!$E$584</c:f>
              <c:strCache>
                <c:ptCount val="1"/>
                <c:pt idx="0">
                  <c:v>LH1-021FR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16'!$E$669:$E$677</c:f>
              <c:numCache>
                <c:formatCode>0%</c:formatCode>
                <c:ptCount val="9"/>
                <c:pt idx="0">
                  <c:v>0</c:v>
                </c:pt>
                <c:pt idx="1">
                  <c:v>8.222588222398115E-3</c:v>
                </c:pt>
                <c:pt idx="2">
                  <c:v>7.4202062524025822E-2</c:v>
                </c:pt>
                <c:pt idx="3">
                  <c:v>4.0063655297901624E-2</c:v>
                </c:pt>
                <c:pt idx="4">
                  <c:v>9.8644334108852358E-2</c:v>
                </c:pt>
                <c:pt idx="5">
                  <c:v>0.13643215061469124</c:v>
                </c:pt>
                <c:pt idx="6">
                  <c:v>2.7683758197404224E-2</c:v>
                </c:pt>
                <c:pt idx="7">
                  <c:v>0.60281795209572109</c:v>
                </c:pt>
                <c:pt idx="8">
                  <c:v>1.1933498939005489E-2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4-474B-9CEA-53C1F038B7FA}"/>
            </c:ext>
          </c:extLst>
        </c:ser>
        <c:ser>
          <c:idx val="3"/>
          <c:order val="3"/>
          <c:tx>
            <c:strRef>
              <c:f>'Fall 16'!$F$584</c:f>
              <c:strCache>
                <c:ptCount val="1"/>
                <c:pt idx="0">
                  <c:v>LH1-027FR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16'!$F$669:$F$677</c:f>
              <c:numCache>
                <c:formatCode>0%</c:formatCode>
                <c:ptCount val="9"/>
                <c:pt idx="0">
                  <c:v>0</c:v>
                </c:pt>
                <c:pt idx="1">
                  <c:v>8.8982130129806793E-3</c:v>
                </c:pt>
                <c:pt idx="2">
                  <c:v>9.6608384326766633E-2</c:v>
                </c:pt>
                <c:pt idx="3">
                  <c:v>7.9687667764299197E-2</c:v>
                </c:pt>
                <c:pt idx="4">
                  <c:v>0.3833582078254027</c:v>
                </c:pt>
                <c:pt idx="5">
                  <c:v>7.7372203161879607E-2</c:v>
                </c:pt>
                <c:pt idx="6">
                  <c:v>1.0359519753485581E-2</c:v>
                </c:pt>
                <c:pt idx="7">
                  <c:v>0.3297834206868685</c:v>
                </c:pt>
                <c:pt idx="8">
                  <c:v>1.3932383468317169E-2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4-474B-9CEA-53C1F038B7FA}"/>
            </c:ext>
          </c:extLst>
        </c:ser>
        <c:ser>
          <c:idx val="4"/>
          <c:order val="4"/>
          <c:tx>
            <c:strRef>
              <c:f>'Fall 16'!$G$584</c:f>
              <c:strCache>
                <c:ptCount val="1"/>
                <c:pt idx="0">
                  <c:v>LH1-028FR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16'!$G$669:$G$677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0.14834095205220726</c:v>
                </c:pt>
                <c:pt idx="3">
                  <c:v>3.1819660856262658E-2</c:v>
                </c:pt>
                <c:pt idx="4">
                  <c:v>0.23122886318178523</c:v>
                </c:pt>
                <c:pt idx="5">
                  <c:v>5.9954419220669353E-2</c:v>
                </c:pt>
                <c:pt idx="6">
                  <c:v>2.6887993901561477E-2</c:v>
                </c:pt>
                <c:pt idx="7">
                  <c:v>0.47122843057163066</c:v>
                </c:pt>
                <c:pt idx="8">
                  <c:v>3.0539680215883297E-2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94-474B-9CEA-53C1F038B7FA}"/>
            </c:ext>
          </c:extLst>
        </c:ser>
        <c:ser>
          <c:idx val="5"/>
          <c:order val="5"/>
          <c:tx>
            <c:strRef>
              <c:f>'Fall 16'!$H$584</c:f>
              <c:strCache>
                <c:ptCount val="1"/>
                <c:pt idx="0">
                  <c:v>LH4-504FR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16'!$H$669:$H$677</c:f>
              <c:numCache>
                <c:formatCode>0%</c:formatCode>
                <c:ptCount val="9"/>
                <c:pt idx="0">
                  <c:v>0</c:v>
                </c:pt>
                <c:pt idx="1">
                  <c:v>5.5035982199057023E-3</c:v>
                </c:pt>
                <c:pt idx="2">
                  <c:v>4.2502226659813028E-2</c:v>
                </c:pt>
                <c:pt idx="3">
                  <c:v>7.1378666884973968E-3</c:v>
                </c:pt>
                <c:pt idx="4">
                  <c:v>0.31981289205221858</c:v>
                </c:pt>
                <c:pt idx="5">
                  <c:v>4.5215855124052073E-2</c:v>
                </c:pt>
                <c:pt idx="6">
                  <c:v>1.2249619233289715E-2</c:v>
                </c:pt>
                <c:pt idx="7">
                  <c:v>0.55493934065452954</c:v>
                </c:pt>
                <c:pt idx="8">
                  <c:v>1.2638601367693987E-2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94-474B-9CEA-53C1F038B7FA}"/>
            </c:ext>
          </c:extLst>
        </c:ser>
        <c:ser>
          <c:idx val="6"/>
          <c:order val="6"/>
          <c:tx>
            <c:strRef>
              <c:f>'Fall 16'!$I$584</c:f>
              <c:strCache>
                <c:ptCount val="1"/>
                <c:pt idx="0">
                  <c:v>LH4-505FR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16'!$I$669:$I$677</c:f>
              <c:numCache>
                <c:formatCode>0%</c:formatCode>
                <c:ptCount val="9"/>
                <c:pt idx="0">
                  <c:v>0</c:v>
                </c:pt>
                <c:pt idx="1">
                  <c:v>3.0800598065758582E-3</c:v>
                </c:pt>
                <c:pt idx="2">
                  <c:v>2.716826868185632E-2</c:v>
                </c:pt>
                <c:pt idx="3">
                  <c:v>4.1785536460337801E-3</c:v>
                </c:pt>
                <c:pt idx="4">
                  <c:v>0.72745034661082297</c:v>
                </c:pt>
                <c:pt idx="5">
                  <c:v>1.1944163029625929E-2</c:v>
                </c:pt>
                <c:pt idx="6">
                  <c:v>5.3287180134783804E-3</c:v>
                </c:pt>
                <c:pt idx="7">
                  <c:v>0.21663514888812246</c:v>
                </c:pt>
                <c:pt idx="8">
                  <c:v>4.2147413234841086E-3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94-474B-9CEA-53C1F038B7FA}"/>
            </c:ext>
          </c:extLst>
        </c:ser>
        <c:ser>
          <c:idx val="7"/>
          <c:order val="7"/>
          <c:tx>
            <c:strRef>
              <c:f>'Fall 16'!$J$584</c:f>
              <c:strCache>
                <c:ptCount val="1"/>
                <c:pt idx="0">
                  <c:v>LH4-506FR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16'!$J$669:$J$677</c:f>
              <c:numCache>
                <c:formatCode>0%</c:formatCode>
                <c:ptCount val="9"/>
                <c:pt idx="0">
                  <c:v>0</c:v>
                </c:pt>
                <c:pt idx="1">
                  <c:v>7.504309549626424E-3</c:v>
                </c:pt>
                <c:pt idx="2">
                  <c:v>4.3111092085082382E-2</c:v>
                </c:pt>
                <c:pt idx="3">
                  <c:v>1.0945215938170166E-2</c:v>
                </c:pt>
                <c:pt idx="4">
                  <c:v>0.63614696750456012</c:v>
                </c:pt>
                <c:pt idx="5">
                  <c:v>1.4462786603517066E-2</c:v>
                </c:pt>
                <c:pt idx="6">
                  <c:v>7.8280548793605402E-3</c:v>
                </c:pt>
                <c:pt idx="7">
                  <c:v>0.27266790592759438</c:v>
                </c:pt>
                <c:pt idx="8">
                  <c:v>7.3336675120889453E-3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94-474B-9CEA-53C1F038B7FA}"/>
            </c:ext>
          </c:extLst>
        </c:ser>
        <c:ser>
          <c:idx val="8"/>
          <c:order val="8"/>
          <c:tx>
            <c:strRef>
              <c:f>'Fall 16'!$K$584</c:f>
              <c:strCache>
                <c:ptCount val="1"/>
                <c:pt idx="0">
                  <c:v>LH4-507FR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16'!$K$669:$K$677</c:f>
              <c:numCache>
                <c:formatCode>0%</c:formatCode>
                <c:ptCount val="9"/>
                <c:pt idx="0">
                  <c:v>0</c:v>
                </c:pt>
                <c:pt idx="1">
                  <c:v>2.3058873918312349E-3</c:v>
                </c:pt>
                <c:pt idx="2">
                  <c:v>1.9110894171631625E-2</c:v>
                </c:pt>
                <c:pt idx="3">
                  <c:v>9.2030034567672451E-3</c:v>
                </c:pt>
                <c:pt idx="4">
                  <c:v>0.54427821656719466</c:v>
                </c:pt>
                <c:pt idx="5">
                  <c:v>2.798899356138292E-2</c:v>
                </c:pt>
                <c:pt idx="6">
                  <c:v>3.5729623828014757E-3</c:v>
                </c:pt>
                <c:pt idx="7">
                  <c:v>0.38768102642491997</c:v>
                </c:pt>
                <c:pt idx="8">
                  <c:v>5.8590160434708917E-3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94-474B-9CEA-53C1F038B7FA}"/>
            </c:ext>
          </c:extLst>
        </c:ser>
        <c:ser>
          <c:idx val="9"/>
          <c:order val="9"/>
          <c:tx>
            <c:strRef>
              <c:f>'Fall 16'!$L$584</c:f>
              <c:strCache>
                <c:ptCount val="1"/>
                <c:pt idx="0">
                  <c:v>LH4-508FR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16'!$L$669:$L$677</c:f>
              <c:numCache>
                <c:formatCode>0%</c:formatCode>
                <c:ptCount val="9"/>
                <c:pt idx="0">
                  <c:v>0</c:v>
                </c:pt>
                <c:pt idx="1">
                  <c:v>5.5102385356709501E-3</c:v>
                </c:pt>
                <c:pt idx="2">
                  <c:v>2.6795878831467692E-2</c:v>
                </c:pt>
                <c:pt idx="3">
                  <c:v>6.1281625268837323E-3</c:v>
                </c:pt>
                <c:pt idx="4">
                  <c:v>0.42413522075828225</c:v>
                </c:pt>
                <c:pt idx="5">
                  <c:v>2.9053633192879225E-2</c:v>
                </c:pt>
                <c:pt idx="6">
                  <c:v>7.0883695610719942E-3</c:v>
                </c:pt>
                <c:pt idx="7">
                  <c:v>0.49359436765663062</c:v>
                </c:pt>
                <c:pt idx="8">
                  <c:v>7.694128937113515E-3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794-474B-9CEA-53C1F038B7FA}"/>
            </c:ext>
          </c:extLst>
        </c:ser>
        <c:ser>
          <c:idx val="10"/>
          <c:order val="10"/>
          <c:tx>
            <c:strRef>
              <c:f>'Fall 16'!$M$584</c:f>
              <c:strCache>
                <c:ptCount val="1"/>
                <c:pt idx="0">
                  <c:v>LH1-022FR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16'!$M$669:$M$677</c:f>
              <c:numCache>
                <c:formatCode>0%</c:formatCode>
                <c:ptCount val="9"/>
                <c:pt idx="0">
                  <c:v>0</c:v>
                </c:pt>
                <c:pt idx="1">
                  <c:v>9.9125598803528094E-3</c:v>
                </c:pt>
                <c:pt idx="2">
                  <c:v>6.7455384348890743E-2</c:v>
                </c:pt>
                <c:pt idx="3">
                  <c:v>7.9800679801783639E-2</c:v>
                </c:pt>
                <c:pt idx="4">
                  <c:v>0.57844642559171189</c:v>
                </c:pt>
                <c:pt idx="5">
                  <c:v>3.9913338411207366E-2</c:v>
                </c:pt>
                <c:pt idx="6">
                  <c:v>1.4855551069970788E-2</c:v>
                </c:pt>
                <c:pt idx="7">
                  <c:v>0.20123383818480653</c:v>
                </c:pt>
                <c:pt idx="8">
                  <c:v>8.3822227112762583E-3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94-474B-9CEA-53C1F038B7FA}"/>
            </c:ext>
          </c:extLst>
        </c:ser>
        <c:ser>
          <c:idx val="11"/>
          <c:order val="11"/>
          <c:tx>
            <c:strRef>
              <c:f>'Fall 16'!$N$584</c:f>
              <c:strCache>
                <c:ptCount val="1"/>
                <c:pt idx="0">
                  <c:v>LH2-013FR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16'!$N$669:$N$677</c:f>
              <c:numCache>
                <c:formatCode>0%</c:formatCode>
                <c:ptCount val="9"/>
                <c:pt idx="0">
                  <c:v>0</c:v>
                </c:pt>
                <c:pt idx="1">
                  <c:v>9.2385195423557217E-3</c:v>
                </c:pt>
                <c:pt idx="2">
                  <c:v>5.8055086944773071E-2</c:v>
                </c:pt>
                <c:pt idx="3">
                  <c:v>4.498241425602887E-2</c:v>
                </c:pt>
                <c:pt idx="4">
                  <c:v>0.19180754518991905</c:v>
                </c:pt>
                <c:pt idx="5">
                  <c:v>7.6003719084111174E-2</c:v>
                </c:pt>
                <c:pt idx="6">
                  <c:v>5.9196680818290074E-3</c:v>
                </c:pt>
                <c:pt idx="7">
                  <c:v>0.58944965783310432</c:v>
                </c:pt>
                <c:pt idx="8">
                  <c:v>2.454338906787875E-2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94-474B-9CEA-53C1F038B7FA}"/>
            </c:ext>
          </c:extLst>
        </c:ser>
        <c:ser>
          <c:idx val="12"/>
          <c:order val="12"/>
          <c:tx>
            <c:strRef>
              <c:f>'Fall 16'!$O$584</c:f>
              <c:strCache>
                <c:ptCount val="1"/>
                <c:pt idx="0">
                  <c:v>LH2-015FR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16'!$O$669:$O$677</c:f>
              <c:numCache>
                <c:formatCode>0%</c:formatCode>
                <c:ptCount val="9"/>
                <c:pt idx="0">
                  <c:v>0</c:v>
                </c:pt>
                <c:pt idx="1">
                  <c:v>7.3261598969220146E-2</c:v>
                </c:pt>
                <c:pt idx="2">
                  <c:v>3.9297895859411305E-2</c:v>
                </c:pt>
                <c:pt idx="3">
                  <c:v>3.1539449833418366E-2</c:v>
                </c:pt>
                <c:pt idx="4">
                  <c:v>9.0776710833695609E-2</c:v>
                </c:pt>
                <c:pt idx="5">
                  <c:v>4.9113813097673757E-2</c:v>
                </c:pt>
                <c:pt idx="6">
                  <c:v>4.7947459632978482E-3</c:v>
                </c:pt>
                <c:pt idx="7">
                  <c:v>0.69495367023551013</c:v>
                </c:pt>
                <c:pt idx="8">
                  <c:v>1.62621152077728E-2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794-474B-9CEA-53C1F038B7FA}"/>
            </c:ext>
          </c:extLst>
        </c:ser>
        <c:ser>
          <c:idx val="13"/>
          <c:order val="13"/>
          <c:tx>
            <c:strRef>
              <c:f>'Fall 16'!$P$584</c:f>
              <c:strCache>
                <c:ptCount val="1"/>
                <c:pt idx="0">
                  <c:v>LH4-494FR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16'!$P$669:$P$677</c:f>
              <c:numCache>
                <c:formatCode>0%</c:formatCode>
                <c:ptCount val="9"/>
                <c:pt idx="0">
                  <c:v>0</c:v>
                </c:pt>
                <c:pt idx="1">
                  <c:v>1.0714388619068886E-2</c:v>
                </c:pt>
                <c:pt idx="2">
                  <c:v>7.6926953344797266E-2</c:v>
                </c:pt>
                <c:pt idx="3">
                  <c:v>6.8959230168812571E-2</c:v>
                </c:pt>
                <c:pt idx="4">
                  <c:v>0.35363274785936305</c:v>
                </c:pt>
                <c:pt idx="5">
                  <c:v>8.4741633583729825E-2</c:v>
                </c:pt>
                <c:pt idx="6">
                  <c:v>2.2332467773412853E-2</c:v>
                </c:pt>
                <c:pt idx="7">
                  <c:v>0.37192357652010283</c:v>
                </c:pt>
                <c:pt idx="8">
                  <c:v>1.0769002130712624E-2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794-474B-9CEA-53C1F038B7FA}"/>
            </c:ext>
          </c:extLst>
        </c:ser>
        <c:ser>
          <c:idx val="14"/>
          <c:order val="14"/>
          <c:tx>
            <c:strRef>
              <c:f>'Fall 16'!$Q$584</c:f>
              <c:strCache>
                <c:ptCount val="1"/>
                <c:pt idx="0">
                  <c:v>LH4-495FR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16'!$Q$669:$Q$677</c:f>
              <c:numCache>
                <c:formatCode>0%</c:formatCode>
                <c:ptCount val="9"/>
                <c:pt idx="0">
                  <c:v>0</c:v>
                </c:pt>
                <c:pt idx="1">
                  <c:v>4.7784707618588182E-3</c:v>
                </c:pt>
                <c:pt idx="2">
                  <c:v>3.1291201825751742E-2</c:v>
                </c:pt>
                <c:pt idx="3">
                  <c:v>7.4132000265063449E-3</c:v>
                </c:pt>
                <c:pt idx="4">
                  <c:v>6.7921684617739952E-2</c:v>
                </c:pt>
                <c:pt idx="5">
                  <c:v>6.8161639058994597E-2</c:v>
                </c:pt>
                <c:pt idx="6">
                  <c:v>9.4628766050338514E-3</c:v>
                </c:pt>
                <c:pt idx="7">
                  <c:v>0.79857884872984752</c:v>
                </c:pt>
                <c:pt idx="8">
                  <c:v>1.2392078374267141E-2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794-474B-9CEA-53C1F038B7FA}"/>
            </c:ext>
          </c:extLst>
        </c:ser>
        <c:ser>
          <c:idx val="15"/>
          <c:order val="15"/>
          <c:tx>
            <c:strRef>
              <c:f>'Fall 16'!$R$584</c:f>
              <c:strCache>
                <c:ptCount val="1"/>
                <c:pt idx="0">
                  <c:v>LH4-496FR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16'!$R$669:$R$677</c:f>
              <c:numCache>
                <c:formatCode>0%</c:formatCode>
                <c:ptCount val="9"/>
                <c:pt idx="0">
                  <c:v>0</c:v>
                </c:pt>
                <c:pt idx="1">
                  <c:v>9.077219703213818E-3</c:v>
                </c:pt>
                <c:pt idx="2">
                  <c:v>5.7785346250848947E-2</c:v>
                </c:pt>
                <c:pt idx="3">
                  <c:v>5.5426880497561802E-2</c:v>
                </c:pt>
                <c:pt idx="4">
                  <c:v>0.54878562268707198</c:v>
                </c:pt>
                <c:pt idx="5">
                  <c:v>4.5433456719535886E-2</c:v>
                </c:pt>
                <c:pt idx="6">
                  <c:v>1.4635126908979251E-2</c:v>
                </c:pt>
                <c:pt idx="7">
                  <c:v>0.2611691485709759</c:v>
                </c:pt>
                <c:pt idx="8">
                  <c:v>7.6871986618123065E-3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794-474B-9CEA-53C1F038B7FA}"/>
            </c:ext>
          </c:extLst>
        </c:ser>
        <c:ser>
          <c:idx val="16"/>
          <c:order val="16"/>
          <c:tx>
            <c:strRef>
              <c:f>'Fall 16'!$S$584</c:f>
              <c:strCache>
                <c:ptCount val="1"/>
                <c:pt idx="0">
                  <c:v>LH4-497FR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16'!$S$669:$S$677</c:f>
              <c:numCache>
                <c:formatCode>0%</c:formatCode>
                <c:ptCount val="9"/>
                <c:pt idx="0">
                  <c:v>0</c:v>
                </c:pt>
                <c:pt idx="1">
                  <c:v>8.9076135135387324E-3</c:v>
                </c:pt>
                <c:pt idx="2">
                  <c:v>7.4374289196882798E-2</c:v>
                </c:pt>
                <c:pt idx="3">
                  <c:v>6.8189863328524489E-2</c:v>
                </c:pt>
                <c:pt idx="4">
                  <c:v>0.40262475658958513</c:v>
                </c:pt>
                <c:pt idx="5">
                  <c:v>7.9236452826674381E-2</c:v>
                </c:pt>
                <c:pt idx="6">
                  <c:v>1.6291549351075189E-2</c:v>
                </c:pt>
                <c:pt idx="7">
                  <c:v>0.34404752710403319</c:v>
                </c:pt>
                <c:pt idx="8">
                  <c:v>6.3279480896860666E-3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794-474B-9CEA-53C1F038B7FA}"/>
            </c:ext>
          </c:extLst>
        </c:ser>
        <c:ser>
          <c:idx val="17"/>
          <c:order val="17"/>
          <c:tx>
            <c:strRef>
              <c:f>'Fall 16'!$T$584</c:f>
              <c:strCache>
                <c:ptCount val="1"/>
                <c:pt idx="0">
                  <c:v>LH4-498FR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16'!$T$669:$T$677</c:f>
              <c:numCache>
                <c:formatCode>0%</c:formatCode>
                <c:ptCount val="9"/>
                <c:pt idx="0">
                  <c:v>0</c:v>
                </c:pt>
                <c:pt idx="1">
                  <c:v>1.7071324955733057E-2</c:v>
                </c:pt>
                <c:pt idx="2">
                  <c:v>7.7980128117727587E-2</c:v>
                </c:pt>
                <c:pt idx="3">
                  <c:v>4.327498094488081E-2</c:v>
                </c:pt>
                <c:pt idx="4">
                  <c:v>0.32577267230826956</c:v>
                </c:pt>
                <c:pt idx="5">
                  <c:v>8.5862115299523728E-2</c:v>
                </c:pt>
                <c:pt idx="6">
                  <c:v>2.3144215413544781E-2</c:v>
                </c:pt>
                <c:pt idx="7">
                  <c:v>0.41900243515853752</c:v>
                </c:pt>
                <c:pt idx="8">
                  <c:v>7.8921278017828403E-3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94-474B-9CEA-53C1F038B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0096400"/>
        <c:axId val="-2130093040"/>
      </c:barChart>
      <c:catAx>
        <c:axId val="-213009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093040"/>
        <c:crosses val="autoZero"/>
        <c:auto val="1"/>
        <c:lblAlgn val="ctr"/>
        <c:lblOffset val="100"/>
        <c:noMultiLvlLbl val="0"/>
      </c:catAx>
      <c:valAx>
        <c:axId val="-2130093040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09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MOOSE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16'!$CR$654:$CR$664</c:f>
                <c:numCache>
                  <c:formatCode>General</c:formatCode>
                  <c:ptCount val="11"/>
                  <c:pt idx="0">
                    <c:v>1.7473567612050225E-2</c:v>
                  </c:pt>
                  <c:pt idx="1">
                    <c:v>1.4696698163868139E-2</c:v>
                  </c:pt>
                  <c:pt idx="2">
                    <c:v>0</c:v>
                  </c:pt>
                  <c:pt idx="3">
                    <c:v>9.0102257622985179E-3</c:v>
                  </c:pt>
                  <c:pt idx="4">
                    <c:v>0</c:v>
                  </c:pt>
                  <c:pt idx="5">
                    <c:v>5.3459984801774024E-3</c:v>
                  </c:pt>
                  <c:pt idx="6">
                    <c:v>2.1334979535465395E-2</c:v>
                  </c:pt>
                  <c:pt idx="7">
                    <c:v>4.6343229421237191E-3</c:v>
                  </c:pt>
                  <c:pt idx="8">
                    <c:v>2.1994569920956034E-3</c:v>
                  </c:pt>
                  <c:pt idx="9">
                    <c:v>0.23678691844832303</c:v>
                  </c:pt>
                  <c:pt idx="10">
                    <c:v>0.2486469075735975</c:v>
                  </c:pt>
                </c:numCache>
              </c:numRef>
            </c:plus>
            <c:minus>
              <c:numRef>
                <c:f>'Fall 16'!$CR$654:$CR$664</c:f>
                <c:numCache>
                  <c:formatCode>General</c:formatCode>
                  <c:ptCount val="11"/>
                  <c:pt idx="0">
                    <c:v>1.7473567612050225E-2</c:v>
                  </c:pt>
                  <c:pt idx="1">
                    <c:v>1.4696698163868139E-2</c:v>
                  </c:pt>
                  <c:pt idx="2">
                    <c:v>0</c:v>
                  </c:pt>
                  <c:pt idx="3">
                    <c:v>9.0102257622985179E-3</c:v>
                  </c:pt>
                  <c:pt idx="4">
                    <c:v>0</c:v>
                  </c:pt>
                  <c:pt idx="5">
                    <c:v>5.3459984801774024E-3</c:v>
                  </c:pt>
                  <c:pt idx="6">
                    <c:v>2.1334979535465395E-2</c:v>
                  </c:pt>
                  <c:pt idx="7">
                    <c:v>4.6343229421237191E-3</c:v>
                  </c:pt>
                  <c:pt idx="8">
                    <c:v>2.1994569920956034E-3</c:v>
                  </c:pt>
                  <c:pt idx="9">
                    <c:v>0.23678691844832303</c:v>
                  </c:pt>
                  <c:pt idx="10">
                    <c:v>0.2486469075735975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16'!$CP$654:$CP$664</c:f>
              <c:numCache>
                <c:formatCode>0%</c:formatCode>
                <c:ptCount val="11"/>
                <c:pt idx="0">
                  <c:v>2.7442187180549953E-2</c:v>
                </c:pt>
                <c:pt idx="1">
                  <c:v>1.5890592695524113E-2</c:v>
                </c:pt>
                <c:pt idx="2">
                  <c:v>0</c:v>
                </c:pt>
                <c:pt idx="3">
                  <c:v>9.1782064886754954E-3</c:v>
                </c:pt>
                <c:pt idx="4">
                  <c:v>0</c:v>
                </c:pt>
                <c:pt idx="5">
                  <c:v>1.429783912107355E-2</c:v>
                </c:pt>
                <c:pt idx="6">
                  <c:v>2.6127415610688137E-2</c:v>
                </c:pt>
                <c:pt idx="7">
                  <c:v>4.2776726029938282E-3</c:v>
                </c:pt>
                <c:pt idx="8">
                  <c:v>9.8362706958259744E-4</c:v>
                </c:pt>
                <c:pt idx="9">
                  <c:v>0.40193692838945455</c:v>
                </c:pt>
                <c:pt idx="10">
                  <c:v>0.49986553084145779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B1-412C-953F-F0E9E8193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343904"/>
        <c:axId val="-2127347280"/>
      </c:barChart>
      <c:catAx>
        <c:axId val="-212734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347280"/>
        <c:crosses val="autoZero"/>
        <c:auto val="1"/>
        <c:lblAlgn val="ctr"/>
        <c:lblOffset val="100"/>
        <c:noMultiLvlLbl val="0"/>
      </c:catAx>
      <c:valAx>
        <c:axId val="-2127347280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34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MOOSE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16'!$CP$584</c:f>
              <c:strCache>
                <c:ptCount val="1"/>
                <c:pt idx="0">
                  <c:v>Moose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16'!$CR$669:$CR$677</c:f>
                <c:numCache>
                  <c:formatCode>General</c:formatCode>
                  <c:ptCount val="9"/>
                  <c:pt idx="2">
                    <c:v>2.614106587254842E-2</c:v>
                  </c:pt>
                  <c:pt idx="3">
                    <c:v>0.19622737497969475</c:v>
                  </c:pt>
                  <c:pt idx="4">
                    <c:v>0</c:v>
                  </c:pt>
                  <c:pt idx="5">
                    <c:v>5.0590599699543394E-3</c:v>
                  </c:pt>
                  <c:pt idx="6">
                    <c:v>0</c:v>
                  </c:pt>
                  <c:pt idx="7">
                    <c:v>0.21071490477309676</c:v>
                  </c:pt>
                  <c:pt idx="8">
                    <c:v>5.7857655652031898E-3</c:v>
                  </c:pt>
                </c:numCache>
              </c:numRef>
            </c:plus>
            <c:minus>
              <c:numRef>
                <c:f>'Fall 16'!$CR$669:$CR$677</c:f>
                <c:numCache>
                  <c:formatCode>General</c:formatCode>
                  <c:ptCount val="9"/>
                  <c:pt idx="2">
                    <c:v>2.614106587254842E-2</c:v>
                  </c:pt>
                  <c:pt idx="3">
                    <c:v>0.19622737497969475</c:v>
                  </c:pt>
                  <c:pt idx="4">
                    <c:v>0</c:v>
                  </c:pt>
                  <c:pt idx="5">
                    <c:v>5.0590599699543394E-3</c:v>
                  </c:pt>
                  <c:pt idx="6">
                    <c:v>0</c:v>
                  </c:pt>
                  <c:pt idx="7">
                    <c:v>0.21071490477309676</c:v>
                  </c:pt>
                  <c:pt idx="8">
                    <c:v>5.7857655652031898E-3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16'!$CP$669:$CP$677</c:f>
              <c:numCache>
                <c:formatCode>0%</c:formatCode>
                <c:ptCount val="9"/>
                <c:pt idx="2">
                  <c:v>3.6223605220261433E-2</c:v>
                </c:pt>
                <c:pt idx="3">
                  <c:v>0.15355414880037907</c:v>
                </c:pt>
                <c:pt idx="4">
                  <c:v>0</c:v>
                </c:pt>
                <c:pt idx="5">
                  <c:v>3.5256899866491012E-3</c:v>
                </c:pt>
                <c:pt idx="6">
                  <c:v>0</c:v>
                </c:pt>
                <c:pt idx="7">
                  <c:v>0.80410908297157602</c:v>
                </c:pt>
                <c:pt idx="8">
                  <c:v>2.5874730211343645E-3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B-43BB-A1CE-D18FB5568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3552160"/>
        <c:axId val="2143548784"/>
      </c:barChart>
      <c:catAx>
        <c:axId val="21435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548784"/>
        <c:crosses val="autoZero"/>
        <c:auto val="1"/>
        <c:lblAlgn val="ctr"/>
        <c:lblOffset val="100"/>
        <c:noMultiLvlLbl val="0"/>
      </c:catAx>
      <c:valAx>
        <c:axId val="2143548784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55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DOG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16'!$CZ$585:$CZ$613</c:f>
                <c:numCache>
                  <c:formatCode>General</c:formatCode>
                  <c:ptCount val="29"/>
                  <c:pt idx="0">
                    <c:v>4.2937366711642042E-2</c:v>
                  </c:pt>
                  <c:pt idx="1">
                    <c:v>0</c:v>
                  </c:pt>
                  <c:pt idx="2">
                    <c:v>5.8723863322189592E-3</c:v>
                  </c:pt>
                  <c:pt idx="3">
                    <c:v>1.2446883126392299E-3</c:v>
                  </c:pt>
                  <c:pt idx="4">
                    <c:v>3.4069237860680605E-3</c:v>
                  </c:pt>
                  <c:pt idx="5">
                    <c:v>2.6087882546009376E-4</c:v>
                  </c:pt>
                  <c:pt idx="6">
                    <c:v>0</c:v>
                  </c:pt>
                  <c:pt idx="7">
                    <c:v>1.6616778809731472E-2</c:v>
                  </c:pt>
                  <c:pt idx="8">
                    <c:v>1.2946603248795265E-3</c:v>
                  </c:pt>
                  <c:pt idx="9">
                    <c:v>1.6226911547846774E-3</c:v>
                  </c:pt>
                  <c:pt idx="10">
                    <c:v>0</c:v>
                  </c:pt>
                  <c:pt idx="11">
                    <c:v>0</c:v>
                  </c:pt>
                  <c:pt idx="12">
                    <c:v>1.3001264551018969E-3</c:v>
                  </c:pt>
                  <c:pt idx="13">
                    <c:v>3.9161685346225062E-3</c:v>
                  </c:pt>
                  <c:pt idx="14">
                    <c:v>2.0577211601313539E-2</c:v>
                  </c:pt>
                  <c:pt idx="15">
                    <c:v>4.0154529041001158E-4</c:v>
                  </c:pt>
                  <c:pt idx="16">
                    <c:v>6.7964994840486676E-3</c:v>
                  </c:pt>
                  <c:pt idx="17">
                    <c:v>0</c:v>
                  </c:pt>
                  <c:pt idx="18">
                    <c:v>1.5727858820475164E-2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0.2173194131632199</c:v>
                  </c:pt>
                  <c:pt idx="22">
                    <c:v>0.17302231837340226</c:v>
                  </c:pt>
                  <c:pt idx="23">
                    <c:v>0</c:v>
                  </c:pt>
                  <c:pt idx="24">
                    <c:v>2.0577211601313539E-2</c:v>
                  </c:pt>
                  <c:pt idx="25">
                    <c:v>5.8228428963609982E-2</c:v>
                  </c:pt>
                  <c:pt idx="26">
                    <c:v>1.284848688423997E-2</c:v>
                  </c:pt>
                  <c:pt idx="27">
                    <c:v>0.1994857058583262</c:v>
                  </c:pt>
                  <c:pt idx="28">
                    <c:v>1.6366341060171437E-3</c:v>
                  </c:pt>
                </c:numCache>
              </c:numRef>
            </c:plus>
            <c:minus>
              <c:numRef>
                <c:f>'Fall 16'!$CZ$585:$CZ$613</c:f>
                <c:numCache>
                  <c:formatCode>General</c:formatCode>
                  <c:ptCount val="29"/>
                  <c:pt idx="0">
                    <c:v>4.2937366711642042E-2</c:v>
                  </c:pt>
                  <c:pt idx="1">
                    <c:v>0</c:v>
                  </c:pt>
                  <c:pt idx="2">
                    <c:v>5.8723863322189592E-3</c:v>
                  </c:pt>
                  <c:pt idx="3">
                    <c:v>1.2446883126392299E-3</c:v>
                  </c:pt>
                  <c:pt idx="4">
                    <c:v>3.4069237860680605E-3</c:v>
                  </c:pt>
                  <c:pt idx="5">
                    <c:v>2.6087882546009376E-4</c:v>
                  </c:pt>
                  <c:pt idx="6">
                    <c:v>0</c:v>
                  </c:pt>
                  <c:pt idx="7">
                    <c:v>1.6616778809731472E-2</c:v>
                  </c:pt>
                  <c:pt idx="8">
                    <c:v>1.2946603248795265E-3</c:v>
                  </c:pt>
                  <c:pt idx="9">
                    <c:v>1.6226911547846774E-3</c:v>
                  </c:pt>
                  <c:pt idx="10">
                    <c:v>0</c:v>
                  </c:pt>
                  <c:pt idx="11">
                    <c:v>0</c:v>
                  </c:pt>
                  <c:pt idx="12">
                    <c:v>1.3001264551018969E-3</c:v>
                  </c:pt>
                  <c:pt idx="13">
                    <c:v>3.9161685346225062E-3</c:v>
                  </c:pt>
                  <c:pt idx="14">
                    <c:v>2.0577211601313539E-2</c:v>
                  </c:pt>
                  <c:pt idx="15">
                    <c:v>4.0154529041001158E-4</c:v>
                  </c:pt>
                  <c:pt idx="16">
                    <c:v>6.7964994840486676E-3</c:v>
                  </c:pt>
                  <c:pt idx="17">
                    <c:v>0</c:v>
                  </c:pt>
                  <c:pt idx="18">
                    <c:v>1.5727858820475164E-2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0.2173194131632199</c:v>
                  </c:pt>
                  <c:pt idx="22">
                    <c:v>0.17302231837340226</c:v>
                  </c:pt>
                  <c:pt idx="23">
                    <c:v>0</c:v>
                  </c:pt>
                  <c:pt idx="24">
                    <c:v>2.0577211601313539E-2</c:v>
                  </c:pt>
                  <c:pt idx="25">
                    <c:v>5.8228428963609982E-2</c:v>
                  </c:pt>
                  <c:pt idx="26">
                    <c:v>1.284848688423997E-2</c:v>
                  </c:pt>
                  <c:pt idx="27">
                    <c:v>0.1994857058583262</c:v>
                  </c:pt>
                  <c:pt idx="28">
                    <c:v>1.6366341060171437E-3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16'!$CY$585:$CY$613</c:f>
              <c:numCache>
                <c:formatCode>0%</c:formatCode>
                <c:ptCount val="29"/>
                <c:pt idx="0">
                  <c:v>3.3923965775116416E-2</c:v>
                </c:pt>
                <c:pt idx="1">
                  <c:v>0</c:v>
                </c:pt>
                <c:pt idx="2">
                  <c:v>3.9363920284986855E-3</c:v>
                </c:pt>
                <c:pt idx="3">
                  <c:v>6.2234415631961496E-4</c:v>
                </c:pt>
                <c:pt idx="4">
                  <c:v>1.7034618930340303E-3</c:v>
                </c:pt>
                <c:pt idx="5">
                  <c:v>1.3043941273004688E-4</c:v>
                </c:pt>
                <c:pt idx="6">
                  <c:v>0</c:v>
                </c:pt>
                <c:pt idx="7">
                  <c:v>2.7147582591943754E-2</c:v>
                </c:pt>
                <c:pt idx="8">
                  <c:v>2.7452921687702255E-3</c:v>
                </c:pt>
                <c:pt idx="9">
                  <c:v>8.1134557739233869E-4</c:v>
                </c:pt>
                <c:pt idx="10">
                  <c:v>0</c:v>
                </c:pt>
                <c:pt idx="11">
                  <c:v>0</c:v>
                </c:pt>
                <c:pt idx="12">
                  <c:v>6.5006322755094845E-4</c:v>
                </c:pt>
                <c:pt idx="13">
                  <c:v>4.1474203011539418E-3</c:v>
                </c:pt>
                <c:pt idx="14">
                  <c:v>1.0288605800656769E-2</c:v>
                </c:pt>
                <c:pt idx="15">
                  <c:v>2.0077264520500576E-4</c:v>
                </c:pt>
                <c:pt idx="16">
                  <c:v>7.4376056454990508E-3</c:v>
                </c:pt>
                <c:pt idx="17">
                  <c:v>0</c:v>
                </c:pt>
                <c:pt idx="18">
                  <c:v>1.6981387382513428E-2</c:v>
                </c:pt>
                <c:pt idx="19">
                  <c:v>0</c:v>
                </c:pt>
                <c:pt idx="20">
                  <c:v>0</c:v>
                </c:pt>
                <c:pt idx="21">
                  <c:v>0.40513998601636286</c:v>
                </c:pt>
                <c:pt idx="22">
                  <c:v>9.0836574109304638E-2</c:v>
                </c:pt>
                <c:pt idx="23">
                  <c:v>0</c:v>
                </c:pt>
                <c:pt idx="24">
                  <c:v>1.0288605800656769E-2</c:v>
                </c:pt>
                <c:pt idx="25">
                  <c:v>9.7123666651962134E-2</c:v>
                </c:pt>
                <c:pt idx="26">
                  <c:v>1.586856404418473E-2</c:v>
                </c:pt>
                <c:pt idx="27">
                  <c:v>0.26764551394669761</c:v>
                </c:pt>
                <c:pt idx="28">
                  <c:v>2.3704108244469954E-3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7-4A6D-AE25-93C2B7B17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5895344"/>
        <c:axId val="2145898784"/>
      </c:barChart>
      <c:catAx>
        <c:axId val="214589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898784"/>
        <c:crosses val="autoZero"/>
        <c:auto val="1"/>
        <c:lblAlgn val="ctr"/>
        <c:lblOffset val="100"/>
        <c:noMultiLvlLbl val="0"/>
      </c:catAx>
      <c:valAx>
        <c:axId val="2145898784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89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DOG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16'!$CZ$618:$CZ$625</c:f>
                <c:numCache>
                  <c:formatCode>General</c:formatCode>
                  <c:ptCount val="8"/>
                  <c:pt idx="0">
                    <c:v>0.21594351063387732</c:v>
                  </c:pt>
                  <c:pt idx="1">
                    <c:v>0.19568403803010914</c:v>
                  </c:pt>
                  <c:pt idx="2">
                    <c:v>0</c:v>
                  </c:pt>
                  <c:pt idx="3">
                    <c:v>2.3265341529803599E-2</c:v>
                  </c:pt>
                  <c:pt idx="4">
                    <c:v>6.877258290035658E-2</c:v>
                  </c:pt>
                  <c:pt idx="5">
                    <c:v>1.5502061882944125E-2</c:v>
                  </c:pt>
                  <c:pt idx="6">
                    <c:v>0.23558107825943553</c:v>
                  </c:pt>
                  <c:pt idx="7">
                    <c:v>1.9366301698729863E-3</c:v>
                  </c:pt>
                </c:numCache>
              </c:numRef>
            </c:plus>
            <c:minus>
              <c:numRef>
                <c:f>'Fall 16'!$CZ$618:$CZ$625</c:f>
                <c:numCache>
                  <c:formatCode>General</c:formatCode>
                  <c:ptCount val="8"/>
                  <c:pt idx="0">
                    <c:v>0.21594351063387732</c:v>
                  </c:pt>
                  <c:pt idx="1">
                    <c:v>0.19568403803010914</c:v>
                  </c:pt>
                  <c:pt idx="2">
                    <c:v>0</c:v>
                  </c:pt>
                  <c:pt idx="3">
                    <c:v>2.3265341529803599E-2</c:v>
                  </c:pt>
                  <c:pt idx="4">
                    <c:v>6.877258290035658E-2</c:v>
                  </c:pt>
                  <c:pt idx="5">
                    <c:v>1.5502061882944125E-2</c:v>
                  </c:pt>
                  <c:pt idx="6">
                    <c:v>0.23558107825943553</c:v>
                  </c:pt>
                  <c:pt idx="7">
                    <c:v>1.9366301698729863E-3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16'!$CY$618:$CY$625</c:f>
              <c:numCache>
                <c:formatCode>0%</c:formatCode>
                <c:ptCount val="8"/>
                <c:pt idx="0">
                  <c:v>0.44773973114493126</c:v>
                </c:pt>
                <c:pt idx="1">
                  <c:v>0.1026117333176824</c:v>
                </c:pt>
                <c:pt idx="2">
                  <c:v>0</c:v>
                </c:pt>
                <c:pt idx="3">
                  <c:v>1.1632670764901799E-2</c:v>
                </c:pt>
                <c:pt idx="4">
                  <c:v>0.11045276984756612</c:v>
                </c:pt>
                <c:pt idx="5">
                  <c:v>1.8364218532752871E-2</c:v>
                </c:pt>
                <c:pt idx="6">
                  <c:v>0.30648497509868355</c:v>
                </c:pt>
                <c:pt idx="7">
                  <c:v>2.7139012934820138E-3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7-497B-88AA-E1BADE8B8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5933344"/>
        <c:axId val="2145936688"/>
      </c:barChart>
      <c:catAx>
        <c:axId val="214593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936688"/>
        <c:crosses val="autoZero"/>
        <c:auto val="1"/>
        <c:lblAlgn val="ctr"/>
        <c:lblOffset val="100"/>
        <c:noMultiLvlLbl val="0"/>
      </c:catAx>
      <c:valAx>
        <c:axId val="2145936688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93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DOG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16'!$CZ$630:$CZ$649</c:f>
                <c:numCache>
                  <c:formatCode>General</c:formatCode>
                  <c:ptCount val="20"/>
                  <c:pt idx="0">
                    <c:v>0.24168289655987485</c:v>
                  </c:pt>
                  <c:pt idx="1">
                    <c:v>0</c:v>
                  </c:pt>
                  <c:pt idx="2">
                    <c:v>3.3105294626425683E-2</c:v>
                  </c:pt>
                  <c:pt idx="3">
                    <c:v>1.0772581483058241E-2</c:v>
                  </c:pt>
                  <c:pt idx="4">
                    <c:v>2.9486389258501271E-2</c:v>
                  </c:pt>
                  <c:pt idx="5">
                    <c:v>2.2578651827415042E-3</c:v>
                  </c:pt>
                  <c:pt idx="6">
                    <c:v>0</c:v>
                  </c:pt>
                  <c:pt idx="7">
                    <c:v>0.20366840429219701</c:v>
                  </c:pt>
                  <c:pt idx="8">
                    <c:v>1.3530417764988782E-2</c:v>
                  </c:pt>
                  <c:pt idx="9">
                    <c:v>1.4044136599700292E-2</c:v>
                  </c:pt>
                  <c:pt idx="10">
                    <c:v>0</c:v>
                  </c:pt>
                  <c:pt idx="11">
                    <c:v>0</c:v>
                  </c:pt>
                  <c:pt idx="12">
                    <c:v>1.1252389882385255E-2</c:v>
                  </c:pt>
                  <c:pt idx="13">
                    <c:v>3.2615032301444677E-2</c:v>
                  </c:pt>
                  <c:pt idx="14">
                    <c:v>0.17809252840114992</c:v>
                  </c:pt>
                  <c:pt idx="15">
                    <c:v>3.4753113017571349E-3</c:v>
                  </c:pt>
                  <c:pt idx="16">
                    <c:v>7.6597800983259232E-2</c:v>
                  </c:pt>
                  <c:pt idx="17">
                    <c:v>0</c:v>
                  </c:pt>
                  <c:pt idx="18">
                    <c:v>0.14370529013550518</c:v>
                  </c:pt>
                  <c:pt idx="19">
                    <c:v>0</c:v>
                  </c:pt>
                </c:numCache>
              </c:numRef>
            </c:plus>
            <c:minus>
              <c:numRef>
                <c:f>'Fall 16'!$CZ$630:$CZ$649</c:f>
                <c:numCache>
                  <c:formatCode>General</c:formatCode>
                  <c:ptCount val="20"/>
                  <c:pt idx="0">
                    <c:v>0.24168289655987485</c:v>
                  </c:pt>
                  <c:pt idx="1">
                    <c:v>0</c:v>
                  </c:pt>
                  <c:pt idx="2">
                    <c:v>3.3105294626425683E-2</c:v>
                  </c:pt>
                  <c:pt idx="3">
                    <c:v>1.0772581483058241E-2</c:v>
                  </c:pt>
                  <c:pt idx="4">
                    <c:v>2.9486389258501271E-2</c:v>
                  </c:pt>
                  <c:pt idx="5">
                    <c:v>2.2578651827415042E-3</c:v>
                  </c:pt>
                  <c:pt idx="6">
                    <c:v>0</c:v>
                  </c:pt>
                  <c:pt idx="7">
                    <c:v>0.20366840429219701</c:v>
                  </c:pt>
                  <c:pt idx="8">
                    <c:v>1.3530417764988782E-2</c:v>
                  </c:pt>
                  <c:pt idx="9">
                    <c:v>1.4044136599700292E-2</c:v>
                  </c:pt>
                  <c:pt idx="10">
                    <c:v>0</c:v>
                  </c:pt>
                  <c:pt idx="11">
                    <c:v>0</c:v>
                  </c:pt>
                  <c:pt idx="12">
                    <c:v>1.1252389882385255E-2</c:v>
                  </c:pt>
                  <c:pt idx="13">
                    <c:v>3.2615032301444677E-2</c:v>
                  </c:pt>
                  <c:pt idx="14">
                    <c:v>0.17809252840114992</c:v>
                  </c:pt>
                  <c:pt idx="15">
                    <c:v>3.4753113017571349E-3</c:v>
                  </c:pt>
                  <c:pt idx="16">
                    <c:v>7.6597800983259232E-2</c:v>
                  </c:pt>
                  <c:pt idx="17">
                    <c:v>0</c:v>
                  </c:pt>
                  <c:pt idx="18">
                    <c:v>0.14370529013550518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16'!$CY$630:$CY$649</c:f>
              <c:numCache>
                <c:formatCode>0%</c:formatCode>
                <c:ptCount val="20"/>
                <c:pt idx="0">
                  <c:v>0.23897766118825359</c:v>
                </c:pt>
                <c:pt idx="1">
                  <c:v>0</c:v>
                </c:pt>
                <c:pt idx="2">
                  <c:v>2.6396083359805294E-2</c:v>
                </c:pt>
                <c:pt idx="3">
                  <c:v>5.3862907415291204E-3</c:v>
                </c:pt>
                <c:pt idx="4">
                  <c:v>1.4743194629250635E-2</c:v>
                </c:pt>
                <c:pt idx="5">
                  <c:v>1.1289325913707519E-3</c:v>
                </c:pt>
                <c:pt idx="6">
                  <c:v>0</c:v>
                </c:pt>
                <c:pt idx="7">
                  <c:v>0.28871749273960384</c:v>
                </c:pt>
                <c:pt idx="8">
                  <c:v>2.8084008823137427E-2</c:v>
                </c:pt>
                <c:pt idx="9">
                  <c:v>7.0220682998501458E-3</c:v>
                </c:pt>
                <c:pt idx="10">
                  <c:v>0</c:v>
                </c:pt>
                <c:pt idx="11">
                  <c:v>0</c:v>
                </c:pt>
                <c:pt idx="12">
                  <c:v>5.6261949411926275E-3</c:v>
                </c:pt>
                <c:pt idx="13">
                  <c:v>4.1141171384453896E-2</c:v>
                </c:pt>
                <c:pt idx="14">
                  <c:v>8.9046264200574959E-2</c:v>
                </c:pt>
                <c:pt idx="15">
                  <c:v>1.7376556508785675E-3</c:v>
                </c:pt>
                <c:pt idx="16">
                  <c:v>8.347834687722909E-2</c:v>
                </c:pt>
                <c:pt idx="17">
                  <c:v>0</c:v>
                </c:pt>
                <c:pt idx="18">
                  <c:v>0.16851463457287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4-429B-93CE-79A805505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385600"/>
        <c:axId val="-2127389008"/>
      </c:barChart>
      <c:catAx>
        <c:axId val="-212738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389008"/>
        <c:crosses val="autoZero"/>
        <c:auto val="1"/>
        <c:lblAlgn val="ctr"/>
        <c:lblOffset val="100"/>
        <c:noMultiLvlLbl val="0"/>
      </c:catAx>
      <c:valAx>
        <c:axId val="-2127389008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38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DOG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16'!$CZ$654:$CZ$664</c:f>
                <c:numCache>
                  <c:formatCode>General</c:formatCode>
                  <c:ptCount val="11"/>
                  <c:pt idx="0">
                    <c:v>0.19887225275492457</c:v>
                  </c:pt>
                  <c:pt idx="1">
                    <c:v>3.7354799175992319E-2</c:v>
                  </c:pt>
                  <c:pt idx="2">
                    <c:v>1.9654046306223912E-2</c:v>
                  </c:pt>
                  <c:pt idx="3">
                    <c:v>5.3796470307635569E-2</c:v>
                  </c:pt>
                  <c:pt idx="4">
                    <c:v>4.1193642326680484E-3</c:v>
                  </c:pt>
                  <c:pt idx="5">
                    <c:v>0.11180566964604594</c:v>
                  </c:pt>
                  <c:pt idx="6">
                    <c:v>0</c:v>
                  </c:pt>
                  <c:pt idx="7">
                    <c:v>0</c:v>
                  </c:pt>
                  <c:pt idx="8">
                    <c:v>2.0529433186640543E-2</c:v>
                  </c:pt>
                  <c:pt idx="9">
                    <c:v>0.13360234184305345</c:v>
                  </c:pt>
                  <c:pt idx="10">
                    <c:v>6.34053493683922E-3</c:v>
                  </c:pt>
                </c:numCache>
              </c:numRef>
            </c:plus>
            <c:minus>
              <c:numRef>
                <c:f>'Fall 16'!$CZ$654:$CZ$664</c:f>
                <c:numCache>
                  <c:formatCode>General</c:formatCode>
                  <c:ptCount val="11"/>
                  <c:pt idx="0">
                    <c:v>0.19887225275492457</c:v>
                  </c:pt>
                  <c:pt idx="1">
                    <c:v>3.7354799175992319E-2</c:v>
                  </c:pt>
                  <c:pt idx="2">
                    <c:v>1.9654046306223912E-2</c:v>
                  </c:pt>
                  <c:pt idx="3">
                    <c:v>5.3796470307635569E-2</c:v>
                  </c:pt>
                  <c:pt idx="4">
                    <c:v>4.1193642326680484E-3</c:v>
                  </c:pt>
                  <c:pt idx="5">
                    <c:v>0.11180566964604594</c:v>
                  </c:pt>
                  <c:pt idx="6">
                    <c:v>0</c:v>
                  </c:pt>
                  <c:pt idx="7">
                    <c:v>0</c:v>
                  </c:pt>
                  <c:pt idx="8">
                    <c:v>2.0529433186640543E-2</c:v>
                  </c:pt>
                  <c:pt idx="9">
                    <c:v>0.13360234184305345</c:v>
                  </c:pt>
                  <c:pt idx="10">
                    <c:v>6.34053493683922E-3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16'!$CY$654:$CY$664</c:f>
              <c:numCache>
                <c:formatCode>0%</c:formatCode>
                <c:ptCount val="11"/>
                <c:pt idx="0">
                  <c:v>0.56185739176153882</c:v>
                </c:pt>
                <c:pt idx="1">
                  <c:v>5.7538735309759607E-2</c:v>
                </c:pt>
                <c:pt idx="2">
                  <c:v>9.8270231531119561E-3</c:v>
                </c:pt>
                <c:pt idx="3">
                  <c:v>2.6898235153817784E-2</c:v>
                </c:pt>
                <c:pt idx="4">
                  <c:v>2.0596821163340242E-3</c:v>
                </c:pt>
                <c:pt idx="5">
                  <c:v>0.14098445712716817</c:v>
                </c:pt>
                <c:pt idx="6">
                  <c:v>0</c:v>
                </c:pt>
                <c:pt idx="7">
                  <c:v>0</c:v>
                </c:pt>
                <c:pt idx="8">
                  <c:v>1.0264716593320272E-2</c:v>
                </c:pt>
                <c:pt idx="9">
                  <c:v>0.18739949131652972</c:v>
                </c:pt>
                <c:pt idx="10">
                  <c:v>3.17026746841961E-3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8-4C56-9E54-01C13DA94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692128"/>
        <c:axId val="-2127688768"/>
      </c:barChart>
      <c:catAx>
        <c:axId val="-212769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688768"/>
        <c:crosses val="autoZero"/>
        <c:auto val="1"/>
        <c:lblAlgn val="ctr"/>
        <c:lblOffset val="100"/>
        <c:noMultiLvlLbl val="0"/>
      </c:catAx>
      <c:valAx>
        <c:axId val="-2127688768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69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DOG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16'!$CY$584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16'!$CZ$669:$CZ$677</c:f>
                <c:numCache>
                  <c:formatCode>General</c:formatCode>
                  <c:ptCount val="9"/>
                  <c:pt idx="2">
                    <c:v>0.23628997127278503</c:v>
                  </c:pt>
                  <c:pt idx="3">
                    <c:v>3.1078669629078001E-2</c:v>
                  </c:pt>
                  <c:pt idx="4">
                    <c:v>0.39410602526499539</c:v>
                  </c:pt>
                  <c:pt idx="5">
                    <c:v>7.7979333466229817E-2</c:v>
                  </c:pt>
                  <c:pt idx="6">
                    <c:v>0</c:v>
                  </c:pt>
                  <c:pt idx="7">
                    <c:v>0.14582636718127798</c:v>
                  </c:pt>
                </c:numCache>
              </c:numRef>
            </c:plus>
            <c:minus>
              <c:numRef>
                <c:f>'Fall 16'!$CZ$669:$CZ$677</c:f>
                <c:numCache>
                  <c:formatCode>General</c:formatCode>
                  <c:ptCount val="9"/>
                  <c:pt idx="2">
                    <c:v>0.23628997127278503</c:v>
                  </c:pt>
                  <c:pt idx="3">
                    <c:v>3.1078669629078001E-2</c:v>
                  </c:pt>
                  <c:pt idx="4">
                    <c:v>0.39410602526499539</c:v>
                  </c:pt>
                  <c:pt idx="5">
                    <c:v>7.7979333466229817E-2</c:v>
                  </c:pt>
                  <c:pt idx="6">
                    <c:v>0</c:v>
                  </c:pt>
                  <c:pt idx="7">
                    <c:v>0.14582636718127798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16'!$CY$669:$CY$677</c:f>
              <c:numCache>
                <c:formatCode>0%</c:formatCode>
                <c:ptCount val="9"/>
                <c:pt idx="2">
                  <c:v>0.43501626842013952</c:v>
                </c:pt>
                <c:pt idx="3">
                  <c:v>1.5539334814539001E-2</c:v>
                </c:pt>
                <c:pt idx="4">
                  <c:v>0.19705301263249769</c:v>
                </c:pt>
                <c:pt idx="5">
                  <c:v>0.11097988092039271</c:v>
                </c:pt>
                <c:pt idx="6">
                  <c:v>0</c:v>
                </c:pt>
                <c:pt idx="7">
                  <c:v>0.24141150321243113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9-4551-AF72-7088E6D04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654560"/>
        <c:axId val="-2127651488"/>
      </c:barChart>
      <c:catAx>
        <c:axId val="-212765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651488"/>
        <c:crosses val="autoZero"/>
        <c:auto val="1"/>
        <c:lblAlgn val="ctr"/>
        <c:lblOffset val="100"/>
        <c:noMultiLvlLbl val="0"/>
      </c:catAx>
      <c:valAx>
        <c:axId val="-2127651488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65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COPROLITE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16'!$ES$584</c:f>
              <c:strCache>
                <c:ptCount val="1"/>
                <c:pt idx="0">
                  <c:v>LH1-036FDG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16'!$ES$585:$ES$613</c:f>
              <c:numCache>
                <c:formatCode>0%</c:formatCode>
                <c:ptCount val="29"/>
                <c:pt idx="0">
                  <c:v>0.30135907105458498</c:v>
                </c:pt>
                <c:pt idx="1">
                  <c:v>0</c:v>
                </c:pt>
                <c:pt idx="2">
                  <c:v>0.23613102319038831</c:v>
                </c:pt>
                <c:pt idx="3">
                  <c:v>0</c:v>
                </c:pt>
                <c:pt idx="4">
                  <c:v>7.4019938470415471E-3</c:v>
                </c:pt>
                <c:pt idx="5">
                  <c:v>0</c:v>
                </c:pt>
                <c:pt idx="6">
                  <c:v>0</c:v>
                </c:pt>
                <c:pt idx="7">
                  <c:v>1.9382911639037059E-2</c:v>
                </c:pt>
                <c:pt idx="8">
                  <c:v>4.8249851072315018E-3</c:v>
                </c:pt>
                <c:pt idx="9">
                  <c:v>3.4833973303102879E-3</c:v>
                </c:pt>
                <c:pt idx="10">
                  <c:v>3.4205075432739139E-3</c:v>
                </c:pt>
                <c:pt idx="11">
                  <c:v>3.8639406276641474E-3</c:v>
                </c:pt>
                <c:pt idx="12">
                  <c:v>0</c:v>
                </c:pt>
                <c:pt idx="13">
                  <c:v>1.9543724518481752E-2</c:v>
                </c:pt>
                <c:pt idx="14">
                  <c:v>0</c:v>
                </c:pt>
                <c:pt idx="15">
                  <c:v>4.7588956588718182E-3</c:v>
                </c:pt>
                <c:pt idx="16">
                  <c:v>0</c:v>
                </c:pt>
                <c:pt idx="17">
                  <c:v>0</c:v>
                </c:pt>
                <c:pt idx="18">
                  <c:v>9.6302673782328475E-4</c:v>
                </c:pt>
                <c:pt idx="19">
                  <c:v>0</c:v>
                </c:pt>
                <c:pt idx="20">
                  <c:v>0</c:v>
                </c:pt>
                <c:pt idx="21">
                  <c:v>0.33111379608223168</c:v>
                </c:pt>
                <c:pt idx="22">
                  <c:v>8.5185768629599899E-3</c:v>
                </c:pt>
                <c:pt idx="23">
                  <c:v>0</c:v>
                </c:pt>
                <c:pt idx="24">
                  <c:v>0</c:v>
                </c:pt>
                <c:pt idx="25">
                  <c:v>4.371846601264771E-3</c:v>
                </c:pt>
                <c:pt idx="26">
                  <c:v>1.2060220053402787E-3</c:v>
                </c:pt>
                <c:pt idx="27">
                  <c:v>4.8964789634390285E-2</c:v>
                </c:pt>
                <c:pt idx="28">
                  <c:v>6.9149155910441123E-4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5-425A-B713-48DC3C4D2B0E}"/>
            </c:ext>
          </c:extLst>
        </c:ser>
        <c:ser>
          <c:idx val="1"/>
          <c:order val="1"/>
          <c:tx>
            <c:strRef>
              <c:f>'Fall 16'!$ET$584</c:f>
              <c:strCache>
                <c:ptCount val="1"/>
                <c:pt idx="0">
                  <c:v>LH1-037FDG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16'!$ET$585:$ET$613</c:f>
              <c:numCache>
                <c:formatCode>0%</c:formatCode>
                <c:ptCount val="29"/>
                <c:pt idx="0">
                  <c:v>2.7256853942528955E-2</c:v>
                </c:pt>
                <c:pt idx="1">
                  <c:v>0</c:v>
                </c:pt>
                <c:pt idx="2">
                  <c:v>1.2846195281600819E-2</c:v>
                </c:pt>
                <c:pt idx="3">
                  <c:v>0</c:v>
                </c:pt>
                <c:pt idx="4">
                  <c:v>7.8054533932547495E-3</c:v>
                </c:pt>
                <c:pt idx="5">
                  <c:v>0</c:v>
                </c:pt>
                <c:pt idx="6">
                  <c:v>0</c:v>
                </c:pt>
                <c:pt idx="7">
                  <c:v>3.2400218072919797E-2</c:v>
                </c:pt>
                <c:pt idx="8">
                  <c:v>3.8343590859885781E-3</c:v>
                </c:pt>
                <c:pt idx="9">
                  <c:v>2.8597799582897941E-3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5.5644559733376087E-3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2.2704505679669654E-3</c:v>
                </c:pt>
                <c:pt idx="19">
                  <c:v>0</c:v>
                </c:pt>
                <c:pt idx="20">
                  <c:v>0</c:v>
                </c:pt>
                <c:pt idx="21">
                  <c:v>0.83710980056663087</c:v>
                </c:pt>
                <c:pt idx="22">
                  <c:v>9.7320005457791244E-3</c:v>
                </c:pt>
                <c:pt idx="23">
                  <c:v>0</c:v>
                </c:pt>
                <c:pt idx="24">
                  <c:v>0</c:v>
                </c:pt>
                <c:pt idx="25">
                  <c:v>6.4325295013530816E-3</c:v>
                </c:pt>
                <c:pt idx="26">
                  <c:v>2.5746223292455674E-3</c:v>
                </c:pt>
                <c:pt idx="27">
                  <c:v>4.8457685718502355E-2</c:v>
                </c:pt>
                <c:pt idx="28">
                  <c:v>8.5559506260159384E-4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5-425A-B713-48DC3C4D2B0E}"/>
            </c:ext>
          </c:extLst>
        </c:ser>
        <c:ser>
          <c:idx val="2"/>
          <c:order val="2"/>
          <c:tx>
            <c:strRef>
              <c:f>'Fall 16'!$EU$584</c:f>
              <c:strCache>
                <c:ptCount val="1"/>
                <c:pt idx="0">
                  <c:v>LH1-038FHU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16'!$EU$585:$EU$613</c:f>
              <c:numCache>
                <c:formatCode>0%</c:formatCode>
                <c:ptCount val="29"/>
                <c:pt idx="0">
                  <c:v>2.5410022220012551E-2</c:v>
                </c:pt>
                <c:pt idx="1">
                  <c:v>0</c:v>
                </c:pt>
                <c:pt idx="2">
                  <c:v>5.7487563436503719E-3</c:v>
                </c:pt>
                <c:pt idx="3">
                  <c:v>0</c:v>
                </c:pt>
                <c:pt idx="4">
                  <c:v>2.6728118080538123E-2</c:v>
                </c:pt>
                <c:pt idx="5">
                  <c:v>0</c:v>
                </c:pt>
                <c:pt idx="6">
                  <c:v>0</c:v>
                </c:pt>
                <c:pt idx="7">
                  <c:v>3.7425322722424818E-2</c:v>
                </c:pt>
                <c:pt idx="8">
                  <c:v>2.2134091436785568E-2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1.9838220482903901E-2</c:v>
                </c:pt>
                <c:pt idx="14">
                  <c:v>0</c:v>
                </c:pt>
                <c:pt idx="15">
                  <c:v>3.7748623554697837E-3</c:v>
                </c:pt>
                <c:pt idx="16">
                  <c:v>0</c:v>
                </c:pt>
                <c:pt idx="17">
                  <c:v>0</c:v>
                </c:pt>
                <c:pt idx="18">
                  <c:v>6.0958143053435644E-3</c:v>
                </c:pt>
                <c:pt idx="19">
                  <c:v>0</c:v>
                </c:pt>
                <c:pt idx="20">
                  <c:v>0</c:v>
                </c:pt>
                <c:pt idx="21">
                  <c:v>0.67136677391662847</c:v>
                </c:pt>
                <c:pt idx="22">
                  <c:v>2.0006000571045467E-2</c:v>
                </c:pt>
                <c:pt idx="23">
                  <c:v>0</c:v>
                </c:pt>
                <c:pt idx="24">
                  <c:v>0</c:v>
                </c:pt>
                <c:pt idx="25">
                  <c:v>1.2406947381436289E-2</c:v>
                </c:pt>
                <c:pt idx="26">
                  <c:v>4.905473120615263E-3</c:v>
                </c:pt>
                <c:pt idx="27">
                  <c:v>0.1411779659168183</c:v>
                </c:pt>
                <c:pt idx="28">
                  <c:v>2.9816311463276208E-3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B5-425A-B713-48DC3C4D2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607712"/>
        <c:axId val="-2127604192"/>
      </c:barChart>
      <c:catAx>
        <c:axId val="-212760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604192"/>
        <c:crosses val="autoZero"/>
        <c:auto val="1"/>
        <c:lblAlgn val="ctr"/>
        <c:lblOffset val="100"/>
        <c:noMultiLvlLbl val="0"/>
      </c:catAx>
      <c:valAx>
        <c:axId val="-2127604192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6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COPROLITE</a:t>
            </a:r>
            <a:r>
              <a:rPr lang="en-GB" baseline="0">
                <a:effectLst/>
              </a:rPr>
              <a:t>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16'!$ES$584</c:f>
              <c:strCache>
                <c:ptCount val="1"/>
                <c:pt idx="0">
                  <c:v>LH1-036FDG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16'!$ES$618:$ES$625</c:f>
              <c:numCache>
                <c:formatCode>0%</c:formatCode>
                <c:ptCount val="8"/>
                <c:pt idx="0">
                  <c:v>0.8385461339699759</c:v>
                </c:pt>
                <c:pt idx="1">
                  <c:v>2.1573307364055515E-2</c:v>
                </c:pt>
                <c:pt idx="2">
                  <c:v>0</c:v>
                </c:pt>
                <c:pt idx="3">
                  <c:v>0</c:v>
                </c:pt>
                <c:pt idx="4">
                  <c:v>1.1071707398413285E-2</c:v>
                </c:pt>
                <c:pt idx="5">
                  <c:v>3.0542523507829079E-3</c:v>
                </c:pt>
                <c:pt idx="6">
                  <c:v>0.12400339561319311</c:v>
                </c:pt>
                <c:pt idx="7">
                  <c:v>1.7512033035792648E-3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9-4CAB-AC2E-C85F3231F6D3}"/>
            </c:ext>
          </c:extLst>
        </c:ser>
        <c:ser>
          <c:idx val="1"/>
          <c:order val="1"/>
          <c:tx>
            <c:strRef>
              <c:f>'Fall 16'!$ET$584</c:f>
              <c:strCache>
                <c:ptCount val="1"/>
                <c:pt idx="0">
                  <c:v>LH1-037FDG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16'!$ET$618:$ET$625</c:f>
              <c:numCache>
                <c:formatCode>0%</c:formatCode>
                <c:ptCount val="8"/>
                <c:pt idx="0">
                  <c:v>0.92481741877641821</c:v>
                </c:pt>
                <c:pt idx="1">
                  <c:v>1.0751664379255765E-2</c:v>
                </c:pt>
                <c:pt idx="2">
                  <c:v>0</c:v>
                </c:pt>
                <c:pt idx="3">
                  <c:v>0</c:v>
                </c:pt>
                <c:pt idx="4">
                  <c:v>7.1064934679032059E-3</c:v>
                </c:pt>
                <c:pt idx="5">
                  <c:v>2.8443766579310187E-3</c:v>
                </c:pt>
                <c:pt idx="6">
                  <c:v>5.3534807256741923E-2</c:v>
                </c:pt>
                <c:pt idx="7">
                  <c:v>9.4523946174976338E-4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9-4CAB-AC2E-C85F3231F6D3}"/>
            </c:ext>
          </c:extLst>
        </c:ser>
        <c:ser>
          <c:idx val="2"/>
          <c:order val="2"/>
          <c:tx>
            <c:strRef>
              <c:f>'Fall 16'!$EU$584</c:f>
              <c:strCache>
                <c:ptCount val="1"/>
                <c:pt idx="0">
                  <c:v>LH1-038FHU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16'!$EU$618:$EU$625</c:f>
              <c:numCache>
                <c:formatCode>0%</c:formatCode>
                <c:ptCount val="8"/>
                <c:pt idx="0">
                  <c:v>0.78720862245120882</c:v>
                </c:pt>
                <c:pt idx="1">
                  <c:v>2.3457961820801287E-2</c:v>
                </c:pt>
                <c:pt idx="2">
                  <c:v>0</c:v>
                </c:pt>
                <c:pt idx="3">
                  <c:v>0</c:v>
                </c:pt>
                <c:pt idx="4">
                  <c:v>1.4547720167900293E-2</c:v>
                </c:pt>
                <c:pt idx="5">
                  <c:v>5.751894326290443E-3</c:v>
                </c:pt>
                <c:pt idx="6">
                  <c:v>0.16553770068407253</c:v>
                </c:pt>
                <c:pt idx="7">
                  <c:v>3.4961005497267284E-3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59-4CAB-AC2E-C85F3231F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287024"/>
        <c:axId val="-2128290464"/>
      </c:barChart>
      <c:catAx>
        <c:axId val="-21282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290464"/>
        <c:crosses val="autoZero"/>
        <c:auto val="1"/>
        <c:lblAlgn val="ctr"/>
        <c:lblOffset val="100"/>
        <c:noMultiLvlLbl val="0"/>
      </c:catAx>
      <c:valAx>
        <c:axId val="-21282904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28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COPROLITE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16'!$ES$584</c:f>
              <c:strCache>
                <c:ptCount val="1"/>
                <c:pt idx="0">
                  <c:v>LH1-036FDG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16'!$ES$630:$ES$649</c:f>
              <c:numCache>
                <c:formatCode>0%</c:formatCode>
                <c:ptCount val="20"/>
                <c:pt idx="0">
                  <c:v>0.49800429555104408</c:v>
                </c:pt>
                <c:pt idx="1">
                  <c:v>0</c:v>
                </c:pt>
                <c:pt idx="2">
                  <c:v>0.3902131216762903</c:v>
                </c:pt>
                <c:pt idx="3">
                  <c:v>0</c:v>
                </c:pt>
                <c:pt idx="4">
                  <c:v>1.2232001905797634E-2</c:v>
                </c:pt>
                <c:pt idx="5">
                  <c:v>0</c:v>
                </c:pt>
                <c:pt idx="6">
                  <c:v>0</c:v>
                </c:pt>
                <c:pt idx="7">
                  <c:v>3.2030803727751016E-2</c:v>
                </c:pt>
                <c:pt idx="8">
                  <c:v>7.9734228704729255E-3</c:v>
                </c:pt>
                <c:pt idx="9">
                  <c:v>5.7564115376880385E-3</c:v>
                </c:pt>
                <c:pt idx="10">
                  <c:v>5.6524844052449879E-3</c:v>
                </c:pt>
                <c:pt idx="11">
                  <c:v>6.3852699824071433E-3</c:v>
                </c:pt>
                <c:pt idx="12">
                  <c:v>0</c:v>
                </c:pt>
                <c:pt idx="13">
                  <c:v>3.2296551509834147E-2</c:v>
                </c:pt>
                <c:pt idx="14">
                  <c:v>0</c:v>
                </c:pt>
                <c:pt idx="15">
                  <c:v>7.8642082081813759E-3</c:v>
                </c:pt>
                <c:pt idx="16">
                  <c:v>0</c:v>
                </c:pt>
                <c:pt idx="17">
                  <c:v>0</c:v>
                </c:pt>
                <c:pt idx="18">
                  <c:v>1.5914286252881264E-3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F-4FC8-9A37-D776231A0439}"/>
            </c:ext>
          </c:extLst>
        </c:ser>
        <c:ser>
          <c:idx val="1"/>
          <c:order val="1"/>
          <c:tx>
            <c:strRef>
              <c:f>'Fall 16'!$ET$584</c:f>
              <c:strCache>
                <c:ptCount val="1"/>
                <c:pt idx="0">
                  <c:v>LH1-037FDG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16'!$ET$630:$ET$649</c:f>
              <c:numCache>
                <c:formatCode>0%</c:formatCode>
                <c:ptCount val="20"/>
                <c:pt idx="0">
                  <c:v>0.28740506037687091</c:v>
                </c:pt>
                <c:pt idx="1">
                  <c:v>0</c:v>
                </c:pt>
                <c:pt idx="2">
                  <c:v>0.13545442692345439</c:v>
                </c:pt>
                <c:pt idx="3">
                  <c:v>0</c:v>
                </c:pt>
                <c:pt idx="4">
                  <c:v>8.2303218430391317E-2</c:v>
                </c:pt>
                <c:pt idx="5">
                  <c:v>0</c:v>
                </c:pt>
                <c:pt idx="6">
                  <c:v>0</c:v>
                </c:pt>
                <c:pt idx="7">
                  <c:v>0.34163835089352618</c:v>
                </c:pt>
                <c:pt idx="8">
                  <c:v>4.0430719074869996E-2</c:v>
                </c:pt>
                <c:pt idx="9">
                  <c:v>3.0154442376579885E-2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5.8673418742807154E-2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2.394036318150012E-2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F-4FC8-9A37-D776231A0439}"/>
            </c:ext>
          </c:extLst>
        </c:ser>
        <c:ser>
          <c:idx val="2"/>
          <c:order val="2"/>
          <c:tx>
            <c:strRef>
              <c:f>'Fall 16'!$EU$584</c:f>
              <c:strCache>
                <c:ptCount val="1"/>
                <c:pt idx="0">
                  <c:v>LH1-038FHU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16'!$EU$630:$EU$649</c:f>
              <c:numCache>
                <c:formatCode>0%</c:formatCode>
                <c:ptCount val="20"/>
                <c:pt idx="0">
                  <c:v>0.17267497749139876</c:v>
                </c:pt>
                <c:pt idx="1">
                  <c:v>0</c:v>
                </c:pt>
                <c:pt idx="2">
                  <c:v>3.9065938772046997E-2</c:v>
                </c:pt>
                <c:pt idx="3">
                  <c:v>0</c:v>
                </c:pt>
                <c:pt idx="4">
                  <c:v>0.18163215868065816</c:v>
                </c:pt>
                <c:pt idx="5">
                  <c:v>0</c:v>
                </c:pt>
                <c:pt idx="6">
                  <c:v>0</c:v>
                </c:pt>
                <c:pt idx="7">
                  <c:v>0.25432550600500214</c:v>
                </c:pt>
                <c:pt idx="8">
                  <c:v>0.15041323882154489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0.13481154190636302</c:v>
                </c:pt>
                <c:pt idx="14">
                  <c:v>0</c:v>
                </c:pt>
                <c:pt idx="15">
                  <c:v>2.5652251171606865E-2</c:v>
                </c:pt>
                <c:pt idx="16">
                  <c:v>0</c:v>
                </c:pt>
                <c:pt idx="17">
                  <c:v>0</c:v>
                </c:pt>
                <c:pt idx="18">
                  <c:v>4.1424387151379152E-2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4F-4FC8-9A37-D776231A0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423232"/>
        <c:axId val="-2127426720"/>
      </c:barChart>
      <c:catAx>
        <c:axId val="-212742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426720"/>
        <c:crosses val="autoZero"/>
        <c:auto val="1"/>
        <c:lblAlgn val="ctr"/>
        <c:lblOffset val="100"/>
        <c:noMultiLvlLbl val="0"/>
      </c:catAx>
      <c:valAx>
        <c:axId val="-212742672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42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16'!$AC$585:$AC$613</c:f>
                <c:numCache>
                  <c:formatCode>General</c:formatCode>
                  <c:ptCount val="29"/>
                  <c:pt idx="0">
                    <c:v>1.0888569950054119E-2</c:v>
                  </c:pt>
                  <c:pt idx="1">
                    <c:v>0</c:v>
                  </c:pt>
                  <c:pt idx="2">
                    <c:v>6.5805292836007782E-3</c:v>
                  </c:pt>
                  <c:pt idx="3">
                    <c:v>1.941129863019652E-3</c:v>
                  </c:pt>
                  <c:pt idx="4">
                    <c:v>3.283564822671485E-2</c:v>
                  </c:pt>
                  <c:pt idx="5">
                    <c:v>2.258888343098881E-3</c:v>
                  </c:pt>
                  <c:pt idx="6">
                    <c:v>4.5925458647776661E-3</c:v>
                  </c:pt>
                  <c:pt idx="7">
                    <c:v>6.7796625141534851E-3</c:v>
                  </c:pt>
                  <c:pt idx="8">
                    <c:v>9.9844348273905505E-3</c:v>
                  </c:pt>
                  <c:pt idx="9">
                    <c:v>1.356682272246588E-2</c:v>
                  </c:pt>
                  <c:pt idx="10">
                    <c:v>7.182289920972894E-3</c:v>
                  </c:pt>
                  <c:pt idx="11">
                    <c:v>5.4475645160365306E-3</c:v>
                  </c:pt>
                  <c:pt idx="12">
                    <c:v>3.5947480010155497E-3</c:v>
                  </c:pt>
                  <c:pt idx="13">
                    <c:v>5.159670953433123E-2</c:v>
                  </c:pt>
                  <c:pt idx="14">
                    <c:v>6.2854857770162531E-2</c:v>
                  </c:pt>
                  <c:pt idx="15">
                    <c:v>3.7511720747764946E-2</c:v>
                  </c:pt>
                  <c:pt idx="16">
                    <c:v>9.0206832454509302E-3</c:v>
                  </c:pt>
                  <c:pt idx="17">
                    <c:v>1.8618168039131831E-3</c:v>
                  </c:pt>
                  <c:pt idx="18">
                    <c:v>7.1586735756567987E-2</c:v>
                  </c:pt>
                  <c:pt idx="19">
                    <c:v>1.6618445505129473E-3</c:v>
                  </c:pt>
                  <c:pt idx="21">
                    <c:v>1.5252850007822455E-2</c:v>
                  </c:pt>
                  <c:pt idx="22">
                    <c:v>2.9407765398360975E-2</c:v>
                  </c:pt>
                  <c:pt idx="23">
                    <c:v>6.1753806012662255E-3</c:v>
                  </c:pt>
                  <c:pt idx="24">
                    <c:v>6.2854857770162531E-2</c:v>
                  </c:pt>
                  <c:pt idx="25">
                    <c:v>1.2936559041639151E-2</c:v>
                  </c:pt>
                  <c:pt idx="26">
                    <c:v>2.0327676412728819E-2</c:v>
                  </c:pt>
                  <c:pt idx="27">
                    <c:v>5.8761280582162276E-2</c:v>
                  </c:pt>
                  <c:pt idx="28">
                    <c:v>1.7021407578206554E-2</c:v>
                  </c:pt>
                </c:numCache>
              </c:numRef>
            </c:plus>
            <c:minus>
              <c:numRef>
                <c:f>'Fall 16'!$AC$585:$AC$613</c:f>
                <c:numCache>
                  <c:formatCode>General</c:formatCode>
                  <c:ptCount val="29"/>
                  <c:pt idx="0">
                    <c:v>1.0888569950054119E-2</c:v>
                  </c:pt>
                  <c:pt idx="1">
                    <c:v>0</c:v>
                  </c:pt>
                  <c:pt idx="2">
                    <c:v>6.5805292836007782E-3</c:v>
                  </c:pt>
                  <c:pt idx="3">
                    <c:v>1.941129863019652E-3</c:v>
                  </c:pt>
                  <c:pt idx="4">
                    <c:v>3.283564822671485E-2</c:v>
                  </c:pt>
                  <c:pt idx="5">
                    <c:v>2.258888343098881E-3</c:v>
                  </c:pt>
                  <c:pt idx="6">
                    <c:v>4.5925458647776661E-3</c:v>
                  </c:pt>
                  <c:pt idx="7">
                    <c:v>6.7796625141534851E-3</c:v>
                  </c:pt>
                  <c:pt idx="8">
                    <c:v>9.9844348273905505E-3</c:v>
                  </c:pt>
                  <c:pt idx="9">
                    <c:v>1.356682272246588E-2</c:v>
                  </c:pt>
                  <c:pt idx="10">
                    <c:v>7.182289920972894E-3</c:v>
                  </c:pt>
                  <c:pt idx="11">
                    <c:v>5.4475645160365306E-3</c:v>
                  </c:pt>
                  <c:pt idx="12">
                    <c:v>3.5947480010155497E-3</c:v>
                  </c:pt>
                  <c:pt idx="13">
                    <c:v>5.159670953433123E-2</c:v>
                  </c:pt>
                  <c:pt idx="14">
                    <c:v>6.2854857770162531E-2</c:v>
                  </c:pt>
                  <c:pt idx="15">
                    <c:v>3.7511720747764946E-2</c:v>
                  </c:pt>
                  <c:pt idx="16">
                    <c:v>9.0206832454509302E-3</c:v>
                  </c:pt>
                  <c:pt idx="17">
                    <c:v>1.8618168039131831E-3</c:v>
                  </c:pt>
                  <c:pt idx="18">
                    <c:v>7.1586735756567987E-2</c:v>
                  </c:pt>
                  <c:pt idx="19">
                    <c:v>1.6618445505129473E-3</c:v>
                  </c:pt>
                  <c:pt idx="21">
                    <c:v>1.5252850007822455E-2</c:v>
                  </c:pt>
                  <c:pt idx="22">
                    <c:v>2.9407765398360975E-2</c:v>
                  </c:pt>
                  <c:pt idx="23">
                    <c:v>6.1753806012662255E-3</c:v>
                  </c:pt>
                  <c:pt idx="24">
                    <c:v>6.2854857770162531E-2</c:v>
                  </c:pt>
                  <c:pt idx="25">
                    <c:v>1.2936559041639151E-2</c:v>
                  </c:pt>
                  <c:pt idx="26">
                    <c:v>2.0327676412728819E-2</c:v>
                  </c:pt>
                  <c:pt idx="27">
                    <c:v>5.8761280582162276E-2</c:v>
                  </c:pt>
                  <c:pt idx="28">
                    <c:v>1.7021407578206554E-2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16'!$Z$585:$Z$613</c:f>
              <c:numCache>
                <c:formatCode>0%</c:formatCode>
                <c:ptCount val="29"/>
                <c:pt idx="0">
                  <c:v>2.8617818837411085E-2</c:v>
                </c:pt>
                <c:pt idx="1">
                  <c:v>0</c:v>
                </c:pt>
                <c:pt idx="2">
                  <c:v>1.1083008995732363E-2</c:v>
                </c:pt>
                <c:pt idx="3">
                  <c:v>4.203435689592392E-3</c:v>
                </c:pt>
                <c:pt idx="4">
                  <c:v>6.3229435108218629E-2</c:v>
                </c:pt>
                <c:pt idx="5">
                  <c:v>2.9933607161853767E-3</c:v>
                </c:pt>
                <c:pt idx="6">
                  <c:v>2.8694207975776443E-3</c:v>
                </c:pt>
                <c:pt idx="7">
                  <c:v>1.3241948415628122E-2</c:v>
                </c:pt>
                <c:pt idx="8">
                  <c:v>1.4667936452057653E-2</c:v>
                </c:pt>
                <c:pt idx="9">
                  <c:v>1.1556560672059811E-2</c:v>
                </c:pt>
                <c:pt idx="10">
                  <c:v>6.7122442787220524E-3</c:v>
                </c:pt>
                <c:pt idx="11">
                  <c:v>7.8872819549683972E-3</c:v>
                </c:pt>
                <c:pt idx="12">
                  <c:v>4.7440291872813175E-3</c:v>
                </c:pt>
                <c:pt idx="13">
                  <c:v>0.10000027326936448</c:v>
                </c:pt>
                <c:pt idx="14">
                  <c:v>8.8296995471182665E-2</c:v>
                </c:pt>
                <c:pt idx="15">
                  <c:v>4.9804318861735558E-2</c:v>
                </c:pt>
                <c:pt idx="16">
                  <c:v>1.5929723133910167E-2</c:v>
                </c:pt>
                <c:pt idx="17">
                  <c:v>3.08323350011745E-3</c:v>
                </c:pt>
                <c:pt idx="18">
                  <c:v>0.1197122924187967</c:v>
                </c:pt>
                <c:pt idx="19">
                  <c:v>3.1127795603246109E-3</c:v>
                </c:pt>
                <c:pt idx="21">
                  <c:v>4.1169044895779085E-2</c:v>
                </c:pt>
                <c:pt idx="22">
                  <c:v>4.6412366765160834E-2</c:v>
                </c:pt>
                <c:pt idx="23">
                  <c:v>8.9357952771962311E-3</c:v>
                </c:pt>
                <c:pt idx="24">
                  <c:v>8.8296995471182665E-2</c:v>
                </c:pt>
                <c:pt idx="25">
                  <c:v>4.2342913534531179E-2</c:v>
                </c:pt>
                <c:pt idx="26">
                  <c:v>2.5735571116331422E-2</c:v>
                </c:pt>
                <c:pt idx="27">
                  <c:v>0.18593654271019053</c:v>
                </c:pt>
                <c:pt idx="28">
                  <c:v>9.4246729087615697E-3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A-448E-8D56-4C3C84892D08}"/>
            </c:ext>
          </c:extLst>
        </c:ser>
        <c:ser>
          <c:idx val="1"/>
          <c:order val="1"/>
          <c:tx>
            <c:strRef>
              <c:f>'Fall 16'!$AA$584</c:f>
              <c:strCache>
                <c:ptCount val="1"/>
                <c:pt idx="0">
                  <c:v>Mean Summer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16'!$AE$585:$AE$613</c:f>
                <c:numCache>
                  <c:formatCode>General</c:formatCode>
                  <c:ptCount val="29"/>
                  <c:pt idx="0">
                    <c:v>5.9323226474960553E-3</c:v>
                  </c:pt>
                  <c:pt idx="1">
                    <c:v>0</c:v>
                  </c:pt>
                  <c:pt idx="2">
                    <c:v>2.8094423038404776E-3</c:v>
                  </c:pt>
                  <c:pt idx="3">
                    <c:v>4.7408469547249128E-4</c:v>
                  </c:pt>
                  <c:pt idx="4">
                    <c:v>1.6082384461744145E-2</c:v>
                  </c:pt>
                  <c:pt idx="5">
                    <c:v>1.007728107514709E-3</c:v>
                  </c:pt>
                  <c:pt idx="6">
                    <c:v>3.1465503648926235E-4</c:v>
                  </c:pt>
                  <c:pt idx="7">
                    <c:v>1.712320083264885E-3</c:v>
                  </c:pt>
                  <c:pt idx="8">
                    <c:v>3.4638083738182325E-3</c:v>
                  </c:pt>
                  <c:pt idx="9">
                    <c:v>8.9616532318808565E-4</c:v>
                  </c:pt>
                  <c:pt idx="10">
                    <c:v>6.8284747501010578E-4</c:v>
                  </c:pt>
                  <c:pt idx="11">
                    <c:v>4.6611292936799111E-3</c:v>
                  </c:pt>
                  <c:pt idx="12">
                    <c:v>4.3745757577756883E-4</c:v>
                  </c:pt>
                  <c:pt idx="13">
                    <c:v>6.3727516832046804E-2</c:v>
                  </c:pt>
                  <c:pt idx="14">
                    <c:v>6.7112773963930367E-2</c:v>
                  </c:pt>
                  <c:pt idx="15">
                    <c:v>1.3027659201738265E-2</c:v>
                  </c:pt>
                  <c:pt idx="16">
                    <c:v>4.3340048680492087E-3</c:v>
                  </c:pt>
                  <c:pt idx="17">
                    <c:v>8.0215304884419323E-4</c:v>
                  </c:pt>
                  <c:pt idx="18">
                    <c:v>4.9005163079209157E-2</c:v>
                  </c:pt>
                  <c:pt idx="19">
                    <c:v>8.6338510439146134E-4</c:v>
                  </c:pt>
                  <c:pt idx="21">
                    <c:v>1.0645376425979946E-2</c:v>
                  </c:pt>
                  <c:pt idx="22">
                    <c:v>1.8669438531595174E-2</c:v>
                  </c:pt>
                  <c:pt idx="23">
                    <c:v>3.8699652852837861E-3</c:v>
                  </c:pt>
                  <c:pt idx="24">
                    <c:v>6.7112773963930367E-2</c:v>
                  </c:pt>
                  <c:pt idx="25">
                    <c:v>1.0961003967975377E-2</c:v>
                  </c:pt>
                  <c:pt idx="26">
                    <c:v>7.9071924210058556E-3</c:v>
                  </c:pt>
                  <c:pt idx="27">
                    <c:v>5.9289698498512941E-2</c:v>
                  </c:pt>
                  <c:pt idx="28">
                    <c:v>1.2525286646783496E-3</c:v>
                  </c:pt>
                </c:numCache>
              </c:numRef>
            </c:plus>
            <c:minus>
              <c:numRef>
                <c:f>'Fall 16'!$AE$585:$AE$613</c:f>
                <c:numCache>
                  <c:formatCode>General</c:formatCode>
                  <c:ptCount val="29"/>
                  <c:pt idx="0">
                    <c:v>5.9323226474960553E-3</c:v>
                  </c:pt>
                  <c:pt idx="1">
                    <c:v>0</c:v>
                  </c:pt>
                  <c:pt idx="2">
                    <c:v>2.8094423038404776E-3</c:v>
                  </c:pt>
                  <c:pt idx="3">
                    <c:v>4.7408469547249128E-4</c:v>
                  </c:pt>
                  <c:pt idx="4">
                    <c:v>1.6082384461744145E-2</c:v>
                  </c:pt>
                  <c:pt idx="5">
                    <c:v>1.007728107514709E-3</c:v>
                  </c:pt>
                  <c:pt idx="6">
                    <c:v>3.1465503648926235E-4</c:v>
                  </c:pt>
                  <c:pt idx="7">
                    <c:v>1.712320083264885E-3</c:v>
                  </c:pt>
                  <c:pt idx="8">
                    <c:v>3.4638083738182325E-3</c:v>
                  </c:pt>
                  <c:pt idx="9">
                    <c:v>8.9616532318808565E-4</c:v>
                  </c:pt>
                  <c:pt idx="10">
                    <c:v>6.8284747501010578E-4</c:v>
                  </c:pt>
                  <c:pt idx="11">
                    <c:v>4.6611292936799111E-3</c:v>
                  </c:pt>
                  <c:pt idx="12">
                    <c:v>4.3745757577756883E-4</c:v>
                  </c:pt>
                  <c:pt idx="13">
                    <c:v>6.3727516832046804E-2</c:v>
                  </c:pt>
                  <c:pt idx="14">
                    <c:v>6.7112773963930367E-2</c:v>
                  </c:pt>
                  <c:pt idx="15">
                    <c:v>1.3027659201738265E-2</c:v>
                  </c:pt>
                  <c:pt idx="16">
                    <c:v>4.3340048680492087E-3</c:v>
                  </c:pt>
                  <c:pt idx="17">
                    <c:v>8.0215304884419323E-4</c:v>
                  </c:pt>
                  <c:pt idx="18">
                    <c:v>4.9005163079209157E-2</c:v>
                  </c:pt>
                  <c:pt idx="19">
                    <c:v>8.6338510439146134E-4</c:v>
                  </c:pt>
                  <c:pt idx="21">
                    <c:v>1.0645376425979946E-2</c:v>
                  </c:pt>
                  <c:pt idx="22">
                    <c:v>1.8669438531595174E-2</c:v>
                  </c:pt>
                  <c:pt idx="23">
                    <c:v>3.8699652852837861E-3</c:v>
                  </c:pt>
                  <c:pt idx="24">
                    <c:v>6.7112773963930367E-2</c:v>
                  </c:pt>
                  <c:pt idx="25">
                    <c:v>1.0961003967975377E-2</c:v>
                  </c:pt>
                  <c:pt idx="26">
                    <c:v>7.9071924210058556E-3</c:v>
                  </c:pt>
                  <c:pt idx="27">
                    <c:v>5.9289698498512941E-2</c:v>
                  </c:pt>
                  <c:pt idx="28">
                    <c:v>1.2525286646783496E-3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16'!$AA$585:$AA$613</c:f>
              <c:numCache>
                <c:formatCode>0%</c:formatCode>
                <c:ptCount val="29"/>
                <c:pt idx="0">
                  <c:v>2.3756643579716154E-2</c:v>
                </c:pt>
                <c:pt idx="1">
                  <c:v>0</c:v>
                </c:pt>
                <c:pt idx="2">
                  <c:v>9.3325248408935024E-3</c:v>
                </c:pt>
                <c:pt idx="3">
                  <c:v>3.4926962766067852E-3</c:v>
                </c:pt>
                <c:pt idx="4">
                  <c:v>6.7333298186323429E-2</c:v>
                </c:pt>
                <c:pt idx="5">
                  <c:v>1.6680450331796564E-3</c:v>
                </c:pt>
                <c:pt idx="6">
                  <c:v>1.2108593877339386E-3</c:v>
                </c:pt>
                <c:pt idx="7">
                  <c:v>1.361369785015692E-2</c:v>
                </c:pt>
                <c:pt idx="8">
                  <c:v>1.2192497686041427E-2</c:v>
                </c:pt>
                <c:pt idx="9">
                  <c:v>4.8736803464412481E-3</c:v>
                </c:pt>
                <c:pt idx="10">
                  <c:v>3.5482871922372472E-3</c:v>
                </c:pt>
                <c:pt idx="11">
                  <c:v>6.6985087951953416E-3</c:v>
                </c:pt>
                <c:pt idx="12">
                  <c:v>2.3817230140584138E-3</c:v>
                </c:pt>
                <c:pt idx="13">
                  <c:v>0.10171546818660268</c:v>
                </c:pt>
                <c:pt idx="14">
                  <c:v>0.13318489870602102</c:v>
                </c:pt>
                <c:pt idx="15">
                  <c:v>3.2643164885615451E-2</c:v>
                </c:pt>
                <c:pt idx="16">
                  <c:v>9.654412383663118E-3</c:v>
                </c:pt>
                <c:pt idx="17">
                  <c:v>2.5558942393535049E-3</c:v>
                </c:pt>
                <c:pt idx="18">
                  <c:v>0.10678613666938523</c:v>
                </c:pt>
                <c:pt idx="19">
                  <c:v>2.8729159096088294E-3</c:v>
                </c:pt>
                <c:pt idx="21">
                  <c:v>3.8083739948304919E-2</c:v>
                </c:pt>
                <c:pt idx="22">
                  <c:v>4.675691624848425E-2</c:v>
                </c:pt>
                <c:pt idx="23">
                  <c:v>1.0790110473404751E-2</c:v>
                </c:pt>
                <c:pt idx="24">
                  <c:v>0.13318489870602102</c:v>
                </c:pt>
                <c:pt idx="25">
                  <c:v>4.4950842920067749E-2</c:v>
                </c:pt>
                <c:pt idx="26">
                  <c:v>1.7554316803651351E-2</c:v>
                </c:pt>
                <c:pt idx="27">
                  <c:v>0.16323282154155533</c:v>
                </c:pt>
                <c:pt idx="28">
                  <c:v>5.9310001896766707E-3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A-448E-8D56-4C3C84892D08}"/>
            </c:ext>
          </c:extLst>
        </c:ser>
        <c:ser>
          <c:idx val="2"/>
          <c:order val="2"/>
          <c:tx>
            <c:strRef>
              <c:f>'Fall 16'!$AB$584</c:f>
              <c:strCache>
                <c:ptCount val="1"/>
                <c:pt idx="0">
                  <c:v>Mean winter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16'!$AF$585:$AF$613</c:f>
                <c:numCache>
                  <c:formatCode>General</c:formatCode>
                  <c:ptCount val="29"/>
                  <c:pt idx="0">
                    <c:v>6.1621947046696136E-3</c:v>
                  </c:pt>
                  <c:pt idx="1">
                    <c:v>0</c:v>
                  </c:pt>
                  <c:pt idx="2">
                    <c:v>3.5554739468027946E-3</c:v>
                  </c:pt>
                  <c:pt idx="3">
                    <c:v>2.0063234875023106E-3</c:v>
                  </c:pt>
                  <c:pt idx="4">
                    <c:v>4.0768574116565107E-2</c:v>
                  </c:pt>
                  <c:pt idx="5">
                    <c:v>2.057350406003551E-3</c:v>
                  </c:pt>
                  <c:pt idx="6">
                    <c:v>6.620328264687606E-3</c:v>
                  </c:pt>
                  <c:pt idx="7">
                    <c:v>2.9229746980159958E-3</c:v>
                  </c:pt>
                  <c:pt idx="8">
                    <c:v>6.2542691120948098E-3</c:v>
                  </c:pt>
                  <c:pt idx="9">
                    <c:v>3.8815928801290969E-3</c:v>
                  </c:pt>
                  <c:pt idx="10">
                    <c:v>4.2595799920430331E-3</c:v>
                  </c:pt>
                  <c:pt idx="11">
                    <c:v>4.0408569557600776E-3</c:v>
                  </c:pt>
                  <c:pt idx="12">
                    <c:v>3.9680918954425439E-3</c:v>
                  </c:pt>
                  <c:pt idx="13">
                    <c:v>4.7219926802247604E-2</c:v>
                  </c:pt>
                  <c:pt idx="14">
                    <c:v>3.2590288358252444E-2</c:v>
                  </c:pt>
                  <c:pt idx="15">
                    <c:v>1.9737104386279195E-2</c:v>
                  </c:pt>
                  <c:pt idx="16">
                    <c:v>6.9563454691052738E-3</c:v>
                  </c:pt>
                  <c:pt idx="17">
                    <c:v>1.5459439389801011E-3</c:v>
                  </c:pt>
                  <c:pt idx="18">
                    <c:v>9.9844675275039887E-2</c:v>
                  </c:pt>
                  <c:pt idx="19">
                    <c:v>1.9802510193273571E-3</c:v>
                  </c:pt>
                  <c:pt idx="21">
                    <c:v>9.4572709468289853E-3</c:v>
                  </c:pt>
                  <c:pt idx="22">
                    <c:v>3.6260916728612744E-2</c:v>
                  </c:pt>
                  <c:pt idx="23">
                    <c:v>2.7498099821531481E-3</c:v>
                  </c:pt>
                  <c:pt idx="24">
                    <c:v>3.2590288358252444E-2</c:v>
                  </c:pt>
                  <c:pt idx="25">
                    <c:v>1.1956399946299918E-2</c:v>
                  </c:pt>
                  <c:pt idx="26">
                    <c:v>2.7206548716004524E-2</c:v>
                  </c:pt>
                  <c:pt idx="27">
                    <c:v>3.6042093912561711E-2</c:v>
                  </c:pt>
                  <c:pt idx="28">
                    <c:v>9.9842165536763775E-4</c:v>
                  </c:pt>
                </c:numCache>
              </c:numRef>
            </c:plus>
            <c:minus>
              <c:numRef>
                <c:f>'Fall 16'!$AF$585:$AF$613</c:f>
                <c:numCache>
                  <c:formatCode>General</c:formatCode>
                  <c:ptCount val="29"/>
                  <c:pt idx="0">
                    <c:v>6.1621947046696136E-3</c:v>
                  </c:pt>
                  <c:pt idx="1">
                    <c:v>0</c:v>
                  </c:pt>
                  <c:pt idx="2">
                    <c:v>3.5554739468027946E-3</c:v>
                  </c:pt>
                  <c:pt idx="3">
                    <c:v>2.0063234875023106E-3</c:v>
                  </c:pt>
                  <c:pt idx="4">
                    <c:v>4.0768574116565107E-2</c:v>
                  </c:pt>
                  <c:pt idx="5">
                    <c:v>2.057350406003551E-3</c:v>
                  </c:pt>
                  <c:pt idx="6">
                    <c:v>6.620328264687606E-3</c:v>
                  </c:pt>
                  <c:pt idx="7">
                    <c:v>2.9229746980159958E-3</c:v>
                  </c:pt>
                  <c:pt idx="8">
                    <c:v>6.2542691120948098E-3</c:v>
                  </c:pt>
                  <c:pt idx="9">
                    <c:v>3.8815928801290969E-3</c:v>
                  </c:pt>
                  <c:pt idx="10">
                    <c:v>4.2595799920430331E-3</c:v>
                  </c:pt>
                  <c:pt idx="11">
                    <c:v>4.0408569557600776E-3</c:v>
                  </c:pt>
                  <c:pt idx="12">
                    <c:v>3.9680918954425439E-3</c:v>
                  </c:pt>
                  <c:pt idx="13">
                    <c:v>4.7219926802247604E-2</c:v>
                  </c:pt>
                  <c:pt idx="14">
                    <c:v>3.2590288358252444E-2</c:v>
                  </c:pt>
                  <c:pt idx="15">
                    <c:v>1.9737104386279195E-2</c:v>
                  </c:pt>
                  <c:pt idx="16">
                    <c:v>6.9563454691052738E-3</c:v>
                  </c:pt>
                  <c:pt idx="17">
                    <c:v>1.5459439389801011E-3</c:v>
                  </c:pt>
                  <c:pt idx="18">
                    <c:v>9.9844675275039887E-2</c:v>
                  </c:pt>
                  <c:pt idx="19">
                    <c:v>1.9802510193273571E-3</c:v>
                  </c:pt>
                  <c:pt idx="21">
                    <c:v>9.4572709468289853E-3</c:v>
                  </c:pt>
                  <c:pt idx="22">
                    <c:v>3.6260916728612744E-2</c:v>
                  </c:pt>
                  <c:pt idx="23">
                    <c:v>2.7498099821531481E-3</c:v>
                  </c:pt>
                  <c:pt idx="24">
                    <c:v>3.2590288358252444E-2</c:v>
                  </c:pt>
                  <c:pt idx="25">
                    <c:v>1.1956399946299918E-2</c:v>
                  </c:pt>
                  <c:pt idx="26">
                    <c:v>2.7206548716004524E-2</c:v>
                  </c:pt>
                  <c:pt idx="27">
                    <c:v>3.6042093912561711E-2</c:v>
                  </c:pt>
                  <c:pt idx="28">
                    <c:v>9.9842165536763775E-4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16'!$AB$585:$AB$613</c:f>
              <c:numCache>
                <c:formatCode>0%</c:formatCode>
                <c:ptCount val="29"/>
                <c:pt idx="0">
                  <c:v>2.7886114557850675E-2</c:v>
                </c:pt>
                <c:pt idx="1">
                  <c:v>0</c:v>
                </c:pt>
                <c:pt idx="2">
                  <c:v>1.0671914182505257E-2</c:v>
                </c:pt>
                <c:pt idx="3">
                  <c:v>5.2283720938352896E-3</c:v>
                </c:pt>
                <c:pt idx="4">
                  <c:v>7.2100933028247924E-2</c:v>
                </c:pt>
                <c:pt idx="5">
                  <c:v>4.4861552546580034E-3</c:v>
                </c:pt>
                <c:pt idx="6">
                  <c:v>4.6952953497280672E-3</c:v>
                </c:pt>
                <c:pt idx="7">
                  <c:v>1.4474927276998836E-2</c:v>
                </c:pt>
                <c:pt idx="8">
                  <c:v>1.6098471077729003E-2</c:v>
                </c:pt>
                <c:pt idx="9">
                  <c:v>1.1246315648990942E-2</c:v>
                </c:pt>
                <c:pt idx="10">
                  <c:v>6.4069339416939321E-3</c:v>
                </c:pt>
                <c:pt idx="11">
                  <c:v>7.5004637895514023E-3</c:v>
                </c:pt>
                <c:pt idx="12">
                  <c:v>6.3112940240469262E-3</c:v>
                </c:pt>
                <c:pt idx="13">
                  <c:v>8.8826649843927713E-2</c:v>
                </c:pt>
                <c:pt idx="14">
                  <c:v>7.0721302489828927E-2</c:v>
                </c:pt>
                <c:pt idx="15">
                  <c:v>4.992335147015408E-2</c:v>
                </c:pt>
                <c:pt idx="16">
                  <c:v>1.7013416000977093E-2</c:v>
                </c:pt>
                <c:pt idx="17">
                  <c:v>3.3435485644244534E-3</c:v>
                </c:pt>
                <c:pt idx="18">
                  <c:v>0.12998600963310938</c:v>
                </c:pt>
                <c:pt idx="19">
                  <c:v>3.1281671968133645E-3</c:v>
                </c:pt>
                <c:pt idx="21">
                  <c:v>3.7999766443989016E-2</c:v>
                </c:pt>
                <c:pt idx="22">
                  <c:v>4.9915921081589668E-2</c:v>
                </c:pt>
                <c:pt idx="23">
                  <c:v>8.8022324796955317E-3</c:v>
                </c:pt>
                <c:pt idx="24">
                  <c:v>7.0721302489828927E-2</c:v>
                </c:pt>
                <c:pt idx="25">
                  <c:v>3.7646858737396323E-2</c:v>
                </c:pt>
                <c:pt idx="26">
                  <c:v>3.3940303252788254E-2</c:v>
                </c:pt>
                <c:pt idx="27">
                  <c:v>0.20542413967664896</c:v>
                </c:pt>
                <c:pt idx="28">
                  <c:v>5.49984041299207E-3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A-448E-8D56-4C3C8489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0047648"/>
        <c:axId val="-2130044080"/>
      </c:barChart>
      <c:catAx>
        <c:axId val="-21300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044080"/>
        <c:crosses val="autoZero"/>
        <c:auto val="1"/>
        <c:lblAlgn val="ctr"/>
        <c:lblOffset val="100"/>
        <c:noMultiLvlLbl val="0"/>
      </c:catAx>
      <c:valAx>
        <c:axId val="-2130044080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04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COPROLITE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16'!$ES$584</c:f>
              <c:strCache>
                <c:ptCount val="1"/>
                <c:pt idx="0">
                  <c:v>LH1-036FDG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16'!$ES$654:$ES$664</c:f>
              <c:numCache>
                <c:formatCode>0%</c:formatCode>
                <c:ptCount val="11"/>
                <c:pt idx="0">
                  <c:v>0.51841892998097694</c:v>
                </c:pt>
                <c:pt idx="1">
                  <c:v>0.40620908456245353</c:v>
                </c:pt>
                <c:pt idx="2">
                  <c:v>0</c:v>
                </c:pt>
                <c:pt idx="3">
                  <c:v>1.2733426992857963E-2</c:v>
                </c:pt>
                <c:pt idx="4">
                  <c:v>0</c:v>
                </c:pt>
                <c:pt idx="5">
                  <c:v>8.3002765030823784E-3</c:v>
                </c:pt>
                <c:pt idx="6">
                  <c:v>5.8841960667403758E-3</c:v>
                </c:pt>
                <c:pt idx="7">
                  <c:v>6.6470206411700953E-3</c:v>
                </c:pt>
                <c:pt idx="8">
                  <c:v>0</c:v>
                </c:pt>
                <c:pt idx="9">
                  <c:v>3.3620480436373258E-2</c:v>
                </c:pt>
                <c:pt idx="10">
                  <c:v>8.186584816345481E-3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0-40C4-B632-08A96DDA2834}"/>
            </c:ext>
          </c:extLst>
        </c:ser>
        <c:ser>
          <c:idx val="1"/>
          <c:order val="1"/>
          <c:tx>
            <c:strRef>
              <c:f>'Fall 16'!$ET$584</c:f>
              <c:strCache>
                <c:ptCount val="1"/>
                <c:pt idx="0">
                  <c:v>LH1-037FDG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16'!$ET$654:$ET$664</c:f>
              <c:numCache>
                <c:formatCode>0%</c:formatCode>
                <c:ptCount val="11"/>
                <c:pt idx="0">
                  <c:v>0.47562606395737744</c:v>
                </c:pt>
                <c:pt idx="1">
                  <c:v>0.22416326225684477</c:v>
                </c:pt>
                <c:pt idx="2">
                  <c:v>0</c:v>
                </c:pt>
                <c:pt idx="3">
                  <c:v>0.13620343281965944</c:v>
                </c:pt>
                <c:pt idx="4">
                  <c:v>0</c:v>
                </c:pt>
                <c:pt idx="5">
                  <c:v>6.6908716747474548E-2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9.7098524218643803E-2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0-40C4-B632-08A96DDA2834}"/>
            </c:ext>
          </c:extLst>
        </c:ser>
        <c:ser>
          <c:idx val="2"/>
          <c:order val="2"/>
          <c:tx>
            <c:strRef>
              <c:f>'Fall 16'!$EU$584</c:f>
              <c:strCache>
                <c:ptCount val="1"/>
                <c:pt idx="0">
                  <c:v>LH1-038FHU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16'!$EU$654:$EU$664</c:f>
              <c:numCache>
                <c:formatCode>0%</c:formatCode>
                <c:ptCount val="11"/>
                <c:pt idx="0">
                  <c:v>0.24518984919336603</c:v>
                </c:pt>
                <c:pt idx="1">
                  <c:v>5.5471683131347725E-2</c:v>
                </c:pt>
                <c:pt idx="2">
                  <c:v>0</c:v>
                </c:pt>
                <c:pt idx="3">
                  <c:v>0.2579085993961947</c:v>
                </c:pt>
                <c:pt idx="4">
                  <c:v>0</c:v>
                </c:pt>
                <c:pt idx="5">
                  <c:v>0.21357929144758328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0.19142566056620908</c:v>
                </c:pt>
                <c:pt idx="10">
                  <c:v>3.6424916265299256E-2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00-40C4-B632-08A96DDA2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354672"/>
        <c:axId val="-2128358128"/>
      </c:barChart>
      <c:catAx>
        <c:axId val="-212835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358128"/>
        <c:crosses val="autoZero"/>
        <c:auto val="1"/>
        <c:lblAlgn val="ctr"/>
        <c:lblOffset val="100"/>
        <c:noMultiLvlLbl val="0"/>
      </c:catAx>
      <c:valAx>
        <c:axId val="-2128358128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35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COPROLITE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16'!$ES$584</c:f>
              <c:strCache>
                <c:ptCount val="1"/>
                <c:pt idx="0">
                  <c:v>LH1-036FDG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16'!$ES$669:$ES$677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0.81340545440401968</c:v>
                </c:pt>
                <c:pt idx="3">
                  <c:v>0.146181050664458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4.0413494931522347E-2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0-4364-A88D-058A03CDB5D0}"/>
            </c:ext>
          </c:extLst>
        </c:ser>
        <c:ser>
          <c:idx val="1"/>
          <c:order val="1"/>
          <c:tx>
            <c:strRef>
              <c:f>'Fall 16'!$ET$584</c:f>
              <c:strCache>
                <c:ptCount val="1"/>
                <c:pt idx="0">
                  <c:v>LH1-037FDG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16'!$ET$669:$ET$677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0.8633048439935429</c:v>
                </c:pt>
                <c:pt idx="3">
                  <c:v>7.6198928204459018E-2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6.04962278019981E-2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0-4364-A88D-058A03CDB5D0}"/>
            </c:ext>
          </c:extLst>
        </c:ser>
        <c:ser>
          <c:idx val="2"/>
          <c:order val="2"/>
          <c:tx>
            <c:strRef>
              <c:f>'Fall 16'!$EU$584</c:f>
              <c:strCache>
                <c:ptCount val="1"/>
                <c:pt idx="0">
                  <c:v>LH1-038FHU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16'!$EU$669:$EU$677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0.85993439690111573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0.14006560309888433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C0-4364-A88D-058A03CDB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378448"/>
        <c:axId val="-2128381904"/>
      </c:barChart>
      <c:catAx>
        <c:axId val="-212837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381904"/>
        <c:crosses val="autoZero"/>
        <c:auto val="1"/>
        <c:lblAlgn val="ctr"/>
        <c:lblOffset val="100"/>
        <c:noMultiLvlLbl val="0"/>
      </c:catAx>
      <c:valAx>
        <c:axId val="-212838190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37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DOG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16'!$CU$584</c:f>
              <c:strCache>
                <c:ptCount val="1"/>
                <c:pt idx="0">
                  <c:v>LH1-026FDG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16'!$CU$585:$CU$613</c:f>
              <c:numCache>
                <c:formatCode>0%</c:formatCode>
                <c:ptCount val="29"/>
                <c:pt idx="0">
                  <c:v>9.4923229254276112E-2</c:v>
                </c:pt>
                <c:pt idx="1">
                  <c:v>0</c:v>
                </c:pt>
                <c:pt idx="2">
                  <c:v>1.2619098828190836E-2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3.5017438439823072E-2</c:v>
                </c:pt>
                <c:pt idx="8">
                  <c:v>2.1796416941385387E-3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1.4669098894113761E-3</c:v>
                </c:pt>
                <c:pt idx="14">
                  <c:v>0</c:v>
                </c:pt>
                <c:pt idx="15">
                  <c:v>0</c:v>
                </c:pt>
                <c:pt idx="16">
                  <c:v>5.7070113605190275E-3</c:v>
                </c:pt>
                <c:pt idx="17">
                  <c:v>0</c:v>
                </c:pt>
                <c:pt idx="18">
                  <c:v>1.7071814893364342E-2</c:v>
                </c:pt>
                <c:pt idx="19">
                  <c:v>0</c:v>
                </c:pt>
                <c:pt idx="20">
                  <c:v>0</c:v>
                </c:pt>
                <c:pt idx="21">
                  <c:v>0.23014825954159471</c:v>
                </c:pt>
                <c:pt idx="22">
                  <c:v>2.1599090880167126E-3</c:v>
                </c:pt>
                <c:pt idx="23">
                  <c:v>0</c:v>
                </c:pt>
                <c:pt idx="24">
                  <c:v>0</c:v>
                </c:pt>
                <c:pt idx="25">
                  <c:v>0.13819307539238312</c:v>
                </c:pt>
                <c:pt idx="26">
                  <c:v>3.0891501973483566E-2</c:v>
                </c:pt>
                <c:pt idx="27">
                  <c:v>0.4259839769742797</c:v>
                </c:pt>
                <c:pt idx="28">
                  <c:v>3.6381326705189512E-3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C-4447-BF0A-5B533F5284AD}"/>
            </c:ext>
          </c:extLst>
        </c:ser>
        <c:ser>
          <c:idx val="1"/>
          <c:order val="1"/>
          <c:tx>
            <c:strRef>
              <c:f>'Fall 16'!$CV$584</c:f>
              <c:strCache>
                <c:ptCount val="1"/>
                <c:pt idx="0">
                  <c:v>LH1-034FDG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16'!$CV$585:$CV$613</c:f>
              <c:numCache>
                <c:formatCode>0%</c:formatCode>
                <c:ptCount val="29"/>
                <c:pt idx="0">
                  <c:v>3.3069056007685643E-2</c:v>
                </c:pt>
                <c:pt idx="1">
                  <c:v>0</c:v>
                </c:pt>
                <c:pt idx="2">
                  <c:v>2.4406435902534747E-3</c:v>
                </c:pt>
                <c:pt idx="3">
                  <c:v>2.4893766252784598E-3</c:v>
                </c:pt>
                <c:pt idx="4">
                  <c:v>6.8138475721361211E-3</c:v>
                </c:pt>
                <c:pt idx="5">
                  <c:v>5.2175765092018751E-4</c:v>
                </c:pt>
                <c:pt idx="6">
                  <c:v>0</c:v>
                </c:pt>
                <c:pt idx="7">
                  <c:v>5.161199098230305E-3</c:v>
                </c:pt>
                <c:pt idx="8">
                  <c:v>4.6732243871027085E-3</c:v>
                </c:pt>
                <c:pt idx="9">
                  <c:v>3.2453823095693547E-3</c:v>
                </c:pt>
                <c:pt idx="10">
                  <c:v>0</c:v>
                </c:pt>
                <c:pt idx="11">
                  <c:v>0</c:v>
                </c:pt>
                <c:pt idx="12">
                  <c:v>2.6002529102037938E-3</c:v>
                </c:pt>
                <c:pt idx="13">
                  <c:v>9.918626531497516E-3</c:v>
                </c:pt>
                <c:pt idx="14">
                  <c:v>4.1154423202627077E-2</c:v>
                </c:pt>
                <c:pt idx="15">
                  <c:v>8.0309058082002306E-4</c:v>
                </c:pt>
                <c:pt idx="16">
                  <c:v>2.8284358092924185E-4</c:v>
                </c:pt>
                <c:pt idx="17">
                  <c:v>0</c:v>
                </c:pt>
                <c:pt idx="18">
                  <c:v>2.3685268604527413E-3</c:v>
                </c:pt>
                <c:pt idx="19">
                  <c:v>0</c:v>
                </c:pt>
                <c:pt idx="20">
                  <c:v>0</c:v>
                </c:pt>
                <c:pt idx="21">
                  <c:v>0.41777058008069456</c:v>
                </c:pt>
                <c:pt idx="22">
                  <c:v>0.35035831716272964</c:v>
                </c:pt>
                <c:pt idx="23">
                  <c:v>0</c:v>
                </c:pt>
                <c:pt idx="24">
                  <c:v>4.1154423202627077E-2</c:v>
                </c:pt>
                <c:pt idx="25">
                  <c:v>2.2303072205153401E-2</c:v>
                </c:pt>
                <c:pt idx="26">
                  <c:v>5.5207728393194483E-3</c:v>
                </c:pt>
                <c:pt idx="27">
                  <c:v>4.6658486040434842E-2</c:v>
                </c:pt>
                <c:pt idx="28">
                  <c:v>6.9209756133426078E-4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C-4447-BF0A-5B533F5284AD}"/>
            </c:ext>
          </c:extLst>
        </c:ser>
        <c:ser>
          <c:idx val="2"/>
          <c:order val="2"/>
          <c:tx>
            <c:strRef>
              <c:f>'Fall 16'!$CW$584</c:f>
              <c:strCache>
                <c:ptCount val="1"/>
                <c:pt idx="0">
                  <c:v>LH4-492FDG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16'!$CW$585:$CW$613</c:f>
              <c:numCache>
                <c:formatCode>0%</c:formatCode>
                <c:ptCount val="29"/>
                <c:pt idx="0">
                  <c:v>4.3712708625875691E-3</c:v>
                </c:pt>
                <c:pt idx="1">
                  <c:v>0</c:v>
                </c:pt>
                <c:pt idx="2">
                  <c:v>3.7387815075127671E-4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4.3781287591323333E-2</c:v>
                </c:pt>
                <c:pt idx="8">
                  <c:v>2.2425429978279398E-3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3.2107472773738217E-3</c:v>
                </c:pt>
                <c:pt idx="14">
                  <c:v>0</c:v>
                </c:pt>
                <c:pt idx="15">
                  <c:v>0</c:v>
                </c:pt>
                <c:pt idx="16">
                  <c:v>1.6619316432578184E-2</c:v>
                </c:pt>
                <c:pt idx="17">
                  <c:v>0</c:v>
                </c:pt>
                <c:pt idx="18">
                  <c:v>3.8787400709936408E-2</c:v>
                </c:pt>
                <c:pt idx="19">
                  <c:v>0</c:v>
                </c:pt>
                <c:pt idx="20">
                  <c:v>0</c:v>
                </c:pt>
                <c:pt idx="21">
                  <c:v>0.26527646486231554</c:v>
                </c:pt>
                <c:pt idx="22">
                  <c:v>4.6854799368576533E-3</c:v>
                </c:pt>
                <c:pt idx="23">
                  <c:v>0</c:v>
                </c:pt>
                <c:pt idx="24">
                  <c:v>0</c:v>
                </c:pt>
                <c:pt idx="25">
                  <c:v>0.14803792033923843</c:v>
                </c:pt>
                <c:pt idx="26">
                  <c:v>2.2236072541115398E-2</c:v>
                </c:pt>
                <c:pt idx="27">
                  <c:v>0.44647383668311663</c:v>
                </c:pt>
                <c:pt idx="28">
                  <c:v>3.9037816149777404E-3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5C-4447-BF0A-5B533F5284AD}"/>
            </c:ext>
          </c:extLst>
        </c:ser>
        <c:ser>
          <c:idx val="3"/>
          <c:order val="3"/>
          <c:tx>
            <c:strRef>
              <c:f>'Fall 16'!$CX$584</c:f>
              <c:strCache>
                <c:ptCount val="1"/>
                <c:pt idx="0">
                  <c:v>LH4-493FDG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16'!$CX$585:$CX$613</c:f>
              <c:numCache>
                <c:formatCode>0%</c:formatCode>
                <c:ptCount val="29"/>
                <c:pt idx="0">
                  <c:v>3.332306975916331E-3</c:v>
                </c:pt>
                <c:pt idx="1">
                  <c:v>0</c:v>
                </c:pt>
                <c:pt idx="2">
                  <c:v>3.119475447991526E-4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2.4630405238398306E-2</c:v>
                </c:pt>
                <c:pt idx="8">
                  <c:v>1.8857595960117142E-3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1.9933975063330524E-3</c:v>
                </c:pt>
                <c:pt idx="14">
                  <c:v>0</c:v>
                </c:pt>
                <c:pt idx="15">
                  <c:v>0</c:v>
                </c:pt>
                <c:pt idx="16">
                  <c:v>7.1412512079697503E-3</c:v>
                </c:pt>
                <c:pt idx="17">
                  <c:v>0</c:v>
                </c:pt>
                <c:pt idx="18">
                  <c:v>9.6978070663002163E-3</c:v>
                </c:pt>
                <c:pt idx="19">
                  <c:v>0</c:v>
                </c:pt>
                <c:pt idx="20">
                  <c:v>0</c:v>
                </c:pt>
                <c:pt idx="21">
                  <c:v>0.70736463958084661</c:v>
                </c:pt>
                <c:pt idx="22">
                  <c:v>6.142590249614539E-3</c:v>
                </c:pt>
                <c:pt idx="23">
                  <c:v>0</c:v>
                </c:pt>
                <c:pt idx="24">
                  <c:v>0</c:v>
                </c:pt>
                <c:pt idx="25">
                  <c:v>7.9960598671073566E-2</c:v>
                </c:pt>
                <c:pt idx="26">
                  <c:v>4.825908822820516E-3</c:v>
                </c:pt>
                <c:pt idx="27">
                  <c:v>0.15146575608895924</c:v>
                </c:pt>
                <c:pt idx="28">
                  <c:v>1.2476314509570288E-3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5C-4447-BF0A-5B533F52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451360"/>
        <c:axId val="-2128454960"/>
      </c:barChart>
      <c:catAx>
        <c:axId val="-21284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454960"/>
        <c:crosses val="autoZero"/>
        <c:auto val="1"/>
        <c:lblAlgn val="ctr"/>
        <c:lblOffset val="100"/>
        <c:noMultiLvlLbl val="0"/>
      </c:catAx>
      <c:valAx>
        <c:axId val="-212845496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4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effectLst/>
              </a:rPr>
              <a:t>DOG</a:t>
            </a:r>
            <a:r>
              <a:rPr lang="en-GB" baseline="0">
                <a:effectLst/>
              </a:rPr>
              <a:t>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16'!$CU$584</c:f>
              <c:strCache>
                <c:ptCount val="1"/>
                <c:pt idx="0">
                  <c:v>LH1-026FDG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16'!$CU$618:$CU$625</c:f>
              <c:numCache>
                <c:formatCode>0%</c:formatCode>
                <c:ptCount val="8"/>
                <c:pt idx="0">
                  <c:v>0.27694842995829611</c:v>
                </c:pt>
                <c:pt idx="1">
                  <c:v>2.5991221135903222E-3</c:v>
                </c:pt>
                <c:pt idx="2">
                  <c:v>0</c:v>
                </c:pt>
                <c:pt idx="3">
                  <c:v>0</c:v>
                </c:pt>
                <c:pt idx="4">
                  <c:v>0.16629435016045377</c:v>
                </c:pt>
                <c:pt idx="5">
                  <c:v>3.7173224718928061E-2</c:v>
                </c:pt>
                <c:pt idx="6">
                  <c:v>0.51260693365832721</c:v>
                </c:pt>
                <c:pt idx="7">
                  <c:v>4.3779393904045897E-3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B-4A34-9CC9-53223393D7C2}"/>
            </c:ext>
          </c:extLst>
        </c:ser>
        <c:ser>
          <c:idx val="1"/>
          <c:order val="1"/>
          <c:tx>
            <c:strRef>
              <c:f>'Fall 16'!$CV$584</c:f>
              <c:strCache>
                <c:ptCount val="1"/>
                <c:pt idx="0">
                  <c:v>LH1-034FDG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16'!$CV$618:$CV$625</c:f>
              <c:numCache>
                <c:formatCode>0%</c:formatCode>
                <c:ptCount val="8"/>
                <c:pt idx="0">
                  <c:v>0.4723465654627898</c:v>
                </c:pt>
                <c:pt idx="1">
                  <c:v>0.39612781675811826</c:v>
                </c:pt>
                <c:pt idx="2">
                  <c:v>0</c:v>
                </c:pt>
                <c:pt idx="3">
                  <c:v>4.6530683059607197E-2</c:v>
                </c:pt>
                <c:pt idx="4">
                  <c:v>2.5216662105163008E-2</c:v>
                </c:pt>
                <c:pt idx="5">
                  <c:v>6.241985945609433E-3</c:v>
                </c:pt>
                <c:pt idx="6">
                  <c:v>5.2753776071632369E-2</c:v>
                </c:pt>
                <c:pt idx="7">
                  <c:v>7.825105970800198E-4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B-4A34-9CC9-53223393D7C2}"/>
            </c:ext>
          </c:extLst>
        </c:ser>
        <c:ser>
          <c:idx val="2"/>
          <c:order val="2"/>
          <c:tx>
            <c:strRef>
              <c:f>'Fall 16'!$CW$584</c:f>
              <c:strCache>
                <c:ptCount val="1"/>
                <c:pt idx="0">
                  <c:v>LH4-492FDG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16'!$CW$618:$CW$625</c:f>
              <c:numCache>
                <c:formatCode>0%</c:formatCode>
                <c:ptCount val="8"/>
                <c:pt idx="0">
                  <c:v>0.2978581036430813</c:v>
                </c:pt>
                <c:pt idx="1">
                  <c:v>5.2609573539608078E-3</c:v>
                </c:pt>
                <c:pt idx="2">
                  <c:v>0</c:v>
                </c:pt>
                <c:pt idx="3">
                  <c:v>0</c:v>
                </c:pt>
                <c:pt idx="4">
                  <c:v>0.16622015165347223</c:v>
                </c:pt>
                <c:pt idx="5">
                  <c:v>2.4967139105250859E-2</c:v>
                </c:pt>
                <c:pt idx="6">
                  <c:v>0.50131039852972459</c:v>
                </c:pt>
                <c:pt idx="7">
                  <c:v>4.383249714510107E-3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B-4A34-9CC9-53223393D7C2}"/>
            </c:ext>
          </c:extLst>
        </c:ser>
        <c:ser>
          <c:idx val="3"/>
          <c:order val="3"/>
          <c:tx>
            <c:strRef>
              <c:f>'Fall 16'!$CX$584</c:f>
              <c:strCache>
                <c:ptCount val="1"/>
                <c:pt idx="0">
                  <c:v>LH4-493FDG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16'!$CX$618:$CX$625</c:f>
              <c:numCache>
                <c:formatCode>0%</c:formatCode>
                <c:ptCount val="8"/>
                <c:pt idx="0">
                  <c:v>0.74380582551555785</c:v>
                </c:pt>
                <c:pt idx="1">
                  <c:v>6.4590370450602194E-3</c:v>
                </c:pt>
                <c:pt idx="2">
                  <c:v>0</c:v>
                </c:pt>
                <c:pt idx="3">
                  <c:v>0</c:v>
                </c:pt>
                <c:pt idx="4">
                  <c:v>8.4079915471175479E-2</c:v>
                </c:pt>
                <c:pt idx="5">
                  <c:v>5.0745243612231334E-3</c:v>
                </c:pt>
                <c:pt idx="6">
                  <c:v>0.15926879213505005</c:v>
                </c:pt>
                <c:pt idx="7">
                  <c:v>1.3119054719333378E-3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1B-4A34-9CC9-53223393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505360"/>
        <c:axId val="-2128508864"/>
      </c:barChart>
      <c:catAx>
        <c:axId val="-212850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508864"/>
        <c:crosses val="autoZero"/>
        <c:auto val="1"/>
        <c:lblAlgn val="ctr"/>
        <c:lblOffset val="100"/>
        <c:noMultiLvlLbl val="0"/>
      </c:catAx>
      <c:valAx>
        <c:axId val="-2128508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50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DOG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16'!$CU$584</c:f>
              <c:strCache>
                <c:ptCount val="1"/>
                <c:pt idx="0">
                  <c:v>LH1-026FDG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16'!$CU$630:$CU$649</c:f>
              <c:numCache>
                <c:formatCode>0%</c:formatCode>
                <c:ptCount val="20"/>
                <c:pt idx="0">
                  <c:v>0.5617252901959856</c:v>
                </c:pt>
                <c:pt idx="1">
                  <c:v>0</c:v>
                </c:pt>
                <c:pt idx="2">
                  <c:v>7.467578807595189E-2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0.20722199322610563</c:v>
                </c:pt>
                <c:pt idx="8">
                  <c:v>1.2898421943521116E-2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8.6807032355975897E-3</c:v>
                </c:pt>
                <c:pt idx="14">
                  <c:v>0</c:v>
                </c:pt>
                <c:pt idx="15">
                  <c:v>0</c:v>
                </c:pt>
                <c:pt idx="16">
                  <c:v>3.3772266681444819E-2</c:v>
                </c:pt>
                <c:pt idx="17">
                  <c:v>0</c:v>
                </c:pt>
                <c:pt idx="18">
                  <c:v>0.10102553664139316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9-48CE-B373-22D6084AF996}"/>
            </c:ext>
          </c:extLst>
        </c:ser>
        <c:ser>
          <c:idx val="1"/>
          <c:order val="1"/>
          <c:tx>
            <c:strRef>
              <c:f>'Fall 16'!$CV$584</c:f>
              <c:strCache>
                <c:ptCount val="1"/>
                <c:pt idx="0">
                  <c:v>LH1-034FDG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16'!$CV$630:$CV$649</c:f>
              <c:numCache>
                <c:formatCode>0%</c:formatCode>
                <c:ptCount val="20"/>
                <c:pt idx="0">
                  <c:v>0.28620747603489816</c:v>
                </c:pt>
                <c:pt idx="1">
                  <c:v>0</c:v>
                </c:pt>
                <c:pt idx="2">
                  <c:v>2.1123386216553998E-2</c:v>
                </c:pt>
                <c:pt idx="3">
                  <c:v>2.1545162966116482E-2</c:v>
                </c:pt>
                <c:pt idx="4">
                  <c:v>5.8972778517002541E-2</c:v>
                </c:pt>
                <c:pt idx="5">
                  <c:v>4.5157303654830075E-3</c:v>
                </c:pt>
                <c:pt idx="6">
                  <c:v>0</c:v>
                </c:pt>
                <c:pt idx="7">
                  <c:v>4.4669366034360801E-2</c:v>
                </c:pt>
                <c:pt idx="8">
                  <c:v>4.044602169673505E-2</c:v>
                </c:pt>
                <c:pt idx="9">
                  <c:v>2.8088273199400583E-2</c:v>
                </c:pt>
                <c:pt idx="10">
                  <c:v>0</c:v>
                </c:pt>
                <c:pt idx="11">
                  <c:v>0</c:v>
                </c:pt>
                <c:pt idx="12">
                  <c:v>2.250477976477051E-2</c:v>
                </c:pt>
                <c:pt idx="13">
                  <c:v>8.5844151845547487E-2</c:v>
                </c:pt>
                <c:pt idx="14">
                  <c:v>0.35618505680229984</c:v>
                </c:pt>
                <c:pt idx="15">
                  <c:v>6.9506226035142699E-3</c:v>
                </c:pt>
                <c:pt idx="16">
                  <c:v>2.4479666849763285E-3</c:v>
                </c:pt>
                <c:pt idx="17">
                  <c:v>0</c:v>
                </c:pt>
                <c:pt idx="18">
                  <c:v>2.0499227268340858E-2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9-48CE-B373-22D6084AF996}"/>
            </c:ext>
          </c:extLst>
        </c:ser>
        <c:ser>
          <c:idx val="2"/>
          <c:order val="2"/>
          <c:tx>
            <c:strRef>
              <c:f>'Fall 16'!$CW$584</c:f>
              <c:strCache>
                <c:ptCount val="1"/>
                <c:pt idx="0">
                  <c:v>LH4-492FDG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16'!$CW$630:$CW$649</c:f>
              <c:numCache>
                <c:formatCode>0%</c:formatCode>
                <c:ptCount val="20"/>
                <c:pt idx="0">
                  <c:v>3.9961723791782498E-2</c:v>
                </c:pt>
                <c:pt idx="1">
                  <c:v>0</c:v>
                </c:pt>
                <c:pt idx="2">
                  <c:v>3.4179568966954247E-3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0.40024418000430156</c:v>
                </c:pt>
                <c:pt idx="8">
                  <c:v>2.0501105213449989E-2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2.9352332513130783E-2</c:v>
                </c:pt>
                <c:pt idx="14">
                  <c:v>0</c:v>
                </c:pt>
                <c:pt idx="15">
                  <c:v>0</c:v>
                </c:pt>
                <c:pt idx="16">
                  <c:v>0.15193213913396952</c:v>
                </c:pt>
                <c:pt idx="17">
                  <c:v>0</c:v>
                </c:pt>
                <c:pt idx="18">
                  <c:v>0.3545905624466702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69-48CE-B373-22D6084AF996}"/>
            </c:ext>
          </c:extLst>
        </c:ser>
        <c:ser>
          <c:idx val="3"/>
          <c:order val="3"/>
          <c:tx>
            <c:strRef>
              <c:f>'Fall 16'!$CX$584</c:f>
              <c:strCache>
                <c:ptCount val="1"/>
                <c:pt idx="0">
                  <c:v>LH4-493FDG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16'!$CX$630:$CX$649</c:f>
              <c:numCache>
                <c:formatCode>0%</c:formatCode>
                <c:ptCount val="20"/>
                <c:pt idx="0">
                  <c:v>6.8016154730348014E-2</c:v>
                </c:pt>
                <c:pt idx="1">
                  <c:v>0</c:v>
                </c:pt>
                <c:pt idx="2">
                  <c:v>6.3672022500198579E-3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0.5027344316936474</c:v>
                </c:pt>
                <c:pt idx="8">
                  <c:v>3.8490486438843556E-2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4.0687497943539715E-2</c:v>
                </c:pt>
                <c:pt idx="14">
                  <c:v>0</c:v>
                </c:pt>
                <c:pt idx="15">
                  <c:v>0</c:v>
                </c:pt>
                <c:pt idx="16">
                  <c:v>0.14576101500852567</c:v>
                </c:pt>
                <c:pt idx="17">
                  <c:v>0</c:v>
                </c:pt>
                <c:pt idx="18">
                  <c:v>0.1979432119350758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69-48CE-B373-22D6084AF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8564768"/>
        <c:axId val="-2128568320"/>
      </c:barChart>
      <c:catAx>
        <c:axId val="-21285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568320"/>
        <c:crosses val="autoZero"/>
        <c:auto val="1"/>
        <c:lblAlgn val="ctr"/>
        <c:lblOffset val="100"/>
        <c:noMultiLvlLbl val="0"/>
      </c:catAx>
      <c:valAx>
        <c:axId val="-212856832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56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DOG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16'!$CU$584</c:f>
              <c:strCache>
                <c:ptCount val="1"/>
                <c:pt idx="0">
                  <c:v>LH1-026FDG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16'!$CU$654:$CU$664</c:f>
              <c:numCache>
                <c:formatCode>0%</c:formatCode>
                <c:ptCount val="11"/>
                <c:pt idx="0">
                  <c:v>0.85371153607628192</c:v>
                </c:pt>
                <c:pt idx="1">
                  <c:v>0.11349245415634551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1.9603054736099766E-2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1.3192955031272918E-2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B-456D-B12E-E7C58E03F8F5}"/>
            </c:ext>
          </c:extLst>
        </c:ser>
        <c:ser>
          <c:idx val="1"/>
          <c:order val="1"/>
          <c:tx>
            <c:strRef>
              <c:f>'Fall 16'!$CV$584</c:f>
              <c:strCache>
                <c:ptCount val="1"/>
                <c:pt idx="0">
                  <c:v>LH1-034FDG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16'!$CV$654:$CV$664</c:f>
              <c:numCache>
                <c:formatCode>0%</c:formatCode>
                <c:ptCount val="11"/>
                <c:pt idx="0">
                  <c:v>0.52217149585026235</c:v>
                </c:pt>
                <c:pt idx="1">
                  <c:v>3.8538581629418686E-2</c:v>
                </c:pt>
                <c:pt idx="2">
                  <c:v>3.9308092612447824E-2</c:v>
                </c:pt>
                <c:pt idx="3">
                  <c:v>0.10759294061527114</c:v>
                </c:pt>
                <c:pt idx="4">
                  <c:v>8.2387284653360968E-3</c:v>
                </c:pt>
                <c:pt idx="5">
                  <c:v>7.3791781903003506E-2</c:v>
                </c:pt>
                <c:pt idx="6">
                  <c:v>0</c:v>
                </c:pt>
                <c:pt idx="7">
                  <c:v>0</c:v>
                </c:pt>
                <c:pt idx="8">
                  <c:v>4.1058866373281086E-2</c:v>
                </c:pt>
                <c:pt idx="9">
                  <c:v>0.15661844267730063</c:v>
                </c:pt>
                <c:pt idx="10">
                  <c:v>1.268106987367844E-2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B-456D-B12E-E7C58E03F8F5}"/>
            </c:ext>
          </c:extLst>
        </c:ser>
        <c:ser>
          <c:idx val="2"/>
          <c:order val="2"/>
          <c:tx>
            <c:strRef>
              <c:f>'Fall 16'!$CW$584</c:f>
              <c:strCache>
                <c:ptCount val="1"/>
                <c:pt idx="0">
                  <c:v>LH4-492FDG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16'!$CW$654:$CW$664</c:f>
              <c:numCache>
                <c:formatCode>0%</c:formatCode>
                <c:ptCount val="11"/>
                <c:pt idx="0">
                  <c:v>0.42862155070132268</c:v>
                </c:pt>
                <c:pt idx="1">
                  <c:v>3.6660330092995887E-2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0.21989080234538977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0.31482731686029175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2B-456D-B12E-E7C58E03F8F5}"/>
            </c:ext>
          </c:extLst>
        </c:ser>
        <c:ser>
          <c:idx val="3"/>
          <c:order val="3"/>
          <c:tx>
            <c:strRef>
              <c:f>'Fall 16'!$CX$584</c:f>
              <c:strCache>
                <c:ptCount val="1"/>
                <c:pt idx="0">
                  <c:v>LH4-493FDG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16'!$CX$654:$CX$664</c:f>
              <c:numCache>
                <c:formatCode>0%</c:formatCode>
                <c:ptCount val="11"/>
                <c:pt idx="0">
                  <c:v>0.44292498441828843</c:v>
                </c:pt>
                <c:pt idx="1">
                  <c:v>4.1463575360278337E-2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0.25065218952417972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0.26495925069725362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2B-456D-B12E-E7C58E03F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179680"/>
        <c:axId val="-2126176112"/>
      </c:barChart>
      <c:catAx>
        <c:axId val="-21261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176112"/>
        <c:crosses val="autoZero"/>
        <c:auto val="1"/>
        <c:lblAlgn val="ctr"/>
        <c:lblOffset val="100"/>
        <c:noMultiLvlLbl val="0"/>
      </c:catAx>
      <c:valAx>
        <c:axId val="-2126176112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17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DOG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16'!$CU$584</c:f>
              <c:strCache>
                <c:ptCount val="1"/>
                <c:pt idx="0">
                  <c:v>LH1-026FDG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16'!$CU$669:$CU$677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0.60587718990836781</c:v>
                </c:pt>
                <c:pt idx="3">
                  <c:v>0</c:v>
                </c:pt>
                <c:pt idx="4">
                  <c:v>0</c:v>
                </c:pt>
                <c:pt idx="5">
                  <c:v>9.8743602043549997E-2</c:v>
                </c:pt>
                <c:pt idx="6">
                  <c:v>0</c:v>
                </c:pt>
                <c:pt idx="7">
                  <c:v>0.29537920804808221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4-4945-BA34-7C5468EF5EF5}"/>
            </c:ext>
          </c:extLst>
        </c:ser>
        <c:ser>
          <c:idx val="1"/>
          <c:order val="1"/>
          <c:tx>
            <c:strRef>
              <c:f>'Fall 16'!$CV$584</c:f>
              <c:strCache>
                <c:ptCount val="1"/>
                <c:pt idx="0">
                  <c:v>LH1-034FDG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16'!$CV$669:$CV$677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9.8850111551313416E-2</c:v>
                </c:pt>
                <c:pt idx="3">
                  <c:v>6.2157339258156002E-2</c:v>
                </c:pt>
                <c:pt idx="4">
                  <c:v>0.78821205052999077</c:v>
                </c:pt>
                <c:pt idx="5">
                  <c:v>5.4171751552880894E-3</c:v>
                </c:pt>
                <c:pt idx="6">
                  <c:v>0</c:v>
                </c:pt>
                <c:pt idx="7">
                  <c:v>4.5363323505251886E-2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F4-4945-BA34-7C5468EF5EF5}"/>
            </c:ext>
          </c:extLst>
        </c:ser>
        <c:ser>
          <c:idx val="2"/>
          <c:order val="2"/>
          <c:tx>
            <c:strRef>
              <c:f>'Fall 16'!$CW$584</c:f>
              <c:strCache>
                <c:ptCount val="1"/>
                <c:pt idx="0">
                  <c:v>LH4-492FDG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16'!$CW$669:$CW$677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0.44139699864723031</c:v>
                </c:pt>
                <c:pt idx="3">
                  <c:v>0</c:v>
                </c:pt>
                <c:pt idx="4">
                  <c:v>0</c:v>
                </c:pt>
                <c:pt idx="5">
                  <c:v>0.167553692376156</c:v>
                </c:pt>
                <c:pt idx="6">
                  <c:v>0</c:v>
                </c:pt>
                <c:pt idx="7">
                  <c:v>0.39104930897661372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F4-4945-BA34-7C5468EF5EF5}"/>
            </c:ext>
          </c:extLst>
        </c:ser>
        <c:ser>
          <c:idx val="3"/>
          <c:order val="3"/>
          <c:tx>
            <c:strRef>
              <c:f>'Fall 16'!$CX$584</c:f>
              <c:strCache>
                <c:ptCount val="1"/>
                <c:pt idx="0">
                  <c:v>LH4-493FDG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16'!$CX$669:$CX$677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0.59394077357364661</c:v>
                </c:pt>
                <c:pt idx="3">
                  <c:v>0</c:v>
                </c:pt>
                <c:pt idx="4">
                  <c:v>0</c:v>
                </c:pt>
                <c:pt idx="5">
                  <c:v>0.17220505410657677</c:v>
                </c:pt>
                <c:pt idx="6">
                  <c:v>0</c:v>
                </c:pt>
                <c:pt idx="7">
                  <c:v>0.23385417231977668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F4-4945-BA34-7C5468EF5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122832"/>
        <c:axId val="-2126119264"/>
      </c:barChart>
      <c:catAx>
        <c:axId val="-212612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119264"/>
        <c:crosses val="autoZero"/>
        <c:auto val="1"/>
        <c:lblAlgn val="ctr"/>
        <c:lblOffset val="100"/>
        <c:noMultiLvlLbl val="0"/>
      </c:catAx>
      <c:valAx>
        <c:axId val="-212611926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12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HUMAN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16'!$DO$585:$DO$613</c:f>
                <c:numCache>
                  <c:formatCode>General</c:formatCode>
                  <c:ptCount val="29"/>
                  <c:pt idx="0">
                    <c:v>5.4102763447700618E-2</c:v>
                  </c:pt>
                  <c:pt idx="1">
                    <c:v>0</c:v>
                  </c:pt>
                  <c:pt idx="2">
                    <c:v>6.3570964576761604E-3</c:v>
                  </c:pt>
                  <c:pt idx="3">
                    <c:v>1.0048436623139813E-2</c:v>
                  </c:pt>
                  <c:pt idx="4">
                    <c:v>2.7043680781820515E-3</c:v>
                  </c:pt>
                  <c:pt idx="5">
                    <c:v>2.3397927734024295E-2</c:v>
                  </c:pt>
                  <c:pt idx="6">
                    <c:v>0</c:v>
                  </c:pt>
                  <c:pt idx="7">
                    <c:v>5.5080881648099187E-3</c:v>
                  </c:pt>
                  <c:pt idx="8">
                    <c:v>2.9143276592390261E-2</c:v>
                  </c:pt>
                  <c:pt idx="9">
                    <c:v>5.5080881648099187E-3</c:v>
                  </c:pt>
                  <c:pt idx="10">
                    <c:v>5.314161055756844E-3</c:v>
                  </c:pt>
                  <c:pt idx="11">
                    <c:v>8.0585763636844606E-3</c:v>
                  </c:pt>
                  <c:pt idx="12">
                    <c:v>3.1731592760572386E-2</c:v>
                  </c:pt>
                  <c:pt idx="13">
                    <c:v>4.3119949653141018E-2</c:v>
                  </c:pt>
                  <c:pt idx="14">
                    <c:v>0</c:v>
                  </c:pt>
                  <c:pt idx="15">
                    <c:v>1.1908321505648875E-2</c:v>
                  </c:pt>
                  <c:pt idx="16">
                    <c:v>8.5627579094132416E-3</c:v>
                  </c:pt>
                  <c:pt idx="17">
                    <c:v>3.4302888813860359E-3</c:v>
                  </c:pt>
                  <c:pt idx="18">
                    <c:v>8.0885048583904402E-3</c:v>
                  </c:pt>
                  <c:pt idx="19">
                    <c:v>1.268771415488903E-3</c:v>
                  </c:pt>
                  <c:pt idx="20">
                    <c:v>0</c:v>
                  </c:pt>
                  <c:pt idx="21">
                    <c:v>6.7007090302082392E-2</c:v>
                  </c:pt>
                  <c:pt idx="22">
                    <c:v>1.4899764776674047E-2</c:v>
                  </c:pt>
                  <c:pt idx="23">
                    <c:v>0</c:v>
                  </c:pt>
                  <c:pt idx="24">
                    <c:v>0</c:v>
                  </c:pt>
                  <c:pt idx="25">
                    <c:v>1.5272921901056115E-2</c:v>
                  </c:pt>
                  <c:pt idx="26">
                    <c:v>2.7409153351837818E-2</c:v>
                  </c:pt>
                  <c:pt idx="27">
                    <c:v>3.4458700695352125E-2</c:v>
                  </c:pt>
                  <c:pt idx="28">
                    <c:v>1.5216629122070828E-2</c:v>
                  </c:pt>
                </c:numCache>
              </c:numRef>
            </c:plus>
            <c:minus>
              <c:numRef>
                <c:f>'Fall 16'!$DO$585:$DO$613</c:f>
                <c:numCache>
                  <c:formatCode>General</c:formatCode>
                  <c:ptCount val="29"/>
                  <c:pt idx="0">
                    <c:v>5.4102763447700618E-2</c:v>
                  </c:pt>
                  <c:pt idx="1">
                    <c:v>0</c:v>
                  </c:pt>
                  <c:pt idx="2">
                    <c:v>6.3570964576761604E-3</c:v>
                  </c:pt>
                  <c:pt idx="3">
                    <c:v>1.0048436623139813E-2</c:v>
                  </c:pt>
                  <c:pt idx="4">
                    <c:v>2.7043680781820515E-3</c:v>
                  </c:pt>
                  <c:pt idx="5">
                    <c:v>2.3397927734024295E-2</c:v>
                  </c:pt>
                  <c:pt idx="6">
                    <c:v>0</c:v>
                  </c:pt>
                  <c:pt idx="7">
                    <c:v>5.5080881648099187E-3</c:v>
                  </c:pt>
                  <c:pt idx="8">
                    <c:v>2.9143276592390261E-2</c:v>
                  </c:pt>
                  <c:pt idx="9">
                    <c:v>5.5080881648099187E-3</c:v>
                  </c:pt>
                  <c:pt idx="10">
                    <c:v>5.314161055756844E-3</c:v>
                  </c:pt>
                  <c:pt idx="11">
                    <c:v>8.0585763636844606E-3</c:v>
                  </c:pt>
                  <c:pt idx="12">
                    <c:v>3.1731592760572386E-2</c:v>
                  </c:pt>
                  <c:pt idx="13">
                    <c:v>4.3119949653141018E-2</c:v>
                  </c:pt>
                  <c:pt idx="14">
                    <c:v>0</c:v>
                  </c:pt>
                  <c:pt idx="15">
                    <c:v>1.1908321505648875E-2</c:v>
                  </c:pt>
                  <c:pt idx="16">
                    <c:v>8.5627579094132416E-3</c:v>
                  </c:pt>
                  <c:pt idx="17">
                    <c:v>3.4302888813860359E-3</c:v>
                  </c:pt>
                  <c:pt idx="18">
                    <c:v>8.0885048583904402E-3</c:v>
                  </c:pt>
                  <c:pt idx="19">
                    <c:v>1.268771415488903E-3</c:v>
                  </c:pt>
                  <c:pt idx="20">
                    <c:v>0</c:v>
                  </c:pt>
                  <c:pt idx="21">
                    <c:v>6.7007090302082392E-2</c:v>
                  </c:pt>
                  <c:pt idx="22">
                    <c:v>1.4899764776674047E-2</c:v>
                  </c:pt>
                  <c:pt idx="23">
                    <c:v>0</c:v>
                  </c:pt>
                  <c:pt idx="24">
                    <c:v>0</c:v>
                  </c:pt>
                  <c:pt idx="25">
                    <c:v>1.5272921901056115E-2</c:v>
                  </c:pt>
                  <c:pt idx="26">
                    <c:v>2.7409153351837818E-2</c:v>
                  </c:pt>
                  <c:pt idx="27">
                    <c:v>3.4458700695352125E-2</c:v>
                  </c:pt>
                  <c:pt idx="28">
                    <c:v>1.5216629122070828E-2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16'!$DM$585:$DM$613</c:f>
              <c:numCache>
                <c:formatCode>0%</c:formatCode>
                <c:ptCount val="29"/>
                <c:pt idx="0">
                  <c:v>0.3083533358957789</c:v>
                </c:pt>
                <c:pt idx="1">
                  <c:v>0</c:v>
                </c:pt>
                <c:pt idx="2">
                  <c:v>1.6172477413016004E-2</c:v>
                </c:pt>
                <c:pt idx="3">
                  <c:v>1.404680982937315E-2</c:v>
                </c:pt>
                <c:pt idx="4">
                  <c:v>2.9655643553024428E-3</c:v>
                </c:pt>
                <c:pt idx="5">
                  <c:v>1.4888605471257518E-2</c:v>
                </c:pt>
                <c:pt idx="6">
                  <c:v>0</c:v>
                </c:pt>
                <c:pt idx="7">
                  <c:v>9.0547145037486731E-3</c:v>
                </c:pt>
                <c:pt idx="8">
                  <c:v>4.4291273120695251E-2</c:v>
                </c:pt>
                <c:pt idx="9">
                  <c:v>9.0547145037486731E-3</c:v>
                </c:pt>
                <c:pt idx="10">
                  <c:v>7.5402868464843186E-3</c:v>
                </c:pt>
                <c:pt idx="11">
                  <c:v>1.4757562514037008E-2</c:v>
                </c:pt>
                <c:pt idx="12">
                  <c:v>2.0530361244322337E-2</c:v>
                </c:pt>
                <c:pt idx="13">
                  <c:v>6.2182346292747159E-2</c:v>
                </c:pt>
                <c:pt idx="14">
                  <c:v>0</c:v>
                </c:pt>
                <c:pt idx="15">
                  <c:v>8.6532536237455202E-3</c:v>
                </c:pt>
                <c:pt idx="16">
                  <c:v>1.4924025313423045E-2</c:v>
                </c:pt>
                <c:pt idx="17">
                  <c:v>2.980440643667467E-3</c:v>
                </c:pt>
                <c:pt idx="18">
                  <c:v>1.227514934287185E-2</c:v>
                </c:pt>
                <c:pt idx="19">
                  <c:v>4.4857843583392899E-4</c:v>
                </c:pt>
                <c:pt idx="20">
                  <c:v>0</c:v>
                </c:pt>
                <c:pt idx="21">
                  <c:v>0.23050252492674719</c:v>
                </c:pt>
                <c:pt idx="22">
                  <c:v>2.4618577783375249E-2</c:v>
                </c:pt>
                <c:pt idx="23">
                  <c:v>0</c:v>
                </c:pt>
                <c:pt idx="24">
                  <c:v>0</c:v>
                </c:pt>
                <c:pt idx="25">
                  <c:v>1.8557470234462511E-2</c:v>
                </c:pt>
                <c:pt idx="26">
                  <c:v>4.2586230564756869E-2</c:v>
                </c:pt>
                <c:pt idx="27">
                  <c:v>0.10439761537228755</c:v>
                </c:pt>
                <c:pt idx="28">
                  <c:v>1.6218081768317415E-2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B-40EB-931D-157A90022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086352"/>
        <c:axId val="-2126082912"/>
      </c:barChart>
      <c:catAx>
        <c:axId val="-212608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082912"/>
        <c:crosses val="autoZero"/>
        <c:auto val="1"/>
        <c:lblAlgn val="ctr"/>
        <c:lblOffset val="100"/>
        <c:noMultiLvlLbl val="0"/>
      </c:catAx>
      <c:valAx>
        <c:axId val="-2126082912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08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16'!$DO$618:$DO$625</c:f>
                <c:numCache>
                  <c:formatCode>General</c:formatCode>
                  <c:ptCount val="8"/>
                  <c:pt idx="0">
                    <c:v>0.12669344022285395</c:v>
                  </c:pt>
                  <c:pt idx="1">
                    <c:v>3.4375708123160716E-2</c:v>
                  </c:pt>
                  <c:pt idx="2">
                    <c:v>0</c:v>
                  </c:pt>
                  <c:pt idx="3">
                    <c:v>0</c:v>
                  </c:pt>
                  <c:pt idx="4">
                    <c:v>3.5655340149892648E-2</c:v>
                  </c:pt>
                  <c:pt idx="5">
                    <c:v>4.8450477113770811E-2</c:v>
                  </c:pt>
                  <c:pt idx="6">
                    <c:v>8.5231554107961904E-2</c:v>
                  </c:pt>
                  <c:pt idx="7">
                    <c:v>3.5318133252684014E-2</c:v>
                  </c:pt>
                </c:numCache>
              </c:numRef>
            </c:plus>
            <c:minus>
              <c:numRef>
                <c:f>'Fall 16'!$DO$618:$DO$625</c:f>
                <c:numCache>
                  <c:formatCode>General</c:formatCode>
                  <c:ptCount val="8"/>
                  <c:pt idx="0">
                    <c:v>0.12669344022285395</c:v>
                  </c:pt>
                  <c:pt idx="1">
                    <c:v>3.4375708123160716E-2</c:v>
                  </c:pt>
                  <c:pt idx="2">
                    <c:v>0</c:v>
                  </c:pt>
                  <c:pt idx="3">
                    <c:v>0</c:v>
                  </c:pt>
                  <c:pt idx="4">
                    <c:v>3.5655340149892648E-2</c:v>
                  </c:pt>
                  <c:pt idx="5">
                    <c:v>4.8450477113770811E-2</c:v>
                  </c:pt>
                  <c:pt idx="6">
                    <c:v>8.5231554107961904E-2</c:v>
                  </c:pt>
                  <c:pt idx="7">
                    <c:v>3.5318133252684014E-2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16'!$DM$618:$DM$625</c:f>
              <c:numCache>
                <c:formatCode>0%</c:formatCode>
                <c:ptCount val="8"/>
                <c:pt idx="0">
                  <c:v>0.52555369018729869</c:v>
                </c:pt>
                <c:pt idx="1">
                  <c:v>5.6876055901351738E-2</c:v>
                </c:pt>
                <c:pt idx="2">
                  <c:v>0</c:v>
                </c:pt>
                <c:pt idx="3">
                  <c:v>0</c:v>
                </c:pt>
                <c:pt idx="4">
                  <c:v>4.3375791850981005E-2</c:v>
                </c:pt>
                <c:pt idx="5">
                  <c:v>9.4765368095145144E-2</c:v>
                </c:pt>
                <c:pt idx="6">
                  <c:v>0.2419715676451632</c:v>
                </c:pt>
                <c:pt idx="7">
                  <c:v>3.7457526320060185E-2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C-4D7F-B045-68BC2159B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048352"/>
        <c:axId val="-2126045008"/>
      </c:barChart>
      <c:catAx>
        <c:axId val="-212604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045008"/>
        <c:crosses val="autoZero"/>
        <c:auto val="1"/>
        <c:lblAlgn val="ctr"/>
        <c:lblOffset val="100"/>
        <c:noMultiLvlLbl val="0"/>
      </c:catAx>
      <c:valAx>
        <c:axId val="-2126045008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04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16'!$DO$630:$DO$649</c:f>
                <c:numCache>
                  <c:formatCode>General</c:formatCode>
                  <c:ptCount val="20"/>
                  <c:pt idx="0">
                    <c:v>0.10725705571332168</c:v>
                  </c:pt>
                  <c:pt idx="1">
                    <c:v>0</c:v>
                  </c:pt>
                  <c:pt idx="2">
                    <c:v>1.097485838689268E-2</c:v>
                  </c:pt>
                  <c:pt idx="3">
                    <c:v>1.7767398811691155E-2</c:v>
                  </c:pt>
                  <c:pt idx="4">
                    <c:v>4.6137713411566082E-3</c:v>
                  </c:pt>
                  <c:pt idx="5">
                    <c:v>3.520032496493064E-2</c:v>
                  </c:pt>
                  <c:pt idx="6">
                    <c:v>0</c:v>
                  </c:pt>
                  <c:pt idx="7">
                    <c:v>9.5374327446677981E-3</c:v>
                  </c:pt>
                  <c:pt idx="8">
                    <c:v>4.2837739043424056E-2</c:v>
                  </c:pt>
                  <c:pt idx="9">
                    <c:v>9.5374327446677981E-3</c:v>
                  </c:pt>
                  <c:pt idx="10">
                    <c:v>9.1095012732477776E-3</c:v>
                  </c:pt>
                  <c:pt idx="11">
                    <c:v>1.3977404590814034E-2</c:v>
                  </c:pt>
                  <c:pt idx="12">
                    <c:v>4.8965615147379488E-2</c:v>
                  </c:pt>
                  <c:pt idx="13">
                    <c:v>7.7408444512330782E-2</c:v>
                  </c:pt>
                  <c:pt idx="14">
                    <c:v>0</c:v>
                  </c:pt>
                  <c:pt idx="15">
                    <c:v>2.1045692348318819E-2</c:v>
                  </c:pt>
                  <c:pt idx="16">
                    <c:v>1.2714987988555212E-2</c:v>
                  </c:pt>
                  <c:pt idx="17">
                    <c:v>6.7190825698827004E-3</c:v>
                  </c:pt>
                  <c:pt idx="18">
                    <c:v>1.5070510548965386E-2</c:v>
                  </c:pt>
                  <c:pt idx="19">
                    <c:v>2.1549678162015289E-3</c:v>
                  </c:pt>
                </c:numCache>
              </c:numRef>
            </c:plus>
            <c:minus>
              <c:numRef>
                <c:f>'Fall 16'!$DO$630:$DO$649</c:f>
                <c:numCache>
                  <c:formatCode>General</c:formatCode>
                  <c:ptCount val="20"/>
                  <c:pt idx="0">
                    <c:v>0.10725705571332168</c:v>
                  </c:pt>
                  <c:pt idx="1">
                    <c:v>0</c:v>
                  </c:pt>
                  <c:pt idx="2">
                    <c:v>1.097485838689268E-2</c:v>
                  </c:pt>
                  <c:pt idx="3">
                    <c:v>1.7767398811691155E-2</c:v>
                  </c:pt>
                  <c:pt idx="4">
                    <c:v>4.6137713411566082E-3</c:v>
                  </c:pt>
                  <c:pt idx="5">
                    <c:v>3.520032496493064E-2</c:v>
                  </c:pt>
                  <c:pt idx="6">
                    <c:v>0</c:v>
                  </c:pt>
                  <c:pt idx="7">
                    <c:v>9.5374327446677981E-3</c:v>
                  </c:pt>
                  <c:pt idx="8">
                    <c:v>4.2837739043424056E-2</c:v>
                  </c:pt>
                  <c:pt idx="9">
                    <c:v>9.5374327446677981E-3</c:v>
                  </c:pt>
                  <c:pt idx="10">
                    <c:v>9.1095012732477776E-3</c:v>
                  </c:pt>
                  <c:pt idx="11">
                    <c:v>1.3977404590814034E-2</c:v>
                  </c:pt>
                  <c:pt idx="12">
                    <c:v>4.8965615147379488E-2</c:v>
                  </c:pt>
                  <c:pt idx="13">
                    <c:v>7.7408444512330782E-2</c:v>
                  </c:pt>
                  <c:pt idx="14">
                    <c:v>0</c:v>
                  </c:pt>
                  <c:pt idx="15">
                    <c:v>2.1045692348318819E-2</c:v>
                  </c:pt>
                  <c:pt idx="16">
                    <c:v>1.2714987988555212E-2</c:v>
                  </c:pt>
                  <c:pt idx="17">
                    <c:v>6.7190825698827004E-3</c:v>
                  </c:pt>
                  <c:pt idx="18">
                    <c:v>1.5070510548965386E-2</c:v>
                  </c:pt>
                  <c:pt idx="19">
                    <c:v>2.1549678162015289E-3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16'!$DM$630:$DM$649</c:f>
              <c:numCache>
                <c:formatCode>0%</c:formatCode>
                <c:ptCount val="20"/>
                <c:pt idx="0">
                  <c:v>0.55329011662857353</c:v>
                </c:pt>
                <c:pt idx="1">
                  <c:v>0</c:v>
                </c:pt>
                <c:pt idx="2">
                  <c:v>2.8743738891838344E-2</c:v>
                </c:pt>
                <c:pt idx="3">
                  <c:v>2.4642506153808738E-2</c:v>
                </c:pt>
                <c:pt idx="4">
                  <c:v>5.1233379681420365E-3</c:v>
                </c:pt>
                <c:pt idx="5">
                  <c:v>2.4434729204120001E-2</c:v>
                </c:pt>
                <c:pt idx="6">
                  <c:v>0</c:v>
                </c:pt>
                <c:pt idx="7">
                  <c:v>1.6190109123327062E-2</c:v>
                </c:pt>
                <c:pt idx="8">
                  <c:v>7.5833198655661113E-2</c:v>
                </c:pt>
                <c:pt idx="9">
                  <c:v>1.6190109123327062E-2</c:v>
                </c:pt>
                <c:pt idx="10">
                  <c:v>1.3242986899135532E-2</c:v>
                </c:pt>
                <c:pt idx="11">
                  <c:v>2.6456187306447394E-2</c:v>
                </c:pt>
                <c:pt idx="12">
                  <c:v>3.4235829718468433E-2</c:v>
                </c:pt>
                <c:pt idx="13">
                  <c:v>0.1122124265457352</c:v>
                </c:pt>
                <c:pt idx="14">
                  <c:v>0</c:v>
                </c:pt>
                <c:pt idx="15">
                  <c:v>1.4879244604017267E-2</c:v>
                </c:pt>
                <c:pt idx="16">
                  <c:v>2.5701798040861593E-2</c:v>
                </c:pt>
                <c:pt idx="17">
                  <c:v>5.5635939468144883E-3</c:v>
                </c:pt>
                <c:pt idx="18">
                  <c:v>2.2498191011684834E-2</c:v>
                </c:pt>
                <c:pt idx="19">
                  <c:v>7.618961780374334E-4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E-4876-82A1-1E7637C6E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020624"/>
        <c:axId val="-2126017232"/>
      </c:barChart>
      <c:catAx>
        <c:axId val="-212602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017232"/>
        <c:crosses val="autoZero"/>
        <c:auto val="1"/>
        <c:lblAlgn val="ctr"/>
        <c:lblOffset val="100"/>
        <c:noMultiLvlLbl val="0"/>
      </c:catAx>
      <c:valAx>
        <c:axId val="-2126017232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02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16'!$AC$618:$AC$625</c:f>
                <c:numCache>
                  <c:formatCode>General</c:formatCode>
                  <c:ptCount val="8"/>
                  <c:pt idx="0">
                    <c:v>3.5391956773831543E-2</c:v>
                  </c:pt>
                  <c:pt idx="1">
                    <c:v>5.6011857026022932E-2</c:v>
                  </c:pt>
                  <c:pt idx="2">
                    <c:v>1.2608203674396905E-2</c:v>
                  </c:pt>
                  <c:pt idx="3">
                    <c:v>0.13497485470696188</c:v>
                  </c:pt>
                  <c:pt idx="4">
                    <c:v>2.6055441396725838E-2</c:v>
                  </c:pt>
                  <c:pt idx="5">
                    <c:v>4.0840890482571529E-2</c:v>
                  </c:pt>
                  <c:pt idx="6">
                    <c:v>0.1381923821267145</c:v>
                  </c:pt>
                  <c:pt idx="7">
                    <c:v>2.736323481012827E-2</c:v>
                  </c:pt>
                </c:numCache>
              </c:numRef>
            </c:plus>
            <c:minus>
              <c:numRef>
                <c:f>'Fall 16'!$AC$618:$AC$625</c:f>
                <c:numCache>
                  <c:formatCode>General</c:formatCode>
                  <c:ptCount val="8"/>
                  <c:pt idx="0">
                    <c:v>3.5391956773831543E-2</c:v>
                  </c:pt>
                  <c:pt idx="1">
                    <c:v>5.6011857026022932E-2</c:v>
                  </c:pt>
                  <c:pt idx="2">
                    <c:v>1.2608203674396905E-2</c:v>
                  </c:pt>
                  <c:pt idx="3">
                    <c:v>0.13497485470696188</c:v>
                  </c:pt>
                  <c:pt idx="4">
                    <c:v>2.6055441396725838E-2</c:v>
                  </c:pt>
                  <c:pt idx="5">
                    <c:v>4.0840890482571529E-2</c:v>
                  </c:pt>
                  <c:pt idx="6">
                    <c:v>0.1381923821267145</c:v>
                  </c:pt>
                  <c:pt idx="7">
                    <c:v>2.736323481012827E-2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16'!$Z$618:$Z$625</c:f>
              <c:numCache>
                <c:formatCode>0%</c:formatCode>
                <c:ptCount val="8"/>
                <c:pt idx="0">
                  <c:v>9.4066623005568173E-2</c:v>
                </c:pt>
                <c:pt idx="1">
                  <c:v>9.9651702782990778E-2</c:v>
                </c:pt>
                <c:pt idx="2">
                  <c:v>2.0017886475507979E-2</c:v>
                </c:pt>
                <c:pt idx="3">
                  <c:v>0.1935544132992548</c:v>
                </c:pt>
                <c:pt idx="4">
                  <c:v>9.4597831070741975E-2</c:v>
                </c:pt>
                <c:pt idx="5">
                  <c:v>5.6685762144977669E-2</c:v>
                </c:pt>
                <c:pt idx="6">
                  <c:v>0.42264625836763214</c:v>
                </c:pt>
                <c:pt idx="7">
                  <c:v>1.8779522853326416E-2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0-490E-97F4-800E7227B7D3}"/>
            </c:ext>
          </c:extLst>
        </c:ser>
        <c:ser>
          <c:idx val="1"/>
          <c:order val="1"/>
          <c:tx>
            <c:strRef>
              <c:f>'Fall 16'!$AA$584</c:f>
              <c:strCache>
                <c:ptCount val="1"/>
                <c:pt idx="0">
                  <c:v>Mean Summer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16'!$AE$618:$AE$625</c:f>
                <c:numCache>
                  <c:formatCode>General</c:formatCode>
                  <c:ptCount val="8"/>
                  <c:pt idx="0">
                    <c:v>2.0571938616639619E-2</c:v>
                  </c:pt>
                  <c:pt idx="1">
                    <c:v>4.9968852930884204E-2</c:v>
                  </c:pt>
                  <c:pt idx="2">
                    <c:v>7.6344754265184125E-3</c:v>
                  </c:pt>
                  <c:pt idx="3">
                    <c:v>0.14119626968284332</c:v>
                  </c:pt>
                  <c:pt idx="4">
                    <c:v>1.6065783049665609E-2</c:v>
                  </c:pt>
                  <c:pt idx="5">
                    <c:v>2.0472445159525128E-2</c:v>
                  </c:pt>
                  <c:pt idx="6">
                    <c:v>0.12160140262101425</c:v>
                  </c:pt>
                  <c:pt idx="7">
                    <c:v>2.5689477034428268E-3</c:v>
                  </c:pt>
                </c:numCache>
              </c:numRef>
            </c:plus>
            <c:minus>
              <c:numRef>
                <c:f>'Fall 16'!$AE$618:$AE$625</c:f>
                <c:numCache>
                  <c:formatCode>General</c:formatCode>
                  <c:ptCount val="8"/>
                  <c:pt idx="0">
                    <c:v>2.0571938616639619E-2</c:v>
                  </c:pt>
                  <c:pt idx="1">
                    <c:v>4.9968852930884204E-2</c:v>
                  </c:pt>
                  <c:pt idx="2">
                    <c:v>7.6344754265184125E-3</c:v>
                  </c:pt>
                  <c:pt idx="3">
                    <c:v>0.14119626968284332</c:v>
                  </c:pt>
                  <c:pt idx="4">
                    <c:v>1.6065783049665609E-2</c:v>
                  </c:pt>
                  <c:pt idx="5">
                    <c:v>2.0472445159525128E-2</c:v>
                  </c:pt>
                  <c:pt idx="6">
                    <c:v>0.12160140262101425</c:v>
                  </c:pt>
                  <c:pt idx="7">
                    <c:v>2.5689477034428268E-3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16'!$AA$618:$AA$625</c:f>
              <c:numCache>
                <c:formatCode>0%</c:formatCode>
                <c:ptCount val="8"/>
                <c:pt idx="0">
                  <c:v>8.2034381727525085E-2</c:v>
                </c:pt>
                <c:pt idx="1">
                  <c:v>0.10481105345052064</c:v>
                </c:pt>
                <c:pt idx="2">
                  <c:v>2.2233846076173742E-2</c:v>
                </c:pt>
                <c:pt idx="3">
                  <c:v>0.2949932332488952</c:v>
                </c:pt>
                <c:pt idx="4">
                  <c:v>9.7120140618803766E-2</c:v>
                </c:pt>
                <c:pt idx="5">
                  <c:v>3.8332794158628378E-2</c:v>
                </c:pt>
                <c:pt idx="6">
                  <c:v>0.34830382976105473</c:v>
                </c:pt>
                <c:pt idx="7">
                  <c:v>1.2170720958398508E-2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0-490E-97F4-800E7227B7D3}"/>
            </c:ext>
          </c:extLst>
        </c:ser>
        <c:ser>
          <c:idx val="2"/>
          <c:order val="2"/>
          <c:tx>
            <c:strRef>
              <c:f>'Fall 16'!$AB$584</c:f>
              <c:strCache>
                <c:ptCount val="1"/>
                <c:pt idx="0">
                  <c:v>Mean winter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16'!$AF$618:$AF$625</c:f>
                <c:numCache>
                  <c:formatCode>General</c:formatCode>
                  <c:ptCount val="8"/>
                  <c:pt idx="0">
                    <c:v>3.0402593765282513E-2</c:v>
                  </c:pt>
                  <c:pt idx="1">
                    <c:v>6.515840145440957E-2</c:v>
                  </c:pt>
                  <c:pt idx="2">
                    <c:v>8.0058192865353813E-3</c:v>
                  </c:pt>
                  <c:pt idx="3">
                    <c:v>5.4330518951351027E-2</c:v>
                  </c:pt>
                  <c:pt idx="4">
                    <c:v>2.0298204562002247E-2</c:v>
                  </c:pt>
                  <c:pt idx="5">
                    <c:v>4.9980815605315566E-2</c:v>
                  </c:pt>
                  <c:pt idx="6">
                    <c:v>0.12037921920738212</c:v>
                  </c:pt>
                  <c:pt idx="7">
                    <c:v>3.5447840526390832E-3</c:v>
                  </c:pt>
                </c:numCache>
              </c:numRef>
            </c:plus>
            <c:minus>
              <c:numRef>
                <c:f>'Fall 16'!$AF$618:$AF$625</c:f>
                <c:numCache>
                  <c:formatCode>General</c:formatCode>
                  <c:ptCount val="8"/>
                  <c:pt idx="0">
                    <c:v>3.0402593765282513E-2</c:v>
                  </c:pt>
                  <c:pt idx="1">
                    <c:v>6.515840145440957E-2</c:v>
                  </c:pt>
                  <c:pt idx="2">
                    <c:v>8.0058192865353813E-3</c:v>
                  </c:pt>
                  <c:pt idx="3">
                    <c:v>5.4330518951351027E-2</c:v>
                  </c:pt>
                  <c:pt idx="4">
                    <c:v>2.0298204562002247E-2</c:v>
                  </c:pt>
                  <c:pt idx="5">
                    <c:v>4.9980815605315566E-2</c:v>
                  </c:pt>
                  <c:pt idx="6">
                    <c:v>0.12037921920738212</c:v>
                  </c:pt>
                  <c:pt idx="7">
                    <c:v>3.5447840526390832E-3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16'!$AB$618:$AB$625</c:f>
              <c:numCache>
                <c:formatCode>0%</c:formatCode>
                <c:ptCount val="8"/>
                <c:pt idx="0">
                  <c:v>8.8140489084993945E-2</c:v>
                </c:pt>
                <c:pt idx="1">
                  <c:v>0.10370885168505492</c:v>
                </c:pt>
                <c:pt idx="2">
                  <c:v>2.0333119240434707E-2</c:v>
                </c:pt>
                <c:pt idx="3">
                  <c:v>0.15062051295455378</c:v>
                </c:pt>
                <c:pt idx="4">
                  <c:v>8.3174794342362884E-2</c:v>
                </c:pt>
                <c:pt idx="5">
                  <c:v>7.0149845136899563E-2</c:v>
                </c:pt>
                <c:pt idx="6">
                  <c:v>0.47119761087845113</c:v>
                </c:pt>
                <c:pt idx="7">
                  <c:v>1.2674776677249009E-2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0-490E-97F4-800E7227B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5779232"/>
        <c:axId val="2145782560"/>
      </c:barChart>
      <c:catAx>
        <c:axId val="214577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782560"/>
        <c:crosses val="autoZero"/>
        <c:auto val="1"/>
        <c:lblAlgn val="ctr"/>
        <c:lblOffset val="100"/>
        <c:noMultiLvlLbl val="0"/>
      </c:catAx>
      <c:valAx>
        <c:axId val="2145782560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77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16'!$DO$654:$DO$664</c:f>
                <c:numCache>
                  <c:formatCode>General</c:formatCode>
                  <c:ptCount val="11"/>
                  <c:pt idx="0">
                    <c:v>0.10204820435688625</c:v>
                  </c:pt>
                  <c:pt idx="1">
                    <c:v>1.320002507437866E-2</c:v>
                  </c:pt>
                  <c:pt idx="2">
                    <c:v>2.087960987516551E-2</c:v>
                  </c:pt>
                  <c:pt idx="3">
                    <c:v>4.9247995344368226E-3</c:v>
                  </c:pt>
                  <c:pt idx="4">
                    <c:v>3.7053806326684625E-2</c:v>
                  </c:pt>
                  <c:pt idx="5">
                    <c:v>4.7282082572236428E-2</c:v>
                  </c:pt>
                  <c:pt idx="6">
                    <c:v>1.0517473912391669E-2</c:v>
                  </c:pt>
                  <c:pt idx="7">
                    <c:v>1.6751772744559072E-2</c:v>
                  </c:pt>
                  <c:pt idx="8">
                    <c:v>5.1597395930409379E-2</c:v>
                  </c:pt>
                  <c:pt idx="9">
                    <c:v>8.4122406061276647E-2</c:v>
                  </c:pt>
                  <c:pt idx="10">
                    <c:v>2.4688078009340413E-2</c:v>
                  </c:pt>
                </c:numCache>
              </c:numRef>
            </c:plus>
            <c:minus>
              <c:numRef>
                <c:f>'Fall 16'!$DO$654:$DO$664</c:f>
                <c:numCache>
                  <c:formatCode>General</c:formatCode>
                  <c:ptCount val="11"/>
                  <c:pt idx="0">
                    <c:v>0.10204820435688625</c:v>
                  </c:pt>
                  <c:pt idx="1">
                    <c:v>1.320002507437866E-2</c:v>
                  </c:pt>
                  <c:pt idx="2">
                    <c:v>2.087960987516551E-2</c:v>
                  </c:pt>
                  <c:pt idx="3">
                    <c:v>4.9247995344368226E-3</c:v>
                  </c:pt>
                  <c:pt idx="4">
                    <c:v>3.7053806326684625E-2</c:v>
                  </c:pt>
                  <c:pt idx="5">
                    <c:v>4.7282082572236428E-2</c:v>
                  </c:pt>
                  <c:pt idx="6">
                    <c:v>1.0517473912391669E-2</c:v>
                  </c:pt>
                  <c:pt idx="7">
                    <c:v>1.6751772744559072E-2</c:v>
                  </c:pt>
                  <c:pt idx="8">
                    <c:v>5.1597395930409379E-2</c:v>
                  </c:pt>
                  <c:pt idx="9">
                    <c:v>8.4122406061276647E-2</c:v>
                  </c:pt>
                  <c:pt idx="10">
                    <c:v>2.4688078009340413E-2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16'!$DM$654:$DM$664</c:f>
              <c:numCache>
                <c:formatCode>0%</c:formatCode>
                <c:ptCount val="11"/>
                <c:pt idx="0">
                  <c:v>0.6040622127217361</c:v>
                </c:pt>
                <c:pt idx="1">
                  <c:v>3.1869633703746097E-2</c:v>
                </c:pt>
                <c:pt idx="2">
                  <c:v>2.7677889635799709E-2</c:v>
                </c:pt>
                <c:pt idx="3">
                  <c:v>5.5985172080982998E-3</c:v>
                </c:pt>
                <c:pt idx="4">
                  <c:v>2.6329342629450164E-2</c:v>
                </c:pt>
                <c:pt idx="5">
                  <c:v>8.3643796317855693E-2</c:v>
                </c:pt>
                <c:pt idx="6">
                  <c:v>1.4589198780401708E-2</c:v>
                </c:pt>
                <c:pt idx="7">
                  <c:v>2.9565807918774022E-2</c:v>
                </c:pt>
                <c:pt idx="8">
                  <c:v>3.6772545118736497E-2</c:v>
                </c:pt>
                <c:pt idx="9">
                  <c:v>0.12307517048434029</c:v>
                </c:pt>
                <c:pt idx="10">
                  <c:v>1.6815885481061485E-2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C-459A-ABD1-85CA2AA54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982016"/>
        <c:axId val="-2125978656"/>
      </c:barChart>
      <c:catAx>
        <c:axId val="-21259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978656"/>
        <c:crosses val="autoZero"/>
        <c:auto val="1"/>
        <c:lblAlgn val="ctr"/>
        <c:lblOffset val="100"/>
        <c:noMultiLvlLbl val="0"/>
      </c:catAx>
      <c:valAx>
        <c:axId val="-2125978656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98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16'!$DM$584</c:f>
              <c:strCache>
                <c:ptCount val="1"/>
                <c:pt idx="0">
                  <c:v>Human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16'!$DO$669:$DO$677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</c:v>
                  </c:pt>
                  <c:pt idx="2">
                    <c:v>5.6237027725458674E-2</c:v>
                  </c:pt>
                  <c:pt idx="3">
                    <c:v>5.6237027725458674E-2</c:v>
                  </c:pt>
                  <c:pt idx="4">
                    <c:v>0</c:v>
                  </c:pt>
                  <c:pt idx="5">
                    <c:v>0.21450006051417997</c:v>
                  </c:pt>
                  <c:pt idx="6">
                    <c:v>0.10474185614035719</c:v>
                  </c:pt>
                  <c:pt idx="7">
                    <c:v>0.15977091126681245</c:v>
                  </c:pt>
                  <c:pt idx="8">
                    <c:v>1.8387253988828806E-2</c:v>
                  </c:pt>
                </c:numCache>
              </c:numRef>
            </c:plus>
            <c:minus>
              <c:numRef>
                <c:f>'Fall 16'!$DO$669:$DO$677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</c:v>
                  </c:pt>
                  <c:pt idx="2">
                    <c:v>5.6237027725458674E-2</c:v>
                  </c:pt>
                  <c:pt idx="3">
                    <c:v>5.6237027725458674E-2</c:v>
                  </c:pt>
                  <c:pt idx="4">
                    <c:v>0</c:v>
                  </c:pt>
                  <c:pt idx="5">
                    <c:v>0.21450006051417997</c:v>
                  </c:pt>
                  <c:pt idx="6">
                    <c:v>0.10474185614035719</c:v>
                  </c:pt>
                  <c:pt idx="7">
                    <c:v>0.15977091126681245</c:v>
                  </c:pt>
                  <c:pt idx="8">
                    <c:v>1.8387253988828806E-2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16'!$DM$669:$DM$677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0.17843463331702281</c:v>
                </c:pt>
                <c:pt idx="3">
                  <c:v>0.17843463331702281</c:v>
                </c:pt>
                <c:pt idx="4">
                  <c:v>0</c:v>
                </c:pt>
                <c:pt idx="5">
                  <c:v>0.32171968961957026</c:v>
                </c:pt>
                <c:pt idx="6">
                  <c:v>6.4901147522200039E-2</c:v>
                </c:pt>
                <c:pt idx="7">
                  <c:v>0.25000902023273397</c:v>
                </c:pt>
                <c:pt idx="8">
                  <c:v>6.5008759914501214E-3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A-461B-82BA-117889A7A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7480960"/>
        <c:axId val="-2127484336"/>
      </c:barChart>
      <c:catAx>
        <c:axId val="-212748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484336"/>
        <c:crosses val="autoZero"/>
        <c:auto val="1"/>
        <c:lblAlgn val="ctr"/>
        <c:lblOffset val="100"/>
        <c:noMultiLvlLbl val="0"/>
      </c:catAx>
      <c:valAx>
        <c:axId val="-2127484336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48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16'!$DE$584</c:f>
              <c:strCache>
                <c:ptCount val="1"/>
                <c:pt idx="0">
                  <c:v>H1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16'!$DE$585:$DE$613</c:f>
              <c:numCache>
                <c:formatCode>0%</c:formatCode>
                <c:ptCount val="29"/>
                <c:pt idx="0">
                  <c:v>0.32143100815494985</c:v>
                </c:pt>
                <c:pt idx="1">
                  <c:v>0</c:v>
                </c:pt>
                <c:pt idx="2">
                  <c:v>1.6132343999117279E-2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5.327824578512148E-3</c:v>
                </c:pt>
                <c:pt idx="8">
                  <c:v>1.3453050831296973E-2</c:v>
                </c:pt>
                <c:pt idx="9">
                  <c:v>5.327824578512148E-3</c:v>
                </c:pt>
                <c:pt idx="10">
                  <c:v>3.8407978887526582E-3</c:v>
                </c:pt>
                <c:pt idx="11">
                  <c:v>9.7235677753448341E-3</c:v>
                </c:pt>
                <c:pt idx="12">
                  <c:v>2.0761068437361494E-3</c:v>
                </c:pt>
                <c:pt idx="13">
                  <c:v>7.0493249910744307E-2</c:v>
                </c:pt>
                <c:pt idx="14">
                  <c:v>0</c:v>
                </c:pt>
                <c:pt idx="15">
                  <c:v>0</c:v>
                </c:pt>
                <c:pt idx="16">
                  <c:v>5.1432740669891354E-3</c:v>
                </c:pt>
                <c:pt idx="17">
                  <c:v>0</c:v>
                </c:pt>
                <c:pt idx="18">
                  <c:v>1.55843526039432E-2</c:v>
                </c:pt>
                <c:pt idx="19">
                  <c:v>0</c:v>
                </c:pt>
                <c:pt idx="20">
                  <c:v>0</c:v>
                </c:pt>
                <c:pt idx="21">
                  <c:v>0.19762292196238532</c:v>
                </c:pt>
                <c:pt idx="22">
                  <c:v>2.8262201774634867E-2</c:v>
                </c:pt>
                <c:pt idx="23">
                  <c:v>0</c:v>
                </c:pt>
                <c:pt idx="24">
                  <c:v>0</c:v>
                </c:pt>
                <c:pt idx="25">
                  <c:v>4.4928032669771974E-2</c:v>
                </c:pt>
                <c:pt idx="26">
                  <c:v>0.1046249858730314</c:v>
                </c:pt>
                <c:pt idx="27">
                  <c:v>0.15602845648827757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8-4461-B68F-1F0B2CCE288D}"/>
            </c:ext>
          </c:extLst>
        </c:ser>
        <c:ser>
          <c:idx val="1"/>
          <c:order val="1"/>
          <c:tx>
            <c:strRef>
              <c:f>'Fall 16'!$DF$584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16'!$DF$585:$DF$613</c:f>
              <c:numCache>
                <c:formatCode>0%</c:formatCode>
                <c:ptCount val="29"/>
                <c:pt idx="0">
                  <c:v>0.24930392392309367</c:v>
                </c:pt>
                <c:pt idx="1">
                  <c:v>0</c:v>
                </c:pt>
                <c:pt idx="2">
                  <c:v>1.8071938362855977E-2</c:v>
                </c:pt>
                <c:pt idx="3">
                  <c:v>2.4319145900809344E-2</c:v>
                </c:pt>
                <c:pt idx="4">
                  <c:v>3.0073161469044941E-3</c:v>
                </c:pt>
                <c:pt idx="5">
                  <c:v>6.919560845595433E-3</c:v>
                </c:pt>
                <c:pt idx="6">
                  <c:v>0</c:v>
                </c:pt>
                <c:pt idx="7">
                  <c:v>1.4781383317059442E-2</c:v>
                </c:pt>
                <c:pt idx="8">
                  <c:v>6.9172130332892198E-2</c:v>
                </c:pt>
                <c:pt idx="9">
                  <c:v>1.4781383317059442E-2</c:v>
                </c:pt>
                <c:pt idx="10">
                  <c:v>1.4713967125827232E-2</c:v>
                </c:pt>
                <c:pt idx="11">
                  <c:v>2.4399527375266187E-2</c:v>
                </c:pt>
                <c:pt idx="12">
                  <c:v>6.7983208652096037E-3</c:v>
                </c:pt>
                <c:pt idx="13">
                  <c:v>7.0143116726198773E-2</c:v>
                </c:pt>
                <c:pt idx="14">
                  <c:v>0</c:v>
                </c:pt>
                <c:pt idx="15">
                  <c:v>0</c:v>
                </c:pt>
                <c:pt idx="16">
                  <c:v>1.869938071901436E-2</c:v>
                </c:pt>
                <c:pt idx="17">
                  <c:v>4.4450865385528135E-3</c:v>
                </c:pt>
                <c:pt idx="18">
                  <c:v>2.0364340514815487E-2</c:v>
                </c:pt>
                <c:pt idx="19">
                  <c:v>0</c:v>
                </c:pt>
                <c:pt idx="20">
                  <c:v>0</c:v>
                </c:pt>
                <c:pt idx="21">
                  <c:v>0.25323416537567456</c:v>
                </c:pt>
                <c:pt idx="22">
                  <c:v>4.7577864724211494E-2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4.3284625879531899E-2</c:v>
                </c:pt>
                <c:pt idx="27">
                  <c:v>6.3714424994435498E-2</c:v>
                </c:pt>
                <c:pt idx="28">
                  <c:v>3.2268397014992248E-2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8-4461-B68F-1F0B2CCE288D}"/>
            </c:ext>
          </c:extLst>
        </c:ser>
        <c:ser>
          <c:idx val="2"/>
          <c:order val="2"/>
          <c:tx>
            <c:strRef>
              <c:f>'Fall 16'!$DG$584</c:f>
              <c:strCache>
                <c:ptCount val="1"/>
                <c:pt idx="0">
                  <c:v>H3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16'!$DG$585:$DG$613</c:f>
              <c:numCache>
                <c:formatCode>0%</c:formatCode>
                <c:ptCount val="29"/>
                <c:pt idx="0">
                  <c:v>0.27944271147880761</c:v>
                </c:pt>
                <c:pt idx="1">
                  <c:v>0</c:v>
                </c:pt>
                <c:pt idx="2">
                  <c:v>2.2409949357206967E-2</c:v>
                </c:pt>
                <c:pt idx="3">
                  <c:v>2.7259129998560679E-2</c:v>
                </c:pt>
                <c:pt idx="4">
                  <c:v>2.7288042657011551E-3</c:v>
                </c:pt>
                <c:pt idx="5">
                  <c:v>7.7560786629747164E-3</c:v>
                </c:pt>
                <c:pt idx="6">
                  <c:v>0</c:v>
                </c:pt>
                <c:pt idx="7">
                  <c:v>1.6568330608389907E-2</c:v>
                </c:pt>
                <c:pt idx="8">
                  <c:v>4.5748593955855781E-2</c:v>
                </c:pt>
                <c:pt idx="9">
                  <c:v>1.6568330608389907E-2</c:v>
                </c:pt>
                <c:pt idx="10">
                  <c:v>0</c:v>
                </c:pt>
                <c:pt idx="11">
                  <c:v>2.4224388159818276E-2</c:v>
                </c:pt>
                <c:pt idx="12">
                  <c:v>9.1842258834002981E-3</c:v>
                </c:pt>
                <c:pt idx="13">
                  <c:v>2.43311797562966E-2</c:v>
                </c:pt>
                <c:pt idx="14">
                  <c:v>0</c:v>
                </c:pt>
                <c:pt idx="15">
                  <c:v>3.5755758118242081E-2</c:v>
                </c:pt>
                <c:pt idx="16">
                  <c:v>2.0959981571360517E-2</c:v>
                </c:pt>
                <c:pt idx="17">
                  <c:v>4.9824608275091898E-3</c:v>
                </c:pt>
                <c:pt idx="18">
                  <c:v>2.2826221269959864E-2</c:v>
                </c:pt>
                <c:pt idx="19">
                  <c:v>0</c:v>
                </c:pt>
                <c:pt idx="20">
                  <c:v>0</c:v>
                </c:pt>
                <c:pt idx="21">
                  <c:v>0.28384808669710704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4.8517380034713994E-2</c:v>
                </c:pt>
                <c:pt idx="27">
                  <c:v>7.1416973309455747E-2</c:v>
                </c:pt>
                <c:pt idx="28">
                  <c:v>3.5471415436249668E-2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D8-4461-B68F-1F0B2CCE288D}"/>
            </c:ext>
          </c:extLst>
        </c:ser>
        <c:ser>
          <c:idx val="3"/>
          <c:order val="3"/>
          <c:tx>
            <c:strRef>
              <c:f>'Fall 16'!$DH$584</c:f>
              <c:strCache>
                <c:ptCount val="1"/>
                <c:pt idx="0">
                  <c:v>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16'!$DH$585:$DH$613</c:f>
              <c:numCache>
                <c:formatCode>0%</c:formatCode>
                <c:ptCount val="29"/>
                <c:pt idx="0">
                  <c:v>0.42040502587170298</c:v>
                </c:pt>
                <c:pt idx="1">
                  <c:v>0</c:v>
                </c:pt>
                <c:pt idx="2">
                  <c:v>1.3008336266158377E-2</c:v>
                </c:pt>
                <c:pt idx="3">
                  <c:v>1.2297758063561707E-2</c:v>
                </c:pt>
                <c:pt idx="4">
                  <c:v>1.3292128755994477E-3</c:v>
                </c:pt>
                <c:pt idx="5">
                  <c:v>3.4919928212912444E-3</c:v>
                </c:pt>
                <c:pt idx="6">
                  <c:v>0</c:v>
                </c:pt>
                <c:pt idx="7">
                  <c:v>7.5128200741059296E-3</c:v>
                </c:pt>
                <c:pt idx="8">
                  <c:v>2.7297492542251542E-2</c:v>
                </c:pt>
                <c:pt idx="9">
                  <c:v>7.5128200741059296E-3</c:v>
                </c:pt>
                <c:pt idx="10">
                  <c:v>7.3745643824167468E-3</c:v>
                </c:pt>
                <c:pt idx="11">
                  <c:v>1.1091567945243682E-2</c:v>
                </c:pt>
                <c:pt idx="12">
                  <c:v>4.3466627935181178E-3</c:v>
                </c:pt>
                <c:pt idx="13">
                  <c:v>9.8164697537965487E-2</c:v>
                </c:pt>
                <c:pt idx="14">
                  <c:v>0</c:v>
                </c:pt>
                <c:pt idx="15">
                  <c:v>4.1721922336704249E-3</c:v>
                </c:pt>
                <c:pt idx="16">
                  <c:v>8.3754743192786234E-3</c:v>
                </c:pt>
                <c:pt idx="17">
                  <c:v>0</c:v>
                </c:pt>
                <c:pt idx="18">
                  <c:v>7.8298981568570552E-3</c:v>
                </c:pt>
                <c:pt idx="19">
                  <c:v>0</c:v>
                </c:pt>
                <c:pt idx="20">
                  <c:v>0</c:v>
                </c:pt>
                <c:pt idx="21">
                  <c:v>0.23389605572820996</c:v>
                </c:pt>
                <c:pt idx="22">
                  <c:v>2.0137095764023605E-2</c:v>
                </c:pt>
                <c:pt idx="23">
                  <c:v>0</c:v>
                </c:pt>
                <c:pt idx="24">
                  <c:v>0</c:v>
                </c:pt>
                <c:pt idx="25">
                  <c:v>1.465582815543519E-2</c:v>
                </c:pt>
                <c:pt idx="26">
                  <c:v>3.0025904345922696E-2</c:v>
                </c:pt>
                <c:pt idx="27">
                  <c:v>6.7074600048681404E-2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D8-4461-B68F-1F0B2CCE288D}"/>
            </c:ext>
          </c:extLst>
        </c:ser>
        <c:ser>
          <c:idx val="4"/>
          <c:order val="4"/>
          <c:tx>
            <c:strRef>
              <c:f>'Fall 16'!$DI$584</c:f>
              <c:strCache>
                <c:ptCount val="1"/>
                <c:pt idx="0">
                  <c:v>H5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16'!$DI$585:$DI$613</c:f>
              <c:numCache>
                <c:formatCode>0%</c:formatCode>
                <c:ptCount val="29"/>
                <c:pt idx="0">
                  <c:v>0.25296123236583495</c:v>
                </c:pt>
                <c:pt idx="1">
                  <c:v>0</c:v>
                </c:pt>
                <c:pt idx="2">
                  <c:v>2.6999056679081024E-2</c:v>
                </c:pt>
                <c:pt idx="3">
                  <c:v>2.439118606493695E-2</c:v>
                </c:pt>
                <c:pt idx="4">
                  <c:v>1.2770718117449177E-3</c:v>
                </c:pt>
                <c:pt idx="5">
                  <c:v>7.1294390817534074E-3</c:v>
                </c:pt>
                <c:pt idx="6">
                  <c:v>0</c:v>
                </c:pt>
                <c:pt idx="7">
                  <c:v>1.4983770391838819E-2</c:v>
                </c:pt>
                <c:pt idx="8">
                  <c:v>4.3741258109422164E-2</c:v>
                </c:pt>
                <c:pt idx="9">
                  <c:v>1.4983770391838819E-2</c:v>
                </c:pt>
                <c:pt idx="10">
                  <c:v>1.5298608931267154E-2</c:v>
                </c:pt>
                <c:pt idx="11">
                  <c:v>2.4110127962063646E-2</c:v>
                </c:pt>
                <c:pt idx="12">
                  <c:v>7.3116457604236263E-3</c:v>
                </c:pt>
                <c:pt idx="13">
                  <c:v>0.10613517142792382</c:v>
                </c:pt>
                <c:pt idx="14">
                  <c:v>0</c:v>
                </c:pt>
                <c:pt idx="15">
                  <c:v>1.0408264373069444E-2</c:v>
                </c:pt>
                <c:pt idx="16">
                  <c:v>1.7965215018049843E-2</c:v>
                </c:pt>
                <c:pt idx="17">
                  <c:v>3.5519876212325432E-3</c:v>
                </c:pt>
                <c:pt idx="18">
                  <c:v>1.3929396782583307E-2</c:v>
                </c:pt>
                <c:pt idx="19">
                  <c:v>3.5886274866714319E-3</c:v>
                </c:pt>
                <c:pt idx="20">
                  <c:v>0</c:v>
                </c:pt>
                <c:pt idx="21">
                  <c:v>0.16070565444276305</c:v>
                </c:pt>
                <c:pt idx="22">
                  <c:v>4.1709063802739414E-2</c:v>
                </c:pt>
                <c:pt idx="23">
                  <c:v>0</c:v>
                </c:pt>
                <c:pt idx="24">
                  <c:v>0</c:v>
                </c:pt>
                <c:pt idx="25">
                  <c:v>1.96460485152645E-2</c:v>
                </c:pt>
                <c:pt idx="26">
                  <c:v>4.5566002639815473E-2</c:v>
                </c:pt>
                <c:pt idx="27">
                  <c:v>0.1102235886306069</c:v>
                </c:pt>
                <c:pt idx="28">
                  <c:v>3.3383811709074729E-2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D8-4461-B68F-1F0B2CCE288D}"/>
            </c:ext>
          </c:extLst>
        </c:ser>
        <c:ser>
          <c:idx val="5"/>
          <c:order val="5"/>
          <c:tx>
            <c:strRef>
              <c:f>'Fall 16'!$DJ$584</c:f>
              <c:strCache>
                <c:ptCount val="1"/>
                <c:pt idx="0">
                  <c:v>H6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16'!$DJ$585:$DJ$613</c:f>
              <c:numCache>
                <c:formatCode>0%</c:formatCode>
                <c:ptCount val="29"/>
                <c:pt idx="0">
                  <c:v>0.30827191938164772</c:v>
                </c:pt>
                <c:pt idx="1">
                  <c:v>0</c:v>
                </c:pt>
                <c:pt idx="2">
                  <c:v>9.4936536374057665E-3</c:v>
                </c:pt>
                <c:pt idx="3">
                  <c:v>6.7335591068332819E-3</c:v>
                </c:pt>
                <c:pt idx="4">
                  <c:v>6.905944516891682E-3</c:v>
                </c:pt>
                <c:pt idx="5">
                  <c:v>1.6114490544525534E-3</c:v>
                </c:pt>
                <c:pt idx="6">
                  <c:v>0</c:v>
                </c:pt>
                <c:pt idx="7">
                  <c:v>4.6050391710115435E-3</c:v>
                </c:pt>
                <c:pt idx="8">
                  <c:v>2.4204417584429348E-2</c:v>
                </c:pt>
                <c:pt idx="9">
                  <c:v>4.6050391710115435E-3</c:v>
                </c:pt>
                <c:pt idx="10">
                  <c:v>3.6273966200673535E-3</c:v>
                </c:pt>
                <c:pt idx="11">
                  <c:v>9.7929031969889203E-3</c:v>
                </c:pt>
                <c:pt idx="12">
                  <c:v>1.8769605118588366E-3</c:v>
                </c:pt>
                <c:pt idx="13">
                  <c:v>0.11143792308643154</c:v>
                </c:pt>
                <c:pt idx="14">
                  <c:v>0</c:v>
                </c:pt>
                <c:pt idx="15">
                  <c:v>2.0032787001980495E-3</c:v>
                </c:pt>
                <c:pt idx="16">
                  <c:v>1.1169003609409239E-2</c:v>
                </c:pt>
                <c:pt idx="17">
                  <c:v>1.1181269388014724E-3</c:v>
                </c:pt>
                <c:pt idx="18">
                  <c:v>1.5011933621655926E-2</c:v>
                </c:pt>
                <c:pt idx="19">
                  <c:v>0</c:v>
                </c:pt>
                <c:pt idx="20">
                  <c:v>0</c:v>
                </c:pt>
                <c:pt idx="21">
                  <c:v>0.26672552198391919</c:v>
                </c:pt>
                <c:pt idx="22">
                  <c:v>2.2903739195102545E-2</c:v>
                </c:pt>
                <c:pt idx="23">
                  <c:v>0</c:v>
                </c:pt>
                <c:pt idx="24">
                  <c:v>0</c:v>
                </c:pt>
                <c:pt idx="25">
                  <c:v>2.1770403905016337E-2</c:v>
                </c:pt>
                <c:pt idx="26">
                  <c:v>2.8055757856967917E-2</c:v>
                </c:pt>
                <c:pt idx="27">
                  <c:v>0.13013859378637307</c:v>
                </c:pt>
                <c:pt idx="28">
                  <c:v>7.9374353635263666E-3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D8-4461-B68F-1F0B2CCE288D}"/>
            </c:ext>
          </c:extLst>
        </c:ser>
        <c:ser>
          <c:idx val="6"/>
          <c:order val="6"/>
          <c:tx>
            <c:strRef>
              <c:f>'Fall 16'!$DK$584</c:f>
              <c:strCache>
                <c:ptCount val="1"/>
                <c:pt idx="0">
                  <c:v>H7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16'!$DK$585:$DK$613</c:f>
              <c:numCache>
                <c:formatCode>0%</c:formatCode>
                <c:ptCount val="29"/>
                <c:pt idx="0">
                  <c:v>0.32762189401947889</c:v>
                </c:pt>
                <c:pt idx="1">
                  <c:v>0</c:v>
                </c:pt>
                <c:pt idx="2">
                  <c:v>7.9368100205363425E-3</c:v>
                </c:pt>
                <c:pt idx="3">
                  <c:v>1.0735155021524898E-2</c:v>
                </c:pt>
                <c:pt idx="4">
                  <c:v>1.2340002292177124E-3</c:v>
                </c:pt>
                <c:pt idx="5">
                  <c:v>2.1794821004163346E-2</c:v>
                </c:pt>
                <c:pt idx="6">
                  <c:v>0</c:v>
                </c:pt>
                <c:pt idx="7">
                  <c:v>6.2324352302387115E-3</c:v>
                </c:pt>
                <c:pt idx="8">
                  <c:v>2.7986401418871577E-2</c:v>
                </c:pt>
                <c:pt idx="9">
                  <c:v>6.2324352302387115E-3</c:v>
                </c:pt>
                <c:pt idx="10">
                  <c:v>7.5412060075138766E-3</c:v>
                </c:pt>
                <c:pt idx="11">
                  <c:v>9.7702336473586646E-3</c:v>
                </c:pt>
                <c:pt idx="12">
                  <c:v>3.9757629856189081E-2</c:v>
                </c:pt>
                <c:pt idx="13">
                  <c:v>1.0296431590110247E-2</c:v>
                </c:pt>
                <c:pt idx="14">
                  <c:v>0</c:v>
                </c:pt>
                <c:pt idx="15">
                  <c:v>3.9220305268088691E-3</c:v>
                </c:pt>
                <c:pt idx="16">
                  <c:v>6.8242544203282731E-3</c:v>
                </c:pt>
                <c:pt idx="17">
                  <c:v>9.7458632232437174E-3</c:v>
                </c:pt>
                <c:pt idx="18">
                  <c:v>1.8607790863325593E-3</c:v>
                </c:pt>
                <c:pt idx="19">
                  <c:v>0</c:v>
                </c:pt>
                <c:pt idx="20">
                  <c:v>0</c:v>
                </c:pt>
                <c:pt idx="21">
                  <c:v>0.32574397559111462</c:v>
                </c:pt>
                <c:pt idx="22">
                  <c:v>2.0359326286000526E-2</c:v>
                </c:pt>
                <c:pt idx="23">
                  <c:v>0</c:v>
                </c:pt>
                <c:pt idx="24">
                  <c:v>0</c:v>
                </c:pt>
                <c:pt idx="25">
                  <c:v>1.4552746144086966E-2</c:v>
                </c:pt>
                <c:pt idx="26">
                  <c:v>2.170537597110575E-2</c:v>
                </c:pt>
                <c:pt idx="27">
                  <c:v>0.10367087931108553</c:v>
                </c:pt>
                <c:pt idx="28">
                  <c:v>1.4475316164451069E-2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D8-4461-B68F-1F0B2CCE288D}"/>
            </c:ext>
          </c:extLst>
        </c:ser>
        <c:ser>
          <c:idx val="7"/>
          <c:order val="7"/>
          <c:tx>
            <c:strRef>
              <c:f>'Fall 16'!$DL$584</c:f>
              <c:strCache>
                <c:ptCount val="1"/>
                <c:pt idx="0">
                  <c:v>H8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16'!$DL$585:$DL$613</c:f>
              <c:numCache>
                <c:formatCode>0%</c:formatCode>
                <c:ptCount val="29"/>
                <c:pt idx="0">
                  <c:v>0.30738897197071541</c:v>
                </c:pt>
                <c:pt idx="1">
                  <c:v>0</c:v>
                </c:pt>
                <c:pt idx="2">
                  <c:v>1.5327730981766282E-2</c:v>
                </c:pt>
                <c:pt idx="3">
                  <c:v>6.6385444787583339E-3</c:v>
                </c:pt>
                <c:pt idx="4">
                  <c:v>7.2421649963601321E-3</c:v>
                </c:pt>
                <c:pt idx="5">
                  <c:v>7.0405502299829448E-2</c:v>
                </c:pt>
                <c:pt idx="6">
                  <c:v>0</c:v>
                </c:pt>
                <c:pt idx="7">
                  <c:v>2.4261126588328921E-3</c:v>
                </c:pt>
                <c:pt idx="8">
                  <c:v>0.10272684019054241</c:v>
                </c:pt>
                <c:pt idx="9">
                  <c:v>2.4261126588328921E-3</c:v>
                </c:pt>
                <c:pt idx="10">
                  <c:v>7.9257538160295276E-3</c:v>
                </c:pt>
                <c:pt idx="11">
                  <c:v>4.9481840502118447E-3</c:v>
                </c:pt>
                <c:pt idx="12">
                  <c:v>9.2891337440242985E-2</c:v>
                </c:pt>
                <c:pt idx="13">
                  <c:v>6.4570003063065514E-3</c:v>
                </c:pt>
                <c:pt idx="14">
                  <c:v>0</c:v>
                </c:pt>
                <c:pt idx="15">
                  <c:v>1.2964505037975305E-2</c:v>
                </c:pt>
                <c:pt idx="16">
                  <c:v>3.0255618782954359E-2</c:v>
                </c:pt>
                <c:pt idx="17">
                  <c:v>0</c:v>
                </c:pt>
                <c:pt idx="18">
                  <c:v>7.9427270682739691E-4</c:v>
                </c:pt>
                <c:pt idx="19">
                  <c:v>0</c:v>
                </c:pt>
                <c:pt idx="20">
                  <c:v>0</c:v>
                </c:pt>
                <c:pt idx="21">
                  <c:v>0.12224381763280395</c:v>
                </c:pt>
                <c:pt idx="22">
                  <c:v>1.5999330720289515E-2</c:v>
                </c:pt>
                <c:pt idx="23">
                  <c:v>0</c:v>
                </c:pt>
                <c:pt idx="24">
                  <c:v>0</c:v>
                </c:pt>
                <c:pt idx="25">
                  <c:v>3.2906702486125122E-2</c:v>
                </c:pt>
                <c:pt idx="26">
                  <c:v>1.8909811916965832E-2</c:v>
                </c:pt>
                <c:pt idx="27">
                  <c:v>0.13291340640938465</c:v>
                </c:pt>
                <c:pt idx="28">
                  <c:v>6.2082784582452423E-3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D8-4461-B68F-1F0B2CCE2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090384"/>
        <c:axId val="-2125086816"/>
      </c:barChart>
      <c:catAx>
        <c:axId val="-212509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086816"/>
        <c:crosses val="autoZero"/>
        <c:auto val="1"/>
        <c:lblAlgn val="ctr"/>
        <c:lblOffset val="100"/>
        <c:noMultiLvlLbl val="0"/>
      </c:catAx>
      <c:valAx>
        <c:axId val="-212508681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09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>
                <a:effectLst/>
              </a:rPr>
              <a:t>HUMAN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16'!$DE$584</c:f>
              <c:strCache>
                <c:ptCount val="1"/>
                <c:pt idx="0">
                  <c:v>H1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16'!$DE$618:$DE$625</c:f>
              <c:numCache>
                <c:formatCode>0%</c:formatCode>
                <c:ptCount val="8"/>
                <c:pt idx="0">
                  <c:v>0.3718444817048901</c:v>
                </c:pt>
                <c:pt idx="1">
                  <c:v>5.317775724785808E-2</c:v>
                </c:pt>
                <c:pt idx="2">
                  <c:v>0</c:v>
                </c:pt>
                <c:pt idx="3">
                  <c:v>0</c:v>
                </c:pt>
                <c:pt idx="4">
                  <c:v>8.4535947835502209E-2</c:v>
                </c:pt>
                <c:pt idx="5">
                  <c:v>0.19686088667762774</c:v>
                </c:pt>
                <c:pt idx="6">
                  <c:v>0.29358092653412199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A-44C7-BB2B-ECE07AABF3EE}"/>
            </c:ext>
          </c:extLst>
        </c:ser>
        <c:ser>
          <c:idx val="1"/>
          <c:order val="1"/>
          <c:tx>
            <c:strRef>
              <c:f>'Fall 16'!$DF$584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16'!$DF$618:$DF$625</c:f>
              <c:numCache>
                <c:formatCode>0%</c:formatCode>
                <c:ptCount val="8"/>
                <c:pt idx="0">
                  <c:v>0.57542825339856685</c:v>
                </c:pt>
                <c:pt idx="1">
                  <c:v>0.10811198227565932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9.8356383436332365E-2</c:v>
                </c:pt>
                <c:pt idx="6">
                  <c:v>0.14477935959570107</c:v>
                </c:pt>
                <c:pt idx="7">
                  <c:v>7.3324021293740327E-2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A-44C7-BB2B-ECE07AABF3EE}"/>
            </c:ext>
          </c:extLst>
        </c:ser>
        <c:ser>
          <c:idx val="2"/>
          <c:order val="2"/>
          <c:tx>
            <c:strRef>
              <c:f>'Fall 16'!$DG$584</c:f>
              <c:strCache>
                <c:ptCount val="1"/>
                <c:pt idx="0">
                  <c:v>H3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16'!$DG$618:$DG$625</c:f>
              <c:numCache>
                <c:formatCode>0%</c:formatCode>
                <c:ptCount val="8"/>
                <c:pt idx="0">
                  <c:v>0.64620511159435812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0.11045407895616362</c:v>
                </c:pt>
                <c:pt idx="6">
                  <c:v>0.1625870152734713</c:v>
                </c:pt>
                <c:pt idx="7">
                  <c:v>8.0753794176006921E-2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A-44C7-BB2B-ECE07AABF3EE}"/>
            </c:ext>
          </c:extLst>
        </c:ser>
        <c:ser>
          <c:idx val="3"/>
          <c:order val="3"/>
          <c:tx>
            <c:strRef>
              <c:f>'Fall 16'!$DH$584</c:f>
              <c:strCache>
                <c:ptCount val="1"/>
                <c:pt idx="0">
                  <c:v>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16'!$DH$618:$DH$625</c:f>
              <c:numCache>
                <c:formatCode>0%</c:formatCode>
                <c:ptCount val="8"/>
                <c:pt idx="0">
                  <c:v>0.63942804791287955</c:v>
                </c:pt>
                <c:pt idx="1">
                  <c:v>5.5051051608953412E-2</c:v>
                </c:pt>
                <c:pt idx="2">
                  <c:v>0</c:v>
                </c:pt>
                <c:pt idx="3">
                  <c:v>0</c:v>
                </c:pt>
                <c:pt idx="4">
                  <c:v>4.006629166447407E-2</c:v>
                </c:pt>
                <c:pt idx="5">
                  <c:v>8.208520380113693E-2</c:v>
                </c:pt>
                <c:pt idx="6">
                  <c:v>0.18336940501255594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A-44C7-BB2B-ECE07AABF3EE}"/>
            </c:ext>
          </c:extLst>
        </c:ser>
        <c:ser>
          <c:idx val="4"/>
          <c:order val="4"/>
          <c:tx>
            <c:strRef>
              <c:f>'Fall 16'!$DI$584</c:f>
              <c:strCache>
                <c:ptCount val="1"/>
                <c:pt idx="0">
                  <c:v>H5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16'!$DI$618:$DI$625</c:f>
              <c:numCache>
                <c:formatCode>0%</c:formatCode>
                <c:ptCount val="8"/>
                <c:pt idx="0">
                  <c:v>0.39078867046545501</c:v>
                </c:pt>
                <c:pt idx="1">
                  <c:v>0.10142412005569211</c:v>
                </c:pt>
                <c:pt idx="2">
                  <c:v>0</c:v>
                </c:pt>
                <c:pt idx="3">
                  <c:v>0</c:v>
                </c:pt>
                <c:pt idx="4">
                  <c:v>4.777338548417065E-2</c:v>
                </c:pt>
                <c:pt idx="5">
                  <c:v>0.11080305575919192</c:v>
                </c:pt>
                <c:pt idx="6">
                  <c:v>0.268031201541993</c:v>
                </c:pt>
                <c:pt idx="7">
                  <c:v>8.1179566693497227E-2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CA-44C7-BB2B-ECE07AABF3EE}"/>
            </c:ext>
          </c:extLst>
        </c:ser>
        <c:ser>
          <c:idx val="5"/>
          <c:order val="5"/>
          <c:tx>
            <c:strRef>
              <c:f>'Fall 16'!$DJ$584</c:f>
              <c:strCache>
                <c:ptCount val="1"/>
                <c:pt idx="0">
                  <c:v>H6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16'!$DJ$618:$DJ$625</c:f>
              <c:numCache>
                <c:formatCode>0%</c:formatCode>
                <c:ptCount val="8"/>
                <c:pt idx="0">
                  <c:v>0.55855068983632916</c:v>
                </c:pt>
                <c:pt idx="1">
                  <c:v>4.7962786733348965E-2</c:v>
                </c:pt>
                <c:pt idx="2">
                  <c:v>0</c:v>
                </c:pt>
                <c:pt idx="3">
                  <c:v>0</c:v>
                </c:pt>
                <c:pt idx="4">
                  <c:v>4.5589466012538181E-2</c:v>
                </c:pt>
                <c:pt idx="5">
                  <c:v>5.8751643968420898E-2</c:v>
                </c:pt>
                <c:pt idx="6">
                  <c:v>0.27252360701384587</c:v>
                </c:pt>
                <c:pt idx="7">
                  <c:v>1.6621806435516952E-2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CA-44C7-BB2B-ECE07AABF3EE}"/>
            </c:ext>
          </c:extLst>
        </c:ser>
        <c:ser>
          <c:idx val="6"/>
          <c:order val="6"/>
          <c:tx>
            <c:strRef>
              <c:f>'Fall 16'!$DK$584</c:f>
              <c:strCache>
                <c:ptCount val="1"/>
                <c:pt idx="0">
                  <c:v>H7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16'!$DK$618:$DK$625</c:f>
              <c:numCache>
                <c:formatCode>0%</c:formatCode>
                <c:ptCount val="8"/>
                <c:pt idx="0">
                  <c:v>0.65082720606222932</c:v>
                </c:pt>
                <c:pt idx="1">
                  <c:v>4.0677355337062016E-2</c:v>
                </c:pt>
                <c:pt idx="2">
                  <c:v>0</c:v>
                </c:pt>
                <c:pt idx="3">
                  <c:v>0</c:v>
                </c:pt>
                <c:pt idx="4">
                  <c:v>2.907597322805976E-2</c:v>
                </c:pt>
                <c:pt idx="5">
                  <c:v>4.3366724355132884E-2</c:v>
                </c:pt>
                <c:pt idx="6">
                  <c:v>0.20713147068832177</c:v>
                </c:pt>
                <c:pt idx="7">
                  <c:v>2.8921270329194358E-2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CA-44C7-BB2B-ECE07AABF3EE}"/>
            </c:ext>
          </c:extLst>
        </c:ser>
        <c:ser>
          <c:idx val="7"/>
          <c:order val="7"/>
          <c:tx>
            <c:strRef>
              <c:f>'Fall 16'!$DL$584</c:f>
              <c:strCache>
                <c:ptCount val="1"/>
                <c:pt idx="0">
                  <c:v>H8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16'!$DL$618:$DL$625</c:f>
              <c:numCache>
                <c:formatCode>0%</c:formatCode>
                <c:ptCount val="8"/>
                <c:pt idx="0">
                  <c:v>0.37135706052368184</c:v>
                </c:pt>
                <c:pt idx="1">
                  <c:v>4.8603393952240011E-2</c:v>
                </c:pt>
                <c:pt idx="2">
                  <c:v>0</c:v>
                </c:pt>
                <c:pt idx="3">
                  <c:v>0</c:v>
                </c:pt>
                <c:pt idx="4">
                  <c:v>9.9965270583103116E-2</c:v>
                </c:pt>
                <c:pt idx="5">
                  <c:v>5.7444967807154752E-2</c:v>
                </c:pt>
                <c:pt idx="6">
                  <c:v>0.40376955550129467</c:v>
                </c:pt>
                <c:pt idx="7">
                  <c:v>1.8859751632525699E-2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CA-44C7-BB2B-ECE07AABF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041520"/>
        <c:axId val="-2125037984"/>
      </c:barChart>
      <c:catAx>
        <c:axId val="-212504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037984"/>
        <c:crosses val="autoZero"/>
        <c:auto val="1"/>
        <c:lblAlgn val="ctr"/>
        <c:lblOffset val="100"/>
        <c:noMultiLvlLbl val="0"/>
      </c:catAx>
      <c:valAx>
        <c:axId val="-21250379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04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16'!$DE$584</c:f>
              <c:strCache>
                <c:ptCount val="1"/>
                <c:pt idx="0">
                  <c:v>H1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16'!$DE$630:$DE$649</c:f>
              <c:numCache>
                <c:formatCode>0%</c:formatCode>
                <c:ptCount val="20"/>
                <c:pt idx="0">
                  <c:v>0.68603648600040534</c:v>
                </c:pt>
                <c:pt idx="1">
                  <c:v>0</c:v>
                </c:pt>
                <c:pt idx="2">
                  <c:v>3.4431577250845002E-2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1.1371280178753279E-2</c:v>
                </c:pt>
                <c:pt idx="8">
                  <c:v>2.8713109451589423E-2</c:v>
                </c:pt>
                <c:pt idx="9">
                  <c:v>1.1371280178753279E-2</c:v>
                </c:pt>
                <c:pt idx="10">
                  <c:v>8.1974900373253633E-3</c:v>
                </c:pt>
                <c:pt idx="11">
                  <c:v>2.0753200838571999E-2</c:v>
                </c:pt>
                <c:pt idx="12">
                  <c:v>4.4310754329947724E-3</c:v>
                </c:pt>
                <c:pt idx="13">
                  <c:v>0.15045512171682704</c:v>
                </c:pt>
                <c:pt idx="14">
                  <c:v>0</c:v>
                </c:pt>
                <c:pt idx="15">
                  <c:v>0</c:v>
                </c:pt>
                <c:pt idx="16">
                  <c:v>1.0977390413289856E-2</c:v>
                </c:pt>
                <c:pt idx="17">
                  <c:v>0</c:v>
                </c:pt>
                <c:pt idx="18">
                  <c:v>3.3261988500644345E-2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C-4ED1-993F-71916A6D195F}"/>
            </c:ext>
          </c:extLst>
        </c:ser>
        <c:ser>
          <c:idx val="1"/>
          <c:order val="1"/>
          <c:tx>
            <c:strRef>
              <c:f>'Fall 16'!$DF$584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16'!$DF$630:$DF$649</c:f>
              <c:numCache>
                <c:formatCode>0%</c:formatCode>
                <c:ptCount val="20"/>
                <c:pt idx="0">
                  <c:v>0.44524877035696014</c:v>
                </c:pt>
                <c:pt idx="1">
                  <c:v>0</c:v>
                </c:pt>
                <c:pt idx="2">
                  <c:v>3.227589926145976E-2</c:v>
                </c:pt>
                <c:pt idx="3">
                  <c:v>4.3433210508981621E-2</c:v>
                </c:pt>
                <c:pt idx="4">
                  <c:v>5.370969679951443E-3</c:v>
                </c:pt>
                <c:pt idx="5">
                  <c:v>1.2358112577730429E-2</c:v>
                </c:pt>
                <c:pt idx="6">
                  <c:v>0</c:v>
                </c:pt>
                <c:pt idx="7">
                  <c:v>2.6399074039949153E-2</c:v>
                </c:pt>
                <c:pt idx="8">
                  <c:v>0.12353919460646988</c:v>
                </c:pt>
                <c:pt idx="9">
                  <c:v>2.6399074039949153E-2</c:v>
                </c:pt>
                <c:pt idx="10">
                  <c:v>2.6278670895963537E-2</c:v>
                </c:pt>
                <c:pt idx="11">
                  <c:v>4.3576769230794725E-2</c:v>
                </c:pt>
                <c:pt idx="12">
                  <c:v>1.2141581881641004E-2</c:v>
                </c:pt>
                <c:pt idx="13">
                  <c:v>0.12527334499949164</c:v>
                </c:pt>
                <c:pt idx="14">
                  <c:v>0</c:v>
                </c:pt>
                <c:pt idx="15">
                  <c:v>0</c:v>
                </c:pt>
                <c:pt idx="16">
                  <c:v>3.3396491080285577E-2</c:v>
                </c:pt>
                <c:pt idx="17">
                  <c:v>7.9387812445000216E-3</c:v>
                </c:pt>
                <c:pt idx="18">
                  <c:v>3.6370055595872239E-2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C-4ED1-993F-71916A6D195F}"/>
            </c:ext>
          </c:extLst>
        </c:ser>
        <c:ser>
          <c:idx val="2"/>
          <c:order val="2"/>
          <c:tx>
            <c:strRef>
              <c:f>'Fall 16'!$DG$584</c:f>
              <c:strCache>
                <c:ptCount val="1"/>
                <c:pt idx="0">
                  <c:v>H3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16'!$DG$630:$DG$649</c:f>
              <c:numCache>
                <c:formatCode>0%</c:formatCode>
                <c:ptCount val="20"/>
                <c:pt idx="0">
                  <c:v>0.49834085211014445</c:v>
                </c:pt>
                <c:pt idx="1">
                  <c:v>0</c:v>
                </c:pt>
                <c:pt idx="2">
                  <c:v>3.9964517948297418E-2</c:v>
                </c:pt>
                <c:pt idx="3">
                  <c:v>4.8612246851513025E-2</c:v>
                </c:pt>
                <c:pt idx="4">
                  <c:v>4.8663807898759277E-3</c:v>
                </c:pt>
                <c:pt idx="5">
                  <c:v>1.3831711084843438E-2</c:v>
                </c:pt>
                <c:pt idx="6">
                  <c:v>0</c:v>
                </c:pt>
                <c:pt idx="7">
                  <c:v>2.9546936292356239E-2</c:v>
                </c:pt>
                <c:pt idx="8">
                  <c:v>8.1585213563643635E-2</c:v>
                </c:pt>
                <c:pt idx="9">
                  <c:v>2.9546936292356239E-2</c:v>
                </c:pt>
                <c:pt idx="10">
                  <c:v>0</c:v>
                </c:pt>
                <c:pt idx="11">
                  <c:v>4.3200275911745328E-2</c:v>
                </c:pt>
                <c:pt idx="12">
                  <c:v>1.6378580527239301E-2</c:v>
                </c:pt>
                <c:pt idx="13">
                  <c:v>4.3390721441369552E-2</c:v>
                </c:pt>
                <c:pt idx="14">
                  <c:v>0</c:v>
                </c:pt>
                <c:pt idx="15">
                  <c:v>6.3764608045038584E-2</c:v>
                </c:pt>
                <c:pt idx="16">
                  <c:v>3.7378735058820341E-2</c:v>
                </c:pt>
                <c:pt idx="17">
                  <c:v>8.8854125457290666E-3</c:v>
                </c:pt>
                <c:pt idx="18">
                  <c:v>4.0706871537027643E-2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C-4ED1-993F-71916A6D195F}"/>
            </c:ext>
          </c:extLst>
        </c:ser>
        <c:ser>
          <c:idx val="3"/>
          <c:order val="3"/>
          <c:tx>
            <c:strRef>
              <c:f>'Fall 16'!$DH$584</c:f>
              <c:strCache>
                <c:ptCount val="1"/>
                <c:pt idx="0">
                  <c:v>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16'!$DH$630:$DH$649</c:f>
              <c:numCache>
                <c:formatCode>0%</c:formatCode>
                <c:ptCount val="20"/>
                <c:pt idx="0">
                  <c:v>0.66287930473187651</c:v>
                </c:pt>
                <c:pt idx="1">
                  <c:v>0</c:v>
                </c:pt>
                <c:pt idx="2">
                  <c:v>2.0511069966278255E-2</c:v>
                </c:pt>
                <c:pt idx="3">
                  <c:v>1.9390656184548983E-2</c:v>
                </c:pt>
                <c:pt idx="4">
                  <c:v>2.095854360901271E-3</c:v>
                </c:pt>
                <c:pt idx="5">
                  <c:v>5.5060468620864054E-3</c:v>
                </c:pt>
                <c:pt idx="6">
                  <c:v>0</c:v>
                </c:pt>
                <c:pt idx="7">
                  <c:v>1.1845940559280619E-2</c:v>
                </c:pt>
                <c:pt idx="8">
                  <c:v>4.3041690188673931E-2</c:v>
                </c:pt>
                <c:pt idx="9">
                  <c:v>1.1845940559280619E-2</c:v>
                </c:pt>
                <c:pt idx="10">
                  <c:v>1.162794402940536E-2</c:v>
                </c:pt>
                <c:pt idx="11">
                  <c:v>1.7488779618379871E-2</c:v>
                </c:pt>
                <c:pt idx="12">
                  <c:v>6.8536592884370293E-3</c:v>
                </c:pt>
                <c:pt idx="13">
                  <c:v>0.15478251316871663</c:v>
                </c:pt>
                <c:pt idx="14">
                  <c:v>0</c:v>
                </c:pt>
                <c:pt idx="15">
                  <c:v>6.5785604758854532E-3</c:v>
                </c:pt>
                <c:pt idx="16">
                  <c:v>1.3206142295875906E-2</c:v>
                </c:pt>
                <c:pt idx="17">
                  <c:v>0</c:v>
                </c:pt>
                <c:pt idx="18">
                  <c:v>1.2345897710373113E-2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C-4ED1-993F-71916A6D195F}"/>
            </c:ext>
          </c:extLst>
        </c:ser>
        <c:ser>
          <c:idx val="4"/>
          <c:order val="4"/>
          <c:tx>
            <c:strRef>
              <c:f>'Fall 16'!$DI$584</c:f>
              <c:strCache>
                <c:ptCount val="1"/>
                <c:pt idx="0">
                  <c:v>H5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16'!$DI$630:$DI$649</c:f>
              <c:numCache>
                <c:formatCode>0%</c:formatCode>
                <c:ptCount val="20"/>
                <c:pt idx="0">
                  <c:v>0.42964659184491105</c:v>
                </c:pt>
                <c:pt idx="1">
                  <c:v>0</c:v>
                </c:pt>
                <c:pt idx="2">
                  <c:v>4.5857037367760124E-2</c:v>
                </c:pt>
                <c:pt idx="3">
                  <c:v>4.1427652236843811E-2</c:v>
                </c:pt>
                <c:pt idx="4">
                  <c:v>2.1690657747266574E-3</c:v>
                </c:pt>
                <c:pt idx="5">
                  <c:v>1.2109125080523498E-2</c:v>
                </c:pt>
                <c:pt idx="6">
                  <c:v>0</c:v>
                </c:pt>
                <c:pt idx="7">
                  <c:v>2.5449456510118262E-2</c:v>
                </c:pt>
                <c:pt idx="8">
                  <c:v>7.4293132959372954E-2</c:v>
                </c:pt>
                <c:pt idx="9">
                  <c:v>2.5449456510118262E-2</c:v>
                </c:pt>
                <c:pt idx="10">
                  <c:v>2.5984199736112615E-2</c:v>
                </c:pt>
                <c:pt idx="11">
                  <c:v>4.0950284005828577E-2</c:v>
                </c:pt>
                <c:pt idx="12">
                  <c:v>1.2418597317711307E-2</c:v>
                </c:pt>
                <c:pt idx="13">
                  <c:v>0.18026720637150762</c:v>
                </c:pt>
                <c:pt idx="14">
                  <c:v>0</c:v>
                </c:pt>
                <c:pt idx="15">
                  <c:v>1.7678105348739086E-2</c:v>
                </c:pt>
                <c:pt idx="16">
                  <c:v>3.0513345195532886E-2</c:v>
                </c:pt>
                <c:pt idx="17">
                  <c:v>6.0329377804849392E-3</c:v>
                </c:pt>
                <c:pt idx="18">
                  <c:v>2.3658636535408843E-2</c:v>
                </c:pt>
                <c:pt idx="19">
                  <c:v>6.0951694242994672E-3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C-4ED1-993F-71916A6D195F}"/>
            </c:ext>
          </c:extLst>
        </c:ser>
        <c:ser>
          <c:idx val="5"/>
          <c:order val="5"/>
          <c:tx>
            <c:strRef>
              <c:f>'Fall 16'!$DJ$584</c:f>
              <c:strCache>
                <c:ptCount val="1"/>
                <c:pt idx="0">
                  <c:v>H6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16'!$DJ$630:$DJ$649</c:f>
              <c:numCache>
                <c:formatCode>0%</c:formatCode>
                <c:ptCount val="20"/>
                <c:pt idx="0">
                  <c:v>0.59002962114244728</c:v>
                </c:pt>
                <c:pt idx="1">
                  <c:v>0</c:v>
                </c:pt>
                <c:pt idx="2">
                  <c:v>1.8170765829635331E-2</c:v>
                </c:pt>
                <c:pt idx="3">
                  <c:v>1.2887970259225761E-2</c:v>
                </c:pt>
                <c:pt idx="4">
                  <c:v>1.3217914350115597E-2</c:v>
                </c:pt>
                <c:pt idx="5">
                  <c:v>3.0842986834356437E-3</c:v>
                </c:pt>
                <c:pt idx="6">
                  <c:v>0</c:v>
                </c:pt>
                <c:pt idx="7">
                  <c:v>8.8140026599510882E-3</c:v>
                </c:pt>
                <c:pt idx="8">
                  <c:v>4.6327032854503465E-2</c:v>
                </c:pt>
                <c:pt idx="9">
                  <c:v>8.8140026599510882E-3</c:v>
                </c:pt>
                <c:pt idx="10">
                  <c:v>6.9428038005045446E-3</c:v>
                </c:pt>
                <c:pt idx="11">
                  <c:v>1.8743526737025337E-2</c:v>
                </c:pt>
                <c:pt idx="12">
                  <c:v>3.5924851732614007E-3</c:v>
                </c:pt>
                <c:pt idx="13">
                  <c:v>0.21329116084097915</c:v>
                </c:pt>
                <c:pt idx="14">
                  <c:v>0</c:v>
                </c:pt>
                <c:pt idx="15">
                  <c:v>3.8342570250690074E-3</c:v>
                </c:pt>
                <c:pt idx="16">
                  <c:v>2.1377370282110369E-2</c:v>
                </c:pt>
                <c:pt idx="17">
                  <c:v>2.1400846869657261E-3</c:v>
                </c:pt>
                <c:pt idx="18">
                  <c:v>2.8732703014819335E-2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C-4ED1-993F-71916A6D195F}"/>
            </c:ext>
          </c:extLst>
        </c:ser>
        <c:ser>
          <c:idx val="6"/>
          <c:order val="6"/>
          <c:tx>
            <c:strRef>
              <c:f>'Fall 16'!$DK$584</c:f>
              <c:strCache>
                <c:ptCount val="1"/>
                <c:pt idx="0">
                  <c:v>H7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16'!$DK$630:$DK$649</c:f>
              <c:numCache>
                <c:formatCode>0%</c:formatCode>
                <c:ptCount val="20"/>
                <c:pt idx="0">
                  <c:v>0.65590969309768632</c:v>
                </c:pt>
                <c:pt idx="1">
                  <c:v>0</c:v>
                </c:pt>
                <c:pt idx="2">
                  <c:v>1.5889751935916466E-2</c:v>
                </c:pt>
                <c:pt idx="3">
                  <c:v>2.1492129689921879E-2</c:v>
                </c:pt>
                <c:pt idx="4">
                  <c:v>2.4705086149722994E-3</c:v>
                </c:pt>
                <c:pt idx="5">
                  <c:v>4.36339408840297E-2</c:v>
                </c:pt>
                <c:pt idx="6">
                  <c:v>0</c:v>
                </c:pt>
                <c:pt idx="7">
                  <c:v>1.2477538143021761E-2</c:v>
                </c:pt>
                <c:pt idx="8">
                  <c:v>5.6029686356887098E-2</c:v>
                </c:pt>
                <c:pt idx="9">
                  <c:v>1.2477538143021761E-2</c:v>
                </c:pt>
                <c:pt idx="10">
                  <c:v>1.5097739828342387E-2</c:v>
                </c:pt>
                <c:pt idx="11">
                  <c:v>1.9560325698961666E-2</c:v>
                </c:pt>
                <c:pt idx="12">
                  <c:v>7.9596068740491271E-2</c:v>
                </c:pt>
                <c:pt idx="13">
                  <c:v>2.0613791103560986E-2</c:v>
                </c:pt>
                <c:pt idx="14">
                  <c:v>0</c:v>
                </c:pt>
                <c:pt idx="15">
                  <c:v>7.8520327429827171E-3</c:v>
                </c:pt>
                <c:pt idx="16">
                  <c:v>1.3662379420198085E-2</c:v>
                </c:pt>
                <c:pt idx="17">
                  <c:v>1.9511535316836155E-2</c:v>
                </c:pt>
                <c:pt idx="18">
                  <c:v>3.725340283169282E-3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BC-4ED1-993F-71916A6D195F}"/>
            </c:ext>
          </c:extLst>
        </c:ser>
        <c:ser>
          <c:idx val="7"/>
          <c:order val="7"/>
          <c:tx>
            <c:strRef>
              <c:f>'Fall 16'!$DL$584</c:f>
              <c:strCache>
                <c:ptCount val="1"/>
                <c:pt idx="0">
                  <c:v>H8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16'!$DL$630:$DL$649</c:f>
              <c:numCache>
                <c:formatCode>0%</c:formatCode>
                <c:ptCount val="20"/>
                <c:pt idx="0">
                  <c:v>0.45822961374415694</c:v>
                </c:pt>
                <c:pt idx="1">
                  <c:v>0</c:v>
                </c:pt>
                <c:pt idx="2">
                  <c:v>2.2849291574514402E-2</c:v>
                </c:pt>
                <c:pt idx="3">
                  <c:v>9.896183499434854E-3</c:v>
                </c:pt>
                <c:pt idx="4">
                  <c:v>1.07960101745931E-2</c:v>
                </c:pt>
                <c:pt idx="5">
                  <c:v>0.10495459846031091</c:v>
                </c:pt>
                <c:pt idx="6">
                  <c:v>0</c:v>
                </c:pt>
                <c:pt idx="7">
                  <c:v>3.6166446031860823E-3</c:v>
                </c:pt>
                <c:pt idx="8">
                  <c:v>0.1531365292641485</c:v>
                </c:pt>
                <c:pt idx="9">
                  <c:v>3.6166446031860823E-3</c:v>
                </c:pt>
                <c:pt idx="10">
                  <c:v>1.1815046865430447E-2</c:v>
                </c:pt>
                <c:pt idx="11">
                  <c:v>7.376336410271688E-3</c:v>
                </c:pt>
                <c:pt idx="12">
                  <c:v>0.1384745893859714</c:v>
                </c:pt>
                <c:pt idx="13">
                  <c:v>9.6255527234289789E-3</c:v>
                </c:pt>
                <c:pt idx="14">
                  <c:v>0</c:v>
                </c:pt>
                <c:pt idx="15">
                  <c:v>1.9326393194423273E-2</c:v>
                </c:pt>
                <c:pt idx="16">
                  <c:v>4.5102530580779732E-2</c:v>
                </c:pt>
                <c:pt idx="17">
                  <c:v>0</c:v>
                </c:pt>
                <c:pt idx="18">
                  <c:v>1.1840349161638696E-3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BC-4ED1-993F-71916A6D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942720"/>
        <c:axId val="-2125939136"/>
      </c:barChart>
      <c:catAx>
        <c:axId val="-212594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939136"/>
        <c:crosses val="autoZero"/>
        <c:auto val="1"/>
        <c:lblAlgn val="ctr"/>
        <c:lblOffset val="100"/>
        <c:noMultiLvlLbl val="0"/>
      </c:catAx>
      <c:valAx>
        <c:axId val="-212593913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94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16'!$DE$584</c:f>
              <c:strCache>
                <c:ptCount val="1"/>
                <c:pt idx="0">
                  <c:v>H1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16'!$DE$654:$DE$664</c:f>
              <c:numCache>
                <c:formatCode>0%</c:formatCode>
                <c:ptCount val="11"/>
                <c:pt idx="0">
                  <c:v>0.73528746642343135</c:v>
                </c:pt>
                <c:pt idx="1">
                  <c:v>3.6903441315979092E-2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3.0774441203387237E-2</c:v>
                </c:pt>
                <c:pt idx="6">
                  <c:v>8.7859928787704811E-3</c:v>
                </c:pt>
                <c:pt idx="7">
                  <c:v>2.2243085865204581E-2</c:v>
                </c:pt>
                <c:pt idx="8">
                  <c:v>4.7491850581485107E-3</c:v>
                </c:pt>
                <c:pt idx="9">
                  <c:v>0.16125638725507868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0-455F-9F50-A8C6EAA9E9B0}"/>
            </c:ext>
          </c:extLst>
        </c:ser>
        <c:ser>
          <c:idx val="1"/>
          <c:order val="1"/>
          <c:tx>
            <c:strRef>
              <c:f>'Fall 16'!$DF$584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16'!$DF$654:$DF$664</c:f>
              <c:numCache>
                <c:formatCode>0%</c:formatCode>
                <c:ptCount val="11"/>
                <c:pt idx="0">
                  <c:v>0.51207653862598401</c:v>
                </c:pt>
                <c:pt idx="1">
                  <c:v>3.712021655129745E-2</c:v>
                </c:pt>
                <c:pt idx="2">
                  <c:v>4.9952138174401021E-2</c:v>
                </c:pt>
                <c:pt idx="3">
                  <c:v>6.1771031070330966E-3</c:v>
                </c:pt>
                <c:pt idx="4">
                  <c:v>1.4212952250673209E-2</c:v>
                </c:pt>
                <c:pt idx="5">
                  <c:v>0.14208129785065005</c:v>
                </c:pt>
                <c:pt idx="6">
                  <c:v>3.0222859057663518E-2</c:v>
                </c:pt>
                <c:pt idx="7">
                  <c:v>5.0117243747397192E-2</c:v>
                </c:pt>
                <c:pt idx="8">
                  <c:v>1.3963922277449803E-2</c:v>
                </c:pt>
                <c:pt idx="9">
                  <c:v>0.14407572835745083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0-455F-9F50-A8C6EAA9E9B0}"/>
            </c:ext>
          </c:extLst>
        </c:ser>
        <c:ser>
          <c:idx val="2"/>
          <c:order val="2"/>
          <c:tx>
            <c:strRef>
              <c:f>'Fall 16'!$DG$584</c:f>
              <c:strCache>
                <c:ptCount val="1"/>
                <c:pt idx="0">
                  <c:v>H3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16'!$DG$654:$DG$664</c:f>
              <c:numCache>
                <c:formatCode>0%</c:formatCode>
                <c:ptCount val="11"/>
                <c:pt idx="0">
                  <c:v>0.58358164137035562</c:v>
                </c:pt>
                <c:pt idx="1">
                  <c:v>4.6800415583203359E-2</c:v>
                </c:pt>
                <c:pt idx="2">
                  <c:v>5.6927331339949323E-2</c:v>
                </c:pt>
                <c:pt idx="3">
                  <c:v>5.698771186154479E-3</c:v>
                </c:pt>
                <c:pt idx="4">
                  <c:v>1.6197613789184995E-2</c:v>
                </c:pt>
                <c:pt idx="5">
                  <c:v>9.5540296649207726E-2</c:v>
                </c:pt>
                <c:pt idx="6">
                  <c:v>0</c:v>
                </c:pt>
                <c:pt idx="7">
                  <c:v>5.0589647261461937E-2</c:v>
                </c:pt>
                <c:pt idx="8">
                  <c:v>1.9180123136463782E-2</c:v>
                </c:pt>
                <c:pt idx="9">
                  <c:v>5.0812668340908154E-2</c:v>
                </c:pt>
                <c:pt idx="10">
                  <c:v>7.4671491343110588E-2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F0-455F-9F50-A8C6EAA9E9B0}"/>
            </c:ext>
          </c:extLst>
        </c:ser>
        <c:ser>
          <c:idx val="3"/>
          <c:order val="3"/>
          <c:tx>
            <c:strRef>
              <c:f>'Fall 16'!$DH$584</c:f>
              <c:strCache>
                <c:ptCount val="1"/>
                <c:pt idx="0">
                  <c:v>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16'!$DH$654:$DH$664</c:f>
              <c:numCache>
                <c:formatCode>0%</c:formatCode>
                <c:ptCount val="11"/>
                <c:pt idx="0">
                  <c:v>0.69721279669976832</c:v>
                </c:pt>
                <c:pt idx="1">
                  <c:v>2.157343026462084E-2</c:v>
                </c:pt>
                <c:pt idx="2">
                  <c:v>2.0394985228482026E-2</c:v>
                </c:pt>
                <c:pt idx="3">
                  <c:v>2.2044080574071235E-3</c:v>
                </c:pt>
                <c:pt idx="4">
                  <c:v>5.7912297217183615E-3</c:v>
                </c:pt>
                <c:pt idx="5">
                  <c:v>4.5271012350081664E-2</c:v>
                </c:pt>
                <c:pt idx="6">
                  <c:v>1.2230207397844904E-2</c:v>
                </c:pt>
                <c:pt idx="7">
                  <c:v>1.8394601945717043E-2</c:v>
                </c:pt>
                <c:pt idx="8">
                  <c:v>7.2086410391878674E-3</c:v>
                </c:pt>
                <c:pt idx="9">
                  <c:v>0.1627993936697571</c:v>
                </c:pt>
                <c:pt idx="10">
                  <c:v>6.9192936254147816E-3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F0-455F-9F50-A8C6EAA9E9B0}"/>
            </c:ext>
          </c:extLst>
        </c:ser>
        <c:ser>
          <c:idx val="4"/>
          <c:order val="4"/>
          <c:tx>
            <c:strRef>
              <c:f>'Fall 16'!$DI$584</c:f>
              <c:strCache>
                <c:ptCount val="1"/>
                <c:pt idx="0">
                  <c:v>H5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16'!$DI$654:$DI$664</c:f>
              <c:numCache>
                <c:formatCode>0%</c:formatCode>
                <c:ptCount val="11"/>
                <c:pt idx="0">
                  <c:v>0.48668566618847287</c:v>
                </c:pt>
                <c:pt idx="1">
                  <c:v>5.1944931495730602E-2</c:v>
                </c:pt>
                <c:pt idx="2">
                  <c:v>4.6927509516450777E-2</c:v>
                </c:pt>
                <c:pt idx="3">
                  <c:v>2.4570268718912985E-3</c:v>
                </c:pt>
                <c:pt idx="4">
                  <c:v>1.3716709776442107E-2</c:v>
                </c:pt>
                <c:pt idx="5">
                  <c:v>8.4156149714351522E-2</c:v>
                </c:pt>
                <c:pt idx="6">
                  <c:v>2.9433813275793811E-2</c:v>
                </c:pt>
                <c:pt idx="7">
                  <c:v>4.6386766775931787E-2</c:v>
                </c:pt>
                <c:pt idx="8">
                  <c:v>1.4067266966424317E-2</c:v>
                </c:pt>
                <c:pt idx="9">
                  <c:v>0.20419914201605288</c:v>
                </c:pt>
                <c:pt idx="10">
                  <c:v>2.0025017402457938E-2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F0-455F-9F50-A8C6EAA9E9B0}"/>
            </c:ext>
          </c:extLst>
        </c:ser>
        <c:ser>
          <c:idx val="5"/>
          <c:order val="5"/>
          <c:tx>
            <c:strRef>
              <c:f>'Fall 16'!$DJ$584</c:f>
              <c:strCache>
                <c:ptCount val="1"/>
                <c:pt idx="0">
                  <c:v>H6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16'!$DJ$654:$DJ$664</c:f>
              <c:numCache>
                <c:formatCode>0%</c:formatCode>
                <c:ptCount val="11"/>
                <c:pt idx="0">
                  <c:v>0.63435734746131289</c:v>
                </c:pt>
                <c:pt idx="1">
                  <c:v>1.9535898537957119E-2</c:v>
                </c:pt>
                <c:pt idx="2">
                  <c:v>1.3856217272571407E-2</c:v>
                </c:pt>
                <c:pt idx="3">
                  <c:v>1.4210949392464216E-2</c:v>
                </c:pt>
                <c:pt idx="4">
                  <c:v>3.3160157753000285E-3</c:v>
                </c:pt>
                <c:pt idx="5">
                  <c:v>4.9807488682404581E-2</c:v>
                </c:pt>
                <c:pt idx="6">
                  <c:v>7.4644025401719638E-3</c:v>
                </c:pt>
                <c:pt idx="7">
                  <c:v>2.0151689808296989E-2</c:v>
                </c:pt>
                <c:pt idx="8">
                  <c:v>3.8623812833186747E-3</c:v>
                </c:pt>
                <c:pt idx="9">
                  <c:v>0.22931529228320288</c:v>
                </c:pt>
                <c:pt idx="10">
                  <c:v>4.1223169629995013E-3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F0-455F-9F50-A8C6EAA9E9B0}"/>
            </c:ext>
          </c:extLst>
        </c:ser>
        <c:ser>
          <c:idx val="6"/>
          <c:order val="6"/>
          <c:tx>
            <c:strRef>
              <c:f>'Fall 16'!$DK$584</c:f>
              <c:strCache>
                <c:ptCount val="1"/>
                <c:pt idx="0">
                  <c:v>H7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16'!$DK$654:$DK$664</c:f>
              <c:numCache>
                <c:formatCode>0%</c:formatCode>
                <c:ptCount val="11"/>
                <c:pt idx="0">
                  <c:v>0.6991554883059431</c:v>
                </c:pt>
                <c:pt idx="1">
                  <c:v>1.6937403716888552E-2</c:v>
                </c:pt>
                <c:pt idx="2">
                  <c:v>2.2909160493004146E-2</c:v>
                </c:pt>
                <c:pt idx="3">
                  <c:v>2.6333955348449936E-3</c:v>
                </c:pt>
                <c:pt idx="4">
                  <c:v>4.6510837645058208E-2</c:v>
                </c:pt>
                <c:pt idx="5">
                  <c:v>5.9723866161319306E-2</c:v>
                </c:pt>
                <c:pt idx="6">
                  <c:v>1.609317223556982E-2</c:v>
                </c:pt>
                <c:pt idx="7">
                  <c:v>2.0849987748914202E-2</c:v>
                </c:pt>
                <c:pt idx="8">
                  <c:v>8.4844040106605789E-2</c:v>
                </c:pt>
                <c:pt idx="9">
                  <c:v>2.1972910808470754E-2</c:v>
                </c:pt>
                <c:pt idx="10">
                  <c:v>8.3697372433810448E-3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F0-455F-9F50-A8C6EAA9E9B0}"/>
            </c:ext>
          </c:extLst>
        </c:ser>
        <c:ser>
          <c:idx val="7"/>
          <c:order val="7"/>
          <c:tx>
            <c:strRef>
              <c:f>'Fall 16'!$DL$584</c:f>
              <c:strCache>
                <c:ptCount val="1"/>
                <c:pt idx="0">
                  <c:v>H8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16'!$DL$654:$DL$664</c:f>
              <c:numCache>
                <c:formatCode>0%</c:formatCode>
                <c:ptCount val="11"/>
                <c:pt idx="0">
                  <c:v>0.48414075669862033</c:v>
                </c:pt>
                <c:pt idx="1">
                  <c:v>2.4141332164291776E-2</c:v>
                </c:pt>
                <c:pt idx="2">
                  <c:v>1.0455775061538971E-2</c:v>
                </c:pt>
                <c:pt idx="3">
                  <c:v>1.1406483514991192E-2</c:v>
                </c:pt>
                <c:pt idx="4">
                  <c:v>0.1108893820772244</c:v>
                </c:pt>
                <c:pt idx="5">
                  <c:v>0.16179581793144346</c:v>
                </c:pt>
                <c:pt idx="6">
                  <c:v>1.2483142857399182E-2</c:v>
                </c:pt>
                <c:pt idx="7">
                  <c:v>7.7934401972684754E-3</c:v>
                </c:pt>
                <c:pt idx="8">
                  <c:v>0.14630480108229321</c:v>
                </c:pt>
                <c:pt idx="9">
                  <c:v>1.016984114380101E-2</c:v>
                </c:pt>
                <c:pt idx="10">
                  <c:v>2.0419227271128024E-2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F0-455F-9F50-A8C6EAA9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814496"/>
        <c:axId val="-2125810944"/>
      </c:barChart>
      <c:catAx>
        <c:axId val="-21258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810944"/>
        <c:crosses val="autoZero"/>
        <c:auto val="1"/>
        <c:lblAlgn val="ctr"/>
        <c:lblOffset val="100"/>
        <c:noMultiLvlLbl val="0"/>
      </c:catAx>
      <c:valAx>
        <c:axId val="-2125810944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81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HUMAN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16'!$DE$584</c:f>
              <c:strCache>
                <c:ptCount val="1"/>
                <c:pt idx="0">
                  <c:v>H1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16'!$DE$669:$DE$677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0.16976636243199483</c:v>
                </c:pt>
                <c:pt idx="3">
                  <c:v>0.16976636243199483</c:v>
                </c:pt>
                <c:pt idx="4">
                  <c:v>0</c:v>
                </c:pt>
                <c:pt idx="5">
                  <c:v>0.16388582553282854</c:v>
                </c:pt>
                <c:pt idx="6">
                  <c:v>0</c:v>
                </c:pt>
                <c:pt idx="7">
                  <c:v>0.49658144960318179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0-4E92-8BD4-22CE11959739}"/>
            </c:ext>
          </c:extLst>
        </c:ser>
        <c:ser>
          <c:idx val="1"/>
          <c:order val="1"/>
          <c:tx>
            <c:strRef>
              <c:f>'Fall 16'!$DF$584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16'!$DF$669:$DF$677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0.20228636699176236</c:v>
                </c:pt>
                <c:pt idx="3">
                  <c:v>0.20228636699176236</c:v>
                </c:pt>
                <c:pt idx="4">
                  <c:v>0</c:v>
                </c:pt>
                <c:pt idx="5">
                  <c:v>0.25590499275393441</c:v>
                </c:pt>
                <c:pt idx="6">
                  <c:v>6.083195243371288E-2</c:v>
                </c:pt>
                <c:pt idx="7">
                  <c:v>0.27869032082882794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0-4E92-8BD4-22CE11959739}"/>
            </c:ext>
          </c:extLst>
        </c:ser>
        <c:ser>
          <c:idx val="2"/>
          <c:order val="2"/>
          <c:tx>
            <c:strRef>
              <c:f>'Fall 16'!$DG$584</c:f>
              <c:strCache>
                <c:ptCount val="1"/>
                <c:pt idx="0">
                  <c:v>H3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16'!$DG$669:$DG$677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0.20228636699176236</c:v>
                </c:pt>
                <c:pt idx="3">
                  <c:v>0.20228636699176236</c:v>
                </c:pt>
                <c:pt idx="4">
                  <c:v>0</c:v>
                </c:pt>
                <c:pt idx="5">
                  <c:v>0.25590499275393441</c:v>
                </c:pt>
                <c:pt idx="6">
                  <c:v>6.083195243371288E-2</c:v>
                </c:pt>
                <c:pt idx="7">
                  <c:v>0.27869032082882794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0-4E92-8BD4-22CE11959739}"/>
            </c:ext>
          </c:extLst>
        </c:ser>
        <c:ser>
          <c:idx val="3"/>
          <c:order val="3"/>
          <c:tx>
            <c:strRef>
              <c:f>'Fall 16'!$DH$584</c:f>
              <c:strCache>
                <c:ptCount val="1"/>
                <c:pt idx="0">
                  <c:v>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16'!$DH$669:$DH$677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0.24055640348494409</c:v>
                </c:pt>
                <c:pt idx="3">
                  <c:v>0.24055640348494409</c:v>
                </c:pt>
                <c:pt idx="4">
                  <c:v>0</c:v>
                </c:pt>
                <c:pt idx="5">
                  <c:v>0.26817812217683729</c:v>
                </c:pt>
                <c:pt idx="6">
                  <c:v>0</c:v>
                </c:pt>
                <c:pt idx="7">
                  <c:v>0.25070907085327443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0-4E92-8BD4-22CE11959739}"/>
            </c:ext>
          </c:extLst>
        </c:ser>
        <c:ser>
          <c:idx val="4"/>
          <c:order val="4"/>
          <c:tx>
            <c:strRef>
              <c:f>'Fall 16'!$DI$584</c:f>
              <c:strCache>
                <c:ptCount val="1"/>
                <c:pt idx="0">
                  <c:v>H5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16'!$DI$669:$DI$677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0.21714738253215549</c:v>
                </c:pt>
                <c:pt idx="3">
                  <c:v>0.21714738253215549</c:v>
                </c:pt>
                <c:pt idx="4">
                  <c:v>0</c:v>
                </c:pt>
                <c:pt idx="5">
                  <c:v>0.26035499181979582</c:v>
                </c:pt>
                <c:pt idx="6">
                  <c:v>5.147601668785376E-2</c:v>
                </c:pt>
                <c:pt idx="7">
                  <c:v>0.20186721849643857</c:v>
                </c:pt>
                <c:pt idx="8">
                  <c:v>5.2007007931600971E-2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E0-4E92-8BD4-22CE11959739}"/>
            </c:ext>
          </c:extLst>
        </c:ser>
        <c:ser>
          <c:idx val="5"/>
          <c:order val="5"/>
          <c:tx>
            <c:strRef>
              <c:f>'Fall 16'!$DJ$584</c:f>
              <c:strCache>
                <c:ptCount val="1"/>
                <c:pt idx="0">
                  <c:v>H6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16'!$DJ$669:$DJ$677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0.12613386275812549</c:v>
                </c:pt>
                <c:pt idx="3">
                  <c:v>0.12613386275812549</c:v>
                </c:pt>
                <c:pt idx="4">
                  <c:v>0</c:v>
                </c:pt>
                <c:pt idx="5">
                  <c:v>0.30592347124482294</c:v>
                </c:pt>
                <c:pt idx="6">
                  <c:v>3.0625943582140786E-2</c:v>
                </c:pt>
                <c:pt idx="7">
                  <c:v>0.4111828596567853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E0-4E92-8BD4-22CE11959739}"/>
            </c:ext>
          </c:extLst>
        </c:ser>
        <c:ser>
          <c:idx val="6"/>
          <c:order val="6"/>
          <c:tx>
            <c:strRef>
              <c:f>'Fall 16'!$DK$584</c:f>
              <c:strCache>
                <c:ptCount val="1"/>
                <c:pt idx="0">
                  <c:v>H7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16'!$DK$669:$DK$677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0.20172456608162509</c:v>
                </c:pt>
                <c:pt idx="3">
                  <c:v>0.20172456608162509</c:v>
                </c:pt>
                <c:pt idx="4">
                  <c:v>0</c:v>
                </c:pt>
                <c:pt idx="5">
                  <c:v>0.22087991465875309</c:v>
                </c:pt>
                <c:pt idx="6">
                  <c:v>0.31544331504018003</c:v>
                </c:pt>
                <c:pt idx="7">
                  <c:v>6.0227638137816848E-2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E0-4E92-8BD4-22CE11959739}"/>
            </c:ext>
          </c:extLst>
        </c:ser>
        <c:ser>
          <c:idx val="7"/>
          <c:order val="7"/>
          <c:tx>
            <c:strRef>
              <c:f>'Fall 16'!$DL$584</c:f>
              <c:strCache>
                <c:ptCount val="1"/>
                <c:pt idx="0">
                  <c:v>H8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16'!$DL$669:$DL$677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6.7575755263812723E-2</c:v>
                </c:pt>
                <c:pt idx="3">
                  <c:v>6.7575755263812723E-2</c:v>
                </c:pt>
                <c:pt idx="4">
                  <c:v>0</c:v>
                </c:pt>
                <c:pt idx="5">
                  <c:v>0.84272520601565559</c:v>
                </c:pt>
                <c:pt idx="6">
                  <c:v>0</c:v>
                </c:pt>
                <c:pt idx="7">
                  <c:v>2.2123283456718986E-2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E0-4E92-8BD4-22CE11959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949280"/>
        <c:axId val="-2124945728"/>
      </c:barChart>
      <c:catAx>
        <c:axId val="-212494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945728"/>
        <c:crosses val="autoZero"/>
        <c:auto val="1"/>
        <c:lblAlgn val="ctr"/>
        <c:lblOffset val="100"/>
        <c:noMultiLvlLbl val="0"/>
      </c:catAx>
      <c:valAx>
        <c:axId val="-2124945728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94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PIG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16'!$EA$585:$EA$613</c:f>
                <c:numCache>
                  <c:formatCode>General</c:formatCode>
                  <c:ptCount val="29"/>
                  <c:pt idx="0">
                    <c:v>5.3890729732349242E-2</c:v>
                  </c:pt>
                  <c:pt idx="1">
                    <c:v>1.0492955645806726E-3</c:v>
                  </c:pt>
                  <c:pt idx="2">
                    <c:v>2.2707094448033465E-2</c:v>
                  </c:pt>
                  <c:pt idx="3">
                    <c:v>7.2311989122829812E-3</c:v>
                  </c:pt>
                  <c:pt idx="4">
                    <c:v>7.2139858838243093E-4</c:v>
                  </c:pt>
                  <c:pt idx="5">
                    <c:v>7.7870419582751324E-4</c:v>
                  </c:pt>
                  <c:pt idx="6">
                    <c:v>3.2318554370795146E-3</c:v>
                  </c:pt>
                  <c:pt idx="7">
                    <c:v>8.4317101510198826E-3</c:v>
                  </c:pt>
                  <c:pt idx="8">
                    <c:v>1.4363110057576048E-2</c:v>
                  </c:pt>
                  <c:pt idx="9">
                    <c:v>5.9645695093432293E-3</c:v>
                  </c:pt>
                  <c:pt idx="10">
                    <c:v>3.9290715522295227E-3</c:v>
                  </c:pt>
                  <c:pt idx="11">
                    <c:v>5.9739046529166126E-3</c:v>
                  </c:pt>
                  <c:pt idx="12">
                    <c:v>1.9637594333536046E-3</c:v>
                  </c:pt>
                  <c:pt idx="13">
                    <c:v>3.6141347868765446E-2</c:v>
                  </c:pt>
                  <c:pt idx="14">
                    <c:v>6.8743064446582991E-3</c:v>
                  </c:pt>
                  <c:pt idx="15">
                    <c:v>2.1705636988663117E-2</c:v>
                  </c:pt>
                  <c:pt idx="16">
                    <c:v>7.4020058861420544E-3</c:v>
                  </c:pt>
                  <c:pt idx="17">
                    <c:v>1.0209845876024914E-3</c:v>
                  </c:pt>
                  <c:pt idx="18">
                    <c:v>1.5332103727480026E-2</c:v>
                  </c:pt>
                  <c:pt idx="19">
                    <c:v>5.2074790434022467E-4</c:v>
                  </c:pt>
                  <c:pt idx="21">
                    <c:v>1.4224635016670198E-2</c:v>
                  </c:pt>
                  <c:pt idx="22">
                    <c:v>9.0638869875760367E-3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1.0865814038464362E-2</c:v>
                  </c:pt>
                  <c:pt idx="26">
                    <c:v>1.168829025934936E-2</c:v>
                  </c:pt>
                  <c:pt idx="27">
                    <c:v>4.2187826227216466E-2</c:v>
                  </c:pt>
                  <c:pt idx="28">
                    <c:v>8.5560713054715805E-3</c:v>
                  </c:pt>
                </c:numCache>
              </c:numRef>
            </c:plus>
            <c:minus>
              <c:numRef>
                <c:f>'Fall 16'!$EA$585:$EA$613</c:f>
                <c:numCache>
                  <c:formatCode>General</c:formatCode>
                  <c:ptCount val="29"/>
                  <c:pt idx="0">
                    <c:v>5.3890729732349242E-2</c:v>
                  </c:pt>
                  <c:pt idx="1">
                    <c:v>1.0492955645806726E-3</c:v>
                  </c:pt>
                  <c:pt idx="2">
                    <c:v>2.2707094448033465E-2</c:v>
                  </c:pt>
                  <c:pt idx="3">
                    <c:v>7.2311989122829812E-3</c:v>
                  </c:pt>
                  <c:pt idx="4">
                    <c:v>7.2139858838243093E-4</c:v>
                  </c:pt>
                  <c:pt idx="5">
                    <c:v>7.7870419582751324E-4</c:v>
                  </c:pt>
                  <c:pt idx="6">
                    <c:v>3.2318554370795146E-3</c:v>
                  </c:pt>
                  <c:pt idx="7">
                    <c:v>8.4317101510198826E-3</c:v>
                  </c:pt>
                  <c:pt idx="8">
                    <c:v>1.4363110057576048E-2</c:v>
                  </c:pt>
                  <c:pt idx="9">
                    <c:v>5.9645695093432293E-3</c:v>
                  </c:pt>
                  <c:pt idx="10">
                    <c:v>3.9290715522295227E-3</c:v>
                  </c:pt>
                  <c:pt idx="11">
                    <c:v>5.9739046529166126E-3</c:v>
                  </c:pt>
                  <c:pt idx="12">
                    <c:v>1.9637594333536046E-3</c:v>
                  </c:pt>
                  <c:pt idx="13">
                    <c:v>3.6141347868765446E-2</c:v>
                  </c:pt>
                  <c:pt idx="14">
                    <c:v>6.8743064446582991E-3</c:v>
                  </c:pt>
                  <c:pt idx="15">
                    <c:v>2.1705636988663117E-2</c:v>
                  </c:pt>
                  <c:pt idx="16">
                    <c:v>7.4020058861420544E-3</c:v>
                  </c:pt>
                  <c:pt idx="17">
                    <c:v>1.0209845876024914E-3</c:v>
                  </c:pt>
                  <c:pt idx="18">
                    <c:v>1.5332103727480026E-2</c:v>
                  </c:pt>
                  <c:pt idx="19">
                    <c:v>5.2074790434022467E-4</c:v>
                  </c:pt>
                  <c:pt idx="21">
                    <c:v>1.4224635016670198E-2</c:v>
                  </c:pt>
                  <c:pt idx="22">
                    <c:v>9.0638869875760367E-3</c:v>
                  </c:pt>
                  <c:pt idx="23">
                    <c:v>0</c:v>
                  </c:pt>
                  <c:pt idx="24">
                    <c:v>0</c:v>
                  </c:pt>
                  <c:pt idx="25">
                    <c:v>1.0865814038464362E-2</c:v>
                  </c:pt>
                  <c:pt idx="26">
                    <c:v>1.168829025934936E-2</c:v>
                  </c:pt>
                  <c:pt idx="27">
                    <c:v>4.2187826227216466E-2</c:v>
                  </c:pt>
                  <c:pt idx="28">
                    <c:v>8.5560713054715805E-3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16'!$DY$585:$DY$613</c:f>
              <c:numCache>
                <c:formatCode>0%</c:formatCode>
                <c:ptCount val="29"/>
                <c:pt idx="0">
                  <c:v>0.19783625660742435</c:v>
                </c:pt>
                <c:pt idx="1">
                  <c:v>4.9566803547124595E-4</c:v>
                </c:pt>
                <c:pt idx="2">
                  <c:v>6.9635614258891143E-2</c:v>
                </c:pt>
                <c:pt idx="3">
                  <c:v>7.2441728476552456E-3</c:v>
                </c:pt>
                <c:pt idx="4">
                  <c:v>2.8219509229116362E-3</c:v>
                </c:pt>
                <c:pt idx="5">
                  <c:v>6.3954684304765432E-4</c:v>
                </c:pt>
                <c:pt idx="6">
                  <c:v>1.761935849610628E-3</c:v>
                </c:pt>
                <c:pt idx="7">
                  <c:v>4.0905815364230713E-2</c:v>
                </c:pt>
                <c:pt idx="8">
                  <c:v>8.3036694913183148E-2</c:v>
                </c:pt>
                <c:pt idx="9">
                  <c:v>1.399763346012778E-2</c:v>
                </c:pt>
                <c:pt idx="10">
                  <c:v>1.0799365814240744E-2</c:v>
                </c:pt>
                <c:pt idx="11">
                  <c:v>1.1835242163790782E-2</c:v>
                </c:pt>
                <c:pt idx="12">
                  <c:v>2.4673561963014174E-3</c:v>
                </c:pt>
                <c:pt idx="13">
                  <c:v>0.19257880928974405</c:v>
                </c:pt>
                <c:pt idx="14">
                  <c:v>4.6076042500691186E-3</c:v>
                </c:pt>
                <c:pt idx="15">
                  <c:v>4.6769085598780444E-2</c:v>
                </c:pt>
                <c:pt idx="16">
                  <c:v>4.1442836123985825E-2</c:v>
                </c:pt>
                <c:pt idx="17">
                  <c:v>1.3307529009326312E-3</c:v>
                </c:pt>
                <c:pt idx="18">
                  <c:v>5.9046905571695729E-2</c:v>
                </c:pt>
                <c:pt idx="19">
                  <c:v>7.1481001497994011E-4</c:v>
                </c:pt>
                <c:pt idx="21">
                  <c:v>3.70327560544347E-2</c:v>
                </c:pt>
                <c:pt idx="22">
                  <c:v>1.4062503750153662E-2</c:v>
                </c:pt>
                <c:pt idx="23">
                  <c:v>0</c:v>
                </c:pt>
                <c:pt idx="24">
                  <c:v>0</c:v>
                </c:pt>
                <c:pt idx="25">
                  <c:v>1.94831209879208E-2</c:v>
                </c:pt>
                <c:pt idx="26">
                  <c:v>2.4574376202531389E-2</c:v>
                </c:pt>
                <c:pt idx="27">
                  <c:v>0.10438697831781553</c:v>
                </c:pt>
                <c:pt idx="28">
                  <c:v>1.0492207660069671E-2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A-4EDF-9DC5-2068EE364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906656"/>
        <c:axId val="-2124903216"/>
      </c:barChart>
      <c:catAx>
        <c:axId val="-21249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903216"/>
        <c:crosses val="autoZero"/>
        <c:auto val="1"/>
        <c:lblAlgn val="ctr"/>
        <c:lblOffset val="100"/>
        <c:noMultiLvlLbl val="0"/>
      </c:catAx>
      <c:valAx>
        <c:axId val="-2124903216"/>
        <c:scaling>
          <c:orientation val="minMax"/>
          <c:max val="0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90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PIG</a:t>
            </a:r>
            <a:r>
              <a:rPr lang="en-GB"/>
              <a:t> 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16'!$EA$618:$EA$625</c:f>
                <c:numCache>
                  <c:formatCode>General</c:formatCode>
                  <c:ptCount val="8"/>
                  <c:pt idx="0">
                    <c:v>3.7639616986240278E-2</c:v>
                  </c:pt>
                  <c:pt idx="1">
                    <c:v>4.1012512848819488E-2</c:v>
                  </c:pt>
                  <c:pt idx="2">
                    <c:v>0</c:v>
                  </c:pt>
                  <c:pt idx="3">
                    <c:v>0</c:v>
                  </c:pt>
                  <c:pt idx="4">
                    <c:v>2.5423821348386638E-2</c:v>
                  </c:pt>
                  <c:pt idx="5">
                    <c:v>4.7123467711678177E-2</c:v>
                  </c:pt>
                  <c:pt idx="6">
                    <c:v>6.1262525567471228E-2</c:v>
                  </c:pt>
                  <c:pt idx="7">
                    <c:v>3.9761596026969354E-2</c:v>
                  </c:pt>
                </c:numCache>
              </c:numRef>
            </c:plus>
            <c:minus>
              <c:numRef>
                <c:f>'Fall 16'!$EA$618:$EA$625</c:f>
                <c:numCache>
                  <c:formatCode>General</c:formatCode>
                  <c:ptCount val="8"/>
                  <c:pt idx="0">
                    <c:v>3.7639616986240278E-2</c:v>
                  </c:pt>
                  <c:pt idx="1">
                    <c:v>4.1012512848819488E-2</c:v>
                  </c:pt>
                  <c:pt idx="2">
                    <c:v>0</c:v>
                  </c:pt>
                  <c:pt idx="3">
                    <c:v>0</c:v>
                  </c:pt>
                  <c:pt idx="4">
                    <c:v>2.5423821348386638E-2</c:v>
                  </c:pt>
                  <c:pt idx="5">
                    <c:v>4.7123467711678177E-2</c:v>
                  </c:pt>
                  <c:pt idx="6">
                    <c:v>6.1262525567471228E-2</c:v>
                  </c:pt>
                  <c:pt idx="7">
                    <c:v>3.9761596026969354E-2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16'!$DY$618:$DY$625</c:f>
              <c:numCache>
                <c:formatCode>0%</c:formatCode>
                <c:ptCount val="8"/>
                <c:pt idx="0">
                  <c:v>0.17772538487245568</c:v>
                </c:pt>
                <c:pt idx="1">
                  <c:v>6.9413355070000932E-2</c:v>
                </c:pt>
                <c:pt idx="2">
                  <c:v>0</c:v>
                </c:pt>
                <c:pt idx="3">
                  <c:v>0</c:v>
                </c:pt>
                <c:pt idx="4">
                  <c:v>8.9958423835883608E-2</c:v>
                </c:pt>
                <c:pt idx="5">
                  <c:v>0.11579815173634542</c:v>
                </c:pt>
                <c:pt idx="6">
                  <c:v>0.49562432555692321</c:v>
                </c:pt>
                <c:pt idx="7">
                  <c:v>5.1480358928391146E-2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4-4337-8001-01C88DFCB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5978288"/>
        <c:axId val="2145981632"/>
      </c:barChart>
      <c:catAx>
        <c:axId val="214597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981632"/>
        <c:crosses val="autoZero"/>
        <c:auto val="1"/>
        <c:lblAlgn val="ctr"/>
        <c:lblOffset val="100"/>
        <c:noMultiLvlLbl val="0"/>
      </c:catAx>
      <c:valAx>
        <c:axId val="2145981632"/>
        <c:scaling>
          <c:orientation val="minMax"/>
          <c:max val="0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97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PIG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16'!$EA$630:$EA$649</c:f>
                <c:numCache>
                  <c:formatCode>General</c:formatCode>
                  <c:ptCount val="20"/>
                  <c:pt idx="0">
                    <c:v>6.0270139702446782E-2</c:v>
                  </c:pt>
                  <c:pt idx="1">
                    <c:v>1.2510559921296177E-3</c:v>
                  </c:pt>
                  <c:pt idx="2">
                    <c:v>2.8963758018996113E-2</c:v>
                  </c:pt>
                  <c:pt idx="3">
                    <c:v>9.1709127241933839E-3</c:v>
                  </c:pt>
                  <c:pt idx="4">
                    <c:v>9.9549007290196932E-4</c:v>
                  </c:pt>
                  <c:pt idx="5">
                    <c:v>9.9798460617110132E-4</c:v>
                  </c:pt>
                  <c:pt idx="6">
                    <c:v>3.8517704767705137E-3</c:v>
                  </c:pt>
                  <c:pt idx="7">
                    <c:v>1.0002160567625181E-2</c:v>
                  </c:pt>
                  <c:pt idx="8">
                    <c:v>1.5850135610281185E-2</c:v>
                  </c:pt>
                  <c:pt idx="9">
                    <c:v>7.2311911452077795E-3</c:v>
                  </c:pt>
                  <c:pt idx="10">
                    <c:v>4.9610359385465017E-3</c:v>
                  </c:pt>
                  <c:pt idx="11">
                    <c:v>7.5583152494236592E-3</c:v>
                  </c:pt>
                  <c:pt idx="12">
                    <c:v>2.452601131972086E-3</c:v>
                  </c:pt>
                  <c:pt idx="13">
                    <c:v>2.9597842187387501E-2</c:v>
                  </c:pt>
                  <c:pt idx="14">
                    <c:v>8.210812799616064E-3</c:v>
                  </c:pt>
                  <c:pt idx="15">
                    <c:v>2.6541823760414873E-2</c:v>
                  </c:pt>
                  <c:pt idx="16">
                    <c:v>1.1395358188935204E-2</c:v>
                  </c:pt>
                  <c:pt idx="17">
                    <c:v>1.2889573159370067E-3</c:v>
                  </c:pt>
                  <c:pt idx="18">
                    <c:v>2.2385039251568591E-2</c:v>
                  </c:pt>
                  <c:pt idx="19">
                    <c:v>6.669484772838329E-4</c:v>
                  </c:pt>
                </c:numCache>
              </c:numRef>
            </c:plus>
            <c:minus>
              <c:numRef>
                <c:f>'Fall 16'!$EA$630:$EA$649</c:f>
                <c:numCache>
                  <c:formatCode>General</c:formatCode>
                  <c:ptCount val="20"/>
                  <c:pt idx="0">
                    <c:v>6.0270139702446782E-2</c:v>
                  </c:pt>
                  <c:pt idx="1">
                    <c:v>1.2510559921296177E-3</c:v>
                  </c:pt>
                  <c:pt idx="2">
                    <c:v>2.8963758018996113E-2</c:v>
                  </c:pt>
                  <c:pt idx="3">
                    <c:v>9.1709127241933839E-3</c:v>
                  </c:pt>
                  <c:pt idx="4">
                    <c:v>9.9549007290196932E-4</c:v>
                  </c:pt>
                  <c:pt idx="5">
                    <c:v>9.9798460617110132E-4</c:v>
                  </c:pt>
                  <c:pt idx="6">
                    <c:v>3.8517704767705137E-3</c:v>
                  </c:pt>
                  <c:pt idx="7">
                    <c:v>1.0002160567625181E-2</c:v>
                  </c:pt>
                  <c:pt idx="8">
                    <c:v>1.5850135610281185E-2</c:v>
                  </c:pt>
                  <c:pt idx="9">
                    <c:v>7.2311911452077795E-3</c:v>
                  </c:pt>
                  <c:pt idx="10">
                    <c:v>4.9610359385465017E-3</c:v>
                  </c:pt>
                  <c:pt idx="11">
                    <c:v>7.5583152494236592E-3</c:v>
                  </c:pt>
                  <c:pt idx="12">
                    <c:v>2.452601131972086E-3</c:v>
                  </c:pt>
                  <c:pt idx="13">
                    <c:v>2.9597842187387501E-2</c:v>
                  </c:pt>
                  <c:pt idx="14">
                    <c:v>8.210812799616064E-3</c:v>
                  </c:pt>
                  <c:pt idx="15">
                    <c:v>2.6541823760414873E-2</c:v>
                  </c:pt>
                  <c:pt idx="16">
                    <c:v>1.1395358188935204E-2</c:v>
                  </c:pt>
                  <c:pt idx="17">
                    <c:v>1.2889573159370067E-3</c:v>
                  </c:pt>
                  <c:pt idx="18">
                    <c:v>2.2385039251568591E-2</c:v>
                  </c:pt>
                  <c:pt idx="19">
                    <c:v>6.669484772838329E-4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16'!$DY$630:$DY$649</c:f>
              <c:numCache>
                <c:formatCode>0%</c:formatCode>
                <c:ptCount val="20"/>
                <c:pt idx="0">
                  <c:v>0.2496992470454969</c:v>
                </c:pt>
                <c:pt idx="1">
                  <c:v>5.8339837886165077E-4</c:v>
                </c:pt>
                <c:pt idx="2">
                  <c:v>8.8721005297975122E-2</c:v>
                </c:pt>
                <c:pt idx="3">
                  <c:v>9.2067338076763771E-3</c:v>
                </c:pt>
                <c:pt idx="4">
                  <c:v>3.6180512017565105E-3</c:v>
                </c:pt>
                <c:pt idx="5">
                  <c:v>8.0597353285979652E-4</c:v>
                </c:pt>
                <c:pt idx="6">
                  <c:v>2.0846924743631971E-3</c:v>
                </c:pt>
                <c:pt idx="7">
                  <c:v>5.1835011935828124E-2</c:v>
                </c:pt>
                <c:pt idx="8">
                  <c:v>0.10532290403624549</c:v>
                </c:pt>
                <c:pt idx="9">
                  <c:v>1.7815413352156313E-2</c:v>
                </c:pt>
                <c:pt idx="10">
                  <c:v>1.3790706144313675E-2</c:v>
                </c:pt>
                <c:pt idx="11">
                  <c:v>1.5036343159195737E-2</c:v>
                </c:pt>
                <c:pt idx="12">
                  <c:v>3.1267612408928326E-3</c:v>
                </c:pt>
                <c:pt idx="13">
                  <c:v>0.24231137638916819</c:v>
                </c:pt>
                <c:pt idx="14">
                  <c:v>5.4744747671789948E-3</c:v>
                </c:pt>
                <c:pt idx="15">
                  <c:v>5.9442020993447774E-2</c:v>
                </c:pt>
                <c:pt idx="16">
                  <c:v>5.2955415819123476E-2</c:v>
                </c:pt>
                <c:pt idx="17">
                  <c:v>1.6873005590944538E-3</c:v>
                </c:pt>
                <c:pt idx="18">
                  <c:v>7.5570482977244974E-2</c:v>
                </c:pt>
                <c:pt idx="19">
                  <c:v>9.1268688712038606E-4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5-462F-A584-9783C3BD4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772016"/>
        <c:axId val="-2125768624"/>
      </c:barChart>
      <c:catAx>
        <c:axId val="-212577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768624"/>
        <c:crosses val="autoZero"/>
        <c:auto val="1"/>
        <c:lblAlgn val="ctr"/>
        <c:lblOffset val="100"/>
        <c:noMultiLvlLbl val="0"/>
      </c:catAx>
      <c:valAx>
        <c:axId val="-212576862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77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REINDEER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16'!$Z$584</c:f>
              <c:strCache>
                <c:ptCount val="1"/>
                <c:pt idx="0">
                  <c:v>Reindeer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16'!$AC$630:$AC$649</c:f>
                <c:numCache>
                  <c:formatCode>General</c:formatCode>
                  <c:ptCount val="20"/>
                  <c:pt idx="0">
                    <c:v>1.8026575829033029E-2</c:v>
                  </c:pt>
                  <c:pt idx="1">
                    <c:v>0</c:v>
                  </c:pt>
                  <c:pt idx="2">
                    <c:v>1.4848913218657054E-2</c:v>
                  </c:pt>
                  <c:pt idx="3">
                    <c:v>4.5584506831604608E-3</c:v>
                  </c:pt>
                  <c:pt idx="4">
                    <c:v>6.6939805365878097E-2</c:v>
                  </c:pt>
                  <c:pt idx="5">
                    <c:v>4.8311230649328305E-3</c:v>
                  </c:pt>
                  <c:pt idx="6">
                    <c:v>6.9525308887589997E-3</c:v>
                  </c:pt>
                  <c:pt idx="7">
                    <c:v>1.4175839786109699E-2</c:v>
                  </c:pt>
                  <c:pt idx="8">
                    <c:v>1.5119737032714527E-2</c:v>
                  </c:pt>
                  <c:pt idx="9">
                    <c:v>2.1070628247477997E-2</c:v>
                  </c:pt>
                  <c:pt idx="10">
                    <c:v>1.1012592718655404E-2</c:v>
                  </c:pt>
                  <c:pt idx="11">
                    <c:v>8.8677587625422376E-3</c:v>
                  </c:pt>
                  <c:pt idx="12">
                    <c:v>6.9852099490421045E-3</c:v>
                  </c:pt>
                  <c:pt idx="13">
                    <c:v>7.3386378171583957E-2</c:v>
                  </c:pt>
                  <c:pt idx="14">
                    <c:v>0.11963240512379336</c:v>
                  </c:pt>
                  <c:pt idx="15">
                    <c:v>5.5509318028116192E-2</c:v>
                  </c:pt>
                  <c:pt idx="16">
                    <c:v>1.416029975689545E-2</c:v>
                  </c:pt>
                  <c:pt idx="17">
                    <c:v>3.4104167235815661E-3</c:v>
                  </c:pt>
                  <c:pt idx="18">
                    <c:v>0.10354200613901555</c:v>
                  </c:pt>
                  <c:pt idx="19">
                    <c:v>3.3502504889053259E-3</c:v>
                  </c:pt>
                </c:numCache>
              </c:numRef>
            </c:plus>
            <c:minus>
              <c:numRef>
                <c:f>'Fall 16'!$AC$630:$AC$649</c:f>
                <c:numCache>
                  <c:formatCode>General</c:formatCode>
                  <c:ptCount val="20"/>
                  <c:pt idx="0">
                    <c:v>1.8026575829033029E-2</c:v>
                  </c:pt>
                  <c:pt idx="1">
                    <c:v>0</c:v>
                  </c:pt>
                  <c:pt idx="2">
                    <c:v>1.4848913218657054E-2</c:v>
                  </c:pt>
                  <c:pt idx="3">
                    <c:v>4.5584506831604608E-3</c:v>
                  </c:pt>
                  <c:pt idx="4">
                    <c:v>6.6939805365878097E-2</c:v>
                  </c:pt>
                  <c:pt idx="5">
                    <c:v>4.8311230649328305E-3</c:v>
                  </c:pt>
                  <c:pt idx="6">
                    <c:v>6.9525308887589997E-3</c:v>
                  </c:pt>
                  <c:pt idx="7">
                    <c:v>1.4175839786109699E-2</c:v>
                  </c:pt>
                  <c:pt idx="8">
                    <c:v>1.5119737032714527E-2</c:v>
                  </c:pt>
                  <c:pt idx="9">
                    <c:v>2.1070628247477997E-2</c:v>
                  </c:pt>
                  <c:pt idx="10">
                    <c:v>1.1012592718655404E-2</c:v>
                  </c:pt>
                  <c:pt idx="11">
                    <c:v>8.8677587625422376E-3</c:v>
                  </c:pt>
                  <c:pt idx="12">
                    <c:v>6.9852099490421045E-3</c:v>
                  </c:pt>
                  <c:pt idx="13">
                    <c:v>7.3386378171583957E-2</c:v>
                  </c:pt>
                  <c:pt idx="14">
                    <c:v>0.11963240512379336</c:v>
                  </c:pt>
                  <c:pt idx="15">
                    <c:v>5.5509318028116192E-2</c:v>
                  </c:pt>
                  <c:pt idx="16">
                    <c:v>1.416029975689545E-2</c:v>
                  </c:pt>
                  <c:pt idx="17">
                    <c:v>3.4104167235815661E-3</c:v>
                  </c:pt>
                  <c:pt idx="18">
                    <c:v>0.10354200613901555</c:v>
                  </c:pt>
                  <c:pt idx="19">
                    <c:v>3.3502504889053259E-3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16'!$Z$630:$Z$649</c:f>
              <c:numCache>
                <c:formatCode>0%</c:formatCode>
                <c:ptCount val="20"/>
                <c:pt idx="0">
                  <c:v>5.1756254668292784E-2</c:v>
                </c:pt>
                <c:pt idx="1">
                  <c:v>0</c:v>
                </c:pt>
                <c:pt idx="2">
                  <c:v>2.1214224108805302E-2</c:v>
                </c:pt>
                <c:pt idx="3">
                  <c:v>8.141462643994091E-3</c:v>
                </c:pt>
                <c:pt idx="4">
                  <c:v>0.12013574990594475</c:v>
                </c:pt>
                <c:pt idx="5">
                  <c:v>5.8500813176293152E-3</c:v>
                </c:pt>
                <c:pt idx="6">
                  <c:v>4.9164695166240384E-3</c:v>
                </c:pt>
                <c:pt idx="7">
                  <c:v>2.4814575291953436E-2</c:v>
                </c:pt>
                <c:pt idx="8">
                  <c:v>2.5669529907569981E-2</c:v>
                </c:pt>
                <c:pt idx="9">
                  <c:v>2.0675647766864799E-2</c:v>
                </c:pt>
                <c:pt idx="10">
                  <c:v>1.1694849620870747E-2</c:v>
                </c:pt>
                <c:pt idx="11">
                  <c:v>1.4539314621148004E-2</c:v>
                </c:pt>
                <c:pt idx="12">
                  <c:v>8.9171729210909025E-3</c:v>
                </c:pt>
                <c:pt idx="13">
                  <c:v>0.17524863752833714</c:v>
                </c:pt>
                <c:pt idx="14">
                  <c:v>0.1670881986090387</c:v>
                </c:pt>
                <c:pt idx="15">
                  <c:v>8.8270136156738788E-2</c:v>
                </c:pt>
                <c:pt idx="16">
                  <c:v>2.8585398194302367E-2</c:v>
                </c:pt>
                <c:pt idx="17">
                  <c:v>5.7149269043734524E-3</c:v>
                </c:pt>
                <c:pt idx="18">
                  <c:v>0.21103177012399413</c:v>
                </c:pt>
                <c:pt idx="19">
                  <c:v>5.7356001924273349E-3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6-4EFD-A310-0152686D81A6}"/>
            </c:ext>
          </c:extLst>
        </c:ser>
        <c:ser>
          <c:idx val="1"/>
          <c:order val="1"/>
          <c:tx>
            <c:strRef>
              <c:f>'Fall 16'!$AA$584</c:f>
              <c:strCache>
                <c:ptCount val="1"/>
                <c:pt idx="0">
                  <c:v>Mean Summer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16'!$AE$630:$AE$649</c:f>
                <c:numCache>
                  <c:formatCode>General</c:formatCode>
                  <c:ptCount val="20"/>
                  <c:pt idx="0">
                    <c:v>9.7946363557939748E-3</c:v>
                  </c:pt>
                  <c:pt idx="1">
                    <c:v>0</c:v>
                  </c:pt>
                  <c:pt idx="2">
                    <c:v>4.8157452941538347E-3</c:v>
                  </c:pt>
                  <c:pt idx="3">
                    <c:v>8.8960859803862498E-4</c:v>
                  </c:pt>
                  <c:pt idx="4">
                    <c:v>2.7374286720271167E-2</c:v>
                  </c:pt>
                  <c:pt idx="5">
                    <c:v>1.8103296919847686E-3</c:v>
                  </c:pt>
                  <c:pt idx="6">
                    <c:v>5.5571690843173613E-4</c:v>
                  </c:pt>
                  <c:pt idx="7">
                    <c:v>4.0796081394454979E-3</c:v>
                  </c:pt>
                  <c:pt idx="8">
                    <c:v>6.2713564710783626E-3</c:v>
                  </c:pt>
                  <c:pt idx="9">
                    <c:v>1.506483014344252E-3</c:v>
                  </c:pt>
                  <c:pt idx="10">
                    <c:v>1.2494453166659758E-3</c:v>
                  </c:pt>
                  <c:pt idx="11">
                    <c:v>9.1023742322199289E-3</c:v>
                  </c:pt>
                  <c:pt idx="12">
                    <c:v>7.6276365458450939E-4</c:v>
                  </c:pt>
                  <c:pt idx="13">
                    <c:v>0.11058630876001602</c:v>
                  </c:pt>
                  <c:pt idx="14">
                    <c:v>0.13363604944071336</c:v>
                  </c:pt>
                  <c:pt idx="15">
                    <c:v>2.3736846639036611E-2</c:v>
                  </c:pt>
                  <c:pt idx="16">
                    <c:v>7.9153154836036407E-3</c:v>
                  </c:pt>
                  <c:pt idx="17">
                    <c:v>1.6137883437356689E-3</c:v>
                  </c:pt>
                  <c:pt idx="18">
                    <c:v>8.4435044327273973E-2</c:v>
                  </c:pt>
                  <c:pt idx="19">
                    <c:v>1.6569952276393152E-3</c:v>
                  </c:pt>
                </c:numCache>
              </c:numRef>
            </c:plus>
            <c:minus>
              <c:numRef>
                <c:f>'Fall 16'!$AE$630:$AE$649</c:f>
                <c:numCache>
                  <c:formatCode>General</c:formatCode>
                  <c:ptCount val="20"/>
                  <c:pt idx="0">
                    <c:v>9.7946363557939748E-3</c:v>
                  </c:pt>
                  <c:pt idx="1">
                    <c:v>0</c:v>
                  </c:pt>
                  <c:pt idx="2">
                    <c:v>4.8157452941538347E-3</c:v>
                  </c:pt>
                  <c:pt idx="3">
                    <c:v>8.8960859803862498E-4</c:v>
                  </c:pt>
                  <c:pt idx="4">
                    <c:v>2.7374286720271167E-2</c:v>
                  </c:pt>
                  <c:pt idx="5">
                    <c:v>1.8103296919847686E-3</c:v>
                  </c:pt>
                  <c:pt idx="6">
                    <c:v>5.5571690843173613E-4</c:v>
                  </c:pt>
                  <c:pt idx="7">
                    <c:v>4.0796081394454979E-3</c:v>
                  </c:pt>
                  <c:pt idx="8">
                    <c:v>6.2713564710783626E-3</c:v>
                  </c:pt>
                  <c:pt idx="9">
                    <c:v>1.506483014344252E-3</c:v>
                  </c:pt>
                  <c:pt idx="10">
                    <c:v>1.2494453166659758E-3</c:v>
                  </c:pt>
                  <c:pt idx="11">
                    <c:v>9.1023742322199289E-3</c:v>
                  </c:pt>
                  <c:pt idx="12">
                    <c:v>7.6276365458450939E-4</c:v>
                  </c:pt>
                  <c:pt idx="13">
                    <c:v>0.11058630876001602</c:v>
                  </c:pt>
                  <c:pt idx="14">
                    <c:v>0.13363604944071336</c:v>
                  </c:pt>
                  <c:pt idx="15">
                    <c:v>2.3736846639036611E-2</c:v>
                  </c:pt>
                  <c:pt idx="16">
                    <c:v>7.9153154836036407E-3</c:v>
                  </c:pt>
                  <c:pt idx="17">
                    <c:v>1.6137883437356689E-3</c:v>
                  </c:pt>
                  <c:pt idx="18">
                    <c:v>8.4435044327273973E-2</c:v>
                  </c:pt>
                  <c:pt idx="19">
                    <c:v>1.6569952276393152E-3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16'!$AA$630:$AA$649</c:f>
              <c:numCache>
                <c:formatCode>0%</c:formatCode>
                <c:ptCount val="20"/>
                <c:pt idx="0">
                  <c:v>4.3132590386020624E-2</c:v>
                </c:pt>
                <c:pt idx="1">
                  <c:v>0</c:v>
                </c:pt>
                <c:pt idx="2">
                  <c:v>1.8365086585804286E-2</c:v>
                </c:pt>
                <c:pt idx="3">
                  <c:v>6.668868016314407E-3</c:v>
                </c:pt>
                <c:pt idx="4">
                  <c:v>0.12392202491672351</c:v>
                </c:pt>
                <c:pt idx="5">
                  <c:v>3.3000037689838828E-3</c:v>
                </c:pt>
                <c:pt idx="6">
                  <c:v>2.1814925374073124E-3</c:v>
                </c:pt>
                <c:pt idx="7">
                  <c:v>2.6382315387896871E-2</c:v>
                </c:pt>
                <c:pt idx="8">
                  <c:v>2.26063677661608E-2</c:v>
                </c:pt>
                <c:pt idx="9">
                  <c:v>9.0159746730468539E-3</c:v>
                </c:pt>
                <c:pt idx="10">
                  <c:v>6.7295502370824534E-3</c:v>
                </c:pt>
                <c:pt idx="11">
                  <c:v>1.2670398078998241E-2</c:v>
                </c:pt>
                <c:pt idx="12">
                  <c:v>4.547515993762412E-3</c:v>
                </c:pt>
                <c:pt idx="13">
                  <c:v>0.18702823171313435</c:v>
                </c:pt>
                <c:pt idx="14">
                  <c:v>0.24618395245227745</c:v>
                </c:pt>
                <c:pt idx="15">
                  <c:v>6.1109172935564816E-2</c:v>
                </c:pt>
                <c:pt idx="16">
                  <c:v>1.8005204242829233E-2</c:v>
                </c:pt>
                <c:pt idx="17">
                  <c:v>4.9646452493457959E-3</c:v>
                </c:pt>
                <c:pt idx="18">
                  <c:v>0.19763447266675443</c:v>
                </c:pt>
                <c:pt idx="19">
                  <c:v>5.5521323918922925E-3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6-4EFD-A310-0152686D81A6}"/>
            </c:ext>
          </c:extLst>
        </c:ser>
        <c:ser>
          <c:idx val="2"/>
          <c:order val="2"/>
          <c:tx>
            <c:strRef>
              <c:f>'Fall 16'!$AB$584</c:f>
              <c:strCache>
                <c:ptCount val="1"/>
                <c:pt idx="0">
                  <c:v>Mean winter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16'!$AF$630:$AF$649</c:f>
                <c:numCache>
                  <c:formatCode>General</c:formatCode>
                  <c:ptCount val="20"/>
                  <c:pt idx="0">
                    <c:v>1.3342799492966746E-2</c:v>
                  </c:pt>
                  <c:pt idx="1">
                    <c:v>0</c:v>
                  </c:pt>
                  <c:pt idx="2">
                    <c:v>8.34170146665115E-3</c:v>
                  </c:pt>
                  <c:pt idx="3">
                    <c:v>4.7318395147622084E-3</c:v>
                  </c:pt>
                  <c:pt idx="4">
                    <c:v>8.6274441150848133E-2</c:v>
                  </c:pt>
                  <c:pt idx="5">
                    <c:v>4.6595860096577835E-3</c:v>
                  </c:pt>
                  <c:pt idx="6">
                    <c:v>9.8568347949974273E-3</c:v>
                  </c:pt>
                  <c:pt idx="7">
                    <c:v>7.7581658345815862E-3</c:v>
                  </c:pt>
                  <c:pt idx="8">
                    <c:v>9.2751924785728513E-3</c:v>
                  </c:pt>
                  <c:pt idx="9">
                    <c:v>8.8989501087114991E-3</c:v>
                  </c:pt>
                  <c:pt idx="10">
                    <c:v>6.5026575037788817E-3</c:v>
                  </c:pt>
                  <c:pt idx="11">
                    <c:v>8.6146300029695186E-3</c:v>
                  </c:pt>
                  <c:pt idx="12">
                    <c:v>8.4144608312167798E-3</c:v>
                  </c:pt>
                  <c:pt idx="13">
                    <c:v>6.1418900243098991E-2</c:v>
                  </c:pt>
                  <c:pt idx="14">
                    <c:v>7.2066971271419186E-2</c:v>
                  </c:pt>
                  <c:pt idx="15">
                    <c:v>2.8142793790817428E-2</c:v>
                  </c:pt>
                  <c:pt idx="16">
                    <c:v>1.1590204259335379E-2</c:v>
                  </c:pt>
                  <c:pt idx="17">
                    <c:v>3.3284740160588978E-3</c:v>
                  </c:pt>
                  <c:pt idx="18">
                    <c:v>0.14164767126537806</c:v>
                  </c:pt>
                  <c:pt idx="19">
                    <c:v>2.7766476215417618E-3</c:v>
                  </c:pt>
                </c:numCache>
              </c:numRef>
            </c:plus>
            <c:minus>
              <c:numRef>
                <c:f>'Fall 16'!$AF$630:$AF$649</c:f>
                <c:numCache>
                  <c:formatCode>General</c:formatCode>
                  <c:ptCount val="20"/>
                  <c:pt idx="0">
                    <c:v>1.3342799492966746E-2</c:v>
                  </c:pt>
                  <c:pt idx="1">
                    <c:v>0</c:v>
                  </c:pt>
                  <c:pt idx="2">
                    <c:v>8.34170146665115E-3</c:v>
                  </c:pt>
                  <c:pt idx="3">
                    <c:v>4.7318395147622084E-3</c:v>
                  </c:pt>
                  <c:pt idx="4">
                    <c:v>8.6274441150848133E-2</c:v>
                  </c:pt>
                  <c:pt idx="5">
                    <c:v>4.6595860096577835E-3</c:v>
                  </c:pt>
                  <c:pt idx="6">
                    <c:v>9.8568347949974273E-3</c:v>
                  </c:pt>
                  <c:pt idx="7">
                    <c:v>7.7581658345815862E-3</c:v>
                  </c:pt>
                  <c:pt idx="8">
                    <c:v>9.2751924785728513E-3</c:v>
                  </c:pt>
                  <c:pt idx="9">
                    <c:v>8.8989501087114991E-3</c:v>
                  </c:pt>
                  <c:pt idx="10">
                    <c:v>6.5026575037788817E-3</c:v>
                  </c:pt>
                  <c:pt idx="11">
                    <c:v>8.6146300029695186E-3</c:v>
                  </c:pt>
                  <c:pt idx="12">
                    <c:v>8.4144608312167798E-3</c:v>
                  </c:pt>
                  <c:pt idx="13">
                    <c:v>6.1418900243098991E-2</c:v>
                  </c:pt>
                  <c:pt idx="14">
                    <c:v>7.2066971271419186E-2</c:v>
                  </c:pt>
                  <c:pt idx="15">
                    <c:v>2.8142793790817428E-2</c:v>
                  </c:pt>
                  <c:pt idx="16">
                    <c:v>1.1590204259335379E-2</c:v>
                  </c:pt>
                  <c:pt idx="17">
                    <c:v>3.3284740160588978E-3</c:v>
                  </c:pt>
                  <c:pt idx="18">
                    <c:v>0.14164767126537806</c:v>
                  </c:pt>
                  <c:pt idx="19">
                    <c:v>2.7766476215417618E-3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16'!$AB$630:$AB$649</c:f>
              <c:numCache>
                <c:formatCode>0%</c:formatCode>
                <c:ptCount val="20"/>
                <c:pt idx="0">
                  <c:v>5.1371100147958995E-2</c:v>
                </c:pt>
                <c:pt idx="1">
                  <c:v>0</c:v>
                </c:pt>
                <c:pt idx="2">
                  <c:v>2.0277989532386635E-2</c:v>
                </c:pt>
                <c:pt idx="3">
                  <c:v>1.0082437810050394E-2</c:v>
                </c:pt>
                <c:pt idx="4">
                  <c:v>0.13868074298890717</c:v>
                </c:pt>
                <c:pt idx="5">
                  <c:v>8.7194573351982024E-3</c:v>
                </c:pt>
                <c:pt idx="6">
                  <c:v>7.9432974290360829E-3</c:v>
                </c:pt>
                <c:pt idx="7">
                  <c:v>2.7035512861705441E-2</c:v>
                </c:pt>
                <c:pt idx="8">
                  <c:v>2.904665588993334E-2</c:v>
                </c:pt>
                <c:pt idx="9">
                  <c:v>2.1410245956698781E-2</c:v>
                </c:pt>
                <c:pt idx="10">
                  <c:v>1.136897023501398E-2</c:v>
                </c:pt>
                <c:pt idx="11">
                  <c:v>1.4496393660265845E-2</c:v>
                </c:pt>
                <c:pt idx="12">
                  <c:v>1.236392713776913E-2</c:v>
                </c:pt>
                <c:pt idx="13">
                  <c:v>0.15479910709660363</c:v>
                </c:pt>
                <c:pt idx="14">
                  <c:v>0.13682010629786545</c:v>
                </c:pt>
                <c:pt idx="15">
                  <c:v>9.0392339531138927E-2</c:v>
                </c:pt>
                <c:pt idx="16">
                  <c:v>3.0883719703964113E-2</c:v>
                </c:pt>
                <c:pt idx="17">
                  <c:v>6.3650506359918717E-3</c:v>
                </c:pt>
                <c:pt idx="18">
                  <c:v>0.22254626833932126</c:v>
                </c:pt>
                <c:pt idx="19">
                  <c:v>5.3966774101906539E-3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6-4EFD-A310-0152686D8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9268304"/>
        <c:axId val="-2129264784"/>
      </c:barChart>
      <c:catAx>
        <c:axId val="-212926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264784"/>
        <c:crosses val="autoZero"/>
        <c:auto val="1"/>
        <c:lblAlgn val="ctr"/>
        <c:lblOffset val="100"/>
        <c:noMultiLvlLbl val="0"/>
      </c:catAx>
      <c:valAx>
        <c:axId val="-2129264784"/>
        <c:scaling>
          <c:orientation val="minMax"/>
          <c:max val="0.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926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PIG </a:t>
            </a:r>
            <a:r>
              <a:rPr lang="en-GB"/>
              <a:t>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16'!$EA$654:$EA$664</c:f>
                <c:numCache>
                  <c:formatCode>General</c:formatCode>
                  <c:ptCount val="11"/>
                  <c:pt idx="0">
                    <c:v>6.1626259597986739E-2</c:v>
                  </c:pt>
                  <c:pt idx="1">
                    <c:v>4.3011647406600455E-2</c:v>
                  </c:pt>
                  <c:pt idx="2">
                    <c:v>1.1156322200759098E-2</c:v>
                  </c:pt>
                  <c:pt idx="3">
                    <c:v>1.251002858035564E-3</c:v>
                  </c:pt>
                  <c:pt idx="4">
                    <c:v>1.3155792631269776E-3</c:v>
                  </c:pt>
                  <c:pt idx="5">
                    <c:v>1.9890054232408472E-2</c:v>
                  </c:pt>
                  <c:pt idx="6">
                    <c:v>6.7244217450360454E-3</c:v>
                  </c:pt>
                  <c:pt idx="7">
                    <c:v>9.0798372587901615E-3</c:v>
                  </c:pt>
                  <c:pt idx="8">
                    <c:v>3.0417594552965802E-3</c:v>
                  </c:pt>
                  <c:pt idx="9">
                    <c:v>2.3962491464462162E-2</c:v>
                  </c:pt>
                  <c:pt idx="10">
                    <c:v>3.8159076197437247E-2</c:v>
                  </c:pt>
                </c:numCache>
              </c:numRef>
            </c:plus>
            <c:minus>
              <c:numRef>
                <c:f>'Fall 16'!$EA$654:$EA$664</c:f>
                <c:numCache>
                  <c:formatCode>General</c:formatCode>
                  <c:ptCount val="11"/>
                  <c:pt idx="0">
                    <c:v>6.1626259597986739E-2</c:v>
                  </c:pt>
                  <c:pt idx="1">
                    <c:v>4.3011647406600455E-2</c:v>
                  </c:pt>
                  <c:pt idx="2">
                    <c:v>1.1156322200759098E-2</c:v>
                  </c:pt>
                  <c:pt idx="3">
                    <c:v>1.251002858035564E-3</c:v>
                  </c:pt>
                  <c:pt idx="4">
                    <c:v>1.3155792631269776E-3</c:v>
                  </c:pt>
                  <c:pt idx="5">
                    <c:v>1.9890054232408472E-2</c:v>
                  </c:pt>
                  <c:pt idx="6">
                    <c:v>6.7244217450360454E-3</c:v>
                  </c:pt>
                  <c:pt idx="7">
                    <c:v>9.0798372587901615E-3</c:v>
                  </c:pt>
                  <c:pt idx="8">
                    <c:v>3.0417594552965802E-3</c:v>
                  </c:pt>
                  <c:pt idx="9">
                    <c:v>2.3962491464462162E-2</c:v>
                  </c:pt>
                  <c:pt idx="10">
                    <c:v>3.8159076197437247E-2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16'!$DY$654:$DY$664</c:f>
              <c:numCache>
                <c:formatCode>0%</c:formatCode>
                <c:ptCount val="11"/>
                <c:pt idx="0">
                  <c:v>0.31308541227663389</c:v>
                </c:pt>
                <c:pt idx="1">
                  <c:v>0.11396469630062059</c:v>
                </c:pt>
                <c:pt idx="2">
                  <c:v>1.1502430215825948E-2</c:v>
                </c:pt>
                <c:pt idx="3">
                  <c:v>4.5802424207709927E-3</c:v>
                </c:pt>
                <c:pt idx="4">
                  <c:v>1.0406211790894315E-3</c:v>
                </c:pt>
                <c:pt idx="5">
                  <c:v>0.1332269171757387</c:v>
                </c:pt>
                <c:pt idx="6">
                  <c:v>1.7612334327986548E-2</c:v>
                </c:pt>
                <c:pt idx="7">
                  <c:v>1.8916637236613972E-2</c:v>
                </c:pt>
                <c:pt idx="8">
                  <c:v>3.9583470197649441E-3</c:v>
                </c:pt>
                <c:pt idx="9">
                  <c:v>0.30546669110377811</c:v>
                </c:pt>
                <c:pt idx="10">
                  <c:v>7.6645670743176922E-2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E-4264-BB3E-7A30D7619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751616"/>
        <c:axId val="-2125748256"/>
      </c:barChart>
      <c:catAx>
        <c:axId val="-21257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748256"/>
        <c:crosses val="autoZero"/>
        <c:auto val="1"/>
        <c:lblAlgn val="ctr"/>
        <c:lblOffset val="100"/>
        <c:noMultiLvlLbl val="0"/>
      </c:catAx>
      <c:valAx>
        <c:axId val="-2125748256"/>
        <c:scaling>
          <c:orientation val="minMax"/>
          <c:max val="0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75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PIG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16'!$DY$584</c:f>
              <c:strCache>
                <c:ptCount val="1"/>
                <c:pt idx="0">
                  <c:v>Pig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'Fall 16'!$EA$669:$EA$677</c:f>
                <c:numCache>
                  <c:formatCode>General</c:formatCode>
                  <c:ptCount val="9"/>
                  <c:pt idx="0">
                    <c:v>4.8298914761661406E-3</c:v>
                  </c:pt>
                  <c:pt idx="1">
                    <c:v>1.4862289499060101E-2</c:v>
                  </c:pt>
                  <c:pt idx="2">
                    <c:v>5.1137905150824593E-2</c:v>
                  </c:pt>
                  <c:pt idx="3">
                    <c:v>2.4118089186862531E-2</c:v>
                  </c:pt>
                  <c:pt idx="4">
                    <c:v>3.5449789656178766E-2</c:v>
                  </c:pt>
                  <c:pt idx="5">
                    <c:v>3.7451948741997775E-2</c:v>
                  </c:pt>
                  <c:pt idx="6">
                    <c:v>7.1688555212997707E-3</c:v>
                  </c:pt>
                  <c:pt idx="7">
                    <c:v>4.7305647167380505E-2</c:v>
                  </c:pt>
                  <c:pt idx="8">
                    <c:v>2.8602953006118918E-3</c:v>
                  </c:pt>
                </c:numCache>
              </c:numRef>
            </c:plus>
            <c:minus>
              <c:numRef>
                <c:f>'Fall 16'!$EA$669:$EA$677</c:f>
                <c:numCache>
                  <c:formatCode>General</c:formatCode>
                  <c:ptCount val="9"/>
                  <c:pt idx="0">
                    <c:v>4.8298914761661406E-3</c:v>
                  </c:pt>
                  <c:pt idx="1">
                    <c:v>1.4862289499060101E-2</c:v>
                  </c:pt>
                  <c:pt idx="2">
                    <c:v>5.1137905150824593E-2</c:v>
                  </c:pt>
                  <c:pt idx="3">
                    <c:v>2.4118089186862531E-2</c:v>
                  </c:pt>
                  <c:pt idx="4">
                    <c:v>3.5449789656178766E-2</c:v>
                  </c:pt>
                  <c:pt idx="5">
                    <c:v>3.7451948741997775E-2</c:v>
                  </c:pt>
                  <c:pt idx="6">
                    <c:v>7.1688555212997707E-3</c:v>
                  </c:pt>
                  <c:pt idx="7">
                    <c:v>4.7305647167380505E-2</c:v>
                  </c:pt>
                  <c:pt idx="8">
                    <c:v>2.8602953006118918E-3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'Fall 16'!$A$669:$B$677</c:f>
              <c:strCache>
                <c:ptCount val="9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  <c:pt idx="8">
                  <c:v>Fucostanol (215)</c:v>
                </c:pt>
              </c:strCache>
            </c:strRef>
          </c:cat>
          <c:val>
            <c:numRef>
              <c:f>'Fall 16'!$DY$669:$DY$677</c:f>
              <c:numCache>
                <c:formatCode>0%</c:formatCode>
                <c:ptCount val="9"/>
                <c:pt idx="0">
                  <c:v>2.3419302732910177E-3</c:v>
                </c:pt>
                <c:pt idx="1">
                  <c:v>9.0291333883526972E-3</c:v>
                </c:pt>
                <c:pt idx="2">
                  <c:v>0.25252267569185893</c:v>
                </c:pt>
                <c:pt idx="3">
                  <c:v>8.4042032650110912E-2</c:v>
                </c:pt>
                <c:pt idx="4">
                  <c:v>2.5997658622934749E-2</c:v>
                </c:pt>
                <c:pt idx="5">
                  <c:v>0.25606058427710865</c:v>
                </c:pt>
                <c:pt idx="6">
                  <c:v>8.4122334981758355E-3</c:v>
                </c:pt>
                <c:pt idx="7">
                  <c:v>0.35742772446880294</c:v>
                </c:pt>
                <c:pt idx="8">
                  <c:v>4.1660271293642208E-3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6-431A-A24E-B13C9D83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849472"/>
        <c:axId val="-2124846112"/>
      </c:barChart>
      <c:catAx>
        <c:axId val="-21248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846112"/>
        <c:crosses val="autoZero"/>
        <c:auto val="1"/>
        <c:lblAlgn val="ctr"/>
        <c:lblOffset val="100"/>
        <c:noMultiLvlLbl val="0"/>
      </c:catAx>
      <c:valAx>
        <c:axId val="-2124846112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84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COW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16'!$ED$584</c:f>
              <c:strCache>
                <c:ptCount val="1"/>
                <c:pt idx="0">
                  <c:v>LH4-491FC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16'!$ED$585:$ED$613</c:f>
              <c:numCache>
                <c:formatCode>0%</c:formatCode>
                <c:ptCount val="29"/>
                <c:pt idx="0">
                  <c:v>4.6048035185794464E-2</c:v>
                </c:pt>
                <c:pt idx="1">
                  <c:v>0</c:v>
                </c:pt>
                <c:pt idx="2">
                  <c:v>1.8079154705054903E-2</c:v>
                </c:pt>
                <c:pt idx="3">
                  <c:v>1.5248469903051663E-3</c:v>
                </c:pt>
                <c:pt idx="4">
                  <c:v>1.4599987131065709E-2</c:v>
                </c:pt>
                <c:pt idx="5">
                  <c:v>1.6262001090277193E-3</c:v>
                </c:pt>
                <c:pt idx="6">
                  <c:v>2.5776718878279424E-3</c:v>
                </c:pt>
                <c:pt idx="7">
                  <c:v>2.0709842243150454E-2</c:v>
                </c:pt>
                <c:pt idx="8">
                  <c:v>3.0429168085117746E-2</c:v>
                </c:pt>
                <c:pt idx="9">
                  <c:v>1.5626158936714051E-2</c:v>
                </c:pt>
                <c:pt idx="10">
                  <c:v>1.0913299633533245E-2</c:v>
                </c:pt>
                <c:pt idx="11">
                  <c:v>5.2514433036587697E-3</c:v>
                </c:pt>
                <c:pt idx="12">
                  <c:v>3.8822404168041961E-3</c:v>
                </c:pt>
                <c:pt idx="13">
                  <c:v>0.24446754552869879</c:v>
                </c:pt>
                <c:pt idx="14">
                  <c:v>1.1059445159352659E-2</c:v>
                </c:pt>
                <c:pt idx="15">
                  <c:v>0.12215870930813245</c:v>
                </c:pt>
                <c:pt idx="16">
                  <c:v>2.1342188701415882E-2</c:v>
                </c:pt>
                <c:pt idx="17">
                  <c:v>1.855365077856979E-3</c:v>
                </c:pt>
                <c:pt idx="18">
                  <c:v>0.16274483375698051</c:v>
                </c:pt>
                <c:pt idx="19">
                  <c:v>2.7044688297108558E-3</c:v>
                </c:pt>
                <c:pt idx="21">
                  <c:v>6.3119122828922888E-2</c:v>
                </c:pt>
                <c:pt idx="22">
                  <c:v>1.8464731340115469E-2</c:v>
                </c:pt>
                <c:pt idx="23">
                  <c:v>1.3214109429322675E-3</c:v>
                </c:pt>
                <c:pt idx="24">
                  <c:v>1.1059445159352659E-2</c:v>
                </c:pt>
                <c:pt idx="25">
                  <c:v>1.62405195477885E-2</c:v>
                </c:pt>
                <c:pt idx="26">
                  <c:v>2.2860049139965612E-2</c:v>
                </c:pt>
                <c:pt idx="27">
                  <c:v>0.12536476495329038</c:v>
                </c:pt>
                <c:pt idx="28">
                  <c:v>3.9693510974296922E-3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A-4CB0-9997-4562A8986E86}"/>
            </c:ext>
          </c:extLst>
        </c:ser>
        <c:ser>
          <c:idx val="1"/>
          <c:order val="1"/>
          <c:tx>
            <c:strRef>
              <c:f>'Fall 16'!$EE$584</c:f>
              <c:strCache>
                <c:ptCount val="1"/>
                <c:pt idx="0">
                  <c:v>C1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16'!$EE$585:$EE$613</c:f>
              <c:numCache>
                <c:formatCode>0%</c:formatCode>
                <c:ptCount val="29"/>
                <c:pt idx="0">
                  <c:v>7.521964462779257E-2</c:v>
                </c:pt>
                <c:pt idx="1">
                  <c:v>0</c:v>
                </c:pt>
                <c:pt idx="2">
                  <c:v>3.4129908585382424E-2</c:v>
                </c:pt>
                <c:pt idx="3">
                  <c:v>3.9313142680583862E-3</c:v>
                </c:pt>
                <c:pt idx="4">
                  <c:v>6.0554734958909564E-3</c:v>
                </c:pt>
                <c:pt idx="5">
                  <c:v>1.3647208028083463E-3</c:v>
                </c:pt>
                <c:pt idx="6">
                  <c:v>2.5489773489324225E-3</c:v>
                </c:pt>
                <c:pt idx="7">
                  <c:v>5.1058700768757147E-2</c:v>
                </c:pt>
                <c:pt idx="8">
                  <c:v>5.19818987795325E-2</c:v>
                </c:pt>
                <c:pt idx="9">
                  <c:v>3.6159722268601834E-2</c:v>
                </c:pt>
                <c:pt idx="10">
                  <c:v>2.0509018328463195E-2</c:v>
                </c:pt>
                <c:pt idx="11">
                  <c:v>7.8165061473782129E-3</c:v>
                </c:pt>
                <c:pt idx="12">
                  <c:v>4.3291088128225965E-3</c:v>
                </c:pt>
                <c:pt idx="13">
                  <c:v>0.14818368221211603</c:v>
                </c:pt>
                <c:pt idx="14">
                  <c:v>2.6385216669361174E-2</c:v>
                </c:pt>
                <c:pt idx="15">
                  <c:v>0.11194223444434646</c:v>
                </c:pt>
                <c:pt idx="16">
                  <c:v>4.0612435501173154E-2</c:v>
                </c:pt>
                <c:pt idx="17">
                  <c:v>3.0493224817874235E-3</c:v>
                </c:pt>
                <c:pt idx="18">
                  <c:v>0.15491778528279954</c:v>
                </c:pt>
                <c:pt idx="19">
                  <c:v>4.3276749091480191E-3</c:v>
                </c:pt>
                <c:pt idx="21">
                  <c:v>5.4654314218896181E-2</c:v>
                </c:pt>
                <c:pt idx="22">
                  <c:v>8.7803973146434403E-3</c:v>
                </c:pt>
                <c:pt idx="23">
                  <c:v>0</c:v>
                </c:pt>
                <c:pt idx="24">
                  <c:v>0</c:v>
                </c:pt>
                <c:pt idx="25">
                  <c:v>2.1765552589857358E-2</c:v>
                </c:pt>
                <c:pt idx="26">
                  <c:v>1.8409954156657797E-2</c:v>
                </c:pt>
                <c:pt idx="27">
                  <c:v>0.10438413323097188</c:v>
                </c:pt>
                <c:pt idx="28">
                  <c:v>7.4823027538208171E-3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A-4CB0-9997-4562A8986E86}"/>
            </c:ext>
          </c:extLst>
        </c:ser>
        <c:ser>
          <c:idx val="2"/>
          <c:order val="2"/>
          <c:tx>
            <c:strRef>
              <c:f>'Fall 16'!$EF$584</c:f>
              <c:strCache>
                <c:ptCount val="1"/>
                <c:pt idx="0">
                  <c:v>C2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16'!$EF$585:$EF$613</c:f>
              <c:numCache>
                <c:formatCode>0%</c:formatCode>
                <c:ptCount val="29"/>
                <c:pt idx="0">
                  <c:v>6.1196362643646321E-2</c:v>
                </c:pt>
                <c:pt idx="1">
                  <c:v>0</c:v>
                </c:pt>
                <c:pt idx="2">
                  <c:v>4.0132675108910373E-2</c:v>
                </c:pt>
                <c:pt idx="3">
                  <c:v>6.0532460446985591E-3</c:v>
                </c:pt>
                <c:pt idx="4">
                  <c:v>4.8337954293685009E-3</c:v>
                </c:pt>
                <c:pt idx="5">
                  <c:v>2.1265815653531924E-3</c:v>
                </c:pt>
                <c:pt idx="6">
                  <c:v>6.6759165644960337E-3</c:v>
                </c:pt>
                <c:pt idx="7">
                  <c:v>2.2526898097221734E-2</c:v>
                </c:pt>
                <c:pt idx="8">
                  <c:v>3.0076751053517654E-2</c:v>
                </c:pt>
                <c:pt idx="9">
                  <c:v>6.324941776076233E-2</c:v>
                </c:pt>
                <c:pt idx="10">
                  <c:v>3.6913592806155797E-2</c:v>
                </c:pt>
                <c:pt idx="11">
                  <c:v>1.4830948385162079E-2</c:v>
                </c:pt>
                <c:pt idx="12">
                  <c:v>1.4325624294178678E-2</c:v>
                </c:pt>
                <c:pt idx="13">
                  <c:v>0.10321239675604366</c:v>
                </c:pt>
                <c:pt idx="14">
                  <c:v>2.4854539095310126E-2</c:v>
                </c:pt>
                <c:pt idx="15">
                  <c:v>0.21383927564431754</c:v>
                </c:pt>
                <c:pt idx="16">
                  <c:v>2.4219233025849062E-2</c:v>
                </c:pt>
                <c:pt idx="17">
                  <c:v>4.7107896962315446E-3</c:v>
                </c:pt>
                <c:pt idx="18">
                  <c:v>0.12543497776751353</c:v>
                </c:pt>
                <c:pt idx="19">
                  <c:v>2.2735105461578714E-3</c:v>
                </c:pt>
                <c:pt idx="21">
                  <c:v>4.3029189180759708E-2</c:v>
                </c:pt>
                <c:pt idx="22">
                  <c:v>1.1317432890802372E-2</c:v>
                </c:pt>
                <c:pt idx="23">
                  <c:v>0</c:v>
                </c:pt>
                <c:pt idx="24">
                  <c:v>0</c:v>
                </c:pt>
                <c:pt idx="25">
                  <c:v>1.7166034205092943E-2</c:v>
                </c:pt>
                <c:pt idx="26">
                  <c:v>3.3356133525820036E-2</c:v>
                </c:pt>
                <c:pt idx="27">
                  <c:v>8.4779662694884766E-2</c:v>
                </c:pt>
                <c:pt idx="28">
                  <c:v>8.8650152177456865E-3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1A-4CB0-9997-4562A8986E86}"/>
            </c:ext>
          </c:extLst>
        </c:ser>
        <c:ser>
          <c:idx val="3"/>
          <c:order val="3"/>
          <c:tx>
            <c:strRef>
              <c:f>'Fall 16'!$EG$584</c:f>
              <c:strCache>
                <c:ptCount val="1"/>
                <c:pt idx="0">
                  <c:v>C3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16'!$EG$585:$EG$613</c:f>
              <c:numCache>
                <c:formatCode>0%</c:formatCode>
                <c:ptCount val="29"/>
                <c:pt idx="0">
                  <c:v>4.1188194466525128E-2</c:v>
                </c:pt>
                <c:pt idx="1">
                  <c:v>0</c:v>
                </c:pt>
                <c:pt idx="2">
                  <c:v>2.6082698008664418E-2</c:v>
                </c:pt>
                <c:pt idx="3">
                  <c:v>5.3939690934517335E-3</c:v>
                </c:pt>
                <c:pt idx="4">
                  <c:v>3.6086849087692756E-3</c:v>
                </c:pt>
                <c:pt idx="5">
                  <c:v>1.5304138968696575E-3</c:v>
                </c:pt>
                <c:pt idx="6">
                  <c:v>3.3315775885301717E-3</c:v>
                </c:pt>
                <c:pt idx="7">
                  <c:v>4.5817163452148868E-2</c:v>
                </c:pt>
                <c:pt idx="8">
                  <c:v>3.6298899929520324E-2</c:v>
                </c:pt>
                <c:pt idx="9">
                  <c:v>3.7187113721723064E-2</c:v>
                </c:pt>
                <c:pt idx="10">
                  <c:v>2.1955906408552037E-2</c:v>
                </c:pt>
                <c:pt idx="11">
                  <c:v>1.3193264681123138E-2</c:v>
                </c:pt>
                <c:pt idx="12">
                  <c:v>8.2876463294110202E-3</c:v>
                </c:pt>
                <c:pt idx="13">
                  <c:v>8.8470128029501285E-2</c:v>
                </c:pt>
                <c:pt idx="14">
                  <c:v>2.2010374203281113E-2</c:v>
                </c:pt>
                <c:pt idx="15">
                  <c:v>0.11328890568452965</c:v>
                </c:pt>
                <c:pt idx="16">
                  <c:v>3.653037629558855E-2</c:v>
                </c:pt>
                <c:pt idx="17">
                  <c:v>4.441622008358531E-3</c:v>
                </c:pt>
                <c:pt idx="18">
                  <c:v>0.11174995978179898</c:v>
                </c:pt>
                <c:pt idx="19">
                  <c:v>1.4146093910620506E-3</c:v>
                </c:pt>
                <c:pt idx="21">
                  <c:v>4.154788939416789E-2</c:v>
                </c:pt>
                <c:pt idx="22">
                  <c:v>2.002302936722453E-2</c:v>
                </c:pt>
                <c:pt idx="23">
                  <c:v>0</c:v>
                </c:pt>
                <c:pt idx="24">
                  <c:v>0</c:v>
                </c:pt>
                <c:pt idx="25">
                  <c:v>4.993852698189117E-2</c:v>
                </c:pt>
                <c:pt idx="26">
                  <c:v>7.9485287529513379E-2</c:v>
                </c:pt>
                <c:pt idx="27">
                  <c:v>0.17936559346957318</c:v>
                </c:pt>
                <c:pt idx="28">
                  <c:v>7.8581653782210416E-3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1A-4CB0-9997-4562A8986E86}"/>
            </c:ext>
          </c:extLst>
        </c:ser>
        <c:ser>
          <c:idx val="4"/>
          <c:order val="4"/>
          <c:tx>
            <c:strRef>
              <c:f>'Fall 16'!$EH$584</c:f>
              <c:strCache>
                <c:ptCount val="1"/>
                <c:pt idx="0">
                  <c:v>C4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16'!$EH$585:$EH$613</c:f>
              <c:numCache>
                <c:formatCode>0%</c:formatCode>
                <c:ptCount val="29"/>
                <c:pt idx="0">
                  <c:v>6.9592671850538496E-2</c:v>
                </c:pt>
                <c:pt idx="1">
                  <c:v>0</c:v>
                </c:pt>
                <c:pt idx="2">
                  <c:v>3.5495239467887102E-2</c:v>
                </c:pt>
                <c:pt idx="3">
                  <c:v>4.1828854153872939E-3</c:v>
                </c:pt>
                <c:pt idx="4">
                  <c:v>4.2001747230626333E-3</c:v>
                </c:pt>
                <c:pt idx="5">
                  <c:v>1.7006415276470341E-3</c:v>
                </c:pt>
                <c:pt idx="6">
                  <c:v>1.9460128653482594E-3</c:v>
                </c:pt>
                <c:pt idx="7">
                  <c:v>4.1434179112858918E-2</c:v>
                </c:pt>
                <c:pt idx="8">
                  <c:v>4.9839845011288651E-2</c:v>
                </c:pt>
                <c:pt idx="9">
                  <c:v>5.2320591522343841E-2</c:v>
                </c:pt>
                <c:pt idx="10">
                  <c:v>4.3941620007326453E-2</c:v>
                </c:pt>
                <c:pt idx="11">
                  <c:v>1.3913810327768795E-2</c:v>
                </c:pt>
                <c:pt idx="12">
                  <c:v>1.2269535506382387E-2</c:v>
                </c:pt>
                <c:pt idx="13">
                  <c:v>0.12056579075045951</c:v>
                </c:pt>
                <c:pt idx="14">
                  <c:v>2.0585680813166141E-2</c:v>
                </c:pt>
                <c:pt idx="15">
                  <c:v>0.13222385970244571</c:v>
                </c:pt>
                <c:pt idx="16">
                  <c:v>3.7458809275128915E-2</c:v>
                </c:pt>
                <c:pt idx="17">
                  <c:v>5.2628610656233286E-3</c:v>
                </c:pt>
                <c:pt idx="18">
                  <c:v>0.12880389930875355</c:v>
                </c:pt>
                <c:pt idx="19">
                  <c:v>5.9505804301305252E-4</c:v>
                </c:pt>
                <c:pt idx="21">
                  <c:v>1.6291088739952178E-3</c:v>
                </c:pt>
                <c:pt idx="22">
                  <c:v>1.0734535765556802E-2</c:v>
                </c:pt>
                <c:pt idx="23">
                  <c:v>0</c:v>
                </c:pt>
                <c:pt idx="24">
                  <c:v>0</c:v>
                </c:pt>
                <c:pt idx="25">
                  <c:v>3.4645904913594497E-2</c:v>
                </c:pt>
                <c:pt idx="26">
                  <c:v>4.60850253272473E-2</c:v>
                </c:pt>
                <c:pt idx="27">
                  <c:v>0.1258512151038465</c:v>
                </c:pt>
                <c:pt idx="28">
                  <c:v>4.7210437193296725E-3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1A-4CB0-9997-4562A8986E86}"/>
            </c:ext>
          </c:extLst>
        </c:ser>
        <c:ser>
          <c:idx val="5"/>
          <c:order val="5"/>
          <c:tx>
            <c:strRef>
              <c:f>'Fall 16'!$EI$584</c:f>
              <c:strCache>
                <c:ptCount val="1"/>
                <c:pt idx="0">
                  <c:v>C5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16'!$EI$585:$EI$613</c:f>
              <c:numCache>
                <c:formatCode>0%</c:formatCode>
                <c:ptCount val="29"/>
                <c:pt idx="0">
                  <c:v>6.5179924818403512E-2</c:v>
                </c:pt>
                <c:pt idx="1">
                  <c:v>0</c:v>
                </c:pt>
                <c:pt idx="2">
                  <c:v>1.9749654176282706E-2</c:v>
                </c:pt>
                <c:pt idx="3">
                  <c:v>1.1303768731180512E-2</c:v>
                </c:pt>
                <c:pt idx="4">
                  <c:v>5.9743394834440048E-3</c:v>
                </c:pt>
                <c:pt idx="5">
                  <c:v>3.2865168011218457E-3</c:v>
                </c:pt>
                <c:pt idx="6">
                  <c:v>6.9575062834957343E-3</c:v>
                </c:pt>
                <c:pt idx="7">
                  <c:v>4.2570893985465937E-2</c:v>
                </c:pt>
                <c:pt idx="8">
                  <c:v>3.5068271459873818E-2</c:v>
                </c:pt>
                <c:pt idx="9">
                  <c:v>3.9840585971971487E-2</c:v>
                </c:pt>
                <c:pt idx="10">
                  <c:v>2.4243999226783643E-2</c:v>
                </c:pt>
                <c:pt idx="11">
                  <c:v>1.4557194580532607E-2</c:v>
                </c:pt>
                <c:pt idx="12">
                  <c:v>8.7269897273284571E-3</c:v>
                </c:pt>
                <c:pt idx="13">
                  <c:v>9.2649289317158517E-2</c:v>
                </c:pt>
                <c:pt idx="14">
                  <c:v>4.9539007402957531E-2</c:v>
                </c:pt>
                <c:pt idx="15">
                  <c:v>0.11751027747285996</c:v>
                </c:pt>
                <c:pt idx="16">
                  <c:v>5.4584685432862809E-2</c:v>
                </c:pt>
                <c:pt idx="17">
                  <c:v>4.5241056432997421E-3</c:v>
                </c:pt>
                <c:pt idx="18">
                  <c:v>0.13388351302874441</c:v>
                </c:pt>
                <c:pt idx="19">
                  <c:v>1.7477328624934917E-3</c:v>
                </c:pt>
                <c:pt idx="21">
                  <c:v>5.5944958662825478E-2</c:v>
                </c:pt>
                <c:pt idx="22">
                  <c:v>2.3742521479317609E-2</c:v>
                </c:pt>
                <c:pt idx="23">
                  <c:v>0</c:v>
                </c:pt>
                <c:pt idx="24">
                  <c:v>0</c:v>
                </c:pt>
                <c:pt idx="25">
                  <c:v>2.3118370651843856E-2</c:v>
                </c:pt>
                <c:pt idx="26">
                  <c:v>4.298698086649988E-2</c:v>
                </c:pt>
                <c:pt idx="27">
                  <c:v>0.10641045062105026</c:v>
                </c:pt>
                <c:pt idx="28">
                  <c:v>1.5898461312202263E-2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1A-4CB0-9997-4562A8986E86}"/>
            </c:ext>
          </c:extLst>
        </c:ser>
        <c:ser>
          <c:idx val="6"/>
          <c:order val="6"/>
          <c:tx>
            <c:strRef>
              <c:f>'Fall 16'!$EJ$584</c:f>
              <c:strCache>
                <c:ptCount val="1"/>
                <c:pt idx="0">
                  <c:v>C6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16'!$EJ$585:$EJ$613</c:f>
              <c:numCache>
                <c:formatCode>0%</c:formatCode>
                <c:ptCount val="29"/>
                <c:pt idx="0">
                  <c:v>6.1764634631028187E-2</c:v>
                </c:pt>
                <c:pt idx="1">
                  <c:v>0</c:v>
                </c:pt>
                <c:pt idx="2">
                  <c:v>1.960562228859113E-2</c:v>
                </c:pt>
                <c:pt idx="3">
                  <c:v>1.9635330257831783E-2</c:v>
                </c:pt>
                <c:pt idx="4">
                  <c:v>4.652614186702873E-3</c:v>
                </c:pt>
                <c:pt idx="5">
                  <c:v>5.5701944734868683E-3</c:v>
                </c:pt>
                <c:pt idx="6">
                  <c:v>1.2064190098350277E-2</c:v>
                </c:pt>
                <c:pt idx="7">
                  <c:v>4.6362126389235044E-2</c:v>
                </c:pt>
                <c:pt idx="8">
                  <c:v>4.0810210594916144E-2</c:v>
                </c:pt>
                <c:pt idx="9">
                  <c:v>2.6862555016019269E-2</c:v>
                </c:pt>
                <c:pt idx="10">
                  <c:v>2.0921330886536915E-2</c:v>
                </c:pt>
                <c:pt idx="11">
                  <c:v>2.193999504809685E-2</c:v>
                </c:pt>
                <c:pt idx="12">
                  <c:v>9.0459083420755693E-3</c:v>
                </c:pt>
                <c:pt idx="13">
                  <c:v>7.9094238780533066E-2</c:v>
                </c:pt>
                <c:pt idx="14">
                  <c:v>7.1716014082889523E-2</c:v>
                </c:pt>
                <c:pt idx="15">
                  <c:v>9.7343139657370154E-2</c:v>
                </c:pt>
                <c:pt idx="16">
                  <c:v>4.6275732431578842E-2</c:v>
                </c:pt>
                <c:pt idx="17">
                  <c:v>5.3045871152203414E-3</c:v>
                </c:pt>
                <c:pt idx="18">
                  <c:v>0.10595602758361561</c:v>
                </c:pt>
                <c:pt idx="19">
                  <c:v>0</c:v>
                </c:pt>
                <c:pt idx="21">
                  <c:v>5.2611115473915032E-2</c:v>
                </c:pt>
                <c:pt idx="22">
                  <c:v>3.3608924733933732E-2</c:v>
                </c:pt>
                <c:pt idx="23">
                  <c:v>0</c:v>
                </c:pt>
                <c:pt idx="24">
                  <c:v>0</c:v>
                </c:pt>
                <c:pt idx="25">
                  <c:v>1.8129561785582241E-2</c:v>
                </c:pt>
                <c:pt idx="26">
                  <c:v>6.9171708348557501E-2</c:v>
                </c:pt>
                <c:pt idx="27">
                  <c:v>0.10428098442050386</c:v>
                </c:pt>
                <c:pt idx="28">
                  <c:v>2.7273253373428952E-2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1A-4CB0-9997-4562A8986E86}"/>
            </c:ext>
          </c:extLst>
        </c:ser>
        <c:ser>
          <c:idx val="7"/>
          <c:order val="7"/>
          <c:tx>
            <c:strRef>
              <c:f>'Fall 16'!$EK$584</c:f>
              <c:strCache>
                <c:ptCount val="1"/>
                <c:pt idx="0">
                  <c:v>C7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16'!$EK$585:$EK$613</c:f>
              <c:numCache>
                <c:formatCode>0%</c:formatCode>
                <c:ptCount val="29"/>
                <c:pt idx="0">
                  <c:v>4.2319641127031855E-2</c:v>
                </c:pt>
                <c:pt idx="1">
                  <c:v>0</c:v>
                </c:pt>
                <c:pt idx="2">
                  <c:v>1.8573595895029694E-2</c:v>
                </c:pt>
                <c:pt idx="3">
                  <c:v>3.8910937127905657E-3</c:v>
                </c:pt>
                <c:pt idx="4">
                  <c:v>2.1931013696348677E-3</c:v>
                </c:pt>
                <c:pt idx="5">
                  <c:v>1.2327996928053915E-3</c:v>
                </c:pt>
                <c:pt idx="6">
                  <c:v>2.3713764341650647E-3</c:v>
                </c:pt>
                <c:pt idx="7">
                  <c:v>4.4397375250485427E-2</c:v>
                </c:pt>
                <c:pt idx="8">
                  <c:v>2.9302870852954618E-2</c:v>
                </c:pt>
                <c:pt idx="9">
                  <c:v>3.1214198587570189E-2</c:v>
                </c:pt>
                <c:pt idx="10">
                  <c:v>2.3045842743818018E-2</c:v>
                </c:pt>
                <c:pt idx="11">
                  <c:v>1.3436094321711115E-2</c:v>
                </c:pt>
                <c:pt idx="12">
                  <c:v>8.4040026803522787E-3</c:v>
                </c:pt>
                <c:pt idx="13">
                  <c:v>9.2660262993450912E-2</c:v>
                </c:pt>
                <c:pt idx="14">
                  <c:v>2.1684952878497369E-2</c:v>
                </c:pt>
                <c:pt idx="15">
                  <c:v>0.12498745716583007</c:v>
                </c:pt>
                <c:pt idx="16">
                  <c:v>3.8229389458162177E-2</c:v>
                </c:pt>
                <c:pt idx="17">
                  <c:v>5.1312637009723406E-3</c:v>
                </c:pt>
                <c:pt idx="18">
                  <c:v>0.10722450621015357</c:v>
                </c:pt>
                <c:pt idx="19">
                  <c:v>9.2135852246033958E-4</c:v>
                </c:pt>
                <c:pt idx="21">
                  <c:v>4.9000177560097037E-2</c:v>
                </c:pt>
                <c:pt idx="22">
                  <c:v>2.7479547218903937E-2</c:v>
                </c:pt>
                <c:pt idx="23">
                  <c:v>0</c:v>
                </c:pt>
                <c:pt idx="24">
                  <c:v>0</c:v>
                </c:pt>
                <c:pt idx="25">
                  <c:v>5.7309125140068071E-2</c:v>
                </c:pt>
                <c:pt idx="26">
                  <c:v>9.1378962967362337E-2</c:v>
                </c:pt>
                <c:pt idx="27">
                  <c:v>0.15675935944182631</c:v>
                </c:pt>
                <c:pt idx="28">
                  <c:v>6.8516440738664412E-3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1A-4CB0-9997-4562A8986E86}"/>
            </c:ext>
          </c:extLst>
        </c:ser>
        <c:ser>
          <c:idx val="8"/>
          <c:order val="8"/>
          <c:tx>
            <c:strRef>
              <c:f>'Fall 16'!$EL$584</c:f>
              <c:strCache>
                <c:ptCount val="1"/>
                <c:pt idx="0">
                  <c:v>C8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16'!$EL$585:$EL$613</c:f>
              <c:numCache>
                <c:formatCode>0%</c:formatCode>
                <c:ptCount val="29"/>
                <c:pt idx="0">
                  <c:v>4.3261914896944823E-2</c:v>
                </c:pt>
                <c:pt idx="1">
                  <c:v>0</c:v>
                </c:pt>
                <c:pt idx="2">
                  <c:v>2.3114768830565811E-2</c:v>
                </c:pt>
                <c:pt idx="3">
                  <c:v>3.7271368785920622E-3</c:v>
                </c:pt>
                <c:pt idx="4">
                  <c:v>1.1710781076683097E-3</c:v>
                </c:pt>
                <c:pt idx="5">
                  <c:v>1.292484388872925E-3</c:v>
                </c:pt>
                <c:pt idx="6">
                  <c:v>2.1401188195567383E-3</c:v>
                </c:pt>
                <c:pt idx="7">
                  <c:v>4.2131206650230665E-2</c:v>
                </c:pt>
                <c:pt idx="8">
                  <c:v>2.9207285569447825E-2</c:v>
                </c:pt>
                <c:pt idx="9">
                  <c:v>4.2735463976848395E-2</c:v>
                </c:pt>
                <c:pt idx="10">
                  <c:v>2.5449564874969244E-2</c:v>
                </c:pt>
                <c:pt idx="11">
                  <c:v>1.2850103964337204E-2</c:v>
                </c:pt>
                <c:pt idx="12">
                  <c:v>1.0403179484729278E-2</c:v>
                </c:pt>
                <c:pt idx="13">
                  <c:v>9.0154264285732907E-2</c:v>
                </c:pt>
                <c:pt idx="14">
                  <c:v>1.8532969115657893E-2</c:v>
                </c:pt>
                <c:pt idx="15">
                  <c:v>0.12931364637276699</c:v>
                </c:pt>
                <c:pt idx="16">
                  <c:v>3.3661447511249686E-2</c:v>
                </c:pt>
                <c:pt idx="17">
                  <c:v>5.1674931176475614E-3</c:v>
                </c:pt>
                <c:pt idx="18">
                  <c:v>0.11707428059212602</c:v>
                </c:pt>
                <c:pt idx="19">
                  <c:v>8.3474198782126311E-4</c:v>
                </c:pt>
                <c:pt idx="21">
                  <c:v>5.1759154691162802E-2</c:v>
                </c:pt>
                <c:pt idx="22">
                  <c:v>1.9715894159239626E-2</c:v>
                </c:pt>
                <c:pt idx="23">
                  <c:v>0</c:v>
                </c:pt>
                <c:pt idx="24">
                  <c:v>0</c:v>
                </c:pt>
                <c:pt idx="25">
                  <c:v>4.9019853544477014E-2</c:v>
                </c:pt>
                <c:pt idx="26">
                  <c:v>8.1846964853945187E-2</c:v>
                </c:pt>
                <c:pt idx="27">
                  <c:v>0.15855809938712195</c:v>
                </c:pt>
                <c:pt idx="28">
                  <c:v>6.8768839382876952E-3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1A-4CB0-9997-4562A8986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636384"/>
        <c:axId val="-2125632976"/>
      </c:barChart>
      <c:catAx>
        <c:axId val="-212563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632976"/>
        <c:crosses val="autoZero"/>
        <c:auto val="1"/>
        <c:lblAlgn val="ctr"/>
        <c:lblOffset val="100"/>
        <c:noMultiLvlLbl val="0"/>
      </c:catAx>
      <c:valAx>
        <c:axId val="-212563297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63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>
                <a:effectLst/>
              </a:rPr>
              <a:t>COW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16'!$ED$584</c:f>
              <c:strCache>
                <c:ptCount val="1"/>
                <c:pt idx="0">
                  <c:v>LH4-491FC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16'!$ED$618:$ED$625</c:f>
              <c:numCache>
                <c:formatCode>0%</c:formatCode>
                <c:ptCount val="8"/>
                <c:pt idx="0">
                  <c:v>0.2405459922137631</c:v>
                </c:pt>
                <c:pt idx="1">
                  <c:v>7.0368803020395804E-2</c:v>
                </c:pt>
                <c:pt idx="2">
                  <c:v>5.0358764847111348E-3</c:v>
                </c:pt>
                <c:pt idx="3">
                  <c:v>4.2147372934833643E-2</c:v>
                </c:pt>
                <c:pt idx="4">
                  <c:v>6.1892366585609364E-2</c:v>
                </c:pt>
                <c:pt idx="5">
                  <c:v>8.7119290572724314E-2</c:v>
                </c:pt>
                <c:pt idx="6">
                  <c:v>0.4777631630919329</c:v>
                </c:pt>
                <c:pt idx="7">
                  <c:v>1.5127135096029792E-2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2-45CB-97E0-52316DE92C8F}"/>
            </c:ext>
          </c:extLst>
        </c:ser>
        <c:ser>
          <c:idx val="1"/>
          <c:order val="1"/>
          <c:tx>
            <c:strRef>
              <c:f>'Fall 16'!$EE$584</c:f>
              <c:strCache>
                <c:ptCount val="1"/>
                <c:pt idx="0">
                  <c:v>C1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16'!$EE$618:$EE$625</c:f>
              <c:numCache>
                <c:formatCode>0%</c:formatCode>
                <c:ptCount val="8"/>
                <c:pt idx="0">
                  <c:v>0.25364378524143627</c:v>
                </c:pt>
                <c:pt idx="1">
                  <c:v>4.0748717510024297E-2</c:v>
                </c:pt>
                <c:pt idx="2">
                  <c:v>0</c:v>
                </c:pt>
                <c:pt idx="3">
                  <c:v>0</c:v>
                </c:pt>
                <c:pt idx="4">
                  <c:v>0.10101118686901832</c:v>
                </c:pt>
                <c:pt idx="5">
                  <c:v>8.543827738307877E-2</c:v>
                </c:pt>
                <c:pt idx="6">
                  <c:v>0.48443360876891506</c:v>
                </c:pt>
                <c:pt idx="7">
                  <c:v>3.4724424227527417E-2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2-45CB-97E0-52316DE92C8F}"/>
            </c:ext>
          </c:extLst>
        </c:ser>
        <c:ser>
          <c:idx val="2"/>
          <c:order val="2"/>
          <c:tx>
            <c:strRef>
              <c:f>'Fall 16'!$EF$584</c:f>
              <c:strCache>
                <c:ptCount val="1"/>
                <c:pt idx="0">
                  <c:v>C2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16'!$EF$618:$EF$625</c:f>
              <c:numCache>
                <c:formatCode>0%</c:formatCode>
                <c:ptCount val="8"/>
                <c:pt idx="0">
                  <c:v>0.21675702750058545</c:v>
                </c:pt>
                <c:pt idx="1">
                  <c:v>5.7010907224916682E-2</c:v>
                </c:pt>
                <c:pt idx="2">
                  <c:v>0</c:v>
                </c:pt>
                <c:pt idx="3">
                  <c:v>0</c:v>
                </c:pt>
                <c:pt idx="4">
                  <c:v>8.6472894774719242E-2</c:v>
                </c:pt>
                <c:pt idx="5">
                  <c:v>0.16802957456614853</c:v>
                </c:pt>
                <c:pt idx="6">
                  <c:v>0.42707259951025284</c:v>
                </c:pt>
                <c:pt idx="7">
                  <c:v>4.4656996423377275E-2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82-45CB-97E0-52316DE92C8F}"/>
            </c:ext>
          </c:extLst>
        </c:ser>
        <c:ser>
          <c:idx val="3"/>
          <c:order val="3"/>
          <c:tx>
            <c:strRef>
              <c:f>'Fall 16'!$EG$584</c:f>
              <c:strCache>
                <c:ptCount val="1"/>
                <c:pt idx="0">
                  <c:v>C3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16'!$EG$618:$EG$625</c:f>
              <c:numCache>
                <c:formatCode>0%</c:formatCode>
                <c:ptCount val="8"/>
                <c:pt idx="0">
                  <c:v>0.10985155474873175</c:v>
                </c:pt>
                <c:pt idx="1">
                  <c:v>5.2940376487039628E-2</c:v>
                </c:pt>
                <c:pt idx="2">
                  <c:v>0</c:v>
                </c:pt>
                <c:pt idx="3">
                  <c:v>0</c:v>
                </c:pt>
                <c:pt idx="4">
                  <c:v>0.13203618549134497</c:v>
                </c:pt>
                <c:pt idx="5">
                  <c:v>0.2101570631405571</c:v>
                </c:pt>
                <c:pt idx="6">
                  <c:v>0.47423803226518135</c:v>
                </c:pt>
                <c:pt idx="7">
                  <c:v>2.0776787867145177E-2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82-45CB-97E0-52316DE92C8F}"/>
            </c:ext>
          </c:extLst>
        </c:ser>
        <c:ser>
          <c:idx val="4"/>
          <c:order val="4"/>
          <c:tx>
            <c:strRef>
              <c:f>'Fall 16'!$EH$584</c:f>
              <c:strCache>
                <c:ptCount val="1"/>
                <c:pt idx="0">
                  <c:v>C4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16'!$EH$618:$EH$625</c:f>
              <c:numCache>
                <c:formatCode>0%</c:formatCode>
                <c:ptCount val="8"/>
                <c:pt idx="0">
                  <c:v>7.2836407929586355E-3</c:v>
                </c:pt>
                <c:pt idx="1">
                  <c:v>4.7993417655223261E-2</c:v>
                </c:pt>
                <c:pt idx="2">
                  <c:v>0</c:v>
                </c:pt>
                <c:pt idx="3">
                  <c:v>0</c:v>
                </c:pt>
                <c:pt idx="4">
                  <c:v>0.1548996082249342</c:v>
                </c:pt>
                <c:pt idx="5">
                  <c:v>0.20604317843710654</c:v>
                </c:pt>
                <c:pt idx="6">
                  <c:v>0.56267267265311027</c:v>
                </c:pt>
                <c:pt idx="7">
                  <c:v>2.1107482236667079E-2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82-45CB-97E0-52316DE92C8F}"/>
            </c:ext>
          </c:extLst>
        </c:ser>
        <c:ser>
          <c:idx val="5"/>
          <c:order val="5"/>
          <c:tx>
            <c:strRef>
              <c:f>'Fall 16'!$EI$584</c:f>
              <c:strCache>
                <c:ptCount val="1"/>
                <c:pt idx="0">
                  <c:v>C5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16'!$EI$618:$EI$625</c:f>
              <c:numCache>
                <c:formatCode>0%</c:formatCode>
                <c:ptCount val="8"/>
                <c:pt idx="0">
                  <c:v>0.20867062598294825</c:v>
                </c:pt>
                <c:pt idx="1">
                  <c:v>8.8557877920015293E-2</c:v>
                </c:pt>
                <c:pt idx="2">
                  <c:v>0</c:v>
                </c:pt>
                <c:pt idx="3">
                  <c:v>0</c:v>
                </c:pt>
                <c:pt idx="4">
                  <c:v>8.6229840738654973E-2</c:v>
                </c:pt>
                <c:pt idx="5">
                  <c:v>0.160338311457008</c:v>
                </c:pt>
                <c:pt idx="6">
                  <c:v>0.39690323977264552</c:v>
                </c:pt>
                <c:pt idx="7">
                  <c:v>5.9300104128727944E-2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82-45CB-97E0-52316DE92C8F}"/>
            </c:ext>
          </c:extLst>
        </c:ser>
        <c:ser>
          <c:idx val="6"/>
          <c:order val="6"/>
          <c:tx>
            <c:strRef>
              <c:f>'Fall 16'!$EJ$584</c:f>
              <c:strCache>
                <c:ptCount val="1"/>
                <c:pt idx="0">
                  <c:v>C6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16'!$EJ$618:$EJ$625</c:f>
              <c:numCache>
                <c:formatCode>0%</c:formatCode>
                <c:ptCount val="8"/>
                <c:pt idx="0">
                  <c:v>0.17245274423132406</c:v>
                </c:pt>
                <c:pt idx="1">
                  <c:v>0.11016590788508505</c:v>
                </c:pt>
                <c:pt idx="2">
                  <c:v>0</c:v>
                </c:pt>
                <c:pt idx="3">
                  <c:v>0</c:v>
                </c:pt>
                <c:pt idx="4">
                  <c:v>5.9426466317467425E-2</c:v>
                </c:pt>
                <c:pt idx="5">
                  <c:v>0.22673632407189581</c:v>
                </c:pt>
                <c:pt idx="6">
                  <c:v>0.34182019849733486</c:v>
                </c:pt>
                <c:pt idx="7">
                  <c:v>8.9398358996892843E-2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82-45CB-97E0-52316DE92C8F}"/>
            </c:ext>
          </c:extLst>
        </c:ser>
        <c:ser>
          <c:idx val="7"/>
          <c:order val="7"/>
          <c:tx>
            <c:strRef>
              <c:f>'Fall 16'!$EK$584</c:f>
              <c:strCache>
                <c:ptCount val="1"/>
                <c:pt idx="0">
                  <c:v>C7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16'!$EK$618:$EK$625</c:f>
              <c:numCache>
                <c:formatCode>0%</c:formatCode>
                <c:ptCount val="8"/>
                <c:pt idx="0">
                  <c:v>0.126036130295265</c:v>
                </c:pt>
                <c:pt idx="1">
                  <c:v>7.0681698846680768E-2</c:v>
                </c:pt>
                <c:pt idx="2">
                  <c:v>0</c:v>
                </c:pt>
                <c:pt idx="3">
                  <c:v>0</c:v>
                </c:pt>
                <c:pt idx="4">
                  <c:v>0.14740804468315405</c:v>
                </c:pt>
                <c:pt idx="5">
                  <c:v>0.2350410030387218</c:v>
                </c:pt>
                <c:pt idx="6">
                  <c:v>0.4032096215851585</c:v>
                </c:pt>
                <c:pt idx="7">
                  <c:v>1.7623501551019705E-2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82-45CB-97E0-52316DE92C8F}"/>
            </c:ext>
          </c:extLst>
        </c:ser>
        <c:ser>
          <c:idx val="8"/>
          <c:order val="8"/>
          <c:tx>
            <c:strRef>
              <c:f>'Fall 16'!$EL$584</c:f>
              <c:strCache>
                <c:ptCount val="1"/>
                <c:pt idx="0">
                  <c:v>C8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16'!$EL$618:$EL$625</c:f>
              <c:numCache>
                <c:formatCode>0%</c:formatCode>
                <c:ptCount val="8"/>
                <c:pt idx="0">
                  <c:v>0.1407352165051928</c:v>
                </c:pt>
                <c:pt idx="1">
                  <c:v>5.3608306581710889E-2</c:v>
                </c:pt>
                <c:pt idx="2">
                  <c:v>0</c:v>
                </c:pt>
                <c:pt idx="3">
                  <c:v>0</c:v>
                </c:pt>
                <c:pt idx="4">
                  <c:v>0.13328694687536499</c:v>
                </c:pt>
                <c:pt idx="5">
                  <c:v>0.22254517848568262</c:v>
                </c:pt>
                <c:pt idx="6">
                  <c:v>0.43112582844612085</c:v>
                </c:pt>
                <c:pt idx="7">
                  <c:v>1.8698523105927855E-2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82-45CB-97E0-52316DE9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798240"/>
        <c:axId val="-2124794864"/>
      </c:barChart>
      <c:catAx>
        <c:axId val="-21247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794864"/>
        <c:crosses val="autoZero"/>
        <c:auto val="1"/>
        <c:lblAlgn val="ctr"/>
        <c:lblOffset val="100"/>
        <c:noMultiLvlLbl val="0"/>
      </c:catAx>
      <c:valAx>
        <c:axId val="-2124794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79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COW</a:t>
            </a:r>
            <a:r>
              <a:rPr lang="en-GB" baseline="0"/>
              <a:t> </a:t>
            </a:r>
            <a:r>
              <a:rPr lang="en-GB"/>
              <a:t>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16'!$ED$584</c:f>
              <c:strCache>
                <c:ptCount val="1"/>
                <c:pt idx="0">
                  <c:v>LH4-491FC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16'!$A$630:$B$648</c:f>
              <c:strCache>
                <c:ptCount val="1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</c:strCache>
            </c:strRef>
          </c:cat>
          <c:val>
            <c:numRef>
              <c:f>'Fall 16'!$ED$630:$ED$648</c:f>
              <c:numCache>
                <c:formatCode>0%</c:formatCode>
                <c:ptCount val="19"/>
                <c:pt idx="0">
                  <c:v>6.2429497582104233E-2</c:v>
                </c:pt>
                <c:pt idx="1">
                  <c:v>0</c:v>
                </c:pt>
                <c:pt idx="2">
                  <c:v>2.4510764474352686E-2</c:v>
                </c:pt>
                <c:pt idx="3">
                  <c:v>2.0673071307003884E-3</c:v>
                </c:pt>
                <c:pt idx="4">
                  <c:v>1.9793892565014421E-2</c:v>
                </c:pt>
                <c:pt idx="5">
                  <c:v>2.2047163438122723E-3</c:v>
                </c:pt>
                <c:pt idx="6">
                  <c:v>3.4946716019331101E-3</c:v>
                </c:pt>
                <c:pt idx="7">
                  <c:v>2.8077311898931458E-2</c:v>
                </c:pt>
                <c:pt idx="8">
                  <c:v>4.1254261288901646E-2</c:v>
                </c:pt>
                <c:pt idx="9">
                  <c:v>2.1185122179938579E-2</c:v>
                </c:pt>
                <c:pt idx="10">
                  <c:v>1.479567608770902E-2</c:v>
                </c:pt>
                <c:pt idx="11">
                  <c:v>7.1196298757489826E-3</c:v>
                </c:pt>
                <c:pt idx="12">
                  <c:v>5.2633368120078529E-3</c:v>
                </c:pt>
                <c:pt idx="13">
                  <c:v>0.33143620527798517</c:v>
                </c:pt>
                <c:pt idx="14">
                  <c:v>1.4993812484060478E-2</c:v>
                </c:pt>
                <c:pt idx="15">
                  <c:v>0.16561633556381788</c:v>
                </c:pt>
                <c:pt idx="16">
                  <c:v>2.8934613877790092E-2</c:v>
                </c:pt>
                <c:pt idx="17">
                  <c:v>2.5154061226422444E-3</c:v>
                </c:pt>
                <c:pt idx="18">
                  <c:v>0.220640862623943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ED2-B57C-3C91D7A2D89E}"/>
            </c:ext>
          </c:extLst>
        </c:ser>
        <c:ser>
          <c:idx val="1"/>
          <c:order val="1"/>
          <c:tx>
            <c:strRef>
              <c:f>'Fall 16'!$EE$584</c:f>
              <c:strCache>
                <c:ptCount val="1"/>
                <c:pt idx="0">
                  <c:v>C1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16'!$A$630:$B$648</c:f>
              <c:strCache>
                <c:ptCount val="1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</c:strCache>
            </c:strRef>
          </c:cat>
          <c:val>
            <c:numRef>
              <c:f>'Fall 16'!$EE$630:$EE$648</c:f>
              <c:numCache>
                <c:formatCode>0%</c:formatCode>
                <c:ptCount val="19"/>
                <c:pt idx="0">
                  <c:v>9.587942160893452E-2</c:v>
                </c:pt>
                <c:pt idx="1">
                  <c:v>0</c:v>
                </c:pt>
                <c:pt idx="2">
                  <c:v>4.3504006312776261E-2</c:v>
                </c:pt>
                <c:pt idx="3">
                  <c:v>5.0110863996972246E-3</c:v>
                </c:pt>
                <c:pt idx="4">
                  <c:v>7.7186657717834518E-3</c:v>
                </c:pt>
                <c:pt idx="5">
                  <c:v>1.7395541002409674E-3</c:v>
                </c:pt>
                <c:pt idx="6">
                  <c:v>3.2490777524840321E-3</c:v>
                </c:pt>
                <c:pt idx="7">
                  <c:v>6.5082449166521145E-2</c:v>
                </c:pt>
                <c:pt idx="8">
                  <c:v>6.6259212121752578E-2</c:v>
                </c:pt>
                <c:pt idx="9">
                  <c:v>4.6091327256447268E-2</c:v>
                </c:pt>
                <c:pt idx="10">
                  <c:v>2.6142011502850605E-2</c:v>
                </c:pt>
                <c:pt idx="11">
                  <c:v>9.9633824663988915E-3</c:v>
                </c:pt>
                <c:pt idx="12">
                  <c:v>5.5181389264661379E-3</c:v>
                </c:pt>
                <c:pt idx="13">
                  <c:v>0.18888371266154955</c:v>
                </c:pt>
                <c:pt idx="14">
                  <c:v>3.3632162526197877E-2</c:v>
                </c:pt>
                <c:pt idx="15">
                  <c:v>0.14268821323532302</c:v>
                </c:pt>
                <c:pt idx="16">
                  <c:v>5.1767019709421783E-2</c:v>
                </c:pt>
                <c:pt idx="17">
                  <c:v>3.8868473428665127E-3</c:v>
                </c:pt>
                <c:pt idx="18">
                  <c:v>0.19746739995051504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ED2-B57C-3C91D7A2D89E}"/>
            </c:ext>
          </c:extLst>
        </c:ser>
        <c:ser>
          <c:idx val="2"/>
          <c:order val="2"/>
          <c:tx>
            <c:strRef>
              <c:f>'Fall 16'!$EF$584</c:f>
              <c:strCache>
                <c:ptCount val="1"/>
                <c:pt idx="0">
                  <c:v>C2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16'!$A$630:$B$648</c:f>
              <c:strCache>
                <c:ptCount val="1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</c:strCache>
            </c:strRef>
          </c:cat>
          <c:val>
            <c:numRef>
              <c:f>'Fall 16'!$EF$630:$EF$648</c:f>
              <c:numCache>
                <c:formatCode>0%</c:formatCode>
                <c:ptCount val="19"/>
                <c:pt idx="0">
                  <c:v>7.6353575735310819E-2</c:v>
                </c:pt>
                <c:pt idx="1">
                  <c:v>0</c:v>
                </c:pt>
                <c:pt idx="2">
                  <c:v>5.0072800343256306E-2</c:v>
                </c:pt>
                <c:pt idx="3">
                  <c:v>7.5525237179492454E-3</c:v>
                </c:pt>
                <c:pt idx="4">
                  <c:v>6.0310376215408348E-3</c:v>
                </c:pt>
                <c:pt idx="5">
                  <c:v>2.653296692697617E-3</c:v>
                </c:pt>
                <c:pt idx="6">
                  <c:v>8.3294182691556803E-3</c:v>
                </c:pt>
                <c:pt idx="7">
                  <c:v>2.8106396289656402E-2</c:v>
                </c:pt>
                <c:pt idx="8">
                  <c:v>3.7526208915543757E-2</c:v>
                </c:pt>
                <c:pt idx="9">
                  <c:v>7.8915134831335929E-2</c:v>
                </c:pt>
                <c:pt idx="10">
                  <c:v>4.6056410581125744E-2</c:v>
                </c:pt>
                <c:pt idx="11">
                  <c:v>1.8504301429596956E-2</c:v>
                </c:pt>
                <c:pt idx="12">
                  <c:v>1.787381785859694E-2</c:v>
                </c:pt>
                <c:pt idx="13">
                  <c:v>0.12877620845580975</c:v>
                </c:pt>
                <c:pt idx="14">
                  <c:v>3.1010551137340126E-2</c:v>
                </c:pt>
                <c:pt idx="15">
                  <c:v>0.26680332985097088</c:v>
                </c:pt>
                <c:pt idx="16">
                  <c:v>3.0217891443296459E-2</c:v>
                </c:pt>
                <c:pt idx="17">
                  <c:v>5.8775656314547509E-3</c:v>
                </c:pt>
                <c:pt idx="18">
                  <c:v>0.1565029139166205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E9-4ED2-B57C-3C91D7A2D89E}"/>
            </c:ext>
          </c:extLst>
        </c:ser>
        <c:ser>
          <c:idx val="3"/>
          <c:order val="3"/>
          <c:tx>
            <c:strRef>
              <c:f>'Fall 16'!$EG$584</c:f>
              <c:strCache>
                <c:ptCount val="1"/>
                <c:pt idx="0">
                  <c:v>C3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16'!$A$630:$B$648</c:f>
              <c:strCache>
                <c:ptCount val="1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</c:strCache>
            </c:strRef>
          </c:cat>
          <c:val>
            <c:numRef>
              <c:f>'Fall 16'!$EG$630:$EG$648</c:f>
              <c:numCache>
                <c:formatCode>0%</c:formatCode>
                <c:ptCount val="19"/>
                <c:pt idx="0">
                  <c:v>6.6242231305652391E-2</c:v>
                </c:pt>
                <c:pt idx="1">
                  <c:v>0</c:v>
                </c:pt>
                <c:pt idx="2">
                  <c:v>4.1948333422812269E-2</c:v>
                </c:pt>
                <c:pt idx="3">
                  <c:v>8.6750233403497488E-3</c:v>
                </c:pt>
                <c:pt idx="4">
                  <c:v>5.8037829414977716E-3</c:v>
                </c:pt>
                <c:pt idx="5">
                  <c:v>2.4613371055198265E-3</c:v>
                </c:pt>
                <c:pt idx="6">
                  <c:v>5.3581162294333027E-3</c:v>
                </c:pt>
                <c:pt idx="7">
                  <c:v>7.3686918751264721E-2</c:v>
                </c:pt>
                <c:pt idx="8">
                  <c:v>5.8378866964567712E-2</c:v>
                </c:pt>
                <c:pt idx="9">
                  <c:v>5.9807365208640627E-2</c:v>
                </c:pt>
                <c:pt idx="10">
                  <c:v>3.5311288821426742E-2</c:v>
                </c:pt>
                <c:pt idx="11">
                  <c:v>2.1218489958183026E-2</c:v>
                </c:pt>
                <c:pt idx="12">
                  <c:v>1.3328872319918467E-2</c:v>
                </c:pt>
                <c:pt idx="13">
                  <c:v>0.142284913443678</c:v>
                </c:pt>
                <c:pt idx="14">
                  <c:v>3.5398888394651176E-2</c:v>
                </c:pt>
                <c:pt idx="15">
                  <c:v>0.18220050652664538</c:v>
                </c:pt>
                <c:pt idx="16">
                  <c:v>5.8751146234914106E-2</c:v>
                </c:pt>
                <c:pt idx="17">
                  <c:v>7.1433806764480984E-3</c:v>
                </c:pt>
                <c:pt idx="18">
                  <c:v>0.17972544754977221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E9-4ED2-B57C-3C91D7A2D89E}"/>
            </c:ext>
          </c:extLst>
        </c:ser>
        <c:ser>
          <c:idx val="4"/>
          <c:order val="4"/>
          <c:tx>
            <c:strRef>
              <c:f>'Fall 16'!$EH$584</c:f>
              <c:strCache>
                <c:ptCount val="1"/>
                <c:pt idx="0">
                  <c:v>C4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16'!$A$630:$B$648</c:f>
              <c:strCache>
                <c:ptCount val="1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</c:strCache>
            </c:strRef>
          </c:cat>
          <c:val>
            <c:numRef>
              <c:f>'Fall 16'!$EH$630:$EH$648</c:f>
              <c:numCache>
                <c:formatCode>0%</c:formatCode>
                <c:ptCount val="19"/>
                <c:pt idx="0">
                  <c:v>8.9642791100291191E-2</c:v>
                </c:pt>
                <c:pt idx="1">
                  <c:v>0</c:v>
                </c:pt>
                <c:pt idx="2">
                  <c:v>4.572165792841295E-2</c:v>
                </c:pt>
                <c:pt idx="3">
                  <c:v>5.3880029824593736E-3</c:v>
                </c:pt>
                <c:pt idx="4">
                  <c:v>5.4102734565624182E-3</c:v>
                </c:pt>
                <c:pt idx="5">
                  <c:v>2.190607849153352E-3</c:v>
                </c:pt>
                <c:pt idx="6">
                  <c:v>2.5066723281086849E-3</c:v>
                </c:pt>
                <c:pt idx="7">
                  <c:v>5.3371646236015584E-2</c:v>
                </c:pt>
                <c:pt idx="8">
                  <c:v>6.4199041307296312E-2</c:v>
                </c:pt>
                <c:pt idx="9">
                  <c:v>6.7394507659571098E-2</c:v>
                </c:pt>
                <c:pt idx="10">
                  <c:v>5.6601497804034395E-2</c:v>
                </c:pt>
                <c:pt idx="11">
                  <c:v>1.7922473149184041E-2</c:v>
                </c:pt>
                <c:pt idx="12">
                  <c:v>1.5804471635438886E-2</c:v>
                </c:pt>
                <c:pt idx="13">
                  <c:v>0.155301610165169</c:v>
                </c:pt>
                <c:pt idx="14">
                  <c:v>2.6516554627405726E-2</c:v>
                </c:pt>
                <c:pt idx="15">
                  <c:v>0.17031844759799714</c:v>
                </c:pt>
                <c:pt idx="16">
                  <c:v>4.8250945472070532E-2</c:v>
                </c:pt>
                <c:pt idx="17">
                  <c:v>6.7791269188334424E-3</c:v>
                </c:pt>
                <c:pt idx="18">
                  <c:v>0.16591317349382947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E9-4ED2-B57C-3C91D7A2D89E}"/>
            </c:ext>
          </c:extLst>
        </c:ser>
        <c:ser>
          <c:idx val="5"/>
          <c:order val="5"/>
          <c:tx>
            <c:strRef>
              <c:f>'Fall 16'!$EI$584</c:f>
              <c:strCache>
                <c:ptCount val="1"/>
                <c:pt idx="0">
                  <c:v>C5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16'!$A$630:$B$648</c:f>
              <c:strCache>
                <c:ptCount val="1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</c:strCache>
            </c:strRef>
          </c:cat>
          <c:val>
            <c:numRef>
              <c:f>'Fall 16'!$EI$630:$EI$648</c:f>
              <c:numCache>
                <c:formatCode>0%</c:formatCode>
                <c:ptCount val="19"/>
                <c:pt idx="0">
                  <c:v>8.9055991386627342E-2</c:v>
                </c:pt>
                <c:pt idx="1">
                  <c:v>0</c:v>
                </c:pt>
                <c:pt idx="2">
                  <c:v>2.6984152514936591E-2</c:v>
                </c:pt>
                <c:pt idx="3">
                  <c:v>1.5444453695905566E-2</c:v>
                </c:pt>
                <c:pt idx="4">
                  <c:v>8.1628005411284645E-3</c:v>
                </c:pt>
                <c:pt idx="5">
                  <c:v>4.4904011894483491E-3</c:v>
                </c:pt>
                <c:pt idx="6">
                  <c:v>9.5061112970240159E-3</c:v>
                </c:pt>
                <c:pt idx="7">
                  <c:v>5.8165043587473403E-2</c:v>
                </c:pt>
                <c:pt idx="8">
                  <c:v>4.7914134448228812E-2</c:v>
                </c:pt>
                <c:pt idx="9">
                  <c:v>5.4434596097543995E-2</c:v>
                </c:pt>
                <c:pt idx="10">
                  <c:v>3.3124821673746863E-2</c:v>
                </c:pt>
                <c:pt idx="11">
                  <c:v>1.9889642382823532E-2</c:v>
                </c:pt>
                <c:pt idx="12">
                  <c:v>1.1923774446709839E-2</c:v>
                </c:pt>
                <c:pt idx="13">
                  <c:v>0.12658766229623442</c:v>
                </c:pt>
                <c:pt idx="14">
                  <c:v>6.7685647519099321E-2</c:v>
                </c:pt>
                <c:pt idx="15">
                  <c:v>0.1605554821920939</c:v>
                </c:pt>
                <c:pt idx="16">
                  <c:v>7.4579608511273793E-2</c:v>
                </c:pt>
                <c:pt idx="17">
                  <c:v>6.1813313581505656E-3</c:v>
                </c:pt>
                <c:pt idx="18">
                  <c:v>0.18292639975142749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E9-4ED2-B57C-3C91D7A2D89E}"/>
            </c:ext>
          </c:extLst>
        </c:ser>
        <c:ser>
          <c:idx val="6"/>
          <c:order val="6"/>
          <c:tx>
            <c:strRef>
              <c:f>'Fall 16'!$EJ$584</c:f>
              <c:strCache>
                <c:ptCount val="1"/>
                <c:pt idx="0">
                  <c:v>C6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16'!$A$630:$B$648</c:f>
              <c:strCache>
                <c:ptCount val="1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</c:strCache>
            </c:strRef>
          </c:cat>
          <c:val>
            <c:numRef>
              <c:f>'Fall 16'!$EJ$630:$EJ$648</c:f>
              <c:numCache>
                <c:formatCode>0%</c:formatCode>
                <c:ptCount val="19"/>
                <c:pt idx="0">
                  <c:v>8.8879639312373526E-2</c:v>
                </c:pt>
                <c:pt idx="1">
                  <c:v>0</c:v>
                </c:pt>
                <c:pt idx="2">
                  <c:v>2.8212595248304526E-2</c:v>
                </c:pt>
                <c:pt idx="3">
                  <c:v>2.8255345174805116E-2</c:v>
                </c:pt>
                <c:pt idx="4">
                  <c:v>6.6951366788470489E-3</c:v>
                </c:pt>
                <c:pt idx="5">
                  <c:v>8.0155396151988505E-3</c:v>
                </c:pt>
                <c:pt idx="6">
                  <c:v>1.7360434024143289E-2</c:v>
                </c:pt>
                <c:pt idx="7">
                  <c:v>6.6715347639405106E-2</c:v>
                </c:pt>
                <c:pt idx="8">
                  <c:v>5.8726111141212629E-2</c:v>
                </c:pt>
                <c:pt idx="9">
                  <c:v>3.8655360225075749E-2</c:v>
                </c:pt>
                <c:pt idx="10">
                  <c:v>3.0105906952068155E-2</c:v>
                </c:pt>
                <c:pt idx="11">
                  <c:v>3.1571770124428043E-2</c:v>
                </c:pt>
                <c:pt idx="12">
                  <c:v>1.3017110446769649E-2</c:v>
                </c:pt>
                <c:pt idx="13">
                  <c:v>0.11381703229519291</c:v>
                </c:pt>
                <c:pt idx="14">
                  <c:v>0.1031997275250815</c:v>
                </c:pt>
                <c:pt idx="15">
                  <c:v>0.14007729818148587</c:v>
                </c:pt>
                <c:pt idx="16">
                  <c:v>6.6591026272637174E-2</c:v>
                </c:pt>
                <c:pt idx="17">
                  <c:v>7.6333292072126918E-3</c:v>
                </c:pt>
                <c:pt idx="18">
                  <c:v>0.15247128993575798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E9-4ED2-B57C-3C91D7A2D89E}"/>
            </c:ext>
          </c:extLst>
        </c:ser>
        <c:ser>
          <c:idx val="7"/>
          <c:order val="7"/>
          <c:tx>
            <c:strRef>
              <c:f>'Fall 16'!$EK$584</c:f>
              <c:strCache>
                <c:ptCount val="1"/>
                <c:pt idx="0">
                  <c:v>C7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16'!$A$630:$B$648</c:f>
              <c:strCache>
                <c:ptCount val="1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</c:strCache>
            </c:strRef>
          </c:cat>
          <c:val>
            <c:numRef>
              <c:f>'Fall 16'!$EK$630:$EK$648</c:f>
              <c:numCache>
                <c:formatCode>0%</c:formatCode>
                <c:ptCount val="19"/>
                <c:pt idx="0">
                  <c:v>6.9237850818459304E-2</c:v>
                </c:pt>
                <c:pt idx="1">
                  <c:v>0</c:v>
                </c:pt>
                <c:pt idx="2">
                  <c:v>3.0387683531677655E-2</c:v>
                </c:pt>
                <c:pt idx="3">
                  <c:v>6.3660976046120274E-3</c:v>
                </c:pt>
                <c:pt idx="4">
                  <c:v>3.5880650548226344E-3</c:v>
                </c:pt>
                <c:pt idx="5">
                  <c:v>2.0169452988338409E-3</c:v>
                </c:pt>
                <c:pt idx="6">
                  <c:v>3.8797353524402715E-3</c:v>
                </c:pt>
                <c:pt idx="7">
                  <c:v>7.2637167103970321E-2</c:v>
                </c:pt>
                <c:pt idx="8">
                  <c:v>4.7941517145179739E-2</c:v>
                </c:pt>
                <c:pt idx="9">
                  <c:v>5.106858110484943E-2</c:v>
                </c:pt>
                <c:pt idx="10">
                  <c:v>3.7704587737227284E-2</c:v>
                </c:pt>
                <c:pt idx="11">
                  <c:v>2.1982376727555895E-2</c:v>
                </c:pt>
                <c:pt idx="12">
                  <c:v>1.3749527840123578E-2</c:v>
                </c:pt>
                <c:pt idx="13">
                  <c:v>0.15159857917230232</c:v>
                </c:pt>
                <c:pt idx="14">
                  <c:v>3.5478078084355075E-2</c:v>
                </c:pt>
                <c:pt idx="15">
                  <c:v>0.20448809779482327</c:v>
                </c:pt>
                <c:pt idx="16">
                  <c:v>6.2545917065782525E-2</c:v>
                </c:pt>
                <c:pt idx="17">
                  <c:v>8.3951012148626939E-3</c:v>
                </c:pt>
                <c:pt idx="18">
                  <c:v>0.17542668527780753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E9-4ED2-B57C-3C91D7A2D89E}"/>
            </c:ext>
          </c:extLst>
        </c:ser>
        <c:ser>
          <c:idx val="8"/>
          <c:order val="8"/>
          <c:tx>
            <c:strRef>
              <c:f>'Fall 16'!$EL$584</c:f>
              <c:strCache>
                <c:ptCount val="1"/>
                <c:pt idx="0">
                  <c:v>C8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16'!$A$630:$B$648</c:f>
              <c:strCache>
                <c:ptCount val="1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</c:strCache>
            </c:strRef>
          </c:cat>
          <c:val>
            <c:numRef>
              <c:f>'Fall 16'!$EL$630:$EL$648</c:f>
              <c:numCache>
                <c:formatCode>0%</c:formatCode>
                <c:ptCount val="19"/>
                <c:pt idx="0">
                  <c:v>6.8428236036973122E-2</c:v>
                </c:pt>
                <c:pt idx="1">
                  <c:v>0</c:v>
                </c:pt>
                <c:pt idx="2">
                  <c:v>3.6561092157983213E-2</c:v>
                </c:pt>
                <c:pt idx="3">
                  <c:v>5.89528694413885E-3</c:v>
                </c:pt>
                <c:pt idx="4">
                  <c:v>1.8523176646283422E-3</c:v>
                </c:pt>
                <c:pt idx="5">
                  <c:v>2.0443484077526421E-3</c:v>
                </c:pt>
                <c:pt idx="6">
                  <c:v>3.3850687395748811E-3</c:v>
                </c:pt>
                <c:pt idx="7">
                  <c:v>6.6639772188818946E-2</c:v>
                </c:pt>
                <c:pt idx="8">
                  <c:v>4.6197747735077649E-2</c:v>
                </c:pt>
                <c:pt idx="9">
                  <c:v>6.7595538087563023E-2</c:v>
                </c:pt>
                <c:pt idx="10">
                  <c:v>4.0254085757670401E-2</c:v>
                </c:pt>
                <c:pt idx="11">
                  <c:v>2.0325266444306364E-2</c:v>
                </c:pt>
                <c:pt idx="12">
                  <c:v>1.6454917056071508E-2</c:v>
                </c:pt>
                <c:pt idx="13">
                  <c:v>0.14259880291890295</c:v>
                </c:pt>
                <c:pt idx="14">
                  <c:v>2.9313967912264802E-2</c:v>
                </c:pt>
                <c:pt idx="15">
                  <c:v>0.20453798075919827</c:v>
                </c:pt>
                <c:pt idx="16">
                  <c:v>5.3242984762300508E-2</c:v>
                </c:pt>
                <c:pt idx="17">
                  <c:v>8.1735272147833889E-3</c:v>
                </c:pt>
                <c:pt idx="18">
                  <c:v>0.18517873111489511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E9-4ED2-B57C-3C91D7A2D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5507920"/>
        <c:axId val="-2125504448"/>
      </c:barChart>
      <c:catAx>
        <c:axId val="-212550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504448"/>
        <c:crosses val="autoZero"/>
        <c:auto val="1"/>
        <c:lblAlgn val="ctr"/>
        <c:lblOffset val="100"/>
        <c:noMultiLvlLbl val="0"/>
      </c:catAx>
      <c:valAx>
        <c:axId val="-2125504448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507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COW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β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16'!$ED$584</c:f>
              <c:strCache>
                <c:ptCount val="1"/>
                <c:pt idx="0">
                  <c:v>LH4-491FC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16'!$ED$654:$ED$664</c:f>
              <c:numCache>
                <c:formatCode>0%</c:formatCode>
                <c:ptCount val="11"/>
                <c:pt idx="0">
                  <c:v>9.228421381635557E-2</c:v>
                </c:pt>
                <c:pt idx="1">
                  <c:v>3.6232177370620039E-2</c:v>
                </c:pt>
                <c:pt idx="2">
                  <c:v>3.0559242131129902E-3</c:v>
                </c:pt>
                <c:pt idx="3">
                  <c:v>2.925962701086009E-2</c:v>
                </c:pt>
                <c:pt idx="4">
                  <c:v>3.2590445599726967E-3</c:v>
                </c:pt>
                <c:pt idx="5">
                  <c:v>6.0982663918027938E-2</c:v>
                </c:pt>
                <c:pt idx="6">
                  <c:v>2.1871188917385747E-2</c:v>
                </c:pt>
                <c:pt idx="7">
                  <c:v>1.0524342998000889E-2</c:v>
                </c:pt>
                <c:pt idx="8">
                  <c:v>7.7803429237601812E-3</c:v>
                </c:pt>
                <c:pt idx="9">
                  <c:v>0.48993393858615392</c:v>
                </c:pt>
                <c:pt idx="10">
                  <c:v>0.24481653568574996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A-431C-880A-BB27661DE3C0}"/>
            </c:ext>
          </c:extLst>
        </c:ser>
        <c:ser>
          <c:idx val="1"/>
          <c:order val="1"/>
          <c:tx>
            <c:strRef>
              <c:f>'Fall 16'!$EE$584</c:f>
              <c:strCache>
                <c:ptCount val="1"/>
                <c:pt idx="0">
                  <c:v>C1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16'!$EE$654:$EE$664</c:f>
              <c:numCache>
                <c:formatCode>0%</c:formatCode>
                <c:ptCount val="11"/>
                <c:pt idx="0">
                  <c:v>0.16160159267103399</c:v>
                </c:pt>
                <c:pt idx="1">
                  <c:v>7.3324563183016139E-2</c:v>
                </c:pt>
                <c:pt idx="2">
                  <c:v>8.4460203202536641E-3</c:v>
                </c:pt>
                <c:pt idx="3">
                  <c:v>1.3009555763729886E-2</c:v>
                </c:pt>
                <c:pt idx="4">
                  <c:v>2.9319608777257393E-3</c:v>
                </c:pt>
                <c:pt idx="5">
                  <c:v>0.11167770965157045</c:v>
                </c:pt>
                <c:pt idx="6">
                  <c:v>4.4061495403216744E-2</c:v>
                </c:pt>
                <c:pt idx="7">
                  <c:v>1.6792951479493268E-2</c:v>
                </c:pt>
                <c:pt idx="8">
                  <c:v>9.3006405768082025E-3</c:v>
                </c:pt>
                <c:pt idx="9">
                  <c:v>0.31835724792148717</c:v>
                </c:pt>
                <c:pt idx="10">
                  <c:v>0.24049626215166484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A-431C-880A-BB27661DE3C0}"/>
            </c:ext>
          </c:extLst>
        </c:ser>
        <c:ser>
          <c:idx val="2"/>
          <c:order val="2"/>
          <c:tx>
            <c:strRef>
              <c:f>'Fall 16'!$EF$584</c:f>
              <c:strCache>
                <c:ptCount val="1"/>
                <c:pt idx="0">
                  <c:v>C2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16'!$EF$654:$EF$664</c:f>
              <c:numCache>
                <c:formatCode>0%</c:formatCode>
                <c:ptCount val="11"/>
                <c:pt idx="0">
                  <c:v>0.1160029906188573</c:v>
                </c:pt>
                <c:pt idx="1">
                  <c:v>7.6074951730026277E-2</c:v>
                </c:pt>
                <c:pt idx="2">
                  <c:v>1.1474450666713064E-2</c:v>
                </c:pt>
                <c:pt idx="3">
                  <c:v>9.162876707423516E-3</c:v>
                </c:pt>
                <c:pt idx="4">
                  <c:v>4.0311190194816859E-3</c:v>
                </c:pt>
                <c:pt idx="5">
                  <c:v>5.7013079202496646E-2</c:v>
                </c:pt>
                <c:pt idx="6">
                  <c:v>6.9972903208903287E-2</c:v>
                </c:pt>
                <c:pt idx="7">
                  <c:v>2.811334353989316E-2</c:v>
                </c:pt>
                <c:pt idx="8">
                  <c:v>2.7155458083086257E-2</c:v>
                </c:pt>
                <c:pt idx="9">
                  <c:v>0.19564801199641549</c:v>
                </c:pt>
                <c:pt idx="10">
                  <c:v>0.40535081522670324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EA-431C-880A-BB27661DE3C0}"/>
            </c:ext>
          </c:extLst>
        </c:ser>
        <c:ser>
          <c:idx val="3"/>
          <c:order val="3"/>
          <c:tx>
            <c:strRef>
              <c:f>'Fall 16'!$EG$584</c:f>
              <c:strCache>
                <c:ptCount val="1"/>
                <c:pt idx="0">
                  <c:v>C3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16'!$EG$654:$EG$664</c:f>
              <c:numCache>
                <c:formatCode>0%</c:formatCode>
                <c:ptCount val="11"/>
                <c:pt idx="0">
                  <c:v>0.1146349629304378</c:v>
                </c:pt>
                <c:pt idx="1">
                  <c:v>7.2593352490338048E-2</c:v>
                </c:pt>
                <c:pt idx="2">
                  <c:v>1.5012492173656895E-2</c:v>
                </c:pt>
                <c:pt idx="3">
                  <c:v>1.0043690093786644E-2</c:v>
                </c:pt>
                <c:pt idx="4">
                  <c:v>4.2594472180241963E-3</c:v>
                </c:pt>
                <c:pt idx="5">
                  <c:v>0.10102708073834366</c:v>
                </c:pt>
                <c:pt idx="6">
                  <c:v>6.1107668103638192E-2</c:v>
                </c:pt>
                <c:pt idx="7">
                  <c:v>3.671948788338332E-2</c:v>
                </c:pt>
                <c:pt idx="8">
                  <c:v>2.3066173258086086E-2</c:v>
                </c:pt>
                <c:pt idx="9">
                  <c:v>0.24623001756863816</c:v>
                </c:pt>
                <c:pt idx="10">
                  <c:v>0.31530562754166702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EA-431C-880A-BB27661DE3C0}"/>
            </c:ext>
          </c:extLst>
        </c:ser>
        <c:ser>
          <c:idx val="4"/>
          <c:order val="4"/>
          <c:tx>
            <c:strRef>
              <c:f>'Fall 16'!$EH$584</c:f>
              <c:strCache>
                <c:ptCount val="1"/>
                <c:pt idx="0">
                  <c:v>C4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16'!$EH$654:$EH$664</c:f>
              <c:numCache>
                <c:formatCode>0%</c:formatCode>
                <c:ptCount val="11"/>
                <c:pt idx="0">
                  <c:v>0.1426295406569075</c:v>
                </c:pt>
                <c:pt idx="1">
                  <c:v>7.2747166708652486E-2</c:v>
                </c:pt>
                <c:pt idx="2">
                  <c:v>8.5727851733939566E-3</c:v>
                </c:pt>
                <c:pt idx="3">
                  <c:v>8.6082194504009616E-3</c:v>
                </c:pt>
                <c:pt idx="4">
                  <c:v>3.4854491638329158E-3</c:v>
                </c:pt>
                <c:pt idx="5">
                  <c:v>0.10214630378954989</c:v>
                </c:pt>
                <c:pt idx="6">
                  <c:v>9.0057945911683687E-2</c:v>
                </c:pt>
                <c:pt idx="7">
                  <c:v>2.8516226250072375E-2</c:v>
                </c:pt>
                <c:pt idx="8">
                  <c:v>2.5146300132107884E-2</c:v>
                </c:pt>
                <c:pt idx="9">
                  <c:v>0.24709847885430486</c:v>
                </c:pt>
                <c:pt idx="10">
                  <c:v>0.2709915839090935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EA-431C-880A-BB27661DE3C0}"/>
            </c:ext>
          </c:extLst>
        </c:ser>
        <c:ser>
          <c:idx val="5"/>
          <c:order val="5"/>
          <c:tx>
            <c:strRef>
              <c:f>'Fall 16'!$EI$584</c:f>
              <c:strCache>
                <c:ptCount val="1"/>
                <c:pt idx="0">
                  <c:v>C5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16'!$EI$654:$EI$664</c:f>
              <c:numCache>
                <c:formatCode>0%</c:formatCode>
                <c:ptCount val="11"/>
                <c:pt idx="0">
                  <c:v>0.16366575734714076</c:v>
                </c:pt>
                <c:pt idx="1">
                  <c:v>4.9591068371296745E-2</c:v>
                </c:pt>
                <c:pt idx="2">
                  <c:v>2.8383583985712564E-2</c:v>
                </c:pt>
                <c:pt idx="3">
                  <c:v>1.5001471679063809E-2</c:v>
                </c:pt>
                <c:pt idx="4">
                  <c:v>8.2523915574974124E-3</c:v>
                </c:pt>
                <c:pt idx="5">
                  <c:v>8.8055873389329714E-2</c:v>
                </c:pt>
                <c:pt idx="6">
                  <c:v>6.0876297504637529E-2</c:v>
                </c:pt>
                <c:pt idx="7">
                  <c:v>3.6552884688198665E-2</c:v>
                </c:pt>
                <c:pt idx="8">
                  <c:v>2.1913332779430375E-2</c:v>
                </c:pt>
                <c:pt idx="9">
                  <c:v>0.23264089588955303</c:v>
                </c:pt>
                <c:pt idx="10">
                  <c:v>0.29506644280813926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EA-431C-880A-BB27661DE3C0}"/>
            </c:ext>
          </c:extLst>
        </c:ser>
        <c:ser>
          <c:idx val="6"/>
          <c:order val="6"/>
          <c:tx>
            <c:strRef>
              <c:f>'Fall 16'!$EJ$584</c:f>
              <c:strCache>
                <c:ptCount val="1"/>
                <c:pt idx="0">
                  <c:v>C6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16'!$EJ$654:$EJ$664</c:f>
              <c:numCache>
                <c:formatCode>0%</c:formatCode>
                <c:ptCount val="11"/>
                <c:pt idx="0">
                  <c:v>0.16237476187699953</c:v>
                </c:pt>
                <c:pt idx="1">
                  <c:v>5.1541764467285166E-2</c:v>
                </c:pt>
                <c:pt idx="2">
                  <c:v>5.1619864571982893E-2</c:v>
                </c:pt>
                <c:pt idx="3">
                  <c:v>1.223138653995876E-2</c:v>
                </c:pt>
                <c:pt idx="4">
                  <c:v>1.4643638817651867E-2</c:v>
                </c:pt>
                <c:pt idx="5">
                  <c:v>0.10728709506800496</c:v>
                </c:pt>
                <c:pt idx="6">
                  <c:v>5.5000667309780808E-2</c:v>
                </c:pt>
                <c:pt idx="7">
                  <c:v>5.7678661790830227E-2</c:v>
                </c:pt>
                <c:pt idx="8">
                  <c:v>2.3781039453729752E-2</c:v>
                </c:pt>
                <c:pt idx="9">
                  <c:v>0.20793303910163202</c:v>
                </c:pt>
                <c:pt idx="10">
                  <c:v>0.25590808100214402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EA-431C-880A-BB27661DE3C0}"/>
            </c:ext>
          </c:extLst>
        </c:ser>
        <c:ser>
          <c:idx val="7"/>
          <c:order val="7"/>
          <c:tx>
            <c:strRef>
              <c:f>'Fall 16'!$EK$584</c:f>
              <c:strCache>
                <c:ptCount val="1"/>
                <c:pt idx="0">
                  <c:v>C7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16'!$EK$654:$EK$664</c:f>
              <c:numCache>
                <c:formatCode>0%</c:formatCode>
                <c:ptCount val="11"/>
                <c:pt idx="0">
                  <c:v>0.11753929080398014</c:v>
                </c:pt>
                <c:pt idx="1">
                  <c:v>5.1586621035569817E-2</c:v>
                </c:pt>
                <c:pt idx="2">
                  <c:v>1.0807189836047327E-2</c:v>
                </c:pt>
                <c:pt idx="3">
                  <c:v>6.0911570321295705E-3</c:v>
                </c:pt>
                <c:pt idx="4">
                  <c:v>3.423998827418063E-3</c:v>
                </c:pt>
                <c:pt idx="5">
                  <c:v>8.1386291727717039E-2</c:v>
                </c:pt>
                <c:pt idx="6">
                  <c:v>6.4007915472566915E-2</c:v>
                </c:pt>
                <c:pt idx="7">
                  <c:v>3.731763681569937E-2</c:v>
                </c:pt>
                <c:pt idx="8">
                  <c:v>2.3341419933081451E-2</c:v>
                </c:pt>
                <c:pt idx="9">
                  <c:v>0.25735618988989234</c:v>
                </c:pt>
                <c:pt idx="10">
                  <c:v>0.34714228862589791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EA-431C-880A-BB27661DE3C0}"/>
            </c:ext>
          </c:extLst>
        </c:ser>
        <c:ser>
          <c:idx val="8"/>
          <c:order val="8"/>
          <c:tx>
            <c:strRef>
              <c:f>'Fall 16'!$EL$584</c:f>
              <c:strCache>
                <c:ptCount val="1"/>
                <c:pt idx="0">
                  <c:v>C8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16'!$A$654:$B$664</c:f>
              <c:strCache>
                <c:ptCount val="11"/>
                <c:pt idx="0">
                  <c:v>Coprostanol</c:v>
                </c:pt>
                <c:pt idx="1">
                  <c:v>Epicoprostanol</c:v>
                </c:pt>
                <c:pt idx="2">
                  <c:v>5β-Brassicastanol</c:v>
                </c:pt>
                <c:pt idx="3">
                  <c:v>5β-Lichestanol</c:v>
                </c:pt>
                <c:pt idx="4">
                  <c:v>5β-Epibrassicastanol</c:v>
                </c:pt>
                <c:pt idx="5">
                  <c:v>5β-Campestanol</c:v>
                </c:pt>
                <c:pt idx="6">
                  <c:v>5β-Epicampestanol</c:v>
                </c:pt>
                <c:pt idx="7">
                  <c:v>5β-Stigmastanol</c:v>
                </c:pt>
                <c:pt idx="8">
                  <c:v>5β-Epistigmastanol</c:v>
                </c:pt>
                <c:pt idx="9">
                  <c:v>24-Ethylcoprostanol</c:v>
                </c:pt>
                <c:pt idx="10">
                  <c:v>24-Ethylepicoprostanol</c:v>
                </c:pt>
              </c:strCache>
            </c:strRef>
          </c:cat>
          <c:val>
            <c:numRef>
              <c:f>'Fall 16'!$EL$654:$EL$664</c:f>
              <c:numCache>
                <c:formatCode>0%</c:formatCode>
                <c:ptCount val="11"/>
                <c:pt idx="0">
                  <c:v>0.11694134232504466</c:v>
                </c:pt>
                <c:pt idx="1">
                  <c:v>6.2481563773090429E-2</c:v>
                </c:pt>
                <c:pt idx="2">
                  <c:v>1.0074828880089936E-2</c:v>
                </c:pt>
                <c:pt idx="3">
                  <c:v>3.1655428615314624E-3</c:v>
                </c:pt>
                <c:pt idx="4">
                  <c:v>3.4937163491031409E-3</c:v>
                </c:pt>
                <c:pt idx="5">
                  <c:v>7.8950254243215251E-2</c:v>
                </c:pt>
                <c:pt idx="6">
                  <c:v>6.8792754207867596E-2</c:v>
                </c:pt>
                <c:pt idx="7">
                  <c:v>3.4735133897461676E-2</c:v>
                </c:pt>
                <c:pt idx="8">
                  <c:v>2.8120848933539055E-2</c:v>
                </c:pt>
                <c:pt idx="9">
                  <c:v>0.24369611717406836</c:v>
                </c:pt>
                <c:pt idx="10">
                  <c:v>0.34954789735498848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EA-431C-880A-BB27661DE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726096"/>
        <c:axId val="-2124722656"/>
      </c:barChart>
      <c:catAx>
        <c:axId val="-212472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722656"/>
        <c:crosses val="autoZero"/>
        <c:auto val="1"/>
        <c:lblAlgn val="ctr"/>
        <c:lblOffset val="100"/>
        <c:noMultiLvlLbl val="0"/>
      </c:catAx>
      <c:valAx>
        <c:axId val="-2124722656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72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COW</a:t>
            </a:r>
            <a:r>
              <a:rPr lang="en-GB"/>
              <a:t> 5</a:t>
            </a:r>
            <a:r>
              <a:rPr lang="el-GR">
                <a:latin typeface="Calibri" panose="020F0502020204030204" pitchFamily="34" charset="0"/>
              </a:rPr>
              <a:t>α</a:t>
            </a:r>
            <a:r>
              <a:rPr lang="en-GB">
                <a:latin typeface="Calibri" panose="020F0502020204030204" pitchFamily="34" charset="0"/>
              </a:rPr>
              <a:t>-STANOLS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16'!$ED$584</c:f>
              <c:strCache>
                <c:ptCount val="1"/>
                <c:pt idx="0">
                  <c:v>LH4-491FC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16'!$A$669:$B$676</c:f>
              <c:strCache>
                <c:ptCount val="8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</c:strCache>
            </c:strRef>
          </c:cat>
          <c:val>
            <c:numRef>
              <c:f>'Fall 16'!$ED$669:$ED$676</c:f>
              <c:numCache>
                <c:formatCode>0%</c:formatCode>
                <c:ptCount val="8"/>
                <c:pt idx="0">
                  <c:v>0</c:v>
                </c:pt>
                <c:pt idx="1">
                  <c:v>1.0802414559906076E-2</c:v>
                </c:pt>
                <c:pt idx="2">
                  <c:v>8.6790061387246376E-2</c:v>
                </c:pt>
                <c:pt idx="3">
                  <c:v>6.5485544382301003E-2</c:v>
                </c:pt>
                <c:pt idx="4">
                  <c:v>4.6347524670621844E-2</c:v>
                </c:pt>
                <c:pt idx="5">
                  <c:v>8.9440076162178611E-2</c:v>
                </c:pt>
                <c:pt idx="6">
                  <c:v>7.7753971813193466E-3</c:v>
                </c:pt>
                <c:pt idx="7">
                  <c:v>0.6820251910367453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2-4882-BED1-AAED9315FF38}"/>
            </c:ext>
          </c:extLst>
        </c:ser>
        <c:ser>
          <c:idx val="1"/>
          <c:order val="1"/>
          <c:tx>
            <c:strRef>
              <c:f>'Fall 16'!$EE$584</c:f>
              <c:strCache>
                <c:ptCount val="1"/>
                <c:pt idx="0">
                  <c:v>C1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16'!$A$669:$B$676</c:f>
              <c:strCache>
                <c:ptCount val="8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</c:strCache>
            </c:strRef>
          </c:cat>
          <c:val>
            <c:numRef>
              <c:f>'Fall 16'!$EE$669:$EE$676</c:f>
              <c:numCache>
                <c:formatCode>0%</c:formatCode>
                <c:ptCount val="8"/>
                <c:pt idx="0">
                  <c:v>0</c:v>
                </c:pt>
                <c:pt idx="1">
                  <c:v>7.989026093147911E-3</c:v>
                </c:pt>
                <c:pt idx="2">
                  <c:v>0.16002860633291821</c:v>
                </c:pt>
                <c:pt idx="3">
                  <c:v>0.11333210349861776</c:v>
                </c:pt>
                <c:pt idx="4">
                  <c:v>8.2696766424061333E-2</c:v>
                </c:pt>
                <c:pt idx="5">
                  <c:v>0.12728783449607683</c:v>
                </c:pt>
                <c:pt idx="6">
                  <c:v>9.5572119868485052E-3</c:v>
                </c:pt>
                <c:pt idx="7">
                  <c:v>0.48554461632831986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2-4882-BED1-AAED9315FF38}"/>
            </c:ext>
          </c:extLst>
        </c:ser>
        <c:ser>
          <c:idx val="2"/>
          <c:order val="2"/>
          <c:tx>
            <c:strRef>
              <c:f>'Fall 16'!$EF$584</c:f>
              <c:strCache>
                <c:ptCount val="1"/>
                <c:pt idx="0">
                  <c:v>C2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16'!$A$669:$B$676</c:f>
              <c:strCache>
                <c:ptCount val="8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</c:strCache>
            </c:strRef>
          </c:cat>
          <c:val>
            <c:numRef>
              <c:f>'Fall 16'!$EF$669:$EF$676</c:f>
              <c:numCache>
                <c:formatCode>0%</c:formatCode>
                <c:ptCount val="8"/>
                <c:pt idx="0">
                  <c:v>0</c:v>
                </c:pt>
                <c:pt idx="1">
                  <c:v>2.4369525557320866E-2</c:v>
                </c:pt>
                <c:pt idx="2">
                  <c:v>8.2231378059298685E-2</c:v>
                </c:pt>
                <c:pt idx="3">
                  <c:v>0.23088339821438728</c:v>
                </c:pt>
                <c:pt idx="4">
                  <c:v>9.0728114985708291E-2</c:v>
                </c:pt>
                <c:pt idx="5">
                  <c:v>8.8409016574744065E-2</c:v>
                </c:pt>
                <c:pt idx="6">
                  <c:v>1.7196097163348037E-2</c:v>
                </c:pt>
                <c:pt idx="7">
                  <c:v>0.45788332837232715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62-4882-BED1-AAED9315FF38}"/>
            </c:ext>
          </c:extLst>
        </c:ser>
        <c:ser>
          <c:idx val="3"/>
          <c:order val="3"/>
          <c:tx>
            <c:strRef>
              <c:f>'Fall 16'!$EG$584</c:f>
              <c:strCache>
                <c:ptCount val="1"/>
                <c:pt idx="0">
                  <c:v>C3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16'!$A$669:$B$676</c:f>
              <c:strCache>
                <c:ptCount val="8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</c:strCache>
            </c:strRef>
          </c:cat>
          <c:val>
            <c:numRef>
              <c:f>'Fall 16'!$EG$669:$EG$676</c:f>
              <c:numCache>
                <c:formatCode>0%</c:formatCode>
                <c:ptCount val="8"/>
                <c:pt idx="0">
                  <c:v>0</c:v>
                </c:pt>
                <c:pt idx="1">
                  <c:v>1.2692555983417007E-2</c:v>
                </c:pt>
                <c:pt idx="2">
                  <c:v>0.17455301479991348</c:v>
                </c:pt>
                <c:pt idx="3">
                  <c:v>0.14167448010205339</c:v>
                </c:pt>
                <c:pt idx="4">
                  <c:v>8.385454018927857E-2</c:v>
                </c:pt>
                <c:pt idx="5">
                  <c:v>0.13917245926474336</c:v>
                </c:pt>
                <c:pt idx="6">
                  <c:v>1.6921573789052752E-2</c:v>
                </c:pt>
                <c:pt idx="7">
                  <c:v>0.42574203451189929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62-4882-BED1-AAED9315FF38}"/>
            </c:ext>
          </c:extLst>
        </c:ser>
        <c:ser>
          <c:idx val="4"/>
          <c:order val="4"/>
          <c:tx>
            <c:strRef>
              <c:f>'Fall 16'!$EH$584</c:f>
              <c:strCache>
                <c:ptCount val="1"/>
                <c:pt idx="0">
                  <c:v>C4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16'!$A$669:$B$676</c:f>
              <c:strCache>
                <c:ptCount val="8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</c:strCache>
            </c:strRef>
          </c:cat>
          <c:val>
            <c:numRef>
              <c:f>'Fall 16'!$EH$669:$EH$676</c:f>
              <c:numCache>
                <c:formatCode>0%</c:formatCode>
                <c:ptCount val="8"/>
                <c:pt idx="0">
                  <c:v>0</c:v>
                </c:pt>
                <c:pt idx="1">
                  <c:v>6.7474514992376892E-3</c:v>
                </c:pt>
                <c:pt idx="2">
                  <c:v>0.14366560414527885</c:v>
                </c:pt>
                <c:pt idx="3">
                  <c:v>0.18141229176573978</c:v>
                </c:pt>
                <c:pt idx="4">
                  <c:v>7.1377165762348982E-2</c:v>
                </c:pt>
                <c:pt idx="5">
                  <c:v>0.12988172036462603</c:v>
                </c:pt>
                <c:pt idx="6">
                  <c:v>1.8248029301268131E-2</c:v>
                </c:pt>
                <c:pt idx="7">
                  <c:v>0.44660447984395801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62-4882-BED1-AAED9315FF38}"/>
            </c:ext>
          </c:extLst>
        </c:ser>
        <c:ser>
          <c:idx val="5"/>
          <c:order val="5"/>
          <c:tx>
            <c:strRef>
              <c:f>'Fall 16'!$EI$584</c:f>
              <c:strCache>
                <c:ptCount val="1"/>
                <c:pt idx="0">
                  <c:v>C5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16'!$A$669:$B$676</c:f>
              <c:strCache>
                <c:ptCount val="8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</c:strCache>
            </c:strRef>
          </c:cat>
          <c:val>
            <c:numRef>
              <c:f>'Fall 16'!$EI$669:$EI$676</c:f>
              <c:numCache>
                <c:formatCode>0%</c:formatCode>
                <c:ptCount val="8"/>
                <c:pt idx="0">
                  <c:v>0</c:v>
                </c:pt>
                <c:pt idx="1">
                  <c:v>2.0852831862212949E-2</c:v>
                </c:pt>
                <c:pt idx="2">
                  <c:v>0.1275922231804274</c:v>
                </c:pt>
                <c:pt idx="3">
                  <c:v>0.11940902483068103</c:v>
                </c:pt>
                <c:pt idx="4">
                  <c:v>0.14847684643063813</c:v>
                </c:pt>
                <c:pt idx="5">
                  <c:v>0.16359960324913597</c:v>
                </c:pt>
                <c:pt idx="6">
                  <c:v>1.3559515502042468E-2</c:v>
                </c:pt>
                <c:pt idx="7">
                  <c:v>0.40127170174944704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62-4882-BED1-AAED9315FF38}"/>
            </c:ext>
          </c:extLst>
        </c:ser>
        <c:ser>
          <c:idx val="6"/>
          <c:order val="6"/>
          <c:tx>
            <c:strRef>
              <c:f>'Fall 16'!$EJ$584</c:f>
              <c:strCache>
                <c:ptCount val="1"/>
                <c:pt idx="0">
                  <c:v>C6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16'!$A$669:$B$676</c:f>
              <c:strCache>
                <c:ptCount val="8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</c:strCache>
            </c:strRef>
          </c:cat>
          <c:val>
            <c:numRef>
              <c:f>'Fall 16'!$EJ$669:$EJ$676</c:f>
              <c:numCache>
                <c:formatCode>0%</c:formatCode>
                <c:ptCount val="8"/>
                <c:pt idx="0">
                  <c:v>0</c:v>
                </c:pt>
                <c:pt idx="1">
                  <c:v>3.8354876383434919E-2</c:v>
                </c:pt>
                <c:pt idx="2">
                  <c:v>0.1473960217831331</c:v>
                </c:pt>
                <c:pt idx="3">
                  <c:v>8.5402332737075246E-2</c:v>
                </c:pt>
                <c:pt idx="4">
                  <c:v>0.22800194894459147</c:v>
                </c:pt>
                <c:pt idx="5">
                  <c:v>0.14712135522539774</c:v>
                </c:pt>
                <c:pt idx="6">
                  <c:v>1.6864520652510248E-2</c:v>
                </c:pt>
                <c:pt idx="7">
                  <c:v>0.33685894427385737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62-4882-BED1-AAED9315FF38}"/>
            </c:ext>
          </c:extLst>
        </c:ser>
        <c:ser>
          <c:idx val="7"/>
          <c:order val="7"/>
          <c:tx>
            <c:strRef>
              <c:f>'Fall 16'!$EK$584</c:f>
              <c:strCache>
                <c:ptCount val="1"/>
                <c:pt idx="0">
                  <c:v>C7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16'!$A$669:$B$676</c:f>
              <c:strCache>
                <c:ptCount val="8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</c:strCache>
            </c:strRef>
          </c:cat>
          <c:val>
            <c:numRef>
              <c:f>'Fall 16'!$EK$669:$EK$676</c:f>
              <c:numCache>
                <c:formatCode>0%</c:formatCode>
                <c:ptCount val="8"/>
                <c:pt idx="0">
                  <c:v>0</c:v>
                </c:pt>
                <c:pt idx="1">
                  <c:v>9.4411541761417334E-3</c:v>
                </c:pt>
                <c:pt idx="2">
                  <c:v>0.17675914237691856</c:v>
                </c:pt>
                <c:pt idx="3">
                  <c:v>0.12427299904990224</c:v>
                </c:pt>
                <c:pt idx="4">
                  <c:v>8.6334240518986027E-2</c:v>
                </c:pt>
                <c:pt idx="5">
                  <c:v>0.15220255828398491</c:v>
                </c:pt>
                <c:pt idx="6">
                  <c:v>2.0429085412741087E-2</c:v>
                </c:pt>
                <c:pt idx="7">
                  <c:v>0.42689261814611662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62-4882-BED1-AAED9315FF38}"/>
            </c:ext>
          </c:extLst>
        </c:ser>
        <c:ser>
          <c:idx val="8"/>
          <c:order val="8"/>
          <c:tx>
            <c:strRef>
              <c:f>'Fall 16'!$EL$584</c:f>
              <c:strCache>
                <c:ptCount val="1"/>
                <c:pt idx="0">
                  <c:v>C8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16'!$A$669:$B$676</c:f>
              <c:strCache>
                <c:ptCount val="8"/>
                <c:pt idx="0">
                  <c:v>Epicholestanol (215)</c:v>
                </c:pt>
                <c:pt idx="1">
                  <c:v>24(24)-methylenecholestanol? (215)</c:v>
                </c:pt>
                <c:pt idx="2">
                  <c:v>Cholestanol (445)</c:v>
                </c:pt>
                <c:pt idx="3">
                  <c:v>5α-Epicampestanol (215)</c:v>
                </c:pt>
                <c:pt idx="4">
                  <c:v>Ergostanol (253)</c:v>
                </c:pt>
                <c:pt idx="5">
                  <c:v>Campestanol (215)</c:v>
                </c:pt>
                <c:pt idx="6">
                  <c:v>Stigmastanol (215)</c:v>
                </c:pt>
                <c:pt idx="7">
                  <c:v>Sitostanol (215)</c:v>
                </c:pt>
              </c:strCache>
            </c:strRef>
          </c:cat>
          <c:val>
            <c:numRef>
              <c:f>'Fall 16'!$EL$669:$EL$676</c:f>
              <c:numCache>
                <c:formatCode>0%</c:formatCode>
                <c:ptCount val="8"/>
                <c:pt idx="0">
                  <c:v>0</c:v>
                </c:pt>
                <c:pt idx="1">
                  <c:v>8.159743058254074E-3</c:v>
                </c:pt>
                <c:pt idx="2">
                  <c:v>0.16063585715829146</c:v>
                </c:pt>
                <c:pt idx="3">
                  <c:v>0.162939740700276</c:v>
                </c:pt>
                <c:pt idx="4">
                  <c:v>7.0661621545689793E-2</c:v>
                </c:pt>
                <c:pt idx="5">
                  <c:v>0.12834276309835588</c:v>
                </c:pt>
                <c:pt idx="6">
                  <c:v>1.9702371527219081E-2</c:v>
                </c:pt>
                <c:pt idx="7">
                  <c:v>0.44637523843631771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62-4882-BED1-AAED9315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6183440"/>
        <c:axId val="-2126186752"/>
      </c:barChart>
      <c:catAx>
        <c:axId val="-212618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186752"/>
        <c:crosses val="autoZero"/>
        <c:auto val="1"/>
        <c:lblAlgn val="ctr"/>
        <c:lblOffset val="100"/>
        <c:noMultiLvlLbl val="0"/>
      </c:catAx>
      <c:valAx>
        <c:axId val="-2126186752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618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PIG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16'!$DR$584</c:f>
              <c:strCache>
                <c:ptCount val="1"/>
                <c:pt idx="0">
                  <c:v>P1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16'!$DR$585:$DR$613</c:f>
              <c:numCache>
                <c:formatCode>0%</c:formatCode>
                <c:ptCount val="29"/>
                <c:pt idx="0">
                  <c:v>0.25753780105925733</c:v>
                </c:pt>
                <c:pt idx="1">
                  <c:v>0</c:v>
                </c:pt>
                <c:pt idx="2">
                  <c:v>5.4305673902846671E-2</c:v>
                </c:pt>
                <c:pt idx="3">
                  <c:v>2.7689810226933908E-3</c:v>
                </c:pt>
                <c:pt idx="4">
                  <c:v>3.4972555462564354E-3</c:v>
                </c:pt>
                <c:pt idx="5">
                  <c:v>5.8324865779057729E-4</c:v>
                </c:pt>
                <c:pt idx="6">
                  <c:v>1.2776074170309396E-3</c:v>
                </c:pt>
                <c:pt idx="7">
                  <c:v>2.7932690208585725E-2</c:v>
                </c:pt>
                <c:pt idx="8">
                  <c:v>9.403547888380126E-2</c:v>
                </c:pt>
                <c:pt idx="9">
                  <c:v>8.0024386168055916E-3</c:v>
                </c:pt>
                <c:pt idx="10">
                  <c:v>6.4912236977117425E-3</c:v>
                </c:pt>
                <c:pt idx="11">
                  <c:v>9.1195246848128041E-3</c:v>
                </c:pt>
                <c:pt idx="12">
                  <c:v>8.0609087807952139E-4</c:v>
                </c:pt>
                <c:pt idx="13">
                  <c:v>0.21981988707322125</c:v>
                </c:pt>
                <c:pt idx="14">
                  <c:v>7.4810128683456866E-3</c:v>
                </c:pt>
                <c:pt idx="15">
                  <c:v>3.6286472086934481E-2</c:v>
                </c:pt>
                <c:pt idx="16">
                  <c:v>3.0698013897596684E-2</c:v>
                </c:pt>
                <c:pt idx="17">
                  <c:v>4.1484858991283722E-4</c:v>
                </c:pt>
                <c:pt idx="18">
                  <c:v>4.0996734397805448E-2</c:v>
                </c:pt>
                <c:pt idx="19">
                  <c:v>7.0821487842259061E-4</c:v>
                </c:pt>
                <c:pt idx="20">
                  <c:v>0</c:v>
                </c:pt>
                <c:pt idx="21">
                  <c:v>4.248797884025271E-2</c:v>
                </c:pt>
                <c:pt idx="22">
                  <c:v>1.0689929428449018E-2</c:v>
                </c:pt>
                <c:pt idx="23">
                  <c:v>0</c:v>
                </c:pt>
                <c:pt idx="24">
                  <c:v>0</c:v>
                </c:pt>
                <c:pt idx="25">
                  <c:v>2.3212308217116607E-2</c:v>
                </c:pt>
                <c:pt idx="26">
                  <c:v>1.6836985152657982E-2</c:v>
                </c:pt>
                <c:pt idx="27">
                  <c:v>0.10066367509979454</c:v>
                </c:pt>
                <c:pt idx="28">
                  <c:v>3.3459248938182843E-3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4-47E0-A2B6-3BDDC3D19A65}"/>
            </c:ext>
          </c:extLst>
        </c:ser>
        <c:ser>
          <c:idx val="1"/>
          <c:order val="1"/>
          <c:tx>
            <c:strRef>
              <c:f>'Fall 16'!$DS$584</c:f>
              <c:strCache>
                <c:ptCount val="1"/>
                <c:pt idx="0">
                  <c:v>P2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16'!$DS$585:$DS$613</c:f>
              <c:numCache>
                <c:formatCode>0%</c:formatCode>
                <c:ptCount val="29"/>
                <c:pt idx="0">
                  <c:v>0.12512572571363256</c:v>
                </c:pt>
                <c:pt idx="1">
                  <c:v>2.8087580622274651E-3</c:v>
                </c:pt>
                <c:pt idx="2">
                  <c:v>0.11321333389656982</c:v>
                </c:pt>
                <c:pt idx="3">
                  <c:v>5.4023405345531546E-3</c:v>
                </c:pt>
                <c:pt idx="4">
                  <c:v>2.9905508762983236E-3</c:v>
                </c:pt>
                <c:pt idx="5">
                  <c:v>1.8541910616624844E-3</c:v>
                </c:pt>
                <c:pt idx="6">
                  <c:v>8.8181874556248485E-3</c:v>
                </c:pt>
                <c:pt idx="7">
                  <c:v>4.4875786812274374E-2</c:v>
                </c:pt>
                <c:pt idx="8">
                  <c:v>6.6131367140061945E-2</c:v>
                </c:pt>
                <c:pt idx="9">
                  <c:v>2.6048266843213402E-2</c:v>
                </c:pt>
                <c:pt idx="10">
                  <c:v>1.6437561125541351E-2</c:v>
                </c:pt>
                <c:pt idx="11">
                  <c:v>1.1192658270673558E-2</c:v>
                </c:pt>
                <c:pt idx="12">
                  <c:v>3.7280043465882417E-3</c:v>
                </c:pt>
                <c:pt idx="13">
                  <c:v>0.18232830172670428</c:v>
                </c:pt>
                <c:pt idx="14">
                  <c:v>1.8274645393615521E-2</c:v>
                </c:pt>
                <c:pt idx="15">
                  <c:v>9.1477580096564662E-2</c:v>
                </c:pt>
                <c:pt idx="16">
                  <c:v>3.7978942180606219E-2</c:v>
                </c:pt>
                <c:pt idx="17">
                  <c:v>1.538146758094462E-3</c:v>
                </c:pt>
                <c:pt idx="18">
                  <c:v>7.629163233829947E-2</c:v>
                </c:pt>
                <c:pt idx="19">
                  <c:v>1.3282173315248306E-3</c:v>
                </c:pt>
                <c:pt idx="20">
                  <c:v>0</c:v>
                </c:pt>
                <c:pt idx="21">
                  <c:v>1.7274302658198671E-2</c:v>
                </c:pt>
                <c:pt idx="22">
                  <c:v>9.3802392906180716E-3</c:v>
                </c:pt>
                <c:pt idx="23">
                  <c:v>0</c:v>
                </c:pt>
                <c:pt idx="24">
                  <c:v>0</c:v>
                </c:pt>
                <c:pt idx="25">
                  <c:v>1.2350137454225087E-2</c:v>
                </c:pt>
                <c:pt idx="26">
                  <c:v>1.9660211447113593E-2</c:v>
                </c:pt>
                <c:pt idx="27">
                  <c:v>8.6940164276649273E-2</c:v>
                </c:pt>
                <c:pt idx="28">
                  <c:v>1.6550746908864145E-2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4-47E0-A2B6-3BDDC3D19A65}"/>
            </c:ext>
          </c:extLst>
        </c:ser>
        <c:ser>
          <c:idx val="2"/>
          <c:order val="2"/>
          <c:tx>
            <c:strRef>
              <c:f>'Fall 16'!$DT$584</c:f>
              <c:strCache>
                <c:ptCount val="1"/>
                <c:pt idx="0">
                  <c:v>P3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16'!$DT$585:$DT$613</c:f>
              <c:numCache>
                <c:formatCode>0%</c:formatCode>
                <c:ptCount val="29"/>
                <c:pt idx="0">
                  <c:v>0.23479975872738332</c:v>
                </c:pt>
                <c:pt idx="1">
                  <c:v>6.6091818607125663E-4</c:v>
                </c:pt>
                <c:pt idx="2">
                  <c:v>7.0214131491444634E-2</c:v>
                </c:pt>
                <c:pt idx="3">
                  <c:v>2.081926581034651E-3</c:v>
                </c:pt>
                <c:pt idx="4">
                  <c:v>1.694494773841769E-3</c:v>
                </c:pt>
                <c:pt idx="5">
                  <c:v>4.5239041097631423E-4</c:v>
                </c:pt>
                <c:pt idx="6">
                  <c:v>2.2377560746186086E-3</c:v>
                </c:pt>
                <c:pt idx="7">
                  <c:v>4.8497599518308739E-2</c:v>
                </c:pt>
                <c:pt idx="8">
                  <c:v>0.10860543918188371</c:v>
                </c:pt>
                <c:pt idx="9">
                  <c:v>9.8799935983047444E-3</c:v>
                </c:pt>
                <c:pt idx="10">
                  <c:v>6.780344799553006E-3</c:v>
                </c:pt>
                <c:pt idx="11">
                  <c:v>7.1439782492438509E-3</c:v>
                </c:pt>
                <c:pt idx="12">
                  <c:v>7.2629335298183466E-4</c:v>
                </c:pt>
                <c:pt idx="13">
                  <c:v>0.23850980024425419</c:v>
                </c:pt>
                <c:pt idx="14">
                  <c:v>6.4975714885226223E-3</c:v>
                </c:pt>
                <c:pt idx="15">
                  <c:v>4.414230654030922E-2</c:v>
                </c:pt>
                <c:pt idx="16">
                  <c:v>5.2034384229120004E-2</c:v>
                </c:pt>
                <c:pt idx="17">
                  <c:v>6.5510784718169788E-4</c:v>
                </c:pt>
                <c:pt idx="18">
                  <c:v>6.6994480181297777E-2</c:v>
                </c:pt>
                <c:pt idx="19">
                  <c:v>9.9426904302021336E-4</c:v>
                </c:pt>
                <c:pt idx="20">
                  <c:v>0</c:v>
                </c:pt>
                <c:pt idx="21">
                  <c:v>2.0645254474992103E-2</c:v>
                </c:pt>
                <c:pt idx="22">
                  <c:v>5.263998902581577E-3</c:v>
                </c:pt>
                <c:pt idx="23">
                  <c:v>0</c:v>
                </c:pt>
                <c:pt idx="24">
                  <c:v>0</c:v>
                </c:pt>
                <c:pt idx="25">
                  <c:v>9.0773803289950356E-3</c:v>
                </c:pt>
                <c:pt idx="26">
                  <c:v>6.1257571874776305E-3</c:v>
                </c:pt>
                <c:pt idx="27">
                  <c:v>5.1265201037795929E-2</c:v>
                </c:pt>
                <c:pt idx="28">
                  <c:v>4.0194635488055453E-3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4-47E0-A2B6-3BDDC3D19A65}"/>
            </c:ext>
          </c:extLst>
        </c:ser>
        <c:ser>
          <c:idx val="3"/>
          <c:order val="3"/>
          <c:tx>
            <c:strRef>
              <c:f>'Fall 16'!$DU$584</c:f>
              <c:strCache>
                <c:ptCount val="1"/>
                <c:pt idx="0">
                  <c:v>P4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16'!$DU$585:$DU$613</c:f>
              <c:numCache>
                <c:formatCode>0%</c:formatCode>
                <c:ptCount val="29"/>
                <c:pt idx="0">
                  <c:v>0.13891791715328253</c:v>
                </c:pt>
                <c:pt idx="1">
                  <c:v>0</c:v>
                </c:pt>
                <c:pt idx="2">
                  <c:v>7.6792501648474509E-2</c:v>
                </c:pt>
                <c:pt idx="3">
                  <c:v>2.959161611288382E-3</c:v>
                </c:pt>
                <c:pt idx="4">
                  <c:v>2.8183914222377647E-3</c:v>
                </c:pt>
                <c:pt idx="5">
                  <c:v>0</c:v>
                </c:pt>
                <c:pt idx="6">
                  <c:v>0</c:v>
                </c:pt>
                <c:pt idx="7">
                  <c:v>4.2247943146003303E-2</c:v>
                </c:pt>
                <c:pt idx="8">
                  <c:v>7.6537485058399427E-2</c:v>
                </c:pt>
                <c:pt idx="9">
                  <c:v>1.3266145174659081E-2</c:v>
                </c:pt>
                <c:pt idx="10">
                  <c:v>9.9015325602553293E-3</c:v>
                </c:pt>
                <c:pt idx="11">
                  <c:v>7.616203480786659E-3</c:v>
                </c:pt>
                <c:pt idx="12">
                  <c:v>1.3153592879836442E-3</c:v>
                </c:pt>
                <c:pt idx="13">
                  <c:v>0.13223684808279546</c:v>
                </c:pt>
                <c:pt idx="14">
                  <c:v>0</c:v>
                </c:pt>
                <c:pt idx="15">
                  <c:v>5.141661989327255E-2</c:v>
                </c:pt>
                <c:pt idx="16">
                  <c:v>4.8600401775983092E-2</c:v>
                </c:pt>
                <c:pt idx="17">
                  <c:v>7.7865707532961395E-4</c:v>
                </c:pt>
                <c:pt idx="18">
                  <c:v>7.4266039068619047E-2</c:v>
                </c:pt>
                <c:pt idx="19">
                  <c:v>1.0261089947099403E-3</c:v>
                </c:pt>
                <c:pt idx="20">
                  <c:v>0</c:v>
                </c:pt>
                <c:pt idx="21">
                  <c:v>5.8796356855857976E-2</c:v>
                </c:pt>
                <c:pt idx="22">
                  <c:v>1.0672388563733488E-2</c:v>
                </c:pt>
                <c:pt idx="23">
                  <c:v>0</c:v>
                </c:pt>
                <c:pt idx="24">
                  <c:v>0</c:v>
                </c:pt>
                <c:pt idx="25">
                  <c:v>3.8062539572304793E-2</c:v>
                </c:pt>
                <c:pt idx="26">
                  <c:v>2.9490971795612775E-2</c:v>
                </c:pt>
                <c:pt idx="27">
                  <c:v>0.17329430599218576</c:v>
                </c:pt>
                <c:pt idx="28">
                  <c:v>8.9861217862248974E-3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4-47E0-A2B6-3BDDC3D19A65}"/>
            </c:ext>
          </c:extLst>
        </c:ser>
        <c:ser>
          <c:idx val="4"/>
          <c:order val="4"/>
          <c:tx>
            <c:strRef>
              <c:f>'Fall 16'!$DV$584</c:f>
              <c:strCache>
                <c:ptCount val="1"/>
                <c:pt idx="0">
                  <c:v>P5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16'!$DV$585:$DV$613</c:f>
              <c:numCache>
                <c:formatCode>0%</c:formatCode>
                <c:ptCount val="29"/>
                <c:pt idx="0">
                  <c:v>0.16508579326032347</c:v>
                </c:pt>
                <c:pt idx="1">
                  <c:v>0</c:v>
                </c:pt>
                <c:pt idx="2">
                  <c:v>7.5464206980167717E-2</c:v>
                </c:pt>
                <c:pt idx="3">
                  <c:v>3.5011144683883368E-3</c:v>
                </c:pt>
                <c:pt idx="4">
                  <c:v>2.8319784324882932E-3</c:v>
                </c:pt>
                <c:pt idx="5">
                  <c:v>1.5869977709042039E-3</c:v>
                </c:pt>
                <c:pt idx="6">
                  <c:v>0</c:v>
                </c:pt>
                <c:pt idx="7">
                  <c:v>2.9931410533560923E-2</c:v>
                </c:pt>
                <c:pt idx="8">
                  <c:v>8.560171454044771E-2</c:v>
                </c:pt>
                <c:pt idx="9">
                  <c:v>1.3305798390471718E-2</c:v>
                </c:pt>
                <c:pt idx="10">
                  <c:v>1.0192270247762409E-2</c:v>
                </c:pt>
                <c:pt idx="11">
                  <c:v>8.2042637303031771E-3</c:v>
                </c:pt>
                <c:pt idx="12">
                  <c:v>1.289220861856595E-3</c:v>
                </c:pt>
                <c:pt idx="13">
                  <c:v>0.1634939367410268</c:v>
                </c:pt>
                <c:pt idx="14">
                  <c:v>0</c:v>
                </c:pt>
                <c:pt idx="15">
                  <c:v>4.7632838206194031E-2</c:v>
                </c:pt>
                <c:pt idx="16">
                  <c:v>4.4975447452424468E-2</c:v>
                </c:pt>
                <c:pt idx="17">
                  <c:v>6.9502014698399688E-4</c:v>
                </c:pt>
                <c:pt idx="18">
                  <c:v>6.6112047007041194E-2</c:v>
                </c:pt>
                <c:pt idx="19">
                  <c:v>9.4685985718200548E-4</c:v>
                </c:pt>
                <c:pt idx="20">
                  <c:v>0</c:v>
                </c:pt>
                <c:pt idx="21">
                  <c:v>4.4046783872035894E-2</c:v>
                </c:pt>
                <c:pt idx="22">
                  <c:v>1.0268045308038105E-2</c:v>
                </c:pt>
                <c:pt idx="23">
                  <c:v>0</c:v>
                </c:pt>
                <c:pt idx="24">
                  <c:v>0</c:v>
                </c:pt>
                <c:pt idx="25">
                  <c:v>2.8846030858922341E-2</c:v>
                </c:pt>
                <c:pt idx="26">
                  <c:v>2.5308874762752082E-2</c:v>
                </c:pt>
                <c:pt idx="27">
                  <c:v>0.148684555210992</c:v>
                </c:pt>
                <c:pt idx="28">
                  <c:v>2.199479135973257E-2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4-47E0-A2B6-3BDDC3D19A65}"/>
            </c:ext>
          </c:extLst>
        </c:ser>
        <c:ser>
          <c:idx val="5"/>
          <c:order val="5"/>
          <c:tx>
            <c:strRef>
              <c:f>'Fall 16'!$DW$584</c:f>
              <c:strCache>
                <c:ptCount val="1"/>
                <c:pt idx="0">
                  <c:v>P6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16'!$DW$585:$DW$613</c:f>
              <c:numCache>
                <c:formatCode>0%</c:formatCode>
                <c:ptCount val="29"/>
                <c:pt idx="0">
                  <c:v>0.21806819574930389</c:v>
                </c:pt>
                <c:pt idx="1">
                  <c:v>0</c:v>
                </c:pt>
                <c:pt idx="2">
                  <c:v>4.8791227222621317E-2</c:v>
                </c:pt>
                <c:pt idx="3">
                  <c:v>2.1527356459540192E-2</c:v>
                </c:pt>
                <c:pt idx="4">
                  <c:v>2.1455157044336505E-3</c:v>
                </c:pt>
                <c:pt idx="5">
                  <c:v>0</c:v>
                </c:pt>
                <c:pt idx="6">
                  <c:v>0</c:v>
                </c:pt>
                <c:pt idx="7">
                  <c:v>4.5520818211647759E-2</c:v>
                </c:pt>
                <c:pt idx="8">
                  <c:v>7.3629100426444813E-2</c:v>
                </c:pt>
                <c:pt idx="9">
                  <c:v>1.6404546612003232E-2</c:v>
                </c:pt>
                <c:pt idx="10">
                  <c:v>1.5738382105139392E-2</c:v>
                </c:pt>
                <c:pt idx="11">
                  <c:v>2.3455631145108503E-2</c:v>
                </c:pt>
                <c:pt idx="12">
                  <c:v>5.9369799715473792E-3</c:v>
                </c:pt>
                <c:pt idx="13">
                  <c:v>0.20124722428893199</c:v>
                </c:pt>
                <c:pt idx="14">
                  <c:v>0</c:v>
                </c:pt>
                <c:pt idx="15">
                  <c:v>2.7869431561168025E-2</c:v>
                </c:pt>
                <c:pt idx="16">
                  <c:v>3.8344323228710613E-2</c:v>
                </c:pt>
                <c:pt idx="17">
                  <c:v>3.287397985863214E-3</c:v>
                </c:pt>
                <c:pt idx="18">
                  <c:v>4.2143691822521458E-2</c:v>
                </c:pt>
                <c:pt idx="19">
                  <c:v>0</c:v>
                </c:pt>
                <c:pt idx="20">
                  <c:v>0</c:v>
                </c:pt>
                <c:pt idx="21">
                  <c:v>3.7417287224691155E-2</c:v>
                </c:pt>
                <c:pt idx="22">
                  <c:v>3.1887115205272182E-2</c:v>
                </c:pt>
                <c:pt idx="23">
                  <c:v>0</c:v>
                </c:pt>
                <c:pt idx="24">
                  <c:v>0</c:v>
                </c:pt>
                <c:pt idx="25">
                  <c:v>1.3557554831293488E-2</c:v>
                </c:pt>
                <c:pt idx="26">
                  <c:v>4.2135689339092591E-2</c:v>
                </c:pt>
                <c:pt idx="27">
                  <c:v>9.0892530904665161E-2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4-47E0-A2B6-3BDDC3D19A65}"/>
            </c:ext>
          </c:extLst>
        </c:ser>
        <c:ser>
          <c:idx val="6"/>
          <c:order val="6"/>
          <c:tx>
            <c:strRef>
              <c:f>'Fall 16'!$DX$584</c:f>
              <c:strCache>
                <c:ptCount val="1"/>
                <c:pt idx="0">
                  <c:v>P7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16'!$A$585:$B$613</c:f>
              <c:strCache>
                <c:ptCount val="29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  <c:pt idx="21">
                  <c:v>Cholesterol (129)</c:v>
                </c:pt>
                <c:pt idx="22">
                  <c:v>Brassicasterol (129)</c:v>
                </c:pt>
                <c:pt idx="23">
                  <c:v>Lichesterol (363)</c:v>
                </c:pt>
                <c:pt idx="24">
                  <c:v>Ergosterol (363)</c:v>
                </c:pt>
                <c:pt idx="25">
                  <c:v>Campesterol (129)</c:v>
                </c:pt>
                <c:pt idx="26">
                  <c:v>Stigmasterol (129)</c:v>
                </c:pt>
                <c:pt idx="27">
                  <c:v>ß-Sitosterol (129)</c:v>
                </c:pt>
                <c:pt idx="28">
                  <c:v>Fucosterol (484)</c:v>
                </c:pt>
              </c:strCache>
            </c:strRef>
          </c:cat>
          <c:val>
            <c:numRef>
              <c:f>'Fall 16'!$DX$585:$DX$613</c:f>
              <c:numCache>
                <c:formatCode>0%</c:formatCode>
                <c:ptCount val="29"/>
                <c:pt idx="0">
                  <c:v>0.24531860458878746</c:v>
                </c:pt>
                <c:pt idx="1">
                  <c:v>0</c:v>
                </c:pt>
                <c:pt idx="2">
                  <c:v>4.8668224670113391E-2</c:v>
                </c:pt>
                <c:pt idx="3">
                  <c:v>1.2468329256088616E-2</c:v>
                </c:pt>
                <c:pt idx="4">
                  <c:v>3.7754697048252165E-3</c:v>
                </c:pt>
                <c:pt idx="5">
                  <c:v>0</c:v>
                </c:pt>
                <c:pt idx="6">
                  <c:v>0</c:v>
                </c:pt>
                <c:pt idx="7">
                  <c:v>4.7334459119234187E-2</c:v>
                </c:pt>
                <c:pt idx="8">
                  <c:v>7.6716279161243253E-2</c:v>
                </c:pt>
                <c:pt idx="9">
                  <c:v>1.1076244985436691E-2</c:v>
                </c:pt>
                <c:pt idx="10">
                  <c:v>1.0054246163721973E-2</c:v>
                </c:pt>
                <c:pt idx="11">
                  <c:v>1.6114435585606927E-2</c:v>
                </c:pt>
                <c:pt idx="12">
                  <c:v>3.469544675072705E-3</c:v>
                </c:pt>
                <c:pt idx="13">
                  <c:v>0.21041566687127447</c:v>
                </c:pt>
                <c:pt idx="14">
                  <c:v>0</c:v>
                </c:pt>
                <c:pt idx="15">
                  <c:v>2.8558350807020148E-2</c:v>
                </c:pt>
                <c:pt idx="16">
                  <c:v>3.746834010345973E-2</c:v>
                </c:pt>
                <c:pt idx="17">
                  <c:v>1.9460919031625958E-3</c:v>
                </c:pt>
                <c:pt idx="18">
                  <c:v>4.6523714186285654E-2</c:v>
                </c:pt>
                <c:pt idx="19">
                  <c:v>0</c:v>
                </c:pt>
                <c:pt idx="20">
                  <c:v>0</c:v>
                </c:pt>
                <c:pt idx="21">
                  <c:v>3.85613284550144E-2</c:v>
                </c:pt>
                <c:pt idx="22">
                  <c:v>2.0275809552383187E-2</c:v>
                </c:pt>
                <c:pt idx="23">
                  <c:v>0</c:v>
                </c:pt>
                <c:pt idx="24">
                  <c:v>0</c:v>
                </c:pt>
                <c:pt idx="25">
                  <c:v>1.127589565258828E-2</c:v>
                </c:pt>
                <c:pt idx="26">
                  <c:v>3.246214373301308E-2</c:v>
                </c:pt>
                <c:pt idx="27">
                  <c:v>7.8968415702626069E-2</c:v>
                </c:pt>
                <c:pt idx="28">
                  <c:v>1.8548405123042257E-2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A4-47E0-A2B6-3BDDC3D19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587840"/>
        <c:axId val="-2124584480"/>
      </c:barChart>
      <c:catAx>
        <c:axId val="-212458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584480"/>
        <c:crosses val="autoZero"/>
        <c:auto val="1"/>
        <c:lblAlgn val="ctr"/>
        <c:lblOffset val="100"/>
        <c:noMultiLvlLbl val="0"/>
      </c:catAx>
      <c:valAx>
        <c:axId val="-212458448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58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>
                <a:effectLst/>
              </a:rPr>
              <a:t>PIG </a:t>
            </a:r>
            <a:r>
              <a:rPr lang="en-GB"/>
              <a:t>STEROLS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16'!$DR$584</c:f>
              <c:strCache>
                <c:ptCount val="1"/>
                <c:pt idx="0">
                  <c:v>P1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16'!$DR$618:$DR$625</c:f>
              <c:numCache>
                <c:formatCode>0%</c:formatCode>
                <c:ptCount val="8"/>
                <c:pt idx="0">
                  <c:v>0.215416081018727</c:v>
                </c:pt>
                <c:pt idx="1">
                  <c:v>5.4198452519977569E-2</c:v>
                </c:pt>
                <c:pt idx="2">
                  <c:v>0</c:v>
                </c:pt>
                <c:pt idx="3">
                  <c:v>0</c:v>
                </c:pt>
                <c:pt idx="4">
                  <c:v>0.11768751077405482</c:v>
                </c:pt>
                <c:pt idx="5">
                  <c:v>8.536431849094997E-2</c:v>
                </c:pt>
                <c:pt idx="6">
                  <c:v>0.51036963825627768</c:v>
                </c:pt>
                <c:pt idx="7">
                  <c:v>1.6963998940012843E-2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D-4638-BAE5-42411A520BAF}"/>
            </c:ext>
          </c:extLst>
        </c:ser>
        <c:ser>
          <c:idx val="1"/>
          <c:order val="1"/>
          <c:tx>
            <c:strRef>
              <c:f>'Fall 16'!$DS$584</c:f>
              <c:strCache>
                <c:ptCount val="1"/>
                <c:pt idx="0">
                  <c:v>P2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16'!$DS$618:$DS$625</c:f>
              <c:numCache>
                <c:formatCode>0%</c:formatCode>
                <c:ptCount val="8"/>
                <c:pt idx="0">
                  <c:v>0.10652904454444932</c:v>
                </c:pt>
                <c:pt idx="1">
                  <c:v>5.7847077766324598E-2</c:v>
                </c:pt>
                <c:pt idx="2">
                  <c:v>0</c:v>
                </c:pt>
                <c:pt idx="3">
                  <c:v>0</c:v>
                </c:pt>
                <c:pt idx="4">
                  <c:v>7.6162168107364245E-2</c:v>
                </c:pt>
                <c:pt idx="5">
                  <c:v>0.1212427258248151</c:v>
                </c:pt>
                <c:pt idx="6">
                  <c:v>0.53615204134061978</c:v>
                </c:pt>
                <c:pt idx="7">
                  <c:v>0.10206694241642698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D-4638-BAE5-42411A520BAF}"/>
            </c:ext>
          </c:extLst>
        </c:ser>
        <c:ser>
          <c:idx val="2"/>
          <c:order val="2"/>
          <c:tx>
            <c:strRef>
              <c:f>'Fall 16'!$DT$584</c:f>
              <c:strCache>
                <c:ptCount val="1"/>
                <c:pt idx="0">
                  <c:v>P3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16'!$DT$618:$DT$625</c:f>
              <c:numCache>
                <c:formatCode>0%</c:formatCode>
                <c:ptCount val="8"/>
                <c:pt idx="0">
                  <c:v>0.21416893256803612</c:v>
                </c:pt>
                <c:pt idx="1">
                  <c:v>5.460746571909917E-2</c:v>
                </c:pt>
                <c:pt idx="2">
                  <c:v>0</c:v>
                </c:pt>
                <c:pt idx="3">
                  <c:v>0</c:v>
                </c:pt>
                <c:pt idx="4">
                  <c:v>9.4166572658615749E-2</c:v>
                </c:pt>
                <c:pt idx="5">
                  <c:v>6.354714007532529E-2</c:v>
                </c:pt>
                <c:pt idx="6">
                  <c:v>0.53181293538667962</c:v>
                </c:pt>
                <c:pt idx="7">
                  <c:v>4.1696953592244027E-2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2D-4638-BAE5-42411A520BAF}"/>
            </c:ext>
          </c:extLst>
        </c:ser>
        <c:ser>
          <c:idx val="3"/>
          <c:order val="3"/>
          <c:tx>
            <c:strRef>
              <c:f>'Fall 16'!$DU$584</c:f>
              <c:strCache>
                <c:ptCount val="1"/>
                <c:pt idx="0">
                  <c:v>P4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16'!$DU$618:$DU$625</c:f>
              <c:numCache>
                <c:formatCode>0%</c:formatCode>
                <c:ptCount val="8"/>
                <c:pt idx="0">
                  <c:v>0.18413987635521911</c:v>
                </c:pt>
                <c:pt idx="1">
                  <c:v>3.3424048965457996E-2</c:v>
                </c:pt>
                <c:pt idx="2">
                  <c:v>0</c:v>
                </c:pt>
                <c:pt idx="3">
                  <c:v>0</c:v>
                </c:pt>
                <c:pt idx="4">
                  <c:v>0.11920519748855046</c:v>
                </c:pt>
                <c:pt idx="5">
                  <c:v>9.2360550728549845E-2</c:v>
                </c:pt>
                <c:pt idx="6">
                  <c:v>0.5427273692602147</c:v>
                </c:pt>
                <c:pt idx="7">
                  <c:v>2.8142957202007875E-2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2D-4638-BAE5-42411A520BAF}"/>
            </c:ext>
          </c:extLst>
        </c:ser>
        <c:ser>
          <c:idx val="4"/>
          <c:order val="4"/>
          <c:tx>
            <c:strRef>
              <c:f>'Fall 16'!$DV$584</c:f>
              <c:strCache>
                <c:ptCount val="1"/>
                <c:pt idx="0">
                  <c:v>P5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16'!$DV$618:$DV$625</c:f>
              <c:numCache>
                <c:formatCode>0%</c:formatCode>
                <c:ptCount val="8"/>
                <c:pt idx="0">
                  <c:v>0.15778946380720338</c:v>
                </c:pt>
                <c:pt idx="1">
                  <c:v>3.6783374881815545E-2</c:v>
                </c:pt>
                <c:pt idx="2">
                  <c:v>0</c:v>
                </c:pt>
                <c:pt idx="3">
                  <c:v>0</c:v>
                </c:pt>
                <c:pt idx="4">
                  <c:v>0.10333557508803919</c:v>
                </c:pt>
                <c:pt idx="5">
                  <c:v>9.066436700532092E-2</c:v>
                </c:pt>
                <c:pt idx="6">
                  <c:v>0.5326349435934552</c:v>
                </c:pt>
                <c:pt idx="7">
                  <c:v>7.879227562416577E-2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2D-4638-BAE5-42411A520BAF}"/>
            </c:ext>
          </c:extLst>
        </c:ser>
        <c:ser>
          <c:idx val="5"/>
          <c:order val="5"/>
          <c:tx>
            <c:strRef>
              <c:f>'Fall 16'!$DW$584</c:f>
              <c:strCache>
                <c:ptCount val="1"/>
                <c:pt idx="0">
                  <c:v>P6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16'!$DW$618:$DW$625</c:f>
              <c:numCache>
                <c:formatCode>0%</c:formatCode>
                <c:ptCount val="8"/>
                <c:pt idx="0">
                  <c:v>0.17331630209911725</c:v>
                </c:pt>
                <c:pt idx="1">
                  <c:v>0.147700629893324</c:v>
                </c:pt>
                <c:pt idx="2">
                  <c:v>0</c:v>
                </c:pt>
                <c:pt idx="3">
                  <c:v>0</c:v>
                </c:pt>
                <c:pt idx="4">
                  <c:v>6.279838660551651E-2</c:v>
                </c:pt>
                <c:pt idx="5">
                  <c:v>0.19517186852150276</c:v>
                </c:pt>
                <c:pt idx="6">
                  <c:v>0.42101281288053949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2D-4638-BAE5-42411A520BAF}"/>
            </c:ext>
          </c:extLst>
        </c:ser>
        <c:ser>
          <c:idx val="6"/>
          <c:order val="6"/>
          <c:tx>
            <c:strRef>
              <c:f>'Fall 16'!$DX$584</c:f>
              <c:strCache>
                <c:ptCount val="1"/>
                <c:pt idx="0">
                  <c:v>P7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16'!$A$618:$B$625</c:f>
              <c:strCache>
                <c:ptCount val="8"/>
                <c:pt idx="0">
                  <c:v>Cholesterol (129)</c:v>
                </c:pt>
                <c:pt idx="1">
                  <c:v>Brassicasterol (129)</c:v>
                </c:pt>
                <c:pt idx="2">
                  <c:v>Lichesterol (363)</c:v>
                </c:pt>
                <c:pt idx="3">
                  <c:v>Ergosterol (363)</c:v>
                </c:pt>
                <c:pt idx="4">
                  <c:v>Campesterol (129)</c:v>
                </c:pt>
                <c:pt idx="5">
                  <c:v>Stigmasterol (129)</c:v>
                </c:pt>
                <c:pt idx="6">
                  <c:v>ß-Sitosterol (129)</c:v>
                </c:pt>
                <c:pt idx="7">
                  <c:v>Fucosterol (484)</c:v>
                </c:pt>
              </c:strCache>
            </c:strRef>
          </c:cat>
          <c:val>
            <c:numRef>
              <c:f>'Fall 16'!$DX$618:$DX$625</c:f>
              <c:numCache>
                <c:formatCode>0%</c:formatCode>
                <c:ptCount val="8"/>
                <c:pt idx="0">
                  <c:v>0.19271799371443771</c:v>
                </c:pt>
                <c:pt idx="1">
                  <c:v>0.10133243574400762</c:v>
                </c:pt>
                <c:pt idx="2">
                  <c:v>0</c:v>
                </c:pt>
                <c:pt idx="3">
                  <c:v>0</c:v>
                </c:pt>
                <c:pt idx="4">
                  <c:v>5.6353556129044212E-2</c:v>
                </c:pt>
                <c:pt idx="5">
                  <c:v>0.16223609150795407</c:v>
                </c:pt>
                <c:pt idx="6">
                  <c:v>0.39466053818067592</c:v>
                </c:pt>
                <c:pt idx="7">
                  <c:v>9.2699384723880549E-2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2D-4638-BAE5-42411A520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523584"/>
        <c:axId val="-2124520256"/>
      </c:barChart>
      <c:catAx>
        <c:axId val="-212452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520256"/>
        <c:crosses val="autoZero"/>
        <c:auto val="1"/>
        <c:lblAlgn val="ctr"/>
        <c:lblOffset val="100"/>
        <c:noMultiLvlLbl val="0"/>
      </c:catAx>
      <c:valAx>
        <c:axId val="-21245202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52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PIG</a:t>
            </a:r>
            <a:r>
              <a:rPr lang="en-GB"/>
              <a:t> STANOLS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'Fall 16'!$DR$584</c:f>
              <c:strCache>
                <c:ptCount val="1"/>
                <c:pt idx="0">
                  <c:v>P1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16'!$DR$630:$DR$649</c:f>
              <c:numCache>
                <c:formatCode>0%</c:formatCode>
                <c:ptCount val="20"/>
                <c:pt idx="0">
                  <c:v>0.32081415987037604</c:v>
                </c:pt>
                <c:pt idx="1">
                  <c:v>0</c:v>
                </c:pt>
                <c:pt idx="2">
                  <c:v>6.7648434822691103E-2</c:v>
                </c:pt>
                <c:pt idx="3">
                  <c:v>3.4493123605105168E-3</c:v>
                </c:pt>
                <c:pt idx="4">
                  <c:v>4.3565220146696655E-3</c:v>
                </c:pt>
                <c:pt idx="5">
                  <c:v>7.2655131547681034E-4</c:v>
                </c:pt>
                <c:pt idx="6">
                  <c:v>1.5915121914263498E-3</c:v>
                </c:pt>
                <c:pt idx="7">
                  <c:v>3.479567855797995E-2</c:v>
                </c:pt>
                <c:pt idx="8">
                  <c:v>0.11713974815360714</c:v>
                </c:pt>
                <c:pt idx="9">
                  <c:v>9.9686166892992371E-3</c:v>
                </c:pt>
                <c:pt idx="10">
                  <c:v>8.0861002483783237E-3</c:v>
                </c:pt>
                <c:pt idx="11">
                  <c:v>1.1360167859405624E-2</c:v>
                </c:pt>
                <c:pt idx="12">
                  <c:v>1.0041452818444791E-3</c:v>
                </c:pt>
                <c:pt idx="13">
                  <c:v>0.27382905384817668</c:v>
                </c:pt>
                <c:pt idx="14">
                  <c:v>9.3190780090009768E-3</c:v>
                </c:pt>
                <c:pt idx="15">
                  <c:v>4.5201962621988785E-2</c:v>
                </c:pt>
                <c:pt idx="16">
                  <c:v>3.8240434987563555E-2</c:v>
                </c:pt>
                <c:pt idx="17">
                  <c:v>5.1677579484991508E-4</c:v>
                </c:pt>
                <c:pt idx="18">
                  <c:v>5.1069523965666913E-2</c:v>
                </c:pt>
                <c:pt idx="19">
                  <c:v>8.8222140708798624E-4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F-41F4-A425-7A612984167B}"/>
            </c:ext>
          </c:extLst>
        </c:ser>
        <c:ser>
          <c:idx val="1"/>
          <c:order val="1"/>
          <c:tx>
            <c:strRef>
              <c:f>'Fall 16'!$DS$584</c:f>
              <c:strCache>
                <c:ptCount val="1"/>
                <c:pt idx="0">
                  <c:v>P2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16'!$DS$630:$DS$649</c:f>
              <c:numCache>
                <c:formatCode>0%</c:formatCode>
                <c:ptCount val="20"/>
                <c:pt idx="0">
                  <c:v>0.14934247443336651</c:v>
                </c:pt>
                <c:pt idx="1">
                  <c:v>3.352363206729565E-3</c:v>
                </c:pt>
                <c:pt idx="2">
                  <c:v>0.13512456632347483</c:v>
                </c:pt>
                <c:pt idx="3">
                  <c:v>6.4479058847443909E-3</c:v>
                </c:pt>
                <c:pt idx="4">
                  <c:v>3.5693400796524203E-3</c:v>
                </c:pt>
                <c:pt idx="5">
                  <c:v>2.2130499514916037E-3</c:v>
                </c:pt>
                <c:pt idx="6">
                  <c:v>1.0524853519365494E-2</c:v>
                </c:pt>
                <c:pt idx="7">
                  <c:v>5.3561016381454774E-2</c:v>
                </c:pt>
                <c:pt idx="8">
                  <c:v>7.893038741658423E-2</c:v>
                </c:pt>
                <c:pt idx="9">
                  <c:v>3.1089630872304898E-2</c:v>
                </c:pt>
                <c:pt idx="10">
                  <c:v>1.9618875639980424E-2</c:v>
                </c:pt>
                <c:pt idx="11">
                  <c:v>1.3358877817460348E-2</c:v>
                </c:pt>
                <c:pt idx="12">
                  <c:v>4.4495197981271354E-3</c:v>
                </c:pt>
                <c:pt idx="13">
                  <c:v>0.21761599849912241</c:v>
                </c:pt>
                <c:pt idx="14">
                  <c:v>2.1811507960568959E-2</c:v>
                </c:pt>
                <c:pt idx="15">
                  <c:v>0.1091820893655685</c:v>
                </c:pt>
                <c:pt idx="16">
                  <c:v>4.5329361082742825E-2</c:v>
                </c:pt>
                <c:pt idx="17">
                  <c:v>1.8358386461726675E-3</c:v>
                </c:pt>
                <c:pt idx="18">
                  <c:v>9.1057063501378308E-2</c:v>
                </c:pt>
                <c:pt idx="19">
                  <c:v>1.5852796197096493E-3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7F-41F4-A425-7A612984167B}"/>
            </c:ext>
          </c:extLst>
        </c:ser>
        <c:ser>
          <c:idx val="2"/>
          <c:order val="2"/>
          <c:tx>
            <c:strRef>
              <c:f>'Fall 16'!$DT$584</c:f>
              <c:strCache>
                <c:ptCount val="1"/>
                <c:pt idx="0">
                  <c:v>P3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16'!$DT$630:$DT$649</c:f>
              <c:numCache>
                <c:formatCode>0%</c:formatCode>
                <c:ptCount val="20"/>
                <c:pt idx="0">
                  <c:v>0.25984837715671549</c:v>
                </c:pt>
                <c:pt idx="1">
                  <c:v>7.3142544530199001E-4</c:v>
                </c:pt>
                <c:pt idx="2">
                  <c:v>7.7704628916180851E-2</c:v>
                </c:pt>
                <c:pt idx="3">
                  <c:v>2.3040281062187955E-3</c:v>
                </c:pt>
                <c:pt idx="4">
                  <c:v>1.8752647765475253E-3</c:v>
                </c:pt>
                <c:pt idx="5">
                  <c:v>5.0065176715083782E-4</c:v>
                </c:pt>
                <c:pt idx="6">
                  <c:v>2.4764816097505348E-3</c:v>
                </c:pt>
                <c:pt idx="7">
                  <c:v>5.3671360648460203E-2</c:v>
                </c:pt>
                <c:pt idx="8">
                  <c:v>0.12019155076973936</c:v>
                </c:pt>
                <c:pt idx="9">
                  <c:v>1.0933998896561969E-2</c:v>
                </c:pt>
                <c:pt idx="10">
                  <c:v>7.5036771855138554E-3</c:v>
                </c:pt>
                <c:pt idx="11">
                  <c:v>7.9061033306436403E-3</c:v>
                </c:pt>
                <c:pt idx="12">
                  <c:v>8.0377488518274713E-4</c:v>
                </c:pt>
                <c:pt idx="13">
                  <c:v>0.26395420874942277</c:v>
                </c:pt>
                <c:pt idx="14">
                  <c:v>7.1907374006830336E-3</c:v>
                </c:pt>
                <c:pt idx="15">
                  <c:v>4.8851441673631944E-2</c:v>
                </c:pt>
                <c:pt idx="16">
                  <c:v>5.758545226609274E-2</c:v>
                </c:pt>
                <c:pt idx="17">
                  <c:v>7.2499525500126076E-4</c:v>
                </c:pt>
                <c:pt idx="18">
                  <c:v>7.4141502733740774E-2</c:v>
                </c:pt>
                <c:pt idx="19">
                  <c:v>1.100338427459517E-3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7F-41F4-A425-7A612984167B}"/>
            </c:ext>
          </c:extLst>
        </c:ser>
        <c:ser>
          <c:idx val="3"/>
          <c:order val="3"/>
          <c:tx>
            <c:strRef>
              <c:f>'Fall 16'!$DU$584</c:f>
              <c:strCache>
                <c:ptCount val="1"/>
                <c:pt idx="0">
                  <c:v>P4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16'!$DU$630:$DU$649</c:f>
              <c:numCache>
                <c:formatCode>0%</c:formatCode>
                <c:ptCount val="20"/>
                <c:pt idx="0">
                  <c:v>0.20408177614847012</c:v>
                </c:pt>
                <c:pt idx="1">
                  <c:v>0</c:v>
                </c:pt>
                <c:pt idx="2">
                  <c:v>0.11281446232750893</c:v>
                </c:pt>
                <c:pt idx="3">
                  <c:v>4.3472503037584728E-3</c:v>
                </c:pt>
                <c:pt idx="4">
                  <c:v>4.140447388778782E-3</c:v>
                </c:pt>
                <c:pt idx="5">
                  <c:v>0</c:v>
                </c:pt>
                <c:pt idx="6">
                  <c:v>0</c:v>
                </c:pt>
                <c:pt idx="7">
                  <c:v>6.2065682041160704E-2</c:v>
                </c:pt>
                <c:pt idx="8">
                  <c:v>0.11243982211034799</c:v>
                </c:pt>
                <c:pt idx="9">
                  <c:v>1.948905170310429E-2</c:v>
                </c:pt>
                <c:pt idx="10">
                  <c:v>1.454616073216203E-2</c:v>
                </c:pt>
                <c:pt idx="11">
                  <c:v>1.1188825500112057E-2</c:v>
                </c:pt>
                <c:pt idx="12">
                  <c:v>1.9323703181418311E-3</c:v>
                </c:pt>
                <c:pt idx="13">
                  <c:v>0.19426673953968529</c:v>
                </c:pt>
                <c:pt idx="14">
                  <c:v>0</c:v>
                </c:pt>
                <c:pt idx="15">
                  <c:v>7.5535217676720529E-2</c:v>
                </c:pt>
                <c:pt idx="16">
                  <c:v>7.1397963050567698E-2</c:v>
                </c:pt>
                <c:pt idx="17">
                  <c:v>1.1439108950107506E-3</c:v>
                </c:pt>
                <c:pt idx="18">
                  <c:v>0.1091028822719238</c:v>
                </c:pt>
                <c:pt idx="19">
                  <c:v>1.5074379925467919E-3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7F-41F4-A425-7A612984167B}"/>
            </c:ext>
          </c:extLst>
        </c:ser>
        <c:ser>
          <c:idx val="4"/>
          <c:order val="4"/>
          <c:tx>
            <c:strRef>
              <c:f>'Fall 16'!$DV$584</c:f>
              <c:strCache>
                <c:ptCount val="1"/>
                <c:pt idx="0">
                  <c:v>P5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16'!$DV$630:$DV$649</c:f>
              <c:numCache>
                <c:formatCode>0%</c:formatCode>
                <c:ptCount val="20"/>
                <c:pt idx="0">
                  <c:v>0.22901516665143548</c:v>
                </c:pt>
                <c:pt idx="1">
                  <c:v>0</c:v>
                </c:pt>
                <c:pt idx="2">
                  <c:v>0.10468767539874779</c:v>
                </c:pt>
                <c:pt idx="3">
                  <c:v>4.8569189244487979E-3</c:v>
                </c:pt>
                <c:pt idx="4">
                  <c:v>3.9286603641711009E-3</c:v>
                </c:pt>
                <c:pt idx="5">
                  <c:v>2.2015616958993237E-3</c:v>
                </c:pt>
                <c:pt idx="6">
                  <c:v>0</c:v>
                </c:pt>
                <c:pt idx="7">
                  <c:v>4.1522331122986145E-2</c:v>
                </c:pt>
                <c:pt idx="8">
                  <c:v>0.11875092661798939</c:v>
                </c:pt>
                <c:pt idx="9">
                  <c:v>1.8458460753307291E-2</c:v>
                </c:pt>
                <c:pt idx="10">
                  <c:v>1.4139220724263079E-2</c:v>
                </c:pt>
                <c:pt idx="11">
                  <c:v>1.1381359887733491E-2</c:v>
                </c:pt>
                <c:pt idx="12">
                  <c:v>1.7884708592883849E-3</c:v>
                </c:pt>
                <c:pt idx="13">
                  <c:v>0.22680686465977329</c:v>
                </c:pt>
                <c:pt idx="14">
                  <c:v>0</c:v>
                </c:pt>
                <c:pt idx="15">
                  <c:v>6.6078625934035226E-2</c:v>
                </c:pt>
                <c:pt idx="16">
                  <c:v>6.2392162221359196E-2</c:v>
                </c:pt>
                <c:pt idx="17">
                  <c:v>9.6416627769204885E-4</c:v>
                </c:pt>
                <c:pt idx="18">
                  <c:v>9.1713897143831116E-2</c:v>
                </c:pt>
                <c:pt idx="19">
                  <c:v>1.3135307630387581E-3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7F-41F4-A425-7A612984167B}"/>
            </c:ext>
          </c:extLst>
        </c:ser>
        <c:ser>
          <c:idx val="5"/>
          <c:order val="5"/>
          <c:tx>
            <c:strRef>
              <c:f>'Fall 16'!$DW$584</c:f>
              <c:strCache>
                <c:ptCount val="1"/>
                <c:pt idx="0">
                  <c:v>P6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16'!$DW$630:$DW$649</c:f>
              <c:numCache>
                <c:formatCode>0%</c:formatCode>
                <c:ptCount val="20"/>
                <c:pt idx="0">
                  <c:v>0.27810925139979165</c:v>
                </c:pt>
                <c:pt idx="1">
                  <c:v>0</c:v>
                </c:pt>
                <c:pt idx="2">
                  <c:v>6.2224991733136149E-2</c:v>
                </c:pt>
                <c:pt idx="3">
                  <c:v>2.7454517010183057E-2</c:v>
                </c:pt>
                <c:pt idx="4">
                  <c:v>2.7362438817648813E-3</c:v>
                </c:pt>
                <c:pt idx="5">
                  <c:v>0</c:v>
                </c:pt>
                <c:pt idx="6">
                  <c:v>0</c:v>
                </c:pt>
                <c:pt idx="7">
                  <c:v>5.8054135920404037E-2</c:v>
                </c:pt>
                <c:pt idx="8">
                  <c:v>9.3901515213981004E-2</c:v>
                </c:pt>
                <c:pt idx="9">
                  <c:v>2.0921235956214725E-2</c:v>
                </c:pt>
                <c:pt idx="10">
                  <c:v>2.0071655339121895E-2</c:v>
                </c:pt>
                <c:pt idx="11">
                  <c:v>2.9913706565330662E-2</c:v>
                </c:pt>
                <c:pt idx="12">
                  <c:v>7.5716179050739395E-3</c:v>
                </c:pt>
                <c:pt idx="13">
                  <c:v>0.25665693569374853</c:v>
                </c:pt>
                <c:pt idx="14">
                  <c:v>0</c:v>
                </c:pt>
                <c:pt idx="15">
                  <c:v>3.5542765517831865E-2</c:v>
                </c:pt>
                <c:pt idx="16">
                  <c:v>4.8901725407164934E-2</c:v>
                </c:pt>
                <c:pt idx="17">
                  <c:v>4.1925223885130435E-3</c:v>
                </c:pt>
                <c:pt idx="18">
                  <c:v>5.3747180067739792E-2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7F-41F4-A425-7A612984167B}"/>
            </c:ext>
          </c:extLst>
        </c:ser>
        <c:ser>
          <c:idx val="6"/>
          <c:order val="6"/>
          <c:tx>
            <c:strRef>
              <c:f>'Fall 16'!$DX$584</c:f>
              <c:strCache>
                <c:ptCount val="1"/>
                <c:pt idx="0">
                  <c:v>P7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'Fall 16'!$A$630:$B$649</c:f>
              <c:strCache>
                <c:ptCount val="20"/>
                <c:pt idx="0">
                  <c:v>Coprostanol (215)</c:v>
                </c:pt>
                <c:pt idx="1">
                  <c:v>Epicholestanol (215)</c:v>
                </c:pt>
                <c:pt idx="2">
                  <c:v>Epicoprostanol (215)</c:v>
                </c:pt>
                <c:pt idx="3">
                  <c:v>Brassicastanol (215)</c:v>
                </c:pt>
                <c:pt idx="4">
                  <c:v>Lichestanol (253)</c:v>
                </c:pt>
                <c:pt idx="5">
                  <c:v>Epibrassicastanol (215)</c:v>
                </c:pt>
                <c:pt idx="6">
                  <c:v>24(24)-methylenecholestanol? (215)</c:v>
                </c:pt>
                <c:pt idx="7">
                  <c:v>Cholestanol (445)</c:v>
                </c:pt>
                <c:pt idx="8">
                  <c:v>5ß-Campestanol (384)</c:v>
                </c:pt>
                <c:pt idx="9">
                  <c:v>5α-Epicampestanol (215)</c:v>
                </c:pt>
                <c:pt idx="10">
                  <c:v>5ß-Epicampestanol (215)</c:v>
                </c:pt>
                <c:pt idx="11">
                  <c:v>5ß-Stigmastanol (215)</c:v>
                </c:pt>
                <c:pt idx="12">
                  <c:v>5ß-Epistigmastanol (215)</c:v>
                </c:pt>
                <c:pt idx="13">
                  <c:v>24-Ethylcoprostanol ( 215)</c:v>
                </c:pt>
                <c:pt idx="14">
                  <c:v>Ergostanol (253)</c:v>
                </c:pt>
                <c:pt idx="15">
                  <c:v>24-Ethylepicoprostanol ( 215)</c:v>
                </c:pt>
                <c:pt idx="16">
                  <c:v>Campestanol (215)</c:v>
                </c:pt>
                <c:pt idx="17">
                  <c:v>Stigmastanol (215)</c:v>
                </c:pt>
                <c:pt idx="18">
                  <c:v>Sitostanol (215)</c:v>
                </c:pt>
                <c:pt idx="19">
                  <c:v>Fucostanol (215)</c:v>
                </c:pt>
              </c:strCache>
            </c:strRef>
          </c:cat>
          <c:val>
            <c:numRef>
              <c:f>'Fall 16'!$DX$630:$DX$649</c:f>
              <c:numCache>
                <c:formatCode>0%</c:formatCode>
                <c:ptCount val="20"/>
                <c:pt idx="0">
                  <c:v>0.30668352365832319</c:v>
                </c:pt>
                <c:pt idx="1">
                  <c:v>0</c:v>
                </c:pt>
                <c:pt idx="2">
                  <c:v>6.0842277564086167E-2</c:v>
                </c:pt>
                <c:pt idx="3">
                  <c:v>1.5587204063870616E-2</c:v>
                </c:pt>
                <c:pt idx="4">
                  <c:v>4.7198799067111954E-3</c:v>
                </c:pt>
                <c:pt idx="5">
                  <c:v>0</c:v>
                </c:pt>
                <c:pt idx="6">
                  <c:v>0</c:v>
                </c:pt>
                <c:pt idx="7">
                  <c:v>5.9174878878351052E-2</c:v>
                </c:pt>
                <c:pt idx="8">
                  <c:v>9.5906377971469295E-2</c:v>
                </c:pt>
                <c:pt idx="9">
                  <c:v>1.384689859430179E-2</c:v>
                </c:pt>
                <c:pt idx="10">
                  <c:v>1.2569253140776126E-2</c:v>
                </c:pt>
                <c:pt idx="11">
                  <c:v>2.014536115368434E-2</c:v>
                </c:pt>
                <c:pt idx="12">
                  <c:v>4.3374296385913121E-3</c:v>
                </c:pt>
                <c:pt idx="13">
                  <c:v>0.26304983373424839</c:v>
                </c:pt>
                <c:pt idx="14">
                  <c:v>0</c:v>
                </c:pt>
                <c:pt idx="15">
                  <c:v>3.5702044164357558E-2</c:v>
                </c:pt>
                <c:pt idx="16">
                  <c:v>4.6840811718373426E-2</c:v>
                </c:pt>
                <c:pt idx="17">
                  <c:v>2.4328946564214893E-3</c:v>
                </c:pt>
                <c:pt idx="18">
                  <c:v>5.8161331156434189E-2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7F-41F4-A425-7A6129841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433520"/>
        <c:axId val="-2125135664"/>
      </c:barChart>
      <c:catAx>
        <c:axId val="-212443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5135664"/>
        <c:crosses val="autoZero"/>
        <c:auto val="1"/>
        <c:lblAlgn val="ctr"/>
        <c:lblOffset val="100"/>
        <c:noMultiLvlLbl val="0"/>
      </c:catAx>
      <c:valAx>
        <c:axId val="-212513566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443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_xlchart.v1.8</cx:f>
      </cx:numDim>
    </cx:data>
    <cx:data id="1">
      <cx:numDim type="val">
        <cx:f dir="row">_xlchart.v1.1</cx:f>
      </cx:numDim>
    </cx:data>
    <cx:data id="2">
      <cx:numDim type="val">
        <cx:f dir="row">_xlchart.v1.3</cx:f>
      </cx:numDim>
    </cx:data>
    <cx:data id="3">
      <cx:numDim type="val">
        <cx:f dir="row">_xlchart.v1.5</cx:f>
      </cx:numDim>
    </cx:data>
    <cx:data id="4">
      <cx:numDim type="val">
        <cx:f dir="row">_xlchart.v1.7</cx:f>
      </cx:numDim>
    </cx:data>
    <cx:data id="5">
      <cx:numDim type="val">
        <cx:f dir="row">_xlchart.v1.10</cx:f>
      </cx:numDim>
    </cx:data>
    <cx:data id="6">
      <cx:numDim type="val">
        <cx:f dir="row">_xlchart.v1.18</cx:f>
      </cx:numDim>
    </cx:data>
    <cx:data id="7">
      <cx:numDim type="val">
        <cx:f dir="row">_xlchart.v1.12</cx:f>
      </cx:numDim>
    </cx:data>
    <cx:data id="8">
      <cx:numDim type="val">
        <cx:f dir="row">_xlchart.v1.14</cx:f>
      </cx:numDim>
    </cx:data>
    <cx:data id="9">
      <cx:numDim type="val">
        <cx:f dir="row">_xlchart.v1.16</cx:f>
      </cx:numDim>
    </cx:data>
  </cx:chartData>
  <cx:chart>
    <cx:title pos="t" align="ctr" overlay="0">
      <cx:tx>
        <cx:rich>
          <a:bodyPr rot="0" spcFirstLastPara="1" vertOverflow="ellipsis" vert="horz" wrap="square" lIns="0" tIns="0" rIns="0" bIns="0" anchor="ctr" anchorCtr="1"/>
          <a:lstStyle/>
          <a:p>
            <a:pPr algn="ctr">
              <a:defRPr/>
            </a:pPr>
            <a:r>
              <a:rPr lang="en-US"/>
              <a:t>VI</a:t>
            </a:r>
          </a:p>
        </cx:rich>
      </cx:tx>
    </cx:title>
    <cx:plotArea>
      <cx:plotAreaRegion>
        <cx:series layoutId="boxWhisker" uniqueId="{0000000C-6C18-4946-B3B9-E14F3174CFBC}">
          <cx:tx>
            <cx:txData>
              <cx:f>_xlchart.v1.19</cx:f>
              <cx:v>REINDEER</cx:v>
            </cx:txData>
          </cx:tx>
          <cx:dataId val="0"/>
          <cx:layoutPr>
            <cx:visibility meanMarker="0"/>
            <cx:statistics quartileMethod="exclusive"/>
          </cx:layoutPr>
        </cx:series>
        <cx:series layoutId="boxWhisker" uniqueId="{0000000D-6C18-4946-B3B9-E14F3174CFBC}">
          <cx:tx>
            <cx:txData>
              <cx:f>_xlchart.v1.0</cx:f>
              <cx:v>LEMMING</cx:v>
            </cx:txData>
          </cx:tx>
          <cx:dataId val="1"/>
          <cx:layoutPr>
            <cx:visibility meanMarker="0"/>
            <cx:statistics quartileMethod="exclusive"/>
          </cx:layoutPr>
        </cx:series>
        <cx:series layoutId="boxWhisker" uniqueId="{0000000E-6C18-4946-B3B9-E14F3174CFBC}">
          <cx:tx>
            <cx:txData>
              <cx:f>_xlchart.v1.2</cx:f>
              <cx:v>GOAT</cx:v>
            </cx:txData>
          </cx:tx>
          <cx:dataId val="2"/>
          <cx:layoutPr>
            <cx:visibility meanMarker="0"/>
            <cx:statistics quartileMethod="exclusive"/>
          </cx:layoutPr>
        </cx:series>
        <cx:series layoutId="boxWhisker" uniqueId="{0000000F-6C18-4946-B3B9-E14F3174CFBC}">
          <cx:tx>
            <cx:txData>
              <cx:f>_xlchart.v1.4</cx:f>
              <cx:v>SHEEP</cx:v>
            </cx:txData>
          </cx:tx>
          <cx:dataId val="3"/>
          <cx:layoutPr>
            <cx:visibility meanMarker="0"/>
            <cx:statistics quartileMethod="exclusive"/>
          </cx:layoutPr>
        </cx:series>
        <cx:series layoutId="boxWhisker" uniqueId="{00000010-6C18-4946-B3B9-E14F3174CFBC}">
          <cx:tx>
            <cx:txData>
              <cx:f>_xlchart.v1.6</cx:f>
              <cx:v>HORSE</cx:v>
            </cx:txData>
          </cx:tx>
          <cx:dataId val="4"/>
          <cx:layoutPr>
            <cx:visibility meanMarker="0"/>
            <cx:statistics quartileMethod="exclusive"/>
          </cx:layoutPr>
        </cx:series>
        <cx:series layoutId="boxWhisker" uniqueId="{00000011-6C18-4946-B3B9-E14F3174CFBC}">
          <cx:tx>
            <cx:txData>
              <cx:f>_xlchart.v1.9</cx:f>
              <cx:v>MOOSE</cx:v>
            </cx:txData>
          </cx:tx>
          <cx:dataId val="5"/>
          <cx:layoutPr>
            <cx:visibility meanMarker="0"/>
            <cx:statistics quartileMethod="exclusive"/>
          </cx:layoutPr>
        </cx:series>
        <cx:series layoutId="boxWhisker" uniqueId="{00000012-6C18-4946-B3B9-E14F3174CFBC}">
          <cx:tx>
            <cx:txData>
              <cx:f>_xlchart.v1.17</cx:f>
              <cx:v>COW</cx:v>
            </cx:txData>
          </cx:tx>
          <cx:dataId val="6"/>
          <cx:layoutPr>
            <cx:visibility meanMarker="0"/>
            <cx:statistics quartileMethod="exclusive"/>
          </cx:layoutPr>
        </cx:series>
        <cx:series layoutId="boxWhisker" uniqueId="{00000013-6C18-4946-B3B9-E14F3174CFBC}">
          <cx:tx>
            <cx:txData>
              <cx:f>_xlchart.v1.11</cx:f>
              <cx:v>DOG</cx:v>
            </cx:txData>
          </cx:tx>
          <cx:dataId val="7"/>
          <cx:layoutPr>
            <cx:visibility meanMarker="0"/>
            <cx:statistics quartileMethod="exclusive"/>
          </cx:layoutPr>
        </cx:series>
        <cx:series layoutId="boxWhisker" uniqueId="{00000014-6C18-4946-B3B9-E14F3174CFBC}">
          <cx:tx>
            <cx:txData>
              <cx:f>_xlchart.v1.13</cx:f>
              <cx:v>HUMAN</cx:v>
            </cx:txData>
          </cx:tx>
          <cx:dataId val="8"/>
          <cx:layoutPr>
            <cx:visibility meanMarker="0"/>
            <cx:statistics quartileMethod="exclusive"/>
          </cx:layoutPr>
        </cx:series>
        <cx:series layoutId="boxWhisker" uniqueId="{00000015-6C18-4946-B3B9-E14F3174CFBC}">
          <cx:tx>
            <cx:txData>
              <cx:f>_xlchart.v1.15</cx:f>
              <cx:v>PIG</cx:v>
            </cx:txData>
          </cx:tx>
          <cx:dataId val="9"/>
          <cx:layoutPr>
            <cx:visibility meanMarker="0"/>
            <cx:statistics quartileMethod="exclusive"/>
          </cx:layoutPr>
        </cx:series>
      </cx:plotAreaRegion>
      <cx:axis id="0">
        <cx:catScaling gapWidth="1.10000002"/>
        <cx:tickLabels/>
      </cx:axis>
      <cx:axis id="1">
        <cx:valScaling/>
        <cx:majorGridlines/>
        <cx:tickLabels/>
      </cx:axis>
    </cx:plotArea>
    <cx:legend pos="t" align="ctr" overlay="0"/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40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lumMod val="6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25000"/>
            <a:lumOff val="7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</cs:dropLine>
  <cs:errorBar>
    <cs:lnRef idx="0"/>
    <cs:fillRef idx="0"/>
    <cs:effectRef idx="0"/>
    <cs:fontRef idx="minor">
      <a:schemeClr val="dk1"/>
    </cs:fontRef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  <cs:bodyPr rot="0" vert="horz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7.xml"/><Relationship Id="rId117" Type="http://schemas.openxmlformats.org/officeDocument/2006/relationships/chart" Target="../charts/chart118.xml"/><Relationship Id="rId21" Type="http://schemas.openxmlformats.org/officeDocument/2006/relationships/chart" Target="../charts/chart22.xml"/><Relationship Id="rId42" Type="http://schemas.openxmlformats.org/officeDocument/2006/relationships/chart" Target="../charts/chart43.xml"/><Relationship Id="rId47" Type="http://schemas.openxmlformats.org/officeDocument/2006/relationships/chart" Target="../charts/chart48.xml"/><Relationship Id="rId63" Type="http://schemas.openxmlformats.org/officeDocument/2006/relationships/chart" Target="../charts/chart64.xml"/><Relationship Id="rId68" Type="http://schemas.openxmlformats.org/officeDocument/2006/relationships/chart" Target="../charts/chart69.xml"/><Relationship Id="rId84" Type="http://schemas.openxmlformats.org/officeDocument/2006/relationships/chart" Target="../charts/chart85.xml"/><Relationship Id="rId89" Type="http://schemas.openxmlformats.org/officeDocument/2006/relationships/chart" Target="../charts/chart90.xml"/><Relationship Id="rId112" Type="http://schemas.openxmlformats.org/officeDocument/2006/relationships/chart" Target="../charts/chart113.xml"/><Relationship Id="rId133" Type="http://schemas.openxmlformats.org/officeDocument/2006/relationships/chart" Target="../charts/chart134.xml"/><Relationship Id="rId138" Type="http://schemas.openxmlformats.org/officeDocument/2006/relationships/chart" Target="../charts/chart139.xml"/><Relationship Id="rId16" Type="http://schemas.openxmlformats.org/officeDocument/2006/relationships/chart" Target="../charts/chart17.xml"/><Relationship Id="rId107" Type="http://schemas.openxmlformats.org/officeDocument/2006/relationships/chart" Target="../charts/chart108.xml"/><Relationship Id="rId11" Type="http://schemas.openxmlformats.org/officeDocument/2006/relationships/chart" Target="../charts/chart12.xml"/><Relationship Id="rId32" Type="http://schemas.openxmlformats.org/officeDocument/2006/relationships/chart" Target="../charts/chart33.xml"/><Relationship Id="rId37" Type="http://schemas.openxmlformats.org/officeDocument/2006/relationships/chart" Target="../charts/chart38.xml"/><Relationship Id="rId53" Type="http://schemas.openxmlformats.org/officeDocument/2006/relationships/chart" Target="../charts/chart54.xml"/><Relationship Id="rId58" Type="http://schemas.openxmlformats.org/officeDocument/2006/relationships/chart" Target="../charts/chart59.xml"/><Relationship Id="rId74" Type="http://schemas.openxmlformats.org/officeDocument/2006/relationships/chart" Target="../charts/chart75.xml"/><Relationship Id="rId79" Type="http://schemas.openxmlformats.org/officeDocument/2006/relationships/chart" Target="../charts/chart80.xml"/><Relationship Id="rId102" Type="http://schemas.openxmlformats.org/officeDocument/2006/relationships/chart" Target="../charts/chart103.xml"/><Relationship Id="rId123" Type="http://schemas.openxmlformats.org/officeDocument/2006/relationships/chart" Target="../charts/chart124.xml"/><Relationship Id="rId128" Type="http://schemas.openxmlformats.org/officeDocument/2006/relationships/chart" Target="../charts/chart129.xml"/><Relationship Id="rId144" Type="http://schemas.openxmlformats.org/officeDocument/2006/relationships/image" Target="../media/image1.png"/><Relationship Id="rId149" Type="http://schemas.openxmlformats.org/officeDocument/2006/relationships/chart" Target="../charts/chart148.xml"/><Relationship Id="rId5" Type="http://schemas.openxmlformats.org/officeDocument/2006/relationships/chart" Target="../charts/chart6.xml"/><Relationship Id="rId90" Type="http://schemas.openxmlformats.org/officeDocument/2006/relationships/chart" Target="../charts/chart91.xml"/><Relationship Id="rId95" Type="http://schemas.openxmlformats.org/officeDocument/2006/relationships/chart" Target="../charts/chart96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43" Type="http://schemas.openxmlformats.org/officeDocument/2006/relationships/chart" Target="../charts/chart44.xml"/><Relationship Id="rId48" Type="http://schemas.openxmlformats.org/officeDocument/2006/relationships/chart" Target="../charts/chart49.xml"/><Relationship Id="rId64" Type="http://schemas.openxmlformats.org/officeDocument/2006/relationships/chart" Target="../charts/chart65.xml"/><Relationship Id="rId69" Type="http://schemas.openxmlformats.org/officeDocument/2006/relationships/chart" Target="../charts/chart70.xml"/><Relationship Id="rId113" Type="http://schemas.openxmlformats.org/officeDocument/2006/relationships/chart" Target="../charts/chart114.xml"/><Relationship Id="rId118" Type="http://schemas.openxmlformats.org/officeDocument/2006/relationships/chart" Target="../charts/chart119.xml"/><Relationship Id="rId134" Type="http://schemas.openxmlformats.org/officeDocument/2006/relationships/chart" Target="../charts/chart135.xml"/><Relationship Id="rId139" Type="http://schemas.openxmlformats.org/officeDocument/2006/relationships/chart" Target="../charts/chart140.xml"/><Relationship Id="rId80" Type="http://schemas.openxmlformats.org/officeDocument/2006/relationships/chart" Target="../charts/chart81.xml"/><Relationship Id="rId85" Type="http://schemas.openxmlformats.org/officeDocument/2006/relationships/chart" Target="../charts/chart86.xml"/><Relationship Id="rId150" Type="http://schemas.openxmlformats.org/officeDocument/2006/relationships/chart" Target="../charts/chart149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33" Type="http://schemas.openxmlformats.org/officeDocument/2006/relationships/chart" Target="../charts/chart34.xml"/><Relationship Id="rId38" Type="http://schemas.openxmlformats.org/officeDocument/2006/relationships/chart" Target="../charts/chart39.xml"/><Relationship Id="rId46" Type="http://schemas.openxmlformats.org/officeDocument/2006/relationships/chart" Target="../charts/chart47.xml"/><Relationship Id="rId59" Type="http://schemas.openxmlformats.org/officeDocument/2006/relationships/chart" Target="../charts/chart60.xml"/><Relationship Id="rId67" Type="http://schemas.openxmlformats.org/officeDocument/2006/relationships/chart" Target="../charts/chart68.xml"/><Relationship Id="rId103" Type="http://schemas.openxmlformats.org/officeDocument/2006/relationships/chart" Target="../charts/chart104.xml"/><Relationship Id="rId108" Type="http://schemas.openxmlformats.org/officeDocument/2006/relationships/chart" Target="../charts/chart109.xml"/><Relationship Id="rId116" Type="http://schemas.openxmlformats.org/officeDocument/2006/relationships/chart" Target="../charts/chart117.xml"/><Relationship Id="rId124" Type="http://schemas.openxmlformats.org/officeDocument/2006/relationships/chart" Target="../charts/chart125.xml"/><Relationship Id="rId129" Type="http://schemas.openxmlformats.org/officeDocument/2006/relationships/chart" Target="../charts/chart130.xml"/><Relationship Id="rId137" Type="http://schemas.openxmlformats.org/officeDocument/2006/relationships/chart" Target="../charts/chart138.xml"/><Relationship Id="rId20" Type="http://schemas.openxmlformats.org/officeDocument/2006/relationships/chart" Target="../charts/chart21.xml"/><Relationship Id="rId41" Type="http://schemas.openxmlformats.org/officeDocument/2006/relationships/chart" Target="../charts/chart42.xml"/><Relationship Id="rId54" Type="http://schemas.openxmlformats.org/officeDocument/2006/relationships/chart" Target="../charts/chart55.xml"/><Relationship Id="rId62" Type="http://schemas.openxmlformats.org/officeDocument/2006/relationships/chart" Target="../charts/chart63.xml"/><Relationship Id="rId70" Type="http://schemas.openxmlformats.org/officeDocument/2006/relationships/chart" Target="../charts/chart71.xml"/><Relationship Id="rId75" Type="http://schemas.openxmlformats.org/officeDocument/2006/relationships/chart" Target="../charts/chart76.xml"/><Relationship Id="rId83" Type="http://schemas.openxmlformats.org/officeDocument/2006/relationships/chart" Target="../charts/chart84.xml"/><Relationship Id="rId88" Type="http://schemas.openxmlformats.org/officeDocument/2006/relationships/chart" Target="../charts/chart89.xml"/><Relationship Id="rId91" Type="http://schemas.openxmlformats.org/officeDocument/2006/relationships/chart" Target="../charts/chart92.xml"/><Relationship Id="rId96" Type="http://schemas.openxmlformats.org/officeDocument/2006/relationships/chart" Target="../charts/chart97.xml"/><Relationship Id="rId111" Type="http://schemas.openxmlformats.org/officeDocument/2006/relationships/chart" Target="../charts/chart112.xml"/><Relationship Id="rId132" Type="http://schemas.openxmlformats.org/officeDocument/2006/relationships/chart" Target="../charts/chart133.xml"/><Relationship Id="rId140" Type="http://schemas.openxmlformats.org/officeDocument/2006/relationships/chart" Target="../charts/chart141.xml"/><Relationship Id="rId145" Type="http://schemas.openxmlformats.org/officeDocument/2006/relationships/chart" Target="../charts/chart145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36" Type="http://schemas.openxmlformats.org/officeDocument/2006/relationships/chart" Target="../charts/chart37.xml"/><Relationship Id="rId49" Type="http://schemas.openxmlformats.org/officeDocument/2006/relationships/chart" Target="../charts/chart50.xml"/><Relationship Id="rId57" Type="http://schemas.openxmlformats.org/officeDocument/2006/relationships/chart" Target="../charts/chart58.xml"/><Relationship Id="rId106" Type="http://schemas.openxmlformats.org/officeDocument/2006/relationships/chart" Target="../charts/chart107.xml"/><Relationship Id="rId114" Type="http://schemas.openxmlformats.org/officeDocument/2006/relationships/chart" Target="../charts/chart115.xml"/><Relationship Id="rId119" Type="http://schemas.openxmlformats.org/officeDocument/2006/relationships/chart" Target="../charts/chart120.xml"/><Relationship Id="rId127" Type="http://schemas.openxmlformats.org/officeDocument/2006/relationships/chart" Target="../charts/chart128.xml"/><Relationship Id="rId10" Type="http://schemas.openxmlformats.org/officeDocument/2006/relationships/chart" Target="../charts/chart11.xml"/><Relationship Id="rId31" Type="http://schemas.openxmlformats.org/officeDocument/2006/relationships/chart" Target="../charts/chart32.xml"/><Relationship Id="rId44" Type="http://schemas.openxmlformats.org/officeDocument/2006/relationships/chart" Target="../charts/chart45.xml"/><Relationship Id="rId52" Type="http://schemas.openxmlformats.org/officeDocument/2006/relationships/chart" Target="../charts/chart53.xml"/><Relationship Id="rId60" Type="http://schemas.openxmlformats.org/officeDocument/2006/relationships/chart" Target="../charts/chart61.xml"/><Relationship Id="rId65" Type="http://schemas.openxmlformats.org/officeDocument/2006/relationships/chart" Target="../charts/chart66.xml"/><Relationship Id="rId73" Type="http://schemas.openxmlformats.org/officeDocument/2006/relationships/chart" Target="../charts/chart74.xml"/><Relationship Id="rId78" Type="http://schemas.openxmlformats.org/officeDocument/2006/relationships/chart" Target="../charts/chart79.xml"/><Relationship Id="rId81" Type="http://schemas.openxmlformats.org/officeDocument/2006/relationships/chart" Target="../charts/chart82.xml"/><Relationship Id="rId86" Type="http://schemas.openxmlformats.org/officeDocument/2006/relationships/chart" Target="../charts/chart87.xml"/><Relationship Id="rId94" Type="http://schemas.openxmlformats.org/officeDocument/2006/relationships/chart" Target="../charts/chart95.xml"/><Relationship Id="rId99" Type="http://schemas.openxmlformats.org/officeDocument/2006/relationships/chart" Target="../charts/chart100.xml"/><Relationship Id="rId101" Type="http://schemas.openxmlformats.org/officeDocument/2006/relationships/chart" Target="../charts/chart102.xml"/><Relationship Id="rId122" Type="http://schemas.openxmlformats.org/officeDocument/2006/relationships/chart" Target="../charts/chart123.xml"/><Relationship Id="rId130" Type="http://schemas.openxmlformats.org/officeDocument/2006/relationships/chart" Target="../charts/chart131.xml"/><Relationship Id="rId135" Type="http://schemas.openxmlformats.org/officeDocument/2006/relationships/chart" Target="../charts/chart136.xml"/><Relationship Id="rId143" Type="http://schemas.openxmlformats.org/officeDocument/2006/relationships/chart" Target="../charts/chart144.xml"/><Relationship Id="rId148" Type="http://schemas.openxmlformats.org/officeDocument/2006/relationships/chart" Target="../charts/chart147.xml"/><Relationship Id="rId151" Type="http://schemas.openxmlformats.org/officeDocument/2006/relationships/chart" Target="../charts/chart15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9" Type="http://schemas.openxmlformats.org/officeDocument/2006/relationships/chart" Target="../charts/chart40.xml"/><Relationship Id="rId109" Type="http://schemas.openxmlformats.org/officeDocument/2006/relationships/chart" Target="../charts/chart110.xml"/><Relationship Id="rId34" Type="http://schemas.openxmlformats.org/officeDocument/2006/relationships/chart" Target="../charts/chart35.xml"/><Relationship Id="rId50" Type="http://schemas.openxmlformats.org/officeDocument/2006/relationships/chart" Target="../charts/chart51.xml"/><Relationship Id="rId55" Type="http://schemas.openxmlformats.org/officeDocument/2006/relationships/chart" Target="../charts/chart56.xml"/><Relationship Id="rId76" Type="http://schemas.openxmlformats.org/officeDocument/2006/relationships/chart" Target="../charts/chart77.xml"/><Relationship Id="rId97" Type="http://schemas.openxmlformats.org/officeDocument/2006/relationships/chart" Target="../charts/chart98.xml"/><Relationship Id="rId104" Type="http://schemas.openxmlformats.org/officeDocument/2006/relationships/chart" Target="../charts/chart105.xml"/><Relationship Id="rId120" Type="http://schemas.openxmlformats.org/officeDocument/2006/relationships/chart" Target="../charts/chart121.xml"/><Relationship Id="rId125" Type="http://schemas.openxmlformats.org/officeDocument/2006/relationships/chart" Target="../charts/chart126.xml"/><Relationship Id="rId141" Type="http://schemas.openxmlformats.org/officeDocument/2006/relationships/chart" Target="../charts/chart142.xml"/><Relationship Id="rId146" Type="http://schemas.openxmlformats.org/officeDocument/2006/relationships/chart" Target="../charts/chart146.xml"/><Relationship Id="rId7" Type="http://schemas.openxmlformats.org/officeDocument/2006/relationships/chart" Target="../charts/chart8.xml"/><Relationship Id="rId71" Type="http://schemas.openxmlformats.org/officeDocument/2006/relationships/chart" Target="../charts/chart72.xml"/><Relationship Id="rId92" Type="http://schemas.openxmlformats.org/officeDocument/2006/relationships/chart" Target="../charts/chart93.xml"/><Relationship Id="rId2" Type="http://schemas.openxmlformats.org/officeDocument/2006/relationships/chart" Target="../charts/chart3.xml"/><Relationship Id="rId29" Type="http://schemas.openxmlformats.org/officeDocument/2006/relationships/chart" Target="../charts/chart30.xml"/><Relationship Id="rId24" Type="http://schemas.openxmlformats.org/officeDocument/2006/relationships/chart" Target="../charts/chart25.xml"/><Relationship Id="rId40" Type="http://schemas.openxmlformats.org/officeDocument/2006/relationships/chart" Target="../charts/chart41.xml"/><Relationship Id="rId45" Type="http://schemas.openxmlformats.org/officeDocument/2006/relationships/chart" Target="../charts/chart46.xml"/><Relationship Id="rId66" Type="http://schemas.openxmlformats.org/officeDocument/2006/relationships/chart" Target="../charts/chart67.xml"/><Relationship Id="rId87" Type="http://schemas.openxmlformats.org/officeDocument/2006/relationships/chart" Target="../charts/chart88.xml"/><Relationship Id="rId110" Type="http://schemas.openxmlformats.org/officeDocument/2006/relationships/chart" Target="../charts/chart111.xml"/><Relationship Id="rId115" Type="http://schemas.openxmlformats.org/officeDocument/2006/relationships/chart" Target="../charts/chart116.xml"/><Relationship Id="rId131" Type="http://schemas.openxmlformats.org/officeDocument/2006/relationships/chart" Target="../charts/chart132.xml"/><Relationship Id="rId136" Type="http://schemas.openxmlformats.org/officeDocument/2006/relationships/chart" Target="../charts/chart137.xml"/><Relationship Id="rId61" Type="http://schemas.openxmlformats.org/officeDocument/2006/relationships/chart" Target="../charts/chart62.xml"/><Relationship Id="rId82" Type="http://schemas.openxmlformats.org/officeDocument/2006/relationships/chart" Target="../charts/chart83.xml"/><Relationship Id="rId19" Type="http://schemas.openxmlformats.org/officeDocument/2006/relationships/chart" Target="../charts/chart20.xml"/><Relationship Id="rId14" Type="http://schemas.openxmlformats.org/officeDocument/2006/relationships/chart" Target="../charts/chart15.xml"/><Relationship Id="rId30" Type="http://schemas.openxmlformats.org/officeDocument/2006/relationships/chart" Target="../charts/chart31.xml"/><Relationship Id="rId35" Type="http://schemas.openxmlformats.org/officeDocument/2006/relationships/chart" Target="../charts/chart36.xml"/><Relationship Id="rId56" Type="http://schemas.openxmlformats.org/officeDocument/2006/relationships/chart" Target="../charts/chart57.xml"/><Relationship Id="rId77" Type="http://schemas.openxmlformats.org/officeDocument/2006/relationships/chart" Target="../charts/chart78.xml"/><Relationship Id="rId100" Type="http://schemas.openxmlformats.org/officeDocument/2006/relationships/chart" Target="../charts/chart101.xml"/><Relationship Id="rId105" Type="http://schemas.openxmlformats.org/officeDocument/2006/relationships/chart" Target="../charts/chart106.xml"/><Relationship Id="rId126" Type="http://schemas.openxmlformats.org/officeDocument/2006/relationships/chart" Target="../charts/chart127.xml"/><Relationship Id="rId147" Type="http://schemas.microsoft.com/office/2014/relationships/chartEx" Target="../charts/chartEx1.xml"/><Relationship Id="rId8" Type="http://schemas.openxmlformats.org/officeDocument/2006/relationships/chart" Target="../charts/chart9.xml"/><Relationship Id="rId51" Type="http://schemas.openxmlformats.org/officeDocument/2006/relationships/chart" Target="../charts/chart52.xml"/><Relationship Id="rId72" Type="http://schemas.openxmlformats.org/officeDocument/2006/relationships/chart" Target="../charts/chart73.xml"/><Relationship Id="rId93" Type="http://schemas.openxmlformats.org/officeDocument/2006/relationships/chart" Target="../charts/chart94.xml"/><Relationship Id="rId98" Type="http://schemas.openxmlformats.org/officeDocument/2006/relationships/chart" Target="../charts/chart99.xml"/><Relationship Id="rId121" Type="http://schemas.openxmlformats.org/officeDocument/2006/relationships/chart" Target="../charts/chart122.xml"/><Relationship Id="rId142" Type="http://schemas.openxmlformats.org/officeDocument/2006/relationships/chart" Target="../charts/chart143.xml"/><Relationship Id="rId3" Type="http://schemas.openxmlformats.org/officeDocument/2006/relationships/chart" Target="../charts/chart4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13" Type="http://schemas.openxmlformats.org/officeDocument/2006/relationships/chart" Target="../charts/chart221.xml"/><Relationship Id="rId18" Type="http://schemas.openxmlformats.org/officeDocument/2006/relationships/chart" Target="../charts/chart226.xml"/><Relationship Id="rId26" Type="http://schemas.openxmlformats.org/officeDocument/2006/relationships/chart" Target="../charts/chart234.xml"/><Relationship Id="rId3" Type="http://schemas.openxmlformats.org/officeDocument/2006/relationships/chart" Target="../charts/chart211.xml"/><Relationship Id="rId21" Type="http://schemas.openxmlformats.org/officeDocument/2006/relationships/chart" Target="../charts/chart229.xml"/><Relationship Id="rId7" Type="http://schemas.openxmlformats.org/officeDocument/2006/relationships/chart" Target="../charts/chart215.xml"/><Relationship Id="rId12" Type="http://schemas.openxmlformats.org/officeDocument/2006/relationships/chart" Target="../charts/chart220.xml"/><Relationship Id="rId17" Type="http://schemas.openxmlformats.org/officeDocument/2006/relationships/chart" Target="../charts/chart225.xml"/><Relationship Id="rId25" Type="http://schemas.openxmlformats.org/officeDocument/2006/relationships/chart" Target="../charts/chart233.xml"/><Relationship Id="rId2" Type="http://schemas.openxmlformats.org/officeDocument/2006/relationships/chart" Target="../charts/chart210.xml"/><Relationship Id="rId16" Type="http://schemas.openxmlformats.org/officeDocument/2006/relationships/chart" Target="../charts/chart224.xml"/><Relationship Id="rId20" Type="http://schemas.openxmlformats.org/officeDocument/2006/relationships/chart" Target="../charts/chart228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11" Type="http://schemas.openxmlformats.org/officeDocument/2006/relationships/chart" Target="../charts/chart219.xml"/><Relationship Id="rId24" Type="http://schemas.openxmlformats.org/officeDocument/2006/relationships/chart" Target="../charts/chart232.xml"/><Relationship Id="rId5" Type="http://schemas.openxmlformats.org/officeDocument/2006/relationships/chart" Target="../charts/chart213.xml"/><Relationship Id="rId15" Type="http://schemas.openxmlformats.org/officeDocument/2006/relationships/chart" Target="../charts/chart223.xml"/><Relationship Id="rId23" Type="http://schemas.openxmlformats.org/officeDocument/2006/relationships/chart" Target="../charts/chart231.xml"/><Relationship Id="rId10" Type="http://schemas.openxmlformats.org/officeDocument/2006/relationships/chart" Target="../charts/chart218.xml"/><Relationship Id="rId19" Type="http://schemas.openxmlformats.org/officeDocument/2006/relationships/chart" Target="../charts/chart227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Relationship Id="rId14" Type="http://schemas.openxmlformats.org/officeDocument/2006/relationships/chart" Target="../charts/chart222.xml"/><Relationship Id="rId22" Type="http://schemas.openxmlformats.org/officeDocument/2006/relationships/chart" Target="../charts/chart230.xml"/><Relationship Id="rId27" Type="http://schemas.openxmlformats.org/officeDocument/2006/relationships/chart" Target="../charts/chart23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8.xml"/><Relationship Id="rId13" Type="http://schemas.openxmlformats.org/officeDocument/2006/relationships/chart" Target="../charts/chart163.xml"/><Relationship Id="rId18" Type="http://schemas.openxmlformats.org/officeDocument/2006/relationships/image" Target="../media/image6.png"/><Relationship Id="rId3" Type="http://schemas.openxmlformats.org/officeDocument/2006/relationships/chart" Target="../charts/chart153.xml"/><Relationship Id="rId21" Type="http://schemas.openxmlformats.org/officeDocument/2006/relationships/image" Target="../media/image9.jpeg"/><Relationship Id="rId7" Type="http://schemas.openxmlformats.org/officeDocument/2006/relationships/chart" Target="../charts/chart157.xml"/><Relationship Id="rId12" Type="http://schemas.openxmlformats.org/officeDocument/2006/relationships/chart" Target="../charts/chart162.xml"/><Relationship Id="rId17" Type="http://schemas.openxmlformats.org/officeDocument/2006/relationships/image" Target="../media/image5.png"/><Relationship Id="rId25" Type="http://schemas.openxmlformats.org/officeDocument/2006/relationships/chart" Target="../charts/chart166.xml"/><Relationship Id="rId2" Type="http://schemas.openxmlformats.org/officeDocument/2006/relationships/chart" Target="../charts/chart152.xml"/><Relationship Id="rId16" Type="http://schemas.openxmlformats.org/officeDocument/2006/relationships/image" Target="../media/image4.png"/><Relationship Id="rId20" Type="http://schemas.openxmlformats.org/officeDocument/2006/relationships/image" Target="../media/image8.png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11" Type="http://schemas.openxmlformats.org/officeDocument/2006/relationships/chart" Target="../charts/chart161.xml"/><Relationship Id="rId24" Type="http://schemas.openxmlformats.org/officeDocument/2006/relationships/chart" Target="../charts/chart165.xml"/><Relationship Id="rId5" Type="http://schemas.openxmlformats.org/officeDocument/2006/relationships/chart" Target="../charts/chart155.xml"/><Relationship Id="rId15" Type="http://schemas.openxmlformats.org/officeDocument/2006/relationships/image" Target="../media/image3.png"/><Relationship Id="rId23" Type="http://schemas.openxmlformats.org/officeDocument/2006/relationships/chart" Target="../charts/chart164.xml"/><Relationship Id="rId10" Type="http://schemas.openxmlformats.org/officeDocument/2006/relationships/chart" Target="../charts/chart160.xml"/><Relationship Id="rId19" Type="http://schemas.openxmlformats.org/officeDocument/2006/relationships/image" Target="../media/image7.png"/><Relationship Id="rId4" Type="http://schemas.openxmlformats.org/officeDocument/2006/relationships/chart" Target="../charts/chart154.xml"/><Relationship Id="rId9" Type="http://schemas.openxmlformats.org/officeDocument/2006/relationships/chart" Target="../charts/chart159.xml"/><Relationship Id="rId14" Type="http://schemas.openxmlformats.org/officeDocument/2006/relationships/image" Target="../media/image2.png"/><Relationship Id="rId22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4.xml"/><Relationship Id="rId13" Type="http://schemas.openxmlformats.org/officeDocument/2006/relationships/chart" Target="../charts/chart179.xml"/><Relationship Id="rId18" Type="http://schemas.openxmlformats.org/officeDocument/2006/relationships/chart" Target="../charts/chart184.xml"/><Relationship Id="rId26" Type="http://schemas.openxmlformats.org/officeDocument/2006/relationships/chart" Target="../charts/chart192.xml"/><Relationship Id="rId39" Type="http://schemas.openxmlformats.org/officeDocument/2006/relationships/chart" Target="../charts/chart205.xml"/><Relationship Id="rId3" Type="http://schemas.openxmlformats.org/officeDocument/2006/relationships/chart" Target="../charts/chart169.xml"/><Relationship Id="rId21" Type="http://schemas.openxmlformats.org/officeDocument/2006/relationships/chart" Target="../charts/chart187.xml"/><Relationship Id="rId34" Type="http://schemas.openxmlformats.org/officeDocument/2006/relationships/chart" Target="../charts/chart200.xml"/><Relationship Id="rId42" Type="http://schemas.openxmlformats.org/officeDocument/2006/relationships/chart" Target="../charts/chart208.xml"/><Relationship Id="rId7" Type="http://schemas.openxmlformats.org/officeDocument/2006/relationships/chart" Target="../charts/chart173.xml"/><Relationship Id="rId12" Type="http://schemas.openxmlformats.org/officeDocument/2006/relationships/chart" Target="../charts/chart178.xml"/><Relationship Id="rId17" Type="http://schemas.openxmlformats.org/officeDocument/2006/relationships/chart" Target="../charts/chart183.xml"/><Relationship Id="rId25" Type="http://schemas.openxmlformats.org/officeDocument/2006/relationships/chart" Target="../charts/chart191.xml"/><Relationship Id="rId33" Type="http://schemas.openxmlformats.org/officeDocument/2006/relationships/chart" Target="../charts/chart199.xml"/><Relationship Id="rId38" Type="http://schemas.openxmlformats.org/officeDocument/2006/relationships/chart" Target="../charts/chart204.xml"/><Relationship Id="rId2" Type="http://schemas.openxmlformats.org/officeDocument/2006/relationships/chart" Target="../charts/chart168.xml"/><Relationship Id="rId16" Type="http://schemas.openxmlformats.org/officeDocument/2006/relationships/chart" Target="../charts/chart182.xml"/><Relationship Id="rId20" Type="http://schemas.openxmlformats.org/officeDocument/2006/relationships/chart" Target="../charts/chart186.xml"/><Relationship Id="rId29" Type="http://schemas.openxmlformats.org/officeDocument/2006/relationships/chart" Target="../charts/chart195.xml"/><Relationship Id="rId41" Type="http://schemas.openxmlformats.org/officeDocument/2006/relationships/chart" Target="../charts/chart207.xml"/><Relationship Id="rId1" Type="http://schemas.openxmlformats.org/officeDocument/2006/relationships/chart" Target="../charts/chart167.xml"/><Relationship Id="rId6" Type="http://schemas.openxmlformats.org/officeDocument/2006/relationships/chart" Target="../charts/chart172.xml"/><Relationship Id="rId11" Type="http://schemas.openxmlformats.org/officeDocument/2006/relationships/chart" Target="../charts/chart177.xml"/><Relationship Id="rId24" Type="http://schemas.openxmlformats.org/officeDocument/2006/relationships/chart" Target="../charts/chart190.xml"/><Relationship Id="rId32" Type="http://schemas.openxmlformats.org/officeDocument/2006/relationships/chart" Target="../charts/chart198.xml"/><Relationship Id="rId37" Type="http://schemas.openxmlformats.org/officeDocument/2006/relationships/chart" Target="../charts/chart203.xml"/><Relationship Id="rId40" Type="http://schemas.openxmlformats.org/officeDocument/2006/relationships/chart" Target="../charts/chart206.xml"/><Relationship Id="rId5" Type="http://schemas.openxmlformats.org/officeDocument/2006/relationships/chart" Target="../charts/chart171.xml"/><Relationship Id="rId15" Type="http://schemas.openxmlformats.org/officeDocument/2006/relationships/chart" Target="../charts/chart181.xml"/><Relationship Id="rId23" Type="http://schemas.openxmlformats.org/officeDocument/2006/relationships/chart" Target="../charts/chart189.xml"/><Relationship Id="rId28" Type="http://schemas.openxmlformats.org/officeDocument/2006/relationships/chart" Target="../charts/chart194.xml"/><Relationship Id="rId36" Type="http://schemas.openxmlformats.org/officeDocument/2006/relationships/chart" Target="../charts/chart202.xml"/><Relationship Id="rId10" Type="http://schemas.openxmlformats.org/officeDocument/2006/relationships/chart" Target="../charts/chart176.xml"/><Relationship Id="rId19" Type="http://schemas.openxmlformats.org/officeDocument/2006/relationships/chart" Target="../charts/chart185.xml"/><Relationship Id="rId31" Type="http://schemas.openxmlformats.org/officeDocument/2006/relationships/chart" Target="../charts/chart197.xml"/><Relationship Id="rId4" Type="http://schemas.openxmlformats.org/officeDocument/2006/relationships/chart" Target="../charts/chart170.xml"/><Relationship Id="rId9" Type="http://schemas.openxmlformats.org/officeDocument/2006/relationships/chart" Target="../charts/chart175.xml"/><Relationship Id="rId14" Type="http://schemas.openxmlformats.org/officeDocument/2006/relationships/chart" Target="../charts/chart180.xml"/><Relationship Id="rId22" Type="http://schemas.openxmlformats.org/officeDocument/2006/relationships/chart" Target="../charts/chart188.xml"/><Relationship Id="rId27" Type="http://schemas.openxmlformats.org/officeDocument/2006/relationships/chart" Target="../charts/chart193.xml"/><Relationship Id="rId30" Type="http://schemas.openxmlformats.org/officeDocument/2006/relationships/chart" Target="../charts/chart196.xml"/><Relationship Id="rId35" Type="http://schemas.openxmlformats.org/officeDocument/2006/relationships/chart" Target="../charts/chart20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8.xml"/><Relationship Id="rId2" Type="http://schemas.openxmlformats.org/officeDocument/2006/relationships/chart" Target="../charts/chart237.xml"/><Relationship Id="rId1" Type="http://schemas.openxmlformats.org/officeDocument/2006/relationships/chart" Target="../charts/chart236.xml"/><Relationship Id="rId5" Type="http://schemas.openxmlformats.org/officeDocument/2006/relationships/chart" Target="../charts/chart240.xml"/><Relationship Id="rId4" Type="http://schemas.openxmlformats.org/officeDocument/2006/relationships/chart" Target="../charts/chart23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2177143</xdr:colOff>
      <xdr:row>629</xdr:row>
      <xdr:rowOff>234043</xdr:rowOff>
    </xdr:from>
    <xdr:to>
      <xdr:col>16</xdr:col>
      <xdr:colOff>1074964</xdr:colOff>
      <xdr:row>666</xdr:row>
      <xdr:rowOff>190499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7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0.29803</cdr:y>
    </cdr:from>
    <cdr:to>
      <cdr:x>0.28124</cdr:x>
      <cdr:y>0.88396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493058" y="857624"/>
          <a:ext cx="1199030" cy="16861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07954" y="1327166"/>
          <a:ext cx="1202332" cy="123313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0.11175</cdr:x>
      <cdr:y>0.10986</cdr:y>
    </cdr:from>
    <cdr:to>
      <cdr:x>0.34271</cdr:x>
      <cdr:y>0.26117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672353" y="316139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0.35301</cdr:x>
      <cdr:y>0.09943</cdr:y>
    </cdr:from>
    <cdr:to>
      <cdr:x>0.4973</cdr:x>
      <cdr:y>0.25074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2123888" y="28612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0.81306</cdr:x>
      <cdr:y>0.09943</cdr:y>
    </cdr:from>
    <cdr:to>
      <cdr:x>0.95735</cdr:x>
      <cdr:y>0.25074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4891741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0.57466</cdr:x>
      <cdr:y>0.09943</cdr:y>
    </cdr:from>
    <cdr:to>
      <cdr:x>0.71894</cdr:x>
      <cdr:y>0.25074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57388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0.08159</cdr:x>
      <cdr:y>0.5917</cdr:y>
    </cdr:from>
    <cdr:to>
      <cdr:x>0.28548</cdr:x>
      <cdr:y>0.882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13556" y="1875448"/>
          <a:ext cx="1283291" cy="92013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0.31603</cdr:y>
    </cdr:from>
    <cdr:to>
      <cdr:x>0.28124</cdr:x>
      <cdr:y>0.90196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510801" y="1049430"/>
          <a:ext cx="1242192" cy="194568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71213" y="1531463"/>
          <a:ext cx="1242254" cy="1422976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0.11175</cdr:x>
      <cdr:y>0.10986</cdr:y>
    </cdr:from>
    <cdr:to>
      <cdr:x>0.34271</cdr:x>
      <cdr:y>0.26117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672353" y="316139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0.35301</cdr:x>
      <cdr:y>0.09943</cdr:y>
    </cdr:from>
    <cdr:to>
      <cdr:x>0.4973</cdr:x>
      <cdr:y>0.25074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2123888" y="28612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0.81306</cdr:x>
      <cdr:y>0.09943</cdr:y>
    </cdr:from>
    <cdr:to>
      <cdr:x>0.95735</cdr:x>
      <cdr:y>0.25074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4891741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0.57466</cdr:x>
      <cdr:y>0.09943</cdr:y>
    </cdr:from>
    <cdr:to>
      <cdr:x>0.71894</cdr:x>
      <cdr:y>0.25074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57388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0.07922</cdr:x>
      <cdr:y>0.59641</cdr:y>
    </cdr:from>
    <cdr:to>
      <cdr:x>0.28311</cdr:x>
      <cdr:y>0.88671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76624" y="1636059"/>
          <a:ext cx="1226670" cy="7963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0.31153</cdr:y>
    </cdr:from>
    <cdr:to>
      <cdr:x>0.28124</cdr:x>
      <cdr:y>0.89746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510800" y="1034484"/>
          <a:ext cx="1242192" cy="194568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07954" y="1327166"/>
          <a:ext cx="1202332" cy="123313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0.08159</cdr:x>
      <cdr:y>0.5917</cdr:y>
    </cdr:from>
    <cdr:to>
      <cdr:x>0.28548</cdr:x>
      <cdr:y>0.882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13556" y="1875448"/>
          <a:ext cx="1283291" cy="92013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0.31603</cdr:y>
    </cdr:from>
    <cdr:to>
      <cdr:x>0.28124</cdr:x>
      <cdr:y>0.90196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510801" y="1049430"/>
          <a:ext cx="1242192" cy="194568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71213" y="1531463"/>
          <a:ext cx="1242254" cy="1422976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0.08423</cdr:x>
      <cdr:y>0.60151</cdr:y>
    </cdr:from>
    <cdr:to>
      <cdr:x>0.28812</cdr:x>
      <cdr:y>0.89181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02595" y="1760733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0.08423</cdr:x>
      <cdr:y>0.60151</cdr:y>
    </cdr:from>
    <cdr:to>
      <cdr:x>0.28812</cdr:x>
      <cdr:y>0.89181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02607" y="1760733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39712" y="2008827"/>
          <a:ext cx="1216629" cy="593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1400" y="1733820"/>
          <a:ext cx="1184586" cy="480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  <cdr:relSizeAnchor xmlns:cdr="http://schemas.openxmlformats.org/drawingml/2006/chartDrawing">
    <cdr:from>
      <cdr:x>0.07862</cdr:x>
      <cdr:y>0.59925</cdr:y>
    </cdr:from>
    <cdr:to>
      <cdr:x>0.28251</cdr:x>
      <cdr:y>0.88955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469152" y="1754094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1143000</xdr:colOff>
      <xdr:row>967</xdr:row>
      <xdr:rowOff>95249</xdr:rowOff>
    </xdr:from>
    <xdr:to>
      <xdr:col>31</xdr:col>
      <xdr:colOff>815253</xdr:colOff>
      <xdr:row>999</xdr:row>
      <xdr:rowOff>146338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1146030</xdr:colOff>
      <xdr:row>1004</xdr:row>
      <xdr:rowOff>134018</xdr:rowOff>
    </xdr:from>
    <xdr:to>
      <xdr:col>31</xdr:col>
      <xdr:colOff>818283</xdr:colOff>
      <xdr:row>1036</xdr:row>
      <xdr:rowOff>151967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1107930</xdr:colOff>
      <xdr:row>1041</xdr:row>
      <xdr:rowOff>134018</xdr:rowOff>
    </xdr:from>
    <xdr:to>
      <xdr:col>31</xdr:col>
      <xdr:colOff>780183</xdr:colOff>
      <xdr:row>1073</xdr:row>
      <xdr:rowOff>151967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920894</xdr:colOff>
      <xdr:row>1079</xdr:row>
      <xdr:rowOff>40500</xdr:rowOff>
    </xdr:from>
    <xdr:to>
      <xdr:col>31</xdr:col>
      <xdr:colOff>593147</xdr:colOff>
      <xdr:row>1111</xdr:row>
      <xdr:rowOff>58449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938212</xdr:colOff>
      <xdr:row>1116</xdr:row>
      <xdr:rowOff>57818</xdr:rowOff>
    </xdr:from>
    <xdr:to>
      <xdr:col>31</xdr:col>
      <xdr:colOff>610465</xdr:colOff>
      <xdr:row>1148</xdr:row>
      <xdr:rowOff>75767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285750</xdr:colOff>
      <xdr:row>807</xdr:row>
      <xdr:rowOff>0</xdr:rowOff>
    </xdr:from>
    <xdr:to>
      <xdr:col>31</xdr:col>
      <xdr:colOff>511435</xdr:colOff>
      <xdr:row>834</xdr:row>
      <xdr:rowOff>113868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285750</xdr:colOff>
      <xdr:row>835</xdr:row>
      <xdr:rowOff>161692</xdr:rowOff>
    </xdr:from>
    <xdr:to>
      <xdr:col>31</xdr:col>
      <xdr:colOff>518568</xdr:colOff>
      <xdr:row>863</xdr:row>
      <xdr:rowOff>56717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285750</xdr:colOff>
      <xdr:row>865</xdr:row>
      <xdr:rowOff>161692</xdr:rowOff>
    </xdr:from>
    <xdr:to>
      <xdr:col>31</xdr:col>
      <xdr:colOff>518568</xdr:colOff>
      <xdr:row>893</xdr:row>
      <xdr:rowOff>56717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285750</xdr:colOff>
      <xdr:row>894</xdr:row>
      <xdr:rowOff>163424</xdr:rowOff>
    </xdr:from>
    <xdr:to>
      <xdr:col>31</xdr:col>
      <xdr:colOff>475272</xdr:colOff>
      <xdr:row>922</xdr:row>
      <xdr:rowOff>58449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285750</xdr:colOff>
      <xdr:row>923</xdr:row>
      <xdr:rowOff>85492</xdr:rowOff>
    </xdr:from>
    <xdr:to>
      <xdr:col>31</xdr:col>
      <xdr:colOff>475272</xdr:colOff>
      <xdr:row>950</xdr:row>
      <xdr:rowOff>171017</xdr:rowOff>
    </xdr:to>
    <xdr:graphicFrame macro="">
      <xdr:nvGraphicFramePr>
        <xdr:cNvPr id="59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317357</xdr:colOff>
      <xdr:row>966</xdr:row>
      <xdr:rowOff>166687</xdr:rowOff>
    </xdr:from>
    <xdr:to>
      <xdr:col>42</xdr:col>
      <xdr:colOff>833437</xdr:colOff>
      <xdr:row>997</xdr:row>
      <xdr:rowOff>18618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320387</xdr:colOff>
      <xdr:row>1006</xdr:row>
      <xdr:rowOff>108105</xdr:rowOff>
    </xdr:from>
    <xdr:to>
      <xdr:col>42</xdr:col>
      <xdr:colOff>836467</xdr:colOff>
      <xdr:row>1036</xdr:row>
      <xdr:rowOff>119497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282287</xdr:colOff>
      <xdr:row>1043</xdr:row>
      <xdr:rowOff>108105</xdr:rowOff>
    </xdr:from>
    <xdr:to>
      <xdr:col>42</xdr:col>
      <xdr:colOff>798367</xdr:colOff>
      <xdr:row>1073</xdr:row>
      <xdr:rowOff>119497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95251</xdr:colOff>
      <xdr:row>1081</xdr:row>
      <xdr:rowOff>14587</xdr:rowOff>
    </xdr:from>
    <xdr:to>
      <xdr:col>42</xdr:col>
      <xdr:colOff>611331</xdr:colOff>
      <xdr:row>1111</xdr:row>
      <xdr:rowOff>25979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112569</xdr:colOff>
      <xdr:row>1118</xdr:row>
      <xdr:rowOff>31905</xdr:rowOff>
    </xdr:from>
    <xdr:to>
      <xdr:col>42</xdr:col>
      <xdr:colOff>628649</xdr:colOff>
      <xdr:row>1148</xdr:row>
      <xdr:rowOff>43297</xdr:rowOff>
    </xdr:to>
    <xdr:graphicFrame macro="">
      <xdr:nvGraphicFramePr>
        <xdr:cNvPr id="65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95250</xdr:colOff>
      <xdr:row>807</xdr:row>
      <xdr:rowOff>133350</xdr:rowOff>
    </xdr:from>
    <xdr:to>
      <xdr:col>42</xdr:col>
      <xdr:colOff>848591</xdr:colOff>
      <xdr:row>835</xdr:row>
      <xdr:rowOff>56718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95250</xdr:colOff>
      <xdr:row>836</xdr:row>
      <xdr:rowOff>104542</xdr:rowOff>
    </xdr:from>
    <xdr:to>
      <xdr:col>42</xdr:col>
      <xdr:colOff>855176</xdr:colOff>
      <xdr:row>863</xdr:row>
      <xdr:rowOff>190067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95250</xdr:colOff>
      <xdr:row>866</xdr:row>
      <xdr:rowOff>104542</xdr:rowOff>
    </xdr:from>
    <xdr:to>
      <xdr:col>42</xdr:col>
      <xdr:colOff>812005</xdr:colOff>
      <xdr:row>893</xdr:row>
      <xdr:rowOff>190067</xdr:rowOff>
    </xdr:to>
    <xdr:graphicFrame macro="">
      <xdr:nvGraphicFramePr>
        <xdr:cNvPr id="68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95250</xdr:colOff>
      <xdr:row>895</xdr:row>
      <xdr:rowOff>106274</xdr:rowOff>
    </xdr:from>
    <xdr:to>
      <xdr:col>42</xdr:col>
      <xdr:colOff>851887</xdr:colOff>
      <xdr:row>923</xdr:row>
      <xdr:rowOff>1299</xdr:rowOff>
    </xdr:to>
    <xdr:graphicFrame macro="">
      <xdr:nvGraphicFramePr>
        <xdr:cNvPr id="69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34</xdr:col>
      <xdr:colOff>95250</xdr:colOff>
      <xdr:row>924</xdr:row>
      <xdr:rowOff>28342</xdr:rowOff>
    </xdr:from>
    <xdr:to>
      <xdr:col>42</xdr:col>
      <xdr:colOff>851887</xdr:colOff>
      <xdr:row>951</xdr:row>
      <xdr:rowOff>113867</xdr:rowOff>
    </xdr:to>
    <xdr:graphicFrame macro="">
      <xdr:nvGraphicFramePr>
        <xdr:cNvPr id="70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45</xdr:col>
      <xdr:colOff>317356</xdr:colOff>
      <xdr:row>967</xdr:row>
      <xdr:rowOff>33337</xdr:rowOff>
    </xdr:from>
    <xdr:to>
      <xdr:col>56</xdr:col>
      <xdr:colOff>381000</xdr:colOff>
      <xdr:row>997</xdr:row>
      <xdr:rowOff>75768</xdr:rowOff>
    </xdr:to>
    <xdr:graphicFrame macro="">
      <xdr:nvGraphicFramePr>
        <xdr:cNvPr id="71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45</xdr:col>
      <xdr:colOff>320386</xdr:colOff>
      <xdr:row>1006</xdr:row>
      <xdr:rowOff>165255</xdr:rowOff>
    </xdr:from>
    <xdr:to>
      <xdr:col>56</xdr:col>
      <xdr:colOff>384030</xdr:colOff>
      <xdr:row>1036</xdr:row>
      <xdr:rowOff>176647</xdr:rowOff>
    </xdr:to>
    <xdr:graphicFrame macro="">
      <xdr:nvGraphicFramePr>
        <xdr:cNvPr id="72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45</xdr:col>
      <xdr:colOff>282286</xdr:colOff>
      <xdr:row>1043</xdr:row>
      <xdr:rowOff>165255</xdr:rowOff>
    </xdr:from>
    <xdr:to>
      <xdr:col>56</xdr:col>
      <xdr:colOff>345930</xdr:colOff>
      <xdr:row>1073</xdr:row>
      <xdr:rowOff>176647</xdr:rowOff>
    </xdr:to>
    <xdr:graphicFrame macro="">
      <xdr:nvGraphicFramePr>
        <xdr:cNvPr id="73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45</xdr:col>
      <xdr:colOff>95249</xdr:colOff>
      <xdr:row>1081</xdr:row>
      <xdr:rowOff>71737</xdr:rowOff>
    </xdr:from>
    <xdr:to>
      <xdr:col>56</xdr:col>
      <xdr:colOff>92038</xdr:colOff>
      <xdr:row>1111</xdr:row>
      <xdr:rowOff>83129</xdr:rowOff>
    </xdr:to>
    <xdr:graphicFrame macro="">
      <xdr:nvGraphicFramePr>
        <xdr:cNvPr id="74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45</xdr:col>
      <xdr:colOff>112567</xdr:colOff>
      <xdr:row>1118</xdr:row>
      <xdr:rowOff>89055</xdr:rowOff>
    </xdr:from>
    <xdr:to>
      <xdr:col>56</xdr:col>
      <xdr:colOff>109356</xdr:colOff>
      <xdr:row>1148</xdr:row>
      <xdr:rowOff>100447</xdr:rowOff>
    </xdr:to>
    <xdr:graphicFrame macro="">
      <xdr:nvGraphicFramePr>
        <xdr:cNvPr id="75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45</xdr:col>
      <xdr:colOff>476249</xdr:colOff>
      <xdr:row>807</xdr:row>
      <xdr:rowOff>95250</xdr:rowOff>
    </xdr:from>
    <xdr:to>
      <xdr:col>53</xdr:col>
      <xdr:colOff>392724</xdr:colOff>
      <xdr:row>835</xdr:row>
      <xdr:rowOff>18618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45</xdr:col>
      <xdr:colOff>476249</xdr:colOff>
      <xdr:row>836</xdr:row>
      <xdr:rowOff>66442</xdr:rowOff>
    </xdr:from>
    <xdr:to>
      <xdr:col>53</xdr:col>
      <xdr:colOff>399309</xdr:colOff>
      <xdr:row>863</xdr:row>
      <xdr:rowOff>151967</xdr:rowOff>
    </xdr:to>
    <xdr:graphicFrame macro="">
      <xdr:nvGraphicFramePr>
        <xdr:cNvPr id="77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45</xdr:col>
      <xdr:colOff>476249</xdr:colOff>
      <xdr:row>866</xdr:row>
      <xdr:rowOff>95250</xdr:rowOff>
    </xdr:from>
    <xdr:to>
      <xdr:col>53</xdr:col>
      <xdr:colOff>410440</xdr:colOff>
      <xdr:row>893</xdr:row>
      <xdr:rowOff>151968</xdr:rowOff>
    </xdr:to>
    <xdr:graphicFrame macro="">
      <xdr:nvGraphicFramePr>
        <xdr:cNvPr id="78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45</xdr:col>
      <xdr:colOff>476249</xdr:colOff>
      <xdr:row>895</xdr:row>
      <xdr:rowOff>68174</xdr:rowOff>
    </xdr:from>
    <xdr:to>
      <xdr:col>53</xdr:col>
      <xdr:colOff>399309</xdr:colOff>
      <xdr:row>922</xdr:row>
      <xdr:rowOff>153699</xdr:rowOff>
    </xdr:to>
    <xdr:graphicFrame macro="">
      <xdr:nvGraphicFramePr>
        <xdr:cNvPr id="79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45</xdr:col>
      <xdr:colOff>476249</xdr:colOff>
      <xdr:row>923</xdr:row>
      <xdr:rowOff>180742</xdr:rowOff>
    </xdr:from>
    <xdr:to>
      <xdr:col>53</xdr:col>
      <xdr:colOff>399309</xdr:colOff>
      <xdr:row>951</xdr:row>
      <xdr:rowOff>75767</xdr:rowOff>
    </xdr:to>
    <xdr:graphicFrame macro="">
      <xdr:nvGraphicFramePr>
        <xdr:cNvPr id="80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59</xdr:col>
      <xdr:colOff>269731</xdr:colOff>
      <xdr:row>966</xdr:row>
      <xdr:rowOff>176212</xdr:rowOff>
    </xdr:from>
    <xdr:to>
      <xdr:col>68</xdr:col>
      <xdr:colOff>57150</xdr:colOff>
      <xdr:row>997</xdr:row>
      <xdr:rowOff>37668</xdr:rowOff>
    </xdr:to>
    <xdr:graphicFrame macro="">
      <xdr:nvGraphicFramePr>
        <xdr:cNvPr id="81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59</xdr:col>
      <xdr:colOff>263236</xdr:colOff>
      <xdr:row>1006</xdr:row>
      <xdr:rowOff>127155</xdr:rowOff>
    </xdr:from>
    <xdr:to>
      <xdr:col>68</xdr:col>
      <xdr:colOff>60180</xdr:colOff>
      <xdr:row>1036</xdr:row>
      <xdr:rowOff>138547</xdr:rowOff>
    </xdr:to>
    <xdr:graphicFrame macro="">
      <xdr:nvGraphicFramePr>
        <xdr:cNvPr id="82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59</xdr:col>
      <xdr:colOff>244186</xdr:colOff>
      <xdr:row>1043</xdr:row>
      <xdr:rowOff>127155</xdr:rowOff>
    </xdr:from>
    <xdr:to>
      <xdr:col>68</xdr:col>
      <xdr:colOff>22080</xdr:colOff>
      <xdr:row>1073</xdr:row>
      <xdr:rowOff>138547</xdr:rowOff>
    </xdr:to>
    <xdr:graphicFrame macro="">
      <xdr:nvGraphicFramePr>
        <xdr:cNvPr id="83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59</xdr:col>
      <xdr:colOff>57149</xdr:colOff>
      <xdr:row>1081</xdr:row>
      <xdr:rowOff>33637</xdr:rowOff>
    </xdr:from>
    <xdr:to>
      <xdr:col>67</xdr:col>
      <xdr:colOff>911188</xdr:colOff>
      <xdr:row>1111</xdr:row>
      <xdr:rowOff>45029</xdr:rowOff>
    </xdr:to>
    <xdr:graphicFrame macro="">
      <xdr:nvGraphicFramePr>
        <xdr:cNvPr id="84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59</xdr:col>
      <xdr:colOff>74467</xdr:colOff>
      <xdr:row>1118</xdr:row>
      <xdr:rowOff>50955</xdr:rowOff>
    </xdr:from>
    <xdr:to>
      <xdr:col>67</xdr:col>
      <xdr:colOff>928506</xdr:colOff>
      <xdr:row>1148</xdr:row>
      <xdr:rowOff>62347</xdr:rowOff>
    </xdr:to>
    <xdr:graphicFrame macro="">
      <xdr:nvGraphicFramePr>
        <xdr:cNvPr id="85" name="Chart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59</xdr:col>
      <xdr:colOff>247649</xdr:colOff>
      <xdr:row>807</xdr:row>
      <xdr:rowOff>57150</xdr:rowOff>
    </xdr:from>
    <xdr:to>
      <xdr:col>66</xdr:col>
      <xdr:colOff>259374</xdr:colOff>
      <xdr:row>834</xdr:row>
      <xdr:rowOff>171018</xdr:rowOff>
    </xdr:to>
    <xdr:graphicFrame macro="">
      <xdr:nvGraphicFramePr>
        <xdr:cNvPr id="86" name="Chart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59</xdr:col>
      <xdr:colOff>247649</xdr:colOff>
      <xdr:row>836</xdr:row>
      <xdr:rowOff>28342</xdr:rowOff>
    </xdr:from>
    <xdr:to>
      <xdr:col>66</xdr:col>
      <xdr:colOff>265959</xdr:colOff>
      <xdr:row>863</xdr:row>
      <xdr:rowOff>113867</xdr:rowOff>
    </xdr:to>
    <xdr:graphicFrame macro="">
      <xdr:nvGraphicFramePr>
        <xdr:cNvPr id="87" name="Chart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59</xdr:col>
      <xdr:colOff>247649</xdr:colOff>
      <xdr:row>866</xdr:row>
      <xdr:rowOff>57150</xdr:rowOff>
    </xdr:from>
    <xdr:to>
      <xdr:col>66</xdr:col>
      <xdr:colOff>277090</xdr:colOff>
      <xdr:row>893</xdr:row>
      <xdr:rowOff>113868</xdr:rowOff>
    </xdr:to>
    <xdr:graphicFrame macro="">
      <xdr:nvGraphicFramePr>
        <xdr:cNvPr id="88" name="Chart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59</xdr:col>
      <xdr:colOff>247649</xdr:colOff>
      <xdr:row>895</xdr:row>
      <xdr:rowOff>30074</xdr:rowOff>
    </xdr:from>
    <xdr:to>
      <xdr:col>66</xdr:col>
      <xdr:colOff>265959</xdr:colOff>
      <xdr:row>922</xdr:row>
      <xdr:rowOff>115599</xdr:rowOff>
    </xdr:to>
    <xdr:graphicFrame macro="">
      <xdr:nvGraphicFramePr>
        <xdr:cNvPr id="89" name="Chart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59</xdr:col>
      <xdr:colOff>247649</xdr:colOff>
      <xdr:row>923</xdr:row>
      <xdr:rowOff>142642</xdr:rowOff>
    </xdr:from>
    <xdr:to>
      <xdr:col>66</xdr:col>
      <xdr:colOff>265959</xdr:colOff>
      <xdr:row>951</xdr:row>
      <xdr:rowOff>37667</xdr:rowOff>
    </xdr:to>
    <xdr:graphicFrame macro="">
      <xdr:nvGraphicFramePr>
        <xdr:cNvPr id="90" name="Chart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71</xdr:col>
      <xdr:colOff>1066799</xdr:colOff>
      <xdr:row>806</xdr:row>
      <xdr:rowOff>19050</xdr:rowOff>
    </xdr:from>
    <xdr:to>
      <xdr:col>85</xdr:col>
      <xdr:colOff>888024</xdr:colOff>
      <xdr:row>833</xdr:row>
      <xdr:rowOff>132918</xdr:rowOff>
    </xdr:to>
    <xdr:graphicFrame macro="">
      <xdr:nvGraphicFramePr>
        <xdr:cNvPr id="91" name="Chart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71</xdr:col>
      <xdr:colOff>1066799</xdr:colOff>
      <xdr:row>834</xdr:row>
      <xdr:rowOff>180742</xdr:rowOff>
    </xdr:from>
    <xdr:to>
      <xdr:col>85</xdr:col>
      <xdr:colOff>894609</xdr:colOff>
      <xdr:row>862</xdr:row>
      <xdr:rowOff>75767</xdr:rowOff>
    </xdr:to>
    <xdr:graphicFrame macro="">
      <xdr:nvGraphicFramePr>
        <xdr:cNvPr id="92" name="Chart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71</xdr:col>
      <xdr:colOff>1066799</xdr:colOff>
      <xdr:row>865</xdr:row>
      <xdr:rowOff>19050</xdr:rowOff>
    </xdr:from>
    <xdr:to>
      <xdr:col>85</xdr:col>
      <xdr:colOff>905740</xdr:colOff>
      <xdr:row>892</xdr:row>
      <xdr:rowOff>75768</xdr:rowOff>
    </xdr:to>
    <xdr:graphicFrame macro="">
      <xdr:nvGraphicFramePr>
        <xdr:cNvPr id="93" name="Chart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71</xdr:col>
      <xdr:colOff>1066799</xdr:colOff>
      <xdr:row>893</xdr:row>
      <xdr:rowOff>182474</xdr:rowOff>
    </xdr:from>
    <xdr:to>
      <xdr:col>85</xdr:col>
      <xdr:colOff>894609</xdr:colOff>
      <xdr:row>921</xdr:row>
      <xdr:rowOff>77499</xdr:rowOff>
    </xdr:to>
    <xdr:graphicFrame macro="">
      <xdr:nvGraphicFramePr>
        <xdr:cNvPr id="94" name="Chart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71</xdr:col>
      <xdr:colOff>1066799</xdr:colOff>
      <xdr:row>922</xdr:row>
      <xdr:rowOff>104542</xdr:rowOff>
    </xdr:from>
    <xdr:to>
      <xdr:col>85</xdr:col>
      <xdr:colOff>894609</xdr:colOff>
      <xdr:row>949</xdr:row>
      <xdr:rowOff>190067</xdr:rowOff>
    </xdr:to>
    <xdr:graphicFrame macro="">
      <xdr:nvGraphicFramePr>
        <xdr:cNvPr id="95" name="Chart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69</xdr:col>
      <xdr:colOff>1088881</xdr:colOff>
      <xdr:row>965</xdr:row>
      <xdr:rowOff>147637</xdr:rowOff>
    </xdr:from>
    <xdr:to>
      <xdr:col>85</xdr:col>
      <xdr:colOff>685800</xdr:colOff>
      <xdr:row>995</xdr:row>
      <xdr:rowOff>190068</xdr:rowOff>
    </xdr:to>
    <xdr:graphicFrame macro="">
      <xdr:nvGraphicFramePr>
        <xdr:cNvPr id="96" name="Chart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69</xdr:col>
      <xdr:colOff>1082386</xdr:colOff>
      <xdr:row>1005</xdr:row>
      <xdr:rowOff>89055</xdr:rowOff>
    </xdr:from>
    <xdr:to>
      <xdr:col>85</xdr:col>
      <xdr:colOff>688830</xdr:colOff>
      <xdr:row>1035</xdr:row>
      <xdr:rowOff>100447</xdr:rowOff>
    </xdr:to>
    <xdr:graphicFrame macro="">
      <xdr:nvGraphicFramePr>
        <xdr:cNvPr id="97" name="Chart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69</xdr:col>
      <xdr:colOff>1063336</xdr:colOff>
      <xdr:row>1042</xdr:row>
      <xdr:rowOff>89055</xdr:rowOff>
    </xdr:from>
    <xdr:to>
      <xdr:col>85</xdr:col>
      <xdr:colOff>650730</xdr:colOff>
      <xdr:row>1072</xdr:row>
      <xdr:rowOff>100447</xdr:rowOff>
    </xdr:to>
    <xdr:graphicFrame macro="">
      <xdr:nvGraphicFramePr>
        <xdr:cNvPr id="98" name="Chart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69</xdr:col>
      <xdr:colOff>876299</xdr:colOff>
      <xdr:row>1079</xdr:row>
      <xdr:rowOff>186037</xdr:rowOff>
    </xdr:from>
    <xdr:to>
      <xdr:col>85</xdr:col>
      <xdr:colOff>396838</xdr:colOff>
      <xdr:row>1110</xdr:row>
      <xdr:rowOff>6929</xdr:rowOff>
    </xdr:to>
    <xdr:graphicFrame macro="">
      <xdr:nvGraphicFramePr>
        <xdr:cNvPr id="99" name="Chart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69</xdr:col>
      <xdr:colOff>893617</xdr:colOff>
      <xdr:row>1117</xdr:row>
      <xdr:rowOff>12855</xdr:rowOff>
    </xdr:from>
    <xdr:to>
      <xdr:col>85</xdr:col>
      <xdr:colOff>414156</xdr:colOff>
      <xdr:row>1147</xdr:row>
      <xdr:rowOff>24247</xdr:rowOff>
    </xdr:to>
    <xdr:graphicFrame macro="">
      <xdr:nvGraphicFramePr>
        <xdr:cNvPr id="100" name="Chart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88</xdr:col>
      <xdr:colOff>3031</xdr:colOff>
      <xdr:row>966</xdr:row>
      <xdr:rowOff>14287</xdr:rowOff>
    </xdr:from>
    <xdr:to>
      <xdr:col>99</xdr:col>
      <xdr:colOff>266700</xdr:colOff>
      <xdr:row>996</xdr:row>
      <xdr:rowOff>56718</xdr:rowOff>
    </xdr:to>
    <xdr:graphicFrame macro="">
      <xdr:nvGraphicFramePr>
        <xdr:cNvPr id="101" name="Chart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85</xdr:col>
      <xdr:colOff>949036</xdr:colOff>
      <xdr:row>1005</xdr:row>
      <xdr:rowOff>146205</xdr:rowOff>
    </xdr:from>
    <xdr:to>
      <xdr:col>99</xdr:col>
      <xdr:colOff>269730</xdr:colOff>
      <xdr:row>1035</xdr:row>
      <xdr:rowOff>157597</xdr:rowOff>
    </xdr:to>
    <xdr:graphicFrame macro="">
      <xdr:nvGraphicFramePr>
        <xdr:cNvPr id="102" name="Chart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85</xdr:col>
      <xdr:colOff>929986</xdr:colOff>
      <xdr:row>1042</xdr:row>
      <xdr:rowOff>146205</xdr:rowOff>
    </xdr:from>
    <xdr:to>
      <xdr:col>99</xdr:col>
      <xdr:colOff>231630</xdr:colOff>
      <xdr:row>1072</xdr:row>
      <xdr:rowOff>157597</xdr:rowOff>
    </xdr:to>
    <xdr:graphicFrame macro="">
      <xdr:nvGraphicFramePr>
        <xdr:cNvPr id="103" name="Chart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85</xdr:col>
      <xdr:colOff>714374</xdr:colOff>
      <xdr:row>1080</xdr:row>
      <xdr:rowOff>52687</xdr:rowOff>
    </xdr:from>
    <xdr:to>
      <xdr:col>98</xdr:col>
      <xdr:colOff>1187413</xdr:colOff>
      <xdr:row>1110</xdr:row>
      <xdr:rowOff>64079</xdr:rowOff>
    </xdr:to>
    <xdr:graphicFrame macro="">
      <xdr:nvGraphicFramePr>
        <xdr:cNvPr id="104" name="Chart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85</xdr:col>
      <xdr:colOff>712642</xdr:colOff>
      <xdr:row>1117</xdr:row>
      <xdr:rowOff>70005</xdr:rowOff>
    </xdr:from>
    <xdr:to>
      <xdr:col>98</xdr:col>
      <xdr:colOff>1195206</xdr:colOff>
      <xdr:row>1147</xdr:row>
      <xdr:rowOff>81397</xdr:rowOff>
    </xdr:to>
    <xdr:graphicFrame macro="">
      <xdr:nvGraphicFramePr>
        <xdr:cNvPr id="105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88</xdr:col>
      <xdr:colOff>266699</xdr:colOff>
      <xdr:row>805</xdr:row>
      <xdr:rowOff>266700</xdr:rowOff>
    </xdr:from>
    <xdr:to>
      <xdr:col>95</xdr:col>
      <xdr:colOff>754674</xdr:colOff>
      <xdr:row>833</xdr:row>
      <xdr:rowOff>94818</xdr:rowOff>
    </xdr:to>
    <xdr:graphicFrame macro="">
      <xdr:nvGraphicFramePr>
        <xdr:cNvPr id="106" name="Chart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88</xdr:col>
      <xdr:colOff>266699</xdr:colOff>
      <xdr:row>834</xdr:row>
      <xdr:rowOff>142642</xdr:rowOff>
    </xdr:from>
    <xdr:to>
      <xdr:col>95</xdr:col>
      <xdr:colOff>761259</xdr:colOff>
      <xdr:row>862</xdr:row>
      <xdr:rowOff>37667</xdr:rowOff>
    </xdr:to>
    <xdr:graphicFrame macro="">
      <xdr:nvGraphicFramePr>
        <xdr:cNvPr id="107" name="Chart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88</xdr:col>
      <xdr:colOff>266699</xdr:colOff>
      <xdr:row>864</xdr:row>
      <xdr:rowOff>171450</xdr:rowOff>
    </xdr:from>
    <xdr:to>
      <xdr:col>95</xdr:col>
      <xdr:colOff>772390</xdr:colOff>
      <xdr:row>892</xdr:row>
      <xdr:rowOff>37668</xdr:rowOff>
    </xdr:to>
    <xdr:graphicFrame macro="">
      <xdr:nvGraphicFramePr>
        <xdr:cNvPr id="108" name="Chart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88</xdr:col>
      <xdr:colOff>266699</xdr:colOff>
      <xdr:row>893</xdr:row>
      <xdr:rowOff>144374</xdr:rowOff>
    </xdr:from>
    <xdr:to>
      <xdr:col>95</xdr:col>
      <xdr:colOff>761259</xdr:colOff>
      <xdr:row>921</xdr:row>
      <xdr:rowOff>39399</xdr:rowOff>
    </xdr:to>
    <xdr:graphicFrame macro="">
      <xdr:nvGraphicFramePr>
        <xdr:cNvPr id="109" name="Chart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88</xdr:col>
      <xdr:colOff>266699</xdr:colOff>
      <xdr:row>922</xdr:row>
      <xdr:rowOff>66442</xdr:rowOff>
    </xdr:from>
    <xdr:to>
      <xdr:col>95</xdr:col>
      <xdr:colOff>761259</xdr:colOff>
      <xdr:row>949</xdr:row>
      <xdr:rowOff>151967</xdr:rowOff>
    </xdr:to>
    <xdr:graphicFrame macro="">
      <xdr:nvGraphicFramePr>
        <xdr:cNvPr id="110" name="Chart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95</xdr:col>
      <xdr:colOff>990599</xdr:colOff>
      <xdr:row>806</xdr:row>
      <xdr:rowOff>38100</xdr:rowOff>
    </xdr:from>
    <xdr:to>
      <xdr:col>104</xdr:col>
      <xdr:colOff>907074</xdr:colOff>
      <xdr:row>833</xdr:row>
      <xdr:rowOff>151968</xdr:rowOff>
    </xdr:to>
    <xdr:graphicFrame macro="">
      <xdr:nvGraphicFramePr>
        <xdr:cNvPr id="111" name="Chart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95</xdr:col>
      <xdr:colOff>990599</xdr:colOff>
      <xdr:row>835</xdr:row>
      <xdr:rowOff>9292</xdr:rowOff>
    </xdr:from>
    <xdr:to>
      <xdr:col>104</xdr:col>
      <xdr:colOff>913659</xdr:colOff>
      <xdr:row>862</xdr:row>
      <xdr:rowOff>94817</xdr:rowOff>
    </xdr:to>
    <xdr:graphicFrame macro="">
      <xdr:nvGraphicFramePr>
        <xdr:cNvPr id="112" name="Chart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95</xdr:col>
      <xdr:colOff>990599</xdr:colOff>
      <xdr:row>865</xdr:row>
      <xdr:rowOff>38100</xdr:rowOff>
    </xdr:from>
    <xdr:to>
      <xdr:col>104</xdr:col>
      <xdr:colOff>924790</xdr:colOff>
      <xdr:row>892</xdr:row>
      <xdr:rowOff>94818</xdr:rowOff>
    </xdr:to>
    <xdr:graphicFrame macro="">
      <xdr:nvGraphicFramePr>
        <xdr:cNvPr id="113" name="Chart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95</xdr:col>
      <xdr:colOff>990599</xdr:colOff>
      <xdr:row>894</xdr:row>
      <xdr:rowOff>11024</xdr:rowOff>
    </xdr:from>
    <xdr:to>
      <xdr:col>104</xdr:col>
      <xdr:colOff>913659</xdr:colOff>
      <xdr:row>921</xdr:row>
      <xdr:rowOff>96549</xdr:rowOff>
    </xdr:to>
    <xdr:graphicFrame macro="">
      <xdr:nvGraphicFramePr>
        <xdr:cNvPr id="114" name="Chart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95</xdr:col>
      <xdr:colOff>990599</xdr:colOff>
      <xdr:row>922</xdr:row>
      <xdr:rowOff>123592</xdr:rowOff>
    </xdr:from>
    <xdr:to>
      <xdr:col>104</xdr:col>
      <xdr:colOff>913659</xdr:colOff>
      <xdr:row>950</xdr:row>
      <xdr:rowOff>18617</xdr:rowOff>
    </xdr:to>
    <xdr:graphicFrame macro="">
      <xdr:nvGraphicFramePr>
        <xdr:cNvPr id="115" name="Chart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144</xdr:col>
      <xdr:colOff>315115</xdr:colOff>
      <xdr:row>805</xdr:row>
      <xdr:rowOff>71437</xdr:rowOff>
    </xdr:from>
    <xdr:to>
      <xdr:col>153</xdr:col>
      <xdr:colOff>38100</xdr:colOff>
      <xdr:row>835</xdr:row>
      <xdr:rowOff>18618</xdr:rowOff>
    </xdr:to>
    <xdr:graphicFrame macro="">
      <xdr:nvGraphicFramePr>
        <xdr:cNvPr id="116" name="Chart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144</xdr:col>
      <xdr:colOff>312438</xdr:colOff>
      <xdr:row>844</xdr:row>
      <xdr:rowOff>108105</xdr:rowOff>
    </xdr:from>
    <xdr:to>
      <xdr:col>153</xdr:col>
      <xdr:colOff>41129</xdr:colOff>
      <xdr:row>874</xdr:row>
      <xdr:rowOff>119497</xdr:rowOff>
    </xdr:to>
    <xdr:graphicFrame macro="">
      <xdr:nvGraphicFramePr>
        <xdr:cNvPr id="117" name="Chart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144</xdr:col>
      <xdr:colOff>285750</xdr:colOff>
      <xdr:row>881</xdr:row>
      <xdr:rowOff>108105</xdr:rowOff>
    </xdr:from>
    <xdr:to>
      <xdr:col>153</xdr:col>
      <xdr:colOff>3030</xdr:colOff>
      <xdr:row>911</xdr:row>
      <xdr:rowOff>119497</xdr:rowOff>
    </xdr:to>
    <xdr:graphicFrame macro="">
      <xdr:nvGraphicFramePr>
        <xdr:cNvPr id="118" name="Chart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144</xdr:col>
      <xdr:colOff>95250</xdr:colOff>
      <xdr:row>919</xdr:row>
      <xdr:rowOff>14587</xdr:rowOff>
    </xdr:from>
    <xdr:to>
      <xdr:col>152</xdr:col>
      <xdr:colOff>2006563</xdr:colOff>
      <xdr:row>949</xdr:row>
      <xdr:rowOff>25979</xdr:rowOff>
    </xdr:to>
    <xdr:graphicFrame macro="">
      <xdr:nvGraphicFramePr>
        <xdr:cNvPr id="119" name="Chart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144</xdr:col>
      <xdr:colOff>95250</xdr:colOff>
      <xdr:row>956</xdr:row>
      <xdr:rowOff>31905</xdr:rowOff>
    </xdr:from>
    <xdr:to>
      <xdr:col>152</xdr:col>
      <xdr:colOff>2014355</xdr:colOff>
      <xdr:row>986</xdr:row>
      <xdr:rowOff>43297</xdr:rowOff>
    </xdr:to>
    <xdr:graphicFrame macro="">
      <xdr:nvGraphicFramePr>
        <xdr:cNvPr id="120" name="Chart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99</xdr:col>
      <xdr:colOff>593581</xdr:colOff>
      <xdr:row>966</xdr:row>
      <xdr:rowOff>128587</xdr:rowOff>
    </xdr:from>
    <xdr:to>
      <xdr:col>108</xdr:col>
      <xdr:colOff>571500</xdr:colOff>
      <xdr:row>996</xdr:row>
      <xdr:rowOff>171018</xdr:rowOff>
    </xdr:to>
    <xdr:graphicFrame macro="">
      <xdr:nvGraphicFramePr>
        <xdr:cNvPr id="121" name="Chart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99</xdr:col>
      <xdr:colOff>587086</xdr:colOff>
      <xdr:row>1006</xdr:row>
      <xdr:rowOff>70005</xdr:rowOff>
    </xdr:from>
    <xdr:to>
      <xdr:col>108</xdr:col>
      <xdr:colOff>574530</xdr:colOff>
      <xdr:row>1036</xdr:row>
      <xdr:rowOff>81397</xdr:rowOff>
    </xdr:to>
    <xdr:graphicFrame macro="">
      <xdr:nvGraphicFramePr>
        <xdr:cNvPr id="122" name="Chart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99</xdr:col>
      <xdr:colOff>568036</xdr:colOff>
      <xdr:row>1043</xdr:row>
      <xdr:rowOff>70005</xdr:rowOff>
    </xdr:from>
    <xdr:to>
      <xdr:col>108</xdr:col>
      <xdr:colOff>536430</xdr:colOff>
      <xdr:row>1073</xdr:row>
      <xdr:rowOff>81397</xdr:rowOff>
    </xdr:to>
    <xdr:graphicFrame macro="">
      <xdr:nvGraphicFramePr>
        <xdr:cNvPr id="123" name="Chart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99</xdr:col>
      <xdr:colOff>352424</xdr:colOff>
      <xdr:row>1080</xdr:row>
      <xdr:rowOff>166987</xdr:rowOff>
    </xdr:from>
    <xdr:to>
      <xdr:col>108</xdr:col>
      <xdr:colOff>253963</xdr:colOff>
      <xdr:row>1110</xdr:row>
      <xdr:rowOff>178379</xdr:rowOff>
    </xdr:to>
    <xdr:graphicFrame macro="">
      <xdr:nvGraphicFramePr>
        <xdr:cNvPr id="124" name="Chart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99</xdr:col>
      <xdr:colOff>350692</xdr:colOff>
      <xdr:row>1117</xdr:row>
      <xdr:rowOff>184305</xdr:rowOff>
    </xdr:from>
    <xdr:to>
      <xdr:col>108</xdr:col>
      <xdr:colOff>261756</xdr:colOff>
      <xdr:row>1148</xdr:row>
      <xdr:rowOff>5197</xdr:rowOff>
    </xdr:to>
    <xdr:graphicFrame macro="">
      <xdr:nvGraphicFramePr>
        <xdr:cNvPr id="125" name="Chart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108</xdr:col>
      <xdr:colOff>571499</xdr:colOff>
      <xdr:row>806</xdr:row>
      <xdr:rowOff>0</xdr:rowOff>
    </xdr:from>
    <xdr:to>
      <xdr:col>115</xdr:col>
      <xdr:colOff>78399</xdr:colOff>
      <xdr:row>833</xdr:row>
      <xdr:rowOff>113868</xdr:rowOff>
    </xdr:to>
    <xdr:graphicFrame macro="">
      <xdr:nvGraphicFramePr>
        <xdr:cNvPr id="126" name="Chart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108</xdr:col>
      <xdr:colOff>571499</xdr:colOff>
      <xdr:row>834</xdr:row>
      <xdr:rowOff>161692</xdr:rowOff>
    </xdr:from>
    <xdr:to>
      <xdr:col>115</xdr:col>
      <xdr:colOff>75459</xdr:colOff>
      <xdr:row>862</xdr:row>
      <xdr:rowOff>56717</xdr:rowOff>
    </xdr:to>
    <xdr:graphicFrame macro="">
      <xdr:nvGraphicFramePr>
        <xdr:cNvPr id="127" name="Chart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108</xdr:col>
      <xdr:colOff>571499</xdr:colOff>
      <xdr:row>865</xdr:row>
      <xdr:rowOff>0</xdr:rowOff>
    </xdr:from>
    <xdr:to>
      <xdr:col>115</xdr:col>
      <xdr:colOff>77065</xdr:colOff>
      <xdr:row>892</xdr:row>
      <xdr:rowOff>56718</xdr:rowOff>
    </xdr:to>
    <xdr:graphicFrame macro="">
      <xdr:nvGraphicFramePr>
        <xdr:cNvPr id="128" name="Chart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108</xdr:col>
      <xdr:colOff>571499</xdr:colOff>
      <xdr:row>893</xdr:row>
      <xdr:rowOff>163424</xdr:rowOff>
    </xdr:from>
    <xdr:to>
      <xdr:col>115</xdr:col>
      <xdr:colOff>75459</xdr:colOff>
      <xdr:row>921</xdr:row>
      <xdr:rowOff>58449</xdr:rowOff>
    </xdr:to>
    <xdr:graphicFrame macro="">
      <xdr:nvGraphicFramePr>
        <xdr:cNvPr id="129" name="Chart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108</xdr:col>
      <xdr:colOff>571499</xdr:colOff>
      <xdr:row>922</xdr:row>
      <xdr:rowOff>85492</xdr:rowOff>
    </xdr:from>
    <xdr:to>
      <xdr:col>115</xdr:col>
      <xdr:colOff>75459</xdr:colOff>
      <xdr:row>949</xdr:row>
      <xdr:rowOff>171017</xdr:rowOff>
    </xdr:to>
    <xdr:graphicFrame macro="">
      <xdr:nvGraphicFramePr>
        <xdr:cNvPr id="130" name="Chart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108</xdr:col>
      <xdr:colOff>736456</xdr:colOff>
      <xdr:row>966</xdr:row>
      <xdr:rowOff>90487</xdr:rowOff>
    </xdr:from>
    <xdr:to>
      <xdr:col>115</xdr:col>
      <xdr:colOff>533400</xdr:colOff>
      <xdr:row>996</xdr:row>
      <xdr:rowOff>132918</xdr:rowOff>
    </xdr:to>
    <xdr:graphicFrame macro="">
      <xdr:nvGraphicFramePr>
        <xdr:cNvPr id="131" name="Chart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108</xdr:col>
      <xdr:colOff>729961</xdr:colOff>
      <xdr:row>1006</xdr:row>
      <xdr:rowOff>31905</xdr:rowOff>
    </xdr:from>
    <xdr:to>
      <xdr:col>115</xdr:col>
      <xdr:colOff>536430</xdr:colOff>
      <xdr:row>1036</xdr:row>
      <xdr:rowOff>43297</xdr:rowOff>
    </xdr:to>
    <xdr:graphicFrame macro="">
      <xdr:nvGraphicFramePr>
        <xdr:cNvPr id="132" name="Chart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108</xdr:col>
      <xdr:colOff>720436</xdr:colOff>
      <xdr:row>1043</xdr:row>
      <xdr:rowOff>31905</xdr:rowOff>
    </xdr:from>
    <xdr:to>
      <xdr:col>115</xdr:col>
      <xdr:colOff>498330</xdr:colOff>
      <xdr:row>1073</xdr:row>
      <xdr:rowOff>43297</xdr:rowOff>
    </xdr:to>
    <xdr:graphicFrame macro="">
      <xdr:nvGraphicFramePr>
        <xdr:cNvPr id="133" name="Chart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108</xdr:col>
      <xdr:colOff>504824</xdr:colOff>
      <xdr:row>1080</xdr:row>
      <xdr:rowOff>128887</xdr:rowOff>
    </xdr:from>
    <xdr:to>
      <xdr:col>115</xdr:col>
      <xdr:colOff>215863</xdr:colOff>
      <xdr:row>1110</xdr:row>
      <xdr:rowOff>140279</xdr:rowOff>
    </xdr:to>
    <xdr:graphicFrame macro="">
      <xdr:nvGraphicFramePr>
        <xdr:cNvPr id="134" name="Chart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108</xdr:col>
      <xdr:colOff>503092</xdr:colOff>
      <xdr:row>1117</xdr:row>
      <xdr:rowOff>146205</xdr:rowOff>
    </xdr:from>
    <xdr:to>
      <xdr:col>115</xdr:col>
      <xdr:colOff>223656</xdr:colOff>
      <xdr:row>1147</xdr:row>
      <xdr:rowOff>157597</xdr:rowOff>
    </xdr:to>
    <xdr:graphicFrame macro="">
      <xdr:nvGraphicFramePr>
        <xdr:cNvPr id="135" name="Chart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121</xdr:col>
      <xdr:colOff>381000</xdr:colOff>
      <xdr:row>805</xdr:row>
      <xdr:rowOff>190500</xdr:rowOff>
    </xdr:from>
    <xdr:to>
      <xdr:col>127</xdr:col>
      <xdr:colOff>1030900</xdr:colOff>
      <xdr:row>833</xdr:row>
      <xdr:rowOff>18618</xdr:rowOff>
    </xdr:to>
    <xdr:graphicFrame macro="">
      <xdr:nvGraphicFramePr>
        <xdr:cNvPr id="13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121</xdr:col>
      <xdr:colOff>381000</xdr:colOff>
      <xdr:row>834</xdr:row>
      <xdr:rowOff>66442</xdr:rowOff>
    </xdr:from>
    <xdr:to>
      <xdr:col>127</xdr:col>
      <xdr:colOff>1027960</xdr:colOff>
      <xdr:row>861</xdr:row>
      <xdr:rowOff>151967</xdr:rowOff>
    </xdr:to>
    <xdr:graphicFrame macro="">
      <xdr:nvGraphicFramePr>
        <xdr:cNvPr id="13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121</xdr:col>
      <xdr:colOff>381000</xdr:colOff>
      <xdr:row>864</xdr:row>
      <xdr:rowOff>95250</xdr:rowOff>
    </xdr:from>
    <xdr:to>
      <xdr:col>127</xdr:col>
      <xdr:colOff>1029566</xdr:colOff>
      <xdr:row>891</xdr:row>
      <xdr:rowOff>151968</xdr:rowOff>
    </xdr:to>
    <xdr:graphicFrame macro="">
      <xdr:nvGraphicFramePr>
        <xdr:cNvPr id="13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121</xdr:col>
      <xdr:colOff>381000</xdr:colOff>
      <xdr:row>893</xdr:row>
      <xdr:rowOff>68174</xdr:rowOff>
    </xdr:from>
    <xdr:to>
      <xdr:col>127</xdr:col>
      <xdr:colOff>1027960</xdr:colOff>
      <xdr:row>920</xdr:row>
      <xdr:rowOff>153699</xdr:rowOff>
    </xdr:to>
    <xdr:graphicFrame macro="">
      <xdr:nvGraphicFramePr>
        <xdr:cNvPr id="13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121</xdr:col>
      <xdr:colOff>381000</xdr:colOff>
      <xdr:row>921</xdr:row>
      <xdr:rowOff>180742</xdr:rowOff>
    </xdr:from>
    <xdr:to>
      <xdr:col>127</xdr:col>
      <xdr:colOff>1027960</xdr:colOff>
      <xdr:row>949</xdr:row>
      <xdr:rowOff>75767</xdr:rowOff>
    </xdr:to>
    <xdr:graphicFrame macro="">
      <xdr:nvGraphicFramePr>
        <xdr:cNvPr id="140" name="Chart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133</xdr:col>
      <xdr:colOff>328614</xdr:colOff>
      <xdr:row>967</xdr:row>
      <xdr:rowOff>0</xdr:rowOff>
    </xdr:from>
    <xdr:to>
      <xdr:col>140</xdr:col>
      <xdr:colOff>125558</xdr:colOff>
      <xdr:row>997</xdr:row>
      <xdr:rowOff>42431</xdr:rowOff>
    </xdr:to>
    <xdr:graphicFrame macro="">
      <xdr:nvGraphicFramePr>
        <xdr:cNvPr id="141" name="Chart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322119</xdr:colOff>
      <xdr:row>1006</xdr:row>
      <xdr:rowOff>131918</xdr:rowOff>
    </xdr:from>
    <xdr:to>
      <xdr:col>140</xdr:col>
      <xdr:colOff>128588</xdr:colOff>
      <xdr:row>1036</xdr:row>
      <xdr:rowOff>143310</xdr:rowOff>
    </xdr:to>
    <xdr:graphicFrame macro="">
      <xdr:nvGraphicFramePr>
        <xdr:cNvPr id="142" name="Chart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133</xdr:col>
      <xdr:colOff>312594</xdr:colOff>
      <xdr:row>1043</xdr:row>
      <xdr:rowOff>131918</xdr:rowOff>
    </xdr:from>
    <xdr:to>
      <xdr:col>140</xdr:col>
      <xdr:colOff>61913</xdr:colOff>
      <xdr:row>1073</xdr:row>
      <xdr:rowOff>143310</xdr:rowOff>
    </xdr:to>
    <xdr:graphicFrame macro="">
      <xdr:nvGraphicFramePr>
        <xdr:cNvPr id="143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133</xdr:col>
      <xdr:colOff>96982</xdr:colOff>
      <xdr:row>1081</xdr:row>
      <xdr:rowOff>38400</xdr:rowOff>
    </xdr:from>
    <xdr:to>
      <xdr:col>139</xdr:col>
      <xdr:colOff>931971</xdr:colOff>
      <xdr:row>1111</xdr:row>
      <xdr:rowOff>49792</xdr:rowOff>
    </xdr:to>
    <xdr:graphicFrame macro="">
      <xdr:nvGraphicFramePr>
        <xdr:cNvPr id="144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133</xdr:col>
      <xdr:colOff>95250</xdr:colOff>
      <xdr:row>1118</xdr:row>
      <xdr:rowOff>55718</xdr:rowOff>
    </xdr:from>
    <xdr:to>
      <xdr:col>139</xdr:col>
      <xdr:colOff>958814</xdr:colOff>
      <xdr:row>1148</xdr:row>
      <xdr:rowOff>67110</xdr:rowOff>
    </xdr:to>
    <xdr:graphicFrame macro="">
      <xdr:nvGraphicFramePr>
        <xdr:cNvPr id="145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121</xdr:col>
      <xdr:colOff>195264</xdr:colOff>
      <xdr:row>967</xdr:row>
      <xdr:rowOff>57150</xdr:rowOff>
    </xdr:from>
    <xdr:to>
      <xdr:col>127</xdr:col>
      <xdr:colOff>1135208</xdr:colOff>
      <xdr:row>997</xdr:row>
      <xdr:rowOff>99581</xdr:rowOff>
    </xdr:to>
    <xdr:graphicFrame macro="">
      <xdr:nvGraphicFramePr>
        <xdr:cNvPr id="146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121</xdr:col>
      <xdr:colOff>188769</xdr:colOff>
      <xdr:row>1006</xdr:row>
      <xdr:rowOff>189068</xdr:rowOff>
    </xdr:from>
    <xdr:to>
      <xdr:col>127</xdr:col>
      <xdr:colOff>1138238</xdr:colOff>
      <xdr:row>1037</xdr:row>
      <xdr:rowOff>9960</xdr:rowOff>
    </xdr:to>
    <xdr:graphicFrame macro="">
      <xdr:nvGraphicFramePr>
        <xdr:cNvPr id="147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121</xdr:col>
      <xdr:colOff>179244</xdr:colOff>
      <xdr:row>1043</xdr:row>
      <xdr:rowOff>189068</xdr:rowOff>
    </xdr:from>
    <xdr:to>
      <xdr:col>127</xdr:col>
      <xdr:colOff>1071563</xdr:colOff>
      <xdr:row>1074</xdr:row>
      <xdr:rowOff>9960</xdr:rowOff>
    </xdr:to>
    <xdr:graphicFrame macro="">
      <xdr:nvGraphicFramePr>
        <xdr:cNvPr id="148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118</xdr:col>
      <xdr:colOff>1106632</xdr:colOff>
      <xdr:row>1081</xdr:row>
      <xdr:rowOff>95550</xdr:rowOff>
    </xdr:from>
    <xdr:to>
      <xdr:col>127</xdr:col>
      <xdr:colOff>817671</xdr:colOff>
      <xdr:row>1111</xdr:row>
      <xdr:rowOff>106942</xdr:rowOff>
    </xdr:to>
    <xdr:graphicFrame macro="">
      <xdr:nvGraphicFramePr>
        <xdr:cNvPr id="149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118</xdr:col>
      <xdr:colOff>1104900</xdr:colOff>
      <xdr:row>1118</xdr:row>
      <xdr:rowOff>112868</xdr:rowOff>
    </xdr:from>
    <xdr:to>
      <xdr:col>127</xdr:col>
      <xdr:colOff>825464</xdr:colOff>
      <xdr:row>1148</xdr:row>
      <xdr:rowOff>124260</xdr:rowOff>
    </xdr:to>
    <xdr:graphicFrame macro="">
      <xdr:nvGraphicFramePr>
        <xdr:cNvPr id="150" name="Chart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133</xdr:col>
      <xdr:colOff>381000</xdr:colOff>
      <xdr:row>805</xdr:row>
      <xdr:rowOff>95250</xdr:rowOff>
    </xdr:from>
    <xdr:to>
      <xdr:col>139</xdr:col>
      <xdr:colOff>1030900</xdr:colOff>
      <xdr:row>832</xdr:row>
      <xdr:rowOff>113868</xdr:rowOff>
    </xdr:to>
    <xdr:graphicFrame macro="">
      <xdr:nvGraphicFramePr>
        <xdr:cNvPr id="151" name="Chart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133</xdr:col>
      <xdr:colOff>381000</xdr:colOff>
      <xdr:row>833</xdr:row>
      <xdr:rowOff>161692</xdr:rowOff>
    </xdr:from>
    <xdr:to>
      <xdr:col>139</xdr:col>
      <xdr:colOff>1027960</xdr:colOff>
      <xdr:row>861</xdr:row>
      <xdr:rowOff>56717</xdr:rowOff>
    </xdr:to>
    <xdr:graphicFrame macro="">
      <xdr:nvGraphicFramePr>
        <xdr:cNvPr id="152" name="Chart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133</xdr:col>
      <xdr:colOff>381000</xdr:colOff>
      <xdr:row>864</xdr:row>
      <xdr:rowOff>0</xdr:rowOff>
    </xdr:from>
    <xdr:to>
      <xdr:col>139</xdr:col>
      <xdr:colOff>1029566</xdr:colOff>
      <xdr:row>891</xdr:row>
      <xdr:rowOff>56718</xdr:rowOff>
    </xdr:to>
    <xdr:graphicFrame macro="">
      <xdr:nvGraphicFramePr>
        <xdr:cNvPr id="153" name="Chart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133</xdr:col>
      <xdr:colOff>381000</xdr:colOff>
      <xdr:row>892</xdr:row>
      <xdr:rowOff>163424</xdr:rowOff>
    </xdr:from>
    <xdr:to>
      <xdr:col>139</xdr:col>
      <xdr:colOff>1027960</xdr:colOff>
      <xdr:row>920</xdr:row>
      <xdr:rowOff>58449</xdr:rowOff>
    </xdr:to>
    <xdr:graphicFrame macro="">
      <xdr:nvGraphicFramePr>
        <xdr:cNvPr id="154" name="Chart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133</xdr:col>
      <xdr:colOff>381000</xdr:colOff>
      <xdr:row>921</xdr:row>
      <xdr:rowOff>85492</xdr:rowOff>
    </xdr:from>
    <xdr:to>
      <xdr:col>139</xdr:col>
      <xdr:colOff>1027960</xdr:colOff>
      <xdr:row>948</xdr:row>
      <xdr:rowOff>171017</xdr:rowOff>
    </xdr:to>
    <xdr:graphicFrame macro="">
      <xdr:nvGraphicFramePr>
        <xdr:cNvPr id="155" name="Chart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1333500</xdr:colOff>
      <xdr:row>860</xdr:row>
      <xdr:rowOff>76200</xdr:rowOff>
    </xdr:from>
    <xdr:to>
      <xdr:col>18</xdr:col>
      <xdr:colOff>493551</xdr:colOff>
      <xdr:row>888</xdr:row>
      <xdr:rowOff>172751</xdr:rowOff>
    </xdr:to>
    <xdr:graphicFrame macro="">
      <xdr:nvGraphicFramePr>
        <xdr:cNvPr id="156" name="Chart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1295400</xdr:colOff>
      <xdr:row>891</xdr:row>
      <xdr:rowOff>21215</xdr:rowOff>
    </xdr:from>
    <xdr:to>
      <xdr:col>18</xdr:col>
      <xdr:colOff>476250</xdr:colOff>
      <xdr:row>925</xdr:row>
      <xdr:rowOff>136814</xdr:rowOff>
    </xdr:to>
    <xdr:graphicFrame macro="">
      <xdr:nvGraphicFramePr>
        <xdr:cNvPr id="157" name="Chart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1197634</xdr:colOff>
      <xdr:row>926</xdr:row>
      <xdr:rowOff>144606</xdr:rowOff>
    </xdr:from>
    <xdr:to>
      <xdr:col>18</xdr:col>
      <xdr:colOff>378484</xdr:colOff>
      <xdr:row>961</xdr:row>
      <xdr:rowOff>69705</xdr:rowOff>
    </xdr:to>
    <xdr:graphicFrame macro="">
      <xdr:nvGraphicFramePr>
        <xdr:cNvPr id="158" name="Chart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1235743</xdr:colOff>
      <xdr:row>963</xdr:row>
      <xdr:rowOff>9958</xdr:rowOff>
    </xdr:from>
    <xdr:to>
      <xdr:col>18</xdr:col>
      <xdr:colOff>290346</xdr:colOff>
      <xdr:row>997</xdr:row>
      <xdr:rowOff>125557</xdr:rowOff>
    </xdr:to>
    <xdr:graphicFrame macro="">
      <xdr:nvGraphicFramePr>
        <xdr:cNvPr id="159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1068530</xdr:colOff>
      <xdr:row>998</xdr:row>
      <xdr:rowOff>60615</xdr:rowOff>
    </xdr:from>
    <xdr:to>
      <xdr:col>18</xdr:col>
      <xdr:colOff>123133</xdr:colOff>
      <xdr:row>1032</xdr:row>
      <xdr:rowOff>176214</xdr:rowOff>
    </xdr:to>
    <xdr:graphicFrame macro="">
      <xdr:nvGraphicFramePr>
        <xdr:cNvPr id="160" name="Chart 1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108</xdr:col>
      <xdr:colOff>723899</xdr:colOff>
      <xdr:row>865</xdr:row>
      <xdr:rowOff>152400</xdr:rowOff>
    </xdr:from>
    <xdr:to>
      <xdr:col>115</xdr:col>
      <xdr:colOff>229465</xdr:colOff>
      <xdr:row>893</xdr:row>
      <xdr:rowOff>18618</xdr:rowOff>
    </xdr:to>
    <xdr:graphicFrame macro="">
      <xdr:nvGraphicFramePr>
        <xdr:cNvPr id="166" name="Chart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159</xdr:col>
      <xdr:colOff>417368</xdr:colOff>
      <xdr:row>813</xdr:row>
      <xdr:rowOff>28575</xdr:rowOff>
    </xdr:from>
    <xdr:to>
      <xdr:col>170</xdr:col>
      <xdr:colOff>666750</xdr:colOff>
      <xdr:row>842</xdr:row>
      <xdr:rowOff>185305</xdr:rowOff>
    </xdr:to>
    <xdr:graphicFrame macro="">
      <xdr:nvGraphicFramePr>
        <xdr:cNvPr id="161" name="Chart 1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159</xdr:col>
      <xdr:colOff>410873</xdr:colOff>
      <xdr:row>852</xdr:row>
      <xdr:rowOff>89055</xdr:rowOff>
    </xdr:from>
    <xdr:to>
      <xdr:col>170</xdr:col>
      <xdr:colOff>672746</xdr:colOff>
      <xdr:row>882</xdr:row>
      <xdr:rowOff>100447</xdr:rowOff>
    </xdr:to>
    <xdr:graphicFrame macro="">
      <xdr:nvGraphicFramePr>
        <xdr:cNvPr id="16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159</xdr:col>
      <xdr:colOff>391823</xdr:colOff>
      <xdr:row>889</xdr:row>
      <xdr:rowOff>89055</xdr:rowOff>
    </xdr:from>
    <xdr:to>
      <xdr:col>170</xdr:col>
      <xdr:colOff>628714</xdr:colOff>
      <xdr:row>919</xdr:row>
      <xdr:rowOff>100447</xdr:rowOff>
    </xdr:to>
    <xdr:graphicFrame macro="">
      <xdr:nvGraphicFramePr>
        <xdr:cNvPr id="163" name="Chart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159</xdr:col>
      <xdr:colOff>195261</xdr:colOff>
      <xdr:row>927</xdr:row>
      <xdr:rowOff>33637</xdr:rowOff>
    </xdr:from>
    <xdr:to>
      <xdr:col>170</xdr:col>
      <xdr:colOff>381954</xdr:colOff>
      <xdr:row>957</xdr:row>
      <xdr:rowOff>45029</xdr:rowOff>
    </xdr:to>
    <xdr:graphicFrame macro="">
      <xdr:nvGraphicFramePr>
        <xdr:cNvPr id="164" name="Chart 1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159</xdr:col>
      <xdr:colOff>193529</xdr:colOff>
      <xdr:row>964</xdr:row>
      <xdr:rowOff>50955</xdr:rowOff>
    </xdr:from>
    <xdr:to>
      <xdr:col>170</xdr:col>
      <xdr:colOff>392713</xdr:colOff>
      <xdr:row>994</xdr:row>
      <xdr:rowOff>62347</xdr:rowOff>
    </xdr:to>
    <xdr:graphicFrame macro="">
      <xdr:nvGraphicFramePr>
        <xdr:cNvPr id="165" name="Chart 1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194</xdr:col>
      <xdr:colOff>319089</xdr:colOff>
      <xdr:row>808</xdr:row>
      <xdr:rowOff>0</xdr:rowOff>
    </xdr:from>
    <xdr:to>
      <xdr:col>208</xdr:col>
      <xdr:colOff>187471</xdr:colOff>
      <xdr:row>837</xdr:row>
      <xdr:rowOff>156730</xdr:rowOff>
    </xdr:to>
    <xdr:graphicFrame macro="">
      <xdr:nvGraphicFramePr>
        <xdr:cNvPr id="167" name="Chart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194</xdr:col>
      <xdr:colOff>312594</xdr:colOff>
      <xdr:row>847</xdr:row>
      <xdr:rowOff>60480</xdr:rowOff>
    </xdr:from>
    <xdr:to>
      <xdr:col>208</xdr:col>
      <xdr:colOff>193467</xdr:colOff>
      <xdr:row>877</xdr:row>
      <xdr:rowOff>71872</xdr:rowOff>
    </xdr:to>
    <xdr:graphicFrame macro="">
      <xdr:nvGraphicFramePr>
        <xdr:cNvPr id="168" name="Chart 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194</xdr:col>
      <xdr:colOff>293544</xdr:colOff>
      <xdr:row>884</xdr:row>
      <xdr:rowOff>60480</xdr:rowOff>
    </xdr:from>
    <xdr:to>
      <xdr:col>208</xdr:col>
      <xdr:colOff>149435</xdr:colOff>
      <xdr:row>914</xdr:row>
      <xdr:rowOff>71872</xdr:rowOff>
    </xdr:to>
    <xdr:graphicFrame macro="">
      <xdr:nvGraphicFramePr>
        <xdr:cNvPr id="169" name="Chart 1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194</xdr:col>
      <xdr:colOff>96982</xdr:colOff>
      <xdr:row>922</xdr:row>
      <xdr:rowOff>5062</xdr:rowOff>
    </xdr:from>
    <xdr:to>
      <xdr:col>207</xdr:col>
      <xdr:colOff>759925</xdr:colOff>
      <xdr:row>952</xdr:row>
      <xdr:rowOff>16454</xdr:rowOff>
    </xdr:to>
    <xdr:graphicFrame macro="">
      <xdr:nvGraphicFramePr>
        <xdr:cNvPr id="170" name="Chart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194</xdr:col>
      <xdr:colOff>95250</xdr:colOff>
      <xdr:row>959</xdr:row>
      <xdr:rowOff>22380</xdr:rowOff>
    </xdr:from>
    <xdr:to>
      <xdr:col>207</xdr:col>
      <xdr:colOff>770684</xdr:colOff>
      <xdr:row>989</xdr:row>
      <xdr:rowOff>33772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34</xdr:col>
      <xdr:colOff>714375</xdr:colOff>
      <xdr:row>784</xdr:row>
      <xdr:rowOff>247650</xdr:rowOff>
    </xdr:from>
    <xdr:to>
      <xdr:col>45</xdr:col>
      <xdr:colOff>516730</xdr:colOff>
      <xdr:row>804</xdr:row>
      <xdr:rowOff>142675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46</xdr:col>
      <xdr:colOff>180974</xdr:colOff>
      <xdr:row>784</xdr:row>
      <xdr:rowOff>247650</xdr:rowOff>
    </xdr:from>
    <xdr:to>
      <xdr:col>54</xdr:col>
      <xdr:colOff>115165</xdr:colOff>
      <xdr:row>804</xdr:row>
      <xdr:rowOff>113868</xdr:rowOff>
    </xdr:to>
    <xdr:graphicFrame macro="">
      <xdr:nvGraphicFramePr>
        <xdr:cNvPr id="174" name="Chart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59</xdr:col>
      <xdr:colOff>904874</xdr:colOff>
      <xdr:row>784</xdr:row>
      <xdr:rowOff>247650</xdr:rowOff>
    </xdr:from>
    <xdr:to>
      <xdr:col>66</xdr:col>
      <xdr:colOff>934315</xdr:colOff>
      <xdr:row>804</xdr:row>
      <xdr:rowOff>113868</xdr:rowOff>
    </xdr:to>
    <xdr:graphicFrame macro="">
      <xdr:nvGraphicFramePr>
        <xdr:cNvPr id="175" name="Chart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73</xdr:col>
      <xdr:colOff>581024</xdr:colOff>
      <xdr:row>784</xdr:row>
      <xdr:rowOff>247650</xdr:rowOff>
    </xdr:from>
    <xdr:to>
      <xdr:col>88</xdr:col>
      <xdr:colOff>610465</xdr:colOff>
      <xdr:row>804</xdr:row>
      <xdr:rowOff>113868</xdr:rowOff>
    </xdr:to>
    <xdr:graphicFrame macro="">
      <xdr:nvGraphicFramePr>
        <xdr:cNvPr id="176" name="Chart 1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88</xdr:col>
      <xdr:colOff>923924</xdr:colOff>
      <xdr:row>784</xdr:row>
      <xdr:rowOff>247650</xdr:rowOff>
    </xdr:from>
    <xdr:to>
      <xdr:col>98</xdr:col>
      <xdr:colOff>381865</xdr:colOff>
      <xdr:row>804</xdr:row>
      <xdr:rowOff>113868</xdr:rowOff>
    </xdr:to>
    <xdr:graphicFrame macro="">
      <xdr:nvGraphicFramePr>
        <xdr:cNvPr id="177" name="Chart 1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98</xdr:col>
      <xdr:colOff>600074</xdr:colOff>
      <xdr:row>784</xdr:row>
      <xdr:rowOff>247650</xdr:rowOff>
    </xdr:from>
    <xdr:to>
      <xdr:col>106</xdr:col>
      <xdr:colOff>105640</xdr:colOff>
      <xdr:row>804</xdr:row>
      <xdr:rowOff>113868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121</xdr:col>
      <xdr:colOff>1038225</xdr:colOff>
      <xdr:row>784</xdr:row>
      <xdr:rowOff>247650</xdr:rowOff>
    </xdr:from>
    <xdr:to>
      <xdr:col>128</xdr:col>
      <xdr:colOff>543791</xdr:colOff>
      <xdr:row>804</xdr:row>
      <xdr:rowOff>113868</xdr:rowOff>
    </xdr:to>
    <xdr:graphicFrame macro="">
      <xdr:nvGraphicFramePr>
        <xdr:cNvPr id="17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133</xdr:col>
      <xdr:colOff>1038225</xdr:colOff>
      <xdr:row>784</xdr:row>
      <xdr:rowOff>247650</xdr:rowOff>
    </xdr:from>
    <xdr:to>
      <xdr:col>140</xdr:col>
      <xdr:colOff>543791</xdr:colOff>
      <xdr:row>804</xdr:row>
      <xdr:rowOff>113868</xdr:rowOff>
    </xdr:to>
    <xdr:graphicFrame macro="">
      <xdr:nvGraphicFramePr>
        <xdr:cNvPr id="18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109</xdr:col>
      <xdr:colOff>238124</xdr:colOff>
      <xdr:row>784</xdr:row>
      <xdr:rowOff>247650</xdr:rowOff>
    </xdr:from>
    <xdr:to>
      <xdr:col>115</xdr:col>
      <xdr:colOff>886690</xdr:colOff>
      <xdr:row>804</xdr:row>
      <xdr:rowOff>113868</xdr:rowOff>
    </xdr:to>
    <xdr:graphicFrame macro="">
      <xdr:nvGraphicFramePr>
        <xdr:cNvPr id="181" name="Chart 1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19</xdr:col>
      <xdr:colOff>476250</xdr:colOff>
      <xdr:row>784</xdr:row>
      <xdr:rowOff>247650</xdr:rowOff>
    </xdr:from>
    <xdr:to>
      <xdr:col>31</xdr:col>
      <xdr:colOff>709068</xdr:colOff>
      <xdr:row>804</xdr:row>
      <xdr:rowOff>142675</xdr:rowOff>
    </xdr:to>
    <xdr:graphicFrame macro="">
      <xdr:nvGraphicFramePr>
        <xdr:cNvPr id="182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651164</xdr:colOff>
      <xdr:row>783</xdr:row>
      <xdr:rowOff>125267</xdr:rowOff>
    </xdr:from>
    <xdr:to>
      <xdr:col>17</xdr:col>
      <xdr:colOff>994064</xdr:colOff>
      <xdr:row>817</xdr:row>
      <xdr:rowOff>20004</xdr:rowOff>
    </xdr:to>
    <xdr:graphicFrame macro="">
      <xdr:nvGraphicFramePr>
        <xdr:cNvPr id="183" name="Chart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1562100</xdr:colOff>
      <xdr:row>818</xdr:row>
      <xdr:rowOff>38100</xdr:rowOff>
    </xdr:from>
    <xdr:to>
      <xdr:col>18</xdr:col>
      <xdr:colOff>647700</xdr:colOff>
      <xdr:row>859</xdr:row>
      <xdr:rowOff>9325</xdr:rowOff>
    </xdr:to>
    <xdr:graphicFrame macro="">
      <xdr:nvGraphicFramePr>
        <xdr:cNvPr id="173" name="Chart 1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138545</xdr:colOff>
      <xdr:row>758</xdr:row>
      <xdr:rowOff>20205</xdr:rowOff>
    </xdr:from>
    <xdr:to>
      <xdr:col>17</xdr:col>
      <xdr:colOff>583622</xdr:colOff>
      <xdr:row>783</xdr:row>
      <xdr:rowOff>108383</xdr:rowOff>
    </xdr:to>
    <xdr:graphicFrame macro="">
      <xdr:nvGraphicFramePr>
        <xdr:cNvPr id="184" name="Chart 1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34174</xdr:colOff>
      <xdr:row>668</xdr:row>
      <xdr:rowOff>130052</xdr:rowOff>
    </xdr:from>
    <xdr:to>
      <xdr:col>19</xdr:col>
      <xdr:colOff>931641</xdr:colOff>
      <xdr:row>705</xdr:row>
      <xdr:rowOff>205283</xdr:rowOff>
    </xdr:to>
    <xdr:graphicFrame macro="">
      <xdr:nvGraphicFramePr>
        <xdr:cNvPr id="187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53</xdr:col>
      <xdr:colOff>128155</xdr:colOff>
      <xdr:row>745</xdr:row>
      <xdr:rowOff>72737</xdr:rowOff>
    </xdr:from>
    <xdr:to>
      <xdr:col>78</xdr:col>
      <xdr:colOff>93905</xdr:colOff>
      <xdr:row>774</xdr:row>
      <xdr:rowOff>251382</xdr:rowOff>
    </xdr:to>
    <xdr:graphicFrame macro="">
      <xdr:nvGraphicFramePr>
        <xdr:cNvPr id="186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23</xdr:col>
      <xdr:colOff>110836</xdr:colOff>
      <xdr:row>745</xdr:row>
      <xdr:rowOff>190499</xdr:rowOff>
    </xdr:from>
    <xdr:to>
      <xdr:col>47</xdr:col>
      <xdr:colOff>377921</xdr:colOff>
      <xdr:row>775</xdr:row>
      <xdr:rowOff>85127</xdr:rowOff>
    </xdr:to>
    <xdr:graphicFrame macro="">
      <xdr:nvGraphicFramePr>
        <xdr:cNvPr id="188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153</xdr:col>
      <xdr:colOff>1839440</xdr:colOff>
      <xdr:row>789</xdr:row>
      <xdr:rowOff>134834</xdr:rowOff>
    </xdr:from>
    <xdr:to>
      <xdr:col>170</xdr:col>
      <xdr:colOff>483674</xdr:colOff>
      <xdr:row>829</xdr:row>
      <xdr:rowOff>40821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20</xdr:col>
      <xdr:colOff>548121</xdr:colOff>
      <xdr:row>693</xdr:row>
      <xdr:rowOff>159328</xdr:rowOff>
    </xdr:from>
    <xdr:to>
      <xdr:col>41</xdr:col>
      <xdr:colOff>657611</xdr:colOff>
      <xdr:row>724</xdr:row>
      <xdr:rowOff>171780</xdr:rowOff>
    </xdr:to>
    <xdr:graphicFrame macro="">
      <xdr:nvGraphicFramePr>
        <xdr:cNvPr id="194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42</xdr:col>
      <xdr:colOff>164042</xdr:colOff>
      <xdr:row>693</xdr:row>
      <xdr:rowOff>142345</xdr:rowOff>
    </xdr:from>
    <xdr:to>
      <xdr:col>67</xdr:col>
      <xdr:colOff>432859</xdr:colOff>
      <xdr:row>723</xdr:row>
      <xdr:rowOff>200113</xdr:rowOff>
    </xdr:to>
    <xdr:graphicFrame macro="">
      <xdr:nvGraphicFramePr>
        <xdr:cNvPr id="196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640004</xdr:colOff>
      <xdr:row>704</xdr:row>
      <xdr:rowOff>105834</xdr:rowOff>
    </xdr:from>
    <xdr:to>
      <xdr:col>19</xdr:col>
      <xdr:colOff>481062</xdr:colOff>
      <xdr:row>733</xdr:row>
      <xdr:rowOff>259958</xdr:rowOff>
    </xdr:to>
    <xdr:graphicFrame macro="">
      <xdr:nvGraphicFramePr>
        <xdr:cNvPr id="198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20</xdr:col>
      <xdr:colOff>0</xdr:colOff>
      <xdr:row>695</xdr:row>
      <xdr:rowOff>231322</xdr:rowOff>
    </xdr:from>
    <xdr:to>
      <xdr:col>41</xdr:col>
      <xdr:colOff>111655</xdr:colOff>
      <xdr:row>726</xdr:row>
      <xdr:rowOff>58221</xdr:rowOff>
    </xdr:to>
    <xdr:graphicFrame macro="">
      <xdr:nvGraphicFramePr>
        <xdr:cNvPr id="189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147</xdr:col>
      <xdr:colOff>1494558</xdr:colOff>
      <xdr:row>766</xdr:row>
      <xdr:rowOff>139795</xdr:rowOff>
    </xdr:from>
    <xdr:to>
      <xdr:col>166</xdr:col>
      <xdr:colOff>373590</xdr:colOff>
      <xdr:row>796</xdr:row>
      <xdr:rowOff>25860</xdr:rowOff>
    </xdr:to>
    <xdr:graphicFrame macro="">
      <xdr:nvGraphicFramePr>
        <xdr:cNvPr id="191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 editAs="oneCell">
    <xdr:from>
      <xdr:col>168</xdr:col>
      <xdr:colOff>287914</xdr:colOff>
      <xdr:row>793</xdr:row>
      <xdr:rowOff>10824</xdr:rowOff>
    </xdr:from>
    <xdr:to>
      <xdr:col>175</xdr:col>
      <xdr:colOff>771399</xdr:colOff>
      <xdr:row>828</xdr:row>
      <xdr:rowOff>12990</xdr:rowOff>
    </xdr:to>
    <xdr:pic>
      <xdr:nvPicPr>
        <xdr:cNvPr id="193" name="Picture 192"/>
        <xdr:cNvPicPr/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56141" y="159407369"/>
          <a:ext cx="9107940" cy="7847302"/>
        </a:xfrm>
        <a:prstGeom prst="rect">
          <a:avLst/>
        </a:prstGeom>
        <a:noFill/>
      </xdr:spPr>
    </xdr:pic>
    <xdr:clientData/>
  </xdr:twoCellAnchor>
  <xdr:twoCellAnchor>
    <xdr:from>
      <xdr:col>166</xdr:col>
      <xdr:colOff>848592</xdr:colOff>
      <xdr:row>763</xdr:row>
      <xdr:rowOff>69272</xdr:rowOff>
    </xdr:from>
    <xdr:to>
      <xdr:col>182</xdr:col>
      <xdr:colOff>214312</xdr:colOff>
      <xdr:row>792</xdr:row>
      <xdr:rowOff>226270</xdr:rowOff>
    </xdr:to>
    <xdr:graphicFrame macro="">
      <xdr:nvGraphicFramePr>
        <xdr:cNvPr id="195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159</xdr:col>
      <xdr:colOff>637500</xdr:colOff>
      <xdr:row>586</xdr:row>
      <xdr:rowOff>167411</xdr:rowOff>
    </xdr:from>
    <xdr:to>
      <xdr:col>163</xdr:col>
      <xdr:colOff>1190143</xdr:colOff>
      <xdr:row>601</xdr:row>
      <xdr:rowOff>107758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55</xdr:col>
      <xdr:colOff>666750</xdr:colOff>
      <xdr:row>702</xdr:row>
      <xdr:rowOff>33337</xdr:rowOff>
    </xdr:from>
    <xdr:to>
      <xdr:col>68</xdr:col>
      <xdr:colOff>523874</xdr:colOff>
      <xdr:row>727</xdr:row>
      <xdr:rowOff>71437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4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601</xdr:row>
      <xdr:rowOff>0</xdr:rowOff>
    </xdr:from>
    <xdr:to>
      <xdr:col>21</xdr:col>
      <xdr:colOff>897467</xdr:colOff>
      <xdr:row>642</xdr:row>
      <xdr:rowOff>144503</xdr:rowOff>
    </xdr:to>
    <xdr:graphicFrame macro="">
      <xdr:nvGraphicFramePr>
        <xdr:cNvPr id="185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163</xdr:col>
      <xdr:colOff>769420</xdr:colOff>
      <xdr:row>707</xdr:row>
      <xdr:rowOff>127658</xdr:rowOff>
    </xdr:from>
    <xdr:to>
      <xdr:col>168</xdr:col>
      <xdr:colOff>195447</xdr:colOff>
      <xdr:row>718</xdr:row>
      <xdr:rowOff>987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178</xdr:col>
      <xdr:colOff>363683</xdr:colOff>
      <xdr:row>679</xdr:row>
      <xdr:rowOff>86590</xdr:rowOff>
    </xdr:from>
    <xdr:to>
      <xdr:col>190</xdr:col>
      <xdr:colOff>796636</xdr:colOff>
      <xdr:row>716</xdr:row>
      <xdr:rowOff>225136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195</xdr:col>
      <xdr:colOff>813955</xdr:colOff>
      <xdr:row>701</xdr:row>
      <xdr:rowOff>100443</xdr:rowOff>
    </xdr:from>
    <xdr:to>
      <xdr:col>213</xdr:col>
      <xdr:colOff>779318</xdr:colOff>
      <xdr:row>730</xdr:row>
      <xdr:rowOff>34635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0.07922</cdr:x>
      <cdr:y>0.5913</cdr:y>
    </cdr:from>
    <cdr:to>
      <cdr:x>0.28311</cdr:x>
      <cdr:y>0.8816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72726" y="1730838"/>
          <a:ext cx="1216629" cy="84975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0.08423</cdr:x>
      <cdr:y>0.60151</cdr:y>
    </cdr:from>
    <cdr:to>
      <cdr:x>0.28812</cdr:x>
      <cdr:y>0.89181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02595" y="1760733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0.08423</cdr:x>
      <cdr:y>0.60151</cdr:y>
    </cdr:from>
    <cdr:to>
      <cdr:x>0.28812</cdr:x>
      <cdr:y>0.89181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02595" y="1760733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0.75011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2112" y="499298"/>
          <a:ext cx="1321852" cy="29446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0.53141</cdr:x>
      <cdr:y>0.7956</cdr:y>
    </cdr:from>
    <cdr:to>
      <cdr:x>0.74784</cdr:x>
      <cdr:y>0.88792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190842" y="3472984"/>
          <a:ext cx="1299515" cy="40300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0.08423</cdr:x>
      <cdr:y>0.60151</cdr:y>
    </cdr:from>
    <cdr:to>
      <cdr:x>0.28812</cdr:x>
      <cdr:y>0.89181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02595" y="1760733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0.75011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2112" y="499298"/>
          <a:ext cx="1321852" cy="29446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0.53141</cdr:x>
      <cdr:y>0.7956</cdr:y>
    </cdr:from>
    <cdr:to>
      <cdr:x>0.74784</cdr:x>
      <cdr:y>0.88792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190842" y="3472984"/>
          <a:ext cx="1299515" cy="40300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0.08423</cdr:x>
      <cdr:y>0.58904</cdr:y>
    </cdr:from>
    <cdr:to>
      <cdr:x>0.28812</cdr:x>
      <cdr:y>0.87934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05753" y="2571316"/>
          <a:ext cx="1224245" cy="126723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0.75011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2112" y="499298"/>
          <a:ext cx="1321852" cy="29446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0.53141</cdr:x>
      <cdr:y>0.7956</cdr:y>
    </cdr:from>
    <cdr:to>
      <cdr:x>0.74784</cdr:x>
      <cdr:y>0.88792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190842" y="3472984"/>
          <a:ext cx="1299515" cy="40300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200025</xdr:colOff>
      <xdr:row>112</xdr:row>
      <xdr:rowOff>90487</xdr:rowOff>
    </xdr:from>
    <xdr:to>
      <xdr:col>14</xdr:col>
      <xdr:colOff>504825</xdr:colOff>
      <xdr:row>126</xdr:row>
      <xdr:rowOff>166687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542925</xdr:colOff>
      <xdr:row>112</xdr:row>
      <xdr:rowOff>76200</xdr:rowOff>
    </xdr:from>
    <xdr:to>
      <xdr:col>22</xdr:col>
      <xdr:colOff>238125</xdr:colOff>
      <xdr:row>126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104213</xdr:colOff>
      <xdr:row>281</xdr:row>
      <xdr:rowOff>177012</xdr:rowOff>
    </xdr:from>
    <xdr:to>
      <xdr:col>32</xdr:col>
      <xdr:colOff>437589</xdr:colOff>
      <xdr:row>296</xdr:row>
      <xdr:rowOff>62712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84124</xdr:colOff>
      <xdr:row>296</xdr:row>
      <xdr:rowOff>101933</xdr:rowOff>
    </xdr:from>
    <xdr:to>
      <xdr:col>32</xdr:col>
      <xdr:colOff>416379</xdr:colOff>
      <xdr:row>310</xdr:row>
      <xdr:rowOff>178133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211951</xdr:colOff>
      <xdr:row>283</xdr:row>
      <xdr:rowOff>131631</xdr:rowOff>
    </xdr:from>
    <xdr:to>
      <xdr:col>16</xdr:col>
      <xdr:colOff>513389</xdr:colOff>
      <xdr:row>298</xdr:row>
      <xdr:rowOff>17331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280147</xdr:colOff>
      <xdr:row>298</xdr:row>
      <xdr:rowOff>156882</xdr:rowOff>
    </xdr:from>
    <xdr:to>
      <xdr:col>16</xdr:col>
      <xdr:colOff>581585</xdr:colOff>
      <xdr:row>313</xdr:row>
      <xdr:rowOff>42582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268941</xdr:colOff>
      <xdr:row>313</xdr:row>
      <xdr:rowOff>33618</xdr:rowOff>
    </xdr:from>
    <xdr:to>
      <xdr:col>16</xdr:col>
      <xdr:colOff>570379</xdr:colOff>
      <xdr:row>327</xdr:row>
      <xdr:rowOff>109818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830029</xdr:colOff>
      <xdr:row>329</xdr:row>
      <xdr:rowOff>78440</xdr:rowOff>
    </xdr:from>
    <xdr:to>
      <xdr:col>17</xdr:col>
      <xdr:colOff>222997</xdr:colOff>
      <xdr:row>345</xdr:row>
      <xdr:rowOff>136901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56029</xdr:colOff>
      <xdr:row>303</xdr:row>
      <xdr:rowOff>22412</xdr:rowOff>
    </xdr:from>
    <xdr:to>
      <xdr:col>12</xdr:col>
      <xdr:colOff>168088</xdr:colOff>
      <xdr:row>303</xdr:row>
      <xdr:rowOff>22412</xdr:rowOff>
    </xdr:to>
    <xdr:cxnSp macro="">
      <xdr:nvCxnSpPr>
        <xdr:cNvPr id="21" name="Straight Connector 20"/>
        <xdr:cNvCxnSpPr/>
      </xdr:nvCxnSpPr>
      <xdr:spPr>
        <a:xfrm>
          <a:off x="10209679" y="55419812"/>
          <a:ext cx="1750359" cy="0"/>
        </a:xfrm>
        <a:prstGeom prst="line">
          <a:avLst/>
        </a:prstGeom>
        <a:ln w="22225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230841</xdr:colOff>
      <xdr:row>305</xdr:row>
      <xdr:rowOff>73960</xdr:rowOff>
    </xdr:from>
    <xdr:to>
      <xdr:col>14</xdr:col>
      <xdr:colOff>376518</xdr:colOff>
      <xdr:row>305</xdr:row>
      <xdr:rowOff>73960</xdr:rowOff>
    </xdr:to>
    <xdr:cxnSp macro="">
      <xdr:nvCxnSpPr>
        <xdr:cNvPr id="22" name="Straight Connector 21"/>
        <xdr:cNvCxnSpPr/>
      </xdr:nvCxnSpPr>
      <xdr:spPr>
        <a:xfrm>
          <a:off x="12022791" y="55852360"/>
          <a:ext cx="1783977" cy="0"/>
        </a:xfrm>
        <a:prstGeom prst="line">
          <a:avLst/>
        </a:prstGeom>
        <a:ln w="22225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394447</xdr:colOff>
      <xdr:row>309</xdr:row>
      <xdr:rowOff>24654</xdr:rowOff>
    </xdr:from>
    <xdr:to>
      <xdr:col>16</xdr:col>
      <xdr:colOff>540124</xdr:colOff>
      <xdr:row>309</xdr:row>
      <xdr:rowOff>24654</xdr:rowOff>
    </xdr:to>
    <xdr:cxnSp macro="">
      <xdr:nvCxnSpPr>
        <xdr:cNvPr id="23" name="Straight Connector 22"/>
        <xdr:cNvCxnSpPr/>
      </xdr:nvCxnSpPr>
      <xdr:spPr>
        <a:xfrm>
          <a:off x="13824697" y="56565054"/>
          <a:ext cx="1774452" cy="0"/>
        </a:xfrm>
        <a:prstGeom prst="line">
          <a:avLst/>
        </a:prstGeom>
        <a:ln w="22225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921431</xdr:colOff>
      <xdr:row>348</xdr:row>
      <xdr:rowOff>85913</xdr:rowOff>
    </xdr:from>
    <xdr:to>
      <xdr:col>17</xdr:col>
      <xdr:colOff>256613</xdr:colOff>
      <xdr:row>365</xdr:row>
      <xdr:rowOff>104588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333234</xdr:colOff>
      <xdr:row>329</xdr:row>
      <xdr:rowOff>149411</xdr:rowOff>
    </xdr:from>
    <xdr:to>
      <xdr:col>27</xdr:col>
      <xdr:colOff>249144</xdr:colOff>
      <xdr:row>346</xdr:row>
      <xdr:rowOff>28578</xdr:rowOff>
    </xdr:to>
    <xdr:graphicFrame macro="">
      <xdr:nvGraphicFramePr>
        <xdr:cNvPr id="27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368608</xdr:colOff>
      <xdr:row>347</xdr:row>
      <xdr:rowOff>134471</xdr:rowOff>
    </xdr:from>
    <xdr:to>
      <xdr:col>27</xdr:col>
      <xdr:colOff>226732</xdr:colOff>
      <xdr:row>364</xdr:row>
      <xdr:rowOff>153146</xdr:rowOff>
    </xdr:to>
    <xdr:graphicFrame macro="">
      <xdr:nvGraphicFramePr>
        <xdr:cNvPr id="28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909657</xdr:colOff>
      <xdr:row>367</xdr:row>
      <xdr:rowOff>44825</xdr:rowOff>
    </xdr:from>
    <xdr:to>
      <xdr:col>17</xdr:col>
      <xdr:colOff>302625</xdr:colOff>
      <xdr:row>383</xdr:row>
      <xdr:rowOff>103286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59765</xdr:colOff>
      <xdr:row>386</xdr:row>
      <xdr:rowOff>52297</xdr:rowOff>
    </xdr:from>
    <xdr:to>
      <xdr:col>17</xdr:col>
      <xdr:colOff>336241</xdr:colOff>
      <xdr:row>403</xdr:row>
      <xdr:rowOff>70972</xdr:rowOff>
    </xdr:to>
    <xdr:graphicFrame macro="">
      <xdr:nvGraphicFramePr>
        <xdr:cNvPr id="30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366</xdr:row>
      <xdr:rowOff>0</xdr:rowOff>
    </xdr:from>
    <xdr:to>
      <xdr:col>27</xdr:col>
      <xdr:colOff>588263</xdr:colOff>
      <xdr:row>382</xdr:row>
      <xdr:rowOff>58461</xdr:rowOff>
    </xdr:to>
    <xdr:graphicFrame macro="">
      <xdr:nvGraphicFramePr>
        <xdr:cNvPr id="31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91402</xdr:colOff>
      <xdr:row>385</xdr:row>
      <xdr:rowOff>7472</xdr:rowOff>
    </xdr:from>
    <xdr:to>
      <xdr:col>27</xdr:col>
      <xdr:colOff>621879</xdr:colOff>
      <xdr:row>402</xdr:row>
      <xdr:rowOff>26147</xdr:rowOff>
    </xdr:to>
    <xdr:graphicFrame macro="">
      <xdr:nvGraphicFramePr>
        <xdr:cNvPr id="32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79628</xdr:colOff>
      <xdr:row>403</xdr:row>
      <xdr:rowOff>145678</xdr:rowOff>
    </xdr:from>
    <xdr:to>
      <xdr:col>27</xdr:col>
      <xdr:colOff>667891</xdr:colOff>
      <xdr:row>420</xdr:row>
      <xdr:rowOff>24845</xdr:rowOff>
    </xdr:to>
    <xdr:graphicFrame macro="">
      <xdr:nvGraphicFramePr>
        <xdr:cNvPr id="33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171030</xdr:colOff>
      <xdr:row>422</xdr:row>
      <xdr:rowOff>153151</xdr:rowOff>
    </xdr:from>
    <xdr:to>
      <xdr:col>28</xdr:col>
      <xdr:colOff>29154</xdr:colOff>
      <xdr:row>439</xdr:row>
      <xdr:rowOff>171826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926353</xdr:colOff>
      <xdr:row>405</xdr:row>
      <xdr:rowOff>44823</xdr:rowOff>
    </xdr:from>
    <xdr:to>
      <xdr:col>17</xdr:col>
      <xdr:colOff>319321</xdr:colOff>
      <xdr:row>421</xdr:row>
      <xdr:rowOff>103284</xdr:rowOff>
    </xdr:to>
    <xdr:graphicFrame macro="">
      <xdr:nvGraphicFramePr>
        <xdr:cNvPr id="35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44824</xdr:colOff>
      <xdr:row>416</xdr:row>
      <xdr:rowOff>74707</xdr:rowOff>
    </xdr:from>
    <xdr:to>
      <xdr:col>17</xdr:col>
      <xdr:colOff>334262</xdr:colOff>
      <xdr:row>439</xdr:row>
      <xdr:rowOff>58462</xdr:rowOff>
    </xdr:to>
    <xdr:graphicFrame macro="">
      <xdr:nvGraphicFramePr>
        <xdr:cNvPr id="3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44824</xdr:colOff>
      <xdr:row>433</xdr:row>
      <xdr:rowOff>74707</xdr:rowOff>
    </xdr:from>
    <xdr:to>
      <xdr:col>17</xdr:col>
      <xdr:colOff>334262</xdr:colOff>
      <xdr:row>456</xdr:row>
      <xdr:rowOff>58462</xdr:rowOff>
    </xdr:to>
    <xdr:graphicFrame macro="">
      <xdr:nvGraphicFramePr>
        <xdr:cNvPr id="37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44824</xdr:colOff>
      <xdr:row>450</xdr:row>
      <xdr:rowOff>74707</xdr:rowOff>
    </xdr:from>
    <xdr:to>
      <xdr:col>17</xdr:col>
      <xdr:colOff>334262</xdr:colOff>
      <xdr:row>473</xdr:row>
      <xdr:rowOff>58462</xdr:rowOff>
    </xdr:to>
    <xdr:graphicFrame macro="">
      <xdr:nvGraphicFramePr>
        <xdr:cNvPr id="3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44824</xdr:colOff>
      <xdr:row>467</xdr:row>
      <xdr:rowOff>74707</xdr:rowOff>
    </xdr:from>
    <xdr:to>
      <xdr:col>17</xdr:col>
      <xdr:colOff>334262</xdr:colOff>
      <xdr:row>490</xdr:row>
      <xdr:rowOff>58462</xdr:rowOff>
    </xdr:to>
    <xdr:graphicFrame macro="">
      <xdr:nvGraphicFramePr>
        <xdr:cNvPr id="3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209550</xdr:colOff>
      <xdr:row>270</xdr:row>
      <xdr:rowOff>33336</xdr:rowOff>
    </xdr:from>
    <xdr:to>
      <xdr:col>5</xdr:col>
      <xdr:colOff>457200</xdr:colOff>
      <xdr:row>288</xdr:row>
      <xdr:rowOff>152399</xdr:rowOff>
    </xdr:to>
    <xdr:graphicFrame macro="">
      <xdr:nvGraphicFramePr>
        <xdr:cNvPr id="41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290</xdr:row>
      <xdr:rowOff>0</xdr:rowOff>
    </xdr:from>
    <xdr:to>
      <xdr:col>5</xdr:col>
      <xdr:colOff>247650</xdr:colOff>
      <xdr:row>308</xdr:row>
      <xdr:rowOff>119063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0</xdr:colOff>
      <xdr:row>270</xdr:row>
      <xdr:rowOff>0</xdr:rowOff>
    </xdr:from>
    <xdr:to>
      <xdr:col>13</xdr:col>
      <xdr:colOff>441838</xdr:colOff>
      <xdr:row>292</xdr:row>
      <xdr:rowOff>174255</xdr:rowOff>
    </xdr:to>
    <xdr:graphicFrame macro="">
      <xdr:nvGraphicFramePr>
        <xdr:cNvPr id="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332</xdr:row>
      <xdr:rowOff>78439</xdr:rowOff>
    </xdr:from>
    <xdr:to>
      <xdr:col>4</xdr:col>
      <xdr:colOff>497867</xdr:colOff>
      <xdr:row>348</xdr:row>
      <xdr:rowOff>136900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309</xdr:row>
      <xdr:rowOff>0</xdr:rowOff>
    </xdr:from>
    <xdr:to>
      <xdr:col>5</xdr:col>
      <xdr:colOff>706882</xdr:colOff>
      <xdr:row>331</xdr:row>
      <xdr:rowOff>174255</xdr:rowOff>
    </xdr:to>
    <xdr:graphicFrame macro="">
      <xdr:nvGraphicFramePr>
        <xdr:cNvPr id="4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0.0809</cdr:x>
      <cdr:y>0.17157</cdr:y>
    </cdr:from>
    <cdr:to>
      <cdr:x>0.31625</cdr:x>
      <cdr:y>0.26552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9795" y="470648"/>
          <a:ext cx="1075764" cy="257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Human</a:t>
          </a:r>
        </a:p>
      </cdr:txBody>
    </cdr:sp>
  </cdr:relSizeAnchor>
  <cdr:relSizeAnchor xmlns:cdr="http://schemas.openxmlformats.org/drawingml/2006/chartDrawing">
    <cdr:from>
      <cdr:x>0.42788</cdr:x>
      <cdr:y>0.34532</cdr:y>
    </cdr:from>
    <cdr:to>
      <cdr:x>0.66323</cdr:x>
      <cdr:y>0.43927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955800" y="947270"/>
          <a:ext cx="1075764" cy="257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Human</a:t>
          </a:r>
        </a:p>
      </cdr:txBody>
    </cdr:sp>
  </cdr:relSizeAnchor>
  <cdr:relSizeAnchor xmlns:cdr="http://schemas.openxmlformats.org/drawingml/2006/chartDrawing">
    <cdr:from>
      <cdr:x>0.70491</cdr:x>
      <cdr:y>0.74564</cdr:y>
    </cdr:from>
    <cdr:to>
      <cdr:x>0.94026</cdr:x>
      <cdr:y>0.8396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222065" y="2045447"/>
          <a:ext cx="1075764" cy="257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Human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0.08311</cdr:x>
      <cdr:y>0.15033</cdr:y>
    </cdr:from>
    <cdr:to>
      <cdr:x>0.37975</cdr:x>
      <cdr:y>0.15033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379878" y="412377"/>
          <a:ext cx="1355912" cy="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0.3737</cdr:x>
      <cdr:y>0.35675</cdr:y>
    </cdr:from>
    <cdr:to>
      <cdr:x>0.67034</cdr:x>
      <cdr:y>0.35675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1708148" y="978648"/>
          <a:ext cx="1355912" cy="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0.68391</cdr:x>
      <cdr:y>0.67756</cdr:y>
    </cdr:from>
    <cdr:to>
      <cdr:x>0.98055</cdr:x>
      <cdr:y>0.67756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3126065" y="1858684"/>
          <a:ext cx="1355912" cy="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0.07922</cdr:x>
      <cdr:y>0.59641</cdr:y>
    </cdr:from>
    <cdr:to>
      <cdr:x>0.28311</cdr:x>
      <cdr:y>0.88671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76624" y="1636059"/>
          <a:ext cx="1226670" cy="7963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0.31153</cdr:y>
    </cdr:from>
    <cdr:to>
      <cdr:x>0.28124</cdr:x>
      <cdr:y>0.89746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510800" y="1034484"/>
          <a:ext cx="1242192" cy="194568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07954" y="1327166"/>
          <a:ext cx="1202332" cy="123313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0.11175</cdr:x>
      <cdr:y>0.10986</cdr:y>
    </cdr:from>
    <cdr:to>
      <cdr:x>0.34271</cdr:x>
      <cdr:y>0.26117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672353" y="316139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0.35301</cdr:x>
      <cdr:y>0.09943</cdr:y>
    </cdr:from>
    <cdr:to>
      <cdr:x>0.4973</cdr:x>
      <cdr:y>0.25074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2123888" y="28612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0.81306</cdr:x>
      <cdr:y>0.09943</cdr:y>
    </cdr:from>
    <cdr:to>
      <cdr:x>0.95735</cdr:x>
      <cdr:y>0.25074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4891741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0.57466</cdr:x>
      <cdr:y>0.09943</cdr:y>
    </cdr:from>
    <cdr:to>
      <cdr:x>0.71894</cdr:x>
      <cdr:y>0.25074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57388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277089</xdr:colOff>
      <xdr:row>186</xdr:row>
      <xdr:rowOff>178375</xdr:rowOff>
    </xdr:from>
    <xdr:to>
      <xdr:col>23</xdr:col>
      <xdr:colOff>484909</xdr:colOff>
      <xdr:row>209</xdr:row>
      <xdr:rowOff>190499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517071</xdr:colOff>
      <xdr:row>291</xdr:row>
      <xdr:rowOff>136071</xdr:rowOff>
    </xdr:from>
    <xdr:to>
      <xdr:col>20</xdr:col>
      <xdr:colOff>476250</xdr:colOff>
      <xdr:row>311</xdr:row>
      <xdr:rowOff>68036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2653393</xdr:colOff>
      <xdr:row>328</xdr:row>
      <xdr:rowOff>95250</xdr:rowOff>
    </xdr:from>
    <xdr:to>
      <xdr:col>20</xdr:col>
      <xdr:colOff>435429</xdr:colOff>
      <xdr:row>352</xdr:row>
      <xdr:rowOff>40822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646336</xdr:colOff>
      <xdr:row>689</xdr:row>
      <xdr:rowOff>0</xdr:rowOff>
    </xdr:from>
    <xdr:to>
      <xdr:col>27</xdr:col>
      <xdr:colOff>81642</xdr:colOff>
      <xdr:row>715</xdr:row>
      <xdr:rowOff>13607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223836</xdr:colOff>
      <xdr:row>783</xdr:row>
      <xdr:rowOff>61912</xdr:rowOff>
    </xdr:from>
    <xdr:to>
      <xdr:col>9</xdr:col>
      <xdr:colOff>2305049</xdr:colOff>
      <xdr:row>797</xdr:row>
      <xdr:rowOff>133350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818</xdr:row>
      <xdr:rowOff>0</xdr:rowOff>
    </xdr:from>
    <xdr:to>
      <xdr:col>12</xdr:col>
      <xdr:colOff>147638</xdr:colOff>
      <xdr:row>832</xdr:row>
      <xdr:rowOff>71438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867</xdr:row>
      <xdr:rowOff>0</xdr:rowOff>
    </xdr:from>
    <xdr:to>
      <xdr:col>12</xdr:col>
      <xdr:colOff>147638</xdr:colOff>
      <xdr:row>881</xdr:row>
      <xdr:rowOff>71438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911</xdr:row>
      <xdr:rowOff>0</xdr:rowOff>
    </xdr:from>
    <xdr:to>
      <xdr:col>12</xdr:col>
      <xdr:colOff>147638</xdr:colOff>
      <xdr:row>925</xdr:row>
      <xdr:rowOff>71438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81643</xdr:colOff>
      <xdr:row>939</xdr:row>
      <xdr:rowOff>81643</xdr:rowOff>
    </xdr:from>
    <xdr:to>
      <xdr:col>12</xdr:col>
      <xdr:colOff>229281</xdr:colOff>
      <xdr:row>953</xdr:row>
      <xdr:rowOff>153081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957</xdr:row>
      <xdr:rowOff>0</xdr:rowOff>
    </xdr:from>
    <xdr:to>
      <xdr:col>13</xdr:col>
      <xdr:colOff>312964</xdr:colOff>
      <xdr:row>975</xdr:row>
      <xdr:rowOff>13607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162</xdr:row>
      <xdr:rowOff>0</xdr:rowOff>
    </xdr:from>
    <xdr:to>
      <xdr:col>23</xdr:col>
      <xdr:colOff>207820</xdr:colOff>
      <xdr:row>185</xdr:row>
      <xdr:rowOff>12124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285751</xdr:colOff>
      <xdr:row>258</xdr:row>
      <xdr:rowOff>190499</xdr:rowOff>
    </xdr:from>
    <xdr:to>
      <xdr:col>20</xdr:col>
      <xdr:colOff>244930</xdr:colOff>
      <xdr:row>278</xdr:row>
      <xdr:rowOff>204107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625929</xdr:colOff>
      <xdr:row>278</xdr:row>
      <xdr:rowOff>172809</xdr:rowOff>
    </xdr:from>
    <xdr:to>
      <xdr:col>9</xdr:col>
      <xdr:colOff>1183822</xdr:colOff>
      <xdr:row>291</xdr:row>
      <xdr:rowOff>72116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248331</xdr:colOff>
      <xdr:row>881</xdr:row>
      <xdr:rowOff>57830</xdr:rowOff>
    </xdr:from>
    <xdr:to>
      <xdr:col>77</xdr:col>
      <xdr:colOff>431810</xdr:colOff>
      <xdr:row>930</xdr:row>
      <xdr:rowOff>40638</xdr:rowOff>
    </xdr:to>
    <xdr:grpSp>
      <xdr:nvGrpSpPr>
        <xdr:cNvPr id="23" name="Group 22"/>
        <xdr:cNvGrpSpPr/>
      </xdr:nvGrpSpPr>
      <xdr:grpSpPr>
        <a:xfrm>
          <a:off x="34832740" y="173776512"/>
          <a:ext cx="19614479" cy="9317308"/>
          <a:chOff x="22236018" y="14821459"/>
          <a:chExt cx="20383282" cy="9317308"/>
        </a:xfrm>
      </xdr:grpSpPr>
      <xdr:sp macro="" textlink="">
        <xdr:nvSpPr>
          <xdr:cNvPr id="25" name="TextBox 13"/>
          <xdr:cNvSpPr txBox="1"/>
        </xdr:nvSpPr>
        <xdr:spPr>
          <a:xfrm>
            <a:off x="22352448" y="14821459"/>
            <a:ext cx="13944600" cy="830997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3507611" rtl="0" eaLnBrk="1" latinLnBrk="0" hangingPunct="1">
              <a:defRPr sz="690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1753806" algn="l" defTabSz="3507611" rtl="0" eaLnBrk="1" latinLnBrk="0" hangingPunct="1">
              <a:defRPr sz="690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3507611" algn="l" defTabSz="3507611" rtl="0" eaLnBrk="1" latinLnBrk="0" hangingPunct="1">
              <a:defRPr sz="690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5261418" algn="l" defTabSz="3507611" rtl="0" eaLnBrk="1" latinLnBrk="0" hangingPunct="1">
              <a:defRPr sz="690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7015223" algn="l" defTabSz="3507611" rtl="0" eaLnBrk="1" latinLnBrk="0" hangingPunct="1">
              <a:defRPr sz="690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8769029" algn="l" defTabSz="3507611" rtl="0" eaLnBrk="1" latinLnBrk="0" hangingPunct="1">
              <a:defRPr sz="690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10522835" algn="l" defTabSz="3507611" rtl="0" eaLnBrk="1" latinLnBrk="0" hangingPunct="1">
              <a:defRPr sz="690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12276641" algn="l" defTabSz="3507611" rtl="0" eaLnBrk="1" latinLnBrk="0" hangingPunct="1">
              <a:defRPr sz="690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14030447" algn="l" defTabSz="3507611" rtl="0" eaLnBrk="1" latinLnBrk="0" hangingPunct="1">
              <a:defRPr sz="6905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4800" b="1"/>
              <a:t>Tracking fire feature uses with lipid biomarkers</a:t>
            </a:r>
          </a:p>
        </xdr:txBody>
      </xdr:sp>
      <xdr:grpSp>
        <xdr:nvGrpSpPr>
          <xdr:cNvPr id="29" name="Group 28"/>
          <xdr:cNvGrpSpPr/>
        </xdr:nvGrpSpPr>
        <xdr:grpSpPr>
          <a:xfrm>
            <a:off x="22351215" y="15840175"/>
            <a:ext cx="7614651" cy="7994037"/>
            <a:chOff x="22351215" y="15840175"/>
            <a:chExt cx="7614651" cy="7994037"/>
          </a:xfrm>
        </xdr:grpSpPr>
        <xdr:grpSp>
          <xdr:nvGrpSpPr>
            <xdr:cNvPr id="33" name="Group 32"/>
            <xdr:cNvGrpSpPr/>
          </xdr:nvGrpSpPr>
          <xdr:grpSpPr>
            <a:xfrm>
              <a:off x="22351215" y="15840175"/>
              <a:ext cx="7614651" cy="7994037"/>
              <a:chOff x="18983962" y="14565808"/>
              <a:chExt cx="7183587" cy="7541490"/>
            </a:xfrm>
          </xdr:grpSpPr>
          <xdr:pic>
            <xdr:nvPicPr>
              <xdr:cNvPr id="41" name="Picture 40"/>
              <xdr:cNvPicPr>
                <a:picLocks noChangeAspect="1"/>
              </xdr:cNvPicPr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8983962" y="14565808"/>
                <a:ext cx="7183587" cy="7541490"/>
              </a:xfrm>
              <a:prstGeom prst="rect">
                <a:avLst/>
              </a:prstGeom>
              <a:ln>
                <a:noFill/>
              </a:ln>
            </xdr:spPr>
          </xdr:pic>
          <xdr:grpSp>
            <xdr:nvGrpSpPr>
              <xdr:cNvPr id="42" name="Group 41"/>
              <xdr:cNvGrpSpPr/>
            </xdr:nvGrpSpPr>
            <xdr:grpSpPr>
              <a:xfrm>
                <a:off x="18987904" y="15150103"/>
                <a:ext cx="7130214" cy="6735650"/>
                <a:chOff x="3417199" y="8958856"/>
                <a:chExt cx="15582820" cy="14720441"/>
              </a:xfrm>
            </xdr:grpSpPr>
            <xdr:pic>
              <xdr:nvPicPr>
                <xdr:cNvPr id="43" name="Picture 42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5"/>
                <a:stretch>
                  <a:fillRect/>
                </a:stretch>
              </xdr:blipFill>
              <xdr:spPr>
                <a:xfrm>
                  <a:off x="4249868" y="23309979"/>
                  <a:ext cx="3345443" cy="258406"/>
                </a:xfrm>
                <a:prstGeom prst="rect">
                  <a:avLst/>
                </a:prstGeom>
                <a:ln>
                  <a:noFill/>
                </a:ln>
              </xdr:spPr>
            </xdr:pic>
            <xdr:pic>
              <xdr:nvPicPr>
                <xdr:cNvPr id="44" name="Picture 43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6"/>
                <a:stretch>
                  <a:fillRect/>
                </a:stretch>
              </xdr:blipFill>
              <xdr:spPr>
                <a:xfrm>
                  <a:off x="7975715" y="23268617"/>
                  <a:ext cx="3336208" cy="410680"/>
                </a:xfrm>
                <a:prstGeom prst="rect">
                  <a:avLst/>
                </a:prstGeom>
                <a:ln>
                  <a:noFill/>
                </a:ln>
              </xdr:spPr>
            </xdr:pic>
            <xdr:pic>
              <xdr:nvPicPr>
                <xdr:cNvPr id="45" name="Picture 44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7"/>
                <a:stretch>
                  <a:fillRect/>
                </a:stretch>
              </xdr:blipFill>
              <xdr:spPr>
                <a:xfrm>
                  <a:off x="11770195" y="23303134"/>
                  <a:ext cx="3433092" cy="276863"/>
                </a:xfrm>
                <a:prstGeom prst="rect">
                  <a:avLst/>
                </a:prstGeom>
                <a:ln>
                  <a:noFill/>
                </a:ln>
              </xdr:spPr>
            </xdr:pic>
            <xdr:pic>
              <xdr:nvPicPr>
                <xdr:cNvPr id="46" name="Picture 45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8"/>
                <a:stretch>
                  <a:fillRect/>
                </a:stretch>
              </xdr:blipFill>
              <xdr:spPr>
                <a:xfrm>
                  <a:off x="15548456" y="23226856"/>
                  <a:ext cx="3451563" cy="281477"/>
                </a:xfrm>
                <a:prstGeom prst="rect">
                  <a:avLst/>
                </a:prstGeom>
                <a:ln>
                  <a:noFill/>
                </a:ln>
              </xdr:spPr>
            </xdr:pic>
            <xdr:pic>
              <xdr:nvPicPr>
                <xdr:cNvPr id="47" name="Picture 46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9"/>
                <a:stretch>
                  <a:fillRect/>
                </a:stretch>
              </xdr:blipFill>
              <xdr:spPr>
                <a:xfrm>
                  <a:off x="4638880" y="13861101"/>
                  <a:ext cx="4230993" cy="323116"/>
                </a:xfrm>
                <a:prstGeom prst="rect">
                  <a:avLst/>
                </a:prstGeom>
                <a:ln>
                  <a:noFill/>
                </a:ln>
              </xdr:spPr>
            </xdr:pic>
            <xdr:pic>
              <xdr:nvPicPr>
                <xdr:cNvPr id="48" name="Picture 47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0"/>
                <a:stretch>
                  <a:fillRect/>
                </a:stretch>
              </xdr:blipFill>
              <xdr:spPr>
                <a:xfrm>
                  <a:off x="4490201" y="8958856"/>
                  <a:ext cx="4200508" cy="317020"/>
                </a:xfrm>
                <a:prstGeom prst="rect">
                  <a:avLst/>
                </a:prstGeom>
                <a:ln>
                  <a:noFill/>
                </a:ln>
              </xdr:spPr>
            </xdr:pic>
            <xdr:cxnSp macro="">
              <xdr:nvCxnSpPr>
                <xdr:cNvPr id="52" name="Straight Arrow Connector 51"/>
                <xdr:cNvCxnSpPr/>
              </xdr:nvCxnSpPr>
              <xdr:spPr>
                <a:xfrm flipV="1">
                  <a:off x="14590457" y="21803646"/>
                  <a:ext cx="1769806" cy="951580"/>
                </a:xfrm>
                <a:prstGeom prst="straightConnector1">
                  <a:avLst/>
                </a:prstGeom>
                <a:ln w="57150">
                  <a:noFill/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3" name="Straight Arrow Connector 52"/>
                <xdr:cNvCxnSpPr/>
              </xdr:nvCxnSpPr>
              <xdr:spPr>
                <a:xfrm flipV="1">
                  <a:off x="12079118" y="20534375"/>
                  <a:ext cx="1877884" cy="825602"/>
                </a:xfrm>
                <a:prstGeom prst="straightConnector1">
                  <a:avLst/>
                </a:prstGeom>
                <a:ln w="38100">
                  <a:solidFill>
                    <a:schemeClr val="bg1">
                      <a:lumMod val="50000"/>
                    </a:schemeClr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54" name="Oval 53"/>
                <xdr:cNvSpPr/>
              </xdr:nvSpPr>
              <xdr:spPr>
                <a:xfrm>
                  <a:off x="9508424" y="10648336"/>
                  <a:ext cx="1080918" cy="2485400"/>
                </a:xfrm>
                <a:prstGeom prst="ellipse">
                  <a:avLst/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1753806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3507611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5261418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7015223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8769029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10522835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12276641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14030447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sp macro="" textlink="">
              <xdr:nvSpPr>
                <xdr:cNvPr id="55" name="Oval 54"/>
                <xdr:cNvSpPr/>
              </xdr:nvSpPr>
              <xdr:spPr>
                <a:xfrm>
                  <a:off x="13493212" y="9715073"/>
                  <a:ext cx="1243035" cy="3394790"/>
                </a:xfrm>
                <a:prstGeom prst="ellipse">
                  <a:avLst/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1753806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3507611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5261418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7015223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8769029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10522835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12276641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14030447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cxnSp macro="">
              <xdr:nvCxnSpPr>
                <xdr:cNvPr id="56" name="Straight Arrow Connector 55"/>
                <xdr:cNvCxnSpPr/>
              </xdr:nvCxnSpPr>
              <xdr:spPr>
                <a:xfrm>
                  <a:off x="13172057" y="15549073"/>
                  <a:ext cx="3582875" cy="2143332"/>
                </a:xfrm>
                <a:prstGeom prst="straightConnector1">
                  <a:avLst/>
                </a:prstGeom>
                <a:ln w="57150">
                  <a:noFill/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57" name="Oval 56"/>
                <xdr:cNvSpPr/>
              </xdr:nvSpPr>
              <xdr:spPr>
                <a:xfrm>
                  <a:off x="3417199" y="17094370"/>
                  <a:ext cx="948324" cy="1146967"/>
                </a:xfrm>
                <a:prstGeom prst="ellipse">
                  <a:avLst/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1753806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3507611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5261418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7015223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8769029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10522835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12276641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14030447" algn="l" defTabSz="3507611" rtl="0" eaLnBrk="1" latinLnBrk="0" hangingPunct="1">
                    <a:defRPr sz="6905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cxnSp macro="">
              <xdr:nvCxnSpPr>
                <xdr:cNvPr id="58" name="Straight Arrow Connector 57"/>
                <xdr:cNvCxnSpPr/>
              </xdr:nvCxnSpPr>
              <xdr:spPr>
                <a:xfrm flipH="1">
                  <a:off x="5914669" y="15017536"/>
                  <a:ext cx="3106103" cy="2047601"/>
                </a:xfrm>
                <a:prstGeom prst="straightConnector1">
                  <a:avLst/>
                </a:prstGeom>
                <a:ln w="57150">
                  <a:noFill/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pic>
              <xdr:nvPicPr>
                <xdr:cNvPr id="59" name="Picture 58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4681424" y="14548026"/>
                  <a:ext cx="1258081" cy="1258079"/>
                </a:xfrm>
                <a:prstGeom prst="rect">
                  <a:avLst/>
                </a:prstGeom>
                <a:ln>
                  <a:noFill/>
                </a:ln>
              </xdr:spPr>
            </xdr:pic>
            <xdr:pic>
              <xdr:nvPicPr>
                <xdr:cNvPr id="60" name="Picture 59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17157190" y="18881253"/>
                  <a:ext cx="1258079" cy="1258079"/>
                </a:xfrm>
                <a:prstGeom prst="rect">
                  <a:avLst/>
                </a:prstGeom>
                <a:ln>
                  <a:noFill/>
                </a:ln>
              </xdr:spPr>
            </xdr:pic>
            <xdr:pic>
              <xdr:nvPicPr>
                <xdr:cNvPr id="61" name="Picture 60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2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4832785" y="9644526"/>
                  <a:ext cx="1158878" cy="828785"/>
                </a:xfrm>
                <a:prstGeom prst="rect">
                  <a:avLst/>
                </a:prstGeom>
                <a:ln>
                  <a:noFill/>
                </a:ln>
              </xdr:spPr>
            </xdr:pic>
          </xdr:grpSp>
        </xdr:grpSp>
        <xdr:grpSp>
          <xdr:nvGrpSpPr>
            <xdr:cNvPr id="34" name="Group 33"/>
            <xdr:cNvGrpSpPr/>
          </xdr:nvGrpSpPr>
          <xdr:grpSpPr>
            <a:xfrm>
              <a:off x="25002819" y="16105593"/>
              <a:ext cx="4419876" cy="6695720"/>
              <a:chOff x="25002819" y="16105593"/>
              <a:chExt cx="4419876" cy="6695720"/>
            </a:xfrm>
          </xdr:grpSpPr>
          <xdr:sp macro="" textlink="">
            <xdr:nvSpPr>
              <xdr:cNvPr id="35" name="Oval 34"/>
              <xdr:cNvSpPr/>
            </xdr:nvSpPr>
            <xdr:spPr>
              <a:xfrm>
                <a:off x="25800354" y="16558981"/>
                <a:ext cx="620206" cy="1590492"/>
              </a:xfrm>
              <a:prstGeom prst="ellipse">
                <a:avLst/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1753806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3507611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5261418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7015223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8769029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10522835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12276641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14030447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GB"/>
              </a:p>
            </xdr:txBody>
          </xdr:sp>
          <xdr:sp macro="" textlink="">
            <xdr:nvSpPr>
              <xdr:cNvPr id="36" name="Oval 35"/>
              <xdr:cNvSpPr/>
            </xdr:nvSpPr>
            <xdr:spPr>
              <a:xfrm>
                <a:off x="27829013" y="16105593"/>
                <a:ext cx="835078" cy="2084058"/>
              </a:xfrm>
              <a:prstGeom prst="ellipse">
                <a:avLst/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1753806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3507611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5261418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7015223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8769029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10522835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12276641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14030447" algn="l" defTabSz="3507611" rtl="0" eaLnBrk="1" latinLnBrk="0" hangingPunct="1">
                  <a:defRPr sz="6905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GB"/>
              </a:p>
            </xdr:txBody>
          </xdr:sp>
          <xdr:cxnSp macro="">
            <xdr:nvCxnSpPr>
              <xdr:cNvPr id="37" name="Straight Arrow Connector 36"/>
              <xdr:cNvCxnSpPr/>
            </xdr:nvCxnSpPr>
            <xdr:spPr>
              <a:xfrm flipV="1">
                <a:off x="28380517" y="22254477"/>
                <a:ext cx="1040483" cy="546836"/>
              </a:xfrm>
              <a:prstGeom prst="straightConnector1">
                <a:avLst/>
              </a:prstGeom>
              <a:ln w="38100">
                <a:solidFill>
                  <a:schemeClr val="bg1">
                    <a:lumMod val="50000"/>
                  </a:schemeClr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" name="Straight Arrow Connector 37"/>
              <xdr:cNvCxnSpPr/>
            </xdr:nvCxnSpPr>
            <xdr:spPr>
              <a:xfrm flipV="1">
                <a:off x="26586088" y="21962998"/>
                <a:ext cx="1213770" cy="491742"/>
              </a:xfrm>
              <a:prstGeom prst="straightConnector1">
                <a:avLst/>
              </a:prstGeom>
              <a:ln w="38100">
                <a:noFill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" name="Straight Arrow Connector 38"/>
              <xdr:cNvCxnSpPr/>
            </xdr:nvCxnSpPr>
            <xdr:spPr>
              <a:xfrm>
                <a:off x="27611493" y="18948215"/>
                <a:ext cx="1811202" cy="1298165"/>
              </a:xfrm>
              <a:prstGeom prst="straightConnector1">
                <a:avLst/>
              </a:prstGeom>
              <a:ln w="38100">
                <a:solidFill>
                  <a:schemeClr val="bg1">
                    <a:lumMod val="50000"/>
                  </a:schemeClr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" name="Straight Arrow Connector 39"/>
              <xdr:cNvCxnSpPr/>
            </xdr:nvCxnSpPr>
            <xdr:spPr>
              <a:xfrm flipH="1">
                <a:off x="25002819" y="18863538"/>
                <a:ext cx="1686159" cy="923572"/>
              </a:xfrm>
              <a:prstGeom prst="straightConnector1">
                <a:avLst/>
              </a:prstGeom>
              <a:ln w="38100">
                <a:solidFill>
                  <a:schemeClr val="bg1">
                    <a:lumMod val="50000"/>
                  </a:schemeClr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30" name="Rectangle 29"/>
          <xdr:cNvSpPr/>
        </xdr:nvSpPr>
        <xdr:spPr>
          <a:xfrm>
            <a:off x="22236018" y="14821459"/>
            <a:ext cx="20383282" cy="9317308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3507611" rtl="0" eaLnBrk="1" latinLnBrk="0" hangingPunct="1">
              <a:defRPr sz="6905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1753806" algn="l" defTabSz="3507611" rtl="0" eaLnBrk="1" latinLnBrk="0" hangingPunct="1">
              <a:defRPr sz="6905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3507611" algn="l" defTabSz="3507611" rtl="0" eaLnBrk="1" latinLnBrk="0" hangingPunct="1">
              <a:defRPr sz="6905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5261418" algn="l" defTabSz="3507611" rtl="0" eaLnBrk="1" latinLnBrk="0" hangingPunct="1">
              <a:defRPr sz="6905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7015223" algn="l" defTabSz="3507611" rtl="0" eaLnBrk="1" latinLnBrk="0" hangingPunct="1">
              <a:defRPr sz="6905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8769029" algn="l" defTabSz="3507611" rtl="0" eaLnBrk="1" latinLnBrk="0" hangingPunct="1">
              <a:defRPr sz="6905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10522835" algn="l" defTabSz="3507611" rtl="0" eaLnBrk="1" latinLnBrk="0" hangingPunct="1">
              <a:defRPr sz="6905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12276641" algn="l" defTabSz="3507611" rtl="0" eaLnBrk="1" latinLnBrk="0" hangingPunct="1">
              <a:defRPr sz="6905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14030447" algn="l" defTabSz="3507611" rtl="0" eaLnBrk="1" latinLnBrk="0" hangingPunct="1">
              <a:defRPr sz="6905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cxnSp macro="">
        <xdr:nvCxnSpPr>
          <xdr:cNvPr id="31" name="Straight Connector 30"/>
          <xdr:cNvCxnSpPr/>
        </xdr:nvCxnSpPr>
        <xdr:spPr>
          <a:xfrm>
            <a:off x="22468522" y="18211800"/>
            <a:ext cx="12019081" cy="0"/>
          </a:xfrm>
          <a:prstGeom prst="line">
            <a:avLst/>
          </a:prstGeom>
          <a:ln>
            <a:noFill/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Straight Connector 31"/>
          <xdr:cNvCxnSpPr/>
        </xdr:nvCxnSpPr>
        <xdr:spPr>
          <a:xfrm>
            <a:off x="22468522" y="21107400"/>
            <a:ext cx="12019081" cy="0"/>
          </a:xfrm>
          <a:prstGeom prst="line">
            <a:avLst/>
          </a:prstGeom>
          <a:ln>
            <a:noFill/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30</xdr:col>
      <xdr:colOff>43567</xdr:colOff>
      <xdr:row>904</xdr:row>
      <xdr:rowOff>26435</xdr:rowOff>
    </xdr:from>
    <xdr:to>
      <xdr:col>30</xdr:col>
      <xdr:colOff>572778</xdr:colOff>
      <xdr:row>908</xdr:row>
      <xdr:rowOff>81039</xdr:rowOff>
    </xdr:to>
    <xdr:sp macro="" textlink="">
      <xdr:nvSpPr>
        <xdr:cNvPr id="24" name="Oval 23"/>
        <xdr:cNvSpPr/>
      </xdr:nvSpPr>
      <xdr:spPr>
        <a:xfrm>
          <a:off x="26294467" y="178715435"/>
          <a:ext cx="529211" cy="816604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3507611" rtl="0" eaLnBrk="1" latinLnBrk="0" hangingPunct="1">
            <a:defRPr sz="6905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1753806" algn="l" defTabSz="3507611" rtl="0" eaLnBrk="1" latinLnBrk="0" hangingPunct="1">
            <a:defRPr sz="6905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3507611" algn="l" defTabSz="3507611" rtl="0" eaLnBrk="1" latinLnBrk="0" hangingPunct="1">
            <a:defRPr sz="6905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5261418" algn="l" defTabSz="3507611" rtl="0" eaLnBrk="1" latinLnBrk="0" hangingPunct="1">
            <a:defRPr sz="6905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7015223" algn="l" defTabSz="3507611" rtl="0" eaLnBrk="1" latinLnBrk="0" hangingPunct="1">
            <a:defRPr sz="6905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8769029" algn="l" defTabSz="3507611" rtl="0" eaLnBrk="1" latinLnBrk="0" hangingPunct="1">
            <a:defRPr sz="6905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10522835" algn="l" defTabSz="3507611" rtl="0" eaLnBrk="1" latinLnBrk="0" hangingPunct="1">
            <a:defRPr sz="6905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12276641" algn="l" defTabSz="3507611" rtl="0" eaLnBrk="1" latinLnBrk="0" hangingPunct="1">
            <a:defRPr sz="6905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14030447" algn="l" defTabSz="3507611" rtl="0" eaLnBrk="1" latinLnBrk="0" hangingPunct="1">
            <a:defRPr sz="6905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22</xdr:col>
      <xdr:colOff>47621</xdr:colOff>
      <xdr:row>936</xdr:row>
      <xdr:rowOff>-1</xdr:rowOff>
    </xdr:from>
    <xdr:to>
      <xdr:col>39</xdr:col>
      <xdr:colOff>322496</xdr:colOff>
      <xdr:row>954</xdr:row>
      <xdr:rowOff>170999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47621</xdr:colOff>
      <xdr:row>916</xdr:row>
      <xdr:rowOff>169347</xdr:rowOff>
    </xdr:from>
    <xdr:to>
      <xdr:col>39</xdr:col>
      <xdr:colOff>322496</xdr:colOff>
      <xdr:row>935</xdr:row>
      <xdr:rowOff>149847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47621</xdr:colOff>
      <xdr:row>897</xdr:row>
      <xdr:rowOff>148195</xdr:rowOff>
    </xdr:from>
    <xdr:to>
      <xdr:col>39</xdr:col>
      <xdr:colOff>322496</xdr:colOff>
      <xdr:row>916</xdr:row>
      <xdr:rowOff>128695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0.07922</cdr:x>
      <cdr:y>0.59641</cdr:y>
    </cdr:from>
    <cdr:to>
      <cdr:x>0.28311</cdr:x>
      <cdr:y>0.88671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76624" y="1636059"/>
          <a:ext cx="1226670" cy="7963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7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0.29803</cdr:y>
    </cdr:from>
    <cdr:to>
      <cdr:x>0.28124</cdr:x>
      <cdr:y>0.88396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493058" y="857624"/>
          <a:ext cx="1199030" cy="16861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07954" y="1327166"/>
          <a:ext cx="1202332" cy="123313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0.11175</cdr:x>
      <cdr:y>0.10986</cdr:y>
    </cdr:from>
    <cdr:to>
      <cdr:x>0.34271</cdr:x>
      <cdr:y>0.26117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672353" y="316139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0.35301</cdr:x>
      <cdr:y>0.09943</cdr:y>
    </cdr:from>
    <cdr:to>
      <cdr:x>0.4973</cdr:x>
      <cdr:y>0.25074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2123888" y="28612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0.81306</cdr:x>
      <cdr:y>0.09943</cdr:y>
    </cdr:from>
    <cdr:to>
      <cdr:x>0.95735</cdr:x>
      <cdr:y>0.25074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4891741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0.57466</cdr:x>
      <cdr:y>0.09943</cdr:y>
    </cdr:from>
    <cdr:to>
      <cdr:x>0.71894</cdr:x>
      <cdr:y>0.25074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57388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0.08159</cdr:x>
      <cdr:y>0.5917</cdr:y>
    </cdr:from>
    <cdr:to>
      <cdr:x>0.28548</cdr:x>
      <cdr:y>0.882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13556" y="1875448"/>
          <a:ext cx="1283291" cy="92013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0.31603</cdr:y>
    </cdr:from>
    <cdr:to>
      <cdr:x>0.28124</cdr:x>
      <cdr:y>0.90196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510801" y="1049430"/>
          <a:ext cx="1242192" cy="194568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71213" y="1531463"/>
          <a:ext cx="1242254" cy="1422976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0.11175</cdr:x>
      <cdr:y>0.10986</cdr:y>
    </cdr:from>
    <cdr:to>
      <cdr:x>0.34271</cdr:x>
      <cdr:y>0.26117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672353" y="316139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0.35301</cdr:x>
      <cdr:y>0.09943</cdr:y>
    </cdr:from>
    <cdr:to>
      <cdr:x>0.4973</cdr:x>
      <cdr:y>0.25074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2123888" y="28612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0.81306</cdr:x>
      <cdr:y>0.09943</cdr:y>
    </cdr:from>
    <cdr:to>
      <cdr:x>0.95735</cdr:x>
      <cdr:y>0.25074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4891741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0.57466</cdr:x>
      <cdr:y>0.09943</cdr:y>
    </cdr:from>
    <cdr:to>
      <cdr:x>0.71894</cdr:x>
      <cdr:y>0.25074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57388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0.07922</cdr:x>
      <cdr:y>0.59641</cdr:y>
    </cdr:from>
    <cdr:to>
      <cdr:x>0.28311</cdr:x>
      <cdr:y>0.88671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76624" y="1636059"/>
          <a:ext cx="1226670" cy="7963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0.31153</cdr:y>
    </cdr:from>
    <cdr:to>
      <cdr:x>0.28124</cdr:x>
      <cdr:y>0.89746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510800" y="1034484"/>
          <a:ext cx="1242192" cy="194568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07954" y="1327166"/>
          <a:ext cx="1202332" cy="123313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0.08159</cdr:x>
      <cdr:y>0.5917</cdr:y>
    </cdr:from>
    <cdr:to>
      <cdr:x>0.28548</cdr:x>
      <cdr:y>0.882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13556" y="1875448"/>
          <a:ext cx="1283291" cy="92013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0.31603</cdr:y>
    </cdr:from>
    <cdr:to>
      <cdr:x>0.28124</cdr:x>
      <cdr:y>0.90196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510801" y="1049430"/>
          <a:ext cx="1242192" cy="194568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71213" y="1531463"/>
          <a:ext cx="1242254" cy="1422976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0.08423</cdr:x>
      <cdr:y>0.60151</cdr:y>
    </cdr:from>
    <cdr:to>
      <cdr:x>0.28812</cdr:x>
      <cdr:y>0.89181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02595" y="1760733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0.08423</cdr:x>
      <cdr:y>0.60151</cdr:y>
    </cdr:from>
    <cdr:to>
      <cdr:x>0.28812</cdr:x>
      <cdr:y>0.89181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02607" y="1760733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39712" y="2008827"/>
          <a:ext cx="1216629" cy="593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373716</xdr:colOff>
      <xdr:row>219</xdr:row>
      <xdr:rowOff>96089</xdr:rowOff>
    </xdr:from>
    <xdr:to>
      <xdr:col>28</xdr:col>
      <xdr:colOff>493059</xdr:colOff>
      <xdr:row>237</xdr:row>
      <xdr:rowOff>84044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256</xdr:row>
      <xdr:rowOff>41501</xdr:rowOff>
    </xdr:from>
    <xdr:to>
      <xdr:col>2</xdr:col>
      <xdr:colOff>638175</xdr:colOff>
      <xdr:row>270</xdr:row>
      <xdr:rowOff>117701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467685</xdr:colOff>
      <xdr:row>271</xdr:row>
      <xdr:rowOff>120423</xdr:rowOff>
    </xdr:from>
    <xdr:to>
      <xdr:col>2</xdr:col>
      <xdr:colOff>976592</xdr:colOff>
      <xdr:row>286</xdr:row>
      <xdr:rowOff>6123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104213</xdr:colOff>
      <xdr:row>268</xdr:row>
      <xdr:rowOff>177012</xdr:rowOff>
    </xdr:from>
    <xdr:to>
      <xdr:col>32</xdr:col>
      <xdr:colOff>437589</xdr:colOff>
      <xdr:row>283</xdr:row>
      <xdr:rowOff>62712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1020136</xdr:colOff>
      <xdr:row>271</xdr:row>
      <xdr:rowOff>137792</xdr:rowOff>
    </xdr:from>
    <xdr:to>
      <xdr:col>9</xdr:col>
      <xdr:colOff>16248</xdr:colOff>
      <xdr:row>286</xdr:row>
      <xdr:rowOff>23492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84124</xdr:colOff>
      <xdr:row>283</xdr:row>
      <xdr:rowOff>101933</xdr:rowOff>
    </xdr:from>
    <xdr:to>
      <xdr:col>32</xdr:col>
      <xdr:colOff>416379</xdr:colOff>
      <xdr:row>297</xdr:row>
      <xdr:rowOff>178133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211951</xdr:colOff>
      <xdr:row>270</xdr:row>
      <xdr:rowOff>131631</xdr:rowOff>
    </xdr:from>
    <xdr:to>
      <xdr:col>16</xdr:col>
      <xdr:colOff>513389</xdr:colOff>
      <xdr:row>285</xdr:row>
      <xdr:rowOff>17331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392206</xdr:colOff>
      <xdr:row>286</xdr:row>
      <xdr:rowOff>78441</xdr:rowOff>
    </xdr:from>
    <xdr:to>
      <xdr:col>2</xdr:col>
      <xdr:colOff>901113</xdr:colOff>
      <xdr:row>300</xdr:row>
      <xdr:rowOff>154641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369794</xdr:colOff>
      <xdr:row>300</xdr:row>
      <xdr:rowOff>168088</xdr:rowOff>
    </xdr:from>
    <xdr:to>
      <xdr:col>2</xdr:col>
      <xdr:colOff>878701</xdr:colOff>
      <xdr:row>315</xdr:row>
      <xdr:rowOff>53788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403412</xdr:colOff>
      <xdr:row>315</xdr:row>
      <xdr:rowOff>134470</xdr:rowOff>
    </xdr:from>
    <xdr:to>
      <xdr:col>2</xdr:col>
      <xdr:colOff>912319</xdr:colOff>
      <xdr:row>330</xdr:row>
      <xdr:rowOff>20170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1030941</xdr:colOff>
      <xdr:row>286</xdr:row>
      <xdr:rowOff>123265</xdr:rowOff>
    </xdr:from>
    <xdr:to>
      <xdr:col>9</xdr:col>
      <xdr:colOff>27053</xdr:colOff>
      <xdr:row>301</xdr:row>
      <xdr:rowOff>8965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1019735</xdr:colOff>
      <xdr:row>300</xdr:row>
      <xdr:rowOff>89647</xdr:rowOff>
    </xdr:from>
    <xdr:to>
      <xdr:col>9</xdr:col>
      <xdr:colOff>15847</xdr:colOff>
      <xdr:row>314</xdr:row>
      <xdr:rowOff>165847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1199029</xdr:colOff>
      <xdr:row>314</xdr:row>
      <xdr:rowOff>156883</xdr:rowOff>
    </xdr:from>
    <xdr:to>
      <xdr:col>9</xdr:col>
      <xdr:colOff>195141</xdr:colOff>
      <xdr:row>329</xdr:row>
      <xdr:rowOff>42583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1255060</xdr:colOff>
      <xdr:row>329</xdr:row>
      <xdr:rowOff>89647</xdr:rowOff>
    </xdr:from>
    <xdr:to>
      <xdr:col>9</xdr:col>
      <xdr:colOff>251172</xdr:colOff>
      <xdr:row>343</xdr:row>
      <xdr:rowOff>165847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1378324</xdr:colOff>
      <xdr:row>343</xdr:row>
      <xdr:rowOff>156882</xdr:rowOff>
    </xdr:from>
    <xdr:to>
      <xdr:col>9</xdr:col>
      <xdr:colOff>374436</xdr:colOff>
      <xdr:row>358</xdr:row>
      <xdr:rowOff>42582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280147</xdr:colOff>
      <xdr:row>285</xdr:row>
      <xdr:rowOff>156882</xdr:rowOff>
    </xdr:from>
    <xdr:to>
      <xdr:col>16</xdr:col>
      <xdr:colOff>581585</xdr:colOff>
      <xdr:row>300</xdr:row>
      <xdr:rowOff>42582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268941</xdr:colOff>
      <xdr:row>300</xdr:row>
      <xdr:rowOff>33618</xdr:rowOff>
    </xdr:from>
    <xdr:to>
      <xdr:col>16</xdr:col>
      <xdr:colOff>570379</xdr:colOff>
      <xdr:row>314</xdr:row>
      <xdr:rowOff>109818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830029</xdr:colOff>
      <xdr:row>316</xdr:row>
      <xdr:rowOff>78440</xdr:rowOff>
    </xdr:from>
    <xdr:to>
      <xdr:col>17</xdr:col>
      <xdr:colOff>222997</xdr:colOff>
      <xdr:row>332</xdr:row>
      <xdr:rowOff>136901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56029</xdr:colOff>
      <xdr:row>290</xdr:row>
      <xdr:rowOff>22412</xdr:rowOff>
    </xdr:from>
    <xdr:to>
      <xdr:col>12</xdr:col>
      <xdr:colOff>168088</xdr:colOff>
      <xdr:row>290</xdr:row>
      <xdr:rowOff>22412</xdr:rowOff>
    </xdr:to>
    <xdr:cxnSp macro="">
      <xdr:nvCxnSpPr>
        <xdr:cNvPr id="31" name="Straight Connector 30"/>
        <xdr:cNvCxnSpPr/>
      </xdr:nvCxnSpPr>
      <xdr:spPr>
        <a:xfrm>
          <a:off x="10287000" y="55424294"/>
          <a:ext cx="1355912" cy="0"/>
        </a:xfrm>
        <a:prstGeom prst="line">
          <a:avLst/>
        </a:prstGeom>
        <a:ln w="22225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230841</xdr:colOff>
      <xdr:row>292</xdr:row>
      <xdr:rowOff>73960</xdr:rowOff>
    </xdr:from>
    <xdr:to>
      <xdr:col>14</xdr:col>
      <xdr:colOff>376518</xdr:colOff>
      <xdr:row>292</xdr:row>
      <xdr:rowOff>73960</xdr:rowOff>
    </xdr:to>
    <xdr:cxnSp macro="">
      <xdr:nvCxnSpPr>
        <xdr:cNvPr id="32" name="Straight Connector 31"/>
        <xdr:cNvCxnSpPr/>
      </xdr:nvCxnSpPr>
      <xdr:spPr>
        <a:xfrm>
          <a:off x="11705665" y="55856842"/>
          <a:ext cx="1355912" cy="0"/>
        </a:xfrm>
        <a:prstGeom prst="line">
          <a:avLst/>
        </a:prstGeom>
        <a:ln w="22225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394447</xdr:colOff>
      <xdr:row>296</xdr:row>
      <xdr:rowOff>24654</xdr:rowOff>
    </xdr:from>
    <xdr:to>
      <xdr:col>16</xdr:col>
      <xdr:colOff>540124</xdr:colOff>
      <xdr:row>296</xdr:row>
      <xdr:rowOff>24654</xdr:rowOff>
    </xdr:to>
    <xdr:cxnSp macro="">
      <xdr:nvCxnSpPr>
        <xdr:cNvPr id="33" name="Straight Connector 32"/>
        <xdr:cNvCxnSpPr/>
      </xdr:nvCxnSpPr>
      <xdr:spPr>
        <a:xfrm>
          <a:off x="13079506" y="56569536"/>
          <a:ext cx="1355912" cy="0"/>
        </a:xfrm>
        <a:prstGeom prst="line">
          <a:avLst/>
        </a:prstGeom>
        <a:ln w="22225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331</xdr:row>
      <xdr:rowOff>0</xdr:rowOff>
    </xdr:from>
    <xdr:to>
      <xdr:col>2</xdr:col>
      <xdr:colOff>508907</xdr:colOff>
      <xdr:row>345</xdr:row>
      <xdr:rowOff>76200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347</xdr:row>
      <xdr:rowOff>0</xdr:rowOff>
    </xdr:from>
    <xdr:to>
      <xdr:col>2</xdr:col>
      <xdr:colOff>508907</xdr:colOff>
      <xdr:row>361</xdr:row>
      <xdr:rowOff>76200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921431</xdr:colOff>
      <xdr:row>335</xdr:row>
      <xdr:rowOff>85913</xdr:rowOff>
    </xdr:from>
    <xdr:to>
      <xdr:col>17</xdr:col>
      <xdr:colOff>256613</xdr:colOff>
      <xdr:row>352</xdr:row>
      <xdr:rowOff>104588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333234</xdr:colOff>
      <xdr:row>316</xdr:row>
      <xdr:rowOff>149411</xdr:rowOff>
    </xdr:from>
    <xdr:to>
      <xdr:col>27</xdr:col>
      <xdr:colOff>249144</xdr:colOff>
      <xdr:row>333</xdr:row>
      <xdr:rowOff>28578</xdr:rowOff>
    </xdr:to>
    <xdr:graphicFrame macro="">
      <xdr:nvGraphicFramePr>
        <xdr:cNvPr id="35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368608</xdr:colOff>
      <xdr:row>334</xdr:row>
      <xdr:rowOff>134471</xdr:rowOff>
    </xdr:from>
    <xdr:to>
      <xdr:col>27</xdr:col>
      <xdr:colOff>226732</xdr:colOff>
      <xdr:row>351</xdr:row>
      <xdr:rowOff>153146</xdr:rowOff>
    </xdr:to>
    <xdr:graphicFrame macro="">
      <xdr:nvGraphicFramePr>
        <xdr:cNvPr id="38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909657</xdr:colOff>
      <xdr:row>354</xdr:row>
      <xdr:rowOff>44825</xdr:rowOff>
    </xdr:from>
    <xdr:to>
      <xdr:col>17</xdr:col>
      <xdr:colOff>302625</xdr:colOff>
      <xdr:row>370</xdr:row>
      <xdr:rowOff>103286</xdr:rowOff>
    </xdr:to>
    <xdr:graphicFrame macro="">
      <xdr:nvGraphicFramePr>
        <xdr:cNvPr id="37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59765</xdr:colOff>
      <xdr:row>373</xdr:row>
      <xdr:rowOff>52297</xdr:rowOff>
    </xdr:from>
    <xdr:to>
      <xdr:col>17</xdr:col>
      <xdr:colOff>336241</xdr:colOff>
      <xdr:row>390</xdr:row>
      <xdr:rowOff>70972</xdr:rowOff>
    </xdr:to>
    <xdr:graphicFrame macro="">
      <xdr:nvGraphicFramePr>
        <xdr:cNvPr id="39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0</xdr:colOff>
      <xdr:row>353</xdr:row>
      <xdr:rowOff>0</xdr:rowOff>
    </xdr:from>
    <xdr:to>
      <xdr:col>27</xdr:col>
      <xdr:colOff>588263</xdr:colOff>
      <xdr:row>369</xdr:row>
      <xdr:rowOff>58461</xdr:rowOff>
    </xdr:to>
    <xdr:graphicFrame macro="">
      <xdr:nvGraphicFramePr>
        <xdr:cNvPr id="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91402</xdr:colOff>
      <xdr:row>372</xdr:row>
      <xdr:rowOff>7472</xdr:rowOff>
    </xdr:from>
    <xdr:to>
      <xdr:col>27</xdr:col>
      <xdr:colOff>621879</xdr:colOff>
      <xdr:row>389</xdr:row>
      <xdr:rowOff>26147</xdr:rowOff>
    </xdr:to>
    <xdr:graphicFrame macro="">
      <xdr:nvGraphicFramePr>
        <xdr:cNvPr id="41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79628</xdr:colOff>
      <xdr:row>390</xdr:row>
      <xdr:rowOff>145678</xdr:rowOff>
    </xdr:from>
    <xdr:to>
      <xdr:col>27</xdr:col>
      <xdr:colOff>667891</xdr:colOff>
      <xdr:row>407</xdr:row>
      <xdr:rowOff>24845</xdr:rowOff>
    </xdr:to>
    <xdr:graphicFrame macro="">
      <xdr:nvGraphicFramePr>
        <xdr:cNvPr id="42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171030</xdr:colOff>
      <xdr:row>409</xdr:row>
      <xdr:rowOff>153151</xdr:rowOff>
    </xdr:from>
    <xdr:to>
      <xdr:col>28</xdr:col>
      <xdr:colOff>29154</xdr:colOff>
      <xdr:row>426</xdr:row>
      <xdr:rowOff>171826</xdr:rowOff>
    </xdr:to>
    <xdr:graphicFrame macro="">
      <xdr:nvGraphicFramePr>
        <xdr:cNvPr id="43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926353</xdr:colOff>
      <xdr:row>392</xdr:row>
      <xdr:rowOff>44823</xdr:rowOff>
    </xdr:from>
    <xdr:to>
      <xdr:col>17</xdr:col>
      <xdr:colOff>319321</xdr:colOff>
      <xdr:row>408</xdr:row>
      <xdr:rowOff>103284</xdr:rowOff>
    </xdr:to>
    <xdr:graphicFrame macro="">
      <xdr:nvGraphicFramePr>
        <xdr:cNvPr id="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44824</xdr:colOff>
      <xdr:row>403</xdr:row>
      <xdr:rowOff>74707</xdr:rowOff>
    </xdr:from>
    <xdr:to>
      <xdr:col>17</xdr:col>
      <xdr:colOff>334262</xdr:colOff>
      <xdr:row>426</xdr:row>
      <xdr:rowOff>58462</xdr:rowOff>
    </xdr:to>
    <xdr:graphicFrame macro="">
      <xdr:nvGraphicFramePr>
        <xdr:cNvPr id="45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44824</xdr:colOff>
      <xdr:row>420</xdr:row>
      <xdr:rowOff>74707</xdr:rowOff>
    </xdr:from>
    <xdr:to>
      <xdr:col>17</xdr:col>
      <xdr:colOff>334262</xdr:colOff>
      <xdr:row>443</xdr:row>
      <xdr:rowOff>58462</xdr:rowOff>
    </xdr:to>
    <xdr:graphicFrame macro="">
      <xdr:nvGraphicFramePr>
        <xdr:cNvPr id="47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44824</xdr:colOff>
      <xdr:row>437</xdr:row>
      <xdr:rowOff>74707</xdr:rowOff>
    </xdr:from>
    <xdr:to>
      <xdr:col>17</xdr:col>
      <xdr:colOff>334262</xdr:colOff>
      <xdr:row>460</xdr:row>
      <xdr:rowOff>58462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44824</xdr:colOff>
      <xdr:row>454</xdr:row>
      <xdr:rowOff>74707</xdr:rowOff>
    </xdr:from>
    <xdr:to>
      <xdr:col>17</xdr:col>
      <xdr:colOff>334262</xdr:colOff>
      <xdr:row>477</xdr:row>
      <xdr:rowOff>58462</xdr:rowOff>
    </xdr:to>
    <xdr:graphicFrame macro="">
      <xdr:nvGraphicFramePr>
        <xdr:cNvPr id="4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18</xdr:col>
      <xdr:colOff>386603</xdr:colOff>
      <xdr:row>237</xdr:row>
      <xdr:rowOff>117663</xdr:rowOff>
    </xdr:from>
    <xdr:to>
      <xdr:col>28</xdr:col>
      <xdr:colOff>505946</xdr:colOff>
      <xdr:row>255</xdr:row>
      <xdr:rowOff>98614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28</xdr:col>
      <xdr:colOff>504266</xdr:colOff>
      <xdr:row>219</xdr:row>
      <xdr:rowOff>84046</xdr:rowOff>
    </xdr:from>
    <xdr:to>
      <xdr:col>39</xdr:col>
      <xdr:colOff>68918</xdr:colOff>
      <xdr:row>237</xdr:row>
      <xdr:rowOff>72001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28</xdr:col>
      <xdr:colOff>515471</xdr:colOff>
      <xdr:row>237</xdr:row>
      <xdr:rowOff>84045</xdr:rowOff>
    </xdr:from>
    <xdr:to>
      <xdr:col>39</xdr:col>
      <xdr:colOff>80123</xdr:colOff>
      <xdr:row>255</xdr:row>
      <xdr:rowOff>64996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39</xdr:col>
      <xdr:colOff>244929</xdr:colOff>
      <xdr:row>219</xdr:row>
      <xdr:rowOff>81642</xdr:rowOff>
    </xdr:from>
    <xdr:to>
      <xdr:col>49</xdr:col>
      <xdr:colOff>394689</xdr:colOff>
      <xdr:row>237</xdr:row>
      <xdr:rowOff>69597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29</xdr:col>
      <xdr:colOff>13607</xdr:colOff>
      <xdr:row>201</xdr:row>
      <xdr:rowOff>40821</xdr:rowOff>
    </xdr:from>
    <xdr:to>
      <xdr:col>39</xdr:col>
      <xdr:colOff>132950</xdr:colOff>
      <xdr:row>219</xdr:row>
      <xdr:rowOff>28776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478</xdr:row>
      <xdr:rowOff>0</xdr:rowOff>
    </xdr:from>
    <xdr:to>
      <xdr:col>17</xdr:col>
      <xdr:colOff>289438</xdr:colOff>
      <xdr:row>500</xdr:row>
      <xdr:rowOff>174255</xdr:rowOff>
    </xdr:to>
    <xdr:graphicFrame macro="">
      <xdr:nvGraphicFramePr>
        <xdr:cNvPr id="5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502</xdr:row>
      <xdr:rowOff>0</xdr:rowOff>
    </xdr:from>
    <xdr:to>
      <xdr:col>17</xdr:col>
      <xdr:colOff>289438</xdr:colOff>
      <xdr:row>524</xdr:row>
      <xdr:rowOff>174255</xdr:rowOff>
    </xdr:to>
    <xdr:graphicFrame macro="">
      <xdr:nvGraphicFramePr>
        <xdr:cNvPr id="51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526</xdr:row>
      <xdr:rowOff>0</xdr:rowOff>
    </xdr:from>
    <xdr:to>
      <xdr:col>17</xdr:col>
      <xdr:colOff>289438</xdr:colOff>
      <xdr:row>548</xdr:row>
      <xdr:rowOff>174255</xdr:rowOff>
    </xdr:to>
    <xdr:graphicFrame macro="">
      <xdr:nvGraphicFramePr>
        <xdr:cNvPr id="5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1400" y="1733820"/>
          <a:ext cx="1184586" cy="480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  <cdr:relSizeAnchor xmlns:cdr="http://schemas.openxmlformats.org/drawingml/2006/chartDrawing">
    <cdr:from>
      <cdr:x>0.07862</cdr:x>
      <cdr:y>0.59925</cdr:y>
    </cdr:from>
    <cdr:to>
      <cdr:x>0.28251</cdr:x>
      <cdr:y>0.88955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469152" y="1754094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0.07922</cdr:x>
      <cdr:y>0.5913</cdr:y>
    </cdr:from>
    <cdr:to>
      <cdr:x>0.28311</cdr:x>
      <cdr:y>0.8816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72726" y="1730838"/>
          <a:ext cx="1216629" cy="84975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0.08423</cdr:x>
      <cdr:y>0.60151</cdr:y>
    </cdr:from>
    <cdr:to>
      <cdr:x>0.28812</cdr:x>
      <cdr:y>0.89181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502595" y="1760733"/>
          <a:ext cx="1216629" cy="8497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0.07922</cdr:x>
      <cdr:y>0.11846</cdr:y>
    </cdr:from>
    <cdr:to>
      <cdr:x>0.28311</cdr:x>
      <cdr:y>0.23907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83151" y="517107"/>
          <a:ext cx="1243498" cy="52650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0.07959</cdr:x>
      <cdr:y>0.2362</cdr:y>
    </cdr:from>
    <cdr:to>
      <cdr:x>0.27811</cdr:x>
      <cdr:y>0.23784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85413" y="1031086"/>
          <a:ext cx="1210746" cy="7159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0.31107</cdr:x>
      <cdr:y>0.42571</cdr:y>
    </cdr:from>
    <cdr:to>
      <cdr:x>0.50937</cdr:x>
      <cdr:y>0.42598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97145" y="1858344"/>
          <a:ext cx="1209404" cy="117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0.53465</cdr:x>
      <cdr:y>0.83885</cdr:y>
    </cdr:from>
    <cdr:to>
      <cdr:x>0.73295</cdr:x>
      <cdr:y>0.84267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318" y="3661783"/>
          <a:ext cx="1211457" cy="166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0.77953</cdr:x>
      <cdr:y>0.35102</cdr:y>
    </cdr:from>
    <cdr:to>
      <cdr:x>0.97644</cdr:x>
      <cdr:y>0.35102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754218" y="1532282"/>
          <a:ext cx="1200978" cy="1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0.42122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80340" y="481444"/>
          <a:ext cx="1243496" cy="135729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0.35292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754305" y="463634"/>
          <a:ext cx="1209404" cy="107693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0.07662</cdr:x>
      <cdr:y>0.23907</cdr:y>
    </cdr:from>
    <cdr:to>
      <cdr:x>0.28051</cdr:x>
      <cdr:y>0.88308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67308" y="1043609"/>
          <a:ext cx="1243496" cy="281127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0.42881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80339" y="1871870"/>
          <a:ext cx="1243497" cy="20083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0.84055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232152" y="499298"/>
          <a:ext cx="1243435" cy="31698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0.77935</cdr:x>
      <cdr:y>0.35671</cdr:y>
    </cdr:from>
    <cdr:to>
      <cdr:x>0.98324</cdr:x>
      <cdr:y>0.89308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753177" y="1557131"/>
          <a:ext cx="1243496" cy="23414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0.53716</cdr:x>
      <cdr:y>0.84434</cdr:y>
    </cdr:from>
    <cdr:to>
      <cdr:x>0.73546</cdr:x>
      <cdr:y>0.88504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76085" y="3685761"/>
          <a:ext cx="1209404" cy="1776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0.07922</cdr:x>
      <cdr:y>0.59641</cdr:y>
    </cdr:from>
    <cdr:to>
      <cdr:x>0.28311</cdr:x>
      <cdr:y>0.88671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76624" y="1636059"/>
          <a:ext cx="1226670" cy="7963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0.31874</cdr:x>
      <cdr:y>0.11656</cdr:y>
    </cdr:from>
    <cdr:to>
      <cdr:x>0.50254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1631156" y="362089"/>
          <a:ext cx="940593" cy="4930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0.96786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118251" y="362089"/>
          <a:ext cx="834749" cy="4930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0.54675</cdr:x>
      <cdr:y>0.11656</cdr:y>
    </cdr:from>
    <cdr:to>
      <cdr:x>0.72938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2797969" y="362089"/>
          <a:ext cx="934640" cy="4930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0.07922</cdr:x>
      <cdr:y>0.11846</cdr:y>
    </cdr:from>
    <cdr:to>
      <cdr:x>0.28311</cdr:x>
      <cdr:y>0.23907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83151" y="517107"/>
          <a:ext cx="1243498" cy="52650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0.07959</cdr:x>
      <cdr:y>0.2362</cdr:y>
    </cdr:from>
    <cdr:to>
      <cdr:x>0.27811</cdr:x>
      <cdr:y>0.23784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85413" y="1031086"/>
          <a:ext cx="1210746" cy="7159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0.31107</cdr:x>
      <cdr:y>0.42571</cdr:y>
    </cdr:from>
    <cdr:to>
      <cdr:x>0.50937</cdr:x>
      <cdr:y>0.42598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97145" y="1858344"/>
          <a:ext cx="1209404" cy="117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0.53465</cdr:x>
      <cdr:y>0.83885</cdr:y>
    </cdr:from>
    <cdr:to>
      <cdr:x>0.73295</cdr:x>
      <cdr:y>0.84267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318" y="3661783"/>
          <a:ext cx="1211457" cy="166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0.77681</cdr:x>
      <cdr:y>0.33015</cdr:y>
    </cdr:from>
    <cdr:to>
      <cdr:x>0.97372</cdr:x>
      <cdr:y>0.33015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737679" y="1441183"/>
          <a:ext cx="1200927" cy="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0.42122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80340" y="481444"/>
          <a:ext cx="1243496" cy="135729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0.32445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754305" y="463634"/>
          <a:ext cx="1209404" cy="9526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0.07662</cdr:x>
      <cdr:y>0.23907</cdr:y>
    </cdr:from>
    <cdr:to>
      <cdr:x>0.28051</cdr:x>
      <cdr:y>0.88308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67308" y="1043609"/>
          <a:ext cx="1243496" cy="281127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0.42881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80339" y="1871870"/>
          <a:ext cx="1243497" cy="20083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0.84055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232152" y="499298"/>
          <a:ext cx="1243435" cy="31698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0.77935</cdr:x>
      <cdr:y>0.33584</cdr:y>
    </cdr:from>
    <cdr:to>
      <cdr:x>0.98324</cdr:x>
      <cdr:y>0.89308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753147" y="1466022"/>
          <a:ext cx="1243496" cy="24325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0.53716</cdr:x>
      <cdr:y>0.84434</cdr:y>
    </cdr:from>
    <cdr:to>
      <cdr:x>0.73546</cdr:x>
      <cdr:y>0.88504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76085" y="3685761"/>
          <a:ext cx="1209404" cy="1776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39729</xdr:colOff>
      <xdr:row>492</xdr:row>
      <xdr:rowOff>176120</xdr:rowOff>
    </xdr:from>
    <xdr:to>
      <xdr:col>9</xdr:col>
      <xdr:colOff>0</xdr:colOff>
      <xdr:row>515</xdr:row>
      <xdr:rowOff>34419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54430</xdr:colOff>
      <xdr:row>515</xdr:row>
      <xdr:rowOff>54429</xdr:rowOff>
    </xdr:from>
    <xdr:to>
      <xdr:col>9</xdr:col>
      <xdr:colOff>0</xdr:colOff>
      <xdr:row>537</xdr:row>
      <xdr:rowOff>103228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68036</xdr:colOff>
      <xdr:row>537</xdr:row>
      <xdr:rowOff>122464</xdr:rowOff>
    </xdr:from>
    <xdr:to>
      <xdr:col>9</xdr:col>
      <xdr:colOff>0</xdr:colOff>
      <xdr:row>559</xdr:row>
      <xdr:rowOff>171263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40822</xdr:colOff>
      <xdr:row>564</xdr:row>
      <xdr:rowOff>162048</xdr:rowOff>
    </xdr:from>
    <xdr:to>
      <xdr:col>9</xdr:col>
      <xdr:colOff>0</xdr:colOff>
      <xdr:row>587</xdr:row>
      <xdr:rowOff>20347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588</xdr:row>
      <xdr:rowOff>0</xdr:rowOff>
    </xdr:from>
    <xdr:to>
      <xdr:col>9</xdr:col>
      <xdr:colOff>0</xdr:colOff>
      <xdr:row>610</xdr:row>
      <xdr:rowOff>48799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552450</xdr:colOff>
      <xdr:row>3</xdr:row>
      <xdr:rowOff>23812</xdr:rowOff>
    </xdr:from>
    <xdr:to>
      <xdr:col>18</xdr:col>
      <xdr:colOff>361950</xdr:colOff>
      <xdr:row>21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514350</xdr:colOff>
      <xdr:row>21</xdr:row>
      <xdr:rowOff>123825</xdr:rowOff>
    </xdr:from>
    <xdr:to>
      <xdr:col>18</xdr:col>
      <xdr:colOff>323850</xdr:colOff>
      <xdr:row>39</xdr:row>
      <xdr:rowOff>176213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0.0809</cdr:x>
      <cdr:y>0.17157</cdr:y>
    </cdr:from>
    <cdr:to>
      <cdr:x>0.31625</cdr:x>
      <cdr:y>0.26552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9795" y="470648"/>
          <a:ext cx="1075764" cy="257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Human</a:t>
          </a:r>
        </a:p>
      </cdr:txBody>
    </cdr:sp>
  </cdr:relSizeAnchor>
  <cdr:relSizeAnchor xmlns:cdr="http://schemas.openxmlformats.org/drawingml/2006/chartDrawing">
    <cdr:from>
      <cdr:x>0.42788</cdr:x>
      <cdr:y>0.34532</cdr:y>
    </cdr:from>
    <cdr:to>
      <cdr:x>0.66323</cdr:x>
      <cdr:y>0.43927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955800" y="947270"/>
          <a:ext cx="1075764" cy="257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Human</a:t>
          </a:r>
        </a:p>
      </cdr:txBody>
    </cdr:sp>
  </cdr:relSizeAnchor>
  <cdr:relSizeAnchor xmlns:cdr="http://schemas.openxmlformats.org/drawingml/2006/chartDrawing">
    <cdr:from>
      <cdr:x>0.70491</cdr:x>
      <cdr:y>0.74564</cdr:y>
    </cdr:from>
    <cdr:to>
      <cdr:x>0.94026</cdr:x>
      <cdr:y>0.8396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222065" y="2045447"/>
          <a:ext cx="1075764" cy="257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Human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0.08311</cdr:x>
      <cdr:y>0.15033</cdr:y>
    </cdr:from>
    <cdr:to>
      <cdr:x>0.37975</cdr:x>
      <cdr:y>0.15033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379878" y="412377"/>
          <a:ext cx="1355912" cy="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0.3737</cdr:x>
      <cdr:y>0.35675</cdr:y>
    </cdr:from>
    <cdr:to>
      <cdr:x>0.67034</cdr:x>
      <cdr:y>0.35675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1708148" y="978648"/>
          <a:ext cx="1355912" cy="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0.68391</cdr:x>
      <cdr:y>0.67756</cdr:y>
    </cdr:from>
    <cdr:to>
      <cdr:x>0.98055</cdr:x>
      <cdr:y>0.67756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3126065" y="1858684"/>
          <a:ext cx="1355912" cy="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0.07922</cdr:x>
      <cdr:y>0.59641</cdr:y>
    </cdr:from>
    <cdr:to>
      <cdr:x>0.28311</cdr:x>
      <cdr:y>0.88671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76624" y="1636059"/>
          <a:ext cx="1226670" cy="7963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0.08272</cdr:x>
      <cdr:y>0.30374</cdr:y>
    </cdr:from>
    <cdr:to>
      <cdr:x>0.28124</cdr:x>
      <cdr:y>0.30477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97685" y="874059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0.31576</cdr:x>
      <cdr:y>0.46158</cdr:y>
    </cdr:from>
    <cdr:to>
      <cdr:x>0.51429</cdr:x>
      <cdr:y>0.46261</cdr:y>
    </cdr:to>
    <cdr:cxnSp macro="">
      <cdr:nvCxnSpPr>
        <cdr:cNvPr id="13" name="Straight Connector 12"/>
        <cdr:cNvCxnSpPr/>
      </cdr:nvCxnSpPr>
      <cdr:spPr>
        <a:xfrm xmlns:a="http://schemas.openxmlformats.org/drawingml/2006/main" flipV="1">
          <a:off x="1899770" y="1328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0.54299</cdr:x>
      <cdr:y>0.72638</cdr:y>
    </cdr:from>
    <cdr:to>
      <cdr:x>0.74152</cdr:x>
      <cdr:y>0.7274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66888" y="2090271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0.77209</cdr:x>
      <cdr:y>0.41874</cdr:y>
    </cdr:from>
    <cdr:to>
      <cdr:x>0.97061</cdr:x>
      <cdr:y>0.41977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645212" y="1205006"/>
          <a:ext cx="1194403" cy="296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0.07736</cdr:x>
      <cdr:y>0.1189</cdr:y>
    </cdr:from>
    <cdr:to>
      <cdr:x>0.28124</cdr:x>
      <cdr:y>0.30374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5419" y="342153"/>
          <a:ext cx="1226670" cy="531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0.11293</cdr:y>
    </cdr:from>
    <cdr:to>
      <cdr:x>0.51592</cdr:x>
      <cdr:y>0.4595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1877359" y="324970"/>
          <a:ext cx="1226670" cy="99732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0.54113</cdr:x>
      <cdr:y>0.73209</cdr:y>
    </cdr:from>
    <cdr:to>
      <cdr:x>0.74502</cdr:x>
      <cdr:y>0.89005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3264646" y="2106705"/>
          <a:ext cx="1230047" cy="4545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0.77022</cdr:x>
      <cdr:y>0.11682</cdr:y>
    </cdr:from>
    <cdr:to>
      <cdr:x>0.97411</cdr:x>
      <cdr:y>0.41485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4634006" y="336175"/>
          <a:ext cx="1226670" cy="8576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0.08195</cdr:x>
      <cdr:y>0.31153</cdr:y>
    </cdr:from>
    <cdr:to>
      <cdr:x>0.28124</cdr:x>
      <cdr:y>0.89746</cdr:y>
    </cdr:to>
    <cdr:sp macro="" textlink="">
      <cdr:nvSpPr>
        <cdr:cNvPr id="20" name="Rectangle 19"/>
        <cdr:cNvSpPr/>
      </cdr:nvSpPr>
      <cdr:spPr>
        <a:xfrm xmlns:a="http://schemas.openxmlformats.org/drawingml/2006/main">
          <a:off x="510800" y="1034484"/>
          <a:ext cx="1242192" cy="194568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0.31625</cdr:x>
      <cdr:y>0.46119</cdr:y>
    </cdr:from>
    <cdr:to>
      <cdr:x>0.51555</cdr:x>
      <cdr:y>0.88971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1907954" y="1327166"/>
          <a:ext cx="1202332" cy="1233134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0.54336</cdr:x>
      <cdr:y>0.10903</cdr:y>
    </cdr:from>
    <cdr:to>
      <cdr:x>0.74265</cdr:x>
      <cdr:y>0.72434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3269063" y="313765"/>
          <a:ext cx="1199031" cy="1770659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0.77174</cdr:x>
      <cdr:y>0.41802</cdr:y>
    </cdr:from>
    <cdr:to>
      <cdr:x>0.97475</cdr:x>
      <cdr:y>0.88913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4655930" y="1202926"/>
          <a:ext cx="1224721" cy="1355685"/>
        </a:xfrm>
        <a:prstGeom xmlns:a="http://schemas.openxmlformats.org/drawingml/2006/main" prst="rect">
          <a:avLst/>
        </a:prstGeom>
        <a:solidFill xmlns:a="http://schemas.openxmlformats.org/drawingml/2006/main">
          <a:srgbClr val="4F81BD">
            <a:alpha val="11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0.11175</cdr:x>
      <cdr:y>0.10986</cdr:y>
    </cdr:from>
    <cdr:to>
      <cdr:x>0.34271</cdr:x>
      <cdr:y>0.26117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672353" y="316139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0.35301</cdr:x>
      <cdr:y>0.09943</cdr:y>
    </cdr:from>
    <cdr:to>
      <cdr:x>0.4973</cdr:x>
      <cdr:y>0.25074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2123888" y="28612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0.81306</cdr:x>
      <cdr:y>0.09943</cdr:y>
    </cdr:from>
    <cdr:to>
      <cdr:x>0.95735</cdr:x>
      <cdr:y>0.25074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4891741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0.57466</cdr:x>
      <cdr:y>0.09943</cdr:y>
    </cdr:from>
    <cdr:to>
      <cdr:x>0.71894</cdr:x>
      <cdr:y>0.25074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57388" y="286124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0.079</cdr:x>
      <cdr:y>0.59232</cdr:y>
    </cdr:from>
    <cdr:to>
      <cdr:x>0.27752</cdr:x>
      <cdr:y>0.59396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75272" y="1624853"/>
          <a:ext cx="1194404" cy="4498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0.07922</cdr:x>
      <cdr:y>0.11846</cdr:y>
    </cdr:from>
    <cdr:to>
      <cdr:x>0.28311</cdr:x>
      <cdr:y>0.58824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476624" y="324971"/>
          <a:ext cx="1226670" cy="128867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0.31204</cdr:x>
      <cdr:y>0.68192</cdr:y>
    </cdr:from>
    <cdr:to>
      <cdr:x>0.51034</cdr:x>
      <cdr:y>0.68219</cdr:y>
    </cdr:to>
    <cdr:cxnSp macro="">
      <cdr:nvCxnSpPr>
        <cdr:cNvPr id="13" name="Straight Connector 12"/>
        <cdr:cNvCxnSpPr/>
      </cdr:nvCxnSpPr>
      <cdr:spPr>
        <a:xfrm xmlns:a="http://schemas.openxmlformats.org/drawingml/2006/main">
          <a:off x="1877358" y="1870651"/>
          <a:ext cx="1193053" cy="732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0.53368</cdr:x>
      <cdr:y>0.79248</cdr:y>
    </cdr:from>
    <cdr:to>
      <cdr:x>0.73198</cdr:x>
      <cdr:y>0.7963</cdr:y>
    </cdr:to>
    <cdr:cxnSp macro="">
      <cdr:nvCxnSpPr>
        <cdr:cNvPr id="14" name="Straight Connector 13"/>
        <cdr:cNvCxnSpPr/>
      </cdr:nvCxnSpPr>
      <cdr:spPr>
        <a:xfrm xmlns:a="http://schemas.openxmlformats.org/drawingml/2006/main" flipV="1">
          <a:off x="3210859" y="2173942"/>
          <a:ext cx="1193052" cy="10474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0.77854</cdr:x>
      <cdr:y>0.625</cdr:y>
    </cdr:from>
    <cdr:to>
      <cdr:x>0.98179</cdr:x>
      <cdr:y>0.62718</cdr:y>
    </cdr:to>
    <cdr:cxnSp macro="">
      <cdr:nvCxnSpPr>
        <cdr:cNvPr id="15" name="Straight Connector 14"/>
        <cdr:cNvCxnSpPr/>
      </cdr:nvCxnSpPr>
      <cdr:spPr>
        <a:xfrm xmlns:a="http://schemas.openxmlformats.org/drawingml/2006/main">
          <a:off x="4684058" y="1714501"/>
          <a:ext cx="1222793" cy="5976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0.30831</cdr:x>
      <cdr:y>0.11029</cdr:y>
    </cdr:from>
    <cdr:to>
      <cdr:x>0.5122</cdr:x>
      <cdr:y>0.68028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1854947" y="302559"/>
          <a:ext cx="1226670" cy="15635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0.77954</cdr:x>
      <cdr:y>0.10621</cdr:y>
    </cdr:from>
    <cdr:to>
      <cdr:x>0.97784</cdr:x>
      <cdr:y>0.62119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4690036" y="291353"/>
          <a:ext cx="1193052" cy="1412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0.07922</cdr:x>
      <cdr:y>0.59641</cdr:y>
    </cdr:from>
    <cdr:to>
      <cdr:x>0.28311</cdr:x>
      <cdr:y>0.88671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476624" y="1636059"/>
          <a:ext cx="1226670" cy="7963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0.30831</cdr:x>
      <cdr:y>0.68627</cdr:y>
    </cdr:from>
    <cdr:to>
      <cdr:x>0.5122</cdr:x>
      <cdr:y>0.88889</cdr:y>
    </cdr:to>
    <cdr:sp macro="" textlink="">
      <cdr:nvSpPr>
        <cdr:cNvPr id="22" name="Rectangle 21"/>
        <cdr:cNvSpPr/>
      </cdr:nvSpPr>
      <cdr:spPr>
        <a:xfrm xmlns:a="http://schemas.openxmlformats.org/drawingml/2006/main">
          <a:off x="1854947" y="1882589"/>
          <a:ext cx="1226670" cy="5558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0.52996</cdr:x>
      <cdr:y>0.11438</cdr:y>
    </cdr:from>
    <cdr:to>
      <cdr:x>0.73384</cdr:x>
      <cdr:y>0.78894</cdr:y>
    </cdr:to>
    <cdr:sp macro="" textlink="">
      <cdr:nvSpPr>
        <cdr:cNvPr id="23" name="Rectangle 22"/>
        <cdr:cNvSpPr/>
      </cdr:nvSpPr>
      <cdr:spPr>
        <a:xfrm xmlns:a="http://schemas.openxmlformats.org/drawingml/2006/main">
          <a:off x="3188447" y="313766"/>
          <a:ext cx="1226670" cy="18504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0.77581</cdr:x>
      <cdr:y>0.62909</cdr:y>
    </cdr:from>
    <cdr:to>
      <cdr:x>0.9797</cdr:x>
      <cdr:y>0.88508</cdr:y>
    </cdr:to>
    <cdr:sp macro="" textlink="">
      <cdr:nvSpPr>
        <cdr:cNvPr id="24" name="Rectangle 23"/>
        <cdr:cNvSpPr/>
      </cdr:nvSpPr>
      <cdr:spPr>
        <a:xfrm xmlns:a="http://schemas.openxmlformats.org/drawingml/2006/main">
          <a:off x="4667623" y="1725706"/>
          <a:ext cx="1226670" cy="7022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0.53368</cdr:x>
      <cdr:y>0.79248</cdr:y>
    </cdr:from>
    <cdr:to>
      <cdr:x>0.73198</cdr:x>
      <cdr:y>0.8848</cdr:y>
    </cdr:to>
    <cdr:sp macro="" textlink="">
      <cdr:nvSpPr>
        <cdr:cNvPr id="25" name="Rectangle 24"/>
        <cdr:cNvSpPr/>
      </cdr:nvSpPr>
      <cdr:spPr>
        <a:xfrm xmlns:a="http://schemas.openxmlformats.org/drawingml/2006/main">
          <a:off x="3210859" y="2173942"/>
          <a:ext cx="1193052" cy="25325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0.10343</cdr:x>
      <cdr:y>0.1275</cdr:y>
    </cdr:from>
    <cdr:to>
      <cdr:x>0.33439</cdr:x>
      <cdr:y>0.28623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622300" y="349758"/>
          <a:ext cx="1389529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0.34469</cdr:x>
      <cdr:y>0.11656</cdr:y>
    </cdr:from>
    <cdr:to>
      <cdr:x>0.48898</cdr:x>
      <cdr:y>0.27529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2073835" y="319742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0.80474</cdr:x>
      <cdr:y>0.11656</cdr:y>
    </cdr:from>
    <cdr:to>
      <cdr:x>0.94903</cdr:x>
      <cdr:y>0.27529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841688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2"/>
              </a:solidFill>
            </a:rPr>
            <a:t>HUMAN</a:t>
          </a:r>
        </a:p>
      </cdr:txBody>
    </cdr:sp>
  </cdr:relSizeAnchor>
  <cdr:relSizeAnchor xmlns:cdr="http://schemas.openxmlformats.org/drawingml/2006/chartDrawing">
    <cdr:from>
      <cdr:x>0.56634</cdr:x>
      <cdr:y>0.11656</cdr:y>
    </cdr:from>
    <cdr:to>
      <cdr:x>0.71062</cdr:x>
      <cdr:y>0.27529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07335" y="319743"/>
          <a:ext cx="868082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0">
              <a:solidFill>
                <a:schemeClr val="accent1"/>
              </a:solidFill>
            </a:rPr>
            <a:t>ANIMAL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1:BE1036"/>
  <sheetViews>
    <sheetView topLeftCell="F41" zoomScale="55" zoomScaleNormal="55" zoomScalePageLayoutView="55" workbookViewId="0">
      <pane xSplit="5310" topLeftCell="AK1" activePane="topRight"/>
      <selection activeCell="F102" sqref="F102"/>
      <selection pane="topRight" activeCell="AP100" sqref="AP100"/>
    </sheetView>
  </sheetViews>
  <sheetFormatPr defaultColWidth="8.85546875" defaultRowHeight="15" x14ac:dyDescent="0.25"/>
  <cols>
    <col min="1" max="1" width="37.140625" style="753" customWidth="1"/>
    <col min="2" max="2" width="15.7109375" style="753" customWidth="1"/>
    <col min="3" max="3" width="24.42578125" style="754" customWidth="1"/>
    <col min="4" max="6" width="23.7109375" style="7" customWidth="1"/>
    <col min="7" max="7" width="9.28515625" style="1131" customWidth="1"/>
    <col min="8" max="8" width="52.7109375" style="753" customWidth="1"/>
    <col min="9" max="17" width="25.42578125" style="753" bestFit="1" customWidth="1"/>
    <col min="18" max="18" width="14.42578125" style="753" bestFit="1" customWidth="1"/>
    <col min="19" max="29" width="25.42578125" style="753" bestFit="1" customWidth="1"/>
    <col min="30" max="31" width="24.42578125" style="753" bestFit="1" customWidth="1"/>
    <col min="32" max="32" width="24.42578125" style="757" bestFit="1" customWidth="1"/>
    <col min="33" max="33" width="20.42578125" style="753" bestFit="1" customWidth="1"/>
    <col min="34" max="36" width="21.28515625" style="753" bestFit="1" customWidth="1"/>
    <col min="37" max="37" width="20.42578125" style="753" bestFit="1" customWidth="1"/>
    <col min="38" max="47" width="21.28515625" style="753" bestFit="1" customWidth="1"/>
    <col min="48" max="48" width="20.42578125" style="753" bestFit="1" customWidth="1"/>
    <col min="49" max="50" width="21.28515625" style="753" bestFit="1" customWidth="1"/>
    <col min="51" max="51" width="25.42578125" style="753" bestFit="1" customWidth="1"/>
    <col min="52" max="52" width="15.7109375" style="753" bestFit="1" customWidth="1"/>
    <col min="53" max="53" width="16.7109375" style="753" bestFit="1" customWidth="1"/>
    <col min="54" max="16384" width="8.85546875" style="753"/>
  </cols>
  <sheetData>
    <row r="1" spans="1:55" ht="32.25" customHeight="1" x14ac:dyDescent="0.5">
      <c r="F1" s="1334" t="s">
        <v>1063</v>
      </c>
      <c r="I1" s="1324" t="s">
        <v>1065</v>
      </c>
      <c r="AG1" s="1325" t="s">
        <v>1064</v>
      </c>
      <c r="AY1" s="814"/>
      <c r="AZ1" s="814"/>
      <c r="BA1" s="814"/>
      <c r="BB1" s="814"/>
    </row>
    <row r="2" spans="1:55" s="617" customFormat="1" ht="21" x14ac:dyDescent="0.35">
      <c r="A2" s="617" t="s">
        <v>14</v>
      </c>
      <c r="B2" s="617" t="s">
        <v>400</v>
      </c>
      <c r="C2" s="694" t="s">
        <v>1013</v>
      </c>
      <c r="D2" s="718" t="s">
        <v>245</v>
      </c>
      <c r="E2" s="718" t="s">
        <v>246</v>
      </c>
      <c r="F2" s="718" t="s">
        <v>1062</v>
      </c>
      <c r="G2" s="1132"/>
      <c r="H2" s="617" t="s">
        <v>479</v>
      </c>
      <c r="I2" s="617" t="s">
        <v>1030</v>
      </c>
      <c r="J2" s="617" t="s">
        <v>1031</v>
      </c>
      <c r="K2" s="617" t="s">
        <v>1032</v>
      </c>
      <c r="L2" s="617" t="s">
        <v>1033</v>
      </c>
      <c r="M2" s="617" t="s">
        <v>1034</v>
      </c>
      <c r="N2" s="617" t="s">
        <v>1035</v>
      </c>
      <c r="O2" s="617" t="s">
        <v>1036</v>
      </c>
      <c r="P2" s="617" t="s">
        <v>1037</v>
      </c>
      <c r="Q2" s="617" t="s">
        <v>1038</v>
      </c>
      <c r="R2" s="617" t="s">
        <v>1061</v>
      </c>
      <c r="S2" s="617" t="s">
        <v>1039</v>
      </c>
      <c r="T2" s="617" t="s">
        <v>1040</v>
      </c>
      <c r="U2" s="617" t="s">
        <v>1041</v>
      </c>
      <c r="V2" s="617" t="s">
        <v>1042</v>
      </c>
      <c r="W2" s="617" t="s">
        <v>1043</v>
      </c>
      <c r="X2" s="617" t="s">
        <v>1044</v>
      </c>
      <c r="Y2" s="617" t="s">
        <v>1045</v>
      </c>
      <c r="Z2" s="617" t="s">
        <v>1046</v>
      </c>
      <c r="AA2" s="617" t="s">
        <v>1047</v>
      </c>
      <c r="AB2" s="617" t="s">
        <v>1048</v>
      </c>
      <c r="AC2" s="617" t="s">
        <v>1049</v>
      </c>
      <c r="AD2" s="617" t="s">
        <v>1050</v>
      </c>
      <c r="AE2" s="617" t="s">
        <v>1051</v>
      </c>
      <c r="AF2" s="695" t="s">
        <v>1052</v>
      </c>
      <c r="AG2" s="617" t="s">
        <v>974</v>
      </c>
      <c r="AH2" s="617" t="s">
        <v>1011</v>
      </c>
      <c r="AI2" s="617" t="s">
        <v>1010</v>
      </c>
      <c r="AJ2" s="617" t="s">
        <v>991</v>
      </c>
      <c r="AK2" s="617" t="s">
        <v>993</v>
      </c>
      <c r="AL2" s="617" t="s">
        <v>1014</v>
      </c>
      <c r="AM2" s="617" t="s">
        <v>1019</v>
      </c>
      <c r="AN2" s="617" t="s">
        <v>1020</v>
      </c>
      <c r="AO2" s="617" t="s">
        <v>1021</v>
      </c>
      <c r="AP2" s="617" t="s">
        <v>1022</v>
      </c>
      <c r="AQ2" s="617" t="s">
        <v>1023</v>
      </c>
      <c r="AR2" s="617" t="s">
        <v>1024</v>
      </c>
      <c r="AS2" s="617" t="s">
        <v>1025</v>
      </c>
      <c r="AT2" s="617" t="s">
        <v>1026</v>
      </c>
      <c r="AU2" s="617" t="s">
        <v>1027</v>
      </c>
      <c r="AV2" s="617" t="s">
        <v>1028</v>
      </c>
      <c r="AW2" s="617" t="s">
        <v>1029</v>
      </c>
      <c r="AX2" s="617" t="s">
        <v>1001</v>
      </c>
      <c r="AY2" s="617" t="s">
        <v>1057</v>
      </c>
      <c r="AZ2" s="617" t="s">
        <v>1058</v>
      </c>
      <c r="BA2" s="617" t="s">
        <v>1059</v>
      </c>
      <c r="BB2" s="617" t="s">
        <v>1060</v>
      </c>
    </row>
    <row r="3" spans="1:55" s="694" customFormat="1" ht="21" x14ac:dyDescent="0.35">
      <c r="D3" s="942" t="s">
        <v>1133</v>
      </c>
      <c r="E3" s="942" t="s">
        <v>1133</v>
      </c>
      <c r="F3" s="942" t="s">
        <v>1133</v>
      </c>
      <c r="G3" s="1241"/>
      <c r="I3" s="694" t="s">
        <v>988</v>
      </c>
      <c r="J3" s="694" t="s">
        <v>988</v>
      </c>
      <c r="K3" s="694" t="s">
        <v>988</v>
      </c>
      <c r="L3" s="694" t="s">
        <v>187</v>
      </c>
      <c r="M3" s="694" t="s">
        <v>187</v>
      </c>
      <c r="N3" s="694" t="s">
        <v>187</v>
      </c>
      <c r="O3" s="694" t="s">
        <v>188</v>
      </c>
      <c r="P3" s="694" t="s">
        <v>188</v>
      </c>
      <c r="Q3" s="694" t="s">
        <v>188</v>
      </c>
      <c r="R3" s="694" t="s">
        <v>990</v>
      </c>
      <c r="S3" s="694" t="s">
        <v>990</v>
      </c>
      <c r="T3" s="694" t="s">
        <v>990</v>
      </c>
      <c r="U3" s="694" t="s">
        <v>988</v>
      </c>
      <c r="V3" s="694" t="s">
        <v>988</v>
      </c>
      <c r="W3" s="694" t="s">
        <v>988</v>
      </c>
      <c r="X3" s="694" t="s">
        <v>187</v>
      </c>
      <c r="Y3" s="694" t="s">
        <v>187</v>
      </c>
      <c r="Z3" s="694" t="s">
        <v>187</v>
      </c>
      <c r="AA3" s="694" t="s">
        <v>188</v>
      </c>
      <c r="AB3" s="694" t="s">
        <v>188</v>
      </c>
      <c r="AC3" s="694" t="s">
        <v>188</v>
      </c>
      <c r="AD3" s="694" t="s">
        <v>990</v>
      </c>
      <c r="AE3" s="694" t="s">
        <v>990</v>
      </c>
      <c r="AF3" s="711" t="s">
        <v>990</v>
      </c>
      <c r="AG3" s="694" t="s">
        <v>188</v>
      </c>
      <c r="AH3" s="694" t="s">
        <v>187</v>
      </c>
      <c r="AI3" s="694" t="s">
        <v>186</v>
      </c>
      <c r="AJ3" s="694" t="s">
        <v>992</v>
      </c>
      <c r="AK3" s="694" t="s">
        <v>994</v>
      </c>
      <c r="AL3" s="694" t="s">
        <v>996</v>
      </c>
      <c r="AM3" s="694" t="s">
        <v>992</v>
      </c>
      <c r="AN3" s="694" t="s">
        <v>992</v>
      </c>
      <c r="AO3" s="694" t="s">
        <v>992</v>
      </c>
      <c r="AP3" s="694" t="s">
        <v>992</v>
      </c>
      <c r="AQ3" s="694" t="s">
        <v>992</v>
      </c>
      <c r="AR3" s="694" t="s">
        <v>187</v>
      </c>
      <c r="AS3" s="694" t="s">
        <v>187</v>
      </c>
      <c r="AT3" s="694" t="s">
        <v>186</v>
      </c>
      <c r="AU3" s="694" t="s">
        <v>186</v>
      </c>
      <c r="AV3" s="694" t="s">
        <v>186</v>
      </c>
      <c r="AW3" s="694" t="s">
        <v>186</v>
      </c>
      <c r="AX3" s="694" t="s">
        <v>1002</v>
      </c>
      <c r="AY3" s="694" t="s">
        <v>188</v>
      </c>
      <c r="AZ3" s="694" t="s">
        <v>990</v>
      </c>
      <c r="BA3" s="694" t="s">
        <v>188</v>
      </c>
      <c r="BB3" s="694" t="s">
        <v>990</v>
      </c>
    </row>
    <row r="4" spans="1:55" s="694" customFormat="1" ht="21" x14ac:dyDescent="0.35">
      <c r="D4" s="942"/>
      <c r="E4" s="942"/>
      <c r="F4" s="942"/>
      <c r="G4" s="1241"/>
      <c r="I4" s="694" t="s">
        <v>985</v>
      </c>
      <c r="J4" s="694" t="s">
        <v>985</v>
      </c>
      <c r="K4" s="694" t="s">
        <v>985</v>
      </c>
      <c r="L4" s="694" t="s">
        <v>985</v>
      </c>
      <c r="M4" s="694" t="s">
        <v>985</v>
      </c>
      <c r="N4" s="694" t="s">
        <v>985</v>
      </c>
      <c r="O4" s="694" t="s">
        <v>985</v>
      </c>
      <c r="P4" s="694" t="s">
        <v>985</v>
      </c>
      <c r="Q4" s="694" t="s">
        <v>985</v>
      </c>
      <c r="R4" s="694" t="s">
        <v>985</v>
      </c>
      <c r="S4" s="694" t="s">
        <v>985</v>
      </c>
      <c r="T4" s="694" t="s">
        <v>985</v>
      </c>
      <c r="U4" s="694" t="s">
        <v>998</v>
      </c>
      <c r="V4" s="694" t="s">
        <v>998</v>
      </c>
      <c r="W4" s="694" t="s">
        <v>998</v>
      </c>
      <c r="X4" s="694" t="s">
        <v>998</v>
      </c>
      <c r="Y4" s="694" t="s">
        <v>998</v>
      </c>
      <c r="Z4" s="694" t="s">
        <v>998</v>
      </c>
      <c r="AA4" s="694" t="s">
        <v>998</v>
      </c>
      <c r="AB4" s="694" t="s">
        <v>998</v>
      </c>
      <c r="AC4" s="694" t="s">
        <v>998</v>
      </c>
      <c r="AD4" s="694" t="s">
        <v>998</v>
      </c>
      <c r="AE4" s="694" t="s">
        <v>998</v>
      </c>
      <c r="AF4" s="711" t="s">
        <v>998</v>
      </c>
      <c r="AG4" s="694" t="s">
        <v>975</v>
      </c>
      <c r="AH4" s="694" t="s">
        <v>489</v>
      </c>
      <c r="AI4" s="694" t="s">
        <v>490</v>
      </c>
      <c r="AJ4" s="694" t="s">
        <v>490</v>
      </c>
      <c r="AK4" s="694" t="s">
        <v>995</v>
      </c>
      <c r="AL4" s="694" t="s">
        <v>997</v>
      </c>
      <c r="AM4" s="694" t="s">
        <v>999</v>
      </c>
      <c r="AN4" s="694" t="s">
        <v>1000</v>
      </c>
      <c r="AO4" s="694" t="s">
        <v>1004</v>
      </c>
      <c r="AP4" s="694" t="s">
        <v>1005</v>
      </c>
      <c r="AQ4" s="694" t="s">
        <v>499</v>
      </c>
      <c r="AR4" s="694" t="s">
        <v>1006</v>
      </c>
      <c r="AS4" s="694" t="s">
        <v>493</v>
      </c>
      <c r="AT4" s="694" t="s">
        <v>1007</v>
      </c>
      <c r="AU4" s="694" t="s">
        <v>496</v>
      </c>
      <c r="AV4" s="694" t="s">
        <v>1008</v>
      </c>
      <c r="AW4" s="694" t="s">
        <v>1009</v>
      </c>
      <c r="AX4" s="694" t="s">
        <v>1003</v>
      </c>
      <c r="AY4" s="694" t="s">
        <v>985</v>
      </c>
      <c r="AZ4" s="694" t="s">
        <v>985</v>
      </c>
      <c r="BA4" s="694" t="s">
        <v>998</v>
      </c>
      <c r="BB4" s="694" t="s">
        <v>998</v>
      </c>
    </row>
    <row r="5" spans="1:55" s="206" customFormat="1" x14ac:dyDescent="0.25">
      <c r="A5" s="209" t="s">
        <v>9</v>
      </c>
      <c r="B5" s="209"/>
      <c r="D5" s="908"/>
      <c r="E5" s="908"/>
      <c r="F5" s="908"/>
      <c r="G5" s="1131"/>
      <c r="H5" s="209" t="s">
        <v>9</v>
      </c>
      <c r="AF5" s="292"/>
    </row>
    <row r="6" spans="1:55" s="206" customFormat="1" x14ac:dyDescent="0.25">
      <c r="A6" s="209" t="s">
        <v>11</v>
      </c>
      <c r="B6" s="209"/>
      <c r="D6" s="908"/>
      <c r="E6" s="908"/>
      <c r="F6" s="908"/>
      <c r="G6" s="1131"/>
      <c r="H6" s="209" t="s">
        <v>11</v>
      </c>
      <c r="AF6" s="292"/>
      <c r="AH6" s="1335" t="s">
        <v>1069</v>
      </c>
      <c r="AI6" s="206" t="s">
        <v>1070</v>
      </c>
      <c r="AJ6" s="206" t="s">
        <v>1070</v>
      </c>
      <c r="AK6" s="206" t="s">
        <v>1071</v>
      </c>
      <c r="AL6" s="206" t="s">
        <v>1071</v>
      </c>
      <c r="AM6" s="206" t="s">
        <v>1070</v>
      </c>
      <c r="AN6" s="206" t="s">
        <v>1072</v>
      </c>
      <c r="AO6" s="206" t="s">
        <v>1072</v>
      </c>
      <c r="AP6" s="206" t="s">
        <v>1070</v>
      </c>
      <c r="AQ6" s="206" t="s">
        <v>1070</v>
      </c>
      <c r="AR6" s="1335" t="s">
        <v>1069</v>
      </c>
      <c r="AS6" s="1335" t="s">
        <v>1069</v>
      </c>
      <c r="AT6" s="1335" t="s">
        <v>1069</v>
      </c>
      <c r="AU6" s="1335" t="s">
        <v>1069</v>
      </c>
      <c r="AV6" s="1335" t="s">
        <v>1069</v>
      </c>
      <c r="AW6" s="1335" t="s">
        <v>1069</v>
      </c>
      <c r="AY6" s="1335" t="s">
        <v>1069</v>
      </c>
      <c r="AZ6" s="206" t="s">
        <v>1070</v>
      </c>
      <c r="BA6" s="1335" t="s">
        <v>1069</v>
      </c>
      <c r="BC6" s="206" t="s">
        <v>1070</v>
      </c>
    </row>
    <row r="7" spans="1:55" s="206" customFormat="1" x14ac:dyDescent="0.25">
      <c r="A7" s="209" t="s">
        <v>12</v>
      </c>
      <c r="B7" s="209"/>
      <c r="D7" s="908"/>
      <c r="E7" s="908"/>
      <c r="F7" s="908"/>
      <c r="G7" s="1131"/>
      <c r="H7" s="209" t="s">
        <v>12</v>
      </c>
      <c r="AF7" s="292"/>
      <c r="AV7" s="1335" t="s">
        <v>1073</v>
      </c>
    </row>
    <row r="8" spans="1:55" s="206" customFormat="1" x14ac:dyDescent="0.25">
      <c r="A8" s="209" t="s">
        <v>10</v>
      </c>
      <c r="B8" s="209"/>
      <c r="D8" s="908"/>
      <c r="E8" s="908"/>
      <c r="F8" s="908"/>
      <c r="G8" s="1131"/>
      <c r="H8" s="209" t="s">
        <v>10</v>
      </c>
      <c r="AF8" s="292"/>
    </row>
    <row r="9" spans="1:55" s="619" customFormat="1" x14ac:dyDescent="0.25">
      <c r="A9" s="618" t="s">
        <v>13</v>
      </c>
      <c r="B9" s="618">
        <v>0.2</v>
      </c>
      <c r="C9" s="619">
        <v>0.19914000000000001</v>
      </c>
      <c r="D9" s="909">
        <v>0.20357</v>
      </c>
      <c r="E9" s="909">
        <v>0.20327999999999999</v>
      </c>
      <c r="F9" s="909">
        <v>0.20422999999999999</v>
      </c>
      <c r="G9" s="1133"/>
      <c r="H9" s="618" t="s">
        <v>13</v>
      </c>
      <c r="I9" s="619">
        <f>2.00819+2.00428</f>
        <v>4.0124700000000004</v>
      </c>
      <c r="J9" s="619">
        <f>2.00843+2.00481</f>
        <v>4.0132399999999997</v>
      </c>
      <c r="K9" s="619">
        <f>2.0036+2.00487</f>
        <v>4.00847</v>
      </c>
      <c r="L9" s="619">
        <f>2.00721+2.00405</f>
        <v>4.01126</v>
      </c>
      <c r="M9" s="619">
        <f>2.00767+2.00339</f>
        <v>4.0110600000000005</v>
      </c>
      <c r="N9" s="619">
        <f>2.00655+2.00297</f>
        <v>4.0095200000000002</v>
      </c>
      <c r="O9" s="619">
        <f>2.00311+2.00475</f>
        <v>4.00786</v>
      </c>
      <c r="P9" s="619">
        <f>2.00606+2.00501</f>
        <v>4.0110700000000001</v>
      </c>
      <c r="Q9" s="619">
        <f>2.0058+2.0052</f>
        <v>4.0109999999999992</v>
      </c>
      <c r="R9" s="619">
        <f>2.00395+2.00632</f>
        <v>4.0102700000000002</v>
      </c>
      <c r="S9" s="619">
        <f>2.00589+2.00314</f>
        <v>4.0090300000000001</v>
      </c>
      <c r="T9" s="619">
        <f>2.00438+2.00361</f>
        <v>4.0079899999999995</v>
      </c>
      <c r="U9" s="619">
        <f>2.00507+2.00554</f>
        <v>4.0106099999999998</v>
      </c>
      <c r="V9" s="619">
        <f>2.00536+2.00604</f>
        <v>4.0114000000000001</v>
      </c>
      <c r="W9" s="619">
        <f>2.00799+2.00209</f>
        <v>4.0100800000000003</v>
      </c>
      <c r="X9" s="619">
        <f>2.00255+2.00036</f>
        <v>4.00291</v>
      </c>
      <c r="Y9" s="619">
        <f>2.00428+2.00448</f>
        <v>4.0087600000000005</v>
      </c>
      <c r="Z9" s="619">
        <f>2.00498+2.00331</f>
        <v>4.0082900000000006</v>
      </c>
      <c r="AA9" s="619">
        <f>2.00798+2.00225</f>
        <v>4.01023</v>
      </c>
      <c r="AB9" s="619">
        <f>2.00744+2.01112</f>
        <v>4.0185599999999999</v>
      </c>
      <c r="AC9" s="619">
        <f>2.00785+2.00416</f>
        <v>4.0120100000000001</v>
      </c>
      <c r="AD9" s="619">
        <f>2.00232+2.01003</f>
        <v>4.0123499999999996</v>
      </c>
      <c r="AE9" s="619">
        <f>2.00389+2.00492</f>
        <v>4.0088100000000004</v>
      </c>
      <c r="AF9" s="696">
        <f>2.00511+2.0036</f>
        <v>4.0087100000000007</v>
      </c>
      <c r="AG9" s="619">
        <f>2.00385+2.00348</f>
        <v>4.0073299999999996</v>
      </c>
      <c r="AH9" s="619">
        <f>2.0079+2.00175</f>
        <v>4.0096499999999997</v>
      </c>
      <c r="AI9" s="619">
        <f>2.00946+2.00087</f>
        <v>4.0103299999999997</v>
      </c>
      <c r="AJ9" s="619">
        <f>2.00287+2.00688</f>
        <v>4.0097500000000004</v>
      </c>
      <c r="AK9" s="619">
        <f>2.0099+2.0072</f>
        <v>4.0171000000000001</v>
      </c>
      <c r="AL9" s="619">
        <f>2.00517+2.00238</f>
        <v>4.0075500000000002</v>
      </c>
      <c r="AM9" s="619">
        <f>2.00196+2.00729</f>
        <v>4.0092499999999998</v>
      </c>
      <c r="AN9" s="619">
        <f>2.00375+2.00651</f>
        <v>4.0102600000000006</v>
      </c>
      <c r="AO9" s="619">
        <f>2.00597+2.00539</f>
        <v>4.0113599999999998</v>
      </c>
      <c r="AP9" s="619">
        <f>2.00422+2.00389</f>
        <v>4.0081100000000003</v>
      </c>
      <c r="AQ9" s="619">
        <f>2.00897+2.00531</f>
        <v>4.0142800000000003</v>
      </c>
      <c r="AR9" s="619">
        <f>2.00318+2.00161</f>
        <v>4.0047899999999998</v>
      </c>
      <c r="AS9" s="619">
        <f>2.00815+2.00552</f>
        <v>4.0136700000000003</v>
      </c>
      <c r="AT9" s="619">
        <f>2.00622+2.00403</f>
        <v>4.0102500000000001</v>
      </c>
      <c r="AU9" s="619">
        <f>2.00443+2.00634</f>
        <v>4.0107699999999999</v>
      </c>
      <c r="AV9" s="619">
        <f>2.01017+2.00382</f>
        <v>4.0139899999999997</v>
      </c>
      <c r="AW9" s="619">
        <v>2.0086650000000001</v>
      </c>
      <c r="AX9" s="619">
        <f>2.00512+2.0034</f>
        <v>4.0085199999999999</v>
      </c>
      <c r="AY9" s="619">
        <f>2.00901+2.00741</f>
        <v>4.0164200000000001</v>
      </c>
      <c r="AZ9" s="619">
        <f>2.00793+2.00981</f>
        <v>4.0177399999999999</v>
      </c>
      <c r="BA9" s="619">
        <f>2.00814+2.00356</f>
        <v>4.0116999999999994</v>
      </c>
      <c r="BB9" s="619">
        <f>2.00292+2.00866</f>
        <v>4.0115800000000004</v>
      </c>
    </row>
    <row r="10" spans="1:55" x14ac:dyDescent="0.25">
      <c r="A10" s="3"/>
      <c r="B10" s="3"/>
      <c r="D10" s="126"/>
      <c r="E10" s="126"/>
      <c r="F10" s="126"/>
      <c r="H10" s="3"/>
    </row>
    <row r="11" spans="1:55" s="621" customFormat="1" x14ac:dyDescent="0.25">
      <c r="A11" s="620" t="s">
        <v>376</v>
      </c>
      <c r="B11" s="620"/>
      <c r="D11" s="910"/>
      <c r="E11" s="910"/>
      <c r="F11" s="910"/>
      <c r="G11" s="1134"/>
      <c r="H11" s="620" t="s">
        <v>376</v>
      </c>
      <c r="AF11" s="697"/>
    </row>
    <row r="12" spans="1:55" s="611" customFormat="1" x14ac:dyDescent="0.25">
      <c r="A12" s="614" t="s">
        <v>266</v>
      </c>
      <c r="B12" s="614"/>
      <c r="D12" s="722"/>
      <c r="E12" s="722"/>
      <c r="F12" s="722"/>
      <c r="G12" s="1131"/>
      <c r="H12" s="614" t="s">
        <v>266</v>
      </c>
      <c r="AF12" s="698"/>
    </row>
    <row r="13" spans="1:55" s="611" customFormat="1" x14ac:dyDescent="0.25">
      <c r="A13" s="611" t="s">
        <v>167</v>
      </c>
      <c r="B13" s="611">
        <v>100</v>
      </c>
      <c r="C13" s="722">
        <v>102.8</v>
      </c>
      <c r="D13" s="722">
        <v>102.8</v>
      </c>
      <c r="E13" s="722">
        <v>102.8</v>
      </c>
      <c r="F13" s="722">
        <v>102.8</v>
      </c>
      <c r="G13" s="1131"/>
      <c r="H13" s="611" t="s">
        <v>167</v>
      </c>
      <c r="I13" s="610">
        <v>10.28</v>
      </c>
      <c r="J13" s="610">
        <v>10.28</v>
      </c>
      <c r="K13" s="610">
        <v>10.28</v>
      </c>
      <c r="L13" s="610">
        <v>10.28</v>
      </c>
      <c r="M13" s="610">
        <v>10.28</v>
      </c>
      <c r="N13" s="610">
        <v>10.28</v>
      </c>
      <c r="O13" s="610">
        <v>10.28</v>
      </c>
      <c r="P13" s="610">
        <v>10.28</v>
      </c>
      <c r="Q13" s="610">
        <v>10.28</v>
      </c>
      <c r="R13" s="610">
        <v>10.28</v>
      </c>
      <c r="S13" s="610">
        <v>10.28</v>
      </c>
      <c r="T13" s="610">
        <v>10.28</v>
      </c>
      <c r="U13" s="610">
        <v>10.28</v>
      </c>
      <c r="V13" s="610">
        <v>10.28</v>
      </c>
      <c r="W13" s="610">
        <v>10.28</v>
      </c>
      <c r="X13" s="610">
        <v>10.28</v>
      </c>
      <c r="Y13" s="610">
        <v>10.28</v>
      </c>
      <c r="Z13" s="610">
        <v>10.28</v>
      </c>
      <c r="AA13" s="610">
        <v>10.28</v>
      </c>
      <c r="AB13" s="610">
        <v>10.28</v>
      </c>
      <c r="AC13" s="610">
        <v>10.28</v>
      </c>
      <c r="AD13" s="610">
        <v>10.28</v>
      </c>
      <c r="AE13" s="610">
        <v>10.28</v>
      </c>
      <c r="AF13" s="699">
        <v>10.28</v>
      </c>
      <c r="AG13" s="610">
        <v>10.28</v>
      </c>
      <c r="AH13" s="610">
        <v>10.28</v>
      </c>
      <c r="AI13" s="610">
        <v>10.28</v>
      </c>
      <c r="AJ13" s="610">
        <v>10.28</v>
      </c>
      <c r="AK13" s="610">
        <v>10.28</v>
      </c>
      <c r="AL13" s="610">
        <v>10.28</v>
      </c>
      <c r="AM13" s="610">
        <v>10.28</v>
      </c>
      <c r="AN13" s="610">
        <v>10.28</v>
      </c>
      <c r="AO13" s="610">
        <v>10.28</v>
      </c>
      <c r="AP13" s="610">
        <v>10.28</v>
      </c>
      <c r="AQ13" s="610">
        <v>10.28</v>
      </c>
      <c r="AR13" s="610">
        <v>10.28</v>
      </c>
      <c r="AS13" s="610">
        <v>10.28</v>
      </c>
      <c r="AT13" s="610">
        <v>10.28</v>
      </c>
      <c r="AU13" s="610">
        <v>10.28</v>
      </c>
      <c r="AV13" s="610">
        <v>10.28</v>
      </c>
      <c r="AW13" s="610">
        <v>10.28</v>
      </c>
      <c r="AX13" s="610">
        <v>10.28</v>
      </c>
      <c r="AY13" s="610">
        <v>10.28</v>
      </c>
      <c r="AZ13" s="610">
        <v>10.28</v>
      </c>
      <c r="BA13" s="610">
        <v>10.28</v>
      </c>
      <c r="BB13" s="610">
        <v>10.28</v>
      </c>
    </row>
    <row r="14" spans="1:55" s="611" customFormat="1" x14ac:dyDescent="0.25">
      <c r="A14" s="611" t="s">
        <v>83</v>
      </c>
      <c r="B14" s="610">
        <v>100</v>
      </c>
      <c r="C14" s="722">
        <v>100</v>
      </c>
      <c r="D14" s="722">
        <v>100</v>
      </c>
      <c r="E14" s="722">
        <v>100</v>
      </c>
      <c r="F14" s="722">
        <v>100</v>
      </c>
      <c r="G14" s="1131"/>
      <c r="H14" s="611" t="s">
        <v>83</v>
      </c>
      <c r="I14" s="610">
        <v>50</v>
      </c>
      <c r="J14" s="610">
        <v>50</v>
      </c>
      <c r="K14" s="610">
        <v>50</v>
      </c>
      <c r="L14" s="610">
        <v>50</v>
      </c>
      <c r="M14" s="610">
        <v>50</v>
      </c>
      <c r="N14" s="610">
        <v>50</v>
      </c>
      <c r="O14" s="610">
        <v>50</v>
      </c>
      <c r="P14" s="610">
        <v>50</v>
      </c>
      <c r="Q14" s="610">
        <v>50</v>
      </c>
      <c r="R14" s="610">
        <v>50</v>
      </c>
      <c r="S14" s="610">
        <v>50</v>
      </c>
      <c r="T14" s="610">
        <v>50</v>
      </c>
      <c r="U14" s="610">
        <v>50</v>
      </c>
      <c r="V14" s="610">
        <v>50</v>
      </c>
      <c r="W14" s="610">
        <v>50</v>
      </c>
      <c r="X14" s="610">
        <v>50</v>
      </c>
      <c r="Y14" s="610">
        <v>50</v>
      </c>
      <c r="Z14" s="610">
        <v>50</v>
      </c>
      <c r="AA14" s="610">
        <v>50</v>
      </c>
      <c r="AB14" s="610">
        <v>50</v>
      </c>
      <c r="AC14" s="610">
        <v>50</v>
      </c>
      <c r="AD14" s="610">
        <v>50</v>
      </c>
      <c r="AE14" s="610">
        <v>50</v>
      </c>
      <c r="AF14" s="699">
        <v>50</v>
      </c>
      <c r="AG14" s="610">
        <v>50</v>
      </c>
      <c r="AH14" s="610">
        <v>50</v>
      </c>
      <c r="AI14" s="610">
        <v>50</v>
      </c>
      <c r="AJ14" s="610">
        <v>50</v>
      </c>
      <c r="AK14" s="610">
        <v>50</v>
      </c>
      <c r="AL14" s="610">
        <v>50</v>
      </c>
      <c r="AM14" s="610">
        <v>50</v>
      </c>
      <c r="AN14" s="610">
        <v>50</v>
      </c>
      <c r="AO14" s="610">
        <v>50</v>
      </c>
      <c r="AP14" s="610">
        <v>50</v>
      </c>
      <c r="AQ14" s="610">
        <v>50</v>
      </c>
      <c r="AR14" s="610">
        <v>50</v>
      </c>
      <c r="AS14" s="610">
        <v>50</v>
      </c>
      <c r="AT14" s="610">
        <v>50</v>
      </c>
      <c r="AU14" s="610">
        <v>50</v>
      </c>
      <c r="AV14" s="610">
        <v>50</v>
      </c>
      <c r="AW14" s="610">
        <v>50</v>
      </c>
      <c r="AX14" s="610">
        <v>50</v>
      </c>
      <c r="AY14" s="610">
        <v>50</v>
      </c>
      <c r="AZ14" s="610">
        <v>50</v>
      </c>
      <c r="BA14" s="610">
        <v>50</v>
      </c>
      <c r="BB14" s="610">
        <v>50</v>
      </c>
    </row>
    <row r="15" spans="1:55" s="611" customFormat="1" x14ac:dyDescent="0.25">
      <c r="A15" s="611" t="s">
        <v>84</v>
      </c>
      <c r="B15" s="610">
        <f t="shared" ref="B15:D15" si="0">B13*(10^-6)*B14*(10^3)</f>
        <v>9.9999999999999982</v>
      </c>
      <c r="C15" s="722">
        <f t="shared" ref="C15" si="1">C13*(10^-6)*C14*(10^3)</f>
        <v>10.28</v>
      </c>
      <c r="D15" s="722">
        <f t="shared" si="0"/>
        <v>10.28</v>
      </c>
      <c r="E15" s="722">
        <f t="shared" ref="E15:F15" si="2">E13*(10^-6)*E14*(10^3)</f>
        <v>10.28</v>
      </c>
      <c r="F15" s="722">
        <f t="shared" si="2"/>
        <v>10.28</v>
      </c>
      <c r="G15" s="1131"/>
      <c r="H15" s="611" t="s">
        <v>84</v>
      </c>
      <c r="I15" s="610">
        <f t="shared" ref="I15:J15" si="3">I13*(10^-6)*I14*(10^3)</f>
        <v>0.5139999999999999</v>
      </c>
      <c r="J15" s="610">
        <f t="shared" si="3"/>
        <v>0.5139999999999999</v>
      </c>
      <c r="K15" s="610">
        <f t="shared" ref="K15:L15" si="4">K13*(10^-6)*K14*(10^3)</f>
        <v>0.5139999999999999</v>
      </c>
      <c r="L15" s="610">
        <f t="shared" si="4"/>
        <v>0.5139999999999999</v>
      </c>
      <c r="M15" s="610">
        <f t="shared" ref="M15:R15" si="5">M13*(10^-6)*M14*(10^3)</f>
        <v>0.5139999999999999</v>
      </c>
      <c r="N15" s="610">
        <f t="shared" si="5"/>
        <v>0.5139999999999999</v>
      </c>
      <c r="O15" s="610">
        <f t="shared" si="5"/>
        <v>0.5139999999999999</v>
      </c>
      <c r="P15" s="610">
        <f t="shared" si="5"/>
        <v>0.5139999999999999</v>
      </c>
      <c r="Q15" s="610">
        <f t="shared" si="5"/>
        <v>0.5139999999999999</v>
      </c>
      <c r="R15" s="610">
        <f t="shared" si="5"/>
        <v>0.5139999999999999</v>
      </c>
      <c r="S15" s="610">
        <f t="shared" ref="S15:BB15" si="6">S13*(10^-6)*S14*(10^3)</f>
        <v>0.5139999999999999</v>
      </c>
      <c r="T15" s="610">
        <f t="shared" si="6"/>
        <v>0.5139999999999999</v>
      </c>
      <c r="U15" s="610">
        <f t="shared" si="6"/>
        <v>0.5139999999999999</v>
      </c>
      <c r="V15" s="610">
        <f t="shared" si="6"/>
        <v>0.5139999999999999</v>
      </c>
      <c r="W15" s="610">
        <f t="shared" si="6"/>
        <v>0.5139999999999999</v>
      </c>
      <c r="X15" s="610">
        <f t="shared" si="6"/>
        <v>0.5139999999999999</v>
      </c>
      <c r="Y15" s="610">
        <f t="shared" si="6"/>
        <v>0.5139999999999999</v>
      </c>
      <c r="Z15" s="610">
        <f t="shared" si="6"/>
        <v>0.5139999999999999</v>
      </c>
      <c r="AA15" s="610">
        <f t="shared" si="6"/>
        <v>0.5139999999999999</v>
      </c>
      <c r="AB15" s="610">
        <f t="shared" si="6"/>
        <v>0.5139999999999999</v>
      </c>
      <c r="AC15" s="610">
        <f t="shared" si="6"/>
        <v>0.5139999999999999</v>
      </c>
      <c r="AD15" s="610">
        <f t="shared" si="6"/>
        <v>0.5139999999999999</v>
      </c>
      <c r="AE15" s="610">
        <f t="shared" si="6"/>
        <v>0.5139999999999999</v>
      </c>
      <c r="AF15" s="699">
        <f t="shared" si="6"/>
        <v>0.5139999999999999</v>
      </c>
      <c r="AG15" s="610">
        <f t="shared" si="6"/>
        <v>0.5139999999999999</v>
      </c>
      <c r="AH15" s="610">
        <f t="shared" si="6"/>
        <v>0.5139999999999999</v>
      </c>
      <c r="AI15" s="610">
        <f t="shared" si="6"/>
        <v>0.5139999999999999</v>
      </c>
      <c r="AJ15" s="610">
        <f t="shared" si="6"/>
        <v>0.5139999999999999</v>
      </c>
      <c r="AK15" s="610">
        <f t="shared" si="6"/>
        <v>0.5139999999999999</v>
      </c>
      <c r="AL15" s="610">
        <f t="shared" si="6"/>
        <v>0.5139999999999999</v>
      </c>
      <c r="AM15" s="610">
        <f t="shared" si="6"/>
        <v>0.5139999999999999</v>
      </c>
      <c r="AN15" s="610">
        <f t="shared" si="6"/>
        <v>0.5139999999999999</v>
      </c>
      <c r="AO15" s="610">
        <f t="shared" si="6"/>
        <v>0.5139999999999999</v>
      </c>
      <c r="AP15" s="610">
        <f t="shared" si="6"/>
        <v>0.5139999999999999</v>
      </c>
      <c r="AQ15" s="610">
        <f t="shared" si="6"/>
        <v>0.5139999999999999</v>
      </c>
      <c r="AR15" s="610">
        <f t="shared" si="6"/>
        <v>0.5139999999999999</v>
      </c>
      <c r="AS15" s="610">
        <f t="shared" si="6"/>
        <v>0.5139999999999999</v>
      </c>
      <c r="AT15" s="610">
        <f t="shared" si="6"/>
        <v>0.5139999999999999</v>
      </c>
      <c r="AU15" s="610">
        <f t="shared" si="6"/>
        <v>0.5139999999999999</v>
      </c>
      <c r="AV15" s="610">
        <f t="shared" si="6"/>
        <v>0.5139999999999999</v>
      </c>
      <c r="AW15" s="610">
        <f t="shared" si="6"/>
        <v>0.5139999999999999</v>
      </c>
      <c r="AX15" s="610">
        <f t="shared" si="6"/>
        <v>0.5139999999999999</v>
      </c>
      <c r="AY15" s="610">
        <f t="shared" si="6"/>
        <v>0.5139999999999999</v>
      </c>
      <c r="AZ15" s="610">
        <f t="shared" si="6"/>
        <v>0.5139999999999999</v>
      </c>
      <c r="BA15" s="610">
        <f t="shared" si="6"/>
        <v>0.5139999999999999</v>
      </c>
      <c r="BB15" s="610">
        <f t="shared" si="6"/>
        <v>0.5139999999999999</v>
      </c>
    </row>
    <row r="16" spans="1:55" s="611" customFormat="1" x14ac:dyDescent="0.25">
      <c r="A16" s="610" t="s">
        <v>151</v>
      </c>
      <c r="B16" s="612">
        <f t="shared" ref="B16:D16" si="7">B15/B$9</f>
        <v>49.999999999999986</v>
      </c>
      <c r="C16" s="723">
        <f>C15/C$9</f>
        <v>51.621974490308318</v>
      </c>
      <c r="D16" s="723">
        <f t="shared" si="7"/>
        <v>50.498599990175364</v>
      </c>
      <c r="E16" s="723">
        <f t="shared" ref="E16:F16" si="8">E15/E$9</f>
        <v>50.570641479732387</v>
      </c>
      <c r="F16" s="723">
        <f t="shared" si="8"/>
        <v>50.335406159721877</v>
      </c>
      <c r="G16" s="1131"/>
      <c r="H16" s="610" t="s">
        <v>151</v>
      </c>
      <c r="I16" s="612">
        <f>I15/I$9</f>
        <v>0.12810064623536122</v>
      </c>
      <c r="J16" s="612">
        <f>J15/J$9</f>
        <v>0.12807606821421094</v>
      </c>
      <c r="K16" s="612">
        <f>K15/K$9</f>
        <v>0.12822847620164299</v>
      </c>
      <c r="L16" s="612">
        <f t="shared" ref="L16:Q16" si="9">L15/L$9</f>
        <v>0.12813928790454868</v>
      </c>
      <c r="M16" s="612">
        <f t="shared" si="9"/>
        <v>0.12814567720253495</v>
      </c>
      <c r="N16" s="612">
        <f t="shared" si="9"/>
        <v>0.1281948961471697</v>
      </c>
      <c r="O16" s="612">
        <f t="shared" si="9"/>
        <v>0.12824799269435558</v>
      </c>
      <c r="P16" s="612">
        <f t="shared" si="9"/>
        <v>0.12814535772250293</v>
      </c>
      <c r="Q16" s="612">
        <f t="shared" si="9"/>
        <v>0.12814759411618051</v>
      </c>
      <c r="R16" s="612">
        <f t="shared" ref="R16" si="10">R15/R$9</f>
        <v>0.12817092115992187</v>
      </c>
      <c r="S16" s="612">
        <f t="shared" ref="S16" si="11">S15/S$9</f>
        <v>0.12821056465030192</v>
      </c>
      <c r="T16" s="612">
        <f t="shared" ref="T16" si="12">T15/T$9</f>
        <v>0.12824383294369496</v>
      </c>
      <c r="U16" s="612">
        <f t="shared" ref="U16:W16" si="13">U15/U$9</f>
        <v>0.12816005545291115</v>
      </c>
      <c r="V16" s="612">
        <f t="shared" si="13"/>
        <v>0.1281348157750411</v>
      </c>
      <c r="W16" s="612">
        <f t="shared" si="13"/>
        <v>0.12817699397518251</v>
      </c>
      <c r="X16" s="612">
        <f t="shared" ref="X16" si="14">X15/X$9</f>
        <v>0.12840658420998721</v>
      </c>
      <c r="Y16" s="612">
        <f t="shared" ref="Y16" si="15">Y15/Y$9</f>
        <v>0.12821919995210485</v>
      </c>
      <c r="Z16" s="612">
        <f t="shared" ref="Z16" si="16">Z15/Z$9</f>
        <v>0.12823423454889737</v>
      </c>
      <c r="AA16" s="612">
        <f t="shared" ref="AA16:AC16" si="17">AA15/AA$9</f>
        <v>0.12817219959952419</v>
      </c>
      <c r="AB16" s="612">
        <f t="shared" si="17"/>
        <v>0.12790651377607898</v>
      </c>
      <c r="AC16" s="612">
        <f t="shared" si="17"/>
        <v>0.1281153337105341</v>
      </c>
      <c r="AD16" s="612">
        <f t="shared" ref="AD16" si="18">AD15/AD$9</f>
        <v>0.12810447742594738</v>
      </c>
      <c r="AE16" s="612">
        <f t="shared" ref="AE16" si="19">AE15/AE$9</f>
        <v>0.12821760073438249</v>
      </c>
      <c r="AF16" s="700">
        <f t="shared" ref="AF16" si="20">AF15/AF$9</f>
        <v>0.12822079920972079</v>
      </c>
      <c r="AG16" s="612">
        <f t="shared" ref="AG16:AI16" si="21">AG15/AG$9</f>
        <v>0.128264954470932</v>
      </c>
      <c r="AH16" s="612">
        <f t="shared" si="21"/>
        <v>0.12819073984013565</v>
      </c>
      <c r="AI16" s="612">
        <f t="shared" si="21"/>
        <v>0.12816900354833641</v>
      </c>
      <c r="AJ16" s="612">
        <f t="shared" ref="AJ16" si="22">AJ15/AJ$9</f>
        <v>0.12818754286426831</v>
      </c>
      <c r="AK16" s="612">
        <f t="shared" ref="AK16" si="23">AK15/AK$9</f>
        <v>0.12795300092106243</v>
      </c>
      <c r="AL16" s="612">
        <f t="shared" ref="AL16" si="24">AL15/AL$9</f>
        <v>0.12825791318885602</v>
      </c>
      <c r="AM16" s="612">
        <f t="shared" ref="AM16:AO16" si="25">AM15/AM$9</f>
        <v>0.12820352933840493</v>
      </c>
      <c r="AN16" s="612">
        <f>AN15/AN$9</f>
        <v>0.1281712407674315</v>
      </c>
      <c r="AO16" s="612">
        <f t="shared" si="25"/>
        <v>0.12813609349447566</v>
      </c>
      <c r="AP16" s="612">
        <f t="shared" ref="AP16" si="26">AP15/AP$9</f>
        <v>0.1282399934133544</v>
      </c>
      <c r="AQ16" s="612">
        <f t="shared" ref="AQ16" si="27">AQ15/AQ$9</f>
        <v>0.12804288689378915</v>
      </c>
      <c r="AR16" s="612">
        <f t="shared" ref="AR16" si="28">AR15/AR$9</f>
        <v>0.12834630529940394</v>
      </c>
      <c r="AS16" s="612">
        <f t="shared" ref="AS16:AU16" si="29">AS15/AS$9</f>
        <v>0.12806234692936885</v>
      </c>
      <c r="AT16" s="612">
        <f t="shared" si="29"/>
        <v>0.1281715603765351</v>
      </c>
      <c r="AU16" s="612">
        <f t="shared" si="29"/>
        <v>0.12815494281646664</v>
      </c>
      <c r="AV16" s="612">
        <f t="shared" ref="AV16" si="30">AV15/AV$9</f>
        <v>0.12805213764857409</v>
      </c>
      <c r="AW16" s="612">
        <f t="shared" ref="AW16" si="31">AW15/AW$9</f>
        <v>0.25589135072299257</v>
      </c>
      <c r="AX16" s="612">
        <f t="shared" ref="AX16" si="32">AX15/AX$9</f>
        <v>0.12822687675251712</v>
      </c>
      <c r="AY16" s="612">
        <f t="shared" ref="AY16:AZ16" si="33">AY15/AY$9</f>
        <v>0.12797466400426247</v>
      </c>
      <c r="AZ16" s="612">
        <f t="shared" si="33"/>
        <v>0.1279326188354647</v>
      </c>
      <c r="BA16" s="612">
        <f t="shared" ref="BA16" si="34">BA15/BA$9</f>
        <v>0.12812523369145248</v>
      </c>
      <c r="BB16" s="612">
        <f t="shared" ref="BB16" si="35">BB15/BB$9</f>
        <v>0.1281290663529083</v>
      </c>
    </row>
    <row r="17" spans="1:54" s="754" customFormat="1" x14ac:dyDescent="0.25">
      <c r="D17" s="7"/>
      <c r="E17" s="7"/>
      <c r="F17" s="7"/>
      <c r="G17" s="1131"/>
      <c r="AF17" s="757"/>
    </row>
    <row r="18" spans="1:54" s="611" customFormat="1" x14ac:dyDescent="0.25">
      <c r="A18" s="614" t="s">
        <v>267</v>
      </c>
      <c r="B18" s="614"/>
      <c r="D18" s="722"/>
      <c r="E18" s="722"/>
      <c r="F18" s="722"/>
      <c r="G18" s="1131"/>
      <c r="H18" s="614" t="s">
        <v>267</v>
      </c>
      <c r="I18" s="610"/>
      <c r="J18" s="610"/>
      <c r="K18" s="610"/>
      <c r="L18" s="610"/>
      <c r="M18" s="610"/>
      <c r="N18" s="610"/>
      <c r="O18" s="610"/>
      <c r="P18" s="610"/>
      <c r="Q18" s="610"/>
      <c r="R18" s="610"/>
      <c r="S18" s="610"/>
      <c r="T18" s="610"/>
      <c r="U18" s="610"/>
      <c r="V18" s="610"/>
      <c r="W18" s="610"/>
      <c r="X18" s="610"/>
      <c r="Y18" s="610"/>
      <c r="Z18" s="610"/>
      <c r="AA18" s="610"/>
      <c r="AB18" s="610"/>
      <c r="AC18" s="610"/>
      <c r="AD18" s="610"/>
      <c r="AE18" s="610"/>
      <c r="AF18" s="699"/>
      <c r="AG18" s="610"/>
      <c r="AH18" s="610"/>
      <c r="AI18" s="610"/>
      <c r="AJ18" s="610"/>
      <c r="AK18" s="610"/>
      <c r="AL18" s="610"/>
      <c r="AM18" s="610"/>
      <c r="AN18" s="610"/>
      <c r="AO18" s="610"/>
      <c r="AP18" s="610"/>
      <c r="AQ18" s="610"/>
      <c r="AR18" s="610"/>
      <c r="AS18" s="610"/>
      <c r="AT18" s="610"/>
      <c r="AU18" s="610"/>
      <c r="AV18" s="610"/>
      <c r="AW18" s="610"/>
      <c r="AX18" s="610"/>
      <c r="AY18" s="610"/>
      <c r="AZ18" s="610"/>
      <c r="BA18" s="610"/>
      <c r="BB18" s="610"/>
    </row>
    <row r="19" spans="1:54" s="611" customFormat="1" x14ac:dyDescent="0.25">
      <c r="A19" s="611" t="s">
        <v>167</v>
      </c>
      <c r="B19" s="611">
        <v>100</v>
      </c>
      <c r="D19" s="722"/>
      <c r="E19" s="722"/>
      <c r="F19" s="722"/>
      <c r="G19" s="1131"/>
      <c r="H19" s="611" t="s">
        <v>167</v>
      </c>
      <c r="I19" s="610"/>
      <c r="J19" s="610"/>
      <c r="K19" s="610"/>
      <c r="L19" s="610"/>
      <c r="M19" s="610"/>
      <c r="N19" s="610"/>
      <c r="O19" s="610"/>
      <c r="P19" s="610"/>
      <c r="Q19" s="610"/>
      <c r="R19" s="610"/>
      <c r="S19" s="610"/>
      <c r="T19" s="610"/>
      <c r="U19" s="610"/>
      <c r="V19" s="610"/>
      <c r="W19" s="610"/>
      <c r="X19" s="610"/>
      <c r="Y19" s="610"/>
      <c r="Z19" s="610"/>
      <c r="AA19" s="610"/>
      <c r="AB19" s="610"/>
      <c r="AC19" s="610"/>
      <c r="AD19" s="610"/>
      <c r="AE19" s="610"/>
      <c r="AF19" s="699"/>
      <c r="AG19" s="610"/>
      <c r="AH19" s="610"/>
      <c r="AI19" s="610"/>
      <c r="AJ19" s="610"/>
      <c r="AK19" s="610"/>
      <c r="AL19" s="610"/>
      <c r="AM19" s="610"/>
      <c r="AN19" s="610"/>
      <c r="AO19" s="610"/>
      <c r="AP19" s="610"/>
      <c r="AQ19" s="610"/>
      <c r="AR19" s="610"/>
      <c r="AS19" s="610"/>
      <c r="AT19" s="610"/>
      <c r="AU19" s="610"/>
      <c r="AV19" s="610"/>
      <c r="AW19" s="610"/>
      <c r="AX19" s="610"/>
      <c r="AY19" s="610"/>
      <c r="AZ19" s="610"/>
      <c r="BA19" s="610"/>
      <c r="BB19" s="610"/>
    </row>
    <row r="20" spans="1:54" s="611" customFormat="1" x14ac:dyDescent="0.25">
      <c r="A20" s="611" t="s">
        <v>83</v>
      </c>
      <c r="B20" s="610">
        <v>100</v>
      </c>
      <c r="D20" s="722"/>
      <c r="E20" s="722"/>
      <c r="F20" s="722"/>
      <c r="G20" s="1131"/>
      <c r="H20" s="611" t="s">
        <v>83</v>
      </c>
      <c r="I20" s="610"/>
      <c r="J20" s="610"/>
      <c r="K20" s="610"/>
      <c r="L20" s="610"/>
      <c r="M20" s="610"/>
      <c r="N20" s="610"/>
      <c r="O20" s="610"/>
      <c r="P20" s="610"/>
      <c r="Q20" s="610"/>
      <c r="R20" s="610"/>
      <c r="S20" s="610"/>
      <c r="T20" s="610"/>
      <c r="U20" s="610"/>
      <c r="V20" s="610"/>
      <c r="W20" s="610"/>
      <c r="X20" s="610"/>
      <c r="Y20" s="610"/>
      <c r="Z20" s="610"/>
      <c r="AA20" s="610"/>
      <c r="AB20" s="610"/>
      <c r="AC20" s="610"/>
      <c r="AD20" s="610"/>
      <c r="AE20" s="610"/>
      <c r="AF20" s="699"/>
      <c r="AG20" s="610"/>
      <c r="AH20" s="610"/>
      <c r="AI20" s="610"/>
      <c r="AJ20" s="610"/>
      <c r="AK20" s="610"/>
      <c r="AL20" s="610"/>
      <c r="AM20" s="610"/>
      <c r="AN20" s="610"/>
      <c r="AO20" s="610"/>
      <c r="AP20" s="610"/>
      <c r="AQ20" s="610"/>
      <c r="AR20" s="610"/>
      <c r="AS20" s="610"/>
      <c r="AT20" s="610"/>
      <c r="AU20" s="610"/>
      <c r="AV20" s="610"/>
      <c r="AW20" s="610"/>
      <c r="AX20" s="610"/>
      <c r="AY20" s="610"/>
      <c r="AZ20" s="610"/>
      <c r="BA20" s="610"/>
      <c r="BB20" s="610"/>
    </row>
    <row r="21" spans="1:54" s="611" customFormat="1" x14ac:dyDescent="0.25">
      <c r="A21" s="611" t="s">
        <v>84</v>
      </c>
      <c r="B21" s="610">
        <f t="shared" ref="B21" si="36">B19*(10^-6)*B20*(10^3)</f>
        <v>9.9999999999999982</v>
      </c>
      <c r="D21" s="722"/>
      <c r="E21" s="722"/>
      <c r="F21" s="722"/>
      <c r="G21" s="1131"/>
      <c r="H21" s="611" t="s">
        <v>84</v>
      </c>
      <c r="I21" s="610"/>
      <c r="J21" s="610"/>
      <c r="K21" s="610"/>
      <c r="L21" s="610"/>
      <c r="M21" s="610"/>
      <c r="N21" s="610"/>
      <c r="O21" s="610"/>
      <c r="P21" s="610"/>
      <c r="Q21" s="610"/>
      <c r="R21" s="610"/>
      <c r="S21" s="610"/>
      <c r="T21" s="610"/>
      <c r="U21" s="610"/>
      <c r="V21" s="610"/>
      <c r="W21" s="610"/>
      <c r="X21" s="610"/>
      <c r="Y21" s="610"/>
      <c r="Z21" s="610"/>
      <c r="AA21" s="610"/>
      <c r="AB21" s="610"/>
      <c r="AC21" s="610"/>
      <c r="AD21" s="610"/>
      <c r="AE21" s="610"/>
      <c r="AF21" s="699"/>
      <c r="AG21" s="610"/>
      <c r="AH21" s="610"/>
      <c r="AI21" s="610"/>
      <c r="AJ21" s="610"/>
      <c r="AK21" s="610"/>
      <c r="AL21" s="610"/>
      <c r="AM21" s="610"/>
      <c r="AN21" s="610"/>
      <c r="AO21" s="610"/>
      <c r="AP21" s="610"/>
      <c r="AQ21" s="610"/>
      <c r="AR21" s="610"/>
      <c r="AS21" s="610"/>
      <c r="AT21" s="610"/>
      <c r="AU21" s="610"/>
      <c r="AV21" s="610"/>
      <c r="AW21" s="610"/>
      <c r="AX21" s="610"/>
      <c r="AY21" s="610"/>
      <c r="AZ21" s="610"/>
      <c r="BA21" s="610"/>
      <c r="BB21" s="610"/>
    </row>
    <row r="22" spans="1:54" s="611" customFormat="1" x14ac:dyDescent="0.25">
      <c r="A22" s="610" t="s">
        <v>151</v>
      </c>
      <c r="B22" s="612">
        <f t="shared" ref="B22" si="37">B21/B9</f>
        <v>49.999999999999986</v>
      </c>
      <c r="D22" s="723"/>
      <c r="E22" s="723"/>
      <c r="F22" s="723"/>
      <c r="G22" s="1131"/>
      <c r="H22" s="610" t="s">
        <v>151</v>
      </c>
      <c r="I22" s="612"/>
      <c r="J22" s="612"/>
      <c r="K22" s="612"/>
      <c r="L22" s="612"/>
      <c r="M22" s="612"/>
      <c r="N22" s="612"/>
      <c r="O22" s="612"/>
      <c r="P22" s="612"/>
      <c r="Q22" s="612"/>
      <c r="R22" s="612"/>
      <c r="S22" s="612"/>
      <c r="T22" s="612"/>
      <c r="U22" s="612"/>
      <c r="V22" s="612"/>
      <c r="W22" s="612"/>
      <c r="X22" s="612"/>
      <c r="Y22" s="612"/>
      <c r="Z22" s="612"/>
      <c r="AA22" s="612"/>
      <c r="AB22" s="612"/>
      <c r="AC22" s="612"/>
      <c r="AD22" s="612"/>
      <c r="AE22" s="612"/>
      <c r="AF22" s="700"/>
      <c r="AG22" s="612"/>
      <c r="AH22" s="612"/>
      <c r="AI22" s="612"/>
      <c r="AJ22" s="612"/>
      <c r="AK22" s="612"/>
      <c r="AL22" s="612"/>
      <c r="AM22" s="612"/>
      <c r="AN22" s="612"/>
      <c r="AO22" s="612"/>
      <c r="AP22" s="612"/>
      <c r="AQ22" s="612"/>
      <c r="AR22" s="612"/>
      <c r="AS22" s="612"/>
      <c r="AT22" s="612"/>
      <c r="AU22" s="612"/>
      <c r="AV22" s="612"/>
      <c r="AW22" s="612"/>
      <c r="AX22" s="612"/>
      <c r="AY22" s="612"/>
      <c r="AZ22" s="612"/>
      <c r="BA22" s="612"/>
      <c r="BB22" s="612"/>
    </row>
    <row r="23" spans="1:54" s="754" customFormat="1" x14ac:dyDescent="0.25">
      <c r="D23" s="7"/>
      <c r="E23" s="7"/>
      <c r="F23" s="7"/>
      <c r="G23" s="1131"/>
      <c r="AF23" s="757"/>
    </row>
    <row r="24" spans="1:54" s="611" customFormat="1" x14ac:dyDescent="0.25">
      <c r="A24" s="614" t="s">
        <v>268</v>
      </c>
      <c r="B24" s="614"/>
      <c r="D24" s="722"/>
      <c r="E24" s="722"/>
      <c r="F24" s="722"/>
      <c r="G24" s="1131"/>
      <c r="H24" s="614" t="s">
        <v>268</v>
      </c>
      <c r="I24" s="610"/>
      <c r="J24" s="610"/>
      <c r="K24" s="610"/>
      <c r="L24" s="610"/>
      <c r="M24" s="610"/>
      <c r="N24" s="610"/>
      <c r="O24" s="610"/>
      <c r="P24" s="610"/>
      <c r="Q24" s="610"/>
      <c r="R24" s="610"/>
      <c r="S24" s="610"/>
      <c r="T24" s="610"/>
      <c r="U24" s="610"/>
      <c r="V24" s="610"/>
      <c r="W24" s="610"/>
      <c r="X24" s="610"/>
      <c r="Y24" s="610"/>
      <c r="Z24" s="610"/>
      <c r="AA24" s="610"/>
      <c r="AB24" s="610"/>
      <c r="AC24" s="610"/>
      <c r="AD24" s="610"/>
      <c r="AE24" s="610"/>
      <c r="AF24" s="699"/>
      <c r="AG24" s="610"/>
      <c r="AH24" s="610"/>
      <c r="AI24" s="610"/>
      <c r="AJ24" s="610"/>
      <c r="AK24" s="610"/>
      <c r="AL24" s="610"/>
      <c r="AM24" s="610"/>
      <c r="AN24" s="610"/>
      <c r="AO24" s="610"/>
      <c r="AP24" s="610"/>
      <c r="AQ24" s="610"/>
      <c r="AR24" s="610"/>
      <c r="AS24" s="610"/>
      <c r="AT24" s="610"/>
      <c r="AU24" s="610"/>
      <c r="AV24" s="610"/>
      <c r="AW24" s="610"/>
      <c r="AX24" s="610"/>
      <c r="AY24" s="610"/>
      <c r="AZ24" s="610"/>
      <c r="BA24" s="610"/>
      <c r="BB24" s="610"/>
    </row>
    <row r="25" spans="1:54" s="611" customFormat="1" x14ac:dyDescent="0.25">
      <c r="A25" s="611" t="s">
        <v>167</v>
      </c>
      <c r="B25" s="611">
        <v>100</v>
      </c>
      <c r="D25" s="722"/>
      <c r="E25" s="722"/>
      <c r="F25" s="722"/>
      <c r="G25" s="1131"/>
      <c r="H25" s="611" t="s">
        <v>167</v>
      </c>
      <c r="I25" s="613"/>
      <c r="J25" s="613"/>
      <c r="K25" s="613"/>
      <c r="L25" s="613"/>
      <c r="M25" s="613"/>
      <c r="N25" s="613"/>
      <c r="O25" s="613"/>
      <c r="P25" s="613"/>
      <c r="Q25" s="613"/>
      <c r="R25" s="613"/>
      <c r="S25" s="613"/>
      <c r="T25" s="613"/>
      <c r="U25" s="613"/>
      <c r="V25" s="613"/>
      <c r="W25" s="613"/>
      <c r="X25" s="613"/>
      <c r="Y25" s="613"/>
      <c r="Z25" s="613"/>
      <c r="AA25" s="613"/>
      <c r="AB25" s="613"/>
      <c r="AC25" s="613"/>
      <c r="AD25" s="613"/>
      <c r="AE25" s="613"/>
      <c r="AF25" s="746"/>
      <c r="AG25" s="613"/>
      <c r="AH25" s="613"/>
      <c r="AI25" s="613"/>
      <c r="AJ25" s="613"/>
      <c r="AK25" s="613"/>
      <c r="AL25" s="613"/>
      <c r="AM25" s="613"/>
      <c r="AN25" s="613"/>
      <c r="AO25" s="613"/>
      <c r="AP25" s="613"/>
      <c r="AQ25" s="613"/>
      <c r="AR25" s="613"/>
      <c r="AS25" s="613"/>
      <c r="AT25" s="613"/>
      <c r="AU25" s="613"/>
      <c r="AV25" s="613"/>
      <c r="AW25" s="613"/>
      <c r="AX25" s="613"/>
      <c r="AY25" s="613"/>
      <c r="AZ25" s="613"/>
      <c r="BA25" s="613"/>
      <c r="BB25" s="613"/>
    </row>
    <row r="26" spans="1:54" s="611" customFormat="1" x14ac:dyDescent="0.25">
      <c r="A26" s="611" t="s">
        <v>83</v>
      </c>
      <c r="B26" s="610">
        <v>50</v>
      </c>
      <c r="D26" s="722"/>
      <c r="E26" s="722"/>
      <c r="F26" s="722"/>
      <c r="G26" s="1131"/>
      <c r="H26" s="611" t="s">
        <v>83</v>
      </c>
      <c r="I26" s="610"/>
      <c r="J26" s="610"/>
      <c r="K26" s="610"/>
      <c r="L26" s="610"/>
      <c r="M26" s="610"/>
      <c r="N26" s="610"/>
      <c r="O26" s="610"/>
      <c r="P26" s="610"/>
      <c r="Q26" s="610"/>
      <c r="R26" s="610"/>
      <c r="S26" s="610"/>
      <c r="T26" s="610"/>
      <c r="U26" s="610"/>
      <c r="V26" s="610"/>
      <c r="W26" s="610"/>
      <c r="X26" s="610"/>
      <c r="Y26" s="610"/>
      <c r="Z26" s="610"/>
      <c r="AA26" s="610"/>
      <c r="AB26" s="610"/>
      <c r="AC26" s="610"/>
      <c r="AD26" s="610"/>
      <c r="AE26" s="610"/>
      <c r="AF26" s="699"/>
      <c r="AG26" s="610"/>
      <c r="AH26" s="610"/>
      <c r="AI26" s="610"/>
      <c r="AJ26" s="610"/>
      <c r="AK26" s="610"/>
      <c r="AL26" s="610"/>
      <c r="AM26" s="610"/>
      <c r="AN26" s="610"/>
      <c r="AO26" s="610"/>
      <c r="AP26" s="610"/>
      <c r="AQ26" s="610"/>
      <c r="AR26" s="610"/>
      <c r="AS26" s="610"/>
      <c r="AT26" s="610"/>
      <c r="AU26" s="610"/>
      <c r="AV26" s="610"/>
      <c r="AW26" s="610"/>
      <c r="AX26" s="610"/>
      <c r="AY26" s="610"/>
      <c r="AZ26" s="610"/>
      <c r="BA26" s="610"/>
      <c r="BB26" s="610"/>
    </row>
    <row r="27" spans="1:54" s="611" customFormat="1" x14ac:dyDescent="0.25">
      <c r="A27" s="611" t="s">
        <v>84</v>
      </c>
      <c r="B27" s="610">
        <f t="shared" ref="B27" si="38">B25*(10^-6)*B26*(10^3)</f>
        <v>4.9999999999999991</v>
      </c>
      <c r="D27" s="722"/>
      <c r="E27" s="722"/>
      <c r="F27" s="722"/>
      <c r="G27" s="1131"/>
      <c r="H27" s="611" t="s">
        <v>84</v>
      </c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610"/>
      <c r="V27" s="610"/>
      <c r="W27" s="610"/>
      <c r="X27" s="610"/>
      <c r="Y27" s="610"/>
      <c r="Z27" s="610"/>
      <c r="AA27" s="610"/>
      <c r="AB27" s="610"/>
      <c r="AC27" s="610"/>
      <c r="AD27" s="610"/>
      <c r="AE27" s="610"/>
      <c r="AF27" s="699"/>
      <c r="AG27" s="610"/>
      <c r="AH27" s="610"/>
      <c r="AI27" s="610"/>
      <c r="AJ27" s="610"/>
      <c r="AK27" s="610"/>
      <c r="AL27" s="610"/>
      <c r="AM27" s="610"/>
      <c r="AN27" s="610"/>
      <c r="AO27" s="610"/>
      <c r="AP27" s="610"/>
      <c r="AQ27" s="610"/>
      <c r="AR27" s="610"/>
      <c r="AS27" s="610"/>
      <c r="AT27" s="610"/>
      <c r="AU27" s="610"/>
      <c r="AV27" s="610"/>
      <c r="AW27" s="610"/>
      <c r="AX27" s="610"/>
      <c r="AY27" s="610"/>
      <c r="AZ27" s="610"/>
      <c r="BA27" s="610"/>
      <c r="BB27" s="610"/>
    </row>
    <row r="28" spans="1:54" s="611" customFormat="1" x14ac:dyDescent="0.25">
      <c r="A28" s="610" t="s">
        <v>151</v>
      </c>
      <c r="B28" s="612">
        <f t="shared" ref="B28" si="39">B27/B9</f>
        <v>24.999999999999993</v>
      </c>
      <c r="D28" s="723"/>
      <c r="E28" s="723"/>
      <c r="F28" s="723"/>
      <c r="G28" s="1131"/>
      <c r="H28" s="610" t="s">
        <v>151</v>
      </c>
      <c r="I28" s="612"/>
      <c r="J28" s="612"/>
      <c r="K28" s="612"/>
      <c r="L28" s="612"/>
      <c r="M28" s="612"/>
      <c r="N28" s="612"/>
      <c r="O28" s="612"/>
      <c r="P28" s="612"/>
      <c r="Q28" s="612"/>
      <c r="R28" s="612"/>
      <c r="S28" s="612"/>
      <c r="T28" s="612"/>
      <c r="U28" s="612"/>
      <c r="V28" s="612"/>
      <c r="W28" s="612"/>
      <c r="X28" s="612"/>
      <c r="Y28" s="612"/>
      <c r="Z28" s="612"/>
      <c r="AA28" s="612"/>
      <c r="AB28" s="612"/>
      <c r="AC28" s="612"/>
      <c r="AD28" s="612"/>
      <c r="AE28" s="612"/>
      <c r="AF28" s="700"/>
      <c r="AG28" s="612"/>
      <c r="AH28" s="612"/>
      <c r="AI28" s="612"/>
      <c r="AJ28" s="612"/>
      <c r="AK28" s="612"/>
      <c r="AL28" s="612"/>
      <c r="AM28" s="612"/>
      <c r="AN28" s="612"/>
      <c r="AO28" s="612"/>
      <c r="AP28" s="612"/>
      <c r="AQ28" s="612"/>
      <c r="AR28" s="612"/>
      <c r="AS28" s="612"/>
      <c r="AT28" s="612"/>
      <c r="AU28" s="612"/>
      <c r="AV28" s="612"/>
      <c r="AW28" s="612"/>
      <c r="AX28" s="612"/>
      <c r="AY28" s="612"/>
      <c r="AZ28" s="612"/>
      <c r="BA28" s="612"/>
      <c r="BB28" s="612"/>
    </row>
    <row r="29" spans="1:54" s="754" customFormat="1" x14ac:dyDescent="0.25">
      <c r="D29" s="7"/>
      <c r="E29" s="7"/>
      <c r="F29" s="7"/>
      <c r="G29" s="1131"/>
      <c r="AF29" s="757"/>
    </row>
    <row r="30" spans="1:54" s="611" customFormat="1" x14ac:dyDescent="0.25">
      <c r="A30" s="614" t="s">
        <v>375</v>
      </c>
      <c r="B30" s="614"/>
      <c r="D30" s="722"/>
      <c r="E30" s="722"/>
      <c r="F30" s="722"/>
      <c r="G30" s="1131"/>
      <c r="H30" s="614" t="s">
        <v>375</v>
      </c>
      <c r="I30" s="610"/>
      <c r="J30" s="610"/>
      <c r="K30" s="610"/>
      <c r="L30" s="610"/>
      <c r="M30" s="610"/>
      <c r="N30" s="610"/>
      <c r="O30" s="610"/>
      <c r="P30" s="610"/>
      <c r="Q30" s="610"/>
      <c r="R30" s="610"/>
      <c r="S30" s="610"/>
      <c r="T30" s="610"/>
      <c r="U30" s="610"/>
      <c r="V30" s="610"/>
      <c r="W30" s="610"/>
      <c r="X30" s="610"/>
      <c r="Y30" s="610"/>
      <c r="Z30" s="610"/>
      <c r="AA30" s="610"/>
      <c r="AB30" s="610"/>
      <c r="AC30" s="610"/>
      <c r="AD30" s="610"/>
      <c r="AE30" s="610"/>
      <c r="AF30" s="699"/>
      <c r="AG30" s="610"/>
      <c r="AH30" s="610"/>
      <c r="AI30" s="610"/>
      <c r="AJ30" s="610"/>
      <c r="AK30" s="610"/>
      <c r="AL30" s="610"/>
      <c r="AM30" s="610"/>
      <c r="AN30" s="610"/>
      <c r="AO30" s="610"/>
      <c r="AP30" s="610"/>
      <c r="AQ30" s="610"/>
      <c r="AR30" s="610"/>
      <c r="AS30" s="610"/>
      <c r="AT30" s="610"/>
      <c r="AU30" s="610"/>
      <c r="AV30" s="610"/>
      <c r="AW30" s="610"/>
      <c r="AX30" s="610"/>
      <c r="AY30" s="610"/>
      <c r="AZ30" s="610"/>
      <c r="BA30" s="610"/>
      <c r="BB30" s="610"/>
    </row>
    <row r="31" spans="1:54" s="611" customFormat="1" x14ac:dyDescent="0.25">
      <c r="A31" s="611" t="s">
        <v>167</v>
      </c>
      <c r="B31" s="611">
        <v>100</v>
      </c>
      <c r="C31" s="610"/>
      <c r="D31" s="722"/>
      <c r="E31" s="722"/>
      <c r="F31" s="722"/>
      <c r="G31" s="1135"/>
      <c r="H31" s="611" t="s">
        <v>167</v>
      </c>
      <c r="I31" s="610"/>
      <c r="J31" s="610"/>
      <c r="K31" s="610"/>
      <c r="L31" s="610"/>
      <c r="M31" s="610"/>
      <c r="N31" s="610"/>
      <c r="O31" s="610"/>
      <c r="P31" s="610"/>
      <c r="Q31" s="610"/>
      <c r="R31" s="610"/>
      <c r="S31" s="610"/>
      <c r="T31" s="610"/>
      <c r="U31" s="610"/>
      <c r="V31" s="610"/>
      <c r="W31" s="610"/>
      <c r="X31" s="610"/>
      <c r="Y31" s="610"/>
      <c r="Z31" s="610"/>
      <c r="AA31" s="610"/>
      <c r="AB31" s="610"/>
      <c r="AC31" s="610"/>
      <c r="AD31" s="610"/>
      <c r="AE31" s="610"/>
      <c r="AF31" s="699"/>
      <c r="AG31" s="610"/>
      <c r="AH31" s="610"/>
      <c r="AI31" s="610"/>
      <c r="AJ31" s="610"/>
      <c r="AK31" s="610"/>
      <c r="AL31" s="610"/>
      <c r="AM31" s="610"/>
      <c r="AN31" s="610"/>
      <c r="AO31" s="610"/>
      <c r="AP31" s="610"/>
      <c r="AQ31" s="610"/>
      <c r="AR31" s="610"/>
      <c r="AS31" s="610"/>
      <c r="AT31" s="610"/>
      <c r="AU31" s="610"/>
      <c r="AV31" s="610"/>
      <c r="AW31" s="610"/>
      <c r="AX31" s="610"/>
      <c r="AY31" s="610"/>
      <c r="AZ31" s="610"/>
      <c r="BA31" s="610"/>
      <c r="BB31" s="610"/>
    </row>
    <row r="32" spans="1:54" s="611" customFormat="1" x14ac:dyDescent="0.25">
      <c r="A32" s="611" t="s">
        <v>83</v>
      </c>
      <c r="B32" s="610">
        <v>10</v>
      </c>
      <c r="C32" s="610"/>
      <c r="D32" s="722"/>
      <c r="E32" s="722"/>
      <c r="F32" s="722"/>
      <c r="G32" s="1135"/>
      <c r="H32" s="611" t="s">
        <v>83</v>
      </c>
      <c r="I32" s="610"/>
      <c r="J32" s="610"/>
      <c r="K32" s="610"/>
      <c r="L32" s="610"/>
      <c r="M32" s="610"/>
      <c r="N32" s="610"/>
      <c r="O32" s="610"/>
      <c r="P32" s="610"/>
      <c r="Q32" s="610"/>
      <c r="R32" s="610"/>
      <c r="S32" s="610"/>
      <c r="T32" s="610"/>
      <c r="U32" s="610"/>
      <c r="V32" s="610"/>
      <c r="W32" s="610"/>
      <c r="X32" s="610"/>
      <c r="Y32" s="610"/>
      <c r="Z32" s="610"/>
      <c r="AA32" s="610"/>
      <c r="AB32" s="610"/>
      <c r="AC32" s="610"/>
      <c r="AD32" s="610"/>
      <c r="AE32" s="610"/>
      <c r="AF32" s="699"/>
      <c r="AG32" s="610"/>
      <c r="AH32" s="610"/>
      <c r="AI32" s="610"/>
      <c r="AJ32" s="610"/>
      <c r="AK32" s="610"/>
      <c r="AL32" s="610"/>
      <c r="AM32" s="610"/>
      <c r="AN32" s="610"/>
      <c r="AO32" s="610"/>
      <c r="AP32" s="610"/>
      <c r="AQ32" s="610"/>
      <c r="AR32" s="610"/>
      <c r="AS32" s="610"/>
      <c r="AT32" s="610"/>
      <c r="AU32" s="610"/>
      <c r="AV32" s="610"/>
      <c r="AW32" s="610"/>
      <c r="AX32" s="610"/>
      <c r="AY32" s="610"/>
      <c r="AZ32" s="610"/>
      <c r="BA32" s="610"/>
      <c r="BB32" s="610"/>
    </row>
    <row r="33" spans="1:54" s="611" customFormat="1" x14ac:dyDescent="0.25">
      <c r="A33" s="611" t="s">
        <v>84</v>
      </c>
      <c r="B33" s="610">
        <f>B31*(10^-6)*B32*(10^3)</f>
        <v>1</v>
      </c>
      <c r="C33" s="610"/>
      <c r="D33" s="722"/>
      <c r="E33" s="722"/>
      <c r="F33" s="722"/>
      <c r="G33" s="1135"/>
      <c r="H33" s="611" t="s">
        <v>84</v>
      </c>
      <c r="I33" s="610"/>
      <c r="J33" s="610"/>
      <c r="K33" s="610"/>
      <c r="L33" s="610"/>
      <c r="M33" s="610"/>
      <c r="N33" s="610"/>
      <c r="O33" s="610"/>
      <c r="P33" s="610"/>
      <c r="Q33" s="610"/>
      <c r="R33" s="610"/>
      <c r="S33" s="610"/>
      <c r="T33" s="610"/>
      <c r="U33" s="610"/>
      <c r="V33" s="610"/>
      <c r="W33" s="610"/>
      <c r="X33" s="610"/>
      <c r="Y33" s="610"/>
      <c r="Z33" s="610"/>
      <c r="AA33" s="610"/>
      <c r="AB33" s="610"/>
      <c r="AC33" s="610"/>
      <c r="AD33" s="610"/>
      <c r="AE33" s="610"/>
      <c r="AF33" s="699"/>
      <c r="AG33" s="610"/>
      <c r="AH33" s="610"/>
      <c r="AI33" s="610"/>
      <c r="AJ33" s="610"/>
      <c r="AK33" s="610"/>
      <c r="AL33" s="610"/>
      <c r="AM33" s="610"/>
      <c r="AN33" s="610"/>
      <c r="AO33" s="610"/>
      <c r="AP33" s="610"/>
      <c r="AQ33" s="610"/>
      <c r="AR33" s="610"/>
      <c r="AS33" s="610"/>
      <c r="AT33" s="610"/>
      <c r="AU33" s="610"/>
      <c r="AV33" s="610"/>
      <c r="AW33" s="610"/>
      <c r="AX33" s="610"/>
      <c r="AY33" s="610"/>
      <c r="AZ33" s="610"/>
      <c r="BA33" s="610"/>
      <c r="BB33" s="610"/>
    </row>
    <row r="34" spans="1:54" s="611" customFormat="1" x14ac:dyDescent="0.25">
      <c r="A34" s="610" t="s">
        <v>151</v>
      </c>
      <c r="B34" s="612">
        <f>B33/B9</f>
        <v>5</v>
      </c>
      <c r="C34" s="612"/>
      <c r="D34" s="723"/>
      <c r="E34" s="723"/>
      <c r="F34" s="723"/>
      <c r="G34" s="1136"/>
      <c r="H34" s="610" t="s">
        <v>151</v>
      </c>
      <c r="I34" s="612"/>
      <c r="J34" s="612"/>
      <c r="K34" s="612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612"/>
      <c r="W34" s="612"/>
      <c r="X34" s="612"/>
      <c r="Y34" s="612"/>
      <c r="Z34" s="612"/>
      <c r="AA34" s="612"/>
      <c r="AB34" s="612"/>
      <c r="AC34" s="612"/>
      <c r="AD34" s="612"/>
      <c r="AE34" s="612"/>
      <c r="AF34" s="700"/>
      <c r="AG34" s="612"/>
      <c r="AH34" s="612"/>
      <c r="AI34" s="612"/>
      <c r="AJ34" s="612"/>
      <c r="AK34" s="612"/>
      <c r="AL34" s="612"/>
      <c r="AM34" s="612"/>
      <c r="AN34" s="612"/>
      <c r="AO34" s="612"/>
      <c r="AP34" s="612"/>
      <c r="AQ34" s="612"/>
      <c r="AR34" s="612"/>
      <c r="AS34" s="612"/>
      <c r="AT34" s="612"/>
      <c r="AU34" s="612"/>
      <c r="AV34" s="612"/>
      <c r="AW34" s="612"/>
      <c r="AX34" s="612"/>
      <c r="AY34" s="612"/>
      <c r="AZ34" s="612"/>
      <c r="BA34" s="612"/>
      <c r="BB34" s="612"/>
    </row>
    <row r="35" spans="1:54" s="754" customFormat="1" x14ac:dyDescent="0.25">
      <c r="D35" s="7"/>
      <c r="E35" s="7"/>
      <c r="F35" s="7"/>
      <c r="G35" s="1131"/>
      <c r="AF35" s="757"/>
    </row>
    <row r="36" spans="1:54" s="611" customFormat="1" x14ac:dyDescent="0.25">
      <c r="A36" s="614" t="s">
        <v>374</v>
      </c>
      <c r="B36" s="614"/>
      <c r="C36" s="610"/>
      <c r="D36" s="722"/>
      <c r="E36" s="722"/>
      <c r="F36" s="722"/>
      <c r="G36" s="1135"/>
      <c r="H36" s="614" t="s">
        <v>374</v>
      </c>
      <c r="I36" s="610"/>
      <c r="J36" s="610"/>
      <c r="K36" s="610"/>
      <c r="L36" s="610"/>
      <c r="M36" s="610"/>
      <c r="N36" s="610"/>
      <c r="O36" s="610"/>
      <c r="P36" s="610"/>
      <c r="Q36" s="610"/>
      <c r="R36" s="610"/>
      <c r="S36" s="610"/>
      <c r="T36" s="610"/>
      <c r="U36" s="610"/>
      <c r="V36" s="610"/>
      <c r="W36" s="610"/>
      <c r="X36" s="610"/>
      <c r="Y36" s="610"/>
      <c r="Z36" s="610"/>
      <c r="AA36" s="610"/>
      <c r="AB36" s="610"/>
      <c r="AC36" s="610"/>
      <c r="AD36" s="610"/>
      <c r="AE36" s="610"/>
      <c r="AF36" s="699"/>
      <c r="AG36" s="610"/>
      <c r="AH36" s="610"/>
      <c r="AI36" s="610"/>
      <c r="AJ36" s="610"/>
      <c r="AK36" s="610"/>
      <c r="AL36" s="610"/>
      <c r="AM36" s="610"/>
      <c r="AN36" s="610"/>
      <c r="AO36" s="610"/>
      <c r="AP36" s="610"/>
      <c r="AQ36" s="610"/>
      <c r="AR36" s="610"/>
      <c r="AS36" s="610"/>
      <c r="AT36" s="610"/>
      <c r="AU36" s="610"/>
      <c r="AV36" s="610"/>
      <c r="AW36" s="610"/>
      <c r="AX36" s="610"/>
      <c r="AY36" s="610"/>
      <c r="AZ36" s="610"/>
      <c r="BA36" s="610"/>
      <c r="BB36" s="610"/>
    </row>
    <row r="37" spans="1:54" s="611" customFormat="1" x14ac:dyDescent="0.25">
      <c r="A37" s="611" t="s">
        <v>167</v>
      </c>
      <c r="B37" s="611">
        <v>100</v>
      </c>
      <c r="C37" s="610">
        <v>104.9</v>
      </c>
      <c r="D37" s="722">
        <v>104.9</v>
      </c>
      <c r="E37" s="722">
        <v>104.9</v>
      </c>
      <c r="F37" s="722">
        <v>104.9</v>
      </c>
      <c r="G37" s="1135"/>
      <c r="H37" s="611" t="s">
        <v>167</v>
      </c>
      <c r="I37" s="610">
        <v>104.9</v>
      </c>
      <c r="J37" s="610">
        <v>104.9</v>
      </c>
      <c r="K37" s="610">
        <v>104.9</v>
      </c>
      <c r="L37" s="610">
        <v>104.9</v>
      </c>
      <c r="M37" s="610">
        <v>104.9</v>
      </c>
      <c r="N37" s="610">
        <v>104.9</v>
      </c>
      <c r="O37" s="610">
        <v>104.9</v>
      </c>
      <c r="P37" s="610">
        <v>104.9</v>
      </c>
      <c r="Q37" s="610">
        <v>104.9</v>
      </c>
      <c r="R37" s="610">
        <v>104.9</v>
      </c>
      <c r="S37" s="610">
        <v>104.9</v>
      </c>
      <c r="T37" s="610">
        <v>104.9</v>
      </c>
      <c r="U37" s="610">
        <v>104.9</v>
      </c>
      <c r="V37" s="610">
        <v>104.9</v>
      </c>
      <c r="W37" s="610">
        <v>104.9</v>
      </c>
      <c r="X37" s="610">
        <v>104.9</v>
      </c>
      <c r="Y37" s="610">
        <v>104.9</v>
      </c>
      <c r="Z37" s="610">
        <v>104.9</v>
      </c>
      <c r="AA37" s="610">
        <v>104.9</v>
      </c>
      <c r="AB37" s="610">
        <v>104.9</v>
      </c>
      <c r="AC37" s="610">
        <v>104.9</v>
      </c>
      <c r="AD37" s="610">
        <v>104.9</v>
      </c>
      <c r="AE37" s="610">
        <v>104.9</v>
      </c>
      <c r="AF37" s="699">
        <v>104.9</v>
      </c>
      <c r="AG37" s="610">
        <v>104.9</v>
      </c>
      <c r="AH37" s="610">
        <v>104.9</v>
      </c>
      <c r="AI37" s="610">
        <v>104.9</v>
      </c>
      <c r="AJ37" s="610">
        <v>104.9</v>
      </c>
      <c r="AK37" s="610">
        <v>104.9</v>
      </c>
      <c r="AL37" s="610">
        <v>104.9</v>
      </c>
      <c r="AM37" s="610">
        <v>104.9</v>
      </c>
      <c r="AN37" s="610">
        <v>104.9</v>
      </c>
      <c r="AO37" s="610">
        <v>104.9</v>
      </c>
      <c r="AP37" s="610">
        <v>104.9</v>
      </c>
      <c r="AQ37" s="610">
        <v>104.9</v>
      </c>
      <c r="AR37" s="610">
        <v>104.9</v>
      </c>
      <c r="AS37" s="610">
        <v>104.9</v>
      </c>
      <c r="AT37" s="610">
        <v>104.9</v>
      </c>
      <c r="AU37" s="610">
        <v>104.9</v>
      </c>
      <c r="AV37" s="610">
        <v>104.9</v>
      </c>
      <c r="AW37" s="610">
        <v>104.9</v>
      </c>
      <c r="AX37" s="610">
        <v>104.9</v>
      </c>
      <c r="AY37" s="610">
        <v>104.9</v>
      </c>
      <c r="AZ37" s="610">
        <v>104.9</v>
      </c>
      <c r="BA37" s="610">
        <v>104.9</v>
      </c>
      <c r="BB37" s="610">
        <v>104.9</v>
      </c>
    </row>
    <row r="38" spans="1:54" s="611" customFormat="1" x14ac:dyDescent="0.25">
      <c r="A38" s="611" t="s">
        <v>83</v>
      </c>
      <c r="B38" s="610">
        <v>10</v>
      </c>
      <c r="C38" s="610">
        <v>10</v>
      </c>
      <c r="D38" s="722">
        <v>10</v>
      </c>
      <c r="E38" s="722">
        <v>10</v>
      </c>
      <c r="F38" s="722">
        <v>10</v>
      </c>
      <c r="G38" s="1135"/>
      <c r="H38" s="611" t="s">
        <v>83</v>
      </c>
      <c r="I38" s="610">
        <v>10</v>
      </c>
      <c r="J38" s="610">
        <v>10</v>
      </c>
      <c r="K38" s="610">
        <v>10</v>
      </c>
      <c r="L38" s="610">
        <v>10</v>
      </c>
      <c r="M38" s="610">
        <v>10</v>
      </c>
      <c r="N38" s="610">
        <v>10</v>
      </c>
      <c r="O38" s="610">
        <v>10</v>
      </c>
      <c r="P38" s="610">
        <v>10</v>
      </c>
      <c r="Q38" s="610">
        <v>10</v>
      </c>
      <c r="R38" s="610">
        <v>10</v>
      </c>
      <c r="S38" s="610">
        <v>10</v>
      </c>
      <c r="T38" s="610">
        <v>10</v>
      </c>
      <c r="U38" s="610">
        <v>10</v>
      </c>
      <c r="V38" s="610">
        <v>10</v>
      </c>
      <c r="W38" s="610">
        <v>10</v>
      </c>
      <c r="X38" s="610">
        <v>10</v>
      </c>
      <c r="Y38" s="610">
        <v>10</v>
      </c>
      <c r="Z38" s="610">
        <v>10</v>
      </c>
      <c r="AA38" s="610">
        <v>10</v>
      </c>
      <c r="AB38" s="610">
        <v>10</v>
      </c>
      <c r="AC38" s="610">
        <v>10</v>
      </c>
      <c r="AD38" s="610">
        <v>10</v>
      </c>
      <c r="AE38" s="610">
        <v>10</v>
      </c>
      <c r="AF38" s="699">
        <v>10</v>
      </c>
      <c r="AG38" s="610">
        <v>10</v>
      </c>
      <c r="AH38" s="610">
        <v>10</v>
      </c>
      <c r="AI38" s="610">
        <v>10</v>
      </c>
      <c r="AJ38" s="610">
        <v>10</v>
      </c>
      <c r="AK38" s="610">
        <v>10</v>
      </c>
      <c r="AL38" s="610">
        <v>10</v>
      </c>
      <c r="AM38" s="610">
        <v>10</v>
      </c>
      <c r="AN38" s="610">
        <v>10</v>
      </c>
      <c r="AO38" s="610">
        <v>10</v>
      </c>
      <c r="AP38" s="610">
        <v>10</v>
      </c>
      <c r="AQ38" s="610">
        <v>10</v>
      </c>
      <c r="AR38" s="610">
        <v>10</v>
      </c>
      <c r="AS38" s="610">
        <v>10</v>
      </c>
      <c r="AT38" s="610">
        <v>10</v>
      </c>
      <c r="AU38" s="610">
        <v>10</v>
      </c>
      <c r="AV38" s="610">
        <v>10</v>
      </c>
      <c r="AW38" s="610">
        <v>10</v>
      </c>
      <c r="AX38" s="610">
        <v>10</v>
      </c>
      <c r="AY38" s="610">
        <v>10</v>
      </c>
      <c r="AZ38" s="610">
        <v>10</v>
      </c>
      <c r="BA38" s="610">
        <v>10</v>
      </c>
      <c r="BB38" s="610">
        <v>10</v>
      </c>
    </row>
    <row r="39" spans="1:54" s="611" customFormat="1" x14ac:dyDescent="0.25">
      <c r="A39" s="611" t="s">
        <v>84</v>
      </c>
      <c r="B39" s="610">
        <f>B37*(10^-6)*B38*(10^3)</f>
        <v>1</v>
      </c>
      <c r="C39" s="610">
        <f>C37*(10^-6)*C38*(10^3)</f>
        <v>1.0489999999999999</v>
      </c>
      <c r="D39" s="722">
        <f t="shared" ref="D39:F39" si="40">D37*(10^-6)*D38*(10^3)</f>
        <v>1.0489999999999999</v>
      </c>
      <c r="E39" s="722">
        <f t="shared" si="40"/>
        <v>1.0489999999999999</v>
      </c>
      <c r="F39" s="722">
        <f t="shared" si="40"/>
        <v>1.0489999999999999</v>
      </c>
      <c r="G39" s="1135"/>
      <c r="H39" s="611" t="s">
        <v>84</v>
      </c>
      <c r="I39" s="610">
        <f t="shared" ref="I39:J39" si="41">I37*(10^-6)*I38*(10^3)</f>
        <v>1.0489999999999999</v>
      </c>
      <c r="J39" s="610">
        <f t="shared" si="41"/>
        <v>1.0489999999999999</v>
      </c>
      <c r="K39" s="610">
        <f t="shared" ref="K39:L39" si="42">K37*(10^-6)*K38*(10^3)</f>
        <v>1.0489999999999999</v>
      </c>
      <c r="L39" s="610">
        <f t="shared" si="42"/>
        <v>1.0489999999999999</v>
      </c>
      <c r="M39" s="610">
        <f t="shared" ref="M39:R39" si="43">M37*(10^-6)*M38*(10^3)</f>
        <v>1.0489999999999999</v>
      </c>
      <c r="N39" s="610">
        <f t="shared" si="43"/>
        <v>1.0489999999999999</v>
      </c>
      <c r="O39" s="610">
        <f t="shared" si="43"/>
        <v>1.0489999999999999</v>
      </c>
      <c r="P39" s="610">
        <f t="shared" si="43"/>
        <v>1.0489999999999999</v>
      </c>
      <c r="Q39" s="610">
        <f t="shared" si="43"/>
        <v>1.0489999999999999</v>
      </c>
      <c r="R39" s="610">
        <f t="shared" si="43"/>
        <v>1.0489999999999999</v>
      </c>
      <c r="S39" s="610">
        <f t="shared" ref="S39:BB39" si="44">S37*(10^-6)*S38*(10^3)</f>
        <v>1.0489999999999999</v>
      </c>
      <c r="T39" s="610">
        <f t="shared" si="44"/>
        <v>1.0489999999999999</v>
      </c>
      <c r="U39" s="610">
        <f t="shared" si="44"/>
        <v>1.0489999999999999</v>
      </c>
      <c r="V39" s="610">
        <f t="shared" si="44"/>
        <v>1.0489999999999999</v>
      </c>
      <c r="W39" s="610">
        <f t="shared" si="44"/>
        <v>1.0489999999999999</v>
      </c>
      <c r="X39" s="610">
        <f t="shared" si="44"/>
        <v>1.0489999999999999</v>
      </c>
      <c r="Y39" s="610">
        <f t="shared" si="44"/>
        <v>1.0489999999999999</v>
      </c>
      <c r="Z39" s="610">
        <f t="shared" si="44"/>
        <v>1.0489999999999999</v>
      </c>
      <c r="AA39" s="610">
        <f t="shared" si="44"/>
        <v>1.0489999999999999</v>
      </c>
      <c r="AB39" s="610">
        <f t="shared" si="44"/>
        <v>1.0489999999999999</v>
      </c>
      <c r="AC39" s="610">
        <f t="shared" si="44"/>
        <v>1.0489999999999999</v>
      </c>
      <c r="AD39" s="610">
        <f t="shared" si="44"/>
        <v>1.0489999999999999</v>
      </c>
      <c r="AE39" s="610">
        <f t="shared" si="44"/>
        <v>1.0489999999999999</v>
      </c>
      <c r="AF39" s="699">
        <f t="shared" si="44"/>
        <v>1.0489999999999999</v>
      </c>
      <c r="AG39" s="610">
        <f t="shared" si="44"/>
        <v>1.0489999999999999</v>
      </c>
      <c r="AH39" s="610">
        <f t="shared" si="44"/>
        <v>1.0489999999999999</v>
      </c>
      <c r="AI39" s="610">
        <f>AI37*(10^-6)*AI38*(10^3)</f>
        <v>1.0489999999999999</v>
      </c>
      <c r="AJ39" s="610">
        <f t="shared" si="44"/>
        <v>1.0489999999999999</v>
      </c>
      <c r="AK39" s="610">
        <f t="shared" si="44"/>
        <v>1.0489999999999999</v>
      </c>
      <c r="AL39" s="610">
        <f t="shared" si="44"/>
        <v>1.0489999999999999</v>
      </c>
      <c r="AM39" s="610">
        <f t="shared" si="44"/>
        <v>1.0489999999999999</v>
      </c>
      <c r="AN39" s="610">
        <f t="shared" si="44"/>
        <v>1.0489999999999999</v>
      </c>
      <c r="AO39" s="610">
        <f t="shared" si="44"/>
        <v>1.0489999999999999</v>
      </c>
      <c r="AP39" s="610">
        <f t="shared" si="44"/>
        <v>1.0489999999999999</v>
      </c>
      <c r="AQ39" s="610">
        <f t="shared" si="44"/>
        <v>1.0489999999999999</v>
      </c>
      <c r="AR39" s="610">
        <f t="shared" si="44"/>
        <v>1.0489999999999999</v>
      </c>
      <c r="AS39" s="610">
        <f t="shared" si="44"/>
        <v>1.0489999999999999</v>
      </c>
      <c r="AT39" s="610">
        <f t="shared" si="44"/>
        <v>1.0489999999999999</v>
      </c>
      <c r="AU39" s="610">
        <f t="shared" si="44"/>
        <v>1.0489999999999999</v>
      </c>
      <c r="AV39" s="610">
        <f t="shared" si="44"/>
        <v>1.0489999999999999</v>
      </c>
      <c r="AW39" s="610">
        <f t="shared" si="44"/>
        <v>1.0489999999999999</v>
      </c>
      <c r="AX39" s="610">
        <f t="shared" si="44"/>
        <v>1.0489999999999999</v>
      </c>
      <c r="AY39" s="610">
        <f t="shared" si="44"/>
        <v>1.0489999999999999</v>
      </c>
      <c r="AZ39" s="610">
        <f t="shared" si="44"/>
        <v>1.0489999999999999</v>
      </c>
      <c r="BA39" s="610">
        <f t="shared" si="44"/>
        <v>1.0489999999999999</v>
      </c>
      <c r="BB39" s="610">
        <f t="shared" si="44"/>
        <v>1.0489999999999999</v>
      </c>
    </row>
    <row r="40" spans="1:54" s="611" customFormat="1" x14ac:dyDescent="0.25">
      <c r="A40" s="610" t="s">
        <v>151</v>
      </c>
      <c r="B40" s="612">
        <f>B39/B9</f>
        <v>5</v>
      </c>
      <c r="C40" s="612">
        <f>C39/C9</f>
        <v>5.2676508988651189</v>
      </c>
      <c r="D40" s="723">
        <f t="shared" ref="D40:F40" si="45">D39/D9</f>
        <v>5.1530186176745101</v>
      </c>
      <c r="E40" s="723">
        <f t="shared" si="45"/>
        <v>5.1603699330972059</v>
      </c>
      <c r="F40" s="723">
        <f t="shared" si="45"/>
        <v>5.1363658620183124</v>
      </c>
      <c r="G40" s="1136"/>
      <c r="H40" s="610" t="s">
        <v>151</v>
      </c>
      <c r="I40" s="612">
        <f t="shared" ref="I40:J40" si="46">I39/I9</f>
        <v>0.26143497646088315</v>
      </c>
      <c r="J40" s="612">
        <f t="shared" si="46"/>
        <v>0.26138481625818538</v>
      </c>
      <c r="K40" s="612">
        <f t="shared" ref="K40:L40" si="47">K39/K9</f>
        <v>0.26169585901852827</v>
      </c>
      <c r="L40" s="612">
        <f t="shared" si="47"/>
        <v>0.26151383854449722</v>
      </c>
      <c r="M40" s="612">
        <f t="shared" ref="M40:R40" si="48">M39/M9</f>
        <v>0.26152687818182718</v>
      </c>
      <c r="N40" s="612">
        <f t="shared" si="48"/>
        <v>0.26162732696183083</v>
      </c>
      <c r="O40" s="612">
        <f t="shared" si="48"/>
        <v>0.26173568937038716</v>
      </c>
      <c r="P40" s="612">
        <f t="shared" si="48"/>
        <v>0.26152622616907706</v>
      </c>
      <c r="Q40" s="612">
        <f t="shared" si="48"/>
        <v>0.26153079032660187</v>
      </c>
      <c r="R40" s="612">
        <f t="shared" si="48"/>
        <v>0.26157839746450984</v>
      </c>
      <c r="S40" s="612">
        <f t="shared" ref="S40:BB40" si="49">S39/S9</f>
        <v>0.26165930412094696</v>
      </c>
      <c r="T40" s="612">
        <f t="shared" si="49"/>
        <v>0.26172719991816351</v>
      </c>
      <c r="U40" s="612">
        <f t="shared" si="49"/>
        <v>0.26155622212082452</v>
      </c>
      <c r="V40" s="612">
        <f t="shared" si="49"/>
        <v>0.26150471157201971</v>
      </c>
      <c r="W40" s="612">
        <f t="shared" si="49"/>
        <v>0.26159079120616041</v>
      </c>
      <c r="X40" s="612">
        <f t="shared" si="49"/>
        <v>0.26205935182154982</v>
      </c>
      <c r="Y40" s="612">
        <f t="shared" si="49"/>
        <v>0.26167692752871208</v>
      </c>
      <c r="Z40" s="612">
        <f t="shared" si="49"/>
        <v>0.26170761097625167</v>
      </c>
      <c r="AA40" s="612">
        <f t="shared" si="49"/>
        <v>0.26158100657568267</v>
      </c>
      <c r="AB40" s="612">
        <f t="shared" si="49"/>
        <v>0.26103878006051917</v>
      </c>
      <c r="AC40" s="612">
        <f t="shared" si="49"/>
        <v>0.26146495148317178</v>
      </c>
      <c r="AD40" s="612">
        <f t="shared" si="49"/>
        <v>0.26144279536929732</v>
      </c>
      <c r="AE40" s="612">
        <f t="shared" si="49"/>
        <v>0.26167366375557827</v>
      </c>
      <c r="AF40" s="700">
        <f t="shared" si="49"/>
        <v>0.26168019138326287</v>
      </c>
      <c r="AG40" s="612">
        <f t="shared" si="49"/>
        <v>0.26177030591441186</v>
      </c>
      <c r="AH40" s="612">
        <f t="shared" si="49"/>
        <v>0.26161884453755313</v>
      </c>
      <c r="AI40" s="612">
        <f>AI39/AI9</f>
        <v>0.26157448389534027</v>
      </c>
      <c r="AJ40" s="612">
        <f t="shared" si="49"/>
        <v>0.26161231997007289</v>
      </c>
      <c r="AK40" s="612">
        <f t="shared" si="49"/>
        <v>0.2611336536307286</v>
      </c>
      <c r="AL40" s="612">
        <f t="shared" si="49"/>
        <v>0.26175593567142019</v>
      </c>
      <c r="AM40" s="612">
        <f t="shared" si="49"/>
        <v>0.2616449460622311</v>
      </c>
      <c r="AN40" s="612">
        <f t="shared" si="49"/>
        <v>0.26157904973742346</v>
      </c>
      <c r="AO40" s="612">
        <f t="shared" si="49"/>
        <v>0.26150731921343384</v>
      </c>
      <c r="AP40" s="612">
        <f t="shared" si="49"/>
        <v>0.26171936398951123</v>
      </c>
      <c r="AQ40" s="612">
        <f t="shared" si="49"/>
        <v>0.26131709796028174</v>
      </c>
      <c r="AR40" s="612">
        <f t="shared" si="49"/>
        <v>0.2619363312433361</v>
      </c>
      <c r="AS40" s="612">
        <f t="shared" si="49"/>
        <v>0.26135681309126058</v>
      </c>
      <c r="AT40" s="612">
        <f t="shared" si="49"/>
        <v>0.26157970201359015</v>
      </c>
      <c r="AU40" s="612">
        <f t="shared" si="49"/>
        <v>0.26154578796590178</v>
      </c>
      <c r="AV40" s="612">
        <f t="shared" si="49"/>
        <v>0.26133597741897713</v>
      </c>
      <c r="AW40" s="612">
        <f t="shared" si="49"/>
        <v>0.52223740643661332</v>
      </c>
      <c r="AX40" s="612">
        <f t="shared" si="49"/>
        <v>0.26169259477313322</v>
      </c>
      <c r="AY40" s="612">
        <f t="shared" si="49"/>
        <v>0.26117786486473027</v>
      </c>
      <c r="AZ40" s="612">
        <f t="shared" si="49"/>
        <v>0.26109205672840952</v>
      </c>
      <c r="BA40" s="612">
        <f t="shared" si="49"/>
        <v>0.26148515591893712</v>
      </c>
      <c r="BB40" s="612">
        <f t="shared" si="49"/>
        <v>0.26149297782918446</v>
      </c>
    </row>
    <row r="41" spans="1:54" s="754" customFormat="1" x14ac:dyDescent="0.25">
      <c r="D41" s="7"/>
      <c r="E41" s="7"/>
      <c r="F41" s="7"/>
      <c r="G41" s="1131"/>
      <c r="AF41" s="757"/>
    </row>
    <row r="42" spans="1:54" s="611" customFormat="1" x14ac:dyDescent="0.25">
      <c r="A42" s="614" t="s">
        <v>269</v>
      </c>
      <c r="B42" s="614"/>
      <c r="C42" s="610"/>
      <c r="D42" s="722"/>
      <c r="E42" s="722"/>
      <c r="F42" s="722"/>
      <c r="G42" s="1135"/>
      <c r="H42" s="614" t="s">
        <v>269</v>
      </c>
      <c r="I42" s="610"/>
      <c r="J42" s="610"/>
      <c r="K42" s="610"/>
      <c r="L42" s="610"/>
      <c r="M42" s="610"/>
      <c r="N42" s="610"/>
      <c r="O42" s="610"/>
      <c r="P42" s="610"/>
      <c r="Q42" s="610"/>
      <c r="R42" s="610"/>
      <c r="S42" s="610"/>
      <c r="T42" s="610"/>
      <c r="U42" s="610"/>
      <c r="V42" s="610"/>
      <c r="W42" s="610"/>
      <c r="X42" s="610"/>
      <c r="Y42" s="610"/>
      <c r="Z42" s="610"/>
      <c r="AA42" s="610"/>
      <c r="AB42" s="610"/>
      <c r="AC42" s="610"/>
      <c r="AD42" s="610"/>
      <c r="AE42" s="610"/>
      <c r="AF42" s="699"/>
      <c r="AG42" s="610"/>
      <c r="AH42" s="610"/>
      <c r="AI42" s="610"/>
      <c r="AJ42" s="610"/>
      <c r="AK42" s="610"/>
      <c r="AL42" s="610"/>
      <c r="AM42" s="610"/>
      <c r="AN42" s="610"/>
      <c r="AO42" s="610"/>
      <c r="AP42" s="610"/>
      <c r="AQ42" s="610"/>
      <c r="AR42" s="610"/>
      <c r="AS42" s="610"/>
      <c r="AT42" s="610"/>
      <c r="AU42" s="610"/>
      <c r="AV42" s="610"/>
      <c r="AW42" s="610"/>
      <c r="AX42" s="610"/>
      <c r="AY42" s="610"/>
      <c r="AZ42" s="610"/>
      <c r="BA42" s="610"/>
      <c r="BB42" s="610"/>
    </row>
    <row r="43" spans="1:54" s="611" customFormat="1" x14ac:dyDescent="0.25">
      <c r="A43" s="611" t="s">
        <v>167</v>
      </c>
      <c r="B43" s="611">
        <v>100</v>
      </c>
      <c r="C43" s="610">
        <v>93</v>
      </c>
      <c r="D43" s="722">
        <v>93</v>
      </c>
      <c r="E43" s="722">
        <v>93</v>
      </c>
      <c r="F43" s="722">
        <v>93</v>
      </c>
      <c r="G43" s="1135"/>
      <c r="H43" s="611" t="s">
        <v>167</v>
      </c>
      <c r="I43" s="610">
        <v>93</v>
      </c>
      <c r="J43" s="610">
        <v>93</v>
      </c>
      <c r="K43" s="610">
        <v>93</v>
      </c>
      <c r="L43" s="610">
        <v>93</v>
      </c>
      <c r="M43" s="610">
        <v>93</v>
      </c>
      <c r="N43" s="610">
        <v>93</v>
      </c>
      <c r="O43" s="610">
        <v>93</v>
      </c>
      <c r="P43" s="610">
        <v>93</v>
      </c>
      <c r="Q43" s="610">
        <v>93</v>
      </c>
      <c r="R43" s="610">
        <v>93</v>
      </c>
      <c r="S43" s="610">
        <v>93</v>
      </c>
      <c r="T43" s="610">
        <v>93</v>
      </c>
      <c r="U43" s="610">
        <v>93</v>
      </c>
      <c r="V43" s="610">
        <v>93</v>
      </c>
      <c r="W43" s="610">
        <v>93</v>
      </c>
      <c r="X43" s="610">
        <v>93</v>
      </c>
      <c r="Y43" s="610">
        <v>93</v>
      </c>
      <c r="Z43" s="610">
        <v>93</v>
      </c>
      <c r="AA43" s="610">
        <v>93</v>
      </c>
      <c r="AB43" s="610">
        <v>93</v>
      </c>
      <c r="AC43" s="610">
        <v>93</v>
      </c>
      <c r="AD43" s="610">
        <v>93</v>
      </c>
      <c r="AE43" s="610">
        <v>93</v>
      </c>
      <c r="AF43" s="699">
        <v>93</v>
      </c>
      <c r="AG43" s="610">
        <v>93</v>
      </c>
      <c r="AH43" s="610">
        <v>93</v>
      </c>
      <c r="AI43" s="610">
        <v>93</v>
      </c>
      <c r="AJ43" s="610">
        <v>93</v>
      </c>
      <c r="AK43" s="610">
        <v>93</v>
      </c>
      <c r="AL43" s="610">
        <v>93</v>
      </c>
      <c r="AM43" s="610">
        <v>93</v>
      </c>
      <c r="AN43" s="610">
        <v>93</v>
      </c>
      <c r="AO43" s="610">
        <v>93</v>
      </c>
      <c r="AP43" s="610">
        <v>93</v>
      </c>
      <c r="AQ43" s="610">
        <v>93</v>
      </c>
      <c r="AR43" s="610">
        <v>93</v>
      </c>
      <c r="AS43" s="610">
        <v>93</v>
      </c>
      <c r="AT43" s="610">
        <v>93</v>
      </c>
      <c r="AU43" s="610">
        <v>93</v>
      </c>
      <c r="AV43" s="610">
        <v>93</v>
      </c>
      <c r="AW43" s="610">
        <v>93</v>
      </c>
      <c r="AX43" s="610">
        <v>93</v>
      </c>
      <c r="AY43" s="610">
        <v>93</v>
      </c>
      <c r="AZ43" s="610">
        <v>93</v>
      </c>
      <c r="BA43" s="610">
        <v>93</v>
      </c>
      <c r="BB43" s="610">
        <v>93</v>
      </c>
    </row>
    <row r="44" spans="1:54" s="611" customFormat="1" x14ac:dyDescent="0.25">
      <c r="A44" s="611" t="s">
        <v>83</v>
      </c>
      <c r="B44" s="610">
        <v>50</v>
      </c>
      <c r="C44" s="610">
        <v>50</v>
      </c>
      <c r="D44" s="722">
        <v>50</v>
      </c>
      <c r="E44" s="722">
        <v>50</v>
      </c>
      <c r="F44" s="722">
        <v>50</v>
      </c>
      <c r="G44" s="1135"/>
      <c r="H44" s="611" t="s">
        <v>83</v>
      </c>
      <c r="I44" s="610">
        <v>10</v>
      </c>
      <c r="J44" s="610">
        <v>10</v>
      </c>
      <c r="K44" s="610">
        <v>10</v>
      </c>
      <c r="L44" s="610">
        <v>10</v>
      </c>
      <c r="M44" s="610">
        <v>10</v>
      </c>
      <c r="N44" s="610">
        <v>10</v>
      </c>
      <c r="O44" s="610">
        <v>10</v>
      </c>
      <c r="P44" s="610">
        <v>10</v>
      </c>
      <c r="Q44" s="610">
        <v>10</v>
      </c>
      <c r="R44" s="610">
        <v>10</v>
      </c>
      <c r="S44" s="610">
        <v>10</v>
      </c>
      <c r="T44" s="610">
        <v>10</v>
      </c>
      <c r="U44" s="610">
        <v>10</v>
      </c>
      <c r="V44" s="610">
        <v>10</v>
      </c>
      <c r="W44" s="610">
        <v>10</v>
      </c>
      <c r="X44" s="610">
        <v>10</v>
      </c>
      <c r="Y44" s="610">
        <v>10</v>
      </c>
      <c r="Z44" s="610">
        <v>10</v>
      </c>
      <c r="AA44" s="610">
        <v>10</v>
      </c>
      <c r="AB44" s="610">
        <v>10</v>
      </c>
      <c r="AC44" s="610">
        <v>10</v>
      </c>
      <c r="AD44" s="610">
        <v>10</v>
      </c>
      <c r="AE44" s="610">
        <v>10</v>
      </c>
      <c r="AF44" s="699">
        <v>10</v>
      </c>
      <c r="AG44" s="610">
        <v>10</v>
      </c>
      <c r="AH44" s="610">
        <v>10</v>
      </c>
      <c r="AI44" s="610">
        <v>10</v>
      </c>
      <c r="AJ44" s="610">
        <v>10</v>
      </c>
      <c r="AK44" s="610">
        <v>10</v>
      </c>
      <c r="AL44" s="610">
        <v>10</v>
      </c>
      <c r="AM44" s="610">
        <v>10</v>
      </c>
      <c r="AN44" s="610">
        <v>10</v>
      </c>
      <c r="AO44" s="610">
        <v>10</v>
      </c>
      <c r="AP44" s="610">
        <v>10</v>
      </c>
      <c r="AQ44" s="610">
        <v>10</v>
      </c>
      <c r="AR44" s="610">
        <v>10</v>
      </c>
      <c r="AS44" s="610">
        <v>10</v>
      </c>
      <c r="AT44" s="610">
        <v>10</v>
      </c>
      <c r="AU44" s="610">
        <v>10</v>
      </c>
      <c r="AV44" s="610">
        <v>10</v>
      </c>
      <c r="AW44" s="610">
        <v>10</v>
      </c>
      <c r="AX44" s="610">
        <v>10</v>
      </c>
      <c r="AY44" s="610">
        <v>10</v>
      </c>
      <c r="AZ44" s="610">
        <v>10</v>
      </c>
      <c r="BA44" s="610">
        <v>10</v>
      </c>
      <c r="BB44" s="610">
        <v>10</v>
      </c>
    </row>
    <row r="45" spans="1:54" s="611" customFormat="1" x14ac:dyDescent="0.25">
      <c r="A45" s="611" t="s">
        <v>84</v>
      </c>
      <c r="B45" s="610">
        <f>B43*(10^-6)*B44*(10^3)</f>
        <v>4.9999999999999991</v>
      </c>
      <c r="C45" s="610">
        <f>C43*(10^-6)*C44*(10^3)</f>
        <v>4.6499999999999995</v>
      </c>
      <c r="D45" s="722">
        <f t="shared" ref="D45:F45" si="50">D43*(10^-6)*D44*(10^3)</f>
        <v>4.6499999999999995</v>
      </c>
      <c r="E45" s="722">
        <f t="shared" si="50"/>
        <v>4.6499999999999995</v>
      </c>
      <c r="F45" s="722">
        <f t="shared" si="50"/>
        <v>4.6499999999999995</v>
      </c>
      <c r="G45" s="1135"/>
      <c r="H45" s="611" t="s">
        <v>84</v>
      </c>
      <c r="I45" s="610">
        <f t="shared" ref="I45:J45" si="51">I43*(10^-6)*I44*(10^3)</f>
        <v>0.92999999999999994</v>
      </c>
      <c r="J45" s="610">
        <f t="shared" si="51"/>
        <v>0.92999999999999994</v>
      </c>
      <c r="K45" s="610">
        <f t="shared" ref="K45:L45" si="52">K43*(10^-6)*K44*(10^3)</f>
        <v>0.92999999999999994</v>
      </c>
      <c r="L45" s="610">
        <f t="shared" si="52"/>
        <v>0.92999999999999994</v>
      </c>
      <c r="M45" s="610">
        <f t="shared" ref="M45:R45" si="53">M43*(10^-6)*M44*(10^3)</f>
        <v>0.92999999999999994</v>
      </c>
      <c r="N45" s="610">
        <f t="shared" si="53"/>
        <v>0.92999999999999994</v>
      </c>
      <c r="O45" s="610">
        <f t="shared" si="53"/>
        <v>0.92999999999999994</v>
      </c>
      <c r="P45" s="610">
        <f t="shared" si="53"/>
        <v>0.92999999999999994</v>
      </c>
      <c r="Q45" s="610">
        <f t="shared" si="53"/>
        <v>0.92999999999999994</v>
      </c>
      <c r="R45" s="610">
        <f t="shared" si="53"/>
        <v>0.92999999999999994</v>
      </c>
      <c r="S45" s="610">
        <f t="shared" ref="S45:BB45" si="54">S43*(10^-6)*S44*(10^3)</f>
        <v>0.92999999999999994</v>
      </c>
      <c r="T45" s="610">
        <f t="shared" si="54"/>
        <v>0.92999999999999994</v>
      </c>
      <c r="U45" s="610">
        <f t="shared" si="54"/>
        <v>0.92999999999999994</v>
      </c>
      <c r="V45" s="610">
        <f t="shared" si="54"/>
        <v>0.92999999999999994</v>
      </c>
      <c r="W45" s="610">
        <f t="shared" si="54"/>
        <v>0.92999999999999994</v>
      </c>
      <c r="X45" s="610">
        <f t="shared" si="54"/>
        <v>0.92999999999999994</v>
      </c>
      <c r="Y45" s="610">
        <f t="shared" si="54"/>
        <v>0.92999999999999994</v>
      </c>
      <c r="Z45" s="610">
        <f t="shared" si="54"/>
        <v>0.92999999999999994</v>
      </c>
      <c r="AA45" s="610">
        <f t="shared" si="54"/>
        <v>0.92999999999999994</v>
      </c>
      <c r="AB45" s="610">
        <f t="shared" si="54"/>
        <v>0.92999999999999994</v>
      </c>
      <c r="AC45" s="610">
        <f t="shared" si="54"/>
        <v>0.92999999999999994</v>
      </c>
      <c r="AD45" s="610">
        <f t="shared" si="54"/>
        <v>0.92999999999999994</v>
      </c>
      <c r="AE45" s="610">
        <f t="shared" si="54"/>
        <v>0.92999999999999994</v>
      </c>
      <c r="AF45" s="699">
        <f t="shared" si="54"/>
        <v>0.92999999999999994</v>
      </c>
      <c r="AG45" s="610">
        <f t="shared" si="54"/>
        <v>0.92999999999999994</v>
      </c>
      <c r="AH45" s="610">
        <f t="shared" si="54"/>
        <v>0.92999999999999994</v>
      </c>
      <c r="AI45" s="610">
        <f>AI43*(10^-6)*AI44*(10^3)</f>
        <v>0.92999999999999994</v>
      </c>
      <c r="AJ45" s="610">
        <f t="shared" si="54"/>
        <v>0.92999999999999994</v>
      </c>
      <c r="AK45" s="610">
        <f t="shared" si="54"/>
        <v>0.92999999999999994</v>
      </c>
      <c r="AL45" s="610">
        <f t="shared" si="54"/>
        <v>0.92999999999999994</v>
      </c>
      <c r="AM45" s="610">
        <f t="shared" si="54"/>
        <v>0.92999999999999994</v>
      </c>
      <c r="AN45" s="610">
        <f t="shared" si="54"/>
        <v>0.92999999999999994</v>
      </c>
      <c r="AO45" s="610">
        <f t="shared" si="54"/>
        <v>0.92999999999999994</v>
      </c>
      <c r="AP45" s="610">
        <f t="shared" si="54"/>
        <v>0.92999999999999994</v>
      </c>
      <c r="AQ45" s="610">
        <f t="shared" si="54"/>
        <v>0.92999999999999994</v>
      </c>
      <c r="AR45" s="610">
        <f t="shared" si="54"/>
        <v>0.92999999999999994</v>
      </c>
      <c r="AS45" s="610">
        <f t="shared" si="54"/>
        <v>0.92999999999999994</v>
      </c>
      <c r="AT45" s="610">
        <f t="shared" si="54"/>
        <v>0.92999999999999994</v>
      </c>
      <c r="AU45" s="610">
        <f t="shared" si="54"/>
        <v>0.92999999999999994</v>
      </c>
      <c r="AV45" s="610">
        <f t="shared" si="54"/>
        <v>0.92999999999999994</v>
      </c>
      <c r="AW45" s="610">
        <f t="shared" si="54"/>
        <v>0.92999999999999994</v>
      </c>
      <c r="AX45" s="610">
        <f t="shared" si="54"/>
        <v>0.92999999999999994</v>
      </c>
      <c r="AY45" s="610">
        <f t="shared" si="54"/>
        <v>0.92999999999999994</v>
      </c>
      <c r="AZ45" s="610">
        <f t="shared" si="54"/>
        <v>0.92999999999999994</v>
      </c>
      <c r="BA45" s="610">
        <f t="shared" si="54"/>
        <v>0.92999999999999994</v>
      </c>
      <c r="BB45" s="610">
        <f t="shared" si="54"/>
        <v>0.92999999999999994</v>
      </c>
    </row>
    <row r="46" spans="1:54" s="624" customFormat="1" x14ac:dyDescent="0.25">
      <c r="A46" s="622" t="s">
        <v>151</v>
      </c>
      <c r="B46" s="623">
        <f>B45/B9</f>
        <v>24.999999999999993</v>
      </c>
      <c r="C46" s="623">
        <f>C45/C9</f>
        <v>23.350406749020785</v>
      </c>
      <c r="D46" s="724">
        <f t="shared" ref="D46:F46" si="55">D45/D9</f>
        <v>22.84226555975831</v>
      </c>
      <c r="E46" s="724">
        <f t="shared" si="55"/>
        <v>22.874852420306965</v>
      </c>
      <c r="F46" s="724">
        <f t="shared" si="55"/>
        <v>22.7684473387847</v>
      </c>
      <c r="G46" s="1137"/>
      <c r="H46" s="622" t="s">
        <v>151</v>
      </c>
      <c r="I46" s="623">
        <f t="shared" ref="I46:J46" si="56">I45/I9</f>
        <v>0.23177743384997268</v>
      </c>
      <c r="J46" s="623">
        <f t="shared" si="56"/>
        <v>0.23173296388952566</v>
      </c>
      <c r="K46" s="623">
        <f t="shared" ref="K46:L46" si="57">K45/K9</f>
        <v>0.23200872153215565</v>
      </c>
      <c r="L46" s="623">
        <f t="shared" si="57"/>
        <v>0.23184734971056475</v>
      </c>
      <c r="M46" s="623">
        <f t="shared" ref="M46:R46" si="58">M45/M9</f>
        <v>0.23185891011353602</v>
      </c>
      <c r="N46" s="623">
        <f t="shared" si="58"/>
        <v>0.23194796384604638</v>
      </c>
      <c r="O46" s="623">
        <f t="shared" si="58"/>
        <v>0.23204403347422314</v>
      </c>
      <c r="P46" s="623">
        <f t="shared" si="58"/>
        <v>0.23185833206600731</v>
      </c>
      <c r="Q46" s="623">
        <f t="shared" si="58"/>
        <v>0.23186237845923713</v>
      </c>
      <c r="R46" s="623">
        <f t="shared" si="58"/>
        <v>0.23190458497806879</v>
      </c>
      <c r="S46" s="623">
        <f t="shared" ref="S46:BB46" si="59">S45/S9</f>
        <v>0.23197631347233619</v>
      </c>
      <c r="T46" s="623">
        <f t="shared" si="59"/>
        <v>0.23203650707711349</v>
      </c>
      <c r="U46" s="623">
        <f t="shared" si="59"/>
        <v>0.231884925235812</v>
      </c>
      <c r="V46" s="623">
        <f t="shared" si="59"/>
        <v>0.231839258114374</v>
      </c>
      <c r="W46" s="623">
        <f t="shared" si="59"/>
        <v>0.2319155727566532</v>
      </c>
      <c r="X46" s="623">
        <f t="shared" si="59"/>
        <v>0.2323309792126228</v>
      </c>
      <c r="Y46" s="623">
        <f t="shared" si="59"/>
        <v>0.23199193765653214</v>
      </c>
      <c r="Z46" s="623">
        <f t="shared" si="59"/>
        <v>0.23201914033166257</v>
      </c>
      <c r="AA46" s="623">
        <f t="shared" si="59"/>
        <v>0.23190689810808854</v>
      </c>
      <c r="AB46" s="623">
        <f t="shared" si="59"/>
        <v>0.23142618251313901</v>
      </c>
      <c r="AC46" s="623">
        <f t="shared" si="59"/>
        <v>0.23180400846458507</v>
      </c>
      <c r="AD46" s="623">
        <f t="shared" si="59"/>
        <v>0.23178436577068301</v>
      </c>
      <c r="AE46" s="623">
        <f t="shared" si="59"/>
        <v>0.23198904413030297</v>
      </c>
      <c r="AF46" s="701">
        <f t="shared" si="59"/>
        <v>0.2319948312549423</v>
      </c>
      <c r="AG46" s="623">
        <f t="shared" si="59"/>
        <v>0.23207472306997429</v>
      </c>
      <c r="AH46" s="623">
        <f t="shared" si="59"/>
        <v>0.23194044367962291</v>
      </c>
      <c r="AI46" s="623">
        <f>AI45/AI9</f>
        <v>0.23190111536955813</v>
      </c>
      <c r="AJ46" s="623">
        <f t="shared" si="59"/>
        <v>0.23193465926803414</v>
      </c>
      <c r="AK46" s="623">
        <f t="shared" si="59"/>
        <v>0.23151029349530755</v>
      </c>
      <c r="AL46" s="623">
        <f t="shared" si="59"/>
        <v>0.23206198300707412</v>
      </c>
      <c r="AM46" s="623">
        <f t="shared" si="59"/>
        <v>0.23196358421151089</v>
      </c>
      <c r="AN46" s="623">
        <f t="shared" si="59"/>
        <v>0.23190516325624769</v>
      </c>
      <c r="AO46" s="623">
        <f t="shared" si="59"/>
        <v>0.23184156994136651</v>
      </c>
      <c r="AP46" s="623">
        <f t="shared" si="59"/>
        <v>0.23202956006696421</v>
      </c>
      <c r="AQ46" s="623">
        <f t="shared" si="59"/>
        <v>0.23167292764829556</v>
      </c>
      <c r="AR46" s="623">
        <f t="shared" si="59"/>
        <v>0.23222191425767644</v>
      </c>
      <c r="AS46" s="623">
        <f t="shared" si="59"/>
        <v>0.23170813744029775</v>
      </c>
      <c r="AT46" s="623">
        <f t="shared" si="59"/>
        <v>0.23190574153731061</v>
      </c>
      <c r="AU46" s="623">
        <f t="shared" si="59"/>
        <v>0.23187567474574705</v>
      </c>
      <c r="AV46" s="623">
        <f t="shared" si="59"/>
        <v>0.23168966539528002</v>
      </c>
      <c r="AW46" s="623">
        <f t="shared" si="59"/>
        <v>0.46299407815638738</v>
      </c>
      <c r="AX46" s="623">
        <f t="shared" si="59"/>
        <v>0.23200582758723917</v>
      </c>
      <c r="AY46" s="623">
        <f t="shared" si="59"/>
        <v>0.23154948934623368</v>
      </c>
      <c r="AZ46" s="623">
        <f t="shared" si="59"/>
        <v>0.23147341540268906</v>
      </c>
      <c r="BA46" s="623">
        <f t="shared" si="59"/>
        <v>0.23182192088142187</v>
      </c>
      <c r="BB46" s="623">
        <f t="shared" si="59"/>
        <v>0.23182885546343332</v>
      </c>
    </row>
    <row r="48" spans="1:54" s="625" customFormat="1" x14ac:dyDescent="0.25">
      <c r="A48" s="625" t="s">
        <v>377</v>
      </c>
      <c r="D48" s="725"/>
      <c r="E48" s="725"/>
      <c r="F48" s="725"/>
      <c r="G48" s="1138"/>
      <c r="H48" s="625" t="s">
        <v>377</v>
      </c>
      <c r="AF48" s="702"/>
    </row>
    <row r="49" spans="1:54" s="626" customFormat="1" x14ac:dyDescent="0.25">
      <c r="A49" s="585" t="s">
        <v>63</v>
      </c>
      <c r="B49" s="585"/>
      <c r="D49" s="911"/>
      <c r="E49" s="911"/>
      <c r="F49" s="911"/>
      <c r="G49" s="1139"/>
      <c r="H49" s="585" t="s">
        <v>63</v>
      </c>
      <c r="AF49" s="703"/>
    </row>
    <row r="50" spans="1:54" s="626" customFormat="1" x14ac:dyDescent="0.25">
      <c r="A50" s="586" t="s">
        <v>21</v>
      </c>
      <c r="B50" s="586"/>
      <c r="D50" s="912"/>
      <c r="E50" s="912"/>
      <c r="F50" s="912"/>
      <c r="G50" s="1139"/>
      <c r="H50" s="586" t="s">
        <v>21</v>
      </c>
      <c r="AF50" s="703"/>
    </row>
    <row r="51" spans="1:54" s="626" customFormat="1" x14ac:dyDescent="0.25">
      <c r="A51" s="586" t="s">
        <v>22</v>
      </c>
      <c r="B51" s="586"/>
      <c r="D51" s="912"/>
      <c r="E51" s="912"/>
      <c r="F51" s="912"/>
      <c r="G51" s="1139"/>
      <c r="H51" s="586" t="s">
        <v>22</v>
      </c>
      <c r="AF51" s="703"/>
    </row>
    <row r="52" spans="1:54" s="626" customFormat="1" x14ac:dyDescent="0.25">
      <c r="A52" s="586" t="s">
        <v>23</v>
      </c>
      <c r="B52" s="586"/>
      <c r="D52" s="912"/>
      <c r="E52" s="912"/>
      <c r="F52" s="912"/>
      <c r="G52" s="1139"/>
      <c r="H52" s="586" t="s">
        <v>23</v>
      </c>
      <c r="AF52" s="703"/>
    </row>
    <row r="53" spans="1:54" s="626" customFormat="1" x14ac:dyDescent="0.25">
      <c r="A53" s="586" t="s">
        <v>44</v>
      </c>
      <c r="B53" s="586"/>
      <c r="D53" s="912"/>
      <c r="E53" s="912"/>
      <c r="F53" s="912"/>
      <c r="G53" s="1139"/>
      <c r="H53" s="586" t="s">
        <v>44</v>
      </c>
      <c r="AF53" s="703"/>
    </row>
    <row r="54" spans="1:54" s="626" customFormat="1" x14ac:dyDescent="0.25">
      <c r="A54" s="586" t="s">
        <v>1067</v>
      </c>
      <c r="B54" s="586"/>
      <c r="D54" s="726"/>
      <c r="E54" s="726"/>
      <c r="F54" s="726"/>
      <c r="G54" s="1139"/>
      <c r="H54" s="586" t="s">
        <v>43</v>
      </c>
      <c r="I54" s="626">
        <v>100</v>
      </c>
      <c r="J54" s="626">
        <v>100</v>
      </c>
      <c r="K54" s="626">
        <v>100</v>
      </c>
      <c r="L54" s="626">
        <v>100</v>
      </c>
      <c r="M54" s="626">
        <v>100</v>
      </c>
      <c r="N54" s="626">
        <v>100</v>
      </c>
      <c r="O54" s="626">
        <v>100</v>
      </c>
      <c r="P54" s="626">
        <v>100</v>
      </c>
      <c r="Q54" s="626">
        <v>100</v>
      </c>
      <c r="R54" s="626">
        <v>100</v>
      </c>
      <c r="S54" s="626">
        <v>100</v>
      </c>
      <c r="T54" s="626">
        <v>100</v>
      </c>
      <c r="U54" s="626">
        <v>100</v>
      </c>
      <c r="V54" s="626">
        <v>100</v>
      </c>
      <c r="W54" s="626">
        <v>100</v>
      </c>
      <c r="X54" s="626">
        <v>100</v>
      </c>
      <c r="Y54" s="626">
        <v>100</v>
      </c>
      <c r="Z54" s="626">
        <v>100</v>
      </c>
      <c r="AA54" s="626">
        <v>100</v>
      </c>
      <c r="AB54" s="626">
        <v>100</v>
      </c>
      <c r="AC54" s="626">
        <v>100</v>
      </c>
      <c r="AD54" s="626">
        <v>100</v>
      </c>
      <c r="AE54" s="626">
        <v>100</v>
      </c>
      <c r="AF54" s="703">
        <v>100</v>
      </c>
    </row>
    <row r="55" spans="1:54" s="626" customFormat="1" x14ac:dyDescent="0.25">
      <c r="A55" s="586" t="s">
        <v>66</v>
      </c>
      <c r="B55" s="586"/>
      <c r="D55" s="912"/>
      <c r="E55" s="912"/>
      <c r="F55" s="912"/>
      <c r="G55" s="1139"/>
      <c r="H55" s="586" t="s">
        <v>66</v>
      </c>
      <c r="AF55" s="703"/>
    </row>
    <row r="56" spans="1:54" s="754" customFormat="1" x14ac:dyDescent="0.25">
      <c r="D56" s="124"/>
      <c r="E56" s="124"/>
      <c r="F56" s="124"/>
      <c r="G56" s="1131"/>
      <c r="AF56" s="757"/>
    </row>
    <row r="57" spans="1:54" s="197" customFormat="1" x14ac:dyDescent="0.25">
      <c r="A57" s="234" t="s">
        <v>28</v>
      </c>
      <c r="B57" s="234"/>
      <c r="D57" s="462"/>
      <c r="E57" s="462"/>
      <c r="F57" s="462"/>
      <c r="G57" s="1140"/>
      <c r="H57" s="234" t="s">
        <v>28</v>
      </c>
      <c r="AF57" s="155"/>
    </row>
    <row r="58" spans="1:54" s="197" customFormat="1" x14ac:dyDescent="0.25">
      <c r="A58" s="197" t="s">
        <v>29</v>
      </c>
      <c r="C58" s="154">
        <v>4.2572200000000002</v>
      </c>
      <c r="D58" s="154">
        <v>4.5206</v>
      </c>
      <c r="E58" s="154">
        <v>4.7561099999999996</v>
      </c>
      <c r="F58" s="154">
        <v>4.9551100000000003</v>
      </c>
      <c r="G58" s="1140"/>
      <c r="H58" s="197" t="s">
        <v>29</v>
      </c>
      <c r="I58" s="197">
        <v>4.6746400000000001</v>
      </c>
      <c r="J58" s="197">
        <v>4.6189099999999996</v>
      </c>
      <c r="K58" s="197">
        <v>4.56318</v>
      </c>
      <c r="L58" s="197">
        <v>4.5409899999999999</v>
      </c>
      <c r="M58" s="197">
        <v>4.2866999999999997</v>
      </c>
      <c r="N58" s="197">
        <v>4.6798599999999997</v>
      </c>
      <c r="O58" s="197">
        <v>4.9228500000000004</v>
      </c>
      <c r="P58" s="197">
        <v>4.5461799999999997</v>
      </c>
      <c r="Q58" s="197">
        <v>4.9573999999999998</v>
      </c>
      <c r="R58" s="197">
        <v>4.7499000000000002</v>
      </c>
      <c r="S58" s="197">
        <v>4.54047</v>
      </c>
      <c r="T58" s="197">
        <v>5.0132199999999996</v>
      </c>
      <c r="U58" s="197">
        <v>4.9993999999999996</v>
      </c>
      <c r="V58" s="197">
        <v>4.9521600000000001</v>
      </c>
      <c r="W58" s="197">
        <v>4.9513299999999996</v>
      </c>
      <c r="X58" s="197">
        <v>4.4671500000000002</v>
      </c>
      <c r="Y58" s="197">
        <v>4.4523299999999999</v>
      </c>
      <c r="Z58" s="197">
        <v>4.5997899999999996</v>
      </c>
      <c r="AA58" s="197">
        <v>4.6575499999999996</v>
      </c>
      <c r="AB58" s="197">
        <v>4.55321</v>
      </c>
      <c r="AC58" s="197">
        <v>4.1726000000000001</v>
      </c>
      <c r="AD58" s="197">
        <v>4.6508399999999996</v>
      </c>
      <c r="AE58" s="197">
        <v>4.4082299999999996</v>
      </c>
      <c r="AF58" s="155">
        <v>4.6980399999999998</v>
      </c>
      <c r="AG58" s="197">
        <v>4.2330399999999999</v>
      </c>
      <c r="AH58" s="197">
        <v>4.6118899999999998</v>
      </c>
      <c r="AI58" s="197">
        <v>4.6479999999999997</v>
      </c>
      <c r="AJ58" s="197">
        <v>4.7047699999999999</v>
      </c>
      <c r="AK58" s="197">
        <v>4.4431099999999999</v>
      </c>
      <c r="AL58" s="197">
        <v>4.6269900000000002</v>
      </c>
      <c r="AM58" s="197">
        <v>4.4514800000000001</v>
      </c>
      <c r="AN58" s="197">
        <v>4.5907900000000001</v>
      </c>
      <c r="AO58" s="197">
        <v>4.73332</v>
      </c>
      <c r="AP58" s="197">
        <f>4.61102</f>
        <v>4.6110199999999999</v>
      </c>
      <c r="AQ58" s="197">
        <v>4.2149599999999996</v>
      </c>
      <c r="AR58" s="197">
        <v>4.6133100000000002</v>
      </c>
      <c r="AS58" s="197">
        <v>4.1899699999999998</v>
      </c>
      <c r="AT58" s="197">
        <v>4.5524500000000003</v>
      </c>
      <c r="AU58" s="197">
        <v>5.0106299999999999</v>
      </c>
      <c r="AV58" s="197">
        <v>5.1056299999999997</v>
      </c>
      <c r="AW58" s="197">
        <f>4.5903</f>
        <v>4.5903</v>
      </c>
      <c r="AX58" s="197">
        <v>4.9708100000000002</v>
      </c>
      <c r="AY58" s="197">
        <v>5.0231300000000001</v>
      </c>
      <c r="AZ58" s="197">
        <v>4.6306799999999999</v>
      </c>
      <c r="BA58" s="197">
        <v>4.5904400000000001</v>
      </c>
      <c r="BB58" s="197">
        <v>4.6688200000000002</v>
      </c>
    </row>
    <row r="59" spans="1:54" s="197" customFormat="1" x14ac:dyDescent="0.25">
      <c r="A59" s="197" t="s">
        <v>30</v>
      </c>
      <c r="C59" s="154">
        <v>4.2581499999999997</v>
      </c>
      <c r="D59" s="154">
        <v>4.5307399999999998</v>
      </c>
      <c r="E59" s="154">
        <v>4.7680100000000003</v>
      </c>
      <c r="F59" s="154">
        <v>4.95763</v>
      </c>
      <c r="G59" s="1140"/>
      <c r="H59" s="197" t="s">
        <v>30</v>
      </c>
      <c r="I59" s="197">
        <v>4.6835399999999998</v>
      </c>
      <c r="J59" s="197">
        <v>4.6291000000000002</v>
      </c>
      <c r="K59" s="197">
        <v>4.5746599999999997</v>
      </c>
      <c r="L59" s="197">
        <v>4.5459800000000001</v>
      </c>
      <c r="M59" s="197">
        <v>4.2915000000000001</v>
      </c>
      <c r="N59" s="197">
        <v>4.68506</v>
      </c>
      <c r="O59" s="197">
        <v>4.93377</v>
      </c>
      <c r="P59" s="197">
        <v>4.5603199999999999</v>
      </c>
      <c r="Q59" s="197">
        <v>4.9719199999999999</v>
      </c>
      <c r="R59" s="197">
        <v>4.7550499999999998</v>
      </c>
      <c r="S59" s="197">
        <v>4.5456000000000003</v>
      </c>
      <c r="T59" s="197">
        <v>5.0173699999999997</v>
      </c>
      <c r="U59" s="197">
        <v>5.0176499999999997</v>
      </c>
      <c r="V59" s="197">
        <v>4.9687700000000001</v>
      </c>
      <c r="W59" s="197">
        <v>4.9710000000000001</v>
      </c>
      <c r="X59" s="197">
        <v>4.4710900000000002</v>
      </c>
      <c r="Y59" s="197">
        <v>4.45634</v>
      </c>
      <c r="Z59" s="197">
        <v>4.6038199999999998</v>
      </c>
      <c r="AA59" s="197">
        <v>4.6601900000000001</v>
      </c>
      <c r="AB59" s="197">
        <v>4.55762</v>
      </c>
      <c r="AC59" s="197">
        <v>4.1779700000000002</v>
      </c>
      <c r="AD59" s="197">
        <v>4.6552300000000004</v>
      </c>
      <c r="AE59" s="197">
        <v>4.4127999999999998</v>
      </c>
      <c r="AF59" s="155">
        <v>4.7022199999999996</v>
      </c>
      <c r="AG59" s="197">
        <v>4.2430399999999997</v>
      </c>
      <c r="AH59" s="197">
        <v>4.6195599999999999</v>
      </c>
      <c r="AI59" s="197">
        <v>4.6576500000000003</v>
      </c>
      <c r="AJ59" s="197">
        <v>4.7183000000000002</v>
      </c>
      <c r="AK59" s="197">
        <v>4.4438599999999999</v>
      </c>
      <c r="AL59" s="197">
        <v>4.6291700000000002</v>
      </c>
      <c r="AM59" s="197">
        <v>4.4792399999999999</v>
      </c>
      <c r="AN59" s="197">
        <v>4.5979599999999996</v>
      </c>
      <c r="AO59" s="197">
        <v>4.7510000000000003</v>
      </c>
      <c r="AP59" s="197">
        <v>4.6217300000000003</v>
      </c>
      <c r="AQ59" s="197">
        <v>4.2248200000000002</v>
      </c>
      <c r="AR59" s="197">
        <v>4.67293</v>
      </c>
      <c r="AS59" s="197">
        <v>4.2552300000000001</v>
      </c>
      <c r="AT59" s="197">
        <v>4.5855300000000003</v>
      </c>
      <c r="AU59" s="197">
        <v>5.0237999999999996</v>
      </c>
      <c r="AV59" s="197">
        <v>5.1231999999999998</v>
      </c>
      <c r="AW59" s="197">
        <v>4.5999999999999996</v>
      </c>
      <c r="AX59" s="197">
        <v>4.9730699999999999</v>
      </c>
      <c r="AY59" s="197">
        <v>5.0362200000000001</v>
      </c>
      <c r="AZ59" s="197">
        <v>4.6350499999999997</v>
      </c>
      <c r="BA59" s="197">
        <v>4.59389</v>
      </c>
      <c r="BB59" s="197">
        <v>4.6730299999999998</v>
      </c>
    </row>
    <row r="60" spans="1:54" s="197" customFormat="1" x14ac:dyDescent="0.25">
      <c r="A60" s="197" t="s">
        <v>168</v>
      </c>
      <c r="B60" s="197">
        <v>5</v>
      </c>
      <c r="C60" s="590">
        <f>(C59-C58)*1000</f>
        <v>0.92999999999943128</v>
      </c>
      <c r="D60" s="727">
        <f t="shared" ref="D60:F60" si="60">(D59-D58)*1000</f>
        <v>10.139999999999816</v>
      </c>
      <c r="E60" s="727">
        <f t="shared" si="60"/>
        <v>11.900000000000688</v>
      </c>
      <c r="F60" s="727">
        <f t="shared" si="60"/>
        <v>2.5199999999996336</v>
      </c>
      <c r="G60" s="1141"/>
      <c r="H60" s="197" t="s">
        <v>168</v>
      </c>
      <c r="I60" s="590">
        <f t="shared" ref="I60:J60" si="61">(I59-I58)*1000</f>
        <v>8.8999999999996859</v>
      </c>
      <c r="J60" s="590">
        <f t="shared" si="61"/>
        <v>10.190000000000587</v>
      </c>
      <c r="K60" s="590">
        <f t="shared" ref="K60:BB60" si="62">(K59-K58)*1000</f>
        <v>11.479999999999713</v>
      </c>
      <c r="L60" s="590">
        <f t="shared" si="62"/>
        <v>4.990000000000272</v>
      </c>
      <c r="M60" s="590">
        <f t="shared" si="62"/>
        <v>4.8000000000003595</v>
      </c>
      <c r="N60" s="590">
        <f t="shared" si="62"/>
        <v>5.2000000000003155</v>
      </c>
      <c r="O60" s="590">
        <f t="shared" si="62"/>
        <v>10.919999999999597</v>
      </c>
      <c r="P60" s="590">
        <f t="shared" si="62"/>
        <v>14.140000000000263</v>
      </c>
      <c r="Q60" s="590">
        <f t="shared" si="62"/>
        <v>14.520000000000088</v>
      </c>
      <c r="R60" s="590">
        <f t="shared" si="62"/>
        <v>5.1499999999995438</v>
      </c>
      <c r="S60" s="590">
        <f t="shared" si="62"/>
        <v>5.130000000000301</v>
      </c>
      <c r="T60" s="590">
        <f t="shared" si="62"/>
        <v>4.1500000000000981</v>
      </c>
      <c r="U60" s="590">
        <f t="shared" si="62"/>
        <v>18.250000000000099</v>
      </c>
      <c r="V60" s="590">
        <f t="shared" si="62"/>
        <v>16.610000000000014</v>
      </c>
      <c r="W60" s="590">
        <f t="shared" si="62"/>
        <v>19.67000000000052</v>
      </c>
      <c r="X60" s="590">
        <f t="shared" si="62"/>
        <v>3.9400000000000546</v>
      </c>
      <c r="Y60" s="590">
        <f t="shared" si="62"/>
        <v>4.0100000000000691</v>
      </c>
      <c r="Z60" s="590">
        <f t="shared" si="62"/>
        <v>4.0300000000002001</v>
      </c>
      <c r="AA60" s="590">
        <f t="shared" si="62"/>
        <v>2.6400000000004198</v>
      </c>
      <c r="AB60" s="590">
        <f t="shared" si="62"/>
        <v>4.410000000000025</v>
      </c>
      <c r="AC60" s="590">
        <f t="shared" si="62"/>
        <v>5.3700000000000969</v>
      </c>
      <c r="AD60" s="590">
        <f t="shared" si="62"/>
        <v>4.3900000000007822</v>
      </c>
      <c r="AE60" s="590">
        <f t="shared" si="62"/>
        <v>4.570000000000185</v>
      </c>
      <c r="AF60" s="704">
        <f t="shared" si="62"/>
        <v>4.1799999999998505</v>
      </c>
      <c r="AG60" s="590">
        <f t="shared" si="62"/>
        <v>9.9999999999997868</v>
      </c>
      <c r="AH60" s="590">
        <f t="shared" si="62"/>
        <v>7.6700000000000657</v>
      </c>
      <c r="AI60" s="590">
        <f t="shared" si="62"/>
        <v>9.6500000000006025</v>
      </c>
      <c r="AJ60" s="590">
        <f t="shared" si="62"/>
        <v>13.530000000000264</v>
      </c>
      <c r="AK60" s="590">
        <f t="shared" si="62"/>
        <v>0.75000000000002842</v>
      </c>
      <c r="AL60" s="590">
        <f t="shared" si="62"/>
        <v>2.1800000000000708</v>
      </c>
      <c r="AM60" s="177">
        <f t="shared" si="62"/>
        <v>27.759999999999785</v>
      </c>
      <c r="AN60" s="590">
        <f t="shared" si="62"/>
        <v>7.1699999999994546</v>
      </c>
      <c r="AO60" s="177">
        <f t="shared" si="62"/>
        <v>17.680000000000362</v>
      </c>
      <c r="AP60" s="590">
        <f t="shared" si="62"/>
        <v>10.710000000000441</v>
      </c>
      <c r="AQ60" s="590">
        <f t="shared" si="62"/>
        <v>9.860000000000646</v>
      </c>
      <c r="AR60" s="177">
        <f t="shared" si="62"/>
        <v>59.619999999999784</v>
      </c>
      <c r="AS60" s="177">
        <f t="shared" si="62"/>
        <v>65.260000000000318</v>
      </c>
      <c r="AT60" s="177">
        <f t="shared" si="62"/>
        <v>33.08</v>
      </c>
      <c r="AU60" s="590">
        <f t="shared" si="62"/>
        <v>13.169999999999682</v>
      </c>
      <c r="AV60" s="590">
        <f t="shared" si="62"/>
        <v>17.570000000000086</v>
      </c>
      <c r="AW60" s="590">
        <f t="shared" si="62"/>
        <v>9.6999999999995978</v>
      </c>
      <c r="AX60" s="590">
        <f t="shared" si="62"/>
        <v>2.2599999999997067</v>
      </c>
      <c r="AY60" s="590">
        <f t="shared" si="62"/>
        <v>13.090000000000046</v>
      </c>
      <c r="AZ60" s="590">
        <f t="shared" si="62"/>
        <v>4.369999999999763</v>
      </c>
      <c r="BA60" s="590">
        <f t="shared" si="62"/>
        <v>3.4499999999999531</v>
      </c>
      <c r="BB60" s="590">
        <f t="shared" si="62"/>
        <v>4.2099999999996029</v>
      </c>
    </row>
    <row r="61" spans="1:54" s="197" customFormat="1" x14ac:dyDescent="0.25">
      <c r="A61" s="197" t="s">
        <v>444</v>
      </c>
      <c r="B61" s="587">
        <f t="shared" ref="B61:D61" si="63">B60/5</f>
        <v>1</v>
      </c>
      <c r="C61" s="587">
        <f>C60/5</f>
        <v>0.18599999999988626</v>
      </c>
      <c r="D61" s="728">
        <f t="shared" si="63"/>
        <v>2.0279999999999632</v>
      </c>
      <c r="E61" s="728">
        <f t="shared" ref="E61:F61" si="64">E60/5</f>
        <v>2.3800000000001376</v>
      </c>
      <c r="F61" s="728">
        <f t="shared" si="64"/>
        <v>0.50399999999992673</v>
      </c>
      <c r="G61" s="1142"/>
      <c r="H61" s="197" t="s">
        <v>443</v>
      </c>
      <c r="I61" s="748">
        <f>I60/8</f>
        <v>1.1124999999999607</v>
      </c>
      <c r="J61" s="748">
        <f>J60/8</f>
        <v>1.2737500000000734</v>
      </c>
      <c r="K61" s="748">
        <f t="shared" ref="K61:BB61" si="65">K60/8</f>
        <v>1.4349999999999641</v>
      </c>
      <c r="L61" s="748">
        <f t="shared" si="65"/>
        <v>0.623750000000034</v>
      </c>
      <c r="M61" s="748">
        <f t="shared" si="65"/>
        <v>0.60000000000004494</v>
      </c>
      <c r="N61" s="748">
        <f t="shared" si="65"/>
        <v>0.65000000000003944</v>
      </c>
      <c r="O61" s="748">
        <f t="shared" si="65"/>
        <v>1.3649999999999496</v>
      </c>
      <c r="P61" s="748">
        <f t="shared" si="65"/>
        <v>1.7675000000000329</v>
      </c>
      <c r="Q61" s="748">
        <f t="shared" si="65"/>
        <v>1.815000000000011</v>
      </c>
      <c r="R61" s="748">
        <f t="shared" si="65"/>
        <v>0.64374999999994298</v>
      </c>
      <c r="S61" s="748">
        <f t="shared" si="65"/>
        <v>0.64125000000003762</v>
      </c>
      <c r="T61" s="748">
        <f t="shared" si="65"/>
        <v>0.51875000000001226</v>
      </c>
      <c r="U61" s="748">
        <f t="shared" si="65"/>
        <v>2.2812500000000124</v>
      </c>
      <c r="V61" s="748">
        <f t="shared" si="65"/>
        <v>2.0762500000000017</v>
      </c>
      <c r="W61" s="748">
        <f t="shared" si="65"/>
        <v>2.4587500000000651</v>
      </c>
      <c r="X61" s="748">
        <f t="shared" si="65"/>
        <v>0.49250000000000682</v>
      </c>
      <c r="Y61" s="748">
        <f t="shared" si="65"/>
        <v>0.50125000000000863</v>
      </c>
      <c r="Z61" s="748">
        <f t="shared" si="65"/>
        <v>0.50375000000002501</v>
      </c>
      <c r="AA61" s="748">
        <f t="shared" si="65"/>
        <v>0.33000000000005247</v>
      </c>
      <c r="AB61" s="748">
        <f t="shared" si="65"/>
        <v>0.55125000000000313</v>
      </c>
      <c r="AC61" s="748">
        <f t="shared" si="65"/>
        <v>0.67125000000001211</v>
      </c>
      <c r="AD61" s="748">
        <f t="shared" si="65"/>
        <v>0.54875000000009777</v>
      </c>
      <c r="AE61" s="748">
        <f t="shared" si="65"/>
        <v>0.57125000000002313</v>
      </c>
      <c r="AF61" s="751">
        <f t="shared" si="65"/>
        <v>0.52249999999998131</v>
      </c>
      <c r="AG61" s="748">
        <f t="shared" si="65"/>
        <v>1.2499999999999734</v>
      </c>
      <c r="AH61" s="748">
        <f t="shared" si="65"/>
        <v>0.95875000000000821</v>
      </c>
      <c r="AI61" s="748">
        <f t="shared" si="65"/>
        <v>1.2062500000000753</v>
      </c>
      <c r="AJ61" s="748">
        <f t="shared" si="65"/>
        <v>1.691250000000033</v>
      </c>
      <c r="AK61" s="748">
        <f t="shared" si="65"/>
        <v>9.3750000000003553E-2</v>
      </c>
      <c r="AL61" s="748">
        <f t="shared" si="65"/>
        <v>0.27250000000000885</v>
      </c>
      <c r="AM61" s="748">
        <f t="shared" si="65"/>
        <v>3.4699999999999731</v>
      </c>
      <c r="AN61" s="748">
        <f t="shared" si="65"/>
        <v>0.89624999999993182</v>
      </c>
      <c r="AO61" s="748">
        <f t="shared" si="65"/>
        <v>2.2100000000000453</v>
      </c>
      <c r="AP61" s="748">
        <f t="shared" si="65"/>
        <v>1.3387500000000552</v>
      </c>
      <c r="AQ61" s="748">
        <f t="shared" si="65"/>
        <v>1.2325000000000808</v>
      </c>
      <c r="AR61" s="748">
        <f t="shared" si="65"/>
        <v>7.452499999999973</v>
      </c>
      <c r="AS61" s="748">
        <f t="shared" si="65"/>
        <v>8.1575000000000397</v>
      </c>
      <c r="AT61" s="748">
        <f t="shared" si="65"/>
        <v>4.1349999999999998</v>
      </c>
      <c r="AU61" s="748">
        <f t="shared" si="65"/>
        <v>1.6462499999999602</v>
      </c>
      <c r="AV61" s="748">
        <f t="shared" si="65"/>
        <v>2.1962500000000107</v>
      </c>
      <c r="AW61" s="748">
        <f t="shared" si="65"/>
        <v>1.2124999999999497</v>
      </c>
      <c r="AX61" s="748">
        <f t="shared" si="65"/>
        <v>0.28249999999996334</v>
      </c>
      <c r="AY61" s="748">
        <f t="shared" si="65"/>
        <v>1.6362500000000058</v>
      </c>
      <c r="AZ61" s="748">
        <f t="shared" si="65"/>
        <v>0.54624999999997037</v>
      </c>
      <c r="BA61" s="748">
        <f t="shared" si="65"/>
        <v>0.43124999999999414</v>
      </c>
      <c r="BB61" s="748">
        <f t="shared" si="65"/>
        <v>0.52624999999995037</v>
      </c>
    </row>
    <row r="62" spans="1:54" s="197" customFormat="1" x14ac:dyDescent="0.25">
      <c r="A62" s="197" t="s">
        <v>41</v>
      </c>
      <c r="B62" s="663">
        <f>IF(B61&lt;0.1,0.1,B61)</f>
        <v>1</v>
      </c>
      <c r="C62" s="692">
        <f>IF(C61&lt;0.1,0.1,C61)</f>
        <v>0.18599999999988626</v>
      </c>
      <c r="D62" s="730">
        <f t="shared" ref="D62:F62" si="66">IF(D61&lt;0.1,0.1,D61)</f>
        <v>2.0279999999999632</v>
      </c>
      <c r="E62" s="730">
        <f t="shared" si="66"/>
        <v>2.3800000000001376</v>
      </c>
      <c r="F62" s="730">
        <f t="shared" si="66"/>
        <v>0.50399999999992673</v>
      </c>
      <c r="G62" s="1143"/>
      <c r="H62" s="197" t="s">
        <v>1066</v>
      </c>
      <c r="I62" s="749">
        <v>0.1</v>
      </c>
      <c r="J62" s="749">
        <v>0.3</v>
      </c>
      <c r="K62" s="749">
        <v>0.3</v>
      </c>
      <c r="L62" s="749">
        <v>0.1</v>
      </c>
      <c r="M62" s="749">
        <v>0.1</v>
      </c>
      <c r="N62" s="749">
        <v>0.1</v>
      </c>
      <c r="O62" s="749">
        <v>0.3</v>
      </c>
      <c r="P62" s="749">
        <v>0.3</v>
      </c>
      <c r="Q62" s="1484">
        <v>0.3</v>
      </c>
      <c r="R62" s="749">
        <v>0.1</v>
      </c>
      <c r="S62" s="749">
        <v>0.1</v>
      </c>
      <c r="T62" s="749">
        <v>0.1</v>
      </c>
      <c r="U62" s="749">
        <v>0.3</v>
      </c>
      <c r="V62" s="749">
        <v>0.3</v>
      </c>
      <c r="W62" s="749">
        <v>0.3</v>
      </c>
      <c r="X62" s="749">
        <v>0.1</v>
      </c>
      <c r="Y62" s="749">
        <v>0.1</v>
      </c>
      <c r="Z62" s="749">
        <v>0.1</v>
      </c>
      <c r="AA62" s="749">
        <v>0.1</v>
      </c>
      <c r="AB62" s="749">
        <v>0.1</v>
      </c>
      <c r="AC62" s="749">
        <v>0.1</v>
      </c>
      <c r="AD62" s="749">
        <v>0.1</v>
      </c>
      <c r="AE62" s="749">
        <v>0.1</v>
      </c>
      <c r="AF62" s="750">
        <v>0.1</v>
      </c>
      <c r="AG62" s="749">
        <f t="shared" ref="AG62:BB62" si="67">IF(AG61&lt;0.1,0.1,AG61)</f>
        <v>1.2499999999999734</v>
      </c>
      <c r="AH62" s="749">
        <f t="shared" si="67"/>
        <v>0.95875000000000821</v>
      </c>
      <c r="AI62" s="749">
        <f t="shared" si="67"/>
        <v>1.2062500000000753</v>
      </c>
      <c r="AJ62" s="749">
        <f t="shared" si="67"/>
        <v>1.691250000000033</v>
      </c>
      <c r="AK62" s="749">
        <f t="shared" si="67"/>
        <v>0.1</v>
      </c>
      <c r="AL62" s="749">
        <f t="shared" si="67"/>
        <v>0.27250000000000885</v>
      </c>
      <c r="AM62" s="749">
        <v>2</v>
      </c>
      <c r="AN62" s="749">
        <f t="shared" si="67"/>
        <v>0.89624999999993182</v>
      </c>
      <c r="AO62" s="749">
        <v>2</v>
      </c>
      <c r="AP62" s="749">
        <f t="shared" si="67"/>
        <v>1.3387500000000552</v>
      </c>
      <c r="AQ62" s="749">
        <f t="shared" si="67"/>
        <v>1.2325000000000808</v>
      </c>
      <c r="AR62" s="749">
        <v>3</v>
      </c>
      <c r="AS62" s="749">
        <v>3</v>
      </c>
      <c r="AT62" s="749">
        <v>3</v>
      </c>
      <c r="AU62" s="749">
        <f t="shared" si="67"/>
        <v>1.6462499999999602</v>
      </c>
      <c r="AV62" s="749">
        <f t="shared" si="67"/>
        <v>2.1962500000000107</v>
      </c>
      <c r="AW62" s="749">
        <f t="shared" si="67"/>
        <v>1.2124999999999497</v>
      </c>
      <c r="AX62" s="749">
        <f t="shared" si="67"/>
        <v>0.28249999999996334</v>
      </c>
      <c r="AY62" s="749">
        <f t="shared" si="67"/>
        <v>1.6362500000000058</v>
      </c>
      <c r="AZ62" s="749">
        <f t="shared" si="67"/>
        <v>0.54624999999997037</v>
      </c>
      <c r="BA62" s="749">
        <f t="shared" si="67"/>
        <v>0.43124999999999414</v>
      </c>
      <c r="BB62" s="749">
        <f t="shared" si="67"/>
        <v>0.52624999999995037</v>
      </c>
    </row>
    <row r="63" spans="1:54" s="197" customFormat="1" x14ac:dyDescent="0.25">
      <c r="A63" s="197" t="s">
        <v>396</v>
      </c>
      <c r="C63" s="663"/>
      <c r="D63" s="730"/>
      <c r="E63" s="730"/>
      <c r="F63" s="730"/>
      <c r="G63" s="1143"/>
      <c r="H63" s="197" t="s">
        <v>396</v>
      </c>
      <c r="I63" s="663"/>
      <c r="J63" s="663"/>
      <c r="K63" s="663"/>
      <c r="L63" s="663"/>
      <c r="M63" s="663"/>
      <c r="N63" s="663"/>
      <c r="O63" s="663"/>
      <c r="P63" s="663"/>
      <c r="Q63" s="663"/>
      <c r="R63" s="663"/>
      <c r="S63" s="663"/>
      <c r="T63" s="663"/>
      <c r="U63" s="663"/>
      <c r="V63" s="663"/>
      <c r="W63" s="663"/>
      <c r="X63" s="663"/>
      <c r="Y63" s="663"/>
      <c r="Z63" s="663"/>
      <c r="AA63" s="663"/>
      <c r="AB63" s="663"/>
      <c r="AC63" s="663"/>
      <c r="AD63" s="663"/>
      <c r="AE63" s="663"/>
      <c r="AF63" s="705"/>
      <c r="AG63" s="663"/>
      <c r="AH63" s="663"/>
      <c r="AI63" s="663"/>
      <c r="AJ63" s="663"/>
      <c r="AK63" s="663"/>
      <c r="AL63" s="663"/>
      <c r="AM63" s="663"/>
      <c r="AN63" s="663"/>
      <c r="AO63" s="663"/>
      <c r="AP63" s="663"/>
      <c r="AQ63" s="663"/>
      <c r="AR63" s="663"/>
      <c r="AS63" s="663"/>
      <c r="AT63" s="663"/>
      <c r="AU63" s="663"/>
      <c r="AV63" s="663"/>
      <c r="AW63" s="663"/>
      <c r="AX63" s="663"/>
      <c r="AY63" s="663"/>
      <c r="AZ63" s="663"/>
      <c r="BA63" s="663"/>
      <c r="BB63" s="663"/>
    </row>
    <row r="64" spans="1:54" s="197" customFormat="1" x14ac:dyDescent="0.25">
      <c r="A64" s="186" t="s">
        <v>372</v>
      </c>
      <c r="B64" s="663">
        <f>IF(B15="","No IS1",B15/B62)</f>
        <v>9.9999999999999982</v>
      </c>
      <c r="C64" s="663">
        <f>IF(C15="","No IS1",C15/C62)</f>
        <v>55.268817204334873</v>
      </c>
      <c r="D64" s="730">
        <f>IF(D15="","No IS1",D15/D62)</f>
        <v>5.0690335305720842</v>
      </c>
      <c r="E64" s="730">
        <f t="shared" ref="E64:F64" si="68">IF(E15="","No IS1",E15/E62)</f>
        <v>4.3193277310921872</v>
      </c>
      <c r="F64" s="730">
        <f t="shared" si="68"/>
        <v>20.396825396828362</v>
      </c>
      <c r="G64" s="1143"/>
      <c r="H64" s="186" t="s">
        <v>372</v>
      </c>
      <c r="I64" s="663">
        <f t="shared" ref="I64:J64" si="69">IF(I15="","No IS1",I15/I62)</f>
        <v>5.1399999999999988</v>
      </c>
      <c r="J64" s="663">
        <f t="shared" si="69"/>
        <v>1.7133333333333332</v>
      </c>
      <c r="K64" s="663">
        <f t="shared" ref="K64:BB64" si="70">IF(K15="","No IS1",K15/K62)</f>
        <v>1.7133333333333332</v>
      </c>
      <c r="L64" s="663">
        <f t="shared" si="70"/>
        <v>5.1399999999999988</v>
      </c>
      <c r="M64" s="663">
        <f t="shared" si="70"/>
        <v>5.1399999999999988</v>
      </c>
      <c r="N64" s="663">
        <f t="shared" si="70"/>
        <v>5.1399999999999988</v>
      </c>
      <c r="O64" s="663">
        <f t="shared" si="70"/>
        <v>1.7133333333333332</v>
      </c>
      <c r="P64" s="663">
        <f t="shared" si="70"/>
        <v>1.7133333333333332</v>
      </c>
      <c r="Q64" s="663">
        <f t="shared" si="70"/>
        <v>1.7133333333333332</v>
      </c>
      <c r="R64" s="663">
        <f t="shared" si="70"/>
        <v>5.1399999999999988</v>
      </c>
      <c r="S64" s="663">
        <f t="shared" si="70"/>
        <v>5.1399999999999988</v>
      </c>
      <c r="T64" s="663">
        <f t="shared" si="70"/>
        <v>5.1399999999999988</v>
      </c>
      <c r="U64" s="663">
        <f t="shared" si="70"/>
        <v>1.7133333333333332</v>
      </c>
      <c r="V64" s="663">
        <f t="shared" si="70"/>
        <v>1.7133333333333332</v>
      </c>
      <c r="W64" s="663">
        <f t="shared" si="70"/>
        <v>1.7133333333333332</v>
      </c>
      <c r="X64" s="663">
        <f t="shared" si="70"/>
        <v>5.1399999999999988</v>
      </c>
      <c r="Y64" s="663">
        <f t="shared" si="70"/>
        <v>5.1399999999999988</v>
      </c>
      <c r="Z64" s="663">
        <f t="shared" si="70"/>
        <v>5.1399999999999988</v>
      </c>
      <c r="AA64" s="663">
        <f>IF(AA15="","No IS1",AA15/AA62)</f>
        <v>5.1399999999999988</v>
      </c>
      <c r="AB64" s="663">
        <f>IF(AB15="","No IS1",AB15/AB62)</f>
        <v>5.1399999999999988</v>
      </c>
      <c r="AC64" s="663">
        <f t="shared" si="70"/>
        <v>5.1399999999999988</v>
      </c>
      <c r="AD64" s="663">
        <f t="shared" si="70"/>
        <v>5.1399999999999988</v>
      </c>
      <c r="AE64" s="663">
        <f t="shared" si="70"/>
        <v>5.1399999999999988</v>
      </c>
      <c r="AF64" s="705">
        <f t="shared" si="70"/>
        <v>5.1399999999999988</v>
      </c>
      <c r="AG64" s="663">
        <f t="shared" si="70"/>
        <v>0.41120000000000867</v>
      </c>
      <c r="AH64" s="663">
        <f t="shared" si="70"/>
        <v>0.53611473272489751</v>
      </c>
      <c r="AI64" s="663">
        <f t="shared" si="70"/>
        <v>0.42611398963727903</v>
      </c>
      <c r="AJ64" s="663">
        <f t="shared" si="70"/>
        <v>0.30391722099038571</v>
      </c>
      <c r="AK64" s="663">
        <f t="shared" si="70"/>
        <v>5.1399999999999988</v>
      </c>
      <c r="AL64" s="663">
        <f t="shared" si="70"/>
        <v>1.8862385321100301</v>
      </c>
      <c r="AM64" s="663">
        <f t="shared" si="70"/>
        <v>0.25699999999999995</v>
      </c>
      <c r="AN64" s="663">
        <f t="shared" si="70"/>
        <v>0.57350069735011322</v>
      </c>
      <c r="AO64" s="663">
        <f t="shared" si="70"/>
        <v>0.25699999999999995</v>
      </c>
      <c r="AP64" s="663">
        <f t="shared" si="70"/>
        <v>0.38394024276375627</v>
      </c>
      <c r="AQ64" s="663">
        <f t="shared" si="70"/>
        <v>0.41703853955372511</v>
      </c>
      <c r="AR64" s="663">
        <f t="shared" si="70"/>
        <v>0.17133333333333331</v>
      </c>
      <c r="AS64" s="663">
        <f t="shared" si="70"/>
        <v>0.17133333333333331</v>
      </c>
      <c r="AT64" s="663">
        <f t="shared" si="70"/>
        <v>0.17133333333333331</v>
      </c>
      <c r="AU64" s="663">
        <f t="shared" si="70"/>
        <v>0.31222475322703863</v>
      </c>
      <c r="AV64" s="663">
        <f t="shared" si="70"/>
        <v>0.23403528742174043</v>
      </c>
      <c r="AW64" s="663">
        <f t="shared" si="70"/>
        <v>0.42391752577321334</v>
      </c>
      <c r="AX64" s="663">
        <f t="shared" si="70"/>
        <v>1.8194690265489084</v>
      </c>
      <c r="AY64" s="663">
        <f t="shared" si="70"/>
        <v>0.31413292589763059</v>
      </c>
      <c r="AZ64" s="663">
        <f t="shared" si="70"/>
        <v>0.94096109839822017</v>
      </c>
      <c r="BA64" s="663">
        <f t="shared" si="70"/>
        <v>1.1918840579710304</v>
      </c>
      <c r="BB64" s="663">
        <f t="shared" si="70"/>
        <v>0.97672209026137458</v>
      </c>
    </row>
    <row r="65" spans="1:32" s="197" customFormat="1" x14ac:dyDescent="0.25">
      <c r="A65" s="186"/>
      <c r="B65" s="663">
        <f>IF(B21="","No IS1",B21/B62)</f>
        <v>9.9999999999999982</v>
      </c>
      <c r="C65" s="663"/>
      <c r="D65" s="730"/>
      <c r="E65" s="730"/>
      <c r="F65" s="730"/>
      <c r="G65" s="1143"/>
      <c r="H65" s="186"/>
      <c r="I65" s="663"/>
      <c r="J65" s="663"/>
      <c r="AF65" s="155"/>
    </row>
    <row r="66" spans="1:32" s="588" customFormat="1" x14ac:dyDescent="0.25">
      <c r="D66" s="731"/>
      <c r="E66" s="731"/>
      <c r="F66" s="731"/>
      <c r="G66" s="1140"/>
      <c r="AF66" s="706"/>
    </row>
    <row r="67" spans="1:32" s="193" customFormat="1" x14ac:dyDescent="0.25">
      <c r="A67" s="589" t="s">
        <v>64</v>
      </c>
      <c r="B67" s="589"/>
      <c r="D67" s="913"/>
      <c r="E67" s="913"/>
      <c r="F67" s="913"/>
      <c r="G67" s="1140"/>
      <c r="H67" s="589" t="s">
        <v>64</v>
      </c>
      <c r="AF67" s="147"/>
    </row>
    <row r="68" spans="1:32" s="193" customFormat="1" ht="22.5" customHeight="1" x14ac:dyDescent="0.25">
      <c r="A68" s="193" t="s">
        <v>32</v>
      </c>
      <c r="C68" s="193">
        <v>4.6117299999999997</v>
      </c>
      <c r="D68" s="146">
        <v>4.5594099999999997</v>
      </c>
      <c r="E68" s="146"/>
      <c r="F68" s="146"/>
      <c r="G68" s="1140"/>
      <c r="H68" s="193" t="s">
        <v>32</v>
      </c>
      <c r="AF68" s="147"/>
    </row>
    <row r="69" spans="1:32" s="193" customFormat="1" hidden="1" x14ac:dyDescent="0.25">
      <c r="A69" s="193" t="s">
        <v>33</v>
      </c>
      <c r="C69" s="193">
        <v>4.6128900000000002</v>
      </c>
      <c r="D69" s="914">
        <v>4.5600399999999999</v>
      </c>
      <c r="E69" s="914"/>
      <c r="F69" s="914"/>
      <c r="G69" s="1140"/>
      <c r="H69" s="193" t="s">
        <v>33</v>
      </c>
      <c r="I69" s="193">
        <v>4.51607</v>
      </c>
      <c r="AF69" s="147"/>
    </row>
    <row r="70" spans="1:32" s="193" customFormat="1" hidden="1" x14ac:dyDescent="0.25">
      <c r="A70" s="193" t="s">
        <v>170</v>
      </c>
      <c r="B70" s="193">
        <v>1</v>
      </c>
      <c r="C70" s="627">
        <f>(C69-C68)*1000</f>
        <v>1.160000000000494</v>
      </c>
      <c r="D70" s="915">
        <f t="shared" ref="D70" si="71">(D69-D68)*1000</f>
        <v>0.63000000000013046</v>
      </c>
      <c r="E70" s="915"/>
      <c r="F70" s="915"/>
      <c r="G70" s="1141"/>
      <c r="H70" s="193" t="s">
        <v>170</v>
      </c>
      <c r="I70" s="627">
        <f t="shared" ref="I70" si="72">(I69-I68)*1000</f>
        <v>4516.07</v>
      </c>
      <c r="AF70" s="147"/>
    </row>
    <row r="71" spans="1:32" s="193" customFormat="1" hidden="1" x14ac:dyDescent="0.25">
      <c r="A71" s="193" t="s">
        <v>396</v>
      </c>
      <c r="B71" s="661">
        <f>B70/1</f>
        <v>1</v>
      </c>
      <c r="C71" s="661">
        <f>C70/1</f>
        <v>1.160000000000494</v>
      </c>
      <c r="D71" s="733">
        <f>D70/1</f>
        <v>0.63000000000013046</v>
      </c>
      <c r="E71" s="733"/>
      <c r="F71" s="733"/>
      <c r="G71" s="1144"/>
      <c r="H71" s="193" t="s">
        <v>477</v>
      </c>
      <c r="I71" s="661">
        <f>I70/8</f>
        <v>564.50874999999996</v>
      </c>
      <c r="AF71" s="147"/>
    </row>
    <row r="72" spans="1:32" s="193" customFormat="1" hidden="1" x14ac:dyDescent="0.25">
      <c r="A72" s="193" t="s">
        <v>41</v>
      </c>
      <c r="B72" s="661">
        <f>IF(B71&lt;0.1,0.1,B71)</f>
        <v>1</v>
      </c>
      <c r="C72" s="661">
        <f>IF(C71&lt;0.1,0.1,C71)</f>
        <v>1.160000000000494</v>
      </c>
      <c r="D72" s="733">
        <f t="shared" ref="D72" si="73">IF(D71&lt;0.1,0.1,D71)</f>
        <v>0.63000000000013046</v>
      </c>
      <c r="E72" s="733"/>
      <c r="F72" s="733"/>
      <c r="G72" s="1144"/>
      <c r="H72" s="193" t="s">
        <v>41</v>
      </c>
      <c r="I72" s="661">
        <f>IF(I71&lt;0.1,0.1,I71)</f>
        <v>564.50874999999996</v>
      </c>
      <c r="AF72" s="147"/>
    </row>
    <row r="73" spans="1:32" s="193" customFormat="1" hidden="1" x14ac:dyDescent="0.25">
      <c r="A73" s="193" t="s">
        <v>398</v>
      </c>
      <c r="B73" s="661"/>
      <c r="C73" s="661"/>
      <c r="D73" s="733"/>
      <c r="E73" s="733"/>
      <c r="F73" s="733"/>
      <c r="G73" s="1144"/>
      <c r="H73" s="193" t="s">
        <v>398</v>
      </c>
      <c r="I73" s="661"/>
      <c r="AF73" s="147"/>
    </row>
    <row r="74" spans="1:32" s="193" customFormat="1" hidden="1" x14ac:dyDescent="0.25">
      <c r="A74" s="193" t="s">
        <v>41</v>
      </c>
      <c r="B74" s="661"/>
      <c r="C74" s="661"/>
      <c r="D74" s="733"/>
      <c r="E74" s="733"/>
      <c r="F74" s="733"/>
      <c r="G74" s="1144"/>
      <c r="H74" s="193" t="s">
        <v>41</v>
      </c>
      <c r="I74" s="661"/>
      <c r="AF74" s="147"/>
    </row>
    <row r="75" spans="1:32" s="193" customFormat="1" hidden="1" x14ac:dyDescent="0.25">
      <c r="A75" s="188" t="s">
        <v>399</v>
      </c>
      <c r="B75" s="662">
        <f>IF(B27="","No IS1",B27/B72)</f>
        <v>4.9999999999999991</v>
      </c>
      <c r="C75" s="662" t="str">
        <f>IF(C27="","No IS1",C27/C72)</f>
        <v>No IS1</v>
      </c>
      <c r="D75" s="734" t="str">
        <f t="shared" ref="D75" si="74">IF(D27="","No IS1",D27/D72)</f>
        <v>No IS1</v>
      </c>
      <c r="E75" s="734"/>
      <c r="F75" s="734"/>
      <c r="G75" s="1145"/>
      <c r="H75" s="188" t="s">
        <v>399</v>
      </c>
      <c r="I75" s="661" t="str">
        <f t="shared" ref="I75" si="75">IF(I27="","No IS1",I27/I72)</f>
        <v>No IS1</v>
      </c>
      <c r="AF75" s="147"/>
    </row>
    <row r="76" spans="1:32" s="193" customFormat="1" x14ac:dyDescent="0.25">
      <c r="A76" s="188"/>
      <c r="B76" s="188"/>
      <c r="C76" s="662"/>
      <c r="D76" s="734"/>
      <c r="E76" s="734"/>
      <c r="F76" s="734"/>
      <c r="G76" s="1145"/>
      <c r="H76" s="188"/>
      <c r="I76" s="661"/>
      <c r="AF76" s="147"/>
    </row>
    <row r="77" spans="1:32" s="754" customFormat="1" x14ac:dyDescent="0.25">
      <c r="D77" s="7"/>
      <c r="E77" s="7"/>
      <c r="F77" s="7"/>
      <c r="G77" s="1131"/>
      <c r="AF77" s="757"/>
    </row>
    <row r="78" spans="1:32" s="628" customFormat="1" x14ac:dyDescent="0.25">
      <c r="A78" s="583" t="s">
        <v>152</v>
      </c>
      <c r="B78" s="583"/>
      <c r="D78" s="916"/>
      <c r="E78" s="916"/>
      <c r="F78" s="916"/>
      <c r="G78" s="1139"/>
      <c r="H78" s="583" t="s">
        <v>152</v>
      </c>
      <c r="AF78" s="712"/>
    </row>
    <row r="79" spans="1:32" s="628" customFormat="1" x14ac:dyDescent="0.25">
      <c r="A79" s="584" t="s">
        <v>35</v>
      </c>
      <c r="B79" s="584"/>
      <c r="D79" s="917"/>
      <c r="E79" s="917"/>
      <c r="F79" s="917"/>
      <c r="G79" s="1139"/>
      <c r="H79" s="584" t="s">
        <v>35</v>
      </c>
      <c r="AF79" s="712"/>
    </row>
    <row r="80" spans="1:32" s="628" customFormat="1" x14ac:dyDescent="0.25">
      <c r="A80" s="584" t="s">
        <v>36</v>
      </c>
      <c r="B80" s="584"/>
      <c r="D80" s="917"/>
      <c r="E80" s="917"/>
      <c r="F80" s="917"/>
      <c r="G80" s="1139"/>
      <c r="H80" s="584" t="s">
        <v>36</v>
      </c>
      <c r="AF80" s="712"/>
    </row>
    <row r="81" spans="1:54" s="628" customFormat="1" x14ac:dyDescent="0.25">
      <c r="A81" s="584" t="s">
        <v>37</v>
      </c>
      <c r="B81" s="584"/>
      <c r="D81" s="917"/>
      <c r="E81" s="917"/>
      <c r="F81" s="917"/>
      <c r="G81" s="1139"/>
      <c r="H81" s="584" t="s">
        <v>37</v>
      </c>
      <c r="AF81" s="712"/>
    </row>
    <row r="82" spans="1:54" s="628" customFormat="1" x14ac:dyDescent="0.25">
      <c r="A82" s="584" t="s">
        <v>40</v>
      </c>
      <c r="B82" s="584"/>
      <c r="D82" s="917"/>
      <c r="E82" s="917"/>
      <c r="F82" s="917"/>
      <c r="G82" s="1139"/>
      <c r="H82" s="584" t="s">
        <v>40</v>
      </c>
      <c r="AF82" s="712"/>
    </row>
    <row r="83" spans="1:54" s="630" customFormat="1" x14ac:dyDescent="0.25">
      <c r="A83" s="629" t="s">
        <v>41</v>
      </c>
      <c r="B83" s="629"/>
      <c r="D83" s="918"/>
      <c r="E83" s="918"/>
      <c r="F83" s="918">
        <v>2</v>
      </c>
      <c r="G83" s="1146"/>
      <c r="H83" s="629" t="s">
        <v>41</v>
      </c>
      <c r="AF83" s="713"/>
    </row>
    <row r="85" spans="1:54" s="621" customFormat="1" x14ac:dyDescent="0.25">
      <c r="A85" s="620" t="s">
        <v>378</v>
      </c>
      <c r="B85" s="620"/>
      <c r="D85" s="720"/>
      <c r="E85" s="720"/>
      <c r="F85" s="720"/>
      <c r="G85" s="1134"/>
      <c r="H85" s="620" t="s">
        <v>378</v>
      </c>
      <c r="AF85" s="697"/>
    </row>
    <row r="86" spans="1:54" s="611" customFormat="1" x14ac:dyDescent="0.25">
      <c r="A86" s="188" t="s">
        <v>1068</v>
      </c>
      <c r="B86" s="188"/>
      <c r="D86" s="739"/>
      <c r="E86" s="739"/>
      <c r="F86" s="739"/>
      <c r="G86" s="1131"/>
      <c r="H86" s="188" t="s">
        <v>1068</v>
      </c>
      <c r="AF86" s="698"/>
    </row>
    <row r="87" spans="1:54" s="611" customFormat="1" x14ac:dyDescent="0.25">
      <c r="A87" s="611" t="s">
        <v>167</v>
      </c>
      <c r="B87" s="611">
        <v>10</v>
      </c>
      <c r="C87" s="611">
        <v>0.51200000000000001</v>
      </c>
      <c r="D87" s="721">
        <v>0.51200000000000001</v>
      </c>
      <c r="E87" s="721"/>
      <c r="F87" s="721"/>
      <c r="G87" s="1131"/>
      <c r="H87" s="611" t="s">
        <v>167</v>
      </c>
      <c r="I87" s="611">
        <v>102.5</v>
      </c>
      <c r="J87" s="611">
        <v>102.5</v>
      </c>
      <c r="K87" s="611">
        <v>102.5</v>
      </c>
      <c r="L87" s="611">
        <v>102.5</v>
      </c>
      <c r="M87" s="611">
        <v>102.5</v>
      </c>
      <c r="N87" s="611">
        <v>102.5</v>
      </c>
      <c r="O87" s="611">
        <v>102.5</v>
      </c>
      <c r="P87" s="611">
        <v>102.5</v>
      </c>
      <c r="Q87" s="611">
        <v>102.5</v>
      </c>
      <c r="R87" s="611">
        <v>102.5</v>
      </c>
      <c r="S87" s="611">
        <v>102.5</v>
      </c>
      <c r="T87" s="611">
        <v>102.5</v>
      </c>
      <c r="U87" s="611">
        <v>102.5</v>
      </c>
      <c r="V87" s="611">
        <v>102.5</v>
      </c>
      <c r="W87" s="611">
        <v>102.5</v>
      </c>
      <c r="X87" s="611">
        <v>102.5</v>
      </c>
      <c r="Y87" s="611">
        <v>102.5</v>
      </c>
      <c r="Z87" s="611">
        <v>102.5</v>
      </c>
      <c r="AA87" s="611">
        <v>102.5</v>
      </c>
      <c r="AB87" s="611">
        <v>102.5</v>
      </c>
      <c r="AC87" s="611">
        <v>102.5</v>
      </c>
      <c r="AD87" s="611">
        <v>102.5</v>
      </c>
      <c r="AE87" s="611">
        <v>102.5</v>
      </c>
      <c r="AF87" s="698">
        <v>102.5</v>
      </c>
    </row>
    <row r="88" spans="1:54" s="611" customFormat="1" x14ac:dyDescent="0.25">
      <c r="A88" s="611" t="s">
        <v>83</v>
      </c>
      <c r="B88" s="611">
        <v>40</v>
      </c>
      <c r="C88" s="611">
        <f>C112</f>
        <v>30</v>
      </c>
      <c r="D88" s="721">
        <f>D112</f>
        <v>30</v>
      </c>
      <c r="E88" s="721"/>
      <c r="F88" s="721"/>
      <c r="G88" s="1131"/>
      <c r="H88" s="611" t="s">
        <v>83</v>
      </c>
      <c r="I88" s="611">
        <v>10</v>
      </c>
      <c r="J88" s="611">
        <v>10</v>
      </c>
      <c r="K88" s="611">
        <v>10</v>
      </c>
      <c r="L88" s="611">
        <v>10</v>
      </c>
      <c r="M88" s="611">
        <v>10</v>
      </c>
      <c r="N88" s="611">
        <v>10</v>
      </c>
      <c r="O88" s="611">
        <v>10</v>
      </c>
      <c r="P88" s="611">
        <v>10</v>
      </c>
      <c r="Q88" s="611">
        <v>10</v>
      </c>
      <c r="R88" s="611">
        <v>10</v>
      </c>
      <c r="S88" s="611">
        <v>10</v>
      </c>
      <c r="T88" s="611">
        <v>10</v>
      </c>
      <c r="U88" s="611">
        <v>10</v>
      </c>
      <c r="V88" s="611">
        <v>10</v>
      </c>
      <c r="W88" s="611">
        <v>10</v>
      </c>
      <c r="X88" s="611">
        <v>10</v>
      </c>
      <c r="Y88" s="611">
        <v>10</v>
      </c>
      <c r="Z88" s="611">
        <v>10</v>
      </c>
      <c r="AA88" s="611">
        <v>10</v>
      </c>
      <c r="AB88" s="611">
        <v>10</v>
      </c>
      <c r="AC88" s="611">
        <v>10</v>
      </c>
      <c r="AD88" s="611">
        <v>10</v>
      </c>
      <c r="AE88" s="611">
        <v>10</v>
      </c>
      <c r="AF88" s="698">
        <v>10</v>
      </c>
    </row>
    <row r="89" spans="1:54" s="611" customFormat="1" x14ac:dyDescent="0.25">
      <c r="A89" s="611" t="s">
        <v>84</v>
      </c>
      <c r="B89" s="615">
        <f>10^3*B87*(B88*(10^(-6)))</f>
        <v>0.39999999999999997</v>
      </c>
      <c r="C89" s="615">
        <f>10^3*C87*(C88*(10^(-6)))</f>
        <v>1.5359999999999999E-2</v>
      </c>
      <c r="D89" s="737">
        <f>10^3*D87*(D88*(10^(-6)))</f>
        <v>1.5359999999999999E-2</v>
      </c>
      <c r="E89" s="737"/>
      <c r="F89" s="737"/>
      <c r="G89" s="1131"/>
      <c r="H89" s="611" t="s">
        <v>84</v>
      </c>
      <c r="I89" s="611">
        <f>I87*I88/1000</f>
        <v>1.0249999999999999</v>
      </c>
      <c r="J89" s="611">
        <f>J87*J88/1000</f>
        <v>1.0249999999999999</v>
      </c>
      <c r="K89" s="611">
        <f t="shared" ref="K89:AF89" si="76">K87*K88/1000</f>
        <v>1.0249999999999999</v>
      </c>
      <c r="L89" s="611">
        <f t="shared" si="76"/>
        <v>1.0249999999999999</v>
      </c>
      <c r="M89" s="611">
        <f t="shared" si="76"/>
        <v>1.0249999999999999</v>
      </c>
      <c r="N89" s="611">
        <f t="shared" si="76"/>
        <v>1.0249999999999999</v>
      </c>
      <c r="O89" s="611">
        <f t="shared" si="76"/>
        <v>1.0249999999999999</v>
      </c>
      <c r="P89" s="611">
        <f t="shared" si="76"/>
        <v>1.0249999999999999</v>
      </c>
      <c r="Q89" s="611">
        <f t="shared" si="76"/>
        <v>1.0249999999999999</v>
      </c>
      <c r="R89" s="611">
        <f t="shared" si="76"/>
        <v>1.0249999999999999</v>
      </c>
      <c r="S89" s="611">
        <f t="shared" si="76"/>
        <v>1.0249999999999999</v>
      </c>
      <c r="T89" s="611">
        <f t="shared" si="76"/>
        <v>1.0249999999999999</v>
      </c>
      <c r="U89" s="611">
        <f t="shared" si="76"/>
        <v>1.0249999999999999</v>
      </c>
      <c r="V89" s="611">
        <f t="shared" si="76"/>
        <v>1.0249999999999999</v>
      </c>
      <c r="W89" s="611">
        <f t="shared" si="76"/>
        <v>1.0249999999999999</v>
      </c>
      <c r="X89" s="611">
        <f t="shared" si="76"/>
        <v>1.0249999999999999</v>
      </c>
      <c r="Y89" s="611">
        <f t="shared" si="76"/>
        <v>1.0249999999999999</v>
      </c>
      <c r="Z89" s="611">
        <f t="shared" si="76"/>
        <v>1.0249999999999999</v>
      </c>
      <c r="AA89" s="611">
        <f t="shared" si="76"/>
        <v>1.0249999999999999</v>
      </c>
      <c r="AB89" s="611">
        <f t="shared" si="76"/>
        <v>1.0249999999999999</v>
      </c>
      <c r="AC89" s="611">
        <f t="shared" si="76"/>
        <v>1.0249999999999999</v>
      </c>
      <c r="AD89" s="611">
        <f t="shared" si="76"/>
        <v>1.0249999999999999</v>
      </c>
      <c r="AE89" s="611">
        <f t="shared" si="76"/>
        <v>1.0249999999999999</v>
      </c>
      <c r="AF89" s="698">
        <f t="shared" si="76"/>
        <v>1.0249999999999999</v>
      </c>
    </row>
    <row r="90" spans="1:54" s="611" customFormat="1" x14ac:dyDescent="0.25">
      <c r="A90" s="611" t="s">
        <v>448</v>
      </c>
      <c r="B90" s="615"/>
      <c r="C90" s="758">
        <v>30</v>
      </c>
      <c r="D90" s="919">
        <v>30</v>
      </c>
      <c r="E90" s="919"/>
      <c r="F90" s="919"/>
      <c r="G90" s="1131"/>
      <c r="H90" s="611" t="s">
        <v>448</v>
      </c>
      <c r="I90" s="611">
        <v>40</v>
      </c>
      <c r="J90" s="611">
        <v>40</v>
      </c>
      <c r="K90" s="611">
        <v>40</v>
      </c>
      <c r="L90" s="611">
        <v>40</v>
      </c>
      <c r="M90" s="611">
        <v>40</v>
      </c>
      <c r="N90" s="611">
        <v>40</v>
      </c>
      <c r="O90" s="611">
        <v>40</v>
      </c>
      <c r="P90" s="611">
        <v>40</v>
      </c>
      <c r="Q90" s="611">
        <v>40</v>
      </c>
      <c r="R90" s="611">
        <v>40</v>
      </c>
      <c r="S90" s="611">
        <v>40</v>
      </c>
      <c r="T90" s="611">
        <v>40</v>
      </c>
      <c r="U90" s="611">
        <v>40</v>
      </c>
      <c r="V90" s="611">
        <v>40</v>
      </c>
      <c r="W90" s="611">
        <v>40</v>
      </c>
      <c r="X90" s="611">
        <v>40</v>
      </c>
      <c r="Y90" s="611">
        <v>40</v>
      </c>
      <c r="Z90" s="611">
        <v>40</v>
      </c>
      <c r="AA90" s="611">
        <v>40</v>
      </c>
      <c r="AB90" s="611">
        <v>40</v>
      </c>
      <c r="AC90" s="611">
        <v>40</v>
      </c>
      <c r="AD90" s="611">
        <v>40</v>
      </c>
      <c r="AE90" s="611">
        <v>40</v>
      </c>
      <c r="AF90" s="698">
        <v>40</v>
      </c>
    </row>
    <row r="91" spans="1:54" s="611" customFormat="1" x14ac:dyDescent="0.25">
      <c r="A91" s="611" t="s">
        <v>86</v>
      </c>
      <c r="B91" s="615">
        <v>1</v>
      </c>
      <c r="C91" s="615">
        <v>1</v>
      </c>
      <c r="D91" s="737">
        <v>1</v>
      </c>
      <c r="E91" s="737"/>
      <c r="F91" s="737"/>
      <c r="G91" s="1131"/>
      <c r="H91" s="611" t="s">
        <v>86</v>
      </c>
      <c r="I91" s="611">
        <v>1</v>
      </c>
      <c r="J91" s="611">
        <v>1</v>
      </c>
      <c r="K91" s="611">
        <v>1</v>
      </c>
      <c r="L91" s="611">
        <v>1</v>
      </c>
      <c r="M91" s="611">
        <v>1</v>
      </c>
      <c r="N91" s="611">
        <v>1</v>
      </c>
      <c r="O91" s="611">
        <v>1</v>
      </c>
      <c r="P91" s="611">
        <v>1</v>
      </c>
      <c r="Q91" s="611">
        <v>1</v>
      </c>
      <c r="R91" s="611">
        <v>1</v>
      </c>
      <c r="S91" s="611">
        <v>1</v>
      </c>
      <c r="T91" s="611">
        <v>1</v>
      </c>
      <c r="U91" s="611">
        <v>1</v>
      </c>
      <c r="V91" s="611">
        <v>1</v>
      </c>
      <c r="W91" s="611">
        <v>1</v>
      </c>
      <c r="X91" s="611">
        <v>1</v>
      </c>
      <c r="Y91" s="611">
        <v>1</v>
      </c>
      <c r="Z91" s="611">
        <v>1</v>
      </c>
      <c r="AA91" s="611">
        <v>1</v>
      </c>
      <c r="AB91" s="611">
        <v>1</v>
      </c>
      <c r="AC91" s="611">
        <v>1</v>
      </c>
      <c r="AD91" s="611">
        <v>1</v>
      </c>
      <c r="AE91" s="611">
        <v>1</v>
      </c>
      <c r="AF91" s="698">
        <v>1</v>
      </c>
    </row>
    <row r="92" spans="1:54" s="611" customFormat="1" x14ac:dyDescent="0.25">
      <c r="A92" s="611" t="s">
        <v>87</v>
      </c>
      <c r="B92" s="616">
        <f>B89/(B88/B91)</f>
        <v>9.9999999999999985E-3</v>
      </c>
      <c r="C92" s="759">
        <f>C89/(C88/C91)</f>
        <v>5.1199999999999998E-4</v>
      </c>
      <c r="D92" s="920">
        <f>D89/(D88/D91)</f>
        <v>5.1199999999999998E-4</v>
      </c>
      <c r="E92" s="920"/>
      <c r="F92" s="920"/>
      <c r="G92" s="1131"/>
      <c r="H92" s="611" t="s">
        <v>87</v>
      </c>
      <c r="I92" s="611">
        <f>(I89/I90)*I91</f>
        <v>2.5624999999999998E-2</v>
      </c>
      <c r="J92" s="611">
        <f>(J89/J90)*J91</f>
        <v>2.5624999999999998E-2</v>
      </c>
      <c r="K92" s="611">
        <f t="shared" ref="K92:AF92" si="77">(K89/K90)*K91</f>
        <v>2.5624999999999998E-2</v>
      </c>
      <c r="L92" s="611">
        <f t="shared" si="77"/>
        <v>2.5624999999999998E-2</v>
      </c>
      <c r="M92" s="611">
        <f t="shared" si="77"/>
        <v>2.5624999999999998E-2</v>
      </c>
      <c r="N92" s="611">
        <f t="shared" si="77"/>
        <v>2.5624999999999998E-2</v>
      </c>
      <c r="O92" s="611">
        <f t="shared" si="77"/>
        <v>2.5624999999999998E-2</v>
      </c>
      <c r="P92" s="611">
        <f t="shared" si="77"/>
        <v>2.5624999999999998E-2</v>
      </c>
      <c r="Q92" s="611">
        <f t="shared" si="77"/>
        <v>2.5624999999999998E-2</v>
      </c>
      <c r="R92" s="611">
        <f t="shared" si="77"/>
        <v>2.5624999999999998E-2</v>
      </c>
      <c r="S92" s="611">
        <f t="shared" si="77"/>
        <v>2.5624999999999998E-2</v>
      </c>
      <c r="T92" s="611">
        <f t="shared" si="77"/>
        <v>2.5624999999999998E-2</v>
      </c>
      <c r="U92" s="611">
        <f t="shared" si="77"/>
        <v>2.5624999999999998E-2</v>
      </c>
      <c r="V92" s="611">
        <f t="shared" si="77"/>
        <v>2.5624999999999998E-2</v>
      </c>
      <c r="W92" s="611">
        <f t="shared" si="77"/>
        <v>2.5624999999999998E-2</v>
      </c>
      <c r="X92" s="611">
        <f t="shared" si="77"/>
        <v>2.5624999999999998E-2</v>
      </c>
      <c r="Y92" s="611">
        <f t="shared" si="77"/>
        <v>2.5624999999999998E-2</v>
      </c>
      <c r="Z92" s="611">
        <f t="shared" si="77"/>
        <v>2.5624999999999998E-2</v>
      </c>
      <c r="AA92" s="611">
        <f t="shared" si="77"/>
        <v>2.5624999999999998E-2</v>
      </c>
      <c r="AB92" s="611">
        <f t="shared" si="77"/>
        <v>2.5624999999999998E-2</v>
      </c>
      <c r="AC92" s="611">
        <f t="shared" si="77"/>
        <v>2.5624999999999998E-2</v>
      </c>
      <c r="AD92" s="611">
        <f t="shared" si="77"/>
        <v>2.5624999999999998E-2</v>
      </c>
      <c r="AE92" s="611">
        <f t="shared" si="77"/>
        <v>2.5624999999999998E-2</v>
      </c>
      <c r="AF92" s="698">
        <f t="shared" si="77"/>
        <v>2.5624999999999998E-2</v>
      </c>
    </row>
    <row r="93" spans="1:54" s="754" customFormat="1" x14ac:dyDescent="0.25">
      <c r="D93" s="7"/>
      <c r="E93" s="7"/>
      <c r="F93" s="7"/>
      <c r="G93" s="1131"/>
      <c r="AF93" s="757"/>
    </row>
    <row r="94" spans="1:54" s="611" customFormat="1" x14ac:dyDescent="0.25">
      <c r="A94" s="645" t="s">
        <v>392</v>
      </c>
      <c r="B94" s="645"/>
      <c r="D94" s="739"/>
      <c r="E94" s="739"/>
      <c r="F94" s="739"/>
      <c r="G94" s="1131"/>
      <c r="H94" s="645" t="s">
        <v>392</v>
      </c>
      <c r="AF94" s="698"/>
    </row>
    <row r="95" spans="1:54" s="611" customFormat="1" x14ac:dyDescent="0.25">
      <c r="A95" s="611" t="s">
        <v>167</v>
      </c>
      <c r="B95" s="611">
        <v>10</v>
      </c>
      <c r="C95" s="611">
        <v>10.199999999999999</v>
      </c>
      <c r="D95" s="611">
        <v>10.199999999999999</v>
      </c>
      <c r="E95" s="611">
        <v>10.199999999999999</v>
      </c>
      <c r="F95" s="611">
        <v>10.199999999999999</v>
      </c>
      <c r="G95" s="1131"/>
      <c r="H95" s="611" t="s">
        <v>167</v>
      </c>
      <c r="I95" s="611">
        <v>1020</v>
      </c>
      <c r="J95" s="611">
        <v>1020</v>
      </c>
      <c r="K95" s="611">
        <v>1020</v>
      </c>
      <c r="L95" s="611">
        <v>1020</v>
      </c>
      <c r="M95" s="611">
        <v>1020</v>
      </c>
      <c r="N95" s="611">
        <v>1020</v>
      </c>
      <c r="O95" s="611">
        <v>1020</v>
      </c>
      <c r="P95" s="611">
        <v>1020</v>
      </c>
      <c r="Q95" s="611">
        <v>1020</v>
      </c>
      <c r="R95" s="611">
        <v>1020</v>
      </c>
      <c r="S95" s="611">
        <v>1020</v>
      </c>
      <c r="T95" s="611">
        <v>1020</v>
      </c>
      <c r="U95" s="611">
        <v>1020</v>
      </c>
      <c r="V95" s="611">
        <v>1020</v>
      </c>
      <c r="W95" s="611">
        <v>1020</v>
      </c>
      <c r="X95" s="611">
        <v>1020</v>
      </c>
      <c r="Y95" s="611">
        <v>1020</v>
      </c>
      <c r="Z95" s="611">
        <v>1020</v>
      </c>
      <c r="AA95" s="611">
        <v>1020</v>
      </c>
      <c r="AB95" s="611">
        <v>1020</v>
      </c>
      <c r="AC95" s="611">
        <v>1020</v>
      </c>
      <c r="AD95" s="611">
        <v>1020</v>
      </c>
      <c r="AE95" s="611">
        <v>1020</v>
      </c>
      <c r="AF95" s="698">
        <v>1020</v>
      </c>
      <c r="AG95" s="611">
        <f>10.24/20</f>
        <v>0.51200000000000001</v>
      </c>
      <c r="AH95" s="611">
        <f>10.24/20</f>
        <v>0.51200000000000001</v>
      </c>
      <c r="AI95" s="611">
        <f t="shared" ref="AI95:BB95" si="78">10.24/20</f>
        <v>0.51200000000000001</v>
      </c>
      <c r="AJ95" s="611">
        <f t="shared" si="78"/>
        <v>0.51200000000000001</v>
      </c>
      <c r="AK95" s="611">
        <f t="shared" si="78"/>
        <v>0.51200000000000001</v>
      </c>
      <c r="AL95" s="611">
        <f t="shared" si="78"/>
        <v>0.51200000000000001</v>
      </c>
      <c r="AM95" s="611">
        <f t="shared" si="78"/>
        <v>0.51200000000000001</v>
      </c>
      <c r="AN95" s="611">
        <f t="shared" si="78"/>
        <v>0.51200000000000001</v>
      </c>
      <c r="AO95" s="611">
        <f t="shared" si="78"/>
        <v>0.51200000000000001</v>
      </c>
      <c r="AP95" s="611">
        <f t="shared" si="78"/>
        <v>0.51200000000000001</v>
      </c>
      <c r="AQ95" s="611">
        <f t="shared" si="78"/>
        <v>0.51200000000000001</v>
      </c>
      <c r="AR95" s="611">
        <f t="shared" si="78"/>
        <v>0.51200000000000001</v>
      </c>
      <c r="AS95" s="611">
        <f t="shared" si="78"/>
        <v>0.51200000000000001</v>
      </c>
      <c r="AT95" s="611">
        <f t="shared" si="78"/>
        <v>0.51200000000000001</v>
      </c>
      <c r="AU95" s="611">
        <f t="shared" si="78"/>
        <v>0.51200000000000001</v>
      </c>
      <c r="AV95" s="611">
        <f t="shared" si="78"/>
        <v>0.51200000000000001</v>
      </c>
      <c r="AW95" s="611">
        <f t="shared" si="78"/>
        <v>0.51200000000000001</v>
      </c>
      <c r="AX95" s="611">
        <f t="shared" si="78"/>
        <v>0.51200000000000001</v>
      </c>
      <c r="AY95" s="611">
        <f t="shared" si="78"/>
        <v>0.51200000000000001</v>
      </c>
      <c r="AZ95" s="611">
        <f t="shared" si="78"/>
        <v>0.51200000000000001</v>
      </c>
      <c r="BA95" s="611">
        <f t="shared" si="78"/>
        <v>0.51200000000000001</v>
      </c>
      <c r="BB95" s="611">
        <f t="shared" si="78"/>
        <v>0.51200000000000001</v>
      </c>
    </row>
    <row r="96" spans="1:54" s="611" customFormat="1" x14ac:dyDescent="0.25">
      <c r="A96" s="611" t="s">
        <v>83</v>
      </c>
      <c r="B96" s="611">
        <v>40</v>
      </c>
      <c r="C96" s="611">
        <v>10</v>
      </c>
      <c r="D96" s="611">
        <v>10</v>
      </c>
      <c r="E96" s="611">
        <v>10</v>
      </c>
      <c r="F96" s="611">
        <v>10</v>
      </c>
      <c r="G96" s="1131"/>
      <c r="H96" s="611" t="s">
        <v>83</v>
      </c>
      <c r="I96" s="611">
        <v>10</v>
      </c>
      <c r="J96" s="611">
        <v>10</v>
      </c>
      <c r="K96" s="611">
        <v>10</v>
      </c>
      <c r="L96" s="611">
        <v>10</v>
      </c>
      <c r="M96" s="611">
        <v>10</v>
      </c>
      <c r="N96" s="611">
        <v>10</v>
      </c>
      <c r="O96" s="611">
        <v>10</v>
      </c>
      <c r="P96" s="611">
        <v>10</v>
      </c>
      <c r="Q96" s="611">
        <v>10</v>
      </c>
      <c r="R96" s="611">
        <v>10</v>
      </c>
      <c r="S96" s="611">
        <v>10</v>
      </c>
      <c r="T96" s="611">
        <v>10</v>
      </c>
      <c r="U96" s="611">
        <v>10</v>
      </c>
      <c r="V96" s="611">
        <v>10</v>
      </c>
      <c r="W96" s="611">
        <v>10</v>
      </c>
      <c r="X96" s="611">
        <v>10</v>
      </c>
      <c r="Y96" s="611">
        <v>10</v>
      </c>
      <c r="Z96" s="611">
        <v>10</v>
      </c>
      <c r="AA96" s="611">
        <v>10</v>
      </c>
      <c r="AB96" s="611">
        <v>10</v>
      </c>
      <c r="AC96" s="611">
        <v>10</v>
      </c>
      <c r="AD96" s="611">
        <v>10</v>
      </c>
      <c r="AE96" s="611">
        <v>10</v>
      </c>
      <c r="AF96" s="698">
        <v>10</v>
      </c>
      <c r="AG96" s="611">
        <v>50</v>
      </c>
      <c r="AH96" s="611">
        <v>50</v>
      </c>
      <c r="AI96" s="611">
        <v>50</v>
      </c>
      <c r="AJ96" s="611">
        <v>50</v>
      </c>
      <c r="AK96" s="611">
        <v>50</v>
      </c>
      <c r="AL96" s="611">
        <v>50</v>
      </c>
      <c r="AM96" s="611">
        <v>50</v>
      </c>
      <c r="AN96" s="611">
        <v>50</v>
      </c>
      <c r="AO96" s="611">
        <v>50</v>
      </c>
      <c r="AP96" s="611">
        <v>50</v>
      </c>
      <c r="AQ96" s="611">
        <v>50</v>
      </c>
      <c r="AR96" s="611">
        <v>50</v>
      </c>
      <c r="AS96" s="611">
        <v>50</v>
      </c>
      <c r="AT96" s="611">
        <v>50</v>
      </c>
      <c r="AU96" s="611">
        <v>50</v>
      </c>
      <c r="AV96" s="611">
        <v>50</v>
      </c>
      <c r="AW96" s="611">
        <v>50</v>
      </c>
      <c r="AX96" s="611">
        <v>50</v>
      </c>
      <c r="AY96" s="611">
        <v>50</v>
      </c>
      <c r="AZ96" s="611">
        <v>50</v>
      </c>
      <c r="BA96" s="611">
        <v>50</v>
      </c>
      <c r="BB96" s="611">
        <v>50</v>
      </c>
    </row>
    <row r="97" spans="1:54" s="611" customFormat="1" x14ac:dyDescent="0.25">
      <c r="A97" s="611" t="s">
        <v>84</v>
      </c>
      <c r="B97" s="615">
        <f>10^3*B95*(B96*(10^(-6)))</f>
        <v>0.39999999999999997</v>
      </c>
      <c r="C97" s="615">
        <f>10^3*C95*(C96*(10^(-6)))</f>
        <v>0.10199999999999999</v>
      </c>
      <c r="D97" s="615">
        <f>10^3*D95*(D96*(10^(-6)))</f>
        <v>0.10199999999999999</v>
      </c>
      <c r="E97" s="615">
        <f>10^3*E95*(E96*(10^(-6)))</f>
        <v>0.10199999999999999</v>
      </c>
      <c r="F97" s="615">
        <f>10^3*F95*(F96*(10^(-6)))</f>
        <v>0.10199999999999999</v>
      </c>
      <c r="G97" s="1131"/>
      <c r="H97" s="611" t="s">
        <v>84</v>
      </c>
      <c r="I97" s="615">
        <f>10^3*I95*(I96*(10^(-6)))</f>
        <v>10.199999999999999</v>
      </c>
      <c r="J97" s="615">
        <f>10^3*J95*(J96*(10^(-6)))</f>
        <v>10.199999999999999</v>
      </c>
      <c r="K97" s="615">
        <f t="shared" ref="K97:AF97" si="79">10^3*K95*(K96*(10^(-6)))</f>
        <v>10.199999999999999</v>
      </c>
      <c r="L97" s="615">
        <f t="shared" si="79"/>
        <v>10.199999999999999</v>
      </c>
      <c r="M97" s="615">
        <f t="shared" si="79"/>
        <v>10.199999999999999</v>
      </c>
      <c r="N97" s="615">
        <f t="shared" si="79"/>
        <v>10.199999999999999</v>
      </c>
      <c r="O97" s="615">
        <f t="shared" si="79"/>
        <v>10.199999999999999</v>
      </c>
      <c r="P97" s="615">
        <f t="shared" si="79"/>
        <v>10.199999999999999</v>
      </c>
      <c r="Q97" s="615">
        <f t="shared" si="79"/>
        <v>10.199999999999999</v>
      </c>
      <c r="R97" s="615">
        <f t="shared" si="79"/>
        <v>10.199999999999999</v>
      </c>
      <c r="S97" s="615">
        <f t="shared" si="79"/>
        <v>10.199999999999999</v>
      </c>
      <c r="T97" s="615">
        <f t="shared" si="79"/>
        <v>10.199999999999999</v>
      </c>
      <c r="U97" s="615">
        <f t="shared" si="79"/>
        <v>10.199999999999999</v>
      </c>
      <c r="V97" s="615">
        <f t="shared" si="79"/>
        <v>10.199999999999999</v>
      </c>
      <c r="W97" s="615">
        <f t="shared" si="79"/>
        <v>10.199999999999999</v>
      </c>
      <c r="X97" s="615">
        <f t="shared" si="79"/>
        <v>10.199999999999999</v>
      </c>
      <c r="Y97" s="615">
        <f t="shared" si="79"/>
        <v>10.199999999999999</v>
      </c>
      <c r="Z97" s="615">
        <f t="shared" si="79"/>
        <v>10.199999999999999</v>
      </c>
      <c r="AA97" s="615">
        <f t="shared" si="79"/>
        <v>10.199999999999999</v>
      </c>
      <c r="AB97" s="615">
        <f t="shared" si="79"/>
        <v>10.199999999999999</v>
      </c>
      <c r="AC97" s="615">
        <f t="shared" si="79"/>
        <v>10.199999999999999</v>
      </c>
      <c r="AD97" s="615">
        <f t="shared" si="79"/>
        <v>10.199999999999999</v>
      </c>
      <c r="AE97" s="615">
        <f t="shared" si="79"/>
        <v>10.199999999999999</v>
      </c>
      <c r="AF97" s="707">
        <f t="shared" si="79"/>
        <v>10.199999999999999</v>
      </c>
      <c r="AG97" s="615">
        <f>10^3*AG95*(AG96*(10^(-6)))</f>
        <v>2.5599999999999998E-2</v>
      </c>
      <c r="AH97" s="615">
        <f>10^3*AH95*(AH96*(10^(-6)))</f>
        <v>2.5599999999999998E-2</v>
      </c>
      <c r="AI97" s="615">
        <f t="shared" ref="AI97:BB97" si="80">10^3*AI95*(AI96*(10^(-6)))</f>
        <v>2.5599999999999998E-2</v>
      </c>
      <c r="AJ97" s="615">
        <f t="shared" si="80"/>
        <v>2.5599999999999998E-2</v>
      </c>
      <c r="AK97" s="615">
        <f t="shared" si="80"/>
        <v>2.5599999999999998E-2</v>
      </c>
      <c r="AL97" s="615">
        <f t="shared" si="80"/>
        <v>2.5599999999999998E-2</v>
      </c>
      <c r="AM97" s="615">
        <f t="shared" si="80"/>
        <v>2.5599999999999998E-2</v>
      </c>
      <c r="AN97" s="615">
        <f t="shared" si="80"/>
        <v>2.5599999999999998E-2</v>
      </c>
      <c r="AO97" s="615">
        <f t="shared" si="80"/>
        <v>2.5599999999999998E-2</v>
      </c>
      <c r="AP97" s="615">
        <f t="shared" si="80"/>
        <v>2.5599999999999998E-2</v>
      </c>
      <c r="AQ97" s="615">
        <f t="shared" si="80"/>
        <v>2.5599999999999998E-2</v>
      </c>
      <c r="AR97" s="615">
        <f t="shared" si="80"/>
        <v>2.5599999999999998E-2</v>
      </c>
      <c r="AS97" s="615">
        <f t="shared" si="80"/>
        <v>2.5599999999999998E-2</v>
      </c>
      <c r="AT97" s="615">
        <f t="shared" si="80"/>
        <v>2.5599999999999998E-2</v>
      </c>
      <c r="AU97" s="615">
        <f t="shared" si="80"/>
        <v>2.5599999999999998E-2</v>
      </c>
      <c r="AV97" s="615">
        <f t="shared" si="80"/>
        <v>2.5599999999999998E-2</v>
      </c>
      <c r="AW97" s="615">
        <f t="shared" si="80"/>
        <v>2.5599999999999998E-2</v>
      </c>
      <c r="AX97" s="615">
        <f t="shared" si="80"/>
        <v>2.5599999999999998E-2</v>
      </c>
      <c r="AY97" s="615">
        <f t="shared" si="80"/>
        <v>2.5599999999999998E-2</v>
      </c>
      <c r="AZ97" s="615">
        <f t="shared" si="80"/>
        <v>2.5599999999999998E-2</v>
      </c>
      <c r="BA97" s="615">
        <f t="shared" si="80"/>
        <v>2.5599999999999998E-2</v>
      </c>
      <c r="BB97" s="615">
        <f t="shared" si="80"/>
        <v>2.5599999999999998E-2</v>
      </c>
    </row>
    <row r="98" spans="1:54" s="611" customFormat="1" x14ac:dyDescent="0.25">
      <c r="A98" s="611" t="s">
        <v>448</v>
      </c>
      <c r="B98" s="615"/>
      <c r="C98" s="615">
        <v>200</v>
      </c>
      <c r="D98" s="615">
        <v>200</v>
      </c>
      <c r="E98" s="615">
        <v>200</v>
      </c>
      <c r="F98" s="615">
        <v>200</v>
      </c>
      <c r="G98" s="1131"/>
      <c r="I98" s="615">
        <v>40</v>
      </c>
      <c r="J98" s="615">
        <v>40</v>
      </c>
      <c r="K98" s="615">
        <v>40</v>
      </c>
      <c r="L98" s="615">
        <v>40</v>
      </c>
      <c r="M98" s="615">
        <v>40</v>
      </c>
      <c r="N98" s="615">
        <v>40</v>
      </c>
      <c r="O98" s="615">
        <v>40</v>
      </c>
      <c r="P98" s="615">
        <v>40</v>
      </c>
      <c r="Q98" s="615">
        <v>40</v>
      </c>
      <c r="R98" s="615">
        <v>40</v>
      </c>
      <c r="S98" s="615">
        <v>40</v>
      </c>
      <c r="T98" s="615">
        <v>40</v>
      </c>
      <c r="U98" s="615">
        <v>40</v>
      </c>
      <c r="V98" s="615">
        <v>40</v>
      </c>
      <c r="W98" s="615">
        <v>40</v>
      </c>
      <c r="X98" s="615">
        <v>40</v>
      </c>
      <c r="Y98" s="615">
        <v>40</v>
      </c>
      <c r="Z98" s="615">
        <v>40</v>
      </c>
      <c r="AA98" s="615">
        <v>40</v>
      </c>
      <c r="AB98" s="615">
        <v>40</v>
      </c>
      <c r="AC98" s="615">
        <v>40</v>
      </c>
      <c r="AD98" s="615">
        <v>40</v>
      </c>
      <c r="AE98" s="615">
        <v>40</v>
      </c>
      <c r="AF98" s="707">
        <v>40</v>
      </c>
      <c r="AG98" s="615">
        <v>50</v>
      </c>
      <c r="AH98" s="615">
        <v>50</v>
      </c>
      <c r="AI98" s="615">
        <v>50</v>
      </c>
      <c r="AJ98" s="615">
        <v>50</v>
      </c>
      <c r="AK98" s="615">
        <v>50</v>
      </c>
      <c r="AL98" s="615">
        <v>50</v>
      </c>
      <c r="AM98" s="615">
        <v>50</v>
      </c>
      <c r="AN98" s="615">
        <v>50</v>
      </c>
      <c r="AO98" s="615">
        <v>50</v>
      </c>
      <c r="AP98" s="615">
        <v>50</v>
      </c>
      <c r="AQ98" s="615">
        <v>50</v>
      </c>
      <c r="AR98" s="615">
        <v>50</v>
      </c>
      <c r="AS98" s="615">
        <v>50</v>
      </c>
      <c r="AT98" s="615">
        <v>50</v>
      </c>
      <c r="AU98" s="615">
        <v>50</v>
      </c>
      <c r="AV98" s="615">
        <v>50</v>
      </c>
      <c r="AW98" s="615">
        <v>50</v>
      </c>
      <c r="AX98" s="615">
        <v>50</v>
      </c>
      <c r="AY98" s="615">
        <v>50</v>
      </c>
      <c r="AZ98" s="615">
        <v>50</v>
      </c>
      <c r="BA98" s="615">
        <v>50</v>
      </c>
      <c r="BB98" s="615">
        <v>50</v>
      </c>
    </row>
    <row r="99" spans="1:54" s="611" customFormat="1" x14ac:dyDescent="0.25">
      <c r="A99" s="611" t="s">
        <v>86</v>
      </c>
      <c r="B99" s="615">
        <v>1</v>
      </c>
      <c r="C99" s="615">
        <v>1</v>
      </c>
      <c r="D99" s="615">
        <v>1</v>
      </c>
      <c r="E99" s="615">
        <v>1</v>
      </c>
      <c r="F99" s="615">
        <v>1</v>
      </c>
      <c r="G99" s="1131"/>
      <c r="H99" s="611" t="s">
        <v>86</v>
      </c>
      <c r="I99" s="615">
        <v>1</v>
      </c>
      <c r="J99" s="615">
        <v>1</v>
      </c>
      <c r="K99" s="615">
        <v>1</v>
      </c>
      <c r="L99" s="615">
        <v>1</v>
      </c>
      <c r="M99" s="615">
        <v>1</v>
      </c>
      <c r="N99" s="615">
        <v>1</v>
      </c>
      <c r="O99" s="615">
        <v>1</v>
      </c>
      <c r="P99" s="615">
        <v>1</v>
      </c>
      <c r="Q99" s="615">
        <v>1</v>
      </c>
      <c r="R99" s="615">
        <v>1</v>
      </c>
      <c r="S99" s="615">
        <v>1</v>
      </c>
      <c r="T99" s="615">
        <v>1</v>
      </c>
      <c r="U99" s="615">
        <v>1</v>
      </c>
      <c r="V99" s="615">
        <v>1</v>
      </c>
      <c r="W99" s="615">
        <v>1</v>
      </c>
      <c r="X99" s="615">
        <v>1</v>
      </c>
      <c r="Y99" s="615">
        <v>1</v>
      </c>
      <c r="Z99" s="615">
        <v>1</v>
      </c>
      <c r="AA99" s="615">
        <v>1</v>
      </c>
      <c r="AB99" s="615">
        <v>1</v>
      </c>
      <c r="AC99" s="615">
        <v>1</v>
      </c>
      <c r="AD99" s="615">
        <v>1</v>
      </c>
      <c r="AE99" s="615">
        <v>1</v>
      </c>
      <c r="AF99" s="707">
        <v>1</v>
      </c>
      <c r="AG99" s="615">
        <v>1</v>
      </c>
      <c r="AH99" s="615">
        <v>1</v>
      </c>
      <c r="AI99" s="615">
        <v>1</v>
      </c>
      <c r="AJ99" s="615">
        <v>1</v>
      </c>
      <c r="AK99" s="615">
        <v>1</v>
      </c>
      <c r="AL99" s="615">
        <v>1</v>
      </c>
      <c r="AM99" s="615">
        <v>1</v>
      </c>
      <c r="AN99" s="615">
        <v>1</v>
      </c>
      <c r="AO99" s="615">
        <v>1</v>
      </c>
      <c r="AP99" s="615">
        <v>1</v>
      </c>
      <c r="AQ99" s="615">
        <v>1</v>
      </c>
      <c r="AR99" s="615">
        <v>1</v>
      </c>
      <c r="AS99" s="615">
        <v>1</v>
      </c>
      <c r="AT99" s="615">
        <v>1</v>
      </c>
      <c r="AU99" s="615">
        <v>1</v>
      </c>
      <c r="AV99" s="615">
        <v>1</v>
      </c>
      <c r="AW99" s="615">
        <v>1</v>
      </c>
      <c r="AX99" s="615">
        <v>1</v>
      </c>
      <c r="AY99" s="615">
        <v>1</v>
      </c>
      <c r="AZ99" s="615">
        <v>1</v>
      </c>
      <c r="BA99" s="615">
        <v>1</v>
      </c>
      <c r="BB99" s="615">
        <v>1</v>
      </c>
    </row>
    <row r="100" spans="1:54" s="611" customFormat="1" x14ac:dyDescent="0.25">
      <c r="A100" s="611" t="s">
        <v>87</v>
      </c>
      <c r="B100" s="616">
        <f t="shared" ref="B100" si="81">B97/(B96/B99)</f>
        <v>9.9999999999999985E-3</v>
      </c>
      <c r="C100" s="759">
        <f>C97/C98</f>
        <v>5.0999999999999993E-4</v>
      </c>
      <c r="D100" s="759">
        <f>D97/D98</f>
        <v>5.0999999999999993E-4</v>
      </c>
      <c r="E100" s="759">
        <f>E97/E98</f>
        <v>5.0999999999999993E-4</v>
      </c>
      <c r="F100" s="759">
        <f>F97/F98</f>
        <v>5.0999999999999993E-4</v>
      </c>
      <c r="G100" s="1131"/>
      <c r="H100" s="611" t="s">
        <v>87</v>
      </c>
      <c r="I100" s="759">
        <f>I97/I98</f>
        <v>0.255</v>
      </c>
      <c r="J100" s="759">
        <f>J97/J98</f>
        <v>0.255</v>
      </c>
      <c r="K100" s="759">
        <f t="shared" ref="K100:AF100" si="82">K97/K98</f>
        <v>0.255</v>
      </c>
      <c r="L100" s="759">
        <f t="shared" si="82"/>
        <v>0.255</v>
      </c>
      <c r="M100" s="759">
        <f t="shared" si="82"/>
        <v>0.255</v>
      </c>
      <c r="N100" s="759">
        <f t="shared" si="82"/>
        <v>0.255</v>
      </c>
      <c r="O100" s="759">
        <f t="shared" si="82"/>
        <v>0.255</v>
      </c>
      <c r="P100" s="759">
        <f t="shared" si="82"/>
        <v>0.255</v>
      </c>
      <c r="Q100" s="759">
        <f t="shared" si="82"/>
        <v>0.255</v>
      </c>
      <c r="R100" s="759">
        <f t="shared" si="82"/>
        <v>0.255</v>
      </c>
      <c r="S100" s="759">
        <f t="shared" si="82"/>
        <v>0.255</v>
      </c>
      <c r="T100" s="759">
        <f t="shared" si="82"/>
        <v>0.255</v>
      </c>
      <c r="U100" s="759">
        <f t="shared" si="82"/>
        <v>0.255</v>
      </c>
      <c r="V100" s="759">
        <f t="shared" si="82"/>
        <v>0.255</v>
      </c>
      <c r="W100" s="759">
        <f t="shared" si="82"/>
        <v>0.255</v>
      </c>
      <c r="X100" s="759">
        <f t="shared" si="82"/>
        <v>0.255</v>
      </c>
      <c r="Y100" s="759">
        <f t="shared" si="82"/>
        <v>0.255</v>
      </c>
      <c r="Z100" s="759">
        <f t="shared" si="82"/>
        <v>0.255</v>
      </c>
      <c r="AA100" s="759">
        <f t="shared" si="82"/>
        <v>0.255</v>
      </c>
      <c r="AB100" s="759">
        <f t="shared" si="82"/>
        <v>0.255</v>
      </c>
      <c r="AC100" s="759">
        <f t="shared" si="82"/>
        <v>0.255</v>
      </c>
      <c r="AD100" s="759">
        <f t="shared" si="82"/>
        <v>0.255</v>
      </c>
      <c r="AE100" s="759">
        <f t="shared" si="82"/>
        <v>0.255</v>
      </c>
      <c r="AF100" s="790">
        <f t="shared" si="82"/>
        <v>0.255</v>
      </c>
      <c r="AG100" s="759">
        <f>AG97/AG98</f>
        <v>5.1199999999999998E-4</v>
      </c>
      <c r="AH100" s="759">
        <f>AH97/AH98</f>
        <v>5.1199999999999998E-4</v>
      </c>
      <c r="AI100" s="759">
        <f t="shared" ref="AI100:BB100" si="83">AI97/AI98</f>
        <v>5.1199999999999998E-4</v>
      </c>
      <c r="AJ100" s="759">
        <f t="shared" si="83"/>
        <v>5.1199999999999998E-4</v>
      </c>
      <c r="AK100" s="759">
        <f t="shared" si="83"/>
        <v>5.1199999999999998E-4</v>
      </c>
      <c r="AL100" s="759">
        <f t="shared" si="83"/>
        <v>5.1199999999999998E-4</v>
      </c>
      <c r="AM100" s="759">
        <f t="shared" si="83"/>
        <v>5.1199999999999998E-4</v>
      </c>
      <c r="AN100" s="759">
        <f t="shared" si="83"/>
        <v>5.1199999999999998E-4</v>
      </c>
      <c r="AO100" s="759">
        <f t="shared" si="83"/>
        <v>5.1199999999999998E-4</v>
      </c>
      <c r="AP100" s="759">
        <f t="shared" si="83"/>
        <v>5.1199999999999998E-4</v>
      </c>
      <c r="AQ100" s="759">
        <f t="shared" si="83"/>
        <v>5.1199999999999998E-4</v>
      </c>
      <c r="AR100" s="759">
        <f t="shared" si="83"/>
        <v>5.1199999999999998E-4</v>
      </c>
      <c r="AS100" s="759">
        <f t="shared" si="83"/>
        <v>5.1199999999999998E-4</v>
      </c>
      <c r="AT100" s="759">
        <f t="shared" si="83"/>
        <v>5.1199999999999998E-4</v>
      </c>
      <c r="AU100" s="759">
        <f t="shared" si="83"/>
        <v>5.1199999999999998E-4</v>
      </c>
      <c r="AV100" s="759">
        <f t="shared" si="83"/>
        <v>5.1199999999999998E-4</v>
      </c>
      <c r="AW100" s="759">
        <f t="shared" si="83"/>
        <v>5.1199999999999998E-4</v>
      </c>
      <c r="AX100" s="759">
        <f t="shared" si="83"/>
        <v>5.1199999999999998E-4</v>
      </c>
      <c r="AY100" s="759">
        <f t="shared" si="83"/>
        <v>5.1199999999999998E-4</v>
      </c>
      <c r="AZ100" s="759">
        <f t="shared" si="83"/>
        <v>5.1199999999999998E-4</v>
      </c>
      <c r="BA100" s="759">
        <f t="shared" si="83"/>
        <v>5.1199999999999998E-4</v>
      </c>
      <c r="BB100" s="759">
        <f t="shared" si="83"/>
        <v>5.1199999999999998E-4</v>
      </c>
    </row>
    <row r="101" spans="1:54" s="754" customFormat="1" x14ac:dyDescent="0.25">
      <c r="D101" s="7"/>
      <c r="E101" s="7"/>
      <c r="F101" s="7"/>
      <c r="G101" s="1131"/>
      <c r="AF101" s="757"/>
    </row>
    <row r="102" spans="1:54" s="611" customFormat="1" x14ac:dyDescent="0.25">
      <c r="A102" s="645" t="s">
        <v>390</v>
      </c>
      <c r="B102" s="645"/>
      <c r="C102" s="614"/>
      <c r="D102" s="739"/>
      <c r="E102" s="739"/>
      <c r="F102" s="739"/>
      <c r="G102" s="1131"/>
      <c r="H102" s="645" t="s">
        <v>390</v>
      </c>
      <c r="AF102" s="698"/>
    </row>
    <row r="103" spans="1:54" s="611" customFormat="1" x14ac:dyDescent="0.25">
      <c r="A103" s="611" t="s">
        <v>167</v>
      </c>
      <c r="B103" s="611">
        <v>10</v>
      </c>
      <c r="D103" s="721"/>
      <c r="E103" s="721"/>
      <c r="F103" s="721"/>
      <c r="G103" s="1131"/>
      <c r="H103" s="611" t="s">
        <v>167</v>
      </c>
      <c r="AF103" s="698"/>
    </row>
    <row r="104" spans="1:54" s="611" customFormat="1" x14ac:dyDescent="0.25">
      <c r="A104" s="611" t="s">
        <v>83</v>
      </c>
      <c r="B104" s="611">
        <v>40</v>
      </c>
      <c r="D104" s="721"/>
      <c r="E104" s="721"/>
      <c r="F104" s="721"/>
      <c r="G104" s="1131"/>
      <c r="H104" s="611" t="s">
        <v>83</v>
      </c>
      <c r="AF104" s="698"/>
    </row>
    <row r="105" spans="1:54" s="611" customFormat="1" x14ac:dyDescent="0.25">
      <c r="A105" s="611" t="s">
        <v>84</v>
      </c>
      <c r="B105" s="615">
        <f>10^3*B103*(B104*(10^(-6)))</f>
        <v>0.39999999999999997</v>
      </c>
      <c r="C105" s="615"/>
      <c r="D105" s="737"/>
      <c r="E105" s="737"/>
      <c r="F105" s="737"/>
      <c r="G105" s="1131"/>
      <c r="H105" s="611" t="s">
        <v>84</v>
      </c>
      <c r="AF105" s="698"/>
    </row>
    <row r="106" spans="1:54" s="611" customFormat="1" x14ac:dyDescent="0.25">
      <c r="A106" s="611" t="s">
        <v>86</v>
      </c>
      <c r="B106" s="615">
        <v>1</v>
      </c>
      <c r="C106" s="615"/>
      <c r="D106" s="737"/>
      <c r="E106" s="737"/>
      <c r="F106" s="737"/>
      <c r="G106" s="1131"/>
      <c r="H106" s="611" t="s">
        <v>86</v>
      </c>
      <c r="AF106" s="698"/>
    </row>
    <row r="107" spans="1:54" s="624" customFormat="1" x14ac:dyDescent="0.25">
      <c r="A107" s="624" t="s">
        <v>87</v>
      </c>
      <c r="B107" s="631">
        <f>B105/(B104/B106)</f>
        <v>9.9999999999999985E-3</v>
      </c>
      <c r="C107" s="631"/>
      <c r="D107" s="740"/>
      <c r="E107" s="740"/>
      <c r="F107" s="740"/>
      <c r="G107" s="1133"/>
      <c r="H107" s="624" t="s">
        <v>87</v>
      </c>
      <c r="AF107" s="747"/>
    </row>
    <row r="109" spans="1:54" s="632" customFormat="1" x14ac:dyDescent="0.25">
      <c r="A109" s="632" t="s">
        <v>379</v>
      </c>
      <c r="D109" s="741"/>
      <c r="E109" s="741"/>
      <c r="F109" s="741"/>
      <c r="G109" s="1138"/>
      <c r="H109" s="632" t="s">
        <v>379</v>
      </c>
      <c r="AF109" s="708"/>
    </row>
    <row r="110" spans="1:54" s="75" customFormat="1" ht="21" x14ac:dyDescent="0.35">
      <c r="A110" s="192" t="s">
        <v>64</v>
      </c>
      <c r="B110" s="192"/>
      <c r="D110" s="144"/>
      <c r="E110" s="144"/>
      <c r="F110" s="144"/>
      <c r="G110" s="1131"/>
      <c r="H110" s="192" t="s">
        <v>64</v>
      </c>
      <c r="AF110" s="76"/>
    </row>
    <row r="111" spans="1:54" s="75" customFormat="1" x14ac:dyDescent="0.25">
      <c r="A111" s="75" t="s">
        <v>83</v>
      </c>
      <c r="B111" s="75">
        <v>40</v>
      </c>
      <c r="C111" s="75">
        <v>30</v>
      </c>
      <c r="D111" s="74">
        <v>30</v>
      </c>
      <c r="E111" s="74"/>
      <c r="F111" s="74"/>
      <c r="G111" s="1131"/>
      <c r="H111" s="75" t="s">
        <v>83</v>
      </c>
      <c r="I111" s="75">
        <v>30</v>
      </c>
      <c r="AF111" s="76"/>
    </row>
    <row r="112" spans="1:54" s="75" customFormat="1" ht="9" customHeight="1" x14ac:dyDescent="0.25">
      <c r="A112" s="75" t="s">
        <v>397</v>
      </c>
      <c r="B112" s="75">
        <v>40</v>
      </c>
      <c r="C112" s="75">
        <v>30</v>
      </c>
      <c r="D112" s="74">
        <v>30</v>
      </c>
      <c r="E112" s="74"/>
      <c r="F112" s="74"/>
      <c r="G112" s="1131"/>
      <c r="H112" s="75" t="s">
        <v>397</v>
      </c>
      <c r="I112" s="75">
        <v>30</v>
      </c>
      <c r="AF112" s="76"/>
    </row>
    <row r="113" spans="1:32" s="75" customFormat="1" hidden="1" x14ac:dyDescent="0.25">
      <c r="A113" s="75" t="s">
        <v>85</v>
      </c>
      <c r="B113" s="75">
        <v>1</v>
      </c>
      <c r="C113" s="75">
        <v>1</v>
      </c>
      <c r="D113" s="74">
        <v>1</v>
      </c>
      <c r="E113" s="74"/>
      <c r="F113" s="74"/>
      <c r="G113" s="1131"/>
      <c r="H113" s="75" t="s">
        <v>85</v>
      </c>
      <c r="I113" s="75">
        <v>1</v>
      </c>
      <c r="AF113" s="76"/>
    </row>
    <row r="114" spans="1:32" s="75" customFormat="1" hidden="1" x14ac:dyDescent="0.25">
      <c r="D114" s="74"/>
      <c r="E114" s="74"/>
      <c r="F114" s="74"/>
      <c r="G114" s="1131"/>
      <c r="AF114" s="76"/>
    </row>
    <row r="115" spans="1:32" s="75" customFormat="1" hidden="1" x14ac:dyDescent="0.25">
      <c r="A115" s="650" t="s">
        <v>70</v>
      </c>
      <c r="B115" s="188"/>
      <c r="D115" s="921"/>
      <c r="E115" s="921"/>
      <c r="F115" s="921"/>
      <c r="G115" s="1131"/>
      <c r="H115" s="650" t="s">
        <v>70</v>
      </c>
      <c r="AF115" s="76"/>
    </row>
    <row r="116" spans="1:32" s="75" customFormat="1" hidden="1" x14ac:dyDescent="0.25">
      <c r="A116" s="456" t="s">
        <v>78</v>
      </c>
      <c r="B116" s="193">
        <v>77</v>
      </c>
      <c r="D116" s="922"/>
      <c r="E116" s="922"/>
      <c r="F116" s="922"/>
      <c r="G116" s="1131"/>
      <c r="H116" s="456" t="s">
        <v>78</v>
      </c>
      <c r="AF116" s="76"/>
    </row>
    <row r="117" spans="1:32" s="75" customFormat="1" hidden="1" x14ac:dyDescent="0.25">
      <c r="A117" s="635" t="s">
        <v>209</v>
      </c>
      <c r="B117" s="75">
        <v>78</v>
      </c>
      <c r="D117" s="423"/>
      <c r="E117" s="423"/>
      <c r="F117" s="423"/>
      <c r="G117" s="1131"/>
      <c r="H117" s="635" t="s">
        <v>209</v>
      </c>
      <c r="AF117" s="76"/>
    </row>
    <row r="118" spans="1:32" s="75" customFormat="1" hidden="1" x14ac:dyDescent="0.25">
      <c r="A118" s="193" t="s">
        <v>210</v>
      </c>
      <c r="B118" s="193"/>
      <c r="D118" s="423"/>
      <c r="E118" s="423"/>
      <c r="F118" s="423"/>
      <c r="G118" s="1131"/>
      <c r="H118" s="193" t="s">
        <v>210</v>
      </c>
      <c r="AF118" s="76"/>
    </row>
    <row r="119" spans="1:32" s="75" customFormat="1" hidden="1" x14ac:dyDescent="0.25">
      <c r="A119" s="75" t="s">
        <v>211</v>
      </c>
      <c r="D119" s="423"/>
      <c r="E119" s="423"/>
      <c r="F119" s="423"/>
      <c r="G119" s="1131"/>
      <c r="H119" s="75" t="s">
        <v>211</v>
      </c>
      <c r="AF119" s="76"/>
    </row>
    <row r="120" spans="1:32" s="75" customFormat="1" hidden="1" x14ac:dyDescent="0.25">
      <c r="A120" s="75" t="s">
        <v>212</v>
      </c>
      <c r="D120" s="423"/>
      <c r="E120" s="423"/>
      <c r="F120" s="423"/>
      <c r="G120" s="1131"/>
      <c r="H120" s="75" t="s">
        <v>212</v>
      </c>
      <c r="AF120" s="76"/>
    </row>
    <row r="121" spans="1:32" s="75" customFormat="1" hidden="1" x14ac:dyDescent="0.25">
      <c r="A121" s="75" t="s">
        <v>213</v>
      </c>
      <c r="D121" s="423"/>
      <c r="E121" s="423"/>
      <c r="F121" s="423"/>
      <c r="G121" s="1131"/>
      <c r="H121" s="75" t="s">
        <v>213</v>
      </c>
      <c r="AF121" s="76"/>
    </row>
    <row r="122" spans="1:32" s="75" customFormat="1" hidden="1" x14ac:dyDescent="0.25">
      <c r="A122" s="75" t="s">
        <v>214</v>
      </c>
      <c r="D122" s="423"/>
      <c r="E122" s="423"/>
      <c r="F122" s="423"/>
      <c r="G122" s="1131"/>
      <c r="H122" s="75" t="s">
        <v>214</v>
      </c>
      <c r="AF122" s="76"/>
    </row>
    <row r="123" spans="1:32" s="75" customFormat="1" hidden="1" x14ac:dyDescent="0.25">
      <c r="A123" s="75" t="s">
        <v>380</v>
      </c>
      <c r="D123" s="74"/>
      <c r="E123" s="74"/>
      <c r="F123" s="74"/>
      <c r="G123" s="1131"/>
      <c r="H123" s="75" t="s">
        <v>380</v>
      </c>
      <c r="AF123" s="76"/>
    </row>
    <row r="124" spans="1:32" s="75" customFormat="1" hidden="1" x14ac:dyDescent="0.25">
      <c r="A124" s="75" t="s">
        <v>381</v>
      </c>
      <c r="D124" s="148"/>
      <c r="E124" s="148"/>
      <c r="F124" s="148"/>
      <c r="G124" s="1131"/>
      <c r="H124" s="75" t="s">
        <v>381</v>
      </c>
      <c r="AF124" s="76"/>
    </row>
    <row r="125" spans="1:32" s="75" customFormat="1" hidden="1" x14ac:dyDescent="0.25">
      <c r="A125" s="75" t="s">
        <v>382</v>
      </c>
      <c r="D125" s="150"/>
      <c r="E125" s="150"/>
      <c r="F125" s="150"/>
      <c r="G125" s="1131"/>
      <c r="H125" s="75" t="s">
        <v>382</v>
      </c>
      <c r="AF125" s="76"/>
    </row>
    <row r="126" spans="1:32" s="75" customFormat="1" hidden="1" x14ac:dyDescent="0.25">
      <c r="A126" s="75" t="s">
        <v>383</v>
      </c>
      <c r="D126" s="150"/>
      <c r="E126" s="150"/>
      <c r="F126" s="150"/>
      <c r="G126" s="1131"/>
      <c r="H126" s="75" t="s">
        <v>383</v>
      </c>
      <c r="AF126" s="76"/>
    </row>
    <row r="127" spans="1:32" s="75" customFormat="1" hidden="1" x14ac:dyDescent="0.25">
      <c r="A127" s="75" t="s">
        <v>384</v>
      </c>
      <c r="D127" s="74"/>
      <c r="E127" s="74"/>
      <c r="F127" s="74"/>
      <c r="G127" s="1131"/>
      <c r="H127" s="75" t="s">
        <v>384</v>
      </c>
      <c r="AF127" s="76"/>
    </row>
    <row r="128" spans="1:32" s="75" customFormat="1" hidden="1" x14ac:dyDescent="0.25">
      <c r="D128" s="74"/>
      <c r="E128" s="74"/>
      <c r="F128" s="74"/>
      <c r="G128" s="1131"/>
      <c r="AF128" s="76"/>
    </row>
    <row r="129" spans="1:32" s="75" customFormat="1" hidden="1" x14ac:dyDescent="0.25">
      <c r="A129" s="650" t="s">
        <v>80</v>
      </c>
      <c r="B129" s="650"/>
      <c r="D129" s="138"/>
      <c r="E129" s="138"/>
      <c r="F129" s="138"/>
      <c r="G129" s="1131"/>
      <c r="H129" s="650" t="s">
        <v>80</v>
      </c>
      <c r="AF129" s="76"/>
    </row>
    <row r="130" spans="1:32" s="75" customFormat="1" hidden="1" x14ac:dyDescent="0.25">
      <c r="A130" s="456" t="s">
        <v>78</v>
      </c>
      <c r="B130" s="456"/>
      <c r="D130" s="146"/>
      <c r="E130" s="146"/>
      <c r="F130" s="146"/>
      <c r="G130" s="1131"/>
      <c r="H130" s="456" t="s">
        <v>78</v>
      </c>
      <c r="AF130" s="76"/>
    </row>
    <row r="131" spans="1:32" s="75" customFormat="1" hidden="1" x14ac:dyDescent="0.25">
      <c r="A131" s="635" t="s">
        <v>215</v>
      </c>
      <c r="B131" s="643">
        <f>B117/B$116</f>
        <v>1.0129870129870129</v>
      </c>
      <c r="D131" s="923" t="e">
        <f>D117/D$116</f>
        <v>#DIV/0!</v>
      </c>
      <c r="E131" s="923"/>
      <c r="F131" s="923"/>
      <c r="G131" s="1131"/>
      <c r="H131" s="635" t="s">
        <v>215</v>
      </c>
      <c r="AF131" s="76"/>
    </row>
    <row r="132" spans="1:32" s="75" customFormat="1" hidden="1" x14ac:dyDescent="0.25">
      <c r="A132" s="193" t="s">
        <v>76</v>
      </c>
      <c r="D132" s="923" t="e">
        <f>D118/D$116</f>
        <v>#DIV/0!</v>
      </c>
      <c r="E132" s="923"/>
      <c r="F132" s="923"/>
      <c r="G132" s="1131"/>
      <c r="H132" s="193" t="s">
        <v>76</v>
      </c>
      <c r="AF132" s="76"/>
    </row>
    <row r="133" spans="1:32" s="75" customFormat="1" hidden="1" x14ac:dyDescent="0.25">
      <c r="A133" s="75" t="s">
        <v>77</v>
      </c>
      <c r="D133" s="923" t="e">
        <f t="shared" ref="D133:D141" si="84">D119/D$116</f>
        <v>#DIV/0!</v>
      </c>
      <c r="E133" s="923"/>
      <c r="F133" s="923"/>
      <c r="G133" s="1131"/>
      <c r="H133" s="75" t="s">
        <v>77</v>
      </c>
      <c r="AF133" s="76"/>
    </row>
    <row r="134" spans="1:32" s="75" customFormat="1" hidden="1" x14ac:dyDescent="0.25">
      <c r="A134" s="75" t="s">
        <v>216</v>
      </c>
      <c r="D134" s="923" t="e">
        <f t="shared" si="84"/>
        <v>#DIV/0!</v>
      </c>
      <c r="E134" s="923"/>
      <c r="F134" s="923"/>
      <c r="G134" s="1131"/>
      <c r="H134" s="75" t="s">
        <v>216</v>
      </c>
      <c r="AF134" s="76"/>
    </row>
    <row r="135" spans="1:32" s="75" customFormat="1" hidden="1" x14ac:dyDescent="0.25">
      <c r="A135" s="75" t="s">
        <v>217</v>
      </c>
      <c r="D135" s="923" t="e">
        <f t="shared" si="84"/>
        <v>#DIV/0!</v>
      </c>
      <c r="E135" s="923"/>
      <c r="F135" s="923"/>
      <c r="G135" s="1131"/>
      <c r="H135" s="75" t="s">
        <v>217</v>
      </c>
      <c r="AF135" s="76"/>
    </row>
    <row r="136" spans="1:32" s="75" customFormat="1" hidden="1" x14ac:dyDescent="0.25">
      <c r="A136" s="75" t="s">
        <v>218</v>
      </c>
      <c r="D136" s="923" t="e">
        <f t="shared" si="84"/>
        <v>#DIV/0!</v>
      </c>
      <c r="E136" s="923"/>
      <c r="F136" s="923"/>
      <c r="G136" s="1131"/>
      <c r="H136" s="75" t="s">
        <v>218</v>
      </c>
      <c r="AF136" s="76"/>
    </row>
    <row r="137" spans="1:32" s="75" customFormat="1" hidden="1" x14ac:dyDescent="0.25">
      <c r="A137" s="75" t="s">
        <v>380</v>
      </c>
      <c r="D137" s="923" t="e">
        <f t="shared" si="84"/>
        <v>#DIV/0!</v>
      </c>
      <c r="E137" s="923"/>
      <c r="F137" s="923"/>
      <c r="G137" s="1131"/>
      <c r="H137" s="75" t="s">
        <v>380</v>
      </c>
      <c r="AF137" s="76"/>
    </row>
    <row r="138" spans="1:32" s="75" customFormat="1" hidden="1" x14ac:dyDescent="0.25">
      <c r="A138" s="75" t="s">
        <v>381</v>
      </c>
      <c r="D138" s="923" t="e">
        <f t="shared" si="84"/>
        <v>#DIV/0!</v>
      </c>
      <c r="E138" s="923"/>
      <c r="F138" s="923"/>
      <c r="G138" s="1131"/>
      <c r="H138" s="75" t="s">
        <v>381</v>
      </c>
      <c r="AF138" s="76"/>
    </row>
    <row r="139" spans="1:32" s="75" customFormat="1" hidden="1" x14ac:dyDescent="0.25">
      <c r="A139" s="75" t="s">
        <v>382</v>
      </c>
      <c r="B139" s="194"/>
      <c r="D139" s="923" t="e">
        <f t="shared" si="84"/>
        <v>#DIV/0!</v>
      </c>
      <c r="E139" s="923"/>
      <c r="F139" s="923"/>
      <c r="G139" s="1131"/>
      <c r="H139" s="75" t="s">
        <v>382</v>
      </c>
      <c r="AF139" s="76"/>
    </row>
    <row r="140" spans="1:32" s="75" customFormat="1" hidden="1" x14ac:dyDescent="0.25">
      <c r="A140" s="75" t="s">
        <v>383</v>
      </c>
      <c r="D140" s="923" t="e">
        <f t="shared" si="84"/>
        <v>#DIV/0!</v>
      </c>
      <c r="E140" s="923"/>
      <c r="F140" s="923"/>
      <c r="G140" s="1131"/>
      <c r="H140" s="75" t="s">
        <v>383</v>
      </c>
      <c r="AF140" s="76"/>
    </row>
    <row r="141" spans="1:32" s="75" customFormat="1" ht="5.25" hidden="1" customHeight="1" x14ac:dyDescent="0.25">
      <c r="A141" s="75" t="s">
        <v>384</v>
      </c>
      <c r="D141" s="923" t="e">
        <f t="shared" si="84"/>
        <v>#DIV/0!</v>
      </c>
      <c r="E141" s="923"/>
      <c r="F141" s="923"/>
      <c r="G141" s="1131"/>
      <c r="H141" s="75" t="s">
        <v>384</v>
      </c>
      <c r="AF141" s="76"/>
    </row>
    <row r="142" spans="1:32" s="75" customFormat="1" hidden="1" x14ac:dyDescent="0.25">
      <c r="D142" s="74"/>
      <c r="E142" s="74"/>
      <c r="F142" s="74"/>
      <c r="G142" s="1131"/>
      <c r="AF142" s="76"/>
    </row>
    <row r="143" spans="1:32" s="75" customFormat="1" hidden="1" x14ac:dyDescent="0.25">
      <c r="A143" s="650" t="s">
        <v>385</v>
      </c>
      <c r="D143" s="924"/>
      <c r="E143" s="924"/>
      <c r="F143" s="924"/>
      <c r="G143" s="1131"/>
      <c r="H143" s="650" t="s">
        <v>385</v>
      </c>
      <c r="AF143" s="76"/>
    </row>
    <row r="144" spans="1:32" s="75" customFormat="1" hidden="1" x14ac:dyDescent="0.25">
      <c r="A144" s="676" t="s">
        <v>401</v>
      </c>
      <c r="B144" s="75">
        <v>3</v>
      </c>
      <c r="D144" s="734">
        <v>1.3753675869719506</v>
      </c>
      <c r="E144" s="734"/>
      <c r="F144" s="734"/>
      <c r="G144" s="1131"/>
      <c r="H144" s="676" t="s">
        <v>401</v>
      </c>
      <c r="AF144" s="76"/>
    </row>
    <row r="145" spans="1:32" s="75" customFormat="1" hidden="1" x14ac:dyDescent="0.25">
      <c r="A145" s="676" t="s">
        <v>402</v>
      </c>
      <c r="B145" s="75">
        <v>2</v>
      </c>
      <c r="D145" s="734">
        <v>0.18666514904972509</v>
      </c>
      <c r="E145" s="734"/>
      <c r="F145" s="734"/>
      <c r="G145" s="1131"/>
      <c r="H145" s="676" t="s">
        <v>402</v>
      </c>
      <c r="AF145" s="76"/>
    </row>
    <row r="146" spans="1:32" s="75" customFormat="1" hidden="1" x14ac:dyDescent="0.25">
      <c r="A146" s="193" t="s">
        <v>403</v>
      </c>
      <c r="B146" s="650"/>
      <c r="D146" s="734">
        <v>1.7902845766430591</v>
      </c>
      <c r="E146" s="734"/>
      <c r="F146" s="734"/>
      <c r="G146" s="1131"/>
      <c r="H146" s="193" t="s">
        <v>403</v>
      </c>
      <c r="AF146" s="76"/>
    </row>
    <row r="147" spans="1:32" s="75" customFormat="1" hidden="1" x14ac:dyDescent="0.25">
      <c r="A147" s="75" t="s">
        <v>404</v>
      </c>
      <c r="D147" s="925">
        <v>0.21852561170228668</v>
      </c>
      <c r="E147" s="925"/>
      <c r="F147" s="925"/>
      <c r="G147" s="1131"/>
      <c r="H147" s="75" t="s">
        <v>404</v>
      </c>
      <c r="AF147" s="76"/>
    </row>
    <row r="148" spans="1:32" s="75" customFormat="1" hidden="1" x14ac:dyDescent="0.25">
      <c r="A148" s="75" t="s">
        <v>405</v>
      </c>
      <c r="D148" s="925">
        <v>8.9213265295265032</v>
      </c>
      <c r="E148" s="925"/>
      <c r="F148" s="925"/>
      <c r="G148" s="1131"/>
      <c r="H148" s="75" t="s">
        <v>405</v>
      </c>
      <c r="AF148" s="76"/>
    </row>
    <row r="149" spans="1:32" s="75" customFormat="1" hidden="1" x14ac:dyDescent="0.25">
      <c r="A149" s="75" t="s">
        <v>406</v>
      </c>
      <c r="D149" s="925">
        <v>0.27451880919056482</v>
      </c>
      <c r="E149" s="925"/>
      <c r="F149" s="925"/>
      <c r="G149" s="1131"/>
      <c r="H149" s="75" t="s">
        <v>406</v>
      </c>
      <c r="AF149" s="76"/>
    </row>
    <row r="150" spans="1:32" s="75" customFormat="1" hidden="1" x14ac:dyDescent="0.25">
      <c r="A150" s="75" t="s">
        <v>407</v>
      </c>
      <c r="D150" s="925">
        <v>99.909448947428089</v>
      </c>
      <c r="E150" s="925"/>
      <c r="F150" s="925"/>
      <c r="G150" s="1131"/>
      <c r="H150" s="75" t="s">
        <v>407</v>
      </c>
      <c r="AF150" s="76"/>
    </row>
    <row r="151" spans="1:32" s="75" customFormat="1" hidden="1" x14ac:dyDescent="0.25">
      <c r="A151" s="75" t="s">
        <v>408</v>
      </c>
      <c r="D151" s="925">
        <v>0.32115263911149139</v>
      </c>
      <c r="E151" s="925"/>
      <c r="F151" s="925"/>
      <c r="G151" s="1131"/>
      <c r="H151" s="75" t="s">
        <v>408</v>
      </c>
      <c r="AF151" s="76"/>
    </row>
    <row r="152" spans="1:32" s="75" customFormat="1" hidden="1" x14ac:dyDescent="0.25">
      <c r="A152" s="75" t="s">
        <v>409</v>
      </c>
      <c r="D152" s="925">
        <v>6.2771796903667987</v>
      </c>
      <c r="E152" s="925"/>
      <c r="F152" s="925"/>
      <c r="G152" s="1131"/>
      <c r="H152" s="75" t="s">
        <v>409</v>
      </c>
      <c r="AF152" s="76"/>
    </row>
    <row r="153" spans="1:32" s="75" customFormat="1" hidden="1" x14ac:dyDescent="0.25">
      <c r="A153" s="75" t="s">
        <v>410</v>
      </c>
      <c r="D153" s="925">
        <v>0.28636616357057765</v>
      </c>
      <c r="E153" s="925"/>
      <c r="F153" s="925"/>
      <c r="G153" s="1131"/>
      <c r="H153" s="75" t="s">
        <v>410</v>
      </c>
      <c r="AF153" s="76"/>
    </row>
    <row r="154" spans="1:32" s="75" customFormat="1" hidden="1" x14ac:dyDescent="0.25">
      <c r="A154" s="75" t="s">
        <v>411</v>
      </c>
      <c r="D154" s="925">
        <v>3.175227282895329</v>
      </c>
      <c r="E154" s="925"/>
      <c r="F154" s="925"/>
      <c r="G154" s="1131"/>
      <c r="H154" s="75" t="s">
        <v>411</v>
      </c>
      <c r="AF154" s="76"/>
    </row>
    <row r="155" spans="1:32" s="75" customFormat="1" hidden="1" x14ac:dyDescent="0.25">
      <c r="A155" s="75" t="s">
        <v>412</v>
      </c>
      <c r="D155" s="925">
        <v>0.39174319580398809</v>
      </c>
      <c r="E155" s="925"/>
      <c r="F155" s="925"/>
      <c r="G155" s="1131"/>
      <c r="H155" s="75" t="s">
        <v>412</v>
      </c>
      <c r="AF155" s="76"/>
    </row>
    <row r="156" spans="1:32" s="75" customFormat="1" hidden="1" x14ac:dyDescent="0.25">
      <c r="D156" s="74"/>
      <c r="E156" s="74"/>
      <c r="F156" s="74"/>
      <c r="G156" s="1131"/>
      <c r="AF156" s="76"/>
    </row>
    <row r="157" spans="1:32" s="75" customFormat="1" hidden="1" x14ac:dyDescent="0.25">
      <c r="A157" s="650" t="s">
        <v>87</v>
      </c>
      <c r="B157" s="650"/>
      <c r="D157" s="74"/>
      <c r="E157" s="74"/>
      <c r="F157" s="74"/>
      <c r="G157" s="1131"/>
      <c r="H157" s="650" t="s">
        <v>87</v>
      </c>
      <c r="AF157" s="76"/>
    </row>
    <row r="158" spans="1:32" s="75" customFormat="1" hidden="1" x14ac:dyDescent="0.25">
      <c r="A158" s="635" t="s">
        <v>215</v>
      </c>
      <c r="B158" s="592">
        <f>IF(B131=0,"",$B92*(B131*B$144+B$145))</f>
        <v>5.0389610389610373E-2</v>
      </c>
      <c r="D158" s="926" t="e">
        <f>IF(D131=0,"",D$92*(D131*D144+D145))</f>
        <v>#DIV/0!</v>
      </c>
      <c r="E158" s="926"/>
      <c r="F158" s="926"/>
      <c r="G158" s="1131"/>
      <c r="H158" s="635" t="s">
        <v>215</v>
      </c>
      <c r="AF158" s="76"/>
    </row>
    <row r="159" spans="1:32" s="75" customFormat="1" hidden="1" x14ac:dyDescent="0.25">
      <c r="A159" s="193" t="s">
        <v>76</v>
      </c>
      <c r="B159" s="644" t="str">
        <f>IF(B132=0,"",#REF!*(B132*B$92+#REF!))</f>
        <v/>
      </c>
      <c r="D159" s="926" t="e">
        <f>IF(D132=0,"",D$92*(D132*D146+D147))</f>
        <v>#DIV/0!</v>
      </c>
      <c r="E159" s="926"/>
      <c r="F159" s="926"/>
      <c r="G159" s="1131"/>
      <c r="H159" s="193" t="s">
        <v>76</v>
      </c>
      <c r="AF159" s="76"/>
    </row>
    <row r="160" spans="1:32" s="75" customFormat="1" hidden="1" x14ac:dyDescent="0.25">
      <c r="A160" s="75" t="s">
        <v>77</v>
      </c>
      <c r="B160" s="193"/>
      <c r="D160" s="926" t="e">
        <f>IF(D133=0,"",D$92*(D133*D148+D149))</f>
        <v>#DIV/0!</v>
      </c>
      <c r="E160" s="926"/>
      <c r="F160" s="926"/>
      <c r="G160" s="1131"/>
      <c r="H160" s="75" t="s">
        <v>77</v>
      </c>
      <c r="AF160" s="76"/>
    </row>
    <row r="161" spans="1:32" s="75" customFormat="1" hidden="1" x14ac:dyDescent="0.25">
      <c r="A161" s="75" t="s">
        <v>216</v>
      </c>
      <c r="D161" s="926" t="e">
        <f>IF(D134=0,"",D$92*(D134*D150+D151))</f>
        <v>#DIV/0!</v>
      </c>
      <c r="E161" s="926"/>
      <c r="F161" s="926"/>
      <c r="G161" s="1131"/>
      <c r="H161" s="75" t="s">
        <v>216</v>
      </c>
      <c r="AF161" s="76"/>
    </row>
    <row r="162" spans="1:32" s="75" customFormat="1" hidden="1" x14ac:dyDescent="0.25">
      <c r="A162" s="75" t="s">
        <v>217</v>
      </c>
      <c r="D162" s="926" t="e">
        <f>IF(D135=0,"",D$92*(D135*D152+D153))</f>
        <v>#DIV/0!</v>
      </c>
      <c r="E162" s="926"/>
      <c r="F162" s="926"/>
      <c r="G162" s="1131"/>
      <c r="H162" s="75" t="s">
        <v>217</v>
      </c>
      <c r="AF162" s="76"/>
    </row>
    <row r="163" spans="1:32" s="75" customFormat="1" hidden="1" x14ac:dyDescent="0.25">
      <c r="A163" s="75" t="s">
        <v>218</v>
      </c>
      <c r="D163" s="926" t="e">
        <f>IF(D136=0,"",D$92*(D136*D154+D155))</f>
        <v>#DIV/0!</v>
      </c>
      <c r="E163" s="926"/>
      <c r="F163" s="926"/>
      <c r="G163" s="1131"/>
      <c r="H163" s="75" t="s">
        <v>218</v>
      </c>
      <c r="AF163" s="76"/>
    </row>
    <row r="164" spans="1:32" s="75" customFormat="1" hidden="1" x14ac:dyDescent="0.25">
      <c r="A164" s="75" t="s">
        <v>380</v>
      </c>
      <c r="D164" s="74"/>
      <c r="E164" s="74"/>
      <c r="F164" s="74"/>
      <c r="G164" s="1131"/>
      <c r="H164" s="75" t="s">
        <v>380</v>
      </c>
      <c r="AF164" s="76"/>
    </row>
    <row r="165" spans="1:32" s="75" customFormat="1" hidden="1" x14ac:dyDescent="0.25">
      <c r="A165" s="75" t="s">
        <v>381</v>
      </c>
      <c r="D165" s="74"/>
      <c r="E165" s="74"/>
      <c r="F165" s="74"/>
      <c r="G165" s="1131"/>
      <c r="H165" s="75" t="s">
        <v>381</v>
      </c>
      <c r="AF165" s="76"/>
    </row>
    <row r="166" spans="1:32" s="75" customFormat="1" hidden="1" x14ac:dyDescent="0.25">
      <c r="A166" s="75" t="s">
        <v>382</v>
      </c>
      <c r="D166" s="74"/>
      <c r="E166" s="74"/>
      <c r="F166" s="74"/>
      <c r="G166" s="1131"/>
      <c r="H166" s="75" t="s">
        <v>382</v>
      </c>
      <c r="AF166" s="76"/>
    </row>
    <row r="167" spans="1:32" s="75" customFormat="1" hidden="1" x14ac:dyDescent="0.25">
      <c r="A167" s="75" t="s">
        <v>383</v>
      </c>
      <c r="D167" s="74"/>
      <c r="E167" s="74"/>
      <c r="F167" s="74"/>
      <c r="G167" s="1131"/>
      <c r="H167" s="75" t="s">
        <v>383</v>
      </c>
      <c r="AF167" s="76"/>
    </row>
    <row r="168" spans="1:32" s="75" customFormat="1" hidden="1" x14ac:dyDescent="0.25">
      <c r="A168" s="75" t="s">
        <v>384</v>
      </c>
      <c r="B168" s="194"/>
      <c r="D168" s="148"/>
      <c r="E168" s="148"/>
      <c r="F168" s="148"/>
      <c r="G168" s="1131"/>
      <c r="H168" s="75" t="s">
        <v>384</v>
      </c>
      <c r="AF168" s="76"/>
    </row>
    <row r="169" spans="1:32" s="75" customFormat="1" hidden="1" x14ac:dyDescent="0.25">
      <c r="B169" s="194"/>
      <c r="D169" s="148"/>
      <c r="E169" s="148"/>
      <c r="F169" s="148"/>
      <c r="G169" s="1131"/>
      <c r="AF169" s="76"/>
    </row>
    <row r="170" spans="1:32" s="75" customFormat="1" hidden="1" x14ac:dyDescent="0.25">
      <c r="A170" s="650" t="s">
        <v>222</v>
      </c>
      <c r="B170" s="194"/>
      <c r="D170" s="148"/>
      <c r="E170" s="148"/>
      <c r="F170" s="148"/>
      <c r="G170" s="1131"/>
      <c r="H170" s="650" t="s">
        <v>222</v>
      </c>
      <c r="AF170" s="76"/>
    </row>
    <row r="171" spans="1:32" s="75" customFormat="1" hidden="1" x14ac:dyDescent="0.25">
      <c r="A171" s="635" t="s">
        <v>215</v>
      </c>
      <c r="B171" s="674">
        <f>B158*1000</f>
        <v>50.389610389610375</v>
      </c>
      <c r="D171" s="927" t="e">
        <f>IF(OR(D158="",D158&lt;0),"",D158*1000)</f>
        <v>#DIV/0!</v>
      </c>
      <c r="E171" s="927"/>
      <c r="F171" s="927"/>
      <c r="G171" s="1131"/>
      <c r="H171" s="635" t="s">
        <v>215</v>
      </c>
      <c r="AF171" s="76"/>
    </row>
    <row r="172" spans="1:32" s="75" customFormat="1" hidden="1" x14ac:dyDescent="0.25">
      <c r="A172" s="193" t="s">
        <v>76</v>
      </c>
      <c r="B172" s="193"/>
      <c r="D172" s="928" t="e">
        <f t="shared" ref="D172:D181" si="85">IF(OR(D159="",D159&lt;0),"",D159*1000)</f>
        <v>#DIV/0!</v>
      </c>
      <c r="E172" s="928"/>
      <c r="F172" s="928"/>
      <c r="G172" s="1131"/>
      <c r="H172" s="193" t="s">
        <v>76</v>
      </c>
      <c r="AF172" s="76"/>
    </row>
    <row r="173" spans="1:32" s="75" customFormat="1" hidden="1" x14ac:dyDescent="0.25">
      <c r="A173" s="75" t="s">
        <v>77</v>
      </c>
      <c r="D173" s="928" t="e">
        <f t="shared" si="85"/>
        <v>#DIV/0!</v>
      </c>
      <c r="E173" s="928"/>
      <c r="F173" s="928"/>
      <c r="G173" s="1131"/>
      <c r="H173" s="75" t="s">
        <v>77</v>
      </c>
      <c r="AF173" s="76"/>
    </row>
    <row r="174" spans="1:32" s="75" customFormat="1" hidden="1" x14ac:dyDescent="0.25">
      <c r="A174" s="75" t="s">
        <v>216</v>
      </c>
      <c r="D174" s="928" t="e">
        <f t="shared" si="85"/>
        <v>#DIV/0!</v>
      </c>
      <c r="E174" s="928"/>
      <c r="F174" s="928"/>
      <c r="G174" s="1131"/>
      <c r="H174" s="75" t="s">
        <v>216</v>
      </c>
      <c r="AF174" s="76"/>
    </row>
    <row r="175" spans="1:32" s="75" customFormat="1" hidden="1" x14ac:dyDescent="0.25">
      <c r="A175" s="75" t="s">
        <v>217</v>
      </c>
      <c r="D175" s="928" t="e">
        <f t="shared" si="85"/>
        <v>#DIV/0!</v>
      </c>
      <c r="E175" s="928"/>
      <c r="F175" s="928"/>
      <c r="G175" s="1131"/>
      <c r="H175" s="75" t="s">
        <v>217</v>
      </c>
      <c r="AF175" s="76"/>
    </row>
    <row r="176" spans="1:32" s="75" customFormat="1" hidden="1" x14ac:dyDescent="0.25">
      <c r="A176" s="75" t="s">
        <v>218</v>
      </c>
      <c r="D176" s="928" t="e">
        <f t="shared" si="85"/>
        <v>#DIV/0!</v>
      </c>
      <c r="E176" s="928"/>
      <c r="F176" s="928"/>
      <c r="G176" s="1131"/>
      <c r="H176" s="75" t="s">
        <v>218</v>
      </c>
      <c r="AF176" s="76"/>
    </row>
    <row r="177" spans="1:32" s="75" customFormat="1" hidden="1" x14ac:dyDescent="0.25">
      <c r="A177" s="75" t="s">
        <v>380</v>
      </c>
      <c r="D177" s="928" t="str">
        <f t="shared" si="85"/>
        <v/>
      </c>
      <c r="E177" s="928"/>
      <c r="F177" s="928"/>
      <c r="G177" s="1131"/>
      <c r="H177" s="75" t="s">
        <v>380</v>
      </c>
      <c r="AF177" s="76"/>
    </row>
    <row r="178" spans="1:32" s="75" customFormat="1" hidden="1" x14ac:dyDescent="0.25">
      <c r="A178" s="75" t="s">
        <v>381</v>
      </c>
      <c r="D178" s="928" t="str">
        <f t="shared" si="85"/>
        <v/>
      </c>
      <c r="E178" s="928"/>
      <c r="F178" s="928"/>
      <c r="G178" s="1131"/>
      <c r="H178" s="75" t="s">
        <v>381</v>
      </c>
      <c r="AF178" s="76"/>
    </row>
    <row r="179" spans="1:32" s="75" customFormat="1" hidden="1" x14ac:dyDescent="0.25">
      <c r="A179" s="75" t="s">
        <v>382</v>
      </c>
      <c r="D179" s="928" t="str">
        <f t="shared" si="85"/>
        <v/>
      </c>
      <c r="E179" s="928"/>
      <c r="F179" s="928"/>
      <c r="G179" s="1131"/>
      <c r="H179" s="75" t="s">
        <v>382</v>
      </c>
      <c r="AF179" s="76"/>
    </row>
    <row r="180" spans="1:32" s="75" customFormat="1" hidden="1" x14ac:dyDescent="0.25">
      <c r="A180" s="75" t="s">
        <v>383</v>
      </c>
      <c r="D180" s="928" t="str">
        <f t="shared" si="85"/>
        <v/>
      </c>
      <c r="E180" s="928"/>
      <c r="F180" s="928"/>
      <c r="G180" s="1131"/>
      <c r="H180" s="75" t="s">
        <v>383</v>
      </c>
      <c r="AF180" s="76"/>
    </row>
    <row r="181" spans="1:32" s="75" customFormat="1" hidden="1" x14ac:dyDescent="0.25">
      <c r="A181" s="75" t="s">
        <v>384</v>
      </c>
      <c r="D181" s="928" t="str">
        <f t="shared" si="85"/>
        <v/>
      </c>
      <c r="E181" s="928"/>
      <c r="F181" s="928"/>
      <c r="G181" s="1131"/>
      <c r="H181" s="75" t="s">
        <v>384</v>
      </c>
      <c r="AF181" s="76"/>
    </row>
    <row r="182" spans="1:32" s="75" customFormat="1" hidden="1" x14ac:dyDescent="0.25">
      <c r="D182" s="74"/>
      <c r="E182" s="74"/>
      <c r="F182" s="74"/>
      <c r="G182" s="1131"/>
      <c r="AF182" s="76"/>
    </row>
    <row r="183" spans="1:32" s="75" customFormat="1" hidden="1" x14ac:dyDescent="0.25">
      <c r="A183" s="650" t="s">
        <v>386</v>
      </c>
      <c r="B183" s="650"/>
      <c r="D183" s="74"/>
      <c r="E183" s="74"/>
      <c r="F183" s="74"/>
      <c r="G183" s="1131"/>
      <c r="H183" s="650" t="s">
        <v>386</v>
      </c>
      <c r="AF183" s="76"/>
    </row>
    <row r="184" spans="1:32" s="75" customFormat="1" hidden="1" x14ac:dyDescent="0.25">
      <c r="A184" s="635" t="s">
        <v>215</v>
      </c>
      <c r="B184" s="675">
        <f>IF(B158="","",B158*(B$72*(B$113*(B$112/B$111)/1000))/B$9)</f>
        <v>2.5194805194805187E-4</v>
      </c>
      <c r="D184" s="927" t="e">
        <f t="shared" ref="D184:D194" si="86">IF(OR(D158="",D158&lt;0),"",D158*(D$112/D$113)*(1000*D$72/D$111)/D$9)</f>
        <v>#DIV/0!</v>
      </c>
      <c r="E184" s="927"/>
      <c r="F184" s="927"/>
      <c r="G184" s="1131"/>
      <c r="H184" s="635" t="s">
        <v>215</v>
      </c>
      <c r="AF184" s="76"/>
    </row>
    <row r="185" spans="1:32" s="75" customFormat="1" hidden="1" x14ac:dyDescent="0.25">
      <c r="A185" s="193" t="s">
        <v>76</v>
      </c>
      <c r="B185" s="193"/>
      <c r="D185" s="927" t="e">
        <f t="shared" si="86"/>
        <v>#DIV/0!</v>
      </c>
      <c r="E185" s="927"/>
      <c r="F185" s="927"/>
      <c r="G185" s="1131"/>
      <c r="H185" s="193" t="s">
        <v>76</v>
      </c>
      <c r="AF185" s="76"/>
    </row>
    <row r="186" spans="1:32" s="75" customFormat="1" hidden="1" x14ac:dyDescent="0.25">
      <c r="A186" s="75" t="s">
        <v>77</v>
      </c>
      <c r="D186" s="927" t="e">
        <f t="shared" si="86"/>
        <v>#DIV/0!</v>
      </c>
      <c r="E186" s="927"/>
      <c r="F186" s="927"/>
      <c r="G186" s="1131"/>
      <c r="H186" s="75" t="s">
        <v>77</v>
      </c>
      <c r="AF186" s="76"/>
    </row>
    <row r="187" spans="1:32" s="75" customFormat="1" hidden="1" x14ac:dyDescent="0.25">
      <c r="A187" s="75" t="s">
        <v>216</v>
      </c>
      <c r="D187" s="927" t="e">
        <f t="shared" si="86"/>
        <v>#DIV/0!</v>
      </c>
      <c r="E187" s="927"/>
      <c r="F187" s="927"/>
      <c r="G187" s="1131"/>
      <c r="H187" s="75" t="s">
        <v>216</v>
      </c>
      <c r="AF187" s="76"/>
    </row>
    <row r="188" spans="1:32" s="75" customFormat="1" hidden="1" x14ac:dyDescent="0.25">
      <c r="A188" s="75" t="s">
        <v>217</v>
      </c>
      <c r="D188" s="927" t="e">
        <f t="shared" si="86"/>
        <v>#DIV/0!</v>
      </c>
      <c r="E188" s="927"/>
      <c r="F188" s="927"/>
      <c r="G188" s="1131"/>
      <c r="H188" s="75" t="s">
        <v>217</v>
      </c>
      <c r="AF188" s="76"/>
    </row>
    <row r="189" spans="1:32" s="75" customFormat="1" hidden="1" x14ac:dyDescent="0.25">
      <c r="A189" s="75" t="s">
        <v>218</v>
      </c>
      <c r="D189" s="927" t="e">
        <f t="shared" si="86"/>
        <v>#DIV/0!</v>
      </c>
      <c r="E189" s="927"/>
      <c r="F189" s="927"/>
      <c r="G189" s="1131"/>
      <c r="H189" s="75" t="s">
        <v>218</v>
      </c>
      <c r="AF189" s="76"/>
    </row>
    <row r="190" spans="1:32" s="75" customFormat="1" hidden="1" x14ac:dyDescent="0.25">
      <c r="A190" s="75" t="s">
        <v>380</v>
      </c>
      <c r="D190" s="928" t="str">
        <f t="shared" si="86"/>
        <v/>
      </c>
      <c r="E190" s="928"/>
      <c r="F190" s="928"/>
      <c r="G190" s="1131"/>
      <c r="H190" s="75" t="s">
        <v>380</v>
      </c>
      <c r="AF190" s="76"/>
    </row>
    <row r="191" spans="1:32" s="75" customFormat="1" hidden="1" x14ac:dyDescent="0.25">
      <c r="A191" s="75" t="s">
        <v>381</v>
      </c>
      <c r="D191" s="928" t="str">
        <f t="shared" si="86"/>
        <v/>
      </c>
      <c r="E191" s="928"/>
      <c r="F191" s="928"/>
      <c r="G191" s="1131"/>
      <c r="H191" s="75" t="s">
        <v>381</v>
      </c>
      <c r="AF191" s="76"/>
    </row>
    <row r="192" spans="1:32" s="75" customFormat="1" hidden="1" x14ac:dyDescent="0.25">
      <c r="A192" s="75" t="s">
        <v>382</v>
      </c>
      <c r="D192" s="928" t="str">
        <f t="shared" si="86"/>
        <v/>
      </c>
      <c r="E192" s="928"/>
      <c r="F192" s="928"/>
      <c r="G192" s="1131"/>
      <c r="H192" s="75" t="s">
        <v>382</v>
      </c>
      <c r="AF192" s="76"/>
    </row>
    <row r="193" spans="1:32" s="75" customFormat="1" hidden="1" x14ac:dyDescent="0.25">
      <c r="A193" s="75" t="s">
        <v>383</v>
      </c>
      <c r="D193" s="928" t="str">
        <f t="shared" si="86"/>
        <v/>
      </c>
      <c r="E193" s="928"/>
      <c r="F193" s="928"/>
      <c r="G193" s="1131"/>
      <c r="H193" s="75" t="s">
        <v>383</v>
      </c>
      <c r="AF193" s="76"/>
    </row>
    <row r="194" spans="1:32" s="75" customFormat="1" hidden="1" x14ac:dyDescent="0.25">
      <c r="A194" s="75" t="s">
        <v>384</v>
      </c>
      <c r="D194" s="928" t="str">
        <f t="shared" si="86"/>
        <v/>
      </c>
      <c r="E194" s="928"/>
      <c r="F194" s="928"/>
      <c r="G194" s="1131"/>
      <c r="H194" s="75" t="s">
        <v>384</v>
      </c>
      <c r="AF194" s="76"/>
    </row>
    <row r="195" spans="1:32" s="75" customFormat="1" hidden="1" x14ac:dyDescent="0.25">
      <c r="D195" s="148"/>
      <c r="E195" s="148"/>
      <c r="F195" s="148"/>
      <c r="G195" s="1131"/>
      <c r="AF195" s="76"/>
    </row>
    <row r="196" spans="1:32" s="75" customFormat="1" hidden="1" x14ac:dyDescent="0.25">
      <c r="A196" s="650" t="s">
        <v>387</v>
      </c>
      <c r="B196" s="650"/>
      <c r="D196" s="148"/>
      <c r="E196" s="148"/>
      <c r="F196" s="148"/>
      <c r="G196" s="1131"/>
      <c r="H196" s="650" t="s">
        <v>387</v>
      </c>
      <c r="AF196" s="76"/>
    </row>
    <row r="197" spans="1:32" s="75" customFormat="1" hidden="1" x14ac:dyDescent="0.25">
      <c r="A197" s="635" t="s">
        <v>215</v>
      </c>
      <c r="B197" s="232">
        <f>B184*1000</f>
        <v>0.25194805194805187</v>
      </c>
      <c r="D197" s="928" t="e">
        <f>IF(OR(D184="",D184&lt;0),"",D184*1000)</f>
        <v>#DIV/0!</v>
      </c>
      <c r="E197" s="928"/>
      <c r="F197" s="928"/>
      <c r="G197" s="1131"/>
      <c r="H197" s="635" t="s">
        <v>215</v>
      </c>
      <c r="AF197" s="76"/>
    </row>
    <row r="198" spans="1:32" s="75" customFormat="1" hidden="1" x14ac:dyDescent="0.25">
      <c r="A198" s="193" t="s">
        <v>76</v>
      </c>
      <c r="B198" s="193"/>
      <c r="D198" s="928" t="e">
        <f t="shared" ref="D198:D207" si="87">IF(OR(D185="",D185&lt;0),"",D185*1000)</f>
        <v>#DIV/0!</v>
      </c>
      <c r="E198" s="928"/>
      <c r="F198" s="928"/>
      <c r="G198" s="1131"/>
      <c r="H198" s="193" t="s">
        <v>76</v>
      </c>
      <c r="AF198" s="76"/>
    </row>
    <row r="199" spans="1:32" s="75" customFormat="1" hidden="1" x14ac:dyDescent="0.25">
      <c r="A199" s="75" t="s">
        <v>77</v>
      </c>
      <c r="D199" s="928" t="e">
        <f t="shared" si="87"/>
        <v>#DIV/0!</v>
      </c>
      <c r="E199" s="928"/>
      <c r="F199" s="928"/>
      <c r="G199" s="1131"/>
      <c r="H199" s="75" t="s">
        <v>77</v>
      </c>
      <c r="AF199" s="76"/>
    </row>
    <row r="200" spans="1:32" s="75" customFormat="1" hidden="1" x14ac:dyDescent="0.25">
      <c r="A200" s="75" t="s">
        <v>216</v>
      </c>
      <c r="D200" s="928" t="e">
        <f t="shared" si="87"/>
        <v>#DIV/0!</v>
      </c>
      <c r="E200" s="928"/>
      <c r="F200" s="928"/>
      <c r="G200" s="1131"/>
      <c r="H200" s="75" t="s">
        <v>216</v>
      </c>
      <c r="AF200" s="76"/>
    </row>
    <row r="201" spans="1:32" s="75" customFormat="1" hidden="1" x14ac:dyDescent="0.25">
      <c r="A201" s="75" t="s">
        <v>217</v>
      </c>
      <c r="D201" s="928" t="e">
        <f t="shared" si="87"/>
        <v>#DIV/0!</v>
      </c>
      <c r="E201" s="928"/>
      <c r="F201" s="928"/>
      <c r="G201" s="1131"/>
      <c r="H201" s="75" t="s">
        <v>217</v>
      </c>
      <c r="AF201" s="76"/>
    </row>
    <row r="202" spans="1:32" s="75" customFormat="1" hidden="1" x14ac:dyDescent="0.25">
      <c r="A202" s="75" t="s">
        <v>218</v>
      </c>
      <c r="D202" s="928" t="e">
        <f t="shared" si="87"/>
        <v>#DIV/0!</v>
      </c>
      <c r="E202" s="928"/>
      <c r="F202" s="928"/>
      <c r="G202" s="1131"/>
      <c r="H202" s="75" t="s">
        <v>218</v>
      </c>
      <c r="AF202" s="76"/>
    </row>
    <row r="203" spans="1:32" s="75" customFormat="1" hidden="1" x14ac:dyDescent="0.25">
      <c r="A203" s="75" t="s">
        <v>380</v>
      </c>
      <c r="D203" s="928" t="str">
        <f t="shared" si="87"/>
        <v/>
      </c>
      <c r="E203" s="928"/>
      <c r="F203" s="928"/>
      <c r="G203" s="1131"/>
      <c r="H203" s="75" t="s">
        <v>380</v>
      </c>
      <c r="AF203" s="76"/>
    </row>
    <row r="204" spans="1:32" s="75" customFormat="1" hidden="1" x14ac:dyDescent="0.25">
      <c r="A204" s="75" t="s">
        <v>381</v>
      </c>
      <c r="D204" s="928" t="str">
        <f t="shared" si="87"/>
        <v/>
      </c>
      <c r="E204" s="928"/>
      <c r="F204" s="928"/>
      <c r="G204" s="1131"/>
      <c r="H204" s="75" t="s">
        <v>381</v>
      </c>
      <c r="AF204" s="76"/>
    </row>
    <row r="205" spans="1:32" s="75" customFormat="1" hidden="1" x14ac:dyDescent="0.25">
      <c r="A205" s="75" t="s">
        <v>382</v>
      </c>
      <c r="D205" s="928" t="str">
        <f t="shared" si="87"/>
        <v/>
      </c>
      <c r="E205" s="928"/>
      <c r="F205" s="928"/>
      <c r="G205" s="1131"/>
      <c r="H205" s="75" t="s">
        <v>382</v>
      </c>
      <c r="AF205" s="76"/>
    </row>
    <row r="206" spans="1:32" s="75" customFormat="1" hidden="1" x14ac:dyDescent="0.25">
      <c r="A206" s="75" t="s">
        <v>383</v>
      </c>
      <c r="D206" s="928" t="str">
        <f t="shared" si="87"/>
        <v/>
      </c>
      <c r="E206" s="928"/>
      <c r="F206" s="928"/>
      <c r="G206" s="1131"/>
      <c r="H206" s="75" t="s">
        <v>383</v>
      </c>
      <c r="AF206" s="76"/>
    </row>
    <row r="207" spans="1:32" s="75" customFormat="1" hidden="1" x14ac:dyDescent="0.25">
      <c r="A207" s="75" t="s">
        <v>384</v>
      </c>
      <c r="D207" s="928" t="str">
        <f t="shared" si="87"/>
        <v/>
      </c>
      <c r="E207" s="928"/>
      <c r="F207" s="928"/>
      <c r="G207" s="1131"/>
      <c r="H207" s="75" t="s">
        <v>384</v>
      </c>
      <c r="AF207" s="76"/>
    </row>
    <row r="208" spans="1:32" s="75" customFormat="1" hidden="1" x14ac:dyDescent="0.25">
      <c r="D208" s="74"/>
      <c r="E208" s="74"/>
      <c r="F208" s="74"/>
      <c r="G208" s="1131"/>
      <c r="AF208" s="76"/>
    </row>
    <row r="209" spans="1:57" s="633" customFormat="1" hidden="1" x14ac:dyDescent="0.25">
      <c r="A209" s="633" t="s">
        <v>449</v>
      </c>
      <c r="D209" s="929" t="e">
        <f>D184/D28</f>
        <v>#DIV/0!</v>
      </c>
      <c r="E209" s="929"/>
      <c r="F209" s="929"/>
      <c r="G209" s="1133"/>
      <c r="AF209" s="709"/>
    </row>
    <row r="210" spans="1:57" ht="21" x14ac:dyDescent="0.35">
      <c r="AJ210" s="617" t="s">
        <v>974</v>
      </c>
      <c r="AK210" s="617" t="s">
        <v>1011</v>
      </c>
      <c r="AL210" s="617" t="s">
        <v>1010</v>
      </c>
      <c r="AM210" s="617" t="s">
        <v>991</v>
      </c>
      <c r="AN210" s="617" t="s">
        <v>993</v>
      </c>
      <c r="AO210" s="617" t="s">
        <v>1014</v>
      </c>
      <c r="AP210" s="617" t="s">
        <v>1019</v>
      </c>
      <c r="AQ210" s="617" t="s">
        <v>1020</v>
      </c>
      <c r="AR210" s="617" t="s">
        <v>1021</v>
      </c>
      <c r="AS210" s="617" t="s">
        <v>1022</v>
      </c>
      <c r="AT210" s="617" t="s">
        <v>1023</v>
      </c>
      <c r="AU210" s="617" t="s">
        <v>1024</v>
      </c>
      <c r="AV210" s="617" t="s">
        <v>1025</v>
      </c>
      <c r="AW210" s="617" t="s">
        <v>1026</v>
      </c>
      <c r="AX210" s="617" t="s">
        <v>1027</v>
      </c>
      <c r="AY210" s="617" t="s">
        <v>1028</v>
      </c>
      <c r="AZ210" s="617" t="s">
        <v>1029</v>
      </c>
      <c r="BA210" s="617" t="s">
        <v>1001</v>
      </c>
      <c r="BB210" s="617" t="s">
        <v>1057</v>
      </c>
      <c r="BC210" s="617" t="s">
        <v>1058</v>
      </c>
      <c r="BD210" s="617" t="s">
        <v>1059</v>
      </c>
      <c r="BE210" s="617" t="s">
        <v>1060</v>
      </c>
    </row>
    <row r="211" spans="1:57" s="538" customFormat="1" ht="21" x14ac:dyDescent="0.35">
      <c r="A211" s="634" t="s">
        <v>28</v>
      </c>
      <c r="B211" s="634"/>
      <c r="D211" s="930"/>
      <c r="E211" s="930"/>
      <c r="F211" s="930"/>
      <c r="G211" s="1134"/>
      <c r="H211" s="634" t="s">
        <v>28</v>
      </c>
      <c r="AF211" s="539"/>
    </row>
    <row r="212" spans="1:57" s="60" customFormat="1" x14ac:dyDescent="0.25">
      <c r="A212" s="60" t="s">
        <v>83</v>
      </c>
      <c r="B212" s="651">
        <v>40</v>
      </c>
      <c r="C212" s="651">
        <v>10</v>
      </c>
      <c r="D212" s="743">
        <v>10</v>
      </c>
      <c r="E212" s="651">
        <v>10</v>
      </c>
      <c r="F212" s="651">
        <v>10</v>
      </c>
      <c r="G212" s="1131"/>
      <c r="H212" s="60" t="s">
        <v>83</v>
      </c>
      <c r="I212" s="60">
        <v>25</v>
      </c>
      <c r="AF212" s="755"/>
      <c r="AG212" s="60">
        <v>25</v>
      </c>
      <c r="AH212" s="60">
        <v>25</v>
      </c>
      <c r="AI212" s="60">
        <v>25</v>
      </c>
      <c r="AJ212" s="60">
        <v>25</v>
      </c>
      <c r="AK212" s="60">
        <v>25</v>
      </c>
      <c r="AL212" s="60">
        <v>25</v>
      </c>
      <c r="AM212" s="60">
        <v>25</v>
      </c>
      <c r="AN212" s="60">
        <v>25</v>
      </c>
      <c r="AO212" s="60">
        <v>25</v>
      </c>
      <c r="AP212" s="60">
        <v>25</v>
      </c>
      <c r="AQ212" s="60">
        <v>25</v>
      </c>
      <c r="AR212" s="60">
        <v>25</v>
      </c>
      <c r="AS212" s="60">
        <v>25</v>
      </c>
      <c r="AT212" s="60">
        <v>25</v>
      </c>
      <c r="AU212" s="60">
        <v>25</v>
      </c>
      <c r="AV212" s="60">
        <v>25</v>
      </c>
      <c r="AW212" s="60">
        <v>25</v>
      </c>
      <c r="AX212" s="60">
        <v>25</v>
      </c>
      <c r="AY212" s="60">
        <v>25</v>
      </c>
      <c r="AZ212" s="60">
        <v>25</v>
      </c>
      <c r="BA212" s="60">
        <v>25</v>
      </c>
      <c r="BB212" s="60">
        <v>25</v>
      </c>
    </row>
    <row r="213" spans="1:57" s="60" customFormat="1" x14ac:dyDescent="0.25">
      <c r="A213" s="60" t="s">
        <v>397</v>
      </c>
      <c r="B213" s="651">
        <v>40</v>
      </c>
      <c r="C213" s="651">
        <v>200</v>
      </c>
      <c r="D213" s="743">
        <v>200</v>
      </c>
      <c r="E213" s="651">
        <v>200</v>
      </c>
      <c r="F213" s="651">
        <v>200</v>
      </c>
      <c r="G213" s="1131"/>
      <c r="H213" s="60" t="s">
        <v>397</v>
      </c>
      <c r="I213" s="60">
        <v>50</v>
      </c>
      <c r="AF213" s="755"/>
      <c r="AG213" s="60">
        <v>50</v>
      </c>
      <c r="AH213" s="60">
        <v>50</v>
      </c>
      <c r="AI213" s="60">
        <v>50</v>
      </c>
      <c r="AJ213" s="60">
        <v>50</v>
      </c>
      <c r="AK213" s="60">
        <v>50</v>
      </c>
      <c r="AL213" s="60">
        <v>50</v>
      </c>
      <c r="AM213" s="60">
        <v>50</v>
      </c>
      <c r="AN213" s="60">
        <v>50</v>
      </c>
      <c r="AO213" s="60">
        <v>50</v>
      </c>
      <c r="AP213" s="60">
        <v>50</v>
      </c>
      <c r="AQ213" s="60">
        <v>50</v>
      </c>
      <c r="AR213" s="60">
        <v>50</v>
      </c>
      <c r="AS213" s="60">
        <v>50</v>
      </c>
      <c r="AT213" s="60">
        <v>50</v>
      </c>
      <c r="AU213" s="60">
        <v>50</v>
      </c>
      <c r="AV213" s="60">
        <v>50</v>
      </c>
      <c r="AW213" s="60">
        <v>50</v>
      </c>
      <c r="AX213" s="60">
        <v>50</v>
      </c>
      <c r="AY213" s="60">
        <v>50</v>
      </c>
      <c r="AZ213" s="60">
        <v>50</v>
      </c>
      <c r="BA213" s="60">
        <v>50</v>
      </c>
      <c r="BB213" s="60">
        <v>50</v>
      </c>
    </row>
    <row r="214" spans="1:57" s="60" customFormat="1" x14ac:dyDescent="0.25">
      <c r="A214" s="60" t="s">
        <v>85</v>
      </c>
      <c r="B214" s="651">
        <v>1</v>
      </c>
      <c r="C214" s="651">
        <v>1</v>
      </c>
      <c r="D214" s="743">
        <v>1</v>
      </c>
      <c r="E214" s="743">
        <v>1</v>
      </c>
      <c r="F214" s="743">
        <v>1</v>
      </c>
      <c r="G214" s="1131"/>
      <c r="H214" s="60" t="s">
        <v>85</v>
      </c>
      <c r="I214" s="60">
        <v>1</v>
      </c>
      <c r="AF214" s="755"/>
      <c r="AG214" s="60">
        <v>1</v>
      </c>
      <c r="AH214" s="60">
        <v>1</v>
      </c>
      <c r="AI214" s="60">
        <v>1</v>
      </c>
      <c r="AJ214" s="60">
        <v>1</v>
      </c>
      <c r="AK214" s="60">
        <v>1</v>
      </c>
      <c r="AL214" s="60">
        <v>1</v>
      </c>
      <c r="AM214" s="60">
        <v>1</v>
      </c>
      <c r="AN214" s="60">
        <v>1</v>
      </c>
      <c r="AO214" s="60">
        <v>1</v>
      </c>
      <c r="AP214" s="60">
        <v>1</v>
      </c>
      <c r="AQ214" s="60">
        <v>1</v>
      </c>
      <c r="AR214" s="60">
        <v>1</v>
      </c>
      <c r="AS214" s="60">
        <v>1</v>
      </c>
      <c r="AT214" s="60">
        <v>1</v>
      </c>
      <c r="AU214" s="60">
        <v>1</v>
      </c>
      <c r="AV214" s="60">
        <v>1</v>
      </c>
      <c r="AW214" s="60">
        <v>1</v>
      </c>
      <c r="AX214" s="60">
        <v>1</v>
      </c>
      <c r="AY214" s="60">
        <v>1</v>
      </c>
      <c r="AZ214" s="60">
        <v>1</v>
      </c>
      <c r="BA214" s="60">
        <v>1</v>
      </c>
      <c r="BB214" s="60">
        <v>1</v>
      </c>
    </row>
    <row r="215" spans="1:57" s="60" customFormat="1" x14ac:dyDescent="0.25">
      <c r="B215" s="651"/>
      <c r="C215" s="651"/>
      <c r="D215" s="743"/>
      <c r="E215" s="743"/>
      <c r="F215" s="743"/>
      <c r="G215" s="1131"/>
      <c r="AF215" s="755"/>
    </row>
    <row r="216" spans="1:57" s="60" customFormat="1" x14ac:dyDescent="0.25">
      <c r="B216" s="651"/>
      <c r="D216" s="743"/>
      <c r="E216" s="743"/>
      <c r="F216" s="743"/>
      <c r="G216" s="1131"/>
      <c r="AF216" s="755"/>
    </row>
    <row r="217" spans="1:57" s="60" customFormat="1" x14ac:dyDescent="0.25">
      <c r="A217" s="648" t="s">
        <v>70</v>
      </c>
      <c r="B217" s="652"/>
      <c r="D217" s="931"/>
      <c r="E217" s="931"/>
      <c r="F217" s="931"/>
      <c r="G217" s="1131"/>
      <c r="H217" s="648" t="s">
        <v>70</v>
      </c>
      <c r="AF217" s="755"/>
    </row>
    <row r="218" spans="1:57" s="60" customFormat="1" x14ac:dyDescent="0.25">
      <c r="A218" s="636" t="s">
        <v>78</v>
      </c>
      <c r="B218" s="653">
        <v>77</v>
      </c>
      <c r="D218" s="265">
        <v>81873</v>
      </c>
      <c r="E218" s="265">
        <v>65732</v>
      </c>
      <c r="F218" s="265">
        <v>47555</v>
      </c>
      <c r="G218" s="1131"/>
      <c r="H218" s="636" t="s">
        <v>78</v>
      </c>
      <c r="AF218" s="755"/>
      <c r="AJ218" s="60">
        <v>47428</v>
      </c>
      <c r="AK218" s="60">
        <v>42499</v>
      </c>
      <c r="AL218" s="60">
        <v>47604</v>
      </c>
      <c r="AM218" s="60">
        <v>53354</v>
      </c>
      <c r="AN218" s="60">
        <v>29536</v>
      </c>
      <c r="AO218" s="60">
        <v>33796</v>
      </c>
      <c r="AP218" s="60">
        <v>48373</v>
      </c>
      <c r="AQ218" s="60">
        <v>47177</v>
      </c>
      <c r="AR218" s="60">
        <v>32096</v>
      </c>
      <c r="AS218" s="60">
        <v>47466</v>
      </c>
      <c r="AT218" s="60">
        <v>42988</v>
      </c>
      <c r="AU218" s="60">
        <v>47383</v>
      </c>
      <c r="AV218" s="60">
        <v>44453</v>
      </c>
      <c r="AW218" s="60">
        <v>42987</v>
      </c>
      <c r="AX218" s="60">
        <v>38209</v>
      </c>
      <c r="AY218" s="60">
        <v>42577</v>
      </c>
      <c r="AZ218" s="60">
        <v>41235</v>
      </c>
      <c r="BA218" s="60">
        <v>39216</v>
      </c>
      <c r="BB218" s="60">
        <v>49959</v>
      </c>
      <c r="BC218" s="60">
        <v>26374</v>
      </c>
      <c r="BD218" s="60">
        <v>47777</v>
      </c>
      <c r="BE218" s="60">
        <v>50974</v>
      </c>
    </row>
    <row r="219" spans="1:57" s="60" customFormat="1" x14ac:dyDescent="0.25">
      <c r="A219" s="837" t="s">
        <v>195</v>
      </c>
      <c r="B219" s="653">
        <v>78</v>
      </c>
      <c r="D219" s="265"/>
      <c r="E219" s="265"/>
      <c r="F219" s="265"/>
      <c r="G219" s="1131"/>
      <c r="H219" s="837" t="s">
        <v>195</v>
      </c>
      <c r="AF219" s="755"/>
    </row>
    <row r="220" spans="1:57" s="60" customFormat="1" x14ac:dyDescent="0.25">
      <c r="A220" s="580" t="s">
        <v>79</v>
      </c>
      <c r="B220" s="653"/>
      <c r="D220" s="265">
        <v>35531</v>
      </c>
      <c r="E220" s="265">
        <v>17470</v>
      </c>
      <c r="F220" s="265">
        <v>68959</v>
      </c>
      <c r="G220" s="1131"/>
      <c r="H220" s="580" t="s">
        <v>79</v>
      </c>
      <c r="AF220" s="755"/>
      <c r="AJ220" s="60">
        <v>71670</v>
      </c>
      <c r="AK220" s="60">
        <v>53313</v>
      </c>
      <c r="AL220" s="60">
        <v>62591</v>
      </c>
      <c r="AM220" s="60">
        <v>65933</v>
      </c>
      <c r="AN220" s="60">
        <v>81318</v>
      </c>
      <c r="AO220" s="60">
        <v>82541</v>
      </c>
      <c r="AP220" s="60">
        <v>65368</v>
      </c>
      <c r="AQ220" s="60">
        <v>71590</v>
      </c>
      <c r="AR220" s="60">
        <v>69813</v>
      </c>
      <c r="AS220" s="60">
        <v>55363</v>
      </c>
      <c r="AT220" s="60">
        <v>53723</v>
      </c>
      <c r="AU220" s="60">
        <v>20960</v>
      </c>
      <c r="AV220" s="60">
        <v>34545</v>
      </c>
      <c r="AW220" s="60">
        <v>33620</v>
      </c>
      <c r="AX220" s="60">
        <v>55711</v>
      </c>
      <c r="AY220" s="60">
        <v>35504</v>
      </c>
      <c r="AZ220" s="60">
        <v>50394</v>
      </c>
      <c r="BA220" s="60">
        <v>14796</v>
      </c>
      <c r="BB220" s="60">
        <v>82954</v>
      </c>
      <c r="BC220" s="60">
        <v>65733</v>
      </c>
      <c r="BD220" s="60">
        <v>96547</v>
      </c>
      <c r="BE220" s="60">
        <v>99484</v>
      </c>
    </row>
    <row r="221" spans="1:57" s="60" customFormat="1" x14ac:dyDescent="0.25">
      <c r="A221" s="838" t="s">
        <v>197</v>
      </c>
      <c r="B221" s="641"/>
      <c r="D221" s="265"/>
      <c r="E221" s="265"/>
      <c r="F221" s="265"/>
      <c r="G221" s="1131"/>
      <c r="H221" s="838" t="s">
        <v>197</v>
      </c>
      <c r="AF221" s="755"/>
    </row>
    <row r="222" spans="1:57" s="60" customFormat="1" x14ac:dyDescent="0.25">
      <c r="A222" s="838" t="s">
        <v>198</v>
      </c>
      <c r="B222" s="641"/>
      <c r="D222" s="265"/>
      <c r="E222" s="265"/>
      <c r="F222" s="265"/>
      <c r="G222" s="1131"/>
      <c r="H222" s="838" t="s">
        <v>198</v>
      </c>
      <c r="AF222" s="755"/>
    </row>
    <row r="223" spans="1:57" s="60" customFormat="1" x14ac:dyDescent="0.25">
      <c r="A223" s="838" t="s">
        <v>388</v>
      </c>
      <c r="B223" s="641"/>
      <c r="D223" s="265"/>
      <c r="E223" s="265"/>
      <c r="F223" s="265"/>
      <c r="G223" s="1131"/>
      <c r="H223" s="838" t="s">
        <v>388</v>
      </c>
      <c r="AF223" s="755"/>
    </row>
    <row r="224" spans="1:57" s="60" customFormat="1" x14ac:dyDescent="0.25">
      <c r="A224" s="580" t="s">
        <v>696</v>
      </c>
      <c r="B224" s="640"/>
      <c r="D224" s="265">
        <v>22598</v>
      </c>
      <c r="E224" s="265">
        <v>14746</v>
      </c>
      <c r="F224" s="265">
        <v>33685</v>
      </c>
      <c r="G224" s="1131"/>
      <c r="H224" s="580" t="s">
        <v>696</v>
      </c>
      <c r="I224" s="248"/>
      <c r="AF224" s="755"/>
      <c r="AJ224" s="60">
        <v>1864</v>
      </c>
      <c r="AK224" s="60">
        <v>43892</v>
      </c>
      <c r="AL224" s="60">
        <v>3719</v>
      </c>
      <c r="AM224" s="60">
        <v>2078</v>
      </c>
      <c r="AN224" s="60" t="s">
        <v>1239</v>
      </c>
      <c r="AO224" s="60">
        <v>151</v>
      </c>
      <c r="AP224" s="60">
        <v>1324</v>
      </c>
      <c r="AR224" s="60">
        <v>304</v>
      </c>
      <c r="AS224" s="60">
        <v>547</v>
      </c>
      <c r="AT224" s="60">
        <v>501</v>
      </c>
      <c r="AU224" s="60">
        <v>22544</v>
      </c>
      <c r="AV224" s="60">
        <v>2534</v>
      </c>
      <c r="AW224" s="60">
        <v>5436</v>
      </c>
      <c r="AX224" s="60">
        <v>1176</v>
      </c>
      <c r="AY224" s="60">
        <v>59081</v>
      </c>
      <c r="AZ224" s="60">
        <v>1820</v>
      </c>
      <c r="BA224" s="60">
        <v>90</v>
      </c>
      <c r="BB224" s="60">
        <v>18807</v>
      </c>
      <c r="BC224" s="60">
        <v>1023</v>
      </c>
      <c r="BD224" s="60">
        <v>1905</v>
      </c>
      <c r="BE224" s="60">
        <v>1342</v>
      </c>
    </row>
    <row r="225" spans="1:57" s="60" customFormat="1" x14ac:dyDescent="0.25">
      <c r="A225" s="580" t="s">
        <v>697</v>
      </c>
      <c r="B225" s="640"/>
      <c r="D225" s="265">
        <v>4901</v>
      </c>
      <c r="E225" s="265">
        <v>2129</v>
      </c>
      <c r="F225" s="265">
        <v>16790</v>
      </c>
      <c r="G225" s="1131"/>
      <c r="H225" s="580" t="s">
        <v>697</v>
      </c>
      <c r="I225" s="248"/>
      <c r="AF225" s="755"/>
      <c r="AJ225" s="60">
        <v>556</v>
      </c>
      <c r="AK225" s="60">
        <v>18880</v>
      </c>
      <c r="AL225" s="60">
        <v>799</v>
      </c>
      <c r="AM225" s="60">
        <v>718</v>
      </c>
      <c r="AN225" s="60" t="s">
        <v>1239</v>
      </c>
      <c r="AP225" s="60">
        <v>278</v>
      </c>
      <c r="AR225" s="60">
        <v>67</v>
      </c>
      <c r="AT225" s="60">
        <v>242</v>
      </c>
      <c r="AU225" s="60">
        <v>10631</v>
      </c>
      <c r="AV225" s="60">
        <v>431</v>
      </c>
      <c r="AW225" s="60">
        <v>1903</v>
      </c>
      <c r="AX225" s="60">
        <v>523</v>
      </c>
      <c r="AY225" s="60">
        <v>21141</v>
      </c>
      <c r="AZ225" s="60">
        <v>769</v>
      </c>
      <c r="BB225" s="60">
        <v>8081</v>
      </c>
      <c r="BC225" s="60">
        <v>304</v>
      </c>
      <c r="BD225" s="60">
        <v>860</v>
      </c>
      <c r="BE225" s="60">
        <v>493</v>
      </c>
    </row>
    <row r="226" spans="1:57" s="60" customFormat="1" x14ac:dyDescent="0.25">
      <c r="A226" s="580" t="s">
        <v>698</v>
      </c>
      <c r="B226" s="640"/>
      <c r="D226" s="265">
        <v>18688</v>
      </c>
      <c r="E226" s="265">
        <v>13906</v>
      </c>
      <c r="F226" s="265">
        <v>36281</v>
      </c>
      <c r="G226" s="1131"/>
      <c r="H226" s="580" t="s">
        <v>698</v>
      </c>
      <c r="I226" s="248"/>
      <c r="AF226" s="755"/>
      <c r="AN226" s="60" t="s">
        <v>1239</v>
      </c>
      <c r="AY226" s="60">
        <v>27425</v>
      </c>
    </row>
    <row r="227" spans="1:57" s="60" customFormat="1" x14ac:dyDescent="0.25">
      <c r="A227" s="580" t="s">
        <v>699</v>
      </c>
      <c r="B227" s="640"/>
      <c r="D227" s="265">
        <v>4537</v>
      </c>
      <c r="E227" s="265">
        <v>1456</v>
      </c>
      <c r="F227" s="265">
        <v>11033</v>
      </c>
      <c r="G227" s="1131"/>
      <c r="H227" s="580" t="s">
        <v>699</v>
      </c>
      <c r="I227" s="248"/>
      <c r="AF227" s="755"/>
      <c r="AJ227" s="60">
        <v>127</v>
      </c>
      <c r="AK227" s="60">
        <v>350</v>
      </c>
      <c r="AL227" s="60">
        <v>66</v>
      </c>
      <c r="AM227" s="60">
        <v>77</v>
      </c>
      <c r="AN227" s="60" t="s">
        <v>1239</v>
      </c>
      <c r="AO227" s="60">
        <v>123</v>
      </c>
      <c r="AP227" s="60">
        <v>279</v>
      </c>
      <c r="AQ227" s="60">
        <v>42</v>
      </c>
      <c r="AR227" s="60">
        <v>78</v>
      </c>
      <c r="AS227" s="60">
        <v>52</v>
      </c>
      <c r="AT227" s="60">
        <v>91</v>
      </c>
      <c r="AU227" s="60">
        <v>825</v>
      </c>
      <c r="AV227" s="60">
        <v>144</v>
      </c>
      <c r="AW227" s="60">
        <v>214</v>
      </c>
      <c r="AX227" s="60">
        <v>31</v>
      </c>
      <c r="AY227" s="60">
        <v>1815</v>
      </c>
      <c r="AZ227" s="60">
        <v>80</v>
      </c>
      <c r="BA227" s="60">
        <v>41</v>
      </c>
      <c r="BB227" s="60">
        <v>696</v>
      </c>
      <c r="BC227" s="60">
        <v>68</v>
      </c>
      <c r="BD227" s="60">
        <v>91</v>
      </c>
      <c r="BE227" s="60">
        <v>78</v>
      </c>
    </row>
    <row r="228" spans="1:57" s="60" customFormat="1" x14ac:dyDescent="0.25">
      <c r="A228" s="580" t="s">
        <v>700</v>
      </c>
      <c r="B228" s="640"/>
      <c r="D228" s="265">
        <v>4833</v>
      </c>
      <c r="E228" s="265">
        <v>2504</v>
      </c>
      <c r="F228" s="265">
        <v>12707</v>
      </c>
      <c r="G228" s="1131"/>
      <c r="H228" s="580" t="s">
        <v>700</v>
      </c>
      <c r="I228" s="248"/>
      <c r="AF228" s="755"/>
      <c r="AJ228" s="60">
        <v>110</v>
      </c>
      <c r="AK228" s="60">
        <v>82</v>
      </c>
      <c r="AL228" s="60">
        <v>40</v>
      </c>
      <c r="AM228" s="60">
        <v>121</v>
      </c>
      <c r="AN228" s="60" t="s">
        <v>1239</v>
      </c>
      <c r="AP228" s="60">
        <v>35</v>
      </c>
      <c r="AQ228" s="60">
        <v>49</v>
      </c>
      <c r="AR228" s="60">
        <v>67</v>
      </c>
      <c r="AS228" s="60">
        <v>58</v>
      </c>
      <c r="AT228" s="60">
        <v>22</v>
      </c>
      <c r="AU228" s="60">
        <v>612</v>
      </c>
      <c r="AV228" s="60">
        <v>159</v>
      </c>
      <c r="AW228" s="60">
        <v>101</v>
      </c>
      <c r="AX228" s="60">
        <v>27</v>
      </c>
      <c r="AY228" s="60">
        <v>760</v>
      </c>
      <c r="AZ228" s="60">
        <v>51</v>
      </c>
      <c r="BA228" s="60">
        <v>12</v>
      </c>
      <c r="BB228" s="60">
        <v>230</v>
      </c>
      <c r="BC228" s="60">
        <v>40</v>
      </c>
      <c r="BD228" s="60">
        <v>70</v>
      </c>
      <c r="BE228" s="60">
        <v>117</v>
      </c>
    </row>
    <row r="229" spans="1:57" s="60" customFormat="1" x14ac:dyDescent="0.25">
      <c r="A229" s="580" t="s">
        <v>701</v>
      </c>
      <c r="B229" s="640"/>
      <c r="D229" s="265">
        <v>3122</v>
      </c>
      <c r="E229" s="265">
        <v>979</v>
      </c>
      <c r="F229" s="265">
        <v>4479</v>
      </c>
      <c r="G229" s="1131"/>
      <c r="H229" s="580" t="s">
        <v>701</v>
      </c>
      <c r="I229" s="248"/>
      <c r="AF229" s="755"/>
      <c r="AJ229" s="60">
        <v>2787</v>
      </c>
      <c r="AK229" s="60">
        <v>4253</v>
      </c>
      <c r="AL229" s="60">
        <v>160</v>
      </c>
      <c r="AM229" s="60">
        <v>4495</v>
      </c>
      <c r="AN229" s="60" t="s">
        <v>1239</v>
      </c>
      <c r="AO229" s="60">
        <v>1403</v>
      </c>
      <c r="AP229" s="60">
        <v>8759</v>
      </c>
      <c r="AQ229" s="60">
        <v>1134</v>
      </c>
      <c r="AR229" s="60">
        <v>4465</v>
      </c>
      <c r="AS229" s="60">
        <v>1822</v>
      </c>
      <c r="AT229" s="60">
        <v>4682</v>
      </c>
      <c r="AU229" s="60">
        <v>18583</v>
      </c>
      <c r="AV229" s="60">
        <v>9811</v>
      </c>
      <c r="AW229" s="60">
        <v>5425</v>
      </c>
      <c r="AX229" s="60">
        <v>3582</v>
      </c>
      <c r="AY229" s="60">
        <v>6484</v>
      </c>
      <c r="AZ229" s="60">
        <v>2035</v>
      </c>
      <c r="BA229" s="60">
        <v>362</v>
      </c>
      <c r="BB229" s="60">
        <v>11701</v>
      </c>
      <c r="BC229" s="60">
        <v>1063</v>
      </c>
      <c r="BD229" s="60">
        <v>1747</v>
      </c>
      <c r="BE229" s="60">
        <v>2457</v>
      </c>
    </row>
    <row r="230" spans="1:57" s="60" customFormat="1" x14ac:dyDescent="0.25">
      <c r="A230" s="580" t="s">
        <v>702</v>
      </c>
      <c r="B230" s="640"/>
      <c r="D230" s="265">
        <v>539</v>
      </c>
      <c r="E230" s="265">
        <v>136</v>
      </c>
      <c r="F230" s="265">
        <v>1877</v>
      </c>
      <c r="G230" s="1131"/>
      <c r="H230" s="580" t="s">
        <v>702</v>
      </c>
      <c r="I230" s="248"/>
      <c r="AF230" s="755"/>
      <c r="AJ230" s="60">
        <v>1248</v>
      </c>
      <c r="AK230" s="60">
        <v>656</v>
      </c>
      <c r="AL230" s="60">
        <v>402</v>
      </c>
      <c r="AM230" s="60">
        <v>355</v>
      </c>
      <c r="AN230" s="60" t="s">
        <v>1239</v>
      </c>
      <c r="AO230" s="60">
        <v>303</v>
      </c>
      <c r="AP230" s="60">
        <v>178</v>
      </c>
      <c r="AQ230" s="60">
        <v>225</v>
      </c>
      <c r="AR230" s="60">
        <v>564</v>
      </c>
      <c r="AS230" s="60">
        <v>110</v>
      </c>
      <c r="AT230" s="60">
        <v>575</v>
      </c>
      <c r="AU230" s="60">
        <v>653</v>
      </c>
      <c r="AV230" s="60">
        <v>652</v>
      </c>
      <c r="AW230" s="60">
        <v>455</v>
      </c>
      <c r="AX230" s="60">
        <v>164</v>
      </c>
      <c r="AY230" s="60">
        <v>15046</v>
      </c>
      <c r="AZ230" s="60">
        <v>276</v>
      </c>
      <c r="BA230" s="60">
        <v>54</v>
      </c>
      <c r="BB230" s="60">
        <v>805</v>
      </c>
      <c r="BC230" s="60">
        <v>278</v>
      </c>
      <c r="BD230" s="60">
        <v>655</v>
      </c>
      <c r="BE230" s="60">
        <v>84</v>
      </c>
    </row>
    <row r="231" spans="1:57" s="60" customFormat="1" x14ac:dyDescent="0.25">
      <c r="A231" s="580" t="s">
        <v>711</v>
      </c>
      <c r="B231" s="640"/>
      <c r="D231" s="265">
        <v>240389</v>
      </c>
      <c r="E231" s="265">
        <v>187725</v>
      </c>
      <c r="F231" s="265">
        <v>246472</v>
      </c>
      <c r="G231" s="1131"/>
      <c r="H231" s="580" t="s">
        <v>711</v>
      </c>
      <c r="I231" s="248"/>
      <c r="AF231" s="755"/>
      <c r="AJ231" s="60">
        <v>1933</v>
      </c>
      <c r="AK231" s="60">
        <v>15305</v>
      </c>
      <c r="AL231" s="60">
        <v>4523</v>
      </c>
      <c r="AM231" s="60">
        <v>2362</v>
      </c>
      <c r="AN231" s="60">
        <v>646</v>
      </c>
      <c r="AO231" s="60">
        <v>1615</v>
      </c>
      <c r="AP231" s="60">
        <v>13529</v>
      </c>
      <c r="AQ231" s="60">
        <v>1842</v>
      </c>
      <c r="AR231" s="60">
        <v>1926</v>
      </c>
      <c r="AS231" s="60">
        <v>689</v>
      </c>
      <c r="AT231" s="60">
        <v>5093</v>
      </c>
      <c r="AU231" s="60">
        <v>25447</v>
      </c>
      <c r="AV231" s="60">
        <v>63260</v>
      </c>
      <c r="AW231" s="60">
        <v>11698</v>
      </c>
      <c r="AX231" s="60">
        <v>2509</v>
      </c>
      <c r="AY231" s="60">
        <v>82448</v>
      </c>
      <c r="AZ231" s="60">
        <v>3015</v>
      </c>
      <c r="BA231" s="60">
        <v>808</v>
      </c>
      <c r="BB231" s="60">
        <v>5966</v>
      </c>
      <c r="BC231" s="60">
        <v>1004</v>
      </c>
      <c r="BD231" s="60">
        <v>1458</v>
      </c>
      <c r="BE231" s="60">
        <v>2117</v>
      </c>
    </row>
    <row r="232" spans="1:57" s="60" customFormat="1" x14ac:dyDescent="0.25">
      <c r="A232" s="580" t="s">
        <v>712</v>
      </c>
      <c r="B232" s="640"/>
      <c r="D232" s="265">
        <v>96020</v>
      </c>
      <c r="E232" s="265">
        <v>37114</v>
      </c>
      <c r="F232" s="265">
        <v>166714</v>
      </c>
      <c r="G232" s="1131"/>
      <c r="H232" s="580" t="s">
        <v>712</v>
      </c>
      <c r="I232" s="248"/>
      <c r="AF232" s="755"/>
      <c r="AJ232" s="60">
        <v>1122</v>
      </c>
      <c r="AK232" s="60">
        <v>5751</v>
      </c>
      <c r="AL232" s="60">
        <v>1532</v>
      </c>
      <c r="AM232" s="60">
        <v>697</v>
      </c>
      <c r="AN232" s="60">
        <v>375</v>
      </c>
      <c r="AO232" s="60">
        <v>994</v>
      </c>
      <c r="AP232" s="60">
        <v>3592</v>
      </c>
      <c r="AQ232" s="60">
        <v>520</v>
      </c>
      <c r="AR232" s="60">
        <v>813</v>
      </c>
      <c r="AS232" s="60">
        <v>473</v>
      </c>
      <c r="AT232" s="60">
        <v>1382</v>
      </c>
      <c r="AU232" s="60">
        <v>9340</v>
      </c>
      <c r="AV232" s="60">
        <v>7305</v>
      </c>
      <c r="AW232" s="60">
        <v>3332</v>
      </c>
      <c r="AX232" s="60">
        <v>1431</v>
      </c>
      <c r="AY232" s="60">
        <v>28752</v>
      </c>
      <c r="AZ232" s="60">
        <v>830</v>
      </c>
      <c r="BA232" s="60">
        <v>657</v>
      </c>
      <c r="BB232" s="60">
        <v>2931</v>
      </c>
      <c r="BC232" s="60">
        <v>310</v>
      </c>
      <c r="BD232" s="60">
        <v>716</v>
      </c>
      <c r="BE232" s="60">
        <v>594</v>
      </c>
    </row>
    <row r="233" spans="1:57" s="60" customFormat="1" x14ac:dyDescent="0.25">
      <c r="A233" s="580" t="s">
        <v>703</v>
      </c>
      <c r="B233" s="640"/>
      <c r="D233" s="265">
        <v>19586</v>
      </c>
      <c r="E233" s="265">
        <v>17041</v>
      </c>
      <c r="F233" s="265">
        <v>28241</v>
      </c>
      <c r="G233" s="1131"/>
      <c r="H233" s="580" t="s">
        <v>703</v>
      </c>
      <c r="I233" s="248"/>
      <c r="AF233" s="755"/>
      <c r="AJ233" s="60">
        <v>5006</v>
      </c>
      <c r="AK233" s="60">
        <v>12655</v>
      </c>
      <c r="AL233" s="60">
        <v>12334</v>
      </c>
      <c r="AM233" s="60">
        <v>11100</v>
      </c>
      <c r="AN233" s="60">
        <v>3089</v>
      </c>
      <c r="AO233" s="60">
        <v>10947</v>
      </c>
      <c r="AP233" s="60">
        <v>16822</v>
      </c>
      <c r="AQ233" s="60">
        <v>5862</v>
      </c>
      <c r="AR233" s="60">
        <v>9434</v>
      </c>
      <c r="AS233" s="60">
        <v>3752</v>
      </c>
      <c r="AT233" s="60">
        <v>10023</v>
      </c>
      <c r="AU233" s="60">
        <v>42906</v>
      </c>
      <c r="AV233" s="60">
        <v>32428</v>
      </c>
      <c r="AW233" s="60">
        <v>16430</v>
      </c>
      <c r="AX233" s="60">
        <v>8853</v>
      </c>
      <c r="AY233" s="60">
        <v>19598</v>
      </c>
      <c r="AZ233" s="60">
        <v>10841</v>
      </c>
      <c r="BA233" s="60">
        <v>12391</v>
      </c>
      <c r="BB233" s="60">
        <v>17249</v>
      </c>
      <c r="BC233" s="60">
        <v>2844</v>
      </c>
      <c r="BD233" s="60">
        <v>6068</v>
      </c>
      <c r="BE233" s="60">
        <v>5039</v>
      </c>
    </row>
    <row r="234" spans="1:57" s="60" customFormat="1" x14ac:dyDescent="0.25">
      <c r="A234" s="580" t="s">
        <v>704</v>
      </c>
      <c r="B234" s="640"/>
      <c r="D234" s="265">
        <v>667</v>
      </c>
      <c r="E234" s="265">
        <v>189</v>
      </c>
      <c r="F234" s="265">
        <v>1144</v>
      </c>
      <c r="G234" s="1131"/>
      <c r="H234" s="580" t="s">
        <v>704</v>
      </c>
      <c r="I234" s="248"/>
      <c r="AF234" s="755"/>
      <c r="AJ234" s="60">
        <v>915</v>
      </c>
      <c r="AK234" s="60">
        <v>1426</v>
      </c>
      <c r="AL234" s="60">
        <v>2861</v>
      </c>
      <c r="AM234" s="60">
        <v>5825</v>
      </c>
      <c r="AN234" s="60">
        <v>417</v>
      </c>
      <c r="AO234" s="60">
        <v>2903</v>
      </c>
      <c r="AP234" s="60">
        <v>3474</v>
      </c>
      <c r="AQ234" s="60">
        <v>6259</v>
      </c>
      <c r="AR234" s="60">
        <v>178</v>
      </c>
      <c r="AS234" s="60">
        <v>512</v>
      </c>
      <c r="AT234" s="60">
        <v>3137</v>
      </c>
      <c r="AU234" s="60">
        <v>864</v>
      </c>
      <c r="AV234" s="60">
        <v>846</v>
      </c>
      <c r="AW234" s="60">
        <v>1547</v>
      </c>
      <c r="AX234" s="60">
        <v>3447</v>
      </c>
      <c r="AY234" s="60">
        <v>1484</v>
      </c>
      <c r="AZ234" s="60">
        <v>592</v>
      </c>
      <c r="BA234" s="60">
        <v>637</v>
      </c>
      <c r="BB234" s="60">
        <v>5002</v>
      </c>
      <c r="BC234" s="60">
        <v>815</v>
      </c>
      <c r="BD234" s="60">
        <v>5470</v>
      </c>
      <c r="BE234" s="60">
        <v>536</v>
      </c>
    </row>
    <row r="235" spans="1:57" s="60" customFormat="1" x14ac:dyDescent="0.25">
      <c r="A235" s="580" t="s">
        <v>705</v>
      </c>
      <c r="B235" s="640"/>
      <c r="D235" s="265">
        <v>450688</v>
      </c>
      <c r="E235" s="265">
        <v>346046</v>
      </c>
      <c r="F235" s="265">
        <v>348345</v>
      </c>
      <c r="G235" s="1131"/>
      <c r="H235" s="580" t="s">
        <v>705</v>
      </c>
      <c r="I235" s="248"/>
      <c r="AF235" s="755"/>
      <c r="AJ235" s="60">
        <v>42613</v>
      </c>
      <c r="AK235" s="60">
        <v>101509</v>
      </c>
      <c r="AL235" s="60">
        <v>57627</v>
      </c>
      <c r="AM235" s="60">
        <v>61606</v>
      </c>
      <c r="AN235" s="60">
        <v>32351</v>
      </c>
      <c r="AO235" s="60">
        <v>92338</v>
      </c>
      <c r="AP235" s="60">
        <v>159843</v>
      </c>
      <c r="AQ235" s="60">
        <v>64743</v>
      </c>
      <c r="AR235" s="60">
        <v>96371</v>
      </c>
      <c r="AS235" s="60">
        <v>51086</v>
      </c>
      <c r="AT235" s="60">
        <v>90852</v>
      </c>
      <c r="AU235" s="60">
        <v>305397</v>
      </c>
      <c r="AV235" s="60">
        <v>271696</v>
      </c>
      <c r="AW235" s="60">
        <v>108198</v>
      </c>
      <c r="AX235" s="60">
        <v>101814</v>
      </c>
      <c r="AY235" s="60">
        <v>162085</v>
      </c>
      <c r="AZ235" s="60">
        <v>74121</v>
      </c>
      <c r="BA235" s="60">
        <v>110731</v>
      </c>
      <c r="BB235" s="60">
        <v>105852</v>
      </c>
      <c r="BC235" s="60">
        <v>29253</v>
      </c>
      <c r="BD235" s="60">
        <v>47489</v>
      </c>
      <c r="BE235" s="60">
        <v>76724</v>
      </c>
    </row>
    <row r="236" spans="1:57" s="60" customFormat="1" x14ac:dyDescent="0.25">
      <c r="A236" s="580" t="s">
        <v>706</v>
      </c>
      <c r="B236" s="234"/>
      <c r="D236" s="265">
        <v>87312</v>
      </c>
      <c r="E236" s="265">
        <v>48336</v>
      </c>
      <c r="F236" s="265">
        <v>86592</v>
      </c>
      <c r="G236" s="1131"/>
      <c r="H236" s="580" t="s">
        <v>706</v>
      </c>
      <c r="I236" s="248"/>
      <c r="AF236" s="755"/>
      <c r="AJ236" s="60">
        <v>29264</v>
      </c>
      <c r="AK236" s="60">
        <v>72858</v>
      </c>
      <c r="AL236" s="60">
        <v>54149</v>
      </c>
      <c r="AM236" s="60">
        <v>39436</v>
      </c>
      <c r="AO236" s="60">
        <v>37989</v>
      </c>
      <c r="AP236" s="60">
        <v>21921</v>
      </c>
      <c r="AQ236" s="60">
        <v>24331</v>
      </c>
      <c r="AR236" s="60">
        <v>33416</v>
      </c>
      <c r="AS236" s="60">
        <v>25270</v>
      </c>
      <c r="AT236" s="60">
        <v>26173</v>
      </c>
      <c r="AU236" s="60">
        <v>67609</v>
      </c>
      <c r="AV236" s="60">
        <v>57198</v>
      </c>
      <c r="AW236" s="60">
        <v>23342</v>
      </c>
      <c r="AX236" s="60">
        <v>27056</v>
      </c>
      <c r="AY236" s="60">
        <v>64632</v>
      </c>
      <c r="AZ236" s="60">
        <v>24700</v>
      </c>
      <c r="BA236" s="60">
        <v>25333</v>
      </c>
      <c r="BB236" s="60">
        <v>79259</v>
      </c>
      <c r="BC236" s="60">
        <v>67004</v>
      </c>
      <c r="BD236" s="60">
        <v>40083</v>
      </c>
      <c r="BE236" s="60">
        <v>55891</v>
      </c>
    </row>
    <row r="237" spans="1:57" s="60" customFormat="1" x14ac:dyDescent="0.25">
      <c r="A237" s="580" t="s">
        <v>707</v>
      </c>
      <c r="B237" s="580"/>
      <c r="D237" s="265">
        <v>14769</v>
      </c>
      <c r="E237" s="265">
        <v>7221</v>
      </c>
      <c r="F237" s="265">
        <v>31983</v>
      </c>
      <c r="G237" s="1131"/>
      <c r="H237" s="580" t="s">
        <v>707</v>
      </c>
      <c r="I237" s="248"/>
      <c r="AF237" s="755"/>
      <c r="AJ237" s="60">
        <v>35064</v>
      </c>
      <c r="AK237" s="60">
        <v>101832</v>
      </c>
      <c r="AL237" s="60">
        <v>141186</v>
      </c>
      <c r="AM237" s="60">
        <v>103933</v>
      </c>
      <c r="AO237" s="60">
        <v>78868</v>
      </c>
      <c r="AP237" s="60">
        <v>381466</v>
      </c>
      <c r="AQ237" s="60">
        <v>36979</v>
      </c>
      <c r="AR237" s="60">
        <v>103324</v>
      </c>
      <c r="AS237" s="60">
        <v>19943</v>
      </c>
      <c r="AT237" s="60">
        <v>87544</v>
      </c>
      <c r="AU237" s="60">
        <v>726924</v>
      </c>
      <c r="AV237" s="60">
        <v>494848</v>
      </c>
      <c r="AW237" s="60">
        <v>231587</v>
      </c>
      <c r="AX237" s="60">
        <v>121343</v>
      </c>
      <c r="AY237" s="60">
        <v>212823</v>
      </c>
      <c r="AZ237" s="60">
        <v>104367</v>
      </c>
      <c r="BA237" s="60">
        <v>65666</v>
      </c>
      <c r="BB237" s="60">
        <v>350474</v>
      </c>
      <c r="BC237" s="60">
        <v>31802</v>
      </c>
      <c r="BD237" s="60">
        <v>43300</v>
      </c>
      <c r="BE237" s="60">
        <v>43633</v>
      </c>
    </row>
    <row r="238" spans="1:57" s="60" customFormat="1" x14ac:dyDescent="0.25">
      <c r="A238" s="580" t="s">
        <v>708</v>
      </c>
      <c r="B238" s="580"/>
      <c r="D238" s="265">
        <v>4865</v>
      </c>
      <c r="E238" s="265">
        <v>1494</v>
      </c>
      <c r="F238" s="265">
        <v>9181</v>
      </c>
      <c r="G238" s="1131"/>
      <c r="H238" s="580" t="s">
        <v>708</v>
      </c>
      <c r="I238" s="248"/>
      <c r="AF238" s="755"/>
      <c r="AJ238" s="60">
        <v>21094</v>
      </c>
      <c r="AK238" s="60">
        <v>65311</v>
      </c>
      <c r="AL238" s="60">
        <v>89775</v>
      </c>
      <c r="AM238" s="60">
        <v>55190</v>
      </c>
      <c r="AO238" s="60">
        <v>42716</v>
      </c>
      <c r="AP238" s="60">
        <v>219777</v>
      </c>
      <c r="AQ238" s="60">
        <v>21586</v>
      </c>
      <c r="AR238" s="60">
        <v>62291</v>
      </c>
      <c r="AS238" s="60">
        <v>16482</v>
      </c>
      <c r="AT238" s="60">
        <v>56536</v>
      </c>
      <c r="AU238" s="60">
        <v>525171</v>
      </c>
      <c r="AV238" s="60">
        <v>378620</v>
      </c>
      <c r="AW238" s="60">
        <v>169880</v>
      </c>
      <c r="AX238" s="60">
        <v>59383</v>
      </c>
      <c r="AY238" s="60">
        <v>111488</v>
      </c>
      <c r="AZ238" s="60">
        <v>58217</v>
      </c>
      <c r="BA238" s="60">
        <v>75343</v>
      </c>
      <c r="BB238" s="60">
        <v>223426</v>
      </c>
      <c r="BC238" s="60">
        <v>9363</v>
      </c>
      <c r="BD238" s="60">
        <v>31253</v>
      </c>
      <c r="BE238" s="60">
        <v>28071</v>
      </c>
    </row>
    <row r="239" spans="1:57" s="60" customFormat="1" x14ac:dyDescent="0.25">
      <c r="A239" s="580" t="s">
        <v>709</v>
      </c>
      <c r="B239" s="234"/>
      <c r="D239" s="265">
        <v>258846</v>
      </c>
      <c r="E239" s="265">
        <v>158054</v>
      </c>
      <c r="F239" s="265">
        <v>196528</v>
      </c>
      <c r="G239" s="1131"/>
      <c r="H239" s="580" t="s">
        <v>709</v>
      </c>
      <c r="I239" s="248"/>
      <c r="AF239" s="755"/>
      <c r="AJ239" s="60">
        <v>304296</v>
      </c>
      <c r="AK239" s="60">
        <v>533989</v>
      </c>
      <c r="AL239" s="60">
        <v>569286</v>
      </c>
      <c r="AM239" s="60">
        <v>544583</v>
      </c>
      <c r="AO239" s="60">
        <v>505757</v>
      </c>
      <c r="AP239" s="60">
        <v>2661965</v>
      </c>
      <c r="AQ239" s="60">
        <v>273365</v>
      </c>
      <c r="AR239" s="60">
        <v>482212</v>
      </c>
      <c r="AS239" s="60">
        <v>182787</v>
      </c>
      <c r="AT239" s="60">
        <v>598540</v>
      </c>
      <c r="AU239" s="60">
        <v>3057787</v>
      </c>
      <c r="AV239" s="60">
        <v>2309895</v>
      </c>
      <c r="AW239" s="60">
        <v>724469</v>
      </c>
      <c r="AX239" s="60">
        <v>592705</v>
      </c>
      <c r="AY239" s="60">
        <v>794561</v>
      </c>
      <c r="AZ239" s="60">
        <v>590258</v>
      </c>
      <c r="BA239" s="60">
        <v>279943</v>
      </c>
      <c r="BB239" s="60">
        <v>1086327</v>
      </c>
      <c r="BC239" s="60">
        <v>119381</v>
      </c>
      <c r="BD239" s="60">
        <v>272316</v>
      </c>
      <c r="BE239" s="60">
        <v>326316</v>
      </c>
    </row>
    <row r="240" spans="1:57" s="60" customFormat="1" x14ac:dyDescent="0.25">
      <c r="A240" s="580" t="s">
        <v>710</v>
      </c>
      <c r="B240" s="234"/>
      <c r="D240" s="265">
        <v>783</v>
      </c>
      <c r="E240" s="265">
        <v>104</v>
      </c>
      <c r="F240" s="265">
        <v>659</v>
      </c>
      <c r="G240" s="1131"/>
      <c r="H240" s="580" t="s">
        <v>710</v>
      </c>
      <c r="I240" s="248"/>
      <c r="AF240" s="755"/>
      <c r="AJ240" s="60">
        <v>1250</v>
      </c>
      <c r="AK240" s="60">
        <v>2392</v>
      </c>
      <c r="AL240" s="60">
        <v>1518</v>
      </c>
      <c r="AM240" s="60">
        <v>4118</v>
      </c>
      <c r="AO240" s="60">
        <v>533</v>
      </c>
      <c r="AP240" s="60">
        <v>1973</v>
      </c>
      <c r="AQ240" s="60">
        <v>1167</v>
      </c>
      <c r="AR240" s="60">
        <v>3510</v>
      </c>
      <c r="AS240" s="60">
        <v>1269</v>
      </c>
      <c r="AT240" s="60">
        <v>1349</v>
      </c>
      <c r="AU240" s="60">
        <v>1821</v>
      </c>
      <c r="AV240" s="60">
        <v>2954</v>
      </c>
      <c r="AW240" s="60">
        <v>769</v>
      </c>
      <c r="AX240" s="60">
        <v>2844</v>
      </c>
      <c r="AY240" s="60">
        <v>1950</v>
      </c>
      <c r="AZ240" s="60">
        <v>2933</v>
      </c>
      <c r="BA240" s="60">
        <v>270</v>
      </c>
      <c r="BB240" s="60">
        <v>3337</v>
      </c>
      <c r="BC240" s="60">
        <v>1321</v>
      </c>
      <c r="BD240" s="60">
        <v>1602</v>
      </c>
      <c r="BE240" s="60">
        <v>2493</v>
      </c>
    </row>
    <row r="241" spans="1:57" s="60" customFormat="1" x14ac:dyDescent="0.25">
      <c r="A241" s="580"/>
      <c r="B241" s="234"/>
      <c r="D241" s="265"/>
      <c r="E241" s="265"/>
      <c r="F241" s="265"/>
      <c r="G241" s="1131"/>
      <c r="H241" s="580"/>
      <c r="AF241" s="755"/>
    </row>
    <row r="242" spans="1:57" s="60" customFormat="1" x14ac:dyDescent="0.25">
      <c r="A242" s="580" t="s">
        <v>713</v>
      </c>
      <c r="B242" s="234"/>
      <c r="D242" s="265">
        <v>3821</v>
      </c>
      <c r="E242" s="265">
        <v>1172</v>
      </c>
      <c r="F242" s="265">
        <v>7010</v>
      </c>
      <c r="G242" s="1131"/>
      <c r="H242" s="580" t="s">
        <v>713</v>
      </c>
      <c r="AF242" s="755"/>
      <c r="AJ242" s="60">
        <v>1010</v>
      </c>
      <c r="AK242" s="60">
        <v>2369</v>
      </c>
      <c r="AL242" s="60">
        <v>530</v>
      </c>
      <c r="AM242" s="60">
        <v>1821</v>
      </c>
      <c r="AO242" s="60">
        <v>675</v>
      </c>
      <c r="AP242" s="60">
        <v>5315</v>
      </c>
      <c r="AQ242" s="60">
        <v>793</v>
      </c>
      <c r="AR242" s="60">
        <v>2277</v>
      </c>
      <c r="AS242" s="60">
        <v>847</v>
      </c>
      <c r="AT242" s="60">
        <v>1890</v>
      </c>
      <c r="AU242" s="60">
        <v>7852</v>
      </c>
      <c r="AV242" s="60">
        <v>6168</v>
      </c>
      <c r="AW242" s="60">
        <v>2588</v>
      </c>
      <c r="AX242" s="60">
        <v>1927</v>
      </c>
      <c r="AY242" s="60">
        <v>5744</v>
      </c>
      <c r="AZ242" s="60">
        <v>786</v>
      </c>
      <c r="BA242" s="60">
        <v>155</v>
      </c>
      <c r="BB242" s="60">
        <v>5299</v>
      </c>
      <c r="BC242" s="60">
        <v>443</v>
      </c>
      <c r="BD242" s="60">
        <v>707</v>
      </c>
      <c r="BE242" s="60">
        <v>1134</v>
      </c>
    </row>
    <row r="243" spans="1:57" s="60" customFormat="1" x14ac:dyDescent="0.25">
      <c r="A243" s="580" t="s">
        <v>714</v>
      </c>
      <c r="B243" s="234"/>
      <c r="D243" s="265">
        <v>1358</v>
      </c>
      <c r="E243" s="265">
        <v>229</v>
      </c>
      <c r="F243" s="265">
        <v>4487</v>
      </c>
      <c r="G243" s="1131"/>
      <c r="H243" s="580" t="s">
        <v>714</v>
      </c>
      <c r="AF243" s="755"/>
      <c r="AJ243" s="60">
        <v>54296</v>
      </c>
      <c r="AK243" s="60">
        <v>1037</v>
      </c>
      <c r="AL243" s="60">
        <v>264</v>
      </c>
      <c r="AM243" s="60">
        <v>577</v>
      </c>
      <c r="AO243" s="60">
        <v>776</v>
      </c>
      <c r="AP243" s="60">
        <v>157</v>
      </c>
      <c r="AQ243" s="60">
        <v>616</v>
      </c>
      <c r="AR243" s="60">
        <v>592</v>
      </c>
      <c r="AS243" s="60">
        <v>313</v>
      </c>
      <c r="AT243" s="60">
        <v>645</v>
      </c>
      <c r="AU243" s="60">
        <v>819</v>
      </c>
      <c r="AV243" s="60">
        <v>1147</v>
      </c>
      <c r="AW243" s="60">
        <v>633</v>
      </c>
      <c r="AX243" s="60">
        <v>400</v>
      </c>
      <c r="AY243" s="60">
        <v>42443</v>
      </c>
      <c r="AZ243" s="60">
        <v>283</v>
      </c>
      <c r="BA243" s="60">
        <v>217</v>
      </c>
      <c r="BB243" s="60">
        <v>76587</v>
      </c>
      <c r="BC243" s="60">
        <v>326</v>
      </c>
      <c r="BD243" s="60">
        <v>642</v>
      </c>
      <c r="BE243" s="60">
        <v>459</v>
      </c>
    </row>
    <row r="244" spans="1:57" s="60" customFormat="1" x14ac:dyDescent="0.25">
      <c r="A244" s="580" t="s">
        <v>715</v>
      </c>
      <c r="B244" s="234"/>
      <c r="D244" s="265">
        <v>2682</v>
      </c>
      <c r="E244" s="265">
        <v>979</v>
      </c>
      <c r="F244" s="265">
        <v>5103</v>
      </c>
      <c r="G244" s="1131"/>
      <c r="H244" s="580" t="s">
        <v>715</v>
      </c>
      <c r="AF244" s="755"/>
      <c r="AJ244" s="60">
        <v>600</v>
      </c>
      <c r="AK244" s="60">
        <v>2819</v>
      </c>
      <c r="AL244" s="60">
        <v>6699</v>
      </c>
      <c r="AM244" s="60">
        <v>11058</v>
      </c>
      <c r="AO244" s="60">
        <v>6825</v>
      </c>
      <c r="AP244" s="60">
        <v>9942</v>
      </c>
      <c r="AQ244" s="60">
        <v>13111</v>
      </c>
      <c r="AR244" s="60">
        <v>1800</v>
      </c>
      <c r="AS244" s="60">
        <v>448</v>
      </c>
      <c r="AT244" s="60">
        <v>7490</v>
      </c>
      <c r="AU244" s="60">
        <v>893</v>
      </c>
      <c r="AV244" s="60">
        <v>3663</v>
      </c>
      <c r="AW244" s="60">
        <v>3232</v>
      </c>
      <c r="AX244" s="60">
        <v>7584</v>
      </c>
      <c r="AY244" s="60">
        <v>7148</v>
      </c>
      <c r="AZ244" s="60">
        <v>1432</v>
      </c>
      <c r="BA244" s="60">
        <v>260</v>
      </c>
      <c r="BB244" s="60">
        <v>12567</v>
      </c>
      <c r="BC244" s="60">
        <v>589</v>
      </c>
      <c r="BD244" s="60">
        <v>12592</v>
      </c>
      <c r="BE244" s="60">
        <v>1127</v>
      </c>
    </row>
    <row r="245" spans="1:57" s="60" customFormat="1" x14ac:dyDescent="0.25">
      <c r="A245" s="580" t="s">
        <v>480</v>
      </c>
      <c r="B245" s="234"/>
      <c r="D245" s="265">
        <v>144510</v>
      </c>
      <c r="E245" s="265">
        <v>107665</v>
      </c>
      <c r="F245" s="265">
        <v>144239</v>
      </c>
      <c r="G245" s="1131"/>
      <c r="H245" s="580" t="s">
        <v>480</v>
      </c>
      <c r="I245" s="262"/>
      <c r="AF245" s="755"/>
      <c r="AJ245" s="60">
        <v>2272</v>
      </c>
      <c r="AK245" s="60">
        <v>11332</v>
      </c>
      <c r="AL245" s="60">
        <v>3983</v>
      </c>
      <c r="AM245" s="60">
        <v>1361</v>
      </c>
      <c r="AN245" s="60">
        <v>404</v>
      </c>
      <c r="AO245" s="60">
        <v>866</v>
      </c>
      <c r="AP245" s="60">
        <v>7476</v>
      </c>
      <c r="AQ245" s="60">
        <v>1148</v>
      </c>
      <c r="AR245" s="60">
        <v>1170</v>
      </c>
      <c r="AS245" s="60">
        <v>404</v>
      </c>
      <c r="AT245" s="60">
        <v>3592</v>
      </c>
      <c r="AU245" s="60">
        <v>13939</v>
      </c>
      <c r="AV245" s="60">
        <v>35084</v>
      </c>
      <c r="AW245" s="60">
        <v>6640</v>
      </c>
      <c r="AX245" s="60">
        <v>1764</v>
      </c>
      <c r="AY245" s="60">
        <v>41896</v>
      </c>
      <c r="AZ245" s="60">
        <v>1976</v>
      </c>
      <c r="BA245" s="60">
        <v>1017</v>
      </c>
      <c r="BB245" s="60">
        <v>6681</v>
      </c>
      <c r="BC245" s="60">
        <v>379</v>
      </c>
      <c r="BD245" s="60">
        <v>761</v>
      </c>
      <c r="BE245" s="60">
        <v>889</v>
      </c>
    </row>
    <row r="246" spans="1:57" s="60" customFormat="1" x14ac:dyDescent="0.25">
      <c r="A246" s="580" t="s">
        <v>481</v>
      </c>
      <c r="B246" s="655">
        <v>80</v>
      </c>
      <c r="D246" s="932">
        <v>124882</v>
      </c>
      <c r="E246" s="932">
        <v>58042</v>
      </c>
      <c r="F246" s="932">
        <v>203212</v>
      </c>
      <c r="G246" s="1131"/>
      <c r="H246" s="580" t="s">
        <v>481</v>
      </c>
      <c r="I246" s="262"/>
      <c r="AF246" s="755"/>
      <c r="AJ246" s="60">
        <v>2724</v>
      </c>
      <c r="AK246" s="60">
        <v>10433</v>
      </c>
      <c r="AL246" s="60">
        <v>776</v>
      </c>
      <c r="AM246" s="60">
        <v>417</v>
      </c>
      <c r="AN246" s="60">
        <v>204</v>
      </c>
      <c r="AO246" s="60">
        <v>219</v>
      </c>
      <c r="AP246" s="60">
        <v>1608</v>
      </c>
      <c r="AQ246" s="60">
        <v>212</v>
      </c>
      <c r="AR246" s="60">
        <v>197</v>
      </c>
      <c r="AS246" s="60">
        <v>31</v>
      </c>
      <c r="AT246" s="60">
        <v>342</v>
      </c>
      <c r="AU246" s="60">
        <v>9994</v>
      </c>
      <c r="AV246" s="60">
        <v>5172</v>
      </c>
      <c r="AW246" s="60">
        <v>1673</v>
      </c>
      <c r="AX246" s="60">
        <v>413</v>
      </c>
      <c r="AY246" s="60">
        <v>40779</v>
      </c>
      <c r="AZ246" s="60">
        <v>286</v>
      </c>
      <c r="BA246" s="60">
        <v>324</v>
      </c>
      <c r="BB246" s="60">
        <v>3587</v>
      </c>
      <c r="BC246" s="60">
        <v>1268</v>
      </c>
      <c r="BD246" s="60">
        <v>216</v>
      </c>
      <c r="BE246" s="60">
        <v>391</v>
      </c>
    </row>
    <row r="247" spans="1:57" s="60" customFormat="1" x14ac:dyDescent="0.25">
      <c r="A247" s="642"/>
      <c r="B247" s="655"/>
      <c r="D247" s="932"/>
      <c r="E247" s="932"/>
      <c r="F247" s="932"/>
      <c r="G247" s="1131"/>
      <c r="H247" s="642"/>
      <c r="AF247" s="755"/>
    </row>
    <row r="248" spans="1:57" s="60" customFormat="1" x14ac:dyDescent="0.25">
      <c r="A248" s="580" t="s">
        <v>716</v>
      </c>
      <c r="B248" s="655"/>
      <c r="D248" s="932">
        <v>881</v>
      </c>
      <c r="E248" s="932">
        <v>330</v>
      </c>
      <c r="F248" s="932">
        <v>2037</v>
      </c>
      <c r="G248" s="1131"/>
      <c r="H248" s="580" t="s">
        <v>716</v>
      </c>
      <c r="AF248" s="755"/>
      <c r="AJ248" s="60">
        <v>9144</v>
      </c>
      <c r="AK248" s="60">
        <v>5806</v>
      </c>
      <c r="AM248" s="60">
        <v>9691</v>
      </c>
      <c r="AO248" s="60">
        <v>3926</v>
      </c>
      <c r="AP248" s="60">
        <v>4558</v>
      </c>
      <c r="AQ248" s="60">
        <v>5637</v>
      </c>
      <c r="AR248" s="60">
        <v>7531</v>
      </c>
      <c r="AS248" s="60">
        <v>5097</v>
      </c>
      <c r="AT248" s="60">
        <v>5492</v>
      </c>
      <c r="AU248" s="60">
        <v>597</v>
      </c>
      <c r="AV248" s="60">
        <v>3314</v>
      </c>
      <c r="AW248" s="60">
        <v>3754</v>
      </c>
      <c r="AX248" s="60">
        <v>4930</v>
      </c>
      <c r="AY248" s="60">
        <v>4413</v>
      </c>
      <c r="AZ248" s="60">
        <v>3126</v>
      </c>
      <c r="BA248" s="60">
        <v>428</v>
      </c>
      <c r="BB248" s="60">
        <v>9569</v>
      </c>
      <c r="BC248" s="60">
        <v>4788</v>
      </c>
      <c r="BD248" s="60">
        <v>8149</v>
      </c>
      <c r="BE248" s="60">
        <v>5096</v>
      </c>
    </row>
    <row r="249" spans="1:57" s="60" customFormat="1" x14ac:dyDescent="0.25">
      <c r="A249" s="580" t="s">
        <v>717</v>
      </c>
      <c r="B249" s="655"/>
      <c r="D249" s="932">
        <v>3999</v>
      </c>
      <c r="E249" s="932">
        <v>1282</v>
      </c>
      <c r="F249" s="932">
        <v>10485</v>
      </c>
      <c r="G249" s="1131"/>
      <c r="H249" s="580" t="s">
        <v>717</v>
      </c>
      <c r="AF249" s="755"/>
      <c r="AJ249" s="60">
        <v>2074</v>
      </c>
      <c r="AK249" s="60">
        <v>905</v>
      </c>
      <c r="AL249" s="60">
        <v>1107</v>
      </c>
      <c r="AM249" s="60">
        <v>2107</v>
      </c>
      <c r="AO249" s="60">
        <v>626</v>
      </c>
      <c r="AP249" s="60">
        <v>811</v>
      </c>
      <c r="AQ249" s="60">
        <v>626</v>
      </c>
      <c r="AR249" s="60">
        <v>397</v>
      </c>
      <c r="AS249" s="60">
        <v>708</v>
      </c>
      <c r="AT249" s="60">
        <v>1345</v>
      </c>
      <c r="AU249" s="60">
        <v>83</v>
      </c>
      <c r="AV249" s="60">
        <v>4110</v>
      </c>
      <c r="AW249" s="60">
        <v>478</v>
      </c>
      <c r="AX249" s="60">
        <v>1112</v>
      </c>
      <c r="AY249" s="60">
        <v>873</v>
      </c>
      <c r="AZ249" s="60">
        <v>561</v>
      </c>
      <c r="BA249" s="60">
        <v>5</v>
      </c>
      <c r="BB249" s="60">
        <v>1909</v>
      </c>
      <c r="BC249" s="60">
        <v>739</v>
      </c>
      <c r="BD249" s="60">
        <v>758</v>
      </c>
      <c r="BE249" s="60">
        <v>1656</v>
      </c>
    </row>
    <row r="250" spans="1:57" s="60" customFormat="1" x14ac:dyDescent="0.25">
      <c r="A250" s="580" t="s">
        <v>718</v>
      </c>
      <c r="B250" s="655"/>
      <c r="D250" s="932">
        <v>564</v>
      </c>
      <c r="E250" s="932">
        <v>150</v>
      </c>
      <c r="F250" s="932">
        <v>1300</v>
      </c>
      <c r="G250" s="1131"/>
      <c r="H250" s="580" t="s">
        <v>718</v>
      </c>
      <c r="AF250" s="755"/>
      <c r="AJ250" s="60">
        <v>533</v>
      </c>
      <c r="AK250" s="60">
        <v>506</v>
      </c>
      <c r="AM250" s="60">
        <v>534</v>
      </c>
      <c r="AO250" s="60">
        <v>695</v>
      </c>
      <c r="AP250" s="60">
        <v>254</v>
      </c>
      <c r="AQ250" s="60">
        <v>278</v>
      </c>
      <c r="AR250" s="60">
        <v>547</v>
      </c>
      <c r="AS250" s="60">
        <v>981</v>
      </c>
      <c r="AT250" s="60">
        <v>962</v>
      </c>
      <c r="AU250" s="60">
        <v>1965</v>
      </c>
      <c r="AV250" s="60">
        <v>1358</v>
      </c>
      <c r="AW250" s="60">
        <v>1076</v>
      </c>
      <c r="AX250" s="60">
        <v>776</v>
      </c>
      <c r="AY250" s="60">
        <v>1297</v>
      </c>
      <c r="AZ250" s="60">
        <v>612</v>
      </c>
      <c r="BA250" s="60">
        <v>337</v>
      </c>
      <c r="BB250" s="60">
        <v>1028</v>
      </c>
      <c r="BC250" s="60">
        <v>303</v>
      </c>
      <c r="BD250" s="60">
        <v>319</v>
      </c>
      <c r="BE250" s="60">
        <v>196</v>
      </c>
    </row>
    <row r="251" spans="1:57" s="60" customFormat="1" x14ac:dyDescent="0.25">
      <c r="A251" s="580" t="s">
        <v>719</v>
      </c>
      <c r="B251" s="655"/>
      <c r="D251" s="932">
        <v>272</v>
      </c>
      <c r="E251" s="932">
        <v>424</v>
      </c>
      <c r="F251" s="932">
        <v>849</v>
      </c>
      <c r="G251" s="1131"/>
      <c r="H251" s="580" t="s">
        <v>719</v>
      </c>
      <c r="AF251" s="755"/>
    </row>
    <row r="252" spans="1:57" s="60" customFormat="1" x14ac:dyDescent="0.25">
      <c r="A252" s="580" t="s">
        <v>720</v>
      </c>
      <c r="B252" s="655"/>
      <c r="D252" s="932">
        <v>17809</v>
      </c>
      <c r="E252" s="932">
        <v>4663</v>
      </c>
      <c r="F252" s="932">
        <v>31415</v>
      </c>
      <c r="G252" s="1131"/>
      <c r="H252" s="580" t="s">
        <v>720</v>
      </c>
      <c r="AF252" s="755"/>
      <c r="AJ252" s="60">
        <v>13862</v>
      </c>
      <c r="AK252" s="60">
        <v>24849</v>
      </c>
      <c r="AL252" s="60">
        <v>14030</v>
      </c>
      <c r="AM252" s="60">
        <v>35678</v>
      </c>
      <c r="AO252" s="60">
        <v>9845</v>
      </c>
      <c r="AP252" s="60">
        <v>80866</v>
      </c>
      <c r="AQ252" s="60">
        <v>6603</v>
      </c>
      <c r="AR252" s="60">
        <v>27287</v>
      </c>
      <c r="AS252" s="60">
        <v>5860</v>
      </c>
      <c r="AT252" s="60">
        <v>28264</v>
      </c>
      <c r="AU252" s="60">
        <v>179153</v>
      </c>
      <c r="AV252" s="60">
        <v>139319</v>
      </c>
      <c r="AW252" s="60">
        <v>45374</v>
      </c>
      <c r="AX252" s="60">
        <v>43338</v>
      </c>
      <c r="AY252" s="60">
        <v>44485</v>
      </c>
      <c r="AZ252" s="60">
        <v>16563</v>
      </c>
      <c r="BA252" s="60">
        <v>2555</v>
      </c>
      <c r="BB252" s="60">
        <v>75692</v>
      </c>
      <c r="BC252" s="60">
        <v>4142</v>
      </c>
      <c r="BD252" s="60">
        <v>8443</v>
      </c>
      <c r="BE252" s="60">
        <v>6885</v>
      </c>
    </row>
    <row r="253" spans="1:57" s="60" customFormat="1" x14ac:dyDescent="0.25">
      <c r="A253" s="580" t="s">
        <v>721</v>
      </c>
      <c r="B253" s="655"/>
      <c r="D253" s="932">
        <v>135</v>
      </c>
      <c r="E253" s="932">
        <v>83</v>
      </c>
      <c r="F253" s="932">
        <v>216</v>
      </c>
      <c r="G253" s="1131"/>
      <c r="H253" s="580" t="s">
        <v>721</v>
      </c>
      <c r="AF253" s="755"/>
      <c r="AK253" s="60">
        <v>50</v>
      </c>
      <c r="AP253" s="60">
        <v>2205</v>
      </c>
      <c r="AQ253" s="60">
        <v>548</v>
      </c>
      <c r="AR253" s="60">
        <v>858</v>
      </c>
      <c r="AS253" s="60">
        <v>257</v>
      </c>
      <c r="AT253" s="60">
        <v>1253</v>
      </c>
      <c r="AU253" s="60">
        <v>8509</v>
      </c>
      <c r="AV253" s="60">
        <v>5111</v>
      </c>
      <c r="AW253" s="60">
        <v>701</v>
      </c>
      <c r="AY253" s="60">
        <v>93</v>
      </c>
      <c r="BB253" s="60">
        <v>250</v>
      </c>
      <c r="BC253" s="60">
        <v>162</v>
      </c>
      <c r="BD253" s="60">
        <v>1102</v>
      </c>
      <c r="BE253" s="60">
        <v>756</v>
      </c>
    </row>
    <row r="254" spans="1:57" s="60" customFormat="1" x14ac:dyDescent="0.25">
      <c r="A254" s="580" t="s">
        <v>722</v>
      </c>
      <c r="B254" s="655"/>
      <c r="D254" s="932">
        <v>3088</v>
      </c>
      <c r="E254" s="932">
        <v>680</v>
      </c>
      <c r="F254" s="932">
        <v>12505</v>
      </c>
      <c r="G254" s="1131"/>
      <c r="H254" s="580" t="s">
        <v>722</v>
      </c>
      <c r="AF254" s="755"/>
      <c r="AJ254" s="60">
        <v>372</v>
      </c>
      <c r="AK254" s="60">
        <v>735</v>
      </c>
      <c r="AL254" s="60">
        <v>789</v>
      </c>
      <c r="AM254" s="60">
        <v>746</v>
      </c>
      <c r="AO254" s="60">
        <v>1932</v>
      </c>
      <c r="AP254" s="60">
        <v>7134</v>
      </c>
      <c r="AQ254" s="60">
        <v>1010</v>
      </c>
      <c r="AR254" s="60">
        <v>1097</v>
      </c>
      <c r="AS254" s="60">
        <v>195</v>
      </c>
      <c r="AT254" s="60">
        <v>1099</v>
      </c>
      <c r="AU254" s="60">
        <v>5102</v>
      </c>
      <c r="AV254" s="60">
        <v>5237</v>
      </c>
      <c r="AW254" s="60">
        <v>1451</v>
      </c>
      <c r="AX254" s="60">
        <v>690</v>
      </c>
      <c r="AY254" s="60">
        <v>1778</v>
      </c>
      <c r="AZ254" s="60">
        <v>560</v>
      </c>
      <c r="BA254" s="60">
        <v>602</v>
      </c>
      <c r="BB254" s="60">
        <v>1994</v>
      </c>
      <c r="BC254" s="60">
        <v>169</v>
      </c>
      <c r="BD254" s="60">
        <v>495</v>
      </c>
      <c r="BE254" s="60">
        <v>720</v>
      </c>
    </row>
    <row r="255" spans="1:57" s="60" customFormat="1" x14ac:dyDescent="0.25">
      <c r="A255" s="580" t="s">
        <v>723</v>
      </c>
      <c r="B255" s="655"/>
      <c r="D255" s="932"/>
      <c r="E255" s="932"/>
      <c r="F255" s="932"/>
      <c r="G255" s="1131"/>
      <c r="H255" s="580" t="s">
        <v>723</v>
      </c>
      <c r="AF255" s="755"/>
    </row>
    <row r="256" spans="1:57" s="60" customFormat="1" x14ac:dyDescent="0.25">
      <c r="A256" s="580" t="s">
        <v>724</v>
      </c>
      <c r="B256" s="655"/>
      <c r="D256" s="932">
        <v>2854</v>
      </c>
      <c r="E256" s="932">
        <v>7024</v>
      </c>
      <c r="F256" s="932">
        <v>902</v>
      </c>
      <c r="G256" s="1131"/>
      <c r="H256" s="580" t="s">
        <v>724</v>
      </c>
      <c r="AF256" s="755"/>
      <c r="AJ256" s="60">
        <v>301</v>
      </c>
      <c r="AK256" s="60">
        <v>794</v>
      </c>
      <c r="AY256" s="60">
        <v>1144</v>
      </c>
      <c r="BB256" s="60">
        <v>897</v>
      </c>
      <c r="BC256" s="60">
        <v>597</v>
      </c>
    </row>
    <row r="257" spans="1:57" s="60" customFormat="1" x14ac:dyDescent="0.25">
      <c r="A257" s="580" t="s">
        <v>725</v>
      </c>
      <c r="B257" s="655"/>
      <c r="D257" s="932"/>
      <c r="E257" s="932"/>
      <c r="F257" s="932"/>
      <c r="G257" s="1131"/>
      <c r="H257" s="580" t="s">
        <v>725</v>
      </c>
      <c r="AF257" s="755"/>
    </row>
    <row r="258" spans="1:57" s="60" customFormat="1" x14ac:dyDescent="0.25">
      <c r="A258" s="580"/>
      <c r="B258" s="655"/>
      <c r="D258" s="932"/>
      <c r="E258" s="932"/>
      <c r="F258" s="932"/>
      <c r="G258" s="1131"/>
      <c r="H258" s="580"/>
      <c r="AF258" s="755"/>
    </row>
    <row r="259" spans="1:57" s="60" customFormat="1" x14ac:dyDescent="0.25">
      <c r="A259" s="580" t="s">
        <v>726</v>
      </c>
      <c r="B259" s="655"/>
      <c r="D259" s="932">
        <v>1253</v>
      </c>
      <c r="E259" s="932">
        <v>444</v>
      </c>
      <c r="F259" s="932">
        <v>3255</v>
      </c>
      <c r="G259" s="1131"/>
      <c r="H259" s="580" t="s">
        <v>726</v>
      </c>
      <c r="AF259" s="755"/>
      <c r="AJ259" s="60">
        <v>30</v>
      </c>
      <c r="AK259" s="60">
        <v>210</v>
      </c>
      <c r="AL259" s="60">
        <v>144</v>
      </c>
      <c r="AM259" s="60">
        <v>85</v>
      </c>
      <c r="AO259" s="60">
        <v>22</v>
      </c>
      <c r="AP259" s="60">
        <v>52</v>
      </c>
      <c r="AQ259" s="60">
        <v>9</v>
      </c>
      <c r="AR259" s="60">
        <v>66</v>
      </c>
      <c r="AS259" s="60">
        <v>46</v>
      </c>
      <c r="AT259" s="60">
        <v>53</v>
      </c>
      <c r="AU259" s="60">
        <v>370</v>
      </c>
      <c r="AV259" s="60">
        <v>151</v>
      </c>
      <c r="AW259" s="60">
        <v>31</v>
      </c>
      <c r="AX259" s="60">
        <v>63</v>
      </c>
      <c r="AZ259" s="60">
        <v>26</v>
      </c>
      <c r="BA259" s="60">
        <v>19</v>
      </c>
      <c r="BB259" s="60">
        <v>124</v>
      </c>
      <c r="BC259" s="60">
        <v>32</v>
      </c>
      <c r="BD259" s="60">
        <v>54</v>
      </c>
      <c r="BE259" s="60">
        <v>98</v>
      </c>
    </row>
    <row r="260" spans="1:57" s="60" customFormat="1" x14ac:dyDescent="0.25">
      <c r="A260" s="580" t="s">
        <v>727</v>
      </c>
      <c r="B260" s="655"/>
      <c r="D260" s="932">
        <v>511</v>
      </c>
      <c r="E260" s="932">
        <v>111</v>
      </c>
      <c r="F260" s="932">
        <v>1507</v>
      </c>
      <c r="G260" s="1131"/>
      <c r="H260" s="580" t="s">
        <v>727</v>
      </c>
      <c r="AF260" s="755"/>
      <c r="AJ260" s="60">
        <v>255</v>
      </c>
      <c r="AK260" s="60">
        <v>98</v>
      </c>
      <c r="AL260" s="60">
        <v>23</v>
      </c>
      <c r="AM260" s="60">
        <v>53</v>
      </c>
      <c r="AO260" s="60">
        <v>44</v>
      </c>
      <c r="AP260" s="60">
        <v>232</v>
      </c>
      <c r="AQ260" s="60">
        <v>614</v>
      </c>
      <c r="AR260" s="60">
        <v>86</v>
      </c>
      <c r="AS260" s="60">
        <v>83</v>
      </c>
      <c r="AT260" s="60">
        <v>169</v>
      </c>
      <c r="AU260" s="60">
        <v>359</v>
      </c>
      <c r="AV260" s="60">
        <v>642</v>
      </c>
      <c r="AW260" s="60">
        <v>116</v>
      </c>
      <c r="AX260" s="60">
        <v>186</v>
      </c>
      <c r="AZ260" s="60">
        <v>76</v>
      </c>
      <c r="BA260" s="60">
        <v>29</v>
      </c>
      <c r="BB260" s="60">
        <v>522</v>
      </c>
      <c r="BC260" s="60">
        <v>87</v>
      </c>
      <c r="BD260" s="60">
        <v>328</v>
      </c>
      <c r="BE260" s="60">
        <v>420</v>
      </c>
    </row>
    <row r="261" spans="1:57" s="60" customFormat="1" x14ac:dyDescent="0.25">
      <c r="A261" s="580"/>
      <c r="B261" s="655"/>
      <c r="D261" s="932"/>
      <c r="E261" s="932"/>
      <c r="F261" s="932"/>
      <c r="G261" s="1131"/>
      <c r="H261" s="580"/>
      <c r="AF261" s="755"/>
    </row>
    <row r="262" spans="1:57" s="60" customFormat="1" x14ac:dyDescent="0.25">
      <c r="A262" s="580" t="s">
        <v>728</v>
      </c>
      <c r="B262" s="655"/>
      <c r="D262" s="932"/>
      <c r="E262" s="932"/>
      <c r="F262" s="932"/>
      <c r="G262" s="1131"/>
      <c r="H262" s="580" t="s">
        <v>728</v>
      </c>
      <c r="AF262" s="755"/>
      <c r="AJ262" s="60">
        <v>722</v>
      </c>
    </row>
    <row r="263" spans="1:57" s="60" customFormat="1" x14ac:dyDescent="0.25">
      <c r="A263" s="580" t="s">
        <v>729</v>
      </c>
      <c r="B263" s="655"/>
      <c r="D263" s="932">
        <v>3344</v>
      </c>
      <c r="E263" s="932">
        <v>2169</v>
      </c>
      <c r="F263" s="932">
        <v>6334</v>
      </c>
      <c r="G263" s="1131"/>
      <c r="H263" s="580" t="s">
        <v>729</v>
      </c>
      <c r="AF263" s="755"/>
    </row>
    <row r="264" spans="1:57" s="60" customFormat="1" x14ac:dyDescent="0.25">
      <c r="A264" s="580" t="s">
        <v>730</v>
      </c>
      <c r="B264" s="655"/>
      <c r="D264" s="932">
        <v>4454</v>
      </c>
      <c r="E264" s="932">
        <v>2867</v>
      </c>
      <c r="F264" s="932">
        <v>8412</v>
      </c>
      <c r="G264" s="1131"/>
      <c r="H264" s="580" t="s">
        <v>730</v>
      </c>
      <c r="I264" s="248"/>
      <c r="AF264" s="755"/>
      <c r="AJ264" s="60">
        <v>1251</v>
      </c>
      <c r="AK264" s="60">
        <v>5161</v>
      </c>
      <c r="AL264" s="60">
        <v>2398</v>
      </c>
      <c r="AM264" s="60">
        <v>2780</v>
      </c>
      <c r="AN264" s="60">
        <v>1146</v>
      </c>
      <c r="AO264" s="60">
        <v>3633</v>
      </c>
      <c r="AP264" s="60">
        <v>3323</v>
      </c>
      <c r="AQ264" s="60">
        <v>3157</v>
      </c>
      <c r="AR264" s="60">
        <v>3110</v>
      </c>
      <c r="AS264" s="60">
        <v>1457</v>
      </c>
      <c r="AT264" s="60">
        <v>3245</v>
      </c>
      <c r="AU264" s="60">
        <v>11124</v>
      </c>
      <c r="AV264" s="60">
        <v>10997</v>
      </c>
      <c r="AW264" s="60">
        <v>5601</v>
      </c>
      <c r="AX264" s="60">
        <v>2931</v>
      </c>
      <c r="AY264" s="60">
        <v>10646</v>
      </c>
      <c r="AZ264" s="60">
        <v>3099</v>
      </c>
      <c r="BA264" s="60">
        <v>3196</v>
      </c>
      <c r="BB264" s="60">
        <v>5344</v>
      </c>
      <c r="BC264" s="60">
        <v>1638</v>
      </c>
      <c r="BD264" s="60">
        <v>2133</v>
      </c>
      <c r="BE264" s="60">
        <v>2095</v>
      </c>
    </row>
    <row r="265" spans="1:57" s="60" customFormat="1" x14ac:dyDescent="0.25">
      <c r="A265" s="580" t="s">
        <v>731</v>
      </c>
      <c r="B265" s="655"/>
      <c r="D265" s="932">
        <v>14992</v>
      </c>
      <c r="E265" s="932">
        <v>12106</v>
      </c>
      <c r="F265" s="932">
        <v>28653</v>
      </c>
      <c r="G265" s="1131"/>
      <c r="H265" s="580" t="s">
        <v>731</v>
      </c>
      <c r="AF265" s="755"/>
      <c r="AJ265" s="60">
        <v>67</v>
      </c>
      <c r="AK265" s="60">
        <v>1361</v>
      </c>
      <c r="AL265" s="60">
        <v>324</v>
      </c>
      <c r="AM265" s="60">
        <v>239</v>
      </c>
      <c r="AO265" s="60">
        <v>92</v>
      </c>
      <c r="AP265" s="60">
        <v>454</v>
      </c>
      <c r="AQ265" s="60">
        <v>202</v>
      </c>
      <c r="AR265" s="60">
        <v>138</v>
      </c>
      <c r="AS265" s="60">
        <v>134</v>
      </c>
      <c r="AT265" s="60">
        <v>415</v>
      </c>
      <c r="AU265" s="60">
        <v>2289</v>
      </c>
      <c r="AV265" s="60">
        <v>3792</v>
      </c>
      <c r="AW265" s="60">
        <v>824</v>
      </c>
      <c r="AX265" s="60">
        <v>290</v>
      </c>
      <c r="AY265" s="60">
        <v>7729</v>
      </c>
      <c r="AZ265" s="60">
        <v>331</v>
      </c>
      <c r="BA265" s="60">
        <v>99</v>
      </c>
      <c r="BB265" s="60">
        <v>1136</v>
      </c>
      <c r="BC265" s="60">
        <v>116</v>
      </c>
      <c r="BD265" s="60">
        <v>270</v>
      </c>
      <c r="BE265" s="60">
        <v>356</v>
      </c>
    </row>
    <row r="266" spans="1:57" s="60" customFormat="1" x14ac:dyDescent="0.25">
      <c r="A266" s="580" t="s">
        <v>732</v>
      </c>
      <c r="B266" s="655"/>
      <c r="D266" s="932">
        <v>59443</v>
      </c>
      <c r="E266" s="932">
        <v>50392</v>
      </c>
      <c r="F266" s="932">
        <v>48206</v>
      </c>
      <c r="G266" s="1131"/>
      <c r="H266" s="580" t="s">
        <v>732</v>
      </c>
      <c r="AF266" s="755"/>
      <c r="AJ266" s="60">
        <v>64191</v>
      </c>
      <c r="AK266" s="60">
        <v>31561</v>
      </c>
      <c r="AL266" s="60">
        <v>25186</v>
      </c>
      <c r="AM266" s="60">
        <v>56976</v>
      </c>
      <c r="AO266" s="60">
        <v>15260</v>
      </c>
      <c r="AP266" s="60">
        <v>4568</v>
      </c>
      <c r="AQ266" s="60">
        <v>48036</v>
      </c>
      <c r="AR266" s="60">
        <v>85113</v>
      </c>
      <c r="AS266" s="60">
        <v>26096</v>
      </c>
      <c r="AT266" s="60">
        <v>50062</v>
      </c>
      <c r="AU266" s="60">
        <v>13747</v>
      </c>
      <c r="AV266" s="60">
        <v>46971</v>
      </c>
      <c r="AW266" s="60">
        <v>38536</v>
      </c>
      <c r="AX266" s="60">
        <v>96911</v>
      </c>
      <c r="AY266" s="60">
        <v>23612</v>
      </c>
      <c r="AZ266" s="60">
        <v>33138</v>
      </c>
      <c r="BA266" s="60">
        <v>12951</v>
      </c>
      <c r="BB266" s="60">
        <v>35558</v>
      </c>
      <c r="BC266" s="60">
        <v>26002</v>
      </c>
      <c r="BD266" s="60">
        <v>37398</v>
      </c>
      <c r="BE266" s="60">
        <v>52078</v>
      </c>
    </row>
    <row r="267" spans="1:57" s="110" customFormat="1" x14ac:dyDescent="0.25">
      <c r="A267" s="580" t="s">
        <v>733</v>
      </c>
      <c r="B267" s="656"/>
      <c r="D267" s="933">
        <v>1983</v>
      </c>
      <c r="E267" s="933">
        <v>893</v>
      </c>
      <c r="F267" s="933">
        <v>1473</v>
      </c>
      <c r="G267" s="1147"/>
      <c r="H267" s="580" t="s">
        <v>733</v>
      </c>
      <c r="AF267" s="115"/>
    </row>
    <row r="268" spans="1:57" s="110" customFormat="1" x14ac:dyDescent="0.25">
      <c r="A268" s="580"/>
      <c r="B268" s="656"/>
      <c r="D268" s="933"/>
      <c r="E268" s="933"/>
      <c r="F268" s="933"/>
      <c r="G268" s="1147"/>
      <c r="H268" s="580"/>
      <c r="AF268" s="115"/>
    </row>
    <row r="269" spans="1:57" s="60" customFormat="1" x14ac:dyDescent="0.25">
      <c r="B269" s="657"/>
      <c r="D269" s="934"/>
      <c r="E269" s="934"/>
      <c r="F269" s="934"/>
      <c r="G269" s="1131"/>
      <c r="AF269" s="755"/>
    </row>
    <row r="270" spans="1:57" s="60" customFormat="1" x14ac:dyDescent="0.25">
      <c r="A270" s="647" t="s">
        <v>389</v>
      </c>
      <c r="B270" s="657"/>
      <c r="D270" s="934"/>
      <c r="E270" s="934"/>
      <c r="F270" s="934"/>
      <c r="G270" s="1131"/>
      <c r="H270" s="647" t="s">
        <v>389</v>
      </c>
      <c r="AF270" s="755"/>
    </row>
    <row r="271" spans="1:57" s="60" customFormat="1" x14ac:dyDescent="0.25">
      <c r="A271" s="837" t="s">
        <v>195</v>
      </c>
      <c r="B271" s="657">
        <f t="shared" ref="B271:D276" si="88">B219/B$218</f>
        <v>1.0129870129870129</v>
      </c>
      <c r="C271" s="230" t="e">
        <f t="shared" ref="C271:C292" si="89">C219/C$218</f>
        <v>#DIV/0!</v>
      </c>
      <c r="D271" s="729">
        <f t="shared" si="88"/>
        <v>0</v>
      </c>
      <c r="E271" s="729">
        <f t="shared" ref="E271:F271" si="90">E219/E$218</f>
        <v>0</v>
      </c>
      <c r="F271" s="729">
        <f t="shared" si="90"/>
        <v>0</v>
      </c>
      <c r="G271" s="1131"/>
      <c r="H271" s="837" t="s">
        <v>195</v>
      </c>
      <c r="I271" s="111" t="e">
        <f t="shared" ref="I271:I277" si="91">I219/I$218</f>
        <v>#DIV/0!</v>
      </c>
      <c r="AF271" s="755"/>
      <c r="AK271" s="729">
        <f t="shared" ref="AK271" si="92">AK219/AK$218</f>
        <v>0</v>
      </c>
      <c r="AV271" s="729">
        <f t="shared" ref="AV271:AV292" si="93">AV219/AV$218</f>
        <v>0</v>
      </c>
    </row>
    <row r="272" spans="1:57" s="60" customFormat="1" x14ac:dyDescent="0.25">
      <c r="A272" s="66" t="s">
        <v>79</v>
      </c>
      <c r="B272" s="638"/>
      <c r="C272" s="230" t="e">
        <f t="shared" si="89"/>
        <v>#DIV/0!</v>
      </c>
      <c r="D272" s="729">
        <f t="shared" si="88"/>
        <v>0.43397701317894788</v>
      </c>
      <c r="E272" s="729">
        <f t="shared" ref="E272:F272" si="94">E220/E$218</f>
        <v>0.26577618207265868</v>
      </c>
      <c r="F272" s="729">
        <f t="shared" si="94"/>
        <v>1.4500893702029229</v>
      </c>
      <c r="G272" s="1131"/>
      <c r="H272" s="66" t="s">
        <v>79</v>
      </c>
      <c r="I272" s="111" t="e">
        <f t="shared" si="91"/>
        <v>#DIV/0!</v>
      </c>
      <c r="AF272" s="755"/>
      <c r="AK272" s="729">
        <f t="shared" ref="AK272" si="95">AK220/AK$218</f>
        <v>1.2544530459540224</v>
      </c>
      <c r="AV272" s="729">
        <f t="shared" si="93"/>
        <v>0.77711290576564007</v>
      </c>
    </row>
    <row r="273" spans="1:48" s="60" customFormat="1" x14ac:dyDescent="0.25">
      <c r="A273" s="838" t="s">
        <v>197</v>
      </c>
      <c r="B273" s="641"/>
      <c r="C273" s="230" t="e">
        <f t="shared" si="89"/>
        <v>#DIV/0!</v>
      </c>
      <c r="D273" s="935">
        <f t="shared" si="88"/>
        <v>0</v>
      </c>
      <c r="E273" s="935">
        <f t="shared" ref="E273:F273" si="96">E221/E$218</f>
        <v>0</v>
      </c>
      <c r="F273" s="935">
        <f t="shared" si="96"/>
        <v>0</v>
      </c>
      <c r="G273" s="1131"/>
      <c r="H273" s="838" t="s">
        <v>197</v>
      </c>
      <c r="I273" s="111" t="e">
        <f t="shared" si="91"/>
        <v>#DIV/0!</v>
      </c>
      <c r="AF273" s="755"/>
      <c r="AK273" s="935">
        <f t="shared" ref="AK273" si="97">AK221/AK$218</f>
        <v>0</v>
      </c>
      <c r="AV273" s="935">
        <f t="shared" si="93"/>
        <v>0</v>
      </c>
    </row>
    <row r="274" spans="1:48" s="60" customFormat="1" x14ac:dyDescent="0.25">
      <c r="A274" s="838" t="s">
        <v>198</v>
      </c>
      <c r="B274" s="641"/>
      <c r="C274" s="230" t="e">
        <f t="shared" si="89"/>
        <v>#DIV/0!</v>
      </c>
      <c r="D274" s="935">
        <f t="shared" si="88"/>
        <v>0</v>
      </c>
      <c r="E274" s="935">
        <f t="shared" ref="E274:F274" si="98">E222/E$218</f>
        <v>0</v>
      </c>
      <c r="F274" s="935">
        <f t="shared" si="98"/>
        <v>0</v>
      </c>
      <c r="G274" s="1131"/>
      <c r="H274" s="838" t="s">
        <v>198</v>
      </c>
      <c r="I274" s="111" t="e">
        <f t="shared" si="91"/>
        <v>#DIV/0!</v>
      </c>
      <c r="AF274" s="755"/>
      <c r="AK274" s="935">
        <f t="shared" ref="AK274" si="99">AK222/AK$218</f>
        <v>0</v>
      </c>
      <c r="AV274" s="935">
        <f t="shared" si="93"/>
        <v>0</v>
      </c>
    </row>
    <row r="275" spans="1:48" s="60" customFormat="1" x14ac:dyDescent="0.25">
      <c r="A275" s="838" t="s">
        <v>388</v>
      </c>
      <c r="B275" s="641"/>
      <c r="C275" s="230" t="e">
        <f t="shared" si="89"/>
        <v>#DIV/0!</v>
      </c>
      <c r="D275" s="935">
        <f t="shared" si="88"/>
        <v>0</v>
      </c>
      <c r="E275" s="935">
        <f t="shared" ref="E275:F275" si="100">E223/E$218</f>
        <v>0</v>
      </c>
      <c r="F275" s="935">
        <f t="shared" si="100"/>
        <v>0</v>
      </c>
      <c r="G275" s="1131"/>
      <c r="H275" s="838" t="s">
        <v>388</v>
      </c>
      <c r="I275" s="111" t="e">
        <f t="shared" si="91"/>
        <v>#DIV/0!</v>
      </c>
      <c r="AF275" s="755"/>
      <c r="AK275" s="935">
        <f t="shared" ref="AK275" si="101">AK223/AK$218</f>
        <v>0</v>
      </c>
      <c r="AV275" s="935">
        <f t="shared" si="93"/>
        <v>0</v>
      </c>
    </row>
    <row r="276" spans="1:48" s="60" customFormat="1" x14ac:dyDescent="0.25">
      <c r="A276" s="66" t="s">
        <v>696</v>
      </c>
      <c r="B276" s="640"/>
      <c r="C276" s="230" t="e">
        <f t="shared" si="89"/>
        <v>#DIV/0!</v>
      </c>
      <c r="D276" s="935">
        <f t="shared" si="88"/>
        <v>0.27601284916883467</v>
      </c>
      <c r="E276" s="935">
        <f t="shared" ref="E276:F276" si="102">E224/E$218</f>
        <v>0.2243351792125601</v>
      </c>
      <c r="F276" s="935">
        <f t="shared" si="102"/>
        <v>0.70833771422563352</v>
      </c>
      <c r="G276" s="1131"/>
      <c r="H276" s="66" t="s">
        <v>696</v>
      </c>
      <c r="I276" s="111" t="e">
        <f t="shared" si="91"/>
        <v>#DIV/0!</v>
      </c>
      <c r="AF276" s="755"/>
      <c r="AK276" s="935">
        <f t="shared" ref="AK276" si="103">AK224/AK$218</f>
        <v>1.0327772418174546</v>
      </c>
      <c r="AV276" s="935">
        <f t="shared" si="93"/>
        <v>5.7004026724855467E-2</v>
      </c>
    </row>
    <row r="277" spans="1:48" s="60" customFormat="1" x14ac:dyDescent="0.25">
      <c r="A277" s="66" t="s">
        <v>697</v>
      </c>
      <c r="B277" s="640"/>
      <c r="C277" s="230" t="e">
        <f t="shared" si="89"/>
        <v>#DIV/0!</v>
      </c>
      <c r="D277" s="935">
        <f t="shared" ref="D277:E284" si="104">D225/D$218</f>
        <v>5.9861004238271467E-2</v>
      </c>
      <c r="E277" s="935">
        <f t="shared" si="104"/>
        <v>3.2389095113491147E-2</v>
      </c>
      <c r="F277" s="935">
        <f t="shared" ref="F277" si="105">F225/F$218</f>
        <v>0.35306487225318051</v>
      </c>
      <c r="G277" s="1131"/>
      <c r="H277" s="66" t="s">
        <v>697</v>
      </c>
      <c r="I277" s="111" t="e">
        <f t="shared" si="91"/>
        <v>#DIV/0!</v>
      </c>
      <c r="AF277" s="755"/>
      <c r="AK277" s="935">
        <f t="shared" ref="AK277" si="106">AK225/AK$218</f>
        <v>0.44424574695875196</v>
      </c>
      <c r="AV277" s="935">
        <f t="shared" si="93"/>
        <v>9.6956335905338219E-3</v>
      </c>
    </row>
    <row r="278" spans="1:48" s="60" customFormat="1" x14ac:dyDescent="0.25">
      <c r="A278" s="839" t="s">
        <v>698</v>
      </c>
      <c r="B278" s="640"/>
      <c r="C278" s="230" t="e">
        <f t="shared" si="89"/>
        <v>#DIV/0!</v>
      </c>
      <c r="D278" s="935">
        <f t="shared" si="104"/>
        <v>0.2282559573974326</v>
      </c>
      <c r="E278" s="935">
        <f t="shared" si="104"/>
        <v>0.21155601533499666</v>
      </c>
      <c r="F278" s="935">
        <f t="shared" ref="F278" si="107">F226/F$218</f>
        <v>0.76292713699926396</v>
      </c>
      <c r="G278" s="1131"/>
      <c r="H278" s="839" t="s">
        <v>698</v>
      </c>
      <c r="I278" s="111" t="e">
        <f t="shared" ref="I278:I284" si="108">I226/I$218</f>
        <v>#DIV/0!</v>
      </c>
      <c r="AF278" s="755"/>
      <c r="AK278" s="935">
        <f t="shared" ref="AK278" si="109">AK226/AK$218</f>
        <v>0</v>
      </c>
      <c r="AV278" s="935">
        <f t="shared" si="93"/>
        <v>0</v>
      </c>
    </row>
    <row r="279" spans="1:48" s="60" customFormat="1" x14ac:dyDescent="0.25">
      <c r="A279" s="66" t="s">
        <v>734</v>
      </c>
      <c r="B279" s="640"/>
      <c r="C279" s="230" t="e">
        <f t="shared" si="89"/>
        <v>#DIV/0!</v>
      </c>
      <c r="D279" s="935">
        <f t="shared" si="104"/>
        <v>5.5415094109169082E-2</v>
      </c>
      <c r="E279" s="935">
        <f t="shared" si="104"/>
        <v>2.2150550721109961E-2</v>
      </c>
      <c r="F279" s="935">
        <f t="shared" ref="F279" si="110">F227/F$218</f>
        <v>0.23200504678792977</v>
      </c>
      <c r="G279" s="1131"/>
      <c r="H279" s="66" t="s">
        <v>734</v>
      </c>
      <c r="I279" s="111" t="e">
        <f t="shared" si="108"/>
        <v>#DIV/0!</v>
      </c>
      <c r="AF279" s="755"/>
      <c r="AK279" s="935">
        <f t="shared" ref="AK279" si="111">AK227/AK$218</f>
        <v>8.2354878938327956E-3</v>
      </c>
      <c r="AV279" s="935">
        <f t="shared" si="93"/>
        <v>3.2393764200391423E-3</v>
      </c>
    </row>
    <row r="280" spans="1:48" s="60" customFormat="1" x14ac:dyDescent="0.25">
      <c r="A280" s="66" t="s">
        <v>700</v>
      </c>
      <c r="B280" s="640"/>
      <c r="C280" s="230" t="e">
        <f t="shared" si="89"/>
        <v>#DIV/0!</v>
      </c>
      <c r="D280" s="935">
        <f t="shared" si="104"/>
        <v>5.9030449598768825E-2</v>
      </c>
      <c r="E280" s="935">
        <f t="shared" si="104"/>
        <v>3.8094078987403399E-2</v>
      </c>
      <c r="F280" s="935">
        <f t="shared" ref="F280" si="112">F228/F$218</f>
        <v>0.26720639259804435</v>
      </c>
      <c r="G280" s="1131"/>
      <c r="H280" s="66" t="s">
        <v>700</v>
      </c>
      <c r="I280" s="111" t="e">
        <f t="shared" si="108"/>
        <v>#DIV/0!</v>
      </c>
      <c r="AF280" s="755"/>
      <c r="AK280" s="935">
        <f t="shared" ref="AK280" si="113">AK228/AK$218</f>
        <v>1.9294571636979693E-3</v>
      </c>
      <c r="AV280" s="935">
        <f t="shared" si="93"/>
        <v>3.5768114637932196E-3</v>
      </c>
    </row>
    <row r="281" spans="1:48" s="60" customFormat="1" x14ac:dyDescent="0.25">
      <c r="A281" s="66" t="s">
        <v>701</v>
      </c>
      <c r="B281" s="640"/>
      <c r="C281" s="230" t="e">
        <f t="shared" si="89"/>
        <v>#DIV/0!</v>
      </c>
      <c r="D281" s="935">
        <f t="shared" si="104"/>
        <v>3.8132229184224348E-2</v>
      </c>
      <c r="E281" s="935">
        <f t="shared" si="104"/>
        <v>1.489381123349358E-2</v>
      </c>
      <c r="F281" s="935">
        <f t="shared" ref="F281" si="114">F229/F$218</f>
        <v>9.4185679739249295E-2</v>
      </c>
      <c r="G281" s="1131"/>
      <c r="H281" s="66" t="s">
        <v>701</v>
      </c>
      <c r="I281" s="111" t="e">
        <f t="shared" si="108"/>
        <v>#DIV/0!</v>
      </c>
      <c r="AF281" s="755"/>
      <c r="AK281" s="935">
        <f t="shared" ref="AK281" si="115">AK229/AK$218</f>
        <v>0.10007294289277395</v>
      </c>
      <c r="AV281" s="935">
        <f t="shared" si="93"/>
        <v>0.22070501428475017</v>
      </c>
    </row>
    <row r="282" spans="1:48" s="60" customFormat="1" x14ac:dyDescent="0.25">
      <c r="A282" s="66" t="s">
        <v>702</v>
      </c>
      <c r="B282" s="640"/>
      <c r="C282" s="230" t="e">
        <f t="shared" si="89"/>
        <v>#DIV/0!</v>
      </c>
      <c r="D282" s="935">
        <f t="shared" si="104"/>
        <v>6.5833669219400783E-3</v>
      </c>
      <c r="E282" s="935">
        <f t="shared" si="104"/>
        <v>2.0690074849388424E-3</v>
      </c>
      <c r="F282" s="935">
        <f t="shared" ref="F282" si="116">F230/F$218</f>
        <v>3.9470087267374616E-2</v>
      </c>
      <c r="G282" s="1131"/>
      <c r="H282" s="66" t="s">
        <v>702</v>
      </c>
      <c r="I282" s="111" t="e">
        <f t="shared" si="108"/>
        <v>#DIV/0!</v>
      </c>
      <c r="AF282" s="755"/>
      <c r="AK282" s="935">
        <f t="shared" ref="AK282" si="117">AK230/AK$218</f>
        <v>1.5435657309583755E-2</v>
      </c>
      <c r="AV282" s="935">
        <f t="shared" si="93"/>
        <v>1.4667176568510562E-2</v>
      </c>
    </row>
    <row r="283" spans="1:48" s="60" customFormat="1" x14ac:dyDescent="0.25">
      <c r="A283" s="839" t="s">
        <v>711</v>
      </c>
      <c r="B283" s="640"/>
      <c r="C283" s="230" t="e">
        <f t="shared" si="89"/>
        <v>#DIV/0!</v>
      </c>
      <c r="D283" s="935">
        <f t="shared" si="104"/>
        <v>2.9361205769911938</v>
      </c>
      <c r="E283" s="935">
        <f t="shared" si="104"/>
        <v>2.8559149272804722</v>
      </c>
      <c r="F283" s="935">
        <f t="shared" ref="F283" si="118">F231/F$218</f>
        <v>5.1828829776048781</v>
      </c>
      <c r="G283" s="1131"/>
      <c r="H283" s="839" t="s">
        <v>711</v>
      </c>
      <c r="I283" s="111" t="e">
        <f t="shared" si="108"/>
        <v>#DIV/0!</v>
      </c>
      <c r="AF283" s="755"/>
      <c r="AK283" s="935">
        <f t="shared" ref="AK283" si="119">AK231/AK$218</f>
        <v>0.3601261206146027</v>
      </c>
      <c r="AV283" s="935">
        <f t="shared" si="93"/>
        <v>1.4230760578588622</v>
      </c>
    </row>
    <row r="284" spans="1:48" s="60" customFormat="1" x14ac:dyDescent="0.25">
      <c r="A284" s="839" t="s">
        <v>712</v>
      </c>
      <c r="B284" s="640"/>
      <c r="C284" s="230" t="e">
        <f t="shared" si="89"/>
        <v>#DIV/0!</v>
      </c>
      <c r="D284" s="935">
        <f t="shared" si="104"/>
        <v>1.1727920071329987</v>
      </c>
      <c r="E284" s="935">
        <f t="shared" si="104"/>
        <v>0.56462605732367799</v>
      </c>
      <c r="F284" s="935">
        <f t="shared" ref="F284" si="120">F232/F$218</f>
        <v>3.5057091788455472</v>
      </c>
      <c r="G284" s="1131"/>
      <c r="H284" s="839" t="s">
        <v>712</v>
      </c>
      <c r="I284" s="111" t="e">
        <f t="shared" si="108"/>
        <v>#DIV/0!</v>
      </c>
      <c r="AF284" s="755"/>
      <c r="AK284" s="935">
        <f t="shared" ref="AK284" si="121">AK232/AK$218</f>
        <v>0.13532083107837831</v>
      </c>
      <c r="AV284" s="935">
        <f t="shared" si="93"/>
        <v>0.16433086630823565</v>
      </c>
    </row>
    <row r="285" spans="1:48" s="60" customFormat="1" x14ac:dyDescent="0.25">
      <c r="A285" s="66" t="s">
        <v>703</v>
      </c>
      <c r="B285" s="640"/>
      <c r="C285" s="230" t="e">
        <f t="shared" si="89"/>
        <v>#DIV/0!</v>
      </c>
      <c r="D285" s="935">
        <f t="shared" ref="D285:E292" si="122">D233/D$218</f>
        <v>0.239224164254394</v>
      </c>
      <c r="E285" s="935">
        <f t="shared" si="122"/>
        <v>0.25924968052090308</v>
      </c>
      <c r="F285" s="935">
        <f t="shared" ref="F285" si="123">F233/F$218</f>
        <v>0.59385974135211861</v>
      </c>
      <c r="G285" s="1131"/>
      <c r="H285" s="66" t="s">
        <v>703</v>
      </c>
      <c r="I285" s="111" t="e">
        <f t="shared" ref="I285:I291" si="124">I233/I$218</f>
        <v>#DIV/0!</v>
      </c>
      <c r="AF285" s="755"/>
      <c r="AK285" s="935">
        <f t="shared" ref="AK285" si="125">AK233/AK$218</f>
        <v>0.29777171227558297</v>
      </c>
      <c r="AV285" s="935">
        <f t="shared" si="93"/>
        <v>0.72948957325714803</v>
      </c>
    </row>
    <row r="286" spans="1:48" s="60" customFormat="1" x14ac:dyDescent="0.25">
      <c r="A286" s="66" t="s">
        <v>704</v>
      </c>
      <c r="B286" s="640"/>
      <c r="C286" s="230" t="e">
        <f t="shared" si="89"/>
        <v>#DIV/0!</v>
      </c>
      <c r="D286" s="935">
        <f t="shared" si="122"/>
        <v>8.1467638904156436E-3</v>
      </c>
      <c r="E286" s="935">
        <f t="shared" si="122"/>
        <v>2.8753118724517738E-3</v>
      </c>
      <c r="F286" s="935">
        <f t="shared" ref="F286" si="126">F234/F$218</f>
        <v>2.4056355798549048E-2</v>
      </c>
      <c r="G286" s="1131"/>
      <c r="H286" s="66" t="s">
        <v>704</v>
      </c>
      <c r="I286" s="111" t="e">
        <f t="shared" si="124"/>
        <v>#DIV/0!</v>
      </c>
      <c r="AF286" s="755"/>
      <c r="AK286" s="935">
        <f t="shared" ref="AK286" si="127">AK234/AK$218</f>
        <v>3.3553730676015907E-2</v>
      </c>
      <c r="AV286" s="935">
        <f t="shared" si="93"/>
        <v>1.9031336467729962E-2</v>
      </c>
    </row>
    <row r="287" spans="1:48" s="60" customFormat="1" x14ac:dyDescent="0.25">
      <c r="A287" s="66" t="s">
        <v>705</v>
      </c>
      <c r="B287" s="640"/>
      <c r="C287" s="230" t="e">
        <f t="shared" si="89"/>
        <v>#DIV/0!</v>
      </c>
      <c r="D287" s="935">
        <f t="shared" si="122"/>
        <v>5.5047207260024669</v>
      </c>
      <c r="E287" s="935">
        <f t="shared" si="122"/>
        <v>5.2644982656849022</v>
      </c>
      <c r="F287" s="935">
        <f t="shared" ref="F287" si="128">F235/F$218</f>
        <v>7.3250972558090632</v>
      </c>
      <c r="G287" s="1131"/>
      <c r="H287" s="66" t="s">
        <v>705</v>
      </c>
      <c r="I287" s="111" t="e">
        <f t="shared" si="124"/>
        <v>#DIV/0!</v>
      </c>
      <c r="AF287" s="755"/>
      <c r="AK287" s="935">
        <f t="shared" ref="AK287" si="129">AK235/AK$218</f>
        <v>2.3885032589002093</v>
      </c>
      <c r="AV287" s="935">
        <f t="shared" si="93"/>
        <v>6.1119834431871869</v>
      </c>
    </row>
    <row r="288" spans="1:48" s="60" customFormat="1" x14ac:dyDescent="0.25">
      <c r="A288" s="66" t="s">
        <v>706</v>
      </c>
      <c r="B288" s="234"/>
      <c r="C288" s="230" t="e">
        <f t="shared" si="89"/>
        <v>#DIV/0!</v>
      </c>
      <c r="D288" s="935">
        <f t="shared" si="122"/>
        <v>1.0664321571213953</v>
      </c>
      <c r="E288" s="935">
        <f t="shared" si="122"/>
        <v>0.7353496014117934</v>
      </c>
      <c r="F288" s="935">
        <f t="shared" ref="F288" si="130">F236/F$218</f>
        <v>1.8208810850594048</v>
      </c>
      <c r="G288" s="1131"/>
      <c r="H288" s="66" t="s">
        <v>706</v>
      </c>
      <c r="I288" s="111" t="e">
        <f t="shared" si="124"/>
        <v>#DIV/0!</v>
      </c>
      <c r="AF288" s="755"/>
      <c r="AK288" s="935">
        <f t="shared" ref="AK288" si="131">AK236/AK$218</f>
        <v>1.7143462199110566</v>
      </c>
      <c r="AV288" s="935">
        <f t="shared" si="93"/>
        <v>1.2867073088430476</v>
      </c>
    </row>
    <row r="289" spans="1:48" s="60" customFormat="1" x14ac:dyDescent="0.25">
      <c r="A289" s="66" t="s">
        <v>707</v>
      </c>
      <c r="B289" s="580"/>
      <c r="C289" s="230" t="e">
        <f t="shared" si="89"/>
        <v>#DIV/0!</v>
      </c>
      <c r="D289" s="935">
        <f t="shared" si="122"/>
        <v>0.18038913927668462</v>
      </c>
      <c r="E289" s="935">
        <f t="shared" si="122"/>
        <v>0.10985516947605428</v>
      </c>
      <c r="F289" s="935">
        <f t="shared" ref="F289" si="132">F237/F$218</f>
        <v>0.67254757649037955</v>
      </c>
      <c r="G289" s="1131"/>
      <c r="H289" s="66" t="s">
        <v>707</v>
      </c>
      <c r="I289" s="111" t="e">
        <f t="shared" si="124"/>
        <v>#DIV/0!</v>
      </c>
      <c r="AF289" s="755"/>
      <c r="AK289" s="935">
        <f t="shared" ref="AK289" si="133">AK237/AK$218</f>
        <v>2.3961034377279464</v>
      </c>
      <c r="AV289" s="935">
        <f t="shared" si="93"/>
        <v>11.131937102107845</v>
      </c>
    </row>
    <row r="290" spans="1:48" s="60" customFormat="1" x14ac:dyDescent="0.25">
      <c r="A290" s="66" t="s">
        <v>708</v>
      </c>
      <c r="B290" s="580"/>
      <c r="C290" s="230" t="e">
        <f t="shared" si="89"/>
        <v>#DIV/0!</v>
      </c>
      <c r="D290" s="935">
        <f t="shared" si="122"/>
        <v>5.9421298840887718E-2</v>
      </c>
      <c r="E290" s="935">
        <f t="shared" si="122"/>
        <v>2.2728655753666404E-2</v>
      </c>
      <c r="F290" s="935">
        <f t="shared" ref="F290" si="134">F238/F$218</f>
        <v>0.19306066659657239</v>
      </c>
      <c r="G290" s="1131"/>
      <c r="H290" s="66" t="s">
        <v>708</v>
      </c>
      <c r="I290" s="111" t="e">
        <f t="shared" si="124"/>
        <v>#DIV/0!</v>
      </c>
      <c r="AF290" s="755"/>
      <c r="AK290" s="935">
        <f t="shared" ref="AK290" si="135">AK238/AK$218</f>
        <v>1.5367655709546106</v>
      </c>
      <c r="AV290" s="935">
        <f t="shared" si="93"/>
        <v>8.517310417744584</v>
      </c>
    </row>
    <row r="291" spans="1:48" s="60" customFormat="1" x14ac:dyDescent="0.25">
      <c r="A291" s="66" t="s">
        <v>709</v>
      </c>
      <c r="B291" s="234"/>
      <c r="C291" s="230" t="e">
        <f t="shared" si="89"/>
        <v>#DIV/0!</v>
      </c>
      <c r="D291" s="935">
        <f t="shared" si="122"/>
        <v>3.1615550914220805</v>
      </c>
      <c r="E291" s="935">
        <f t="shared" si="122"/>
        <v>2.4045213898862046</v>
      </c>
      <c r="F291" s="935">
        <f t="shared" ref="F291" si="136">F239/F$218</f>
        <v>4.132646409420671</v>
      </c>
      <c r="G291" s="1131"/>
      <c r="H291" s="66" t="s">
        <v>709</v>
      </c>
      <c r="I291" s="111" t="e">
        <f t="shared" si="124"/>
        <v>#DIV/0!</v>
      </c>
      <c r="AF291" s="755"/>
      <c r="AK291" s="935">
        <f t="shared" ref="AK291" si="137">AK239/AK$218</f>
        <v>12.564742699828232</v>
      </c>
      <c r="AV291" s="935">
        <f t="shared" si="93"/>
        <v>51.962634692821631</v>
      </c>
    </row>
    <row r="292" spans="1:48" s="60" customFormat="1" x14ac:dyDescent="0.25">
      <c r="A292" s="66" t="s">
        <v>710</v>
      </c>
      <c r="B292" s="234"/>
      <c r="C292" s="230" t="e">
        <f t="shared" si="89"/>
        <v>#DIV/0!</v>
      </c>
      <c r="D292" s="935">
        <f t="shared" si="122"/>
        <v>9.5635923930966257E-3</v>
      </c>
      <c r="E292" s="935">
        <f t="shared" si="122"/>
        <v>1.5821821943649973E-3</v>
      </c>
      <c r="F292" s="935">
        <f t="shared" ref="F292" si="138">F240/F$218</f>
        <v>1.385763852381453E-2</v>
      </c>
      <c r="G292" s="1131"/>
      <c r="H292" s="66" t="s">
        <v>710</v>
      </c>
      <c r="I292" s="111" t="e">
        <f t="shared" ref="I292" si="139">I240/I$218</f>
        <v>#DIV/0!</v>
      </c>
      <c r="AF292" s="755"/>
      <c r="AK292" s="935">
        <f t="shared" ref="AK292" si="140">AK240/AK$218</f>
        <v>5.6283677262994422E-2</v>
      </c>
      <c r="AV292" s="935">
        <f t="shared" si="93"/>
        <v>6.645220794996963E-2</v>
      </c>
    </row>
    <row r="293" spans="1:48" s="60" customFormat="1" x14ac:dyDescent="0.25">
      <c r="A293" s="66"/>
      <c r="B293" s="234"/>
      <c r="C293" s="230"/>
      <c r="D293" s="935"/>
      <c r="E293" s="935"/>
      <c r="F293" s="935"/>
      <c r="G293" s="1131"/>
      <c r="H293" s="66"/>
      <c r="I293" s="111"/>
      <c r="AF293" s="755"/>
      <c r="AK293" s="935"/>
      <c r="AV293" s="935"/>
    </row>
    <row r="294" spans="1:48" s="60" customFormat="1" x14ac:dyDescent="0.25">
      <c r="A294" s="839" t="s">
        <v>713</v>
      </c>
      <c r="B294" s="234"/>
      <c r="C294" s="230" t="e">
        <f>C242/C$218</f>
        <v>#DIV/0!</v>
      </c>
      <c r="D294" s="935">
        <f t="shared" ref="D294:E308" si="141">D242/D$218</f>
        <v>4.6669842316758886E-2</v>
      </c>
      <c r="E294" s="935">
        <f t="shared" si="141"/>
        <v>1.7829976267267084E-2</v>
      </c>
      <c r="F294" s="935">
        <f t="shared" ref="F294" si="142">F242/F$218</f>
        <v>0.147408264115235</v>
      </c>
      <c r="G294" s="1131"/>
      <c r="H294" s="839" t="s">
        <v>713</v>
      </c>
      <c r="I294" s="111" t="e">
        <f t="shared" ref="I294:I298" si="143">I242/I$218</f>
        <v>#DIV/0!</v>
      </c>
      <c r="AF294" s="755"/>
      <c r="AK294" s="935">
        <f t="shared" ref="AK294" si="144">AK242/AK$218</f>
        <v>5.5742488058542553E-2</v>
      </c>
      <c r="AV294" s="935">
        <f t="shared" ref="AV294:AV298" si="145">AV242/AV$218</f>
        <v>0.1387532899916766</v>
      </c>
    </row>
    <row r="295" spans="1:48" s="60" customFormat="1" x14ac:dyDescent="0.25">
      <c r="A295" s="839" t="s">
        <v>714</v>
      </c>
      <c r="B295" s="234"/>
      <c r="C295" s="230" t="e">
        <f>C243/C$218</f>
        <v>#DIV/0!</v>
      </c>
      <c r="D295" s="935">
        <f t="shared" si="141"/>
        <v>1.6586664712420457E-2</v>
      </c>
      <c r="E295" s="935">
        <f t="shared" si="141"/>
        <v>3.4838434856690804E-3</v>
      </c>
      <c r="F295" s="935">
        <f t="shared" ref="F295" si="146">F243/F$218</f>
        <v>9.4353906003574808E-2</v>
      </c>
      <c r="G295" s="1131"/>
      <c r="H295" s="839" t="s">
        <v>714</v>
      </c>
      <c r="I295" s="111" t="e">
        <f t="shared" si="143"/>
        <v>#DIV/0!</v>
      </c>
      <c r="AF295" s="755"/>
      <c r="AK295" s="935">
        <f t="shared" ref="AK295" si="147">AK243/AK$218</f>
        <v>2.4400574131156028E-2</v>
      </c>
      <c r="AV295" s="935">
        <f t="shared" si="145"/>
        <v>2.5802533012395115E-2</v>
      </c>
    </row>
    <row r="296" spans="1:48" s="60" customFormat="1" x14ac:dyDescent="0.25">
      <c r="A296" s="839" t="s">
        <v>715</v>
      </c>
      <c r="B296" s="234"/>
      <c r="C296" s="230" t="e">
        <f>C244/C$218</f>
        <v>#DIV/0!</v>
      </c>
      <c r="D296" s="935">
        <f t="shared" si="141"/>
        <v>3.2758052105089593E-2</v>
      </c>
      <c r="E296" s="935">
        <f t="shared" si="141"/>
        <v>1.489381123349358E-2</v>
      </c>
      <c r="F296" s="935">
        <f t="shared" ref="F296" si="148">F244/F$218</f>
        <v>0.10730732835663968</v>
      </c>
      <c r="G296" s="1131"/>
      <c r="H296" s="839" t="s">
        <v>715</v>
      </c>
      <c r="I296" s="111" t="e">
        <f t="shared" si="143"/>
        <v>#DIV/0!</v>
      </c>
      <c r="AF296" s="755"/>
      <c r="AK296" s="935">
        <f t="shared" ref="AK296" si="149">AK244/AK$218</f>
        <v>6.6330972493470433E-2</v>
      </c>
      <c r="AV296" s="935">
        <f t="shared" si="145"/>
        <v>8.2401637684745691E-2</v>
      </c>
    </row>
    <row r="297" spans="1:48" s="60" customFormat="1" x14ac:dyDescent="0.25">
      <c r="A297" s="66" t="s">
        <v>480</v>
      </c>
      <c r="B297" s="234"/>
      <c r="C297" s="230" t="e">
        <f>C245/C$218</f>
        <v>#DIV/0!</v>
      </c>
      <c r="D297" s="935">
        <f t="shared" si="141"/>
        <v>1.7650507493312815</v>
      </c>
      <c r="E297" s="935">
        <f t="shared" si="141"/>
        <v>1.637938903426033</v>
      </c>
      <c r="F297" s="935">
        <f t="shared" ref="F297" si="150">F245/F$218</f>
        <v>3.0330985175060454</v>
      </c>
      <c r="G297" s="1131"/>
      <c r="H297" s="66" t="s">
        <v>480</v>
      </c>
      <c r="I297" s="111" t="e">
        <f t="shared" si="143"/>
        <v>#DIV/0!</v>
      </c>
      <c r="AF297" s="755"/>
      <c r="AK297" s="935">
        <f t="shared" ref="AK297" si="151">AK245/AK$218</f>
        <v>0.26664156803689498</v>
      </c>
      <c r="AV297" s="935">
        <f t="shared" si="145"/>
        <v>0.7892380716712033</v>
      </c>
    </row>
    <row r="298" spans="1:48" s="60" customFormat="1" x14ac:dyDescent="0.25">
      <c r="A298" s="66" t="s">
        <v>481</v>
      </c>
      <c r="B298" s="659"/>
      <c r="C298" s="230" t="e">
        <f>C246/C$218</f>
        <v>#DIV/0!</v>
      </c>
      <c r="D298" s="935">
        <f t="shared" si="141"/>
        <v>1.5253135954466064</v>
      </c>
      <c r="E298" s="935">
        <f t="shared" si="141"/>
        <v>0.88300979735897278</v>
      </c>
      <c r="F298" s="935">
        <f t="shared" ref="F298" si="152">F246/F$218</f>
        <v>4.2731994532646409</v>
      </c>
      <c r="G298" s="1131"/>
      <c r="H298" s="66" t="s">
        <v>481</v>
      </c>
      <c r="I298" s="111" t="e">
        <f t="shared" si="143"/>
        <v>#DIV/0!</v>
      </c>
      <c r="AF298" s="755"/>
      <c r="AK298" s="935">
        <f t="shared" ref="AK298" si="153">AK246/AK$218</f>
        <v>0.24548812913245019</v>
      </c>
      <c r="AV298" s="935">
        <f t="shared" si="145"/>
        <v>0.11634760308640586</v>
      </c>
    </row>
    <row r="299" spans="1:48" s="60" customFormat="1" x14ac:dyDescent="0.25">
      <c r="A299" s="642"/>
      <c r="B299" s="642"/>
      <c r="D299" s="935"/>
      <c r="E299" s="935"/>
      <c r="F299" s="935"/>
      <c r="G299" s="1131"/>
      <c r="H299" s="642"/>
      <c r="AF299" s="755"/>
      <c r="AK299" s="935"/>
      <c r="AV299" s="935"/>
    </row>
    <row r="300" spans="1:48" s="60" customFormat="1" x14ac:dyDescent="0.25">
      <c r="A300" s="197" t="s">
        <v>716</v>
      </c>
      <c r="B300" s="642"/>
      <c r="C300" s="60" t="e">
        <f t="shared" ref="C300:C309" si="154">C248/C$218</f>
        <v>#DIV/0!</v>
      </c>
      <c r="D300" s="935">
        <f t="shared" si="141"/>
        <v>1.076056819708573E-2</v>
      </c>
      <c r="E300" s="935">
        <f t="shared" si="141"/>
        <v>5.0203858090427794E-3</v>
      </c>
      <c r="F300" s="935">
        <f t="shared" ref="F300" si="155">F248/F$218</f>
        <v>4.2834612553884974E-2</v>
      </c>
      <c r="G300" s="1131"/>
      <c r="H300" s="197" t="s">
        <v>716</v>
      </c>
      <c r="I300" s="60" t="e">
        <f>I248/I$218</f>
        <v>#DIV/0!</v>
      </c>
      <c r="AF300" s="755"/>
      <c r="AK300" s="935">
        <f t="shared" ref="AK300" si="156">AK248/AK$218</f>
        <v>0.13661497917598062</v>
      </c>
      <c r="AV300" s="935">
        <f t="shared" ref="AV300:AV308" si="157">AV248/AV$218</f>
        <v>7.4550649000067484E-2</v>
      </c>
    </row>
    <row r="301" spans="1:48" s="60" customFormat="1" x14ac:dyDescent="0.25">
      <c r="A301" s="197" t="s">
        <v>717</v>
      </c>
      <c r="B301" s="642"/>
      <c r="C301" s="60" t="e">
        <f t="shared" si="154"/>
        <v>#DIV/0!</v>
      </c>
      <c r="D301" s="935">
        <f t="shared" si="141"/>
        <v>4.8843941226045219E-2</v>
      </c>
      <c r="E301" s="935">
        <f t="shared" si="141"/>
        <v>1.9503438203614679E-2</v>
      </c>
      <c r="F301" s="935">
        <f t="shared" ref="F301" si="158">F249/F$218</f>
        <v>0.22048154768163181</v>
      </c>
      <c r="G301" s="1131"/>
      <c r="H301" s="197" t="s">
        <v>717</v>
      </c>
      <c r="I301" s="60" t="e">
        <f t="shared" ref="I301:I309" si="159">I249/I$218</f>
        <v>#DIV/0!</v>
      </c>
      <c r="AF301" s="755"/>
      <c r="AK301" s="935">
        <f t="shared" ref="AK301" si="160">AK249/AK$218</f>
        <v>2.1294618696910517E-2</v>
      </c>
      <c r="AV301" s="935">
        <f t="shared" si="157"/>
        <v>9.2457201988617191E-2</v>
      </c>
    </row>
    <row r="302" spans="1:48" s="60" customFormat="1" x14ac:dyDescent="0.25">
      <c r="A302" s="197" t="s">
        <v>718</v>
      </c>
      <c r="B302" s="642"/>
      <c r="C302" s="60" t="e">
        <f t="shared" si="154"/>
        <v>#DIV/0!</v>
      </c>
      <c r="D302" s="935">
        <f t="shared" si="141"/>
        <v>6.8887178923454622E-3</v>
      </c>
      <c r="E302" s="935">
        <f t="shared" si="141"/>
        <v>2.2819935495649001E-3</v>
      </c>
      <c r="F302" s="935">
        <f t="shared" ref="F302" si="161">F250/F$218</f>
        <v>2.7336767952896645E-2</v>
      </c>
      <c r="G302" s="1131"/>
      <c r="H302" s="197" t="s">
        <v>718</v>
      </c>
      <c r="I302" s="60" t="e">
        <f t="shared" si="159"/>
        <v>#DIV/0!</v>
      </c>
      <c r="AF302" s="755"/>
      <c r="AK302" s="935">
        <f t="shared" ref="AK302" si="162">AK250/AK$218</f>
        <v>1.1906162497941127E-2</v>
      </c>
      <c r="AV302" s="935">
        <f t="shared" si="157"/>
        <v>3.0549119294535802E-2</v>
      </c>
    </row>
    <row r="303" spans="1:48" s="60" customFormat="1" x14ac:dyDescent="0.25">
      <c r="A303" s="197" t="s">
        <v>719</v>
      </c>
      <c r="B303" s="642"/>
      <c r="C303" s="60" t="e">
        <f t="shared" si="154"/>
        <v>#DIV/0!</v>
      </c>
      <c r="D303" s="935">
        <f t="shared" si="141"/>
        <v>3.3222185580105775E-3</v>
      </c>
      <c r="E303" s="935">
        <f t="shared" si="141"/>
        <v>6.4504351001034507E-3</v>
      </c>
      <c r="F303" s="935">
        <f t="shared" ref="F303" si="163">F251/F$218</f>
        <v>1.7853012301545578E-2</v>
      </c>
      <c r="G303" s="1131"/>
      <c r="H303" s="197" t="s">
        <v>719</v>
      </c>
      <c r="I303" s="60" t="e">
        <f t="shared" si="159"/>
        <v>#DIV/0!</v>
      </c>
      <c r="AF303" s="755"/>
      <c r="AK303" s="935">
        <f t="shared" ref="AK303" si="164">AK251/AK$218</f>
        <v>0</v>
      </c>
      <c r="AV303" s="935">
        <f t="shared" si="157"/>
        <v>0</v>
      </c>
    </row>
    <row r="304" spans="1:48" s="60" customFormat="1" x14ac:dyDescent="0.25">
      <c r="A304" s="197" t="s">
        <v>720</v>
      </c>
      <c r="B304" s="642"/>
      <c r="C304" s="60" t="e">
        <f t="shared" si="154"/>
        <v>#DIV/0!</v>
      </c>
      <c r="D304" s="935">
        <f t="shared" si="141"/>
        <v>0.21751981727797931</v>
      </c>
      <c r="E304" s="935">
        <f t="shared" si="141"/>
        <v>7.0939572810807525E-2</v>
      </c>
      <c r="F304" s="935">
        <f t="shared" ref="F304" si="165">F252/F$218</f>
        <v>0.66060351172326781</v>
      </c>
      <c r="G304" s="1131"/>
      <c r="H304" s="197" t="s">
        <v>720</v>
      </c>
      <c r="I304" s="60" t="e">
        <f t="shared" si="159"/>
        <v>#DIV/0!</v>
      </c>
      <c r="AF304" s="755"/>
      <c r="AK304" s="935">
        <f t="shared" ref="AK304" si="166">AK252/AK$218</f>
        <v>0.58469611049671755</v>
      </c>
      <c r="AV304" s="935">
        <f t="shared" si="157"/>
        <v>3.1340741907182865</v>
      </c>
    </row>
    <row r="305" spans="1:48" s="60" customFormat="1" x14ac:dyDescent="0.25">
      <c r="A305" s="197" t="s">
        <v>721</v>
      </c>
      <c r="B305" s="642"/>
      <c r="C305" s="60" t="e">
        <f t="shared" si="154"/>
        <v>#DIV/0!</v>
      </c>
      <c r="D305" s="935">
        <f t="shared" si="141"/>
        <v>1.6488952401890733E-3</v>
      </c>
      <c r="E305" s="935">
        <f t="shared" si="141"/>
        <v>1.2627030974259113E-3</v>
      </c>
      <c r="F305" s="935">
        <f t="shared" ref="F305" si="167">F253/F$218</f>
        <v>4.5421091367889811E-3</v>
      </c>
      <c r="G305" s="1131"/>
      <c r="H305" s="197" t="s">
        <v>721</v>
      </c>
      <c r="I305" s="60" t="e">
        <f t="shared" si="159"/>
        <v>#DIV/0!</v>
      </c>
      <c r="AF305" s="755"/>
      <c r="AK305" s="935">
        <f t="shared" ref="AK305" si="168">AK253/AK$218</f>
        <v>1.1764982705475423E-3</v>
      </c>
      <c r="AV305" s="935">
        <f t="shared" si="157"/>
        <v>0.11497536724180596</v>
      </c>
    </row>
    <row r="306" spans="1:48" s="60" customFormat="1" x14ac:dyDescent="0.25">
      <c r="A306" s="197" t="s">
        <v>722</v>
      </c>
      <c r="B306" s="642"/>
      <c r="C306" s="60" t="e">
        <f t="shared" si="154"/>
        <v>#DIV/0!</v>
      </c>
      <c r="D306" s="935">
        <f t="shared" si="141"/>
        <v>3.7716951864473026E-2</v>
      </c>
      <c r="E306" s="935">
        <f t="shared" si="141"/>
        <v>1.0345037424694213E-2</v>
      </c>
      <c r="F306" s="935">
        <f t="shared" ref="F306" si="169">F254/F$218</f>
        <v>0.26295867942382506</v>
      </c>
      <c r="G306" s="1131"/>
      <c r="H306" s="197" t="s">
        <v>722</v>
      </c>
      <c r="I306" s="60" t="e">
        <f t="shared" si="159"/>
        <v>#DIV/0!</v>
      </c>
      <c r="AF306" s="755"/>
      <c r="AK306" s="935">
        <f t="shared" ref="AK306" si="170">AK254/AK$218</f>
        <v>1.7294524577048873E-2</v>
      </c>
      <c r="AV306" s="935">
        <f t="shared" si="157"/>
        <v>0.1178098216093402</v>
      </c>
    </row>
    <row r="307" spans="1:48" s="60" customFormat="1" x14ac:dyDescent="0.25">
      <c r="A307" s="840" t="s">
        <v>723</v>
      </c>
      <c r="B307" s="642"/>
      <c r="C307" s="60" t="e">
        <f t="shared" si="154"/>
        <v>#DIV/0!</v>
      </c>
      <c r="D307" s="935">
        <f t="shared" si="141"/>
        <v>0</v>
      </c>
      <c r="E307" s="935">
        <f t="shared" si="141"/>
        <v>0</v>
      </c>
      <c r="F307" s="935">
        <f t="shared" ref="F307" si="171">F255/F$218</f>
        <v>0</v>
      </c>
      <c r="G307" s="1131"/>
      <c r="H307" s="840" t="s">
        <v>723</v>
      </c>
      <c r="I307" s="60" t="e">
        <f t="shared" si="159"/>
        <v>#DIV/0!</v>
      </c>
      <c r="AF307" s="755"/>
      <c r="AK307" s="935">
        <f t="shared" ref="AK307" si="172">AK255/AK$218</f>
        <v>0</v>
      </c>
      <c r="AV307" s="935">
        <f t="shared" si="157"/>
        <v>0</v>
      </c>
    </row>
    <row r="308" spans="1:48" s="60" customFormat="1" x14ac:dyDescent="0.25">
      <c r="A308" s="197" t="s">
        <v>724</v>
      </c>
      <c r="B308" s="642"/>
      <c r="C308" s="60" t="e">
        <f t="shared" si="154"/>
        <v>#DIV/0!</v>
      </c>
      <c r="D308" s="935">
        <f t="shared" si="141"/>
        <v>3.4858866781478634E-2</v>
      </c>
      <c r="E308" s="935">
        <f t="shared" si="141"/>
        <v>0.10685815128095905</v>
      </c>
      <c r="F308" s="935">
        <f t="shared" ref="F308" si="173">F256/F$218</f>
        <v>1.8967511302702134E-2</v>
      </c>
      <c r="G308" s="1131"/>
      <c r="H308" s="197" t="s">
        <v>724</v>
      </c>
      <c r="I308" s="60" t="e">
        <f t="shared" si="159"/>
        <v>#DIV/0!</v>
      </c>
      <c r="AF308" s="755"/>
      <c r="AK308" s="935">
        <f t="shared" ref="AK308" si="174">AK256/AK$218</f>
        <v>1.868279253629497E-2</v>
      </c>
      <c r="AV308" s="935">
        <f t="shared" si="157"/>
        <v>0</v>
      </c>
    </row>
    <row r="309" spans="1:48" s="60" customFormat="1" x14ac:dyDescent="0.25">
      <c r="A309" s="840" t="s">
        <v>725</v>
      </c>
      <c r="B309" s="642"/>
      <c r="C309" s="60" t="e">
        <f t="shared" si="154"/>
        <v>#DIV/0!</v>
      </c>
      <c r="D309" s="935">
        <f>D257/D$218</f>
        <v>0</v>
      </c>
      <c r="E309" s="935">
        <f>E257/E$218</f>
        <v>0</v>
      </c>
      <c r="F309" s="935">
        <f>F257/F$218</f>
        <v>0</v>
      </c>
      <c r="G309" s="1131"/>
      <c r="H309" s="840" t="s">
        <v>725</v>
      </c>
      <c r="I309" s="60" t="e">
        <f t="shared" si="159"/>
        <v>#DIV/0!</v>
      </c>
      <c r="AF309" s="755"/>
      <c r="AK309" s="935">
        <f>AK257/AK$218</f>
        <v>0</v>
      </c>
      <c r="AV309" s="935">
        <f>AV257/AV$218</f>
        <v>0</v>
      </c>
    </row>
    <row r="310" spans="1:48" s="60" customFormat="1" x14ac:dyDescent="0.25">
      <c r="A310" s="197"/>
      <c r="B310" s="642"/>
      <c r="D310" s="935"/>
      <c r="E310" s="935"/>
      <c r="F310" s="935"/>
      <c r="G310" s="1131"/>
      <c r="H310" s="197"/>
      <c r="AF310" s="755"/>
      <c r="AK310" s="935"/>
      <c r="AV310" s="935"/>
    </row>
    <row r="311" spans="1:48" s="60" customFormat="1" x14ac:dyDescent="0.25">
      <c r="A311" s="66" t="s">
        <v>726</v>
      </c>
      <c r="B311" s="642"/>
      <c r="C311" s="60" t="e">
        <f>C259/C$218</f>
        <v>#DIV/0!</v>
      </c>
      <c r="D311" s="935">
        <f t="shared" ref="D311:E319" si="175">D259/D$218</f>
        <v>1.5304190636717844E-2</v>
      </c>
      <c r="E311" s="935">
        <f t="shared" si="175"/>
        <v>6.7547009067121036E-3</v>
      </c>
      <c r="F311" s="935">
        <f t="shared" ref="F311" si="176">F259/F$218</f>
        <v>6.8447061297445058E-2</v>
      </c>
      <c r="G311" s="1131"/>
      <c r="H311" s="66" t="s">
        <v>726</v>
      </c>
      <c r="I311" s="60" t="e">
        <f t="shared" ref="I311:I312" si="177">I259/I$218</f>
        <v>#DIV/0!</v>
      </c>
      <c r="AF311" s="755"/>
      <c r="AK311" s="935">
        <f t="shared" ref="AK311" si="178">AK259/AK$218</f>
        <v>4.9412927362996774E-3</v>
      </c>
      <c r="AV311" s="935">
        <f t="shared" ref="AV311:AV312" si="179">AV259/AV$218</f>
        <v>3.3968461071243786E-3</v>
      </c>
    </row>
    <row r="312" spans="1:48" s="60" customFormat="1" x14ac:dyDescent="0.25">
      <c r="A312" s="66" t="s">
        <v>727</v>
      </c>
      <c r="B312" s="642"/>
      <c r="C312" s="60" t="e">
        <f>C260/C$218</f>
        <v>#DIV/0!</v>
      </c>
      <c r="D312" s="935">
        <f t="shared" si="175"/>
        <v>6.2413738350860478E-3</v>
      </c>
      <c r="E312" s="935">
        <f t="shared" si="175"/>
        <v>1.6886752266780259E-3</v>
      </c>
      <c r="F312" s="935">
        <f t="shared" ref="F312" si="180">F260/F$218</f>
        <v>3.1689622542319419E-2</v>
      </c>
      <c r="G312" s="1131"/>
      <c r="H312" s="66" t="s">
        <v>727</v>
      </c>
      <c r="I312" s="60" t="e">
        <f t="shared" si="177"/>
        <v>#DIV/0!</v>
      </c>
      <c r="AF312" s="755"/>
      <c r="AK312" s="935">
        <f t="shared" ref="AK312" si="181">AK260/AK$218</f>
        <v>2.3059366102731829E-3</v>
      </c>
      <c r="AV312" s="935">
        <f t="shared" si="179"/>
        <v>1.444221987267451E-2</v>
      </c>
    </row>
    <row r="313" spans="1:48" s="60" customFormat="1" x14ac:dyDescent="0.25">
      <c r="A313" s="197"/>
      <c r="B313" s="642"/>
      <c r="D313" s="935"/>
      <c r="E313" s="935"/>
      <c r="F313" s="935"/>
      <c r="G313" s="1131"/>
      <c r="H313" s="197"/>
      <c r="AF313" s="755"/>
      <c r="AK313" s="935"/>
      <c r="AV313" s="935"/>
    </row>
    <row r="314" spans="1:48" s="60" customFormat="1" x14ac:dyDescent="0.25">
      <c r="A314" s="840" t="s">
        <v>728</v>
      </c>
      <c r="B314" s="642"/>
      <c r="C314" s="60" t="e">
        <f t="shared" ref="C314:C319" si="182">C262/C$218</f>
        <v>#DIV/0!</v>
      </c>
      <c r="D314" s="935">
        <f t="shared" si="175"/>
        <v>0</v>
      </c>
      <c r="E314" s="935">
        <f t="shared" si="175"/>
        <v>0</v>
      </c>
      <c r="F314" s="935">
        <f t="shared" ref="F314" si="183">F262/F$218</f>
        <v>0</v>
      </c>
      <c r="G314" s="1131"/>
      <c r="H314" s="840" t="s">
        <v>728</v>
      </c>
      <c r="I314" s="60" t="e">
        <f t="shared" ref="I314:I319" si="184">I262/I$218</f>
        <v>#DIV/0!</v>
      </c>
      <c r="AF314" s="755"/>
      <c r="AK314" s="935">
        <f t="shared" ref="AK314" si="185">AK262/AK$218</f>
        <v>0</v>
      </c>
      <c r="AV314" s="935">
        <f t="shared" ref="AV314:AV319" si="186">AV262/AV$218</f>
        <v>0</v>
      </c>
    </row>
    <row r="315" spans="1:48" s="60" customFormat="1" x14ac:dyDescent="0.25">
      <c r="A315" s="197" t="s">
        <v>729</v>
      </c>
      <c r="B315" s="642"/>
      <c r="C315" s="60" t="e">
        <f t="shared" si="182"/>
        <v>#DIV/0!</v>
      </c>
      <c r="D315" s="935">
        <f t="shared" si="175"/>
        <v>4.0843745801424157E-2</v>
      </c>
      <c r="E315" s="935">
        <f t="shared" si="175"/>
        <v>3.2997626726708452E-2</v>
      </c>
      <c r="F315" s="935">
        <f t="shared" ref="F315" si="187">F263/F$218</f>
        <v>0.13319314477972874</v>
      </c>
      <c r="G315" s="1131"/>
      <c r="H315" s="197" t="s">
        <v>729</v>
      </c>
      <c r="I315" s="60" t="e">
        <f t="shared" si="184"/>
        <v>#DIV/0!</v>
      </c>
      <c r="AF315" s="755"/>
      <c r="AK315" s="935">
        <f t="shared" ref="AK315" si="188">AK263/AK$218</f>
        <v>0</v>
      </c>
      <c r="AV315" s="935">
        <f t="shared" si="186"/>
        <v>0</v>
      </c>
    </row>
    <row r="316" spans="1:48" s="60" customFormat="1" x14ac:dyDescent="0.25">
      <c r="A316" s="197" t="s">
        <v>730</v>
      </c>
      <c r="B316" s="642"/>
      <c r="C316" s="60" t="e">
        <f t="shared" si="182"/>
        <v>#DIV/0!</v>
      </c>
      <c r="D316" s="935">
        <f t="shared" si="175"/>
        <v>5.4401328887423203E-2</v>
      </c>
      <c r="E316" s="935">
        <f t="shared" si="175"/>
        <v>4.361650337735045E-2</v>
      </c>
      <c r="F316" s="935">
        <f t="shared" ref="F316" si="189">F264/F$218</f>
        <v>0.17688991693828199</v>
      </c>
      <c r="G316" s="1131"/>
      <c r="H316" s="197" t="s">
        <v>730</v>
      </c>
      <c r="I316" s="60" t="e">
        <f t="shared" si="184"/>
        <v>#DIV/0!</v>
      </c>
      <c r="AF316" s="755"/>
      <c r="AK316" s="935">
        <f t="shared" ref="AK316" si="190">AK264/AK$218</f>
        <v>0.12143815148591731</v>
      </c>
      <c r="AV316" s="935">
        <f t="shared" si="186"/>
        <v>0.2473848784109059</v>
      </c>
    </row>
    <row r="317" spans="1:48" s="60" customFormat="1" x14ac:dyDescent="0.25">
      <c r="A317" s="66" t="s">
        <v>731</v>
      </c>
      <c r="B317" s="642"/>
      <c r="C317" s="60" t="e">
        <f t="shared" si="182"/>
        <v>#DIV/0!</v>
      </c>
      <c r="D317" s="935">
        <f t="shared" si="175"/>
        <v>0.18311286993270065</v>
      </c>
      <c r="E317" s="935">
        <f t="shared" si="175"/>
        <v>0.18417209274021784</v>
      </c>
      <c r="F317" s="935">
        <f t="shared" ref="F317" si="191">F265/F$218</f>
        <v>0.60252339396488275</v>
      </c>
      <c r="G317" s="1131"/>
      <c r="H317" s="66" t="s">
        <v>731</v>
      </c>
      <c r="I317" s="60" t="e">
        <f t="shared" si="184"/>
        <v>#DIV/0!</v>
      </c>
      <c r="AF317" s="755"/>
      <c r="AK317" s="935">
        <f t="shared" ref="AK317" si="192">AK265/AK$218</f>
        <v>3.20242829243041E-2</v>
      </c>
      <c r="AV317" s="935">
        <f t="shared" si="186"/>
        <v>8.5303579061030754E-2</v>
      </c>
    </row>
    <row r="318" spans="1:48" s="60" customFormat="1" x14ac:dyDescent="0.25">
      <c r="A318" s="66" t="s">
        <v>732</v>
      </c>
      <c r="B318" s="642"/>
      <c r="C318" s="60" t="e">
        <f t="shared" si="182"/>
        <v>#DIV/0!</v>
      </c>
      <c r="D318" s="935">
        <f t="shared" si="175"/>
        <v>0.72603910935228955</v>
      </c>
      <c r="E318" s="935">
        <f t="shared" si="175"/>
        <v>0.76662812633116295</v>
      </c>
      <c r="F318" s="935">
        <f t="shared" ref="F318" si="193">F266/F$218</f>
        <v>1.0136894122594891</v>
      </c>
      <c r="G318" s="1131"/>
      <c r="H318" s="66" t="s">
        <v>732</v>
      </c>
      <c r="I318" s="60" t="e">
        <f t="shared" si="184"/>
        <v>#DIV/0!</v>
      </c>
      <c r="AF318" s="755"/>
      <c r="AK318" s="935">
        <f t="shared" ref="AK318" si="194">AK266/AK$218</f>
        <v>0.74262923833501959</v>
      </c>
      <c r="AV318" s="935">
        <f t="shared" si="186"/>
        <v>1.0566440960115178</v>
      </c>
    </row>
    <row r="319" spans="1:48" s="60" customFormat="1" x14ac:dyDescent="0.25">
      <c r="A319" s="66" t="s">
        <v>733</v>
      </c>
      <c r="B319" s="642"/>
      <c r="C319" s="60" t="e">
        <f t="shared" si="182"/>
        <v>#DIV/0!</v>
      </c>
      <c r="D319" s="935">
        <f t="shared" si="175"/>
        <v>2.4220438972555054E-2</v>
      </c>
      <c r="E319" s="935">
        <f t="shared" si="175"/>
        <v>1.358546826507637E-2</v>
      </c>
      <c r="F319" s="935">
        <f t="shared" ref="F319" si="195">F267/F$218</f>
        <v>3.097466091893597E-2</v>
      </c>
      <c r="G319" s="1131"/>
      <c r="H319" s="66" t="s">
        <v>733</v>
      </c>
      <c r="I319" s="60" t="e">
        <f t="shared" si="184"/>
        <v>#DIV/0!</v>
      </c>
      <c r="AF319" s="755"/>
      <c r="AK319" s="935">
        <f t="shared" ref="AK319" si="196">AK267/AK$218</f>
        <v>0</v>
      </c>
      <c r="AV319" s="935">
        <f t="shared" si="186"/>
        <v>0</v>
      </c>
    </row>
    <row r="320" spans="1:48" s="60" customFormat="1" x14ac:dyDescent="0.25">
      <c r="A320" s="642"/>
      <c r="B320" s="642"/>
      <c r="D320" s="743"/>
      <c r="E320" s="743"/>
      <c r="F320" s="743"/>
      <c r="G320" s="1131"/>
      <c r="H320" s="642"/>
      <c r="AF320" s="755"/>
      <c r="AK320" s="743"/>
      <c r="AV320" s="743"/>
    </row>
    <row r="321" spans="1:48" s="60" customFormat="1" x14ac:dyDescent="0.25">
      <c r="D321" s="743"/>
      <c r="E321" s="743"/>
      <c r="F321" s="743"/>
      <c r="G321" s="1131"/>
      <c r="AF321" s="755"/>
      <c r="AK321" s="743"/>
      <c r="AV321" s="743"/>
    </row>
    <row r="322" spans="1:48" s="60" customFormat="1" x14ac:dyDescent="0.25">
      <c r="A322" s="649" t="s">
        <v>227</v>
      </c>
      <c r="B322" s="649"/>
      <c r="D322" s="486"/>
      <c r="E322" s="486"/>
      <c r="F322" s="486"/>
      <c r="G322" s="1131"/>
      <c r="H322" s="649" t="s">
        <v>227</v>
      </c>
      <c r="AF322" s="755"/>
      <c r="AK322" s="486"/>
      <c r="AV322" s="486"/>
    </row>
    <row r="323" spans="1:48" s="60" customFormat="1" x14ac:dyDescent="0.25">
      <c r="A323" s="649"/>
      <c r="B323" s="649"/>
      <c r="D323" s="486"/>
      <c r="E323" s="486"/>
      <c r="F323" s="486"/>
      <c r="G323" s="1131"/>
      <c r="H323" s="649"/>
      <c r="AF323" s="755"/>
      <c r="AK323" s="486"/>
      <c r="AV323" s="486"/>
    </row>
    <row r="324" spans="1:48" s="60" customFormat="1" x14ac:dyDescent="0.25">
      <c r="A324" s="175" t="s">
        <v>413</v>
      </c>
      <c r="B324" s="651">
        <v>3</v>
      </c>
      <c r="C324" s="230"/>
      <c r="D324" s="936"/>
      <c r="E324" s="936"/>
      <c r="F324" s="936"/>
      <c r="G324" s="1131"/>
      <c r="H324" s="175" t="s">
        <v>413</v>
      </c>
      <c r="I324" s="230">
        <v>3.6486600705748695</v>
      </c>
      <c r="AF324" s="755"/>
      <c r="AK324" s="258">
        <v>3.6486600705748695</v>
      </c>
      <c r="AV324" s="258">
        <v>3.6486600705748695</v>
      </c>
    </row>
    <row r="325" spans="1:48" s="60" customFormat="1" x14ac:dyDescent="0.25">
      <c r="A325" s="175" t="s">
        <v>414</v>
      </c>
      <c r="B325" s="244">
        <v>2</v>
      </c>
      <c r="C325" s="230"/>
      <c r="D325" s="936"/>
      <c r="E325" s="936"/>
      <c r="F325" s="936"/>
      <c r="G325" s="1131"/>
      <c r="H325" s="175" t="s">
        <v>414</v>
      </c>
      <c r="I325" s="230">
        <v>5.8770972400335353E-2</v>
      </c>
      <c r="AF325" s="755"/>
      <c r="AK325" s="258">
        <v>5.8770972400335353E-2</v>
      </c>
      <c r="AV325" s="258">
        <v>5.8770972400335353E-2</v>
      </c>
    </row>
    <row r="326" spans="1:48" s="60" customFormat="1" x14ac:dyDescent="0.25">
      <c r="A326" s="580" t="s">
        <v>415</v>
      </c>
      <c r="B326" s="638"/>
      <c r="C326" s="230"/>
      <c r="D326" s="936">
        <v>4.5777287574040217</v>
      </c>
      <c r="E326" s="936">
        <v>4.5777287574040217</v>
      </c>
      <c r="F326" s="936">
        <v>4.5777287574040217</v>
      </c>
      <c r="G326" s="1131"/>
      <c r="H326" s="580" t="s">
        <v>415</v>
      </c>
      <c r="I326" s="230">
        <v>1.1505787809820751</v>
      </c>
      <c r="AF326" s="755"/>
      <c r="AK326" s="258">
        <v>1.1505787809820751</v>
      </c>
      <c r="AV326" s="258">
        <v>1.1505787809820751</v>
      </c>
    </row>
    <row r="327" spans="1:48" s="60" customFormat="1" x14ac:dyDescent="0.25">
      <c r="A327" s="580" t="s">
        <v>416</v>
      </c>
      <c r="B327" s="638"/>
      <c r="C327" s="230"/>
      <c r="D327" s="936">
        <v>0.3282095588522651</v>
      </c>
      <c r="E327" s="936">
        <v>0.3282095588522651</v>
      </c>
      <c r="F327" s="936">
        <v>0.3282095588522651</v>
      </c>
      <c r="G327" s="1131"/>
      <c r="H327" s="580" t="s">
        <v>416</v>
      </c>
      <c r="I327" s="230">
        <v>5.0146396388588421E-2</v>
      </c>
      <c r="AF327" s="755"/>
      <c r="AK327" s="258">
        <v>5.0146396388588421E-2</v>
      </c>
      <c r="AV327" s="258">
        <v>5.0146396388588421E-2</v>
      </c>
    </row>
    <row r="328" spans="1:48" s="60" customFormat="1" x14ac:dyDescent="0.25">
      <c r="A328" s="175" t="s">
        <v>417</v>
      </c>
      <c r="B328" s="641"/>
      <c r="C328" s="230"/>
      <c r="D328" s="936"/>
      <c r="E328" s="936"/>
      <c r="F328" s="936"/>
      <c r="G328" s="1131"/>
      <c r="H328" s="175" t="s">
        <v>417</v>
      </c>
      <c r="I328" s="230">
        <v>5.315664398560819</v>
      </c>
      <c r="AF328" s="755"/>
      <c r="AK328" s="258">
        <v>5.315664398560819</v>
      </c>
      <c r="AV328" s="258">
        <v>5.315664398560819</v>
      </c>
    </row>
    <row r="329" spans="1:48" s="60" customFormat="1" x14ac:dyDescent="0.25">
      <c r="A329" s="175" t="s">
        <v>418</v>
      </c>
      <c r="B329" s="641"/>
      <c r="C329" s="230"/>
      <c r="D329" s="936"/>
      <c r="E329" s="936"/>
      <c r="F329" s="936"/>
      <c r="G329" s="1131"/>
      <c r="H329" s="175" t="s">
        <v>418</v>
      </c>
      <c r="I329" s="230">
        <v>0.38848473448808996</v>
      </c>
      <c r="AF329" s="755"/>
      <c r="AK329" s="258">
        <v>0.38848473448808996</v>
      </c>
      <c r="AV329" s="258">
        <v>0.38848473448808996</v>
      </c>
    </row>
    <row r="330" spans="1:48" s="60" customFormat="1" x14ac:dyDescent="0.25">
      <c r="A330" s="175" t="s">
        <v>419</v>
      </c>
      <c r="B330" s="641"/>
      <c r="C330" s="230"/>
      <c r="D330" s="936"/>
      <c r="E330" s="936"/>
      <c r="F330" s="936"/>
      <c r="G330" s="1131"/>
      <c r="H330" s="175" t="s">
        <v>419</v>
      </c>
      <c r="I330" s="230">
        <v>2.3705127008452074</v>
      </c>
      <c r="AF330" s="755"/>
      <c r="AK330" s="258">
        <v>2.3705127008452074</v>
      </c>
      <c r="AV330" s="258">
        <v>2.3705127008452074</v>
      </c>
    </row>
    <row r="331" spans="1:48" s="60" customFormat="1" x14ac:dyDescent="0.25">
      <c r="A331" s="175" t="s">
        <v>420</v>
      </c>
      <c r="B331" s="641"/>
      <c r="C331" s="230"/>
      <c r="D331" s="936"/>
      <c r="E331" s="936"/>
      <c r="F331" s="936"/>
      <c r="G331" s="1131"/>
      <c r="H331" s="175" t="s">
        <v>420</v>
      </c>
      <c r="I331" s="230">
        <v>0.48198638592755927</v>
      </c>
      <c r="AF331" s="755"/>
      <c r="AK331" s="258">
        <v>0.48198638592755927</v>
      </c>
      <c r="AV331" s="258">
        <v>0.48198638592755927</v>
      </c>
    </row>
    <row r="332" spans="1:48" s="60" customFormat="1" x14ac:dyDescent="0.25">
      <c r="A332" s="580" t="s">
        <v>735</v>
      </c>
      <c r="B332" s="640"/>
      <c r="C332" s="230"/>
      <c r="D332" s="936">
        <v>11.079009868218179</v>
      </c>
      <c r="E332" s="936">
        <v>11.079009868218179</v>
      </c>
      <c r="F332" s="936">
        <v>11.079009868218179</v>
      </c>
      <c r="G332" s="1131"/>
      <c r="H332" s="580" t="s">
        <v>735</v>
      </c>
      <c r="I332" s="230">
        <v>2.8970677317169247</v>
      </c>
      <c r="AF332" s="755"/>
      <c r="AK332" s="258">
        <v>2.8970677317169247</v>
      </c>
      <c r="AV332" s="258">
        <v>2.8970677317169247</v>
      </c>
    </row>
    <row r="333" spans="1:48" s="60" customFormat="1" x14ac:dyDescent="0.25">
      <c r="A333" s="580" t="s">
        <v>736</v>
      </c>
      <c r="B333" s="640"/>
      <c r="C333" s="230"/>
      <c r="D333" s="936">
        <v>0.12683620441838528</v>
      </c>
      <c r="E333" s="936">
        <v>0.12683620441838528</v>
      </c>
      <c r="F333" s="936">
        <v>0.12683620441838528</v>
      </c>
      <c r="G333" s="1131"/>
      <c r="H333" s="580" t="s">
        <v>736</v>
      </c>
      <c r="I333" s="230">
        <v>8.0529247506343715E-2</v>
      </c>
      <c r="AF333" s="755"/>
      <c r="AK333" s="258">
        <v>8.0529247506343715E-2</v>
      </c>
      <c r="AV333" s="258">
        <v>8.0529247506343715E-2</v>
      </c>
    </row>
    <row r="334" spans="1:48" s="60" customFormat="1" x14ac:dyDescent="0.25">
      <c r="A334" s="580" t="s">
        <v>737</v>
      </c>
      <c r="B334" s="640"/>
      <c r="C334" s="230"/>
      <c r="D334" s="936">
        <v>7.6792563473427951</v>
      </c>
      <c r="E334" s="936">
        <v>7.6792563473427951</v>
      </c>
      <c r="F334" s="936">
        <v>7.6792563473427951</v>
      </c>
      <c r="G334" s="1131"/>
      <c r="H334" s="580" t="s">
        <v>737</v>
      </c>
      <c r="I334" s="230">
        <v>1.9786901598240405</v>
      </c>
      <c r="AF334" s="755"/>
      <c r="AK334" s="258">
        <v>1.9786901598240405</v>
      </c>
      <c r="AV334" s="258">
        <v>1.9786901598240405</v>
      </c>
    </row>
    <row r="335" spans="1:48" s="60" customFormat="1" x14ac:dyDescent="0.25">
      <c r="A335" s="580" t="s">
        <v>738</v>
      </c>
      <c r="B335" s="640"/>
      <c r="C335" s="230"/>
      <c r="D335" s="936">
        <v>0.33108321119080841</v>
      </c>
      <c r="E335" s="936">
        <v>0.33108321119080841</v>
      </c>
      <c r="F335" s="936">
        <v>0.33108321119080841</v>
      </c>
      <c r="G335" s="1131"/>
      <c r="H335" s="580" t="s">
        <v>738</v>
      </c>
      <c r="I335" s="230">
        <v>4.6594461022770872E-2</v>
      </c>
      <c r="AF335" s="755"/>
      <c r="AK335" s="258">
        <v>4.6594461022770872E-2</v>
      </c>
      <c r="AV335" s="258">
        <v>4.6594461022770872E-2</v>
      </c>
    </row>
    <row r="336" spans="1:48" s="60" customFormat="1" x14ac:dyDescent="0.25">
      <c r="A336" s="580" t="s">
        <v>739</v>
      </c>
      <c r="B336" s="640"/>
      <c r="C336" s="230"/>
      <c r="D336" s="936">
        <v>7.6652745845989214</v>
      </c>
      <c r="E336" s="936">
        <v>7.6652745845989214</v>
      </c>
      <c r="F336" s="936">
        <v>7.6652745845989214</v>
      </c>
      <c r="G336" s="1131"/>
      <c r="H336" s="580" t="s">
        <v>739</v>
      </c>
      <c r="I336" s="230">
        <v>2.0562532302320369</v>
      </c>
      <c r="AF336" s="755"/>
      <c r="AK336" s="258">
        <v>2.0562532302320369</v>
      </c>
      <c r="AV336" s="258">
        <v>2.0562532302320369</v>
      </c>
    </row>
    <row r="337" spans="1:48" s="60" customFormat="1" x14ac:dyDescent="0.25">
      <c r="A337" s="580" t="s">
        <v>740</v>
      </c>
      <c r="B337" s="640"/>
      <c r="C337" s="230"/>
      <c r="D337" s="936">
        <v>0.73939256673846643</v>
      </c>
      <c r="E337" s="936">
        <v>0.73939256673846643</v>
      </c>
      <c r="F337" s="936">
        <v>0.73939256673846643</v>
      </c>
      <c r="G337" s="1131"/>
      <c r="H337" s="580" t="s">
        <v>740</v>
      </c>
      <c r="I337" s="230">
        <v>4.5777727756976638E-2</v>
      </c>
      <c r="AF337" s="755"/>
      <c r="AK337" s="258">
        <v>4.5777727756976638E-2</v>
      </c>
      <c r="AV337" s="258">
        <v>4.5777727756976638E-2</v>
      </c>
    </row>
    <row r="338" spans="1:48" s="60" customFormat="1" x14ac:dyDescent="0.25">
      <c r="A338" s="580" t="s">
        <v>755</v>
      </c>
      <c r="B338" s="640"/>
      <c r="C338" s="230"/>
      <c r="D338" s="936">
        <v>7.1678129443434635</v>
      </c>
      <c r="E338" s="936">
        <v>7.1678129443434635</v>
      </c>
      <c r="F338" s="936">
        <v>7.1678129443434635</v>
      </c>
      <c r="G338" s="1131"/>
      <c r="H338" s="580" t="s">
        <v>755</v>
      </c>
      <c r="I338" s="230">
        <v>4.4397027395545985</v>
      </c>
      <c r="AF338" s="755"/>
      <c r="AK338" s="258">
        <v>4.4397027395545985</v>
      </c>
      <c r="AV338" s="258">
        <v>4.4397027395545985</v>
      </c>
    </row>
    <row r="339" spans="1:48" s="60" customFormat="1" x14ac:dyDescent="0.25">
      <c r="A339" s="580" t="s">
        <v>756</v>
      </c>
      <c r="B339" s="640"/>
      <c r="C339" s="230"/>
      <c r="D339" s="936">
        <v>0.33689278552574464</v>
      </c>
      <c r="E339" s="936">
        <v>0.33689278552574464</v>
      </c>
      <c r="F339" s="936">
        <v>0.33689278552574464</v>
      </c>
      <c r="G339" s="1131"/>
      <c r="H339" s="580" t="s">
        <v>756</v>
      </c>
      <c r="I339" s="230">
        <v>-0.25643311522162726</v>
      </c>
      <c r="AF339" s="755"/>
      <c r="AK339" s="258">
        <v>-0.25643311522162726</v>
      </c>
      <c r="AV339" s="258">
        <v>-0.25643311522162726</v>
      </c>
    </row>
    <row r="340" spans="1:48" s="60" customFormat="1" x14ac:dyDescent="0.25">
      <c r="A340" s="580" t="s">
        <v>757</v>
      </c>
      <c r="B340" s="640"/>
      <c r="C340" s="230"/>
      <c r="D340" s="936">
        <v>7.2751276253321038</v>
      </c>
      <c r="E340" s="936">
        <v>7.2751276253321038</v>
      </c>
      <c r="F340" s="936">
        <v>7.2751276253321038</v>
      </c>
      <c r="G340" s="1131"/>
      <c r="H340" s="580" t="s">
        <v>757</v>
      </c>
      <c r="I340" s="230">
        <v>4.7279479076268132</v>
      </c>
      <c r="AF340" s="755"/>
      <c r="AK340" s="258">
        <v>4.7279479076268132</v>
      </c>
      <c r="AV340" s="258">
        <v>4.7279479076268132</v>
      </c>
    </row>
    <row r="341" spans="1:48" s="60" customFormat="1" x14ac:dyDescent="0.25">
      <c r="A341" s="580" t="s">
        <v>758</v>
      </c>
      <c r="B341" s="640"/>
      <c r="C341" s="230"/>
      <c r="D341" s="936">
        <v>0.80739043755220408</v>
      </c>
      <c r="E341" s="936">
        <v>0.80739043755220408</v>
      </c>
      <c r="F341" s="936">
        <v>0.80739043755220408</v>
      </c>
      <c r="G341" s="1131"/>
      <c r="H341" s="580" t="s">
        <v>758</v>
      </c>
      <c r="I341" s="230">
        <v>-0.27828659376678111</v>
      </c>
      <c r="AF341" s="755"/>
      <c r="AK341" s="258">
        <v>-0.27828659376678111</v>
      </c>
      <c r="AV341" s="258">
        <v>-0.27828659376678111</v>
      </c>
    </row>
    <row r="342" spans="1:48" s="60" customFormat="1" x14ac:dyDescent="0.25">
      <c r="A342" s="580" t="s">
        <v>745</v>
      </c>
      <c r="B342" s="640"/>
      <c r="C342" s="230"/>
      <c r="D342" s="936">
        <v>7.3237549018743584</v>
      </c>
      <c r="E342" s="936">
        <v>7.3237549018743584</v>
      </c>
      <c r="F342" s="936">
        <v>7.3237549018743584</v>
      </c>
      <c r="G342" s="1131"/>
      <c r="H342" s="580" t="s">
        <v>745</v>
      </c>
      <c r="I342" s="230">
        <v>2.1205174169907184</v>
      </c>
      <c r="AF342" s="755"/>
      <c r="AK342" s="258">
        <v>2.1205174169907184</v>
      </c>
      <c r="AV342" s="258">
        <v>2.1205174169907184</v>
      </c>
    </row>
    <row r="343" spans="1:48" s="60" customFormat="1" x14ac:dyDescent="0.25">
      <c r="A343" s="580" t="s">
        <v>746</v>
      </c>
      <c r="B343" s="640"/>
      <c r="C343" s="230"/>
      <c r="D343" s="936">
        <v>0.42469191945781404</v>
      </c>
      <c r="E343" s="936">
        <v>0.42469191945781404</v>
      </c>
      <c r="F343" s="936">
        <v>0.42469191945781404</v>
      </c>
      <c r="G343" s="1131"/>
      <c r="H343" s="580" t="s">
        <v>746</v>
      </c>
      <c r="I343" s="230">
        <v>2.820704712754285E-2</v>
      </c>
      <c r="AF343" s="755"/>
      <c r="AK343" s="258">
        <v>2.820704712754285E-2</v>
      </c>
      <c r="AV343" s="258">
        <v>2.820704712754285E-2</v>
      </c>
    </row>
    <row r="344" spans="1:48" s="60" customFormat="1" x14ac:dyDescent="0.25">
      <c r="A344" s="580" t="s">
        <v>747</v>
      </c>
      <c r="B344" s="580"/>
      <c r="C344" s="230"/>
      <c r="D344" s="936">
        <v>6.4362460401711798</v>
      </c>
      <c r="E344" s="936">
        <v>6.4362460401711798</v>
      </c>
      <c r="F344" s="936">
        <v>6.4362460401711798</v>
      </c>
      <c r="G344" s="1131"/>
      <c r="H344" s="580" t="s">
        <v>747</v>
      </c>
      <c r="I344" s="230">
        <v>1.3173691504741791</v>
      </c>
      <c r="AF344" s="755"/>
      <c r="AK344" s="258">
        <v>1.3173691504741791</v>
      </c>
      <c r="AV344" s="258">
        <v>1.3173691504741791</v>
      </c>
    </row>
    <row r="345" spans="1:48" s="60" customFormat="1" x14ac:dyDescent="0.25">
      <c r="A345" s="580" t="s">
        <v>748</v>
      </c>
      <c r="B345" s="580"/>
      <c r="C345" s="230"/>
      <c r="D345" s="936">
        <v>0.45774781419935451</v>
      </c>
      <c r="E345" s="936">
        <v>0.45774781419935451</v>
      </c>
      <c r="F345" s="936">
        <v>0.45774781419935451</v>
      </c>
      <c r="G345" s="1131"/>
      <c r="H345" s="580" t="s">
        <v>748</v>
      </c>
      <c r="I345" s="230">
        <v>0.10394768998154102</v>
      </c>
      <c r="AF345" s="755"/>
      <c r="AK345" s="258">
        <v>0.10394768998154102</v>
      </c>
      <c r="AV345" s="258">
        <v>0.10394768998154102</v>
      </c>
    </row>
    <row r="346" spans="1:48" s="60" customFormat="1" x14ac:dyDescent="0.25">
      <c r="A346" s="580" t="s">
        <v>749</v>
      </c>
      <c r="B346" s="580"/>
      <c r="C346" s="230"/>
      <c r="D346" s="936">
        <v>9.0242882701443836</v>
      </c>
      <c r="E346" s="936">
        <v>9.0242882701443836</v>
      </c>
      <c r="F346" s="936">
        <v>9.0242882701443836</v>
      </c>
      <c r="G346" s="1131"/>
      <c r="H346" s="580" t="s">
        <v>749</v>
      </c>
      <c r="I346" s="230">
        <v>2.0155131201112471</v>
      </c>
      <c r="AF346" s="755"/>
      <c r="AK346" s="258">
        <v>2.0155131201112471</v>
      </c>
      <c r="AV346" s="258">
        <v>2.0155131201112471</v>
      </c>
    </row>
    <row r="347" spans="1:48" s="60" customFormat="1" x14ac:dyDescent="0.25">
      <c r="A347" s="580" t="s">
        <v>750</v>
      </c>
      <c r="B347" s="580"/>
      <c r="C347" s="230"/>
      <c r="D347" s="936">
        <v>0.83043974428780842</v>
      </c>
      <c r="E347" s="936">
        <v>0.83043974428780842</v>
      </c>
      <c r="F347" s="936">
        <v>0.83043974428780842</v>
      </c>
      <c r="G347" s="1131"/>
      <c r="H347" s="580" t="s">
        <v>750</v>
      </c>
      <c r="I347" s="230">
        <v>9.8951659606210107E-2</v>
      </c>
      <c r="AF347" s="755"/>
      <c r="AK347" s="258">
        <v>9.8951659606210107E-2</v>
      </c>
      <c r="AV347" s="258">
        <v>9.8951659606210107E-2</v>
      </c>
    </row>
    <row r="348" spans="1:48" s="60" customFormat="1" x14ac:dyDescent="0.25">
      <c r="A348" s="580" t="s">
        <v>751</v>
      </c>
      <c r="B348" s="580"/>
      <c r="C348" s="230"/>
      <c r="D348" s="936">
        <v>12.212747252347835</v>
      </c>
      <c r="E348" s="936">
        <v>12.212747252347835</v>
      </c>
      <c r="F348" s="936">
        <v>12.212747252347835</v>
      </c>
      <c r="G348" s="1131"/>
      <c r="H348" s="580" t="s">
        <v>751</v>
      </c>
      <c r="I348" s="230">
        <v>2.7649030071631779</v>
      </c>
      <c r="AF348" s="755"/>
      <c r="AK348" s="258">
        <v>2.7649030071631779</v>
      </c>
      <c r="AV348" s="258">
        <v>2.7649030071631779</v>
      </c>
    </row>
    <row r="349" spans="1:48" s="60" customFormat="1" x14ac:dyDescent="0.25">
      <c r="A349" s="580" t="s">
        <v>752</v>
      </c>
      <c r="B349" s="580"/>
      <c r="C349" s="230"/>
      <c r="D349" s="936">
        <v>0.50070577158341223</v>
      </c>
      <c r="E349" s="936">
        <v>0.50070577158341223</v>
      </c>
      <c r="F349" s="936">
        <v>0.50070577158341223</v>
      </c>
      <c r="G349" s="1131"/>
      <c r="H349" s="580" t="s">
        <v>752</v>
      </c>
      <c r="I349" s="230">
        <v>8.5403282973846473E-2</v>
      </c>
      <c r="AF349" s="755"/>
      <c r="AK349" s="258">
        <v>8.5403282973846473E-2</v>
      </c>
      <c r="AV349" s="258">
        <v>8.5403282973846473E-2</v>
      </c>
    </row>
    <row r="350" spans="1:48" s="60" customFormat="1" x14ac:dyDescent="0.25">
      <c r="A350" s="580" t="s">
        <v>753</v>
      </c>
      <c r="B350" s="580"/>
      <c r="C350" s="230"/>
      <c r="D350" s="936">
        <v>22.31923134560823</v>
      </c>
      <c r="E350" s="936">
        <v>22.31923134560823</v>
      </c>
      <c r="F350" s="936">
        <v>22.31923134560823</v>
      </c>
      <c r="G350" s="1131"/>
      <c r="H350" s="580" t="s">
        <v>753</v>
      </c>
      <c r="I350" s="230">
        <v>7.2065396109663942</v>
      </c>
      <c r="AF350" s="755"/>
      <c r="AK350" s="258">
        <v>7.2065396109663942</v>
      </c>
      <c r="AV350" s="258">
        <v>7.2065396109663942</v>
      </c>
    </row>
    <row r="351" spans="1:48" s="60" customFormat="1" x14ac:dyDescent="0.25">
      <c r="A351" s="580" t="s">
        <v>754</v>
      </c>
      <c r="B351" s="580"/>
      <c r="C351" s="230"/>
      <c r="D351" s="936">
        <v>3.299797078727476</v>
      </c>
      <c r="E351" s="936">
        <v>3.299797078727476</v>
      </c>
      <c r="F351" s="936">
        <v>3.299797078727476</v>
      </c>
      <c r="G351" s="1131"/>
      <c r="H351" s="580" t="s">
        <v>754</v>
      </c>
      <c r="I351" s="230">
        <v>0.59016177041931339</v>
      </c>
      <c r="AF351" s="755"/>
      <c r="AK351" s="258">
        <v>0.59016177041931339</v>
      </c>
      <c r="AV351" s="258">
        <v>0.59016177041931339</v>
      </c>
    </row>
    <row r="352" spans="1:48" s="60" customFormat="1" x14ac:dyDescent="0.25">
      <c r="A352" s="580" t="s">
        <v>741</v>
      </c>
      <c r="B352" s="580"/>
      <c r="C352" s="230"/>
      <c r="D352" s="936">
        <v>12.642923661301211</v>
      </c>
      <c r="E352" s="936">
        <v>12.642923661301211</v>
      </c>
      <c r="F352" s="936">
        <v>12.642923661301211</v>
      </c>
      <c r="G352" s="1131"/>
      <c r="H352" s="580" t="s">
        <v>741</v>
      </c>
      <c r="I352" s="230">
        <v>3.413089949721742</v>
      </c>
      <c r="AF352" s="755"/>
      <c r="AK352" s="258">
        <v>3.413089949721742</v>
      </c>
      <c r="AV352" s="258">
        <v>3.413089949721742</v>
      </c>
    </row>
    <row r="353" spans="1:48" s="60" customFormat="1" x14ac:dyDescent="0.25">
      <c r="A353" s="580" t="s">
        <v>742</v>
      </c>
      <c r="B353" s="580"/>
      <c r="C353" s="230"/>
      <c r="D353" s="936">
        <v>0.38370082281206663</v>
      </c>
      <c r="E353" s="936">
        <v>0.38370082281206663</v>
      </c>
      <c r="F353" s="936">
        <v>0.38370082281206663</v>
      </c>
      <c r="G353" s="1131"/>
      <c r="H353" s="580" t="s">
        <v>742</v>
      </c>
      <c r="I353" s="230">
        <v>8.8725321151693848E-2</v>
      </c>
      <c r="AF353" s="755"/>
      <c r="AK353" s="258">
        <v>8.8725321151693848E-2</v>
      </c>
      <c r="AV353" s="258">
        <v>8.8725321151693848E-2</v>
      </c>
    </row>
    <row r="354" spans="1:48" s="60" customFormat="1" x14ac:dyDescent="0.25">
      <c r="A354" s="580" t="s">
        <v>743</v>
      </c>
      <c r="B354" s="658">
        <v>4</v>
      </c>
      <c r="C354" s="230"/>
      <c r="D354" s="936">
        <v>6.4274143840046065</v>
      </c>
      <c r="E354" s="936">
        <v>6.4274143840046065</v>
      </c>
      <c r="F354" s="936">
        <v>6.4274143840046065</v>
      </c>
      <c r="G354" s="1131"/>
      <c r="H354" s="580" t="s">
        <v>743</v>
      </c>
      <c r="I354" s="230">
        <v>1.7649037906391114</v>
      </c>
      <c r="AF354" s="755"/>
      <c r="AK354" s="258">
        <v>1.7649037906391114</v>
      </c>
      <c r="AV354" s="258">
        <v>1.7649037906391114</v>
      </c>
    </row>
    <row r="355" spans="1:48" s="60" customFormat="1" x14ac:dyDescent="0.25">
      <c r="A355" s="580" t="s">
        <v>744</v>
      </c>
      <c r="B355" s="60">
        <v>5</v>
      </c>
      <c r="C355" s="230"/>
      <c r="D355" s="936">
        <v>0.62507061565507271</v>
      </c>
      <c r="E355" s="936">
        <v>0.62507061565507271</v>
      </c>
      <c r="F355" s="936">
        <v>0.62507061565507271</v>
      </c>
      <c r="G355" s="1131"/>
      <c r="H355" s="580" t="s">
        <v>744</v>
      </c>
      <c r="I355" s="230">
        <v>4.0184181827464194E-2</v>
      </c>
      <c r="AF355" s="755"/>
      <c r="AK355" s="258">
        <v>4.0184181827464194E-2</v>
      </c>
      <c r="AV355" s="258">
        <v>4.0184181827464194E-2</v>
      </c>
    </row>
    <row r="356" spans="1:48" s="60" customFormat="1" x14ac:dyDescent="0.25">
      <c r="A356" s="580" t="s">
        <v>759</v>
      </c>
      <c r="C356" s="230"/>
      <c r="D356" s="936">
        <v>6.4427736802428139</v>
      </c>
      <c r="E356" s="936">
        <v>6.4427736802428139</v>
      </c>
      <c r="F356" s="936">
        <v>6.4427736802428139</v>
      </c>
      <c r="G356" s="1131"/>
      <c r="H356" s="580" t="s">
        <v>759</v>
      </c>
      <c r="I356" s="230">
        <v>2.8570210293525888</v>
      </c>
      <c r="AF356" s="755"/>
      <c r="AK356" s="258">
        <v>2.8570210293525888</v>
      </c>
      <c r="AV356" s="258">
        <v>2.8570210293525888</v>
      </c>
    </row>
    <row r="357" spans="1:48" s="60" customFormat="1" x14ac:dyDescent="0.25">
      <c r="A357" s="580" t="s">
        <v>760</v>
      </c>
      <c r="C357" s="230"/>
      <c r="D357" s="936">
        <v>0.23123186228042059</v>
      </c>
      <c r="E357" s="936">
        <v>0.23123186228042059</v>
      </c>
      <c r="F357" s="936">
        <v>0.23123186228042059</v>
      </c>
      <c r="G357" s="1131"/>
      <c r="H357" s="580" t="s">
        <v>760</v>
      </c>
      <c r="I357" s="230">
        <v>-2.4989574189396624E-2</v>
      </c>
      <c r="AF357" s="755"/>
      <c r="AK357" s="258">
        <v>-2.4989574189396624E-2</v>
      </c>
      <c r="AV357" s="258">
        <v>-2.4989574189396624E-2</v>
      </c>
    </row>
    <row r="358" spans="1:48" s="60" customFormat="1" x14ac:dyDescent="0.25">
      <c r="A358" s="580" t="s">
        <v>761</v>
      </c>
      <c r="C358" s="230"/>
      <c r="D358" s="936">
        <v>24.40187137162474</v>
      </c>
      <c r="E358" s="936">
        <v>24.40187137162474</v>
      </c>
      <c r="F358" s="936">
        <v>24.40187137162474</v>
      </c>
      <c r="G358" s="1131"/>
      <c r="H358" s="580" t="s">
        <v>761</v>
      </c>
      <c r="I358" s="230">
        <v>11.387636506594076</v>
      </c>
      <c r="AF358" s="755"/>
      <c r="AK358" s="258">
        <v>11.387636506594076</v>
      </c>
      <c r="AV358" s="258">
        <v>11.387636506594076</v>
      </c>
    </row>
    <row r="359" spans="1:48" s="60" customFormat="1" x14ac:dyDescent="0.25">
      <c r="A359" s="580" t="s">
        <v>762</v>
      </c>
      <c r="C359" s="230"/>
      <c r="D359" s="936">
        <v>0.55097911263360544</v>
      </c>
      <c r="E359" s="936">
        <v>0.55097911263360544</v>
      </c>
      <c r="F359" s="936">
        <v>0.55097911263360544</v>
      </c>
      <c r="G359" s="1131"/>
      <c r="H359" s="580" t="s">
        <v>762</v>
      </c>
      <c r="I359" s="230">
        <v>-0.2149698850494719</v>
      </c>
      <c r="AF359" s="755"/>
      <c r="AK359" s="258">
        <v>-0.2149698850494719</v>
      </c>
      <c r="AV359" s="258">
        <v>-0.2149698850494719</v>
      </c>
    </row>
    <row r="360" spans="1:48" s="60" customFormat="1" x14ac:dyDescent="0.25">
      <c r="A360" s="580" t="s">
        <v>763</v>
      </c>
      <c r="C360" s="230"/>
      <c r="D360" s="936">
        <v>17.814466933204216</v>
      </c>
      <c r="E360" s="936">
        <v>17.814466933204216</v>
      </c>
      <c r="F360" s="936">
        <v>17.814466933204216</v>
      </c>
      <c r="G360" s="1131"/>
      <c r="H360" s="580" t="s">
        <v>763</v>
      </c>
      <c r="I360" s="230">
        <v>9.8388631540673135</v>
      </c>
      <c r="AF360" s="755"/>
      <c r="AK360" s="258">
        <v>9.8388631540673135</v>
      </c>
      <c r="AV360" s="258">
        <v>9.8388631540673135</v>
      </c>
    </row>
    <row r="361" spans="1:48" s="60" customFormat="1" x14ac:dyDescent="0.25">
      <c r="A361" s="580" t="s">
        <v>764</v>
      </c>
      <c r="C361" s="230"/>
      <c r="D361" s="936">
        <v>0.88364169517497615</v>
      </c>
      <c r="E361" s="936">
        <v>0.88364169517497615</v>
      </c>
      <c r="F361" s="936">
        <v>0.88364169517497615</v>
      </c>
      <c r="G361" s="1131"/>
      <c r="H361" s="580" t="s">
        <v>764</v>
      </c>
      <c r="I361" s="230">
        <v>-0.257293233311783</v>
      </c>
      <c r="AF361" s="755"/>
      <c r="AK361" s="258">
        <v>-0.257293233311783</v>
      </c>
      <c r="AV361" s="258">
        <v>-0.257293233311783</v>
      </c>
    </row>
    <row r="362" spans="1:48" s="60" customFormat="1" x14ac:dyDescent="0.25">
      <c r="A362" s="580" t="s">
        <v>765</v>
      </c>
      <c r="C362" s="230"/>
      <c r="D362" s="936">
        <v>63.882427638452938</v>
      </c>
      <c r="E362" s="936">
        <v>63.882427638452938</v>
      </c>
      <c r="F362" s="936">
        <v>63.882427638452938</v>
      </c>
      <c r="G362" s="1131"/>
      <c r="H362" s="580" t="s">
        <v>765</v>
      </c>
      <c r="I362" s="230">
        <v>18.987888488006913</v>
      </c>
      <c r="AF362" s="755"/>
      <c r="AK362" s="258">
        <v>18.987888488006913</v>
      </c>
      <c r="AV362" s="258">
        <v>18.987888488006913</v>
      </c>
    </row>
    <row r="363" spans="1:48" s="60" customFormat="1" x14ac:dyDescent="0.25">
      <c r="A363" s="580" t="s">
        <v>766</v>
      </c>
      <c r="C363" s="230"/>
      <c r="D363" s="936">
        <v>3.0830218073004687</v>
      </c>
      <c r="E363" s="936">
        <v>3.0830218073004687</v>
      </c>
      <c r="F363" s="936">
        <v>3.0830218073004687</v>
      </c>
      <c r="G363" s="1131"/>
      <c r="H363" s="580" t="s">
        <v>766</v>
      </c>
      <c r="I363" s="230">
        <v>0.56979593271021045</v>
      </c>
      <c r="AF363" s="755"/>
      <c r="AK363" s="258">
        <v>0.56979593271021045</v>
      </c>
      <c r="AV363" s="258">
        <v>0.56979593271021045</v>
      </c>
    </row>
    <row r="364" spans="1:48" s="60" customFormat="1" x14ac:dyDescent="0.25">
      <c r="A364" s="580" t="s">
        <v>767</v>
      </c>
      <c r="C364" s="230"/>
      <c r="D364" s="936">
        <v>25.864589535667456</v>
      </c>
      <c r="E364" s="936">
        <v>25.864589535667456</v>
      </c>
      <c r="F364" s="936">
        <v>25.864589535667456</v>
      </c>
      <c r="G364" s="1131"/>
      <c r="H364" s="580" t="s">
        <v>767</v>
      </c>
      <c r="I364" s="230">
        <v>17.389142356050126</v>
      </c>
      <c r="AF364" s="755"/>
      <c r="AK364" s="258">
        <v>17.389142356050126</v>
      </c>
      <c r="AV364" s="258">
        <v>17.389142356050126</v>
      </c>
    </row>
    <row r="365" spans="1:48" s="60" customFormat="1" x14ac:dyDescent="0.25">
      <c r="A365" s="580" t="s">
        <v>768</v>
      </c>
      <c r="C365" s="230"/>
      <c r="D365" s="936">
        <v>1.3807937668583463</v>
      </c>
      <c r="E365" s="936">
        <v>1.3807937668583463</v>
      </c>
      <c r="F365" s="936">
        <v>1.3807937668583463</v>
      </c>
      <c r="G365" s="1131"/>
      <c r="H365" s="580" t="s">
        <v>768</v>
      </c>
      <c r="I365" s="230">
        <v>-0.28329224983875001</v>
      </c>
      <c r="AF365" s="755"/>
      <c r="AK365" s="258">
        <v>-0.28329224983875001</v>
      </c>
      <c r="AV365" s="258">
        <v>-0.28329224983875001</v>
      </c>
    </row>
    <row r="366" spans="1:48" s="60" customFormat="1" x14ac:dyDescent="0.25">
      <c r="A366" s="197"/>
      <c r="C366" s="230"/>
      <c r="D366" s="936"/>
      <c r="E366" s="936"/>
      <c r="F366" s="936"/>
      <c r="G366" s="1131"/>
      <c r="H366" s="197"/>
      <c r="I366" s="230"/>
      <c r="AF366" s="755"/>
      <c r="AK366" s="936"/>
      <c r="AV366" s="936"/>
    </row>
    <row r="367" spans="1:48" s="60" customFormat="1" x14ac:dyDescent="0.25">
      <c r="D367" s="936"/>
      <c r="E367" s="936"/>
      <c r="F367" s="936"/>
      <c r="G367" s="1131"/>
      <c r="AF367" s="755"/>
      <c r="AK367" s="936"/>
      <c r="AV367" s="936"/>
    </row>
    <row r="368" spans="1:48" s="60" customFormat="1" x14ac:dyDescent="0.25">
      <c r="A368" s="648" t="s">
        <v>87</v>
      </c>
      <c r="B368" s="648"/>
      <c r="D368" s="59"/>
      <c r="E368" s="59"/>
      <c r="F368" s="59"/>
      <c r="G368" s="1131"/>
      <c r="H368" s="648" t="s">
        <v>87</v>
      </c>
      <c r="AF368" s="755"/>
      <c r="AK368" s="59"/>
      <c r="AV368" s="59"/>
    </row>
    <row r="369" spans="1:48" s="60" customFormat="1" x14ac:dyDescent="0.25">
      <c r="A369" s="837" t="s">
        <v>195</v>
      </c>
      <c r="B369" s="637">
        <f t="shared" ref="B369:D369" si="197">IF(B271=0,"",B$100*((B324*B271)+B325))</f>
        <v>5.0389610389610373E-2</v>
      </c>
      <c r="C369" s="94" t="e">
        <f>IF(C271=0,"",C$100*((C324*C271)+C325))</f>
        <v>#DIV/0!</v>
      </c>
      <c r="D369" s="937" t="str">
        <f t="shared" si="197"/>
        <v/>
      </c>
      <c r="E369" s="937"/>
      <c r="F369" s="937"/>
      <c r="G369" s="1131"/>
      <c r="H369" s="837" t="s">
        <v>195</v>
      </c>
      <c r="I369" s="60" t="e">
        <f t="shared" ref="I369" si="198">IF(I271=0,"",I$100*((I324*I271)+I325))</f>
        <v>#DIV/0!</v>
      </c>
      <c r="AF369" s="755"/>
      <c r="AK369" s="937"/>
      <c r="AV369" s="937"/>
    </row>
    <row r="370" spans="1:48" s="60" customFormat="1" x14ac:dyDescent="0.25">
      <c r="A370" s="66" t="s">
        <v>79</v>
      </c>
      <c r="B370" s="638"/>
      <c r="C370" s="94" t="e">
        <f>IF(C272=0,"",C$100*((C326*C272)+C327))</f>
        <v>#DIV/0!</v>
      </c>
      <c r="D370" s="937">
        <f t="shared" ref="D370" si="199">IF(D272=0,"",D$100*((D326*D272)+D327))</f>
        <v>1.1805676921882577E-3</v>
      </c>
      <c r="E370" s="937">
        <f>IF(E272=0,"",E$100*((E326*E272)+E327))</f>
        <v>7.8787902358525409E-4</v>
      </c>
      <c r="F370" s="937">
        <f t="shared" ref="F370" si="200">IF(F272=0,"",F$100*((F326*F272)+F327))</f>
        <v>3.5528259385143963E-3</v>
      </c>
      <c r="G370" s="1131"/>
      <c r="H370" s="66" t="s">
        <v>79</v>
      </c>
      <c r="I370" s="60" t="e">
        <f t="shared" ref="I370" si="201">IF(I272=0,"",I$100*((I326*I272)+I327))</f>
        <v>#DIV/0!</v>
      </c>
      <c r="AF370" s="755"/>
      <c r="AK370" s="937">
        <f>IF(AK272=0,"",AK$100*((AK326*AK272)+AK327))</f>
        <v>7.6466864783442871E-4</v>
      </c>
      <c r="AV370" s="937">
        <f>IF(AV272=0,"",AV$100*((AV326*AV272)+AV327))</f>
        <v>4.8346932028920666E-4</v>
      </c>
    </row>
    <row r="371" spans="1:48" s="60" customFormat="1" x14ac:dyDescent="0.25">
      <c r="A371" s="838" t="s">
        <v>197</v>
      </c>
      <c r="B371" s="641"/>
      <c r="C371" s="94" t="e">
        <f>IF(C273=0,"",C$100*((C328*C273)+C329))</f>
        <v>#DIV/0!</v>
      </c>
      <c r="D371" s="937" t="str">
        <f t="shared" ref="D371:E371" si="202">IF(D273=0,"",D$100*((D328*D273)+D329))</f>
        <v/>
      </c>
      <c r="E371" s="937" t="str">
        <f t="shared" si="202"/>
        <v/>
      </c>
      <c r="F371" s="937" t="str">
        <f t="shared" ref="F371" si="203">IF(F273=0,"",F$100*((F328*F273)+F329))</f>
        <v/>
      </c>
      <c r="G371" s="1131"/>
      <c r="H371" s="838" t="s">
        <v>197</v>
      </c>
      <c r="I371" s="60" t="e">
        <f t="shared" ref="I371" si="204">IF(I273=0,"",I$100*((I328*I273)+I329))</f>
        <v>#DIV/0!</v>
      </c>
      <c r="AF371" s="755"/>
      <c r="AK371" s="937" t="str">
        <f t="shared" ref="AK371" si="205">IF(AK273=0,"",AK$100*((AK328*AK273)+AK329))</f>
        <v/>
      </c>
      <c r="AV371" s="937" t="str">
        <f t="shared" ref="AV371" si="206">IF(AV273=0,"",AV$100*((AV328*AV273)+AV329))</f>
        <v/>
      </c>
    </row>
    <row r="372" spans="1:48" s="60" customFormat="1" x14ac:dyDescent="0.25">
      <c r="A372" s="838" t="s">
        <v>198</v>
      </c>
      <c r="B372" s="641"/>
      <c r="C372" s="94" t="e">
        <f>IF(C274=0,"",C$100*((C330*C274)+C331))</f>
        <v>#DIV/0!</v>
      </c>
      <c r="D372" s="937" t="str">
        <f t="shared" ref="D372:E372" si="207">IF(D274=0,"",D$100*((D330*D274)+D331))</f>
        <v/>
      </c>
      <c r="E372" s="937" t="str">
        <f t="shared" si="207"/>
        <v/>
      </c>
      <c r="F372" s="937" t="str">
        <f t="shared" ref="F372" si="208">IF(F274=0,"",F$100*((F330*F274)+F331))</f>
        <v/>
      </c>
      <c r="G372" s="1131"/>
      <c r="H372" s="838" t="s">
        <v>198</v>
      </c>
      <c r="I372" s="60" t="e">
        <f t="shared" ref="I372" si="209">IF(I274=0,"",I$100*((I330*I274)+I331))</f>
        <v>#DIV/0!</v>
      </c>
      <c r="AF372" s="755"/>
      <c r="AK372" s="937" t="str">
        <f t="shared" ref="AK372" si="210">IF(AK274=0,"",AK$100*((AK330*AK274)+AK331))</f>
        <v/>
      </c>
      <c r="AV372" s="937" t="str">
        <f t="shared" ref="AV372" si="211">IF(AV274=0,"",AV$100*((AV330*AV274)+AV331))</f>
        <v/>
      </c>
    </row>
    <row r="373" spans="1:48" s="60" customFormat="1" x14ac:dyDescent="0.25">
      <c r="A373" s="838" t="s">
        <v>388</v>
      </c>
      <c r="B373" s="641"/>
      <c r="C373" s="94" t="e">
        <f>IF(C275=0,"",C$100*((C330*C275)+C331))</f>
        <v>#DIV/0!</v>
      </c>
      <c r="D373" s="937" t="str">
        <f t="shared" ref="D373:E373" si="212">IF(D275=0,"",D$100*((D330*D275)+D331))</f>
        <v/>
      </c>
      <c r="E373" s="937" t="str">
        <f t="shared" si="212"/>
        <v/>
      </c>
      <c r="F373" s="937" t="str">
        <f t="shared" ref="F373" si="213">IF(F275=0,"",F$100*((F330*F275)+F331))</f>
        <v/>
      </c>
      <c r="G373" s="1131"/>
      <c r="H373" s="838" t="s">
        <v>388</v>
      </c>
      <c r="I373" s="60" t="e">
        <f t="shared" ref="I373" si="214">IF(I275=0,"",I$100*((I330*I275)+I331))</f>
        <v>#DIV/0!</v>
      </c>
      <c r="AF373" s="755"/>
      <c r="AK373" s="937" t="str">
        <f t="shared" ref="AK373" si="215">IF(AK275=0,"",AK$100*((AK330*AK275)+AK331))</f>
        <v/>
      </c>
      <c r="AV373" s="937" t="str">
        <f t="shared" ref="AV373" si="216">IF(AV275=0,"",AV$100*((AV330*AV275)+AV331))</f>
        <v/>
      </c>
    </row>
    <row r="374" spans="1:48" s="60" customFormat="1" x14ac:dyDescent="0.25">
      <c r="A374" s="66" t="s">
        <v>696</v>
      </c>
      <c r="B374" s="640"/>
      <c r="C374" s="94" t="e">
        <f>IF(C276=0,"",C$100*((C332*C276)+C333))</f>
        <v>#DIV/0!</v>
      </c>
      <c r="D374" s="937">
        <f t="shared" ref="D374:E374" si="217">IF(D276=0,"",D$100*((D332*D276)+D333))</f>
        <v>1.6242404948986094E-3</v>
      </c>
      <c r="E374" s="937">
        <f t="shared" si="217"/>
        <v>1.3322464130384442E-3</v>
      </c>
      <c r="F374" s="937">
        <f t="shared" ref="F374" si="218">IF(F276=0,"",F$100*((F332*F276)+F333))</f>
        <v>4.0670035324811959E-3</v>
      </c>
      <c r="G374" s="1131"/>
      <c r="H374" s="66" t="s">
        <v>696</v>
      </c>
      <c r="I374" s="60" t="e">
        <f t="shared" ref="I374" si="219">IF(I276=0,"",I$100*((I332*I276)+I333))</f>
        <v>#DIV/0!</v>
      </c>
      <c r="AF374" s="755"/>
      <c r="AK374" s="937">
        <f t="shared" ref="AK374" si="220">IF(AK276=0,"",AK$100*((AK332*AK276)+AK333))</f>
        <v>1.5731480928395769E-3</v>
      </c>
      <c r="AV374" s="937">
        <f t="shared" ref="AV374" si="221">IF(AV276=0,"",AV$100*((AV332*AV276)+AV333))</f>
        <v>1.2578497224133205E-4</v>
      </c>
    </row>
    <row r="375" spans="1:48" s="60" customFormat="1" x14ac:dyDescent="0.25">
      <c r="A375" s="66" t="s">
        <v>697</v>
      </c>
      <c r="B375" s="640"/>
      <c r="C375" s="94" t="e">
        <f>IF(C277=0,"",C$100*((C334*C277)+C335))</f>
        <v>#DIV/0!</v>
      </c>
      <c r="D375" s="937">
        <f t="shared" ref="D375:E375" si="222">IF(D277=0,"",D$100*((D334*D277)+D335))</f>
        <v>4.032933160523929E-4</v>
      </c>
      <c r="E375" s="937">
        <f t="shared" si="222"/>
        <v>2.9570176146714514E-4</v>
      </c>
      <c r="F375" s="937">
        <f t="shared" ref="F375" si="223">IF(F277=0,"",F$100*((F334*F277)+F335))</f>
        <v>1.551603024957057E-3</v>
      </c>
      <c r="G375" s="1131"/>
      <c r="H375" s="66" t="s">
        <v>697</v>
      </c>
      <c r="I375" s="60" t="e">
        <f t="shared" ref="I375" si="224">IF(I277=0,"",I$100*((I334*I277)+I335))</f>
        <v>#DIV/0!</v>
      </c>
      <c r="AF375" s="755"/>
      <c r="AK375" s="937">
        <f t="shared" ref="AK375" si="225">IF(AK277=0,"",AK$100*((AK334*AK277)+AK335))</f>
        <v>4.7391700432575186E-4</v>
      </c>
      <c r="AV375" s="937">
        <f t="shared" ref="AV375" si="226">IF(AV277=0,"",AV$100*((AV334*AV277)+AV335))</f>
        <v>3.367890729042922E-5</v>
      </c>
    </row>
    <row r="376" spans="1:48" s="60" customFormat="1" x14ac:dyDescent="0.25">
      <c r="A376" s="839" t="s">
        <v>698</v>
      </c>
      <c r="B376" s="640"/>
      <c r="C376" s="94" t="e">
        <f>IF(C278=0,"",C$100*((C336*C278)+C337))</f>
        <v>#DIV/0!</v>
      </c>
      <c r="D376" s="937">
        <f t="shared" ref="D376:E376" si="227">IF(D278=0,"",D$100*((D336*D278)+D337))</f>
        <v>1.2694089494377531E-3</v>
      </c>
      <c r="E376" s="937">
        <f t="shared" si="227"/>
        <v>1.2041240322954662E-3</v>
      </c>
      <c r="F376" s="937">
        <f t="shared" ref="F376" si="228">IF(F278=0,"",F$100*((F336*F278)+F337))</f>
        <v>3.359593665538669E-3</v>
      </c>
      <c r="G376" s="1131"/>
      <c r="H376" s="839" t="s">
        <v>698</v>
      </c>
      <c r="I376" s="60" t="e">
        <f t="shared" ref="I376" si="229">IF(I278=0,"",I$100*((I336*I278)+I337))</f>
        <v>#DIV/0!</v>
      </c>
      <c r="AF376" s="755"/>
      <c r="AK376" s="937" t="str">
        <f t="shared" ref="AK376" si="230">IF(AK278=0,"",AK$100*((AK336*AK278)+AK337))</f>
        <v/>
      </c>
      <c r="AV376" s="937" t="str">
        <f t="shared" ref="AV376" si="231">IF(AV278=0,"",AV$100*((AV336*AV278)+AV337))</f>
        <v/>
      </c>
    </row>
    <row r="377" spans="1:48" s="60" customFormat="1" x14ac:dyDescent="0.25">
      <c r="A377" s="66" t="s">
        <v>734</v>
      </c>
      <c r="B377" s="640"/>
      <c r="C377" s="94" t="e">
        <f>IF(C279=0,"",C$100*((C332*C279)+C333))</f>
        <v>#DIV/0!</v>
      </c>
      <c r="D377" s="937">
        <f t="shared" ref="D377:E377" si="232">IF(D279=0,"",D$100*((D332*D279)+D333))</f>
        <v>3.7779809524007531E-4</v>
      </c>
      <c r="E377" s="937">
        <f t="shared" si="232"/>
        <v>1.8984361096645519E-4</v>
      </c>
      <c r="F377" s="937">
        <f t="shared" ref="F377" si="233">IF(F279=0,"",F$100*((F332*F279)+F333))</f>
        <v>1.3755834277017224E-3</v>
      </c>
      <c r="G377" s="1131"/>
      <c r="H377" s="66" t="s">
        <v>734</v>
      </c>
      <c r="I377" s="60" t="e">
        <f t="shared" ref="I377" si="234">IF(I279=0,"",I$100*((I332*I279)+I333))</f>
        <v>#DIV/0!</v>
      </c>
      <c r="AF377" s="755"/>
      <c r="AK377" s="937">
        <f t="shared" ref="AK377" si="235">IF(AK279=0,"",AK$100*((AK332*AK279)+AK333))</f>
        <v>5.3446663034118185E-5</v>
      </c>
      <c r="AV377" s="937">
        <f t="shared" ref="AV377" si="236">IF(AV279=0,"",AV$100*((AV332*AV279)+AV333))</f>
        <v>4.6035937486706587E-5</v>
      </c>
    </row>
    <row r="378" spans="1:48" s="60" customFormat="1" x14ac:dyDescent="0.25">
      <c r="A378" s="66" t="s">
        <v>700</v>
      </c>
      <c r="B378" s="640"/>
      <c r="C378" s="94" t="e">
        <f>IF(C280=0,"",C$100*((C332*C280)+C333))</f>
        <v>#DIV/0!</v>
      </c>
      <c r="D378" s="937">
        <f t="shared" ref="D378:E378" si="237">IF(D280=0,"",D$100*((D332*D280)+D333))</f>
        <v>3.9822592040473538E-4</v>
      </c>
      <c r="E378" s="937">
        <f t="shared" si="237"/>
        <v>2.7992924953466024E-4</v>
      </c>
      <c r="F378" s="937">
        <f t="shared" ref="F378" si="238">IF(F280=0,"",F$100*((F332*F280)+F333))</f>
        <v>1.5744814170801805E-3</v>
      </c>
      <c r="G378" s="1131"/>
      <c r="H378" s="66" t="s">
        <v>700</v>
      </c>
      <c r="I378" s="60" t="e">
        <f t="shared" ref="I378" si="239">IF(I280=0,"",I$100*((I332*I280)+I333))</f>
        <v>#DIV/0!</v>
      </c>
      <c r="AF378" s="755"/>
      <c r="AK378" s="937">
        <f t="shared" ref="AK378" si="240">IF(AK280=0,"",AK$100*((AK332*AK280)+AK333))</f>
        <v>4.4092935984651856E-5</v>
      </c>
      <c r="AV378" s="937">
        <f t="shared" ref="AV378" si="241">IF(AV280=0,"",AV$100*((AV332*AV280)+AV333))</f>
        <v>4.6536454441233521E-5</v>
      </c>
    </row>
    <row r="379" spans="1:48" s="60" customFormat="1" x14ac:dyDescent="0.25">
      <c r="A379" s="66" t="s">
        <v>701</v>
      </c>
      <c r="B379" s="640"/>
      <c r="C379" s="94" t="e">
        <f>IF(C281=0,"",C$100*((C332*C281)+C333))</f>
        <v>#DIV/0!</v>
      </c>
      <c r="D379" s="937">
        <f t="shared" ref="D379:E379" si="242">IF(D281=0,"",D$100*((D332*D281)+D333))</f>
        <v>2.8014480940225764E-4</v>
      </c>
      <c r="E379" s="937">
        <f t="shared" si="242"/>
        <v>1.4884089188531608E-4</v>
      </c>
      <c r="F379" s="937">
        <f t="shared" ref="F379" si="243">IF(F281=0,"",F$100*((F332*F281)+F333))</f>
        <v>5.9686334264412617E-4</v>
      </c>
      <c r="G379" s="1131"/>
      <c r="H379" s="66" t="s">
        <v>701</v>
      </c>
      <c r="I379" s="60" t="e">
        <f t="shared" ref="I379" si="244">IF(I281=0,"",I$100*((I332*I281)+I333))</f>
        <v>#DIV/0!</v>
      </c>
      <c r="AF379" s="755"/>
      <c r="AK379" s="937">
        <f t="shared" ref="AK379" si="245">IF(AK281=0,"",AK$100*((AK332*AK281)+AK333))</f>
        <v>1.8966903868362223E-4</v>
      </c>
      <c r="AV379" s="937">
        <f t="shared" ref="AV379" si="246">IF(AV281=0,"",AV$100*((AV332*AV281)+AV333))</f>
        <v>3.6860243078083396E-4</v>
      </c>
    </row>
    <row r="380" spans="1:48" s="60" customFormat="1" x14ac:dyDescent="0.25">
      <c r="A380" s="66" t="s">
        <v>702</v>
      </c>
      <c r="B380" s="640"/>
      <c r="C380" s="94" t="e">
        <f>IF(C282=0,"",C$100*((C332*C282)+C333))</f>
        <v>#DIV/0!</v>
      </c>
      <c r="D380" s="937">
        <f t="shared" ref="D380:E380" si="247">IF(D282=0,"",D$100*((D332*D282)+D333))</f>
        <v>1.0188442967145686E-4</v>
      </c>
      <c r="E380" s="937">
        <f t="shared" si="247"/>
        <v>7.6376966968334385E-5</v>
      </c>
      <c r="F380" s="937">
        <f t="shared" ref="F380" si="248">IF(F282=0,"",F$100*((F332*F282)+F333))</f>
        <v>2.8770410228406128E-4</v>
      </c>
      <c r="G380" s="1131"/>
      <c r="H380" s="66" t="s">
        <v>702</v>
      </c>
      <c r="I380" s="60" t="e">
        <f t="shared" ref="I380" si="249">IF(I282=0,"",I$100*((I332*I282)+I333))</f>
        <v>#DIV/0!</v>
      </c>
      <c r="AF380" s="755"/>
      <c r="AK380" s="937">
        <f t="shared" ref="AK380" si="250">IF(AK282=0,"",AK$100*((AK332*AK282)+AK333))</f>
        <v>6.4126664814478996E-5</v>
      </c>
      <c r="AV380" s="937">
        <f t="shared" ref="AV380" si="251">IF(AV282=0,"",AV$100*((AV332*AV282)+AV333))</f>
        <v>6.2986778346685562E-5</v>
      </c>
    </row>
    <row r="381" spans="1:48" s="60" customFormat="1" x14ac:dyDescent="0.25">
      <c r="A381" s="839" t="s">
        <v>711</v>
      </c>
      <c r="B381" s="640"/>
      <c r="C381" s="94" t="e">
        <f>IF(C283=0,"",C$100*((C338*C283)+C339))</f>
        <v>#DIV/0!</v>
      </c>
      <c r="D381" s="937">
        <f t="shared" ref="D381:E381" si="252">IF(D283=0,"",D$100*((D338*D283)+D339))</f>
        <v>1.0905052490352575E-2</v>
      </c>
      <c r="E381" s="937">
        <f t="shared" si="252"/>
        <v>1.061185395230752E-2</v>
      </c>
      <c r="F381" s="937">
        <f t="shared" ref="F381" si="253">IF(F283=0,"",F$100*((F338*F283)+F339))</f>
        <v>1.9118282525523882E-2</v>
      </c>
      <c r="G381" s="1131"/>
      <c r="H381" s="839" t="s">
        <v>711</v>
      </c>
      <c r="I381" s="60" t="e">
        <f t="shared" ref="I381" si="254">IF(I283=0,"",I$100*((I338*I283)+I339))</f>
        <v>#DIV/0!</v>
      </c>
      <c r="AF381" s="755"/>
      <c r="AK381" s="937">
        <f t="shared" ref="AK381" si="255">IF(AK283=0,"",AK$100*((AK338*AK283)+AK339))</f>
        <v>6.8731894223677138E-4</v>
      </c>
      <c r="AV381" s="937">
        <f t="shared" ref="AV381" si="256">IF(AV283=0,"",AV$100*((AV338*AV283)+AV339))</f>
        <v>3.1035399974138475E-3</v>
      </c>
    </row>
    <row r="382" spans="1:48" s="60" customFormat="1" x14ac:dyDescent="0.25">
      <c r="A382" s="839" t="s">
        <v>712</v>
      </c>
      <c r="B382" s="640"/>
      <c r="C382" s="94" t="e">
        <f>IF(C284=0,"",C$100*((C340*C284)+C341))</f>
        <v>#DIV/0!</v>
      </c>
      <c r="D382" s="937">
        <f t="shared" ref="D382:E382" si="257">IF(D284=0,"",D$100*((D340*D284)+D341))</f>
        <v>4.7631970033812253E-3</v>
      </c>
      <c r="E382" s="937">
        <f t="shared" si="257"/>
        <v>2.5067097032367212E-3</v>
      </c>
      <c r="F382" s="937">
        <f t="shared" ref="F382" si="258">IF(F284=0,"",F$100*((F340*F284)+F341))</f>
        <v>1.34190547867854E-2</v>
      </c>
      <c r="G382" s="1131"/>
      <c r="H382" s="839" t="s">
        <v>712</v>
      </c>
      <c r="I382" s="60" t="e">
        <f t="shared" ref="I382" si="259">IF(I284=0,"",I$100*((I340*I284)+I341))</f>
        <v>#DIV/0!</v>
      </c>
      <c r="AF382" s="755"/>
      <c r="AK382" s="937">
        <f t="shared" ref="AK382" si="260">IF(AK284=0,"",AK$100*((AK340*AK284)+AK341))</f>
        <v>1.8508966215094222E-4</v>
      </c>
      <c r="AV382" s="937">
        <f t="shared" ref="AV382" si="261">IF(AV284=0,"",AV$100*((AV340*AV284)+AV341))</f>
        <v>2.553145250579165E-4</v>
      </c>
    </row>
    <row r="383" spans="1:48" s="60" customFormat="1" x14ac:dyDescent="0.25">
      <c r="A383" s="66" t="s">
        <v>703</v>
      </c>
      <c r="B383" s="640"/>
      <c r="C383" s="94" t="e">
        <f>IF(C285=0,"",C$100*((C342*C285)+C343))</f>
        <v>#DIV/0!</v>
      </c>
      <c r="D383" s="937">
        <f t="shared" ref="D383:E383" si="262">IF(D285=0,"",D$100*((D342*D285)+D343))</f>
        <v>1.1101226431819915E-3</v>
      </c>
      <c r="E383" s="937">
        <f t="shared" si="262"/>
        <v>1.1849202493708908E-3</v>
      </c>
      <c r="F383" s="937">
        <f t="shared" ref="F383" si="263">IF(F285=0,"",F$100*((F342*F285)+F343))</f>
        <v>2.4347273067177279E-3</v>
      </c>
      <c r="G383" s="1131"/>
      <c r="H383" s="66" t="s">
        <v>703</v>
      </c>
      <c r="I383" s="60" t="e">
        <f t="shared" ref="I383" si="264">IF(I285=0,"",I$100*((I342*I285)+I343))</f>
        <v>#DIV/0!</v>
      </c>
      <c r="AF383" s="755"/>
      <c r="AK383" s="937">
        <f t="shared" ref="AK383" si="265">IF(AK285=0,"",AK$100*((AK342*AK285)+AK343))</f>
        <v>3.3773422043907348E-4</v>
      </c>
      <c r="AV383" s="937">
        <f t="shared" ref="AV383" si="266">IF(AV285=0,"",AV$100*((AV342*AV285)+AV343))</f>
        <v>8.0645242507901532E-4</v>
      </c>
    </row>
    <row r="384" spans="1:48" s="60" customFormat="1" x14ac:dyDescent="0.25">
      <c r="A384" s="66" t="s">
        <v>704</v>
      </c>
      <c r="B384" s="640"/>
      <c r="C384" s="94" t="e">
        <f>IF(C286=0,"",C$100*((C342*C286)+C343))</f>
        <v>#DIV/0!</v>
      </c>
      <c r="D384" s="937">
        <f t="shared" ref="D384:E384" si="267">IF(D286=0,"",D$100*((D342*D286)+D343))</f>
        <v>2.4702197893167589E-4</v>
      </c>
      <c r="E384" s="937">
        <f t="shared" si="267"/>
        <v>2.2733249942783108E-4</v>
      </c>
      <c r="F384" s="937">
        <f t="shared" ref="F384" si="268">IF(F286=0,"",F$100*((F342*F286)+F343))</f>
        <v>3.0644613431092229E-4</v>
      </c>
      <c r="G384" s="1131"/>
      <c r="H384" s="66" t="s">
        <v>704</v>
      </c>
      <c r="I384" s="60" t="e">
        <f t="shared" ref="I384" si="269">IF(I286=0,"",I$100*((I342*I286)+I343))</f>
        <v>#DIV/0!</v>
      </c>
      <c r="AF384" s="755"/>
      <c r="AK384" s="937">
        <f t="shared" ref="AK384" si="270">IF(AK286=0,"",AK$100*((AK342*AK286)+AK343))</f>
        <v>5.0871458524697772E-5</v>
      </c>
      <c r="AV384" s="937">
        <f t="shared" ref="AV384" si="271">IF(AV286=0,"",AV$100*((AV342*AV286)+AV343))</f>
        <v>3.5104423718899128E-5</v>
      </c>
    </row>
    <row r="385" spans="1:48" s="60" customFormat="1" x14ac:dyDescent="0.25">
      <c r="A385" s="66" t="s">
        <v>705</v>
      </c>
      <c r="B385" s="640"/>
      <c r="C385" s="94" t="e">
        <f>IF(C287=0,"",C$100*((C342*C287)+C343))</f>
        <v>#DIV/0!</v>
      </c>
      <c r="D385" s="937">
        <f t="shared" ref="D385:E385" si="272">IF(D287=0,"",D$100*((D342*D287)+D343))</f>
        <v>2.0777357833183553E-2</v>
      </c>
      <c r="E385" s="937">
        <f t="shared" si="272"/>
        <v>1.9880099318325101E-2</v>
      </c>
      <c r="F385" s="937">
        <f t="shared" ref="F385" si="273">IF(F287=0,"",F$100*((F342*F287)+F343))</f>
        <v>2.7576673515231881E-2</v>
      </c>
      <c r="G385" s="1131"/>
      <c r="H385" s="66" t="s">
        <v>705</v>
      </c>
      <c r="I385" s="60" t="e">
        <f t="shared" ref="I385" si="274">IF(I287=0,"",I$100*((I342*I287)+I343))</f>
        <v>#DIV/0!</v>
      </c>
      <c r="AF385" s="755"/>
      <c r="AK385" s="937">
        <f t="shared" ref="AK385" si="275">IF(AK287=0,"",AK$100*((AK342*AK287)+AK343))</f>
        <v>2.6076517417802383E-3</v>
      </c>
      <c r="AV385" s="937">
        <f t="shared" ref="AV385" si="276">IF(AV287=0,"",AV$100*((AV342*AV287)+AV343))</f>
        <v>6.650252488071615E-3</v>
      </c>
    </row>
    <row r="386" spans="1:48" s="60" customFormat="1" x14ac:dyDescent="0.25">
      <c r="A386" s="66" t="s">
        <v>706</v>
      </c>
      <c r="B386" s="234"/>
      <c r="C386" s="94" t="e">
        <f>IF(C288=0,"",C$100*((C344*C288)+C345))</f>
        <v>#DIV/0!</v>
      </c>
      <c r="D386" s="937">
        <f t="shared" ref="D386:E386" si="277">IF(D288=0,"",D$100*((D344*D288)+D345))</f>
        <v>3.7339994569174032E-3</v>
      </c>
      <c r="E386" s="937">
        <f t="shared" si="277"/>
        <v>2.6472257749580066E-3</v>
      </c>
      <c r="F386" s="937">
        <f t="shared" ref="F386" si="278">IF(F288=0,"",F$100*((F344*F288)+F345))</f>
        <v>6.21046710864313E-3</v>
      </c>
      <c r="G386" s="1131"/>
      <c r="H386" s="66" t="s">
        <v>706</v>
      </c>
      <c r="I386" s="60" t="e">
        <f t="shared" ref="I386" si="279">IF(I288=0,"",I$100*((I344*I288)+I345))</f>
        <v>#DIV/0!</v>
      </c>
      <c r="AF386" s="755"/>
      <c r="AK386" s="937">
        <f t="shared" ref="AK386" si="280">IF(AK288=0,"",AK$100*((AK344*AK288)+AK345))</f>
        <v>1.2095357508220877E-3</v>
      </c>
      <c r="AV386" s="937">
        <f t="shared" ref="AV386" si="281">IF(AV288=0,"",AV$100*((AV344*AV288)+AV345))</f>
        <v>9.2109629662260413E-4</v>
      </c>
    </row>
    <row r="387" spans="1:48" s="60" customFormat="1" x14ac:dyDescent="0.25">
      <c r="A387" s="66" t="s">
        <v>707</v>
      </c>
      <c r="B387" s="580"/>
      <c r="C387" s="94" t="e">
        <f>IF(C289=0,"",C$100*((C348*C289)+C349))</f>
        <v>#DIV/0!</v>
      </c>
      <c r="D387" s="937">
        <f t="shared" ref="D387:E387" si="282">IF(D289=0,"",D$100*((D348*D289)+D349))</f>
        <v>1.3789138956854477E-3</v>
      </c>
      <c r="E387" s="937">
        <f t="shared" si="282"/>
        <v>9.3959298728673289E-4</v>
      </c>
      <c r="F387" s="937">
        <f t="shared" ref="F387" si="283">IF(F289=0,"",F$100*((F348*F289)+F349))</f>
        <v>4.4443232626041398E-3</v>
      </c>
      <c r="G387" s="1131"/>
      <c r="H387" s="66" t="s">
        <v>707</v>
      </c>
      <c r="I387" s="60" t="e">
        <f t="shared" ref="I387" si="284">IF(I289=0,"",I$100*((I348*I289)+I349))</f>
        <v>#DIV/0!</v>
      </c>
      <c r="AF387" s="755"/>
      <c r="AK387" s="937">
        <f t="shared" ref="AK387" si="285">IF(AK289=0,"",AK$100*((AK348*AK289)+AK349))</f>
        <v>3.4357232043119991E-3</v>
      </c>
      <c r="AV387" s="937">
        <f t="shared" ref="AV387" si="286">IF(AV289=0,"",AV$100*((AV348*AV289)+AV349))</f>
        <v>1.5802434381897306E-2</v>
      </c>
    </row>
    <row r="388" spans="1:48" s="60" customFormat="1" x14ac:dyDescent="0.25">
      <c r="A388" s="66" t="s">
        <v>708</v>
      </c>
      <c r="B388" s="580"/>
      <c r="C388" s="94" t="e">
        <f>IF(C290=0,"",C$100*((C346*C290)+C347))</f>
        <v>#DIV/0!</v>
      </c>
      <c r="D388" s="937">
        <f t="shared" ref="D388:E388" si="287">IF(D290=0,"",D$100*((D346*D290)+D347))</f>
        <v>6.9700408395133144E-4</v>
      </c>
      <c r="E388" s="937">
        <f t="shared" si="287"/>
        <v>5.2813033975890257E-4</v>
      </c>
      <c r="F388" s="937">
        <f t="shared" ref="F388" si="288">IF(F290=0,"",F$100*((F346*F290)+F347))</f>
        <v>1.3120641751735711E-3</v>
      </c>
      <c r="G388" s="1131"/>
      <c r="H388" s="66" t="s">
        <v>708</v>
      </c>
      <c r="I388" s="60" t="e">
        <f t="shared" ref="I388" si="289">IF(I290=0,"",I$100*((I346*I290)+I347))</f>
        <v>#DIV/0!</v>
      </c>
      <c r="AF388" s="755"/>
      <c r="AK388" s="937">
        <f t="shared" ref="AK388" si="290">IF(AK290=0,"",AK$100*((AK346*AK290)+AK347))</f>
        <v>1.6365172891650453E-3</v>
      </c>
      <c r="AV388" s="937">
        <f t="shared" ref="AV388" si="291">IF(AV290=0,"",AV$100*((AV346*AV290)+AV347))</f>
        <v>8.840039707970879E-3</v>
      </c>
    </row>
    <row r="389" spans="1:48" s="60" customFormat="1" x14ac:dyDescent="0.25">
      <c r="A389" s="66" t="s">
        <v>709</v>
      </c>
      <c r="B389" s="234"/>
      <c r="C389" s="94" t="e">
        <f>IF(C291=0,"",C$100*((C348*C291)+C349))</f>
        <v>#DIV/0!</v>
      </c>
      <c r="D389" s="937">
        <f t="shared" ref="D389:E389" si="292">IF(D291=0,"",D$100*((D348*D291)+D349))</f>
        <v>1.9947109304022312E-2</v>
      </c>
      <c r="E389" s="937">
        <f t="shared" si="292"/>
        <v>1.5231924062255152E-2</v>
      </c>
      <c r="F389" s="937">
        <f t="shared" ref="F389" si="293">IF(F291=0,"",F$100*((F348*F291)+F349))</f>
        <v>2.5995552645112031E-2</v>
      </c>
      <c r="G389" s="1131"/>
      <c r="H389" s="66" t="s">
        <v>709</v>
      </c>
      <c r="I389" s="60" t="e">
        <f t="shared" ref="I389" si="294">IF(I291=0,"",I$100*((I348*I291)+I349))</f>
        <v>#DIV/0!</v>
      </c>
      <c r="AF389" s="755"/>
      <c r="AK389" s="937">
        <f t="shared" ref="AK389" si="295">IF(AK291=0,"",AK$100*((AK348*AK291)+AK349))</f>
        <v>1.7830757456875783E-2</v>
      </c>
      <c r="AV389" s="937">
        <f t="shared" ref="AV389" si="296">IF(AV291=0,"",AV$100*((AV348*AV291)+AV349))</f>
        <v>7.360360868110237E-2</v>
      </c>
    </row>
    <row r="390" spans="1:48" s="60" customFormat="1" x14ac:dyDescent="0.25">
      <c r="A390" s="66" t="s">
        <v>710</v>
      </c>
      <c r="B390" s="234"/>
      <c r="C390" s="94" t="e">
        <f>IF(C292=0,"",C$100*((C350*C292)+C351))</f>
        <v>#DIV/0!</v>
      </c>
      <c r="D390" s="937">
        <f t="shared" ref="D390:E390" si="297">IF(D292=0,"",D$100*((D350*D292)+D351))</f>
        <v>1.7917570460204901E-3</v>
      </c>
      <c r="E390" s="937">
        <f t="shared" si="297"/>
        <v>1.700906186268749E-3</v>
      </c>
      <c r="F390" s="937">
        <f t="shared" ref="F390" si="298">IF(F292=0,"",F$100*((F350*F292)+F351))</f>
        <v>1.8406353486105954E-3</v>
      </c>
      <c r="G390" s="1131"/>
      <c r="H390" s="66" t="s">
        <v>710</v>
      </c>
      <c r="I390" s="60" t="e">
        <f t="shared" ref="I390" si="299">IF(I292=0,"",I$100*((I350*I292)+I351))</f>
        <v>#DIV/0!</v>
      </c>
      <c r="AF390" s="755"/>
      <c r="AK390" s="937">
        <f t="shared" ref="AK390" si="300">IF(AK292=0,"",AK$100*((AK350*AK292)+AK351))</f>
        <v>5.0983542787375676E-4</v>
      </c>
      <c r="AV390" s="937">
        <f t="shared" ref="AV390" si="301">IF(AV292=0,"",AV$100*((AV350*AV292)+AV351))</f>
        <v>5.4735474649443604E-4</v>
      </c>
    </row>
    <row r="391" spans="1:48" s="60" customFormat="1" x14ac:dyDescent="0.25">
      <c r="A391" s="66"/>
      <c r="B391" s="234"/>
      <c r="C391" s="94"/>
      <c r="D391" s="937"/>
      <c r="E391" s="937"/>
      <c r="F391" s="937"/>
      <c r="G391" s="1131"/>
      <c r="H391" s="66"/>
      <c r="AF391" s="755"/>
      <c r="AK391" s="937"/>
      <c r="AV391" s="937"/>
    </row>
    <row r="392" spans="1:48" s="60" customFormat="1" x14ac:dyDescent="0.25">
      <c r="A392" s="839" t="s">
        <v>713</v>
      </c>
      <c r="B392" s="234"/>
      <c r="C392" s="94"/>
      <c r="D392" s="937"/>
      <c r="E392" s="937"/>
      <c r="F392" s="937"/>
      <c r="G392" s="1131"/>
      <c r="H392" s="839" t="s">
        <v>713</v>
      </c>
      <c r="AF392" s="755"/>
      <c r="AK392" s="937"/>
      <c r="AV392" s="937"/>
    </row>
    <row r="393" spans="1:48" s="60" customFormat="1" x14ac:dyDescent="0.25">
      <c r="A393" s="839" t="s">
        <v>714</v>
      </c>
      <c r="B393" s="234"/>
      <c r="C393" s="94"/>
      <c r="D393" s="937"/>
      <c r="E393" s="937"/>
      <c r="F393" s="937"/>
      <c r="G393" s="1131"/>
      <c r="H393" s="839" t="s">
        <v>714</v>
      </c>
      <c r="AF393" s="755"/>
      <c r="AK393" s="937"/>
      <c r="AV393" s="937"/>
    </row>
    <row r="394" spans="1:48" s="60" customFormat="1" x14ac:dyDescent="0.25">
      <c r="A394" s="839" t="s">
        <v>715</v>
      </c>
      <c r="B394" s="234"/>
      <c r="C394" s="94"/>
      <c r="D394" s="93"/>
      <c r="E394" s="93"/>
      <c r="F394" s="93"/>
      <c r="G394" s="1131"/>
      <c r="H394" s="839" t="s">
        <v>715</v>
      </c>
      <c r="AF394" s="755"/>
      <c r="AK394" s="93"/>
      <c r="AV394" s="93"/>
    </row>
    <row r="395" spans="1:48" s="60" customFormat="1" x14ac:dyDescent="0.25">
      <c r="A395" s="66" t="s">
        <v>480</v>
      </c>
      <c r="B395" s="234"/>
      <c r="C395" s="94" t="e">
        <f>IF(C297=0,"",C$100*((C352*C297)+C353))</f>
        <v>#DIV/0!</v>
      </c>
      <c r="D395" s="93">
        <f t="shared" ref="D395:E395" si="302">IF(D297=0,"",D$100*((D352*D297)+D353))</f>
        <v>1.1576542379514276E-2</v>
      </c>
      <c r="E395" s="93">
        <f t="shared" si="302"/>
        <v>1.0756939043758434E-2</v>
      </c>
      <c r="F395" s="93">
        <f t="shared" ref="F395" si="303">IF(F297=0,"",F$100*((F352*F297)+F353))</f>
        <v>1.9752776256791903E-2</v>
      </c>
      <c r="G395" s="1131"/>
      <c r="H395" s="66" t="s">
        <v>480</v>
      </c>
      <c r="I395" s="60" t="e">
        <f t="shared" ref="I395" si="304">IF(I297=0,"",I$100*((I352*I297)+I353))</f>
        <v>#DIV/0!</v>
      </c>
      <c r="AF395" s="755"/>
      <c r="AK395" s="93">
        <f t="shared" ref="AK395" si="305">IF(AK297=0,"",AK$100*((AK352*AK297)+AK353))</f>
        <v>5.1138405232459066E-4</v>
      </c>
      <c r="AV395" s="93">
        <f t="shared" ref="AV395" si="306">IF(AV297=0,"",AV$100*((AV352*AV297)+AV353))</f>
        <v>1.4246225159733482E-3</v>
      </c>
    </row>
    <row r="396" spans="1:48" s="60" customFormat="1" x14ac:dyDescent="0.25">
      <c r="A396" s="66" t="s">
        <v>481</v>
      </c>
      <c r="B396" s="639"/>
      <c r="C396" s="94" t="e">
        <f>IF(C298=0,"",C$100*((C354*C298)+C355))</f>
        <v>#DIV/0!</v>
      </c>
      <c r="D396" s="937">
        <f t="shared" ref="D396:E396" si="307">IF(D298=0,"",D$100*((D354*D298)+D355))</f>
        <v>5.3187355111646503E-3</v>
      </c>
      <c r="E396" s="937">
        <f t="shared" si="307"/>
        <v>3.2132756490927342E-3</v>
      </c>
      <c r="F396" s="937">
        <f t="shared" ref="F396" si="308">IF(F298=0,"",F$100*((F354*F298)+F355))</f>
        <v>1.4326254066117308E-2</v>
      </c>
      <c r="G396" s="1131"/>
      <c r="H396" s="66" t="s">
        <v>481</v>
      </c>
      <c r="I396" s="60" t="e">
        <f t="shared" ref="I396" si="309">IF(I298=0,"",I$100*((I354*I298)+I355))</f>
        <v>#DIV/0!</v>
      </c>
      <c r="AF396" s="755"/>
      <c r="AK396" s="937">
        <f t="shared" ref="AK396" si="310">IF(AK298=0,"",AK$100*((AK354*AK298)+AK355))</f>
        <v>2.4240492108299735E-4</v>
      </c>
      <c r="AV396" s="937">
        <f t="shared" ref="AV396" si="311">IF(AV298=0,"",AV$100*((AV354*AV298)+AV355))</f>
        <v>1.2570957186377557E-4</v>
      </c>
    </row>
    <row r="397" spans="1:48" s="60" customFormat="1" x14ac:dyDescent="0.25">
      <c r="A397" s="640"/>
      <c r="B397" s="639"/>
      <c r="C397" s="94"/>
      <c r="D397" s="937"/>
      <c r="E397" s="937"/>
      <c r="F397" s="937"/>
      <c r="G397" s="1131"/>
      <c r="H397" s="640"/>
      <c r="AF397" s="755"/>
      <c r="AK397" s="937"/>
      <c r="AV397" s="937"/>
    </row>
    <row r="398" spans="1:48" s="60" customFormat="1" x14ac:dyDescent="0.25">
      <c r="A398" s="197" t="s">
        <v>716</v>
      </c>
      <c r="B398" s="639"/>
      <c r="C398" s="94" t="e">
        <f>IF(C300=0,"",C$100*((C332*C300)+C333))</f>
        <v>#DIV/0!</v>
      </c>
      <c r="D398" s="937">
        <f>IF(D300=0,"",D$100*((D332*D300)+D333))</f>
        <v>1.254868492873817E-4</v>
      </c>
      <c r="E398" s="937">
        <f>IF(E300=0,"",E$100*((E332*E300)+E333))</f>
        <v>9.3053125252906671E-5</v>
      </c>
      <c r="F398" s="937">
        <f>IF(F300=0,"",F$100*((F332*F300)+F333))</f>
        <v>3.0671466279813135E-4</v>
      </c>
      <c r="G398" s="1131"/>
      <c r="H398" s="197" t="s">
        <v>716</v>
      </c>
      <c r="I398" s="60" t="e">
        <f t="shared" ref="I398" si="312">IF(I300=0,"",I$100*((I332*I300)+I333))</f>
        <v>#DIV/0!</v>
      </c>
      <c r="AF398" s="755"/>
      <c r="AK398" s="937">
        <f>IF(AK300=0,"",AK$100*((AK332*AK300)+AK333))</f>
        <v>2.4387179281728347E-4</v>
      </c>
      <c r="AV398" s="937">
        <f>IF(AV300=0,"",AV$100*((AV332*AV300)+AV333))</f>
        <v>1.5181185387673284E-4</v>
      </c>
    </row>
    <row r="399" spans="1:48" s="60" customFormat="1" x14ac:dyDescent="0.25">
      <c r="A399" s="197" t="s">
        <v>717</v>
      </c>
      <c r="B399" s="639"/>
      <c r="C399" s="94" t="e">
        <f>IF(C301=0,"",C$100*((C362*C301)+C363))</f>
        <v>#DIV/0!</v>
      </c>
      <c r="D399" s="937">
        <f>IF(D301=0,"",D$100*((D362*D301)+D363))</f>
        <v>3.1636785876075764E-3</v>
      </c>
      <c r="E399" s="937">
        <f>IF(E301=0,"",E$100*((E362*E301)+E363))</f>
        <v>2.2077638813923998E-3</v>
      </c>
      <c r="F399" s="937">
        <f>IF(F301=0,"",F$100*((F362*F301)+F363))</f>
        <v>8.7556383445700752E-3</v>
      </c>
      <c r="G399" s="1131"/>
      <c r="H399" s="197" t="s">
        <v>717</v>
      </c>
      <c r="I399" s="60" t="e">
        <f t="shared" ref="I399" si="313">IF(I301=0,"",I$100*((I362*I301)+I363))</f>
        <v>#DIV/0!</v>
      </c>
      <c r="AF399" s="755"/>
      <c r="AK399" s="937">
        <f>IF(AK301=0,"",AK$100*((AK362*AK301)+AK363))</f>
        <v>4.9875751829594843E-4</v>
      </c>
      <c r="AV399" s="937">
        <f>IF(AV301=0,"",AV$100*((AV362*AV301)+AV363))</f>
        <v>1.1905858426794007E-3</v>
      </c>
    </row>
    <row r="400" spans="1:48" s="60" customFormat="1" x14ac:dyDescent="0.25">
      <c r="A400" s="197" t="s">
        <v>718</v>
      </c>
      <c r="B400" s="639"/>
      <c r="C400" s="94" t="e">
        <f>IF(C302=0,"",C$100*((C334*C302)+C335))</f>
        <v>#DIV/0!</v>
      </c>
      <c r="D400" s="937">
        <f>IF(D302=0,"",D$100*((D334*D302)+D335))</f>
        <v>1.9583155531323462E-4</v>
      </c>
      <c r="E400" s="937">
        <f>IF(E302=0,"",E$100*((E334*E302)+E335))</f>
        <v>1.7778968456685898E-4</v>
      </c>
      <c r="F400" s="937">
        <f>IF(F302=0,"",F$100*((F334*F302)+F335))</f>
        <v>2.7591472260455279E-4</v>
      </c>
      <c r="G400" s="1131"/>
      <c r="H400" s="197" t="s">
        <v>718</v>
      </c>
      <c r="I400" s="60" t="e">
        <f t="shared" ref="I400" si="314">IF(I302=0,"",I$100*((I334*I302)+I335))</f>
        <v>#DIV/0!</v>
      </c>
      <c r="AF400" s="755"/>
      <c r="AK400" s="937">
        <f>IF(AK302=0,"",AK$100*((AK334*AK302)+AK335))</f>
        <v>3.5918370610541053E-5</v>
      </c>
      <c r="AV400" s="937">
        <f>IF(AV302=0,"",AV$100*((AV334*AV302)+AV335))</f>
        <v>5.4805351814225716E-5</v>
      </c>
    </row>
    <row r="401" spans="1:48" s="60" customFormat="1" x14ac:dyDescent="0.25">
      <c r="A401" s="197" t="s">
        <v>719</v>
      </c>
      <c r="B401" s="639"/>
      <c r="C401" s="94" t="e">
        <f>IF(C303=0,"",C$100*((C336*C303)+C337))</f>
        <v>#DIV/0!</v>
      </c>
      <c r="D401" s="937">
        <f>IF(D303=0,"",D$100*((D336*D303)+D337))</f>
        <v>3.9007772494999051E-4</v>
      </c>
      <c r="E401" s="937">
        <f>IF(E303=0,"",E$100*((E336*E303)+E337))</f>
        <v>4.0230683071515601E-4</v>
      </c>
      <c r="F401" s="937">
        <f>IF(F303=0,"",F$100*((F336*F303)+F337))</f>
        <v>4.4688281217793814E-4</v>
      </c>
      <c r="G401" s="1131"/>
      <c r="H401" s="197" t="s">
        <v>719</v>
      </c>
      <c r="I401" s="60" t="e">
        <f t="shared" ref="I401" si="315">IF(I303=0,"",I$100*((I336*I303)+I337))</f>
        <v>#DIV/0!</v>
      </c>
      <c r="AF401" s="755"/>
      <c r="AK401" s="937" t="str">
        <f>IF(AK303=0,"",AK$100*((AK336*AK303)+AK337))</f>
        <v/>
      </c>
      <c r="AV401" s="937" t="str">
        <f>IF(AV303=0,"",AV$100*((AV336*AV303)+AV337))</f>
        <v/>
      </c>
    </row>
    <row r="402" spans="1:48" s="60" customFormat="1" x14ac:dyDescent="0.25">
      <c r="A402" s="197" t="s">
        <v>720</v>
      </c>
      <c r="B402" s="639"/>
      <c r="C402" s="94" t="e">
        <f>IF(C304=0,"",C$100*((C346*C304)+C347))</f>
        <v>#DIV/0!</v>
      </c>
      <c r="D402" s="937">
        <f>IF(D304=0,"",D$100*((D346*D304)+D347))</f>
        <v>1.4246346527354474E-3</v>
      </c>
      <c r="E402" s="937">
        <f>IF(E304=0,"",E$100*((E346*E304)+E347))</f>
        <v>7.5001563853765031E-4</v>
      </c>
      <c r="F402" s="937">
        <f>IF(F304=0,"",F$100*((F346*F304)+F347))</f>
        <v>3.4638772958376233E-3</v>
      </c>
      <c r="G402" s="1131"/>
      <c r="H402" s="197" t="s">
        <v>720</v>
      </c>
      <c r="I402" s="60" t="e">
        <f t="shared" ref="I402" si="316">IF(I304=0,"",I$100*((I346*I304)+I347))</f>
        <v>#DIV/0!</v>
      </c>
      <c r="AF402" s="755"/>
      <c r="AK402" s="937">
        <f>IF(AK304=0,"",AK$100*((AK346*AK304)+AK347))</f>
        <v>6.5403614289426422E-4</v>
      </c>
      <c r="AV402" s="937">
        <f>IF(AV304=0,"",AV$100*((AV346*AV304)+AV347))</f>
        <v>3.284848286925289E-3</v>
      </c>
    </row>
    <row r="403" spans="1:48" s="60" customFormat="1" x14ac:dyDescent="0.25">
      <c r="A403" s="197" t="s">
        <v>721</v>
      </c>
      <c r="B403" s="639"/>
      <c r="C403" s="94" t="e">
        <f>IF(C305=0,"",C$100*((C350*C305)+C351))</f>
        <v>#DIV/0!</v>
      </c>
      <c r="D403" s="937">
        <f>IF(D305=0,"",D$100*((D350*D305)+D351))</f>
        <v>1.7016655680595432E-3</v>
      </c>
      <c r="E403" s="937">
        <f>IF(E305=0,"",E$100*((E350*E305)+E351))</f>
        <v>1.6972696170526676E-3</v>
      </c>
      <c r="F403" s="937">
        <f>IF(F305=0,"",F$100*((F350*F305)+F351))</f>
        <v>1.7345984663077196E-3</v>
      </c>
      <c r="G403" s="1131"/>
      <c r="H403" s="197" t="s">
        <v>721</v>
      </c>
      <c r="I403" s="60" t="e">
        <f t="shared" ref="I403" si="317">IF(I305=0,"",I$100*((I350*I305)+I351))</f>
        <v>#DIV/0!</v>
      </c>
      <c r="AF403" s="755"/>
      <c r="AK403" s="937">
        <f>IF(AK305=0,"",AK$100*((AK350*AK305)+AK351))</f>
        <v>3.0650380892582283E-4</v>
      </c>
      <c r="AV403" s="937">
        <f>IF(AV305=0,"",AV$100*((AV350*AV305)+AV351))</f>
        <v>7.2639299007119156E-4</v>
      </c>
    </row>
    <row r="404" spans="1:48" s="60" customFormat="1" x14ac:dyDescent="0.25">
      <c r="A404" s="197" t="s">
        <v>722</v>
      </c>
      <c r="B404" s="639"/>
      <c r="C404" s="94" t="e">
        <f>IF(C306=0,"",C$100*((C362*C306)+C363))</f>
        <v>#DIV/0!</v>
      </c>
      <c r="D404" s="937">
        <f>IF(D306=0,"",D$100*((D362*D306)+D363))</f>
        <v>2.8011608503180963E-3</v>
      </c>
      <c r="E404" s="937">
        <f>IF(E306=0,"",E$100*((E362*E306)+E363))</f>
        <v>1.9093828351202978E-3</v>
      </c>
      <c r="F404" s="937">
        <f>IF(F306=0,"",F$100*((F362*F306)+F363))</f>
        <v>1.0139544914923018E-2</v>
      </c>
      <c r="G404" s="1131"/>
      <c r="H404" s="197" t="s">
        <v>722</v>
      </c>
      <c r="I404" s="60" t="e">
        <f t="shared" ref="I404" si="318">IF(I306=0,"",I$100*((I362*I306)+I363))</f>
        <v>#DIV/0!</v>
      </c>
      <c r="AF404" s="755"/>
      <c r="AK404" s="937">
        <f>IF(AK306=0,"",AK$100*((AK362*AK306)+AK363))</f>
        <v>4.5986940765814239E-4</v>
      </c>
      <c r="AV404" s="937">
        <f>IF(AV306=0,"",AV$100*((AV362*AV306)+AV363))</f>
        <v>1.4370589123688187E-3</v>
      </c>
    </row>
    <row r="405" spans="1:48" s="60" customFormat="1" x14ac:dyDescent="0.25">
      <c r="A405" s="840" t="s">
        <v>723</v>
      </c>
      <c r="B405" s="639"/>
      <c r="C405" s="94"/>
      <c r="D405" s="937"/>
      <c r="E405" s="937"/>
      <c r="F405" s="937"/>
      <c r="G405" s="1131"/>
      <c r="H405" s="840" t="s">
        <v>723</v>
      </c>
      <c r="AF405" s="755"/>
      <c r="AK405" s="937"/>
      <c r="AV405" s="937"/>
    </row>
    <row r="406" spans="1:48" s="60" customFormat="1" x14ac:dyDescent="0.25">
      <c r="A406" s="197" t="s">
        <v>724</v>
      </c>
      <c r="B406" s="639"/>
      <c r="C406" s="94" t="e">
        <f>IF(C308=0,"",C$100*((C342*C308)+C343))</f>
        <v>#DIV/0!</v>
      </c>
      <c r="D406" s="937">
        <f>IF(D308=0,"",D$100*((D342*D308)+D343))</f>
        <v>3.4679475512045124E-4</v>
      </c>
      <c r="E406" s="937">
        <f>IF(E308=0,"",E$100*((E342*E308)+E343))</f>
        <v>6.1572036264055435E-4</v>
      </c>
      <c r="F406" s="937">
        <f>IF(F308=0,"",F$100*((F342*F308)+F343))</f>
        <v>2.8743871490204142E-4</v>
      </c>
      <c r="G406" s="1131"/>
      <c r="H406" s="197" t="s">
        <v>724</v>
      </c>
      <c r="I406" s="60" t="e">
        <f t="shared" ref="I406" si="319">IF(I308=0,"",I$100*((I342*I308)+I343))</f>
        <v>#DIV/0!</v>
      </c>
      <c r="AF406" s="755"/>
      <c r="AK406" s="937">
        <f>IF(AK308=0,"",AK$100*((AK342*AK308)+AK343))</f>
        <v>3.4726007858575633E-5</v>
      </c>
      <c r="AV406" s="937" t="str">
        <f>IF(AV308=0,"",AV$100*((AV342*AV308)+AV343))</f>
        <v/>
      </c>
    </row>
    <row r="407" spans="1:48" s="60" customFormat="1" x14ac:dyDescent="0.25">
      <c r="A407" s="840" t="s">
        <v>725</v>
      </c>
      <c r="B407" s="639"/>
      <c r="C407" s="94"/>
      <c r="D407" s="937"/>
      <c r="E407" s="937"/>
      <c r="F407" s="937"/>
      <c r="G407" s="1131"/>
      <c r="H407" s="840" t="s">
        <v>725</v>
      </c>
      <c r="AF407" s="755"/>
      <c r="AK407" s="937"/>
      <c r="AV407" s="937"/>
    </row>
    <row r="408" spans="1:48" s="60" customFormat="1" x14ac:dyDescent="0.25">
      <c r="A408" s="197"/>
      <c r="B408" s="639"/>
      <c r="C408" s="94"/>
      <c r="D408" s="937"/>
      <c r="E408" s="937"/>
      <c r="F408" s="937"/>
      <c r="G408" s="1131"/>
      <c r="H408" s="197"/>
      <c r="AF408" s="755"/>
      <c r="AK408" s="937"/>
      <c r="AV408" s="937"/>
    </row>
    <row r="409" spans="1:48" s="60" customFormat="1" x14ac:dyDescent="0.25">
      <c r="A409" s="66" t="s">
        <v>726</v>
      </c>
      <c r="B409" s="639"/>
      <c r="C409" s="94" t="e">
        <f>IF(C311=0,"",C$100*((C352*C311*0.48)+C353))</f>
        <v>#DIV/0!</v>
      </c>
      <c r="D409" s="937">
        <f>IF(D311=0,"",D$100*((D352*D311*0.48)+D353))</f>
        <v>2.4305370160128631E-4</v>
      </c>
      <c r="E409" s="937">
        <f>IF(E311=0,"",E$100*((E352*E311*0.48)+E353))</f>
        <v>2.1659313594059863E-4</v>
      </c>
      <c r="F409" s="937">
        <f>IF(F311=0,"",F$100*((F352*F311*0.48)+F353))</f>
        <v>4.0753023329186973E-4</v>
      </c>
      <c r="G409" s="1131"/>
      <c r="H409" s="66" t="s">
        <v>726</v>
      </c>
      <c r="I409" s="60" t="e">
        <f t="shared" ref="I409" si="320">IF(I311=0,"",I$100*((I352*I311*0.48)+I353))</f>
        <v>#DIV/0!</v>
      </c>
      <c r="AF409" s="755"/>
      <c r="AK409" s="937">
        <f>IF(AK311=0,"",AK$100*((AK352*AK311*0.48)+AK353))</f>
        <v>4.9572125649205571E-5</v>
      </c>
      <c r="AV409" s="937">
        <f>IF(AV311=0,"",AV$100*((AV352*AV311*0.48)+AV353))</f>
        <v>4.8276642293761597E-5</v>
      </c>
    </row>
    <row r="410" spans="1:48" s="60" customFormat="1" x14ac:dyDescent="0.25">
      <c r="A410" s="66" t="s">
        <v>727</v>
      </c>
      <c r="B410" s="639"/>
      <c r="C410" s="94" t="e">
        <f>IF(C312=0,"",C$100*((C354*C312*1.47)+C355))</f>
        <v>#DIV/0!</v>
      </c>
      <c r="D410" s="937">
        <f>IF(D312=0,"",D$100*((D354*D312*1.47)+D355))</f>
        <v>3.4886090118798452E-4</v>
      </c>
      <c r="E410" s="937">
        <f>IF(E312=0,"",E$100*((E354*E312*1.47)+E355))</f>
        <v>3.2692311942085142E-4</v>
      </c>
      <c r="F410" s="937">
        <f>IF(F312=0,"",F$100*((F354*F312*1.47)+F355))</f>
        <v>4.714866610974967E-4</v>
      </c>
      <c r="G410" s="1131"/>
      <c r="H410" s="66" t="s">
        <v>727</v>
      </c>
      <c r="I410" s="60" t="e">
        <f t="shared" ref="I410" si="321">IF(I312=0,"",I$100*((I354*I312*1.47)+I355))</f>
        <v>#DIV/0!</v>
      </c>
      <c r="AF410" s="755"/>
      <c r="AK410" s="937">
        <f>IF(AK312=0,"",AK$100*((AK354*AK312*1.47)+AK355))</f>
        <v>2.3637362450533285E-5</v>
      </c>
      <c r="AV410" s="937">
        <f>IF(AV312=0,"",AV$100*((AV354*AV312*1.47)+AV355))</f>
        <v>3.9758438844056839E-5</v>
      </c>
    </row>
    <row r="411" spans="1:48" s="60" customFormat="1" x14ac:dyDescent="0.25">
      <c r="A411" s="197"/>
      <c r="B411" s="639"/>
      <c r="C411" s="94"/>
      <c r="D411" s="937"/>
      <c r="E411" s="937"/>
      <c r="F411" s="937"/>
      <c r="G411" s="1131"/>
      <c r="H411" s="197"/>
      <c r="AF411" s="755"/>
      <c r="AK411" s="937"/>
      <c r="AV411" s="937"/>
    </row>
    <row r="412" spans="1:48" s="60" customFormat="1" x14ac:dyDescent="0.25">
      <c r="A412" s="840" t="s">
        <v>728</v>
      </c>
      <c r="B412" s="639"/>
      <c r="C412" s="94"/>
      <c r="D412" s="937"/>
      <c r="E412" s="937"/>
      <c r="F412" s="937"/>
      <c r="G412" s="1131"/>
      <c r="H412" s="840" t="s">
        <v>728</v>
      </c>
      <c r="AF412" s="755"/>
      <c r="AK412" s="937"/>
      <c r="AV412" s="937"/>
    </row>
    <row r="413" spans="1:48" s="60" customFormat="1" x14ac:dyDescent="0.25">
      <c r="A413" s="197" t="s">
        <v>729</v>
      </c>
      <c r="B413" s="639"/>
      <c r="C413" s="94" t="e">
        <f>IF(C315=0,"",C$100*((C358*C315)+C359))</f>
        <v>#DIV/0!</v>
      </c>
      <c r="D413" s="937">
        <f>IF(D315=0,"",D$100*((D358*D315)+D359))</f>
        <v>7.8929790144780085E-4</v>
      </c>
      <c r="E413" s="937">
        <f>IF(E315=0,"",E$100*((E358*E315)+E359))</f>
        <v>6.9165330734969211E-4</v>
      </c>
      <c r="F413" s="937">
        <f>IF(F315=0,"",F$100*((F358*F315)+F359))</f>
        <v>1.9385819605566756E-3</v>
      </c>
      <c r="G413" s="1131"/>
      <c r="H413" s="197" t="s">
        <v>729</v>
      </c>
      <c r="I413" s="60" t="e">
        <f t="shared" ref="I413" si="322">IF(I315=0,"",I$100*((I358*I315)+I359))</f>
        <v>#DIV/0!</v>
      </c>
      <c r="AF413" s="755"/>
      <c r="AK413" s="937" t="str">
        <f>IF(AK315=0,"",AK$100*((AK358*AK315)+AK359))</f>
        <v/>
      </c>
      <c r="AV413" s="937" t="str">
        <f>IF(AV315=0,"",AV$100*((AV358*AV315)+AV359))</f>
        <v/>
      </c>
    </row>
    <row r="414" spans="1:48" s="60" customFormat="1" x14ac:dyDescent="0.25">
      <c r="A414" s="197" t="s">
        <v>730</v>
      </c>
      <c r="B414" s="639"/>
      <c r="C414" s="94" t="e">
        <f>IF(C316=0,"",C$100*((C360*C316)+C361))</f>
        <v>#DIV/0!</v>
      </c>
      <c r="D414" s="937">
        <f>IF(D316=0,"",D$100*((D360*D316)+D361))</f>
        <v>9.4491390857879534E-4</v>
      </c>
      <c r="E414" s="937">
        <f>IF(E316=0,"",E$100*((E360*E316)+E361))</f>
        <v>8.4692969068971555E-4</v>
      </c>
      <c r="F414" s="937">
        <f>IF(F316=0,"",F$100*((F360*F316)+F361))</f>
        <v>2.0577690483575125E-3</v>
      </c>
      <c r="G414" s="1131"/>
      <c r="H414" s="197" t="s">
        <v>730</v>
      </c>
      <c r="I414" s="60" t="e">
        <f t="shared" ref="I414" si="323">IF(I316=0,"",I$100*((I360*I316)+I361))</f>
        <v>#DIV/0!</v>
      </c>
      <c r="AF414" s="755"/>
      <c r="AK414" s="937">
        <f>IF(AK316=0,"",AK$100*((AK360*AK316)+AK361))</f>
        <v>4.8001030187061949E-4</v>
      </c>
      <c r="AV414" s="937">
        <f>IF(AV316=0,"",AV$100*((AV360*AV316)+AV361))</f>
        <v>1.114466678660455E-3</v>
      </c>
    </row>
    <row r="415" spans="1:48" s="60" customFormat="1" x14ac:dyDescent="0.25">
      <c r="A415" s="66" t="s">
        <v>731</v>
      </c>
      <c r="B415" s="639"/>
      <c r="C415" s="94" t="e">
        <f>IF(C317=0,"",C$100*((C356*C317)+C357))</f>
        <v>#DIV/0!</v>
      </c>
      <c r="D415" s="937">
        <f>IF(D317=0,"",D$100*((D356*D317)+D357))</f>
        <v>7.1960318701024049E-4</v>
      </c>
      <c r="E415" s="937">
        <f>IF(E317=0,"",E$100*((E356*E317)+E357))</f>
        <v>7.2308359675139061E-4</v>
      </c>
      <c r="F415" s="937">
        <f>IF(F317=0,"",F$100*((F356*F317)+F357))</f>
        <v>2.0977084005904486E-3</v>
      </c>
      <c r="G415" s="1131"/>
      <c r="H415" s="66" t="s">
        <v>731</v>
      </c>
      <c r="I415" s="60" t="e">
        <f t="shared" ref="I415" si="324">IF(I317=0,"",I$100*((I356*I317)+I357))</f>
        <v>#DIV/0!</v>
      </c>
      <c r="AF415" s="755"/>
      <c r="AK415" s="937">
        <f>IF(AK317=0,"",AK$100*((AK356*AK317)+AK357))</f>
        <v>3.4050291494541931E-5</v>
      </c>
      <c r="AV415" s="937">
        <f>IF(AV317=0,"",AV$100*((AV356*AV317)+AV357))</f>
        <v>1.1198696707430881E-4</v>
      </c>
    </row>
    <row r="416" spans="1:48" s="60" customFormat="1" x14ac:dyDescent="0.25">
      <c r="A416" s="66" t="s">
        <v>732</v>
      </c>
      <c r="B416" s="639"/>
      <c r="C416" s="94" t="e">
        <f>IF(C318=0,"",C$100*((C348*C318)+C349))</f>
        <v>#DIV/0!</v>
      </c>
      <c r="D416" s="937">
        <f>IF(D318=0,"",D$100*((D348*D318)+D349))</f>
        <v>4.777495333805554E-3</v>
      </c>
      <c r="E416" s="937">
        <f>IF(E318=0,"",E$100*((E348*E318)+E349))</f>
        <v>5.0303040706535145E-3</v>
      </c>
      <c r="F416" s="937">
        <f>IF(F318=0,"",F$100*((F348*F318)+F349))</f>
        <v>6.5691255615036841E-3</v>
      </c>
      <c r="G416" s="1131"/>
      <c r="H416" s="66" t="s">
        <v>732</v>
      </c>
      <c r="I416" s="60" t="e">
        <f t="shared" ref="I416" si="325">IF(I318=0,"",I$100*((I348*I318)+I349))</f>
        <v>#DIV/0!</v>
      </c>
      <c r="AF416" s="755"/>
      <c r="AK416" s="937">
        <f>IF(AK318=0,"",AK$100*((AK348*AK318)+AK349))</f>
        <v>1.0950149617938651E-3</v>
      </c>
      <c r="AV416" s="937">
        <f>IF(AV318=0,"",AV$100*((AV348*AV318)+AV349))</f>
        <v>1.5395439214271024E-3</v>
      </c>
    </row>
    <row r="417" spans="1:48" s="60" customFormat="1" x14ac:dyDescent="0.25">
      <c r="A417" s="66" t="s">
        <v>733</v>
      </c>
      <c r="B417" s="642"/>
      <c r="C417" s="94" t="e">
        <f>IF(C319=0,"",C$100*((C364*C319)+C365))</f>
        <v>#DIV/0!</v>
      </c>
      <c r="D417" s="937">
        <f>IF(D319=0,"",D$100*((D364*D319)+D365))</f>
        <v>1.0236951944211546E-3</v>
      </c>
      <c r="E417" s="937">
        <f>IF(E319=0,"",E$100*((E364*E319)+E365))</f>
        <v>8.8340992686403511E-4</v>
      </c>
      <c r="F417" s="937">
        <f>IF(F319=0,"",F$100*((F364*F319)+F365))</f>
        <v>1.1127897353418836E-3</v>
      </c>
      <c r="G417" s="1131"/>
      <c r="H417" s="66" t="s">
        <v>733</v>
      </c>
      <c r="I417" s="60" t="e">
        <f t="shared" ref="I417" si="326">IF(I319=0,"",I$100*((I364*I319)+I365))</f>
        <v>#DIV/0!</v>
      </c>
      <c r="AF417" s="755"/>
      <c r="AK417" s="937" t="str">
        <f>IF(AK319=0,"",AK$100*((AK364*AK319)+AK365))</f>
        <v/>
      </c>
      <c r="AV417" s="937" t="str">
        <f>IF(AV319=0,"",AV$100*((AV364*AV319)+AV365))</f>
        <v/>
      </c>
    </row>
    <row r="418" spans="1:48" s="60" customFormat="1" x14ac:dyDescent="0.25">
      <c r="A418" s="66"/>
      <c r="B418" s="642"/>
      <c r="C418" s="94"/>
      <c r="D418" s="937"/>
      <c r="E418" s="937"/>
      <c r="F418" s="937"/>
      <c r="G418" s="1131"/>
      <c r="H418" s="66"/>
      <c r="AF418" s="755"/>
      <c r="AK418" s="937"/>
      <c r="AV418" s="937"/>
    </row>
    <row r="419" spans="1:48" s="60" customFormat="1" x14ac:dyDescent="0.25">
      <c r="A419" s="175"/>
      <c r="B419" s="175"/>
      <c r="C419" s="94"/>
      <c r="D419" s="937"/>
      <c r="E419" s="937"/>
      <c r="F419" s="937"/>
      <c r="G419" s="1131"/>
      <c r="H419" s="175"/>
      <c r="AF419" s="755"/>
      <c r="AK419" s="937"/>
      <c r="AV419" s="937"/>
    </row>
    <row r="420" spans="1:48" s="60" customFormat="1" x14ac:dyDescent="0.25">
      <c r="A420" s="648" t="s">
        <v>222</v>
      </c>
      <c r="B420" s="648"/>
      <c r="C420" s="94"/>
      <c r="D420" s="937"/>
      <c r="E420" s="937"/>
      <c r="F420" s="937"/>
      <c r="G420" s="1131"/>
      <c r="H420" s="648" t="s">
        <v>222</v>
      </c>
      <c r="AF420" s="755"/>
      <c r="AK420" s="937"/>
      <c r="AV420" s="937"/>
    </row>
    <row r="421" spans="1:48" s="60" customFormat="1" x14ac:dyDescent="0.25">
      <c r="A421" s="837" t="s">
        <v>195</v>
      </c>
      <c r="B421" s="658">
        <f>B369*1000</f>
        <v>50.389610389610375</v>
      </c>
      <c r="C421" s="94" t="e">
        <f t="shared" ref="C421:C436" si="327">IF(C369="","",C369*1000)</f>
        <v>#DIV/0!</v>
      </c>
      <c r="D421" s="937" t="str">
        <f t="shared" ref="D421:E426" si="328">IF(D369="","",D369*1000)</f>
        <v/>
      </c>
      <c r="E421" s="937"/>
      <c r="F421" s="937"/>
      <c r="G421" s="1131"/>
      <c r="H421" s="837" t="s">
        <v>195</v>
      </c>
      <c r="I421" s="111" t="e">
        <f t="shared" ref="I421:I427" si="329">IF(I369="","",I369*1000)</f>
        <v>#DIV/0!</v>
      </c>
      <c r="AF421" s="755"/>
      <c r="AK421" s="937"/>
      <c r="AV421" s="937"/>
    </row>
    <row r="422" spans="1:48" s="60" customFormat="1" x14ac:dyDescent="0.25">
      <c r="A422" s="66" t="s">
        <v>79</v>
      </c>
      <c r="B422" s="638"/>
      <c r="C422" s="94" t="e">
        <f t="shared" si="327"/>
        <v>#DIV/0!</v>
      </c>
      <c r="D422" s="937">
        <f t="shared" si="328"/>
        <v>1.1805676921882577</v>
      </c>
      <c r="E422" s="937">
        <f t="shared" si="328"/>
        <v>0.78787902358525408</v>
      </c>
      <c r="F422" s="937">
        <f t="shared" ref="F422" si="330">IF(F370="","",F370*1000)</f>
        <v>3.5528259385143963</v>
      </c>
      <c r="G422" s="1131"/>
      <c r="H422" s="66" t="s">
        <v>79</v>
      </c>
      <c r="I422" s="111" t="e">
        <f t="shared" si="329"/>
        <v>#DIV/0!</v>
      </c>
      <c r="AF422" s="755"/>
      <c r="AK422" s="937">
        <f t="shared" ref="AK422" si="331">IF(AK370="","",AK370*1000)</f>
        <v>0.76466864783442867</v>
      </c>
      <c r="AV422" s="937">
        <f t="shared" ref="AV422:AV469" si="332">IF(AV370="","",AV370*1000)</f>
        <v>0.48346932028920664</v>
      </c>
    </row>
    <row r="423" spans="1:48" s="60" customFormat="1" x14ac:dyDescent="0.25">
      <c r="A423" s="838" t="s">
        <v>197</v>
      </c>
      <c r="B423" s="641"/>
      <c r="C423" s="94" t="e">
        <f t="shared" si="327"/>
        <v>#DIV/0!</v>
      </c>
      <c r="D423" s="937" t="str">
        <f t="shared" si="328"/>
        <v/>
      </c>
      <c r="E423" s="937" t="str">
        <f t="shared" si="328"/>
        <v/>
      </c>
      <c r="F423" s="937" t="str">
        <f t="shared" ref="F423" si="333">IF(F371="","",F371*1000)</f>
        <v/>
      </c>
      <c r="G423" s="1131"/>
      <c r="H423" s="838" t="s">
        <v>197</v>
      </c>
      <c r="I423" s="111" t="e">
        <f t="shared" si="329"/>
        <v>#DIV/0!</v>
      </c>
      <c r="AF423" s="755"/>
      <c r="AK423" s="937" t="str">
        <f t="shared" ref="AK423" si="334">IF(AK371="","",AK371*1000)</f>
        <v/>
      </c>
      <c r="AV423" s="937" t="str">
        <f t="shared" si="332"/>
        <v/>
      </c>
    </row>
    <row r="424" spans="1:48" s="60" customFormat="1" x14ac:dyDescent="0.25">
      <c r="A424" s="838" t="s">
        <v>198</v>
      </c>
      <c r="B424" s="641"/>
      <c r="C424" s="94" t="e">
        <f t="shared" si="327"/>
        <v>#DIV/0!</v>
      </c>
      <c r="D424" s="937" t="str">
        <f t="shared" si="328"/>
        <v/>
      </c>
      <c r="E424" s="937" t="str">
        <f t="shared" si="328"/>
        <v/>
      </c>
      <c r="F424" s="937" t="str">
        <f t="shared" ref="F424" si="335">IF(F372="","",F372*1000)</f>
        <v/>
      </c>
      <c r="G424" s="1131"/>
      <c r="H424" s="838" t="s">
        <v>198</v>
      </c>
      <c r="I424" s="111" t="e">
        <f t="shared" si="329"/>
        <v>#DIV/0!</v>
      </c>
      <c r="AF424" s="755"/>
      <c r="AK424" s="937" t="str">
        <f t="shared" ref="AK424" si="336">IF(AK372="","",AK372*1000)</f>
        <v/>
      </c>
      <c r="AV424" s="937" t="str">
        <f t="shared" si="332"/>
        <v/>
      </c>
    </row>
    <row r="425" spans="1:48" s="60" customFormat="1" x14ac:dyDescent="0.25">
      <c r="A425" s="838" t="s">
        <v>388</v>
      </c>
      <c r="B425" s="641"/>
      <c r="C425" s="94" t="e">
        <f t="shared" si="327"/>
        <v>#DIV/0!</v>
      </c>
      <c r="D425" s="937" t="str">
        <f t="shared" si="328"/>
        <v/>
      </c>
      <c r="E425" s="937" t="str">
        <f t="shared" si="328"/>
        <v/>
      </c>
      <c r="F425" s="937" t="str">
        <f t="shared" ref="F425" si="337">IF(F373="","",F373*1000)</f>
        <v/>
      </c>
      <c r="G425" s="1131"/>
      <c r="H425" s="838" t="s">
        <v>388</v>
      </c>
      <c r="I425" s="111" t="e">
        <f t="shared" si="329"/>
        <v>#DIV/0!</v>
      </c>
      <c r="AF425" s="755"/>
      <c r="AK425" s="937" t="str">
        <f t="shared" ref="AK425" si="338">IF(AK373="","",AK373*1000)</f>
        <v/>
      </c>
      <c r="AV425" s="937" t="str">
        <f t="shared" si="332"/>
        <v/>
      </c>
    </row>
    <row r="426" spans="1:48" s="60" customFormat="1" x14ac:dyDescent="0.25">
      <c r="A426" s="66" t="s">
        <v>696</v>
      </c>
      <c r="B426" s="640"/>
      <c r="C426" s="94" t="e">
        <f t="shared" si="327"/>
        <v>#DIV/0!</v>
      </c>
      <c r="D426" s="937">
        <f t="shared" si="328"/>
        <v>1.6242404948986093</v>
      </c>
      <c r="E426" s="937">
        <f t="shared" si="328"/>
        <v>1.3322464130384442</v>
      </c>
      <c r="F426" s="937">
        <f t="shared" ref="F426" si="339">IF(F374="","",F374*1000)</f>
        <v>4.0670035324811957</v>
      </c>
      <c r="G426" s="1131"/>
      <c r="H426" s="66" t="s">
        <v>696</v>
      </c>
      <c r="I426" s="111" t="e">
        <f t="shared" si="329"/>
        <v>#DIV/0!</v>
      </c>
      <c r="AF426" s="755"/>
      <c r="AK426" s="937">
        <f t="shared" ref="AK426" si="340">IF(AK374="","",AK374*1000)</f>
        <v>1.5731480928395769</v>
      </c>
      <c r="AV426" s="937">
        <f t="shared" si="332"/>
        <v>0.12578497224133206</v>
      </c>
    </row>
    <row r="427" spans="1:48" s="60" customFormat="1" x14ac:dyDescent="0.25">
      <c r="A427" s="66" t="s">
        <v>697</v>
      </c>
      <c r="B427" s="640"/>
      <c r="C427" s="94" t="e">
        <f t="shared" si="327"/>
        <v>#DIV/0!</v>
      </c>
      <c r="D427" s="937">
        <f t="shared" ref="D427:E434" si="341">IF(D375="","",D375*1000)</f>
        <v>0.40329331605239288</v>
      </c>
      <c r="E427" s="937">
        <f t="shared" si="341"/>
        <v>0.29570176146714516</v>
      </c>
      <c r="F427" s="937">
        <f t="shared" ref="F427" si="342">IF(F375="","",F375*1000)</f>
        <v>1.5516030249570569</v>
      </c>
      <c r="G427" s="1131"/>
      <c r="H427" s="66" t="s">
        <v>697</v>
      </c>
      <c r="I427" s="111" t="e">
        <f t="shared" si="329"/>
        <v>#DIV/0!</v>
      </c>
      <c r="AF427" s="755"/>
      <c r="AK427" s="937">
        <f t="shared" ref="AK427" si="343">IF(AK375="","",AK375*1000)</f>
        <v>0.47391700432575184</v>
      </c>
      <c r="AV427" s="937">
        <f t="shared" si="332"/>
        <v>3.3678907290429223E-2</v>
      </c>
    </row>
    <row r="428" spans="1:48" s="60" customFormat="1" x14ac:dyDescent="0.25">
      <c r="A428" s="839" t="s">
        <v>698</v>
      </c>
      <c r="B428" s="640"/>
      <c r="C428" s="94" t="e">
        <f t="shared" si="327"/>
        <v>#DIV/0!</v>
      </c>
      <c r="D428" s="937">
        <f t="shared" si="341"/>
        <v>1.2694089494377532</v>
      </c>
      <c r="E428" s="937">
        <f t="shared" si="341"/>
        <v>1.2041240322954663</v>
      </c>
      <c r="F428" s="937">
        <f t="shared" ref="F428" si="344">IF(F376="","",F376*1000)</f>
        <v>3.3595936655386689</v>
      </c>
      <c r="G428" s="1131"/>
      <c r="H428" s="839" t="s">
        <v>698</v>
      </c>
      <c r="I428" s="111" t="e">
        <f t="shared" ref="I428:I436" si="345">IF(I376="","",I376*1000)</f>
        <v>#DIV/0!</v>
      </c>
      <c r="AF428" s="755"/>
      <c r="AK428" s="937" t="str">
        <f t="shared" ref="AK428" si="346">IF(AK376="","",AK376*1000)</f>
        <v/>
      </c>
      <c r="AV428" s="937" t="str">
        <f t="shared" si="332"/>
        <v/>
      </c>
    </row>
    <row r="429" spans="1:48" s="60" customFormat="1" x14ac:dyDescent="0.25">
      <c r="A429" s="66" t="s">
        <v>734</v>
      </c>
      <c r="B429" s="640"/>
      <c r="C429" s="94" t="e">
        <f t="shared" si="327"/>
        <v>#DIV/0!</v>
      </c>
      <c r="D429" s="937">
        <f t="shared" si="341"/>
        <v>0.37779809524007529</v>
      </c>
      <c r="E429" s="937">
        <f t="shared" si="341"/>
        <v>0.18984361096645519</v>
      </c>
      <c r="F429" s="937">
        <f t="shared" ref="F429" si="347">IF(F377="","",F377*1000)</f>
        <v>1.3755834277017225</v>
      </c>
      <c r="G429" s="1131"/>
      <c r="H429" s="66" t="s">
        <v>734</v>
      </c>
      <c r="I429" s="111" t="e">
        <f t="shared" si="345"/>
        <v>#DIV/0!</v>
      </c>
      <c r="AF429" s="755"/>
      <c r="AK429" s="937">
        <f t="shared" ref="AK429" si="348">IF(AK377="","",AK377*1000)</f>
        <v>5.3446663034118186E-2</v>
      </c>
      <c r="AV429" s="937">
        <f t="shared" si="332"/>
        <v>4.6035937486706584E-2</v>
      </c>
    </row>
    <row r="430" spans="1:48" s="60" customFormat="1" x14ac:dyDescent="0.25">
      <c r="A430" s="66" t="s">
        <v>700</v>
      </c>
      <c r="B430" s="640"/>
      <c r="C430" s="94" t="e">
        <f t="shared" si="327"/>
        <v>#DIV/0!</v>
      </c>
      <c r="D430" s="937">
        <f t="shared" si="341"/>
        <v>0.39822592040473537</v>
      </c>
      <c r="E430" s="937">
        <f t="shared" si="341"/>
        <v>0.27992924953466025</v>
      </c>
      <c r="F430" s="937">
        <f t="shared" ref="F430" si="349">IF(F378="","",F378*1000)</f>
        <v>1.5744814170801804</v>
      </c>
      <c r="G430" s="1131"/>
      <c r="H430" s="66" t="s">
        <v>700</v>
      </c>
      <c r="I430" s="111" t="e">
        <f t="shared" si="345"/>
        <v>#DIV/0!</v>
      </c>
      <c r="AF430" s="755"/>
      <c r="AK430" s="937">
        <f t="shared" ref="AK430" si="350">IF(AK378="","",AK378*1000)</f>
        <v>4.4092935984651853E-2</v>
      </c>
      <c r="AV430" s="937">
        <f t="shared" si="332"/>
        <v>4.653645444123352E-2</v>
      </c>
    </row>
    <row r="431" spans="1:48" s="60" customFormat="1" x14ac:dyDescent="0.25">
      <c r="A431" s="66" t="s">
        <v>701</v>
      </c>
      <c r="B431" s="640"/>
      <c r="C431" s="94" t="e">
        <f t="shared" si="327"/>
        <v>#DIV/0!</v>
      </c>
      <c r="D431" s="937">
        <f t="shared" si="341"/>
        <v>0.28014480940225767</v>
      </c>
      <c r="E431" s="937">
        <f t="shared" si="341"/>
        <v>0.14884089188531607</v>
      </c>
      <c r="F431" s="937">
        <f t="shared" ref="F431" si="351">IF(F379="","",F379*1000)</f>
        <v>0.59686334264412622</v>
      </c>
      <c r="G431" s="1131"/>
      <c r="H431" s="66" t="s">
        <v>701</v>
      </c>
      <c r="I431" s="111" t="e">
        <f t="shared" si="345"/>
        <v>#DIV/0!</v>
      </c>
      <c r="AF431" s="755"/>
      <c r="AK431" s="937">
        <f t="shared" ref="AK431" si="352">IF(AK379="","",AK379*1000)</f>
        <v>0.18966903868362223</v>
      </c>
      <c r="AV431" s="937">
        <f t="shared" si="332"/>
        <v>0.36860243078083393</v>
      </c>
    </row>
    <row r="432" spans="1:48" s="60" customFormat="1" x14ac:dyDescent="0.25">
      <c r="A432" s="66" t="s">
        <v>702</v>
      </c>
      <c r="B432" s="640"/>
      <c r="C432" s="94" t="e">
        <f t="shared" si="327"/>
        <v>#DIV/0!</v>
      </c>
      <c r="D432" s="937">
        <f t="shared" si="341"/>
        <v>0.10188442967145686</v>
      </c>
      <c r="E432" s="937">
        <f t="shared" si="341"/>
        <v>7.6376966968334389E-2</v>
      </c>
      <c r="F432" s="937">
        <f t="shared" ref="F432" si="353">IF(F380="","",F380*1000)</f>
        <v>0.28770410228406129</v>
      </c>
      <c r="G432" s="1131"/>
      <c r="H432" s="66" t="s">
        <v>702</v>
      </c>
      <c r="I432" s="111" t="e">
        <f t="shared" si="345"/>
        <v>#DIV/0!</v>
      </c>
      <c r="AF432" s="755"/>
      <c r="AK432" s="937">
        <f t="shared" ref="AK432" si="354">IF(AK380="","",AK380*1000)</f>
        <v>6.4126664814478998E-2</v>
      </c>
      <c r="AV432" s="937">
        <f t="shared" si="332"/>
        <v>6.2986778346685562E-2</v>
      </c>
    </row>
    <row r="433" spans="1:48" s="60" customFormat="1" x14ac:dyDescent="0.25">
      <c r="A433" s="839" t="s">
        <v>711</v>
      </c>
      <c r="B433" s="640"/>
      <c r="C433" s="94" t="e">
        <f t="shared" si="327"/>
        <v>#DIV/0!</v>
      </c>
      <c r="D433" s="937">
        <f t="shared" si="341"/>
        <v>10.905052490352574</v>
      </c>
      <c r="E433" s="937">
        <f t="shared" si="341"/>
        <v>10.61185395230752</v>
      </c>
      <c r="F433" s="937">
        <f t="shared" ref="F433" si="355">IF(F381="","",F381*1000)</f>
        <v>19.118282525523881</v>
      </c>
      <c r="G433" s="1131"/>
      <c r="H433" s="839" t="s">
        <v>711</v>
      </c>
      <c r="I433" s="111" t="e">
        <f t="shared" si="345"/>
        <v>#DIV/0!</v>
      </c>
      <c r="AF433" s="755"/>
      <c r="AK433" s="937">
        <f t="shared" ref="AK433" si="356">IF(AK381="","",AK381*1000)</f>
        <v>0.68731894223677137</v>
      </c>
      <c r="AV433" s="937">
        <f t="shared" si="332"/>
        <v>3.1035399974138476</v>
      </c>
    </row>
    <row r="434" spans="1:48" s="60" customFormat="1" x14ac:dyDescent="0.25">
      <c r="A434" s="839" t="s">
        <v>712</v>
      </c>
      <c r="B434" s="640"/>
      <c r="C434" s="94" t="e">
        <f t="shared" si="327"/>
        <v>#DIV/0!</v>
      </c>
      <c r="D434" s="937">
        <f t="shared" si="341"/>
        <v>4.763197003381225</v>
      </c>
      <c r="E434" s="937">
        <f t="shared" si="341"/>
        <v>2.5067097032367212</v>
      </c>
      <c r="F434" s="937">
        <f t="shared" ref="F434" si="357">IF(F382="","",F382*1000)</f>
        <v>13.4190547867854</v>
      </c>
      <c r="G434" s="1131"/>
      <c r="H434" s="839" t="s">
        <v>712</v>
      </c>
      <c r="I434" s="111" t="e">
        <f t="shared" si="345"/>
        <v>#DIV/0!</v>
      </c>
      <c r="AF434" s="755"/>
      <c r="AK434" s="937">
        <f t="shared" ref="AK434" si="358">IF(AK382="","",AK382*1000)</f>
        <v>0.18508966215094222</v>
      </c>
      <c r="AV434" s="937">
        <f t="shared" si="332"/>
        <v>0.25531452505791652</v>
      </c>
    </row>
    <row r="435" spans="1:48" s="60" customFormat="1" x14ac:dyDescent="0.25">
      <c r="A435" s="66" t="s">
        <v>703</v>
      </c>
      <c r="B435" s="640"/>
      <c r="C435" s="94" t="e">
        <f t="shared" si="327"/>
        <v>#DIV/0!</v>
      </c>
      <c r="D435" s="937">
        <f t="shared" ref="D435:E442" si="359">IF(D383="","",D383*1000)</f>
        <v>1.1101226431819915</v>
      </c>
      <c r="E435" s="937">
        <f t="shared" si="359"/>
        <v>1.1849202493708908</v>
      </c>
      <c r="F435" s="937">
        <f t="shared" ref="F435" si="360">IF(F383="","",F383*1000)</f>
        <v>2.4347273067177277</v>
      </c>
      <c r="G435" s="1131"/>
      <c r="H435" s="66" t="s">
        <v>703</v>
      </c>
      <c r="I435" s="111" t="e">
        <f t="shared" si="345"/>
        <v>#DIV/0!</v>
      </c>
      <c r="AF435" s="755"/>
      <c r="AK435" s="937">
        <f t="shared" ref="AK435" si="361">IF(AK383="","",AK383*1000)</f>
        <v>0.33773422043907347</v>
      </c>
      <c r="AV435" s="937">
        <f t="shared" si="332"/>
        <v>0.80645242507901527</v>
      </c>
    </row>
    <row r="436" spans="1:48" s="60" customFormat="1" x14ac:dyDescent="0.25">
      <c r="A436" s="66" t="s">
        <v>704</v>
      </c>
      <c r="B436" s="640"/>
      <c r="C436" s="94" t="e">
        <f t="shared" si="327"/>
        <v>#DIV/0!</v>
      </c>
      <c r="D436" s="937">
        <f t="shared" si="359"/>
        <v>0.24702197893167591</v>
      </c>
      <c r="E436" s="937">
        <f t="shared" si="359"/>
        <v>0.22733249942783107</v>
      </c>
      <c r="F436" s="937">
        <f t="shared" ref="F436" si="362">IF(F384="","",F384*1000)</f>
        <v>0.30644613431092227</v>
      </c>
      <c r="G436" s="1131"/>
      <c r="H436" s="66" t="s">
        <v>704</v>
      </c>
      <c r="I436" s="111" t="e">
        <f t="shared" si="345"/>
        <v>#DIV/0!</v>
      </c>
      <c r="AF436" s="755"/>
      <c r="AK436" s="937">
        <f t="shared" ref="AK436" si="363">IF(AK384="","",AK384*1000)</f>
        <v>5.0871458524697773E-2</v>
      </c>
      <c r="AV436" s="937">
        <f t="shared" si="332"/>
        <v>3.510442371889913E-2</v>
      </c>
    </row>
    <row r="437" spans="1:48" s="60" customFormat="1" x14ac:dyDescent="0.25">
      <c r="A437" s="66" t="s">
        <v>705</v>
      </c>
      <c r="B437" s="640"/>
      <c r="C437" s="94" t="e">
        <f t="shared" ref="C437:C452" si="364">IF(C385="","",C385*1000)</f>
        <v>#DIV/0!</v>
      </c>
      <c r="D437" s="937">
        <f t="shared" si="359"/>
        <v>20.777357833183554</v>
      </c>
      <c r="E437" s="937">
        <f t="shared" si="359"/>
        <v>19.880099318325101</v>
      </c>
      <c r="F437" s="937">
        <f t="shared" ref="F437" si="365">IF(F385="","",F385*1000)</f>
        <v>27.576673515231882</v>
      </c>
      <c r="G437" s="1131"/>
      <c r="H437" s="66" t="s">
        <v>705</v>
      </c>
      <c r="I437" s="111" t="e">
        <f t="shared" ref="I437:I445" si="366">IF(I385="","",I385*1000)</f>
        <v>#DIV/0!</v>
      </c>
      <c r="AF437" s="755"/>
      <c r="AK437" s="937">
        <f t="shared" ref="AK437" si="367">IF(AK385="","",AK385*1000)</f>
        <v>2.6076517417802383</v>
      </c>
      <c r="AV437" s="937">
        <f t="shared" si="332"/>
        <v>6.6502524880716152</v>
      </c>
    </row>
    <row r="438" spans="1:48" s="60" customFormat="1" x14ac:dyDescent="0.25">
      <c r="A438" s="66" t="s">
        <v>706</v>
      </c>
      <c r="B438" s="234"/>
      <c r="C438" s="94" t="e">
        <f t="shared" si="364"/>
        <v>#DIV/0!</v>
      </c>
      <c r="D438" s="937">
        <f t="shared" si="359"/>
        <v>3.7339994569174033</v>
      </c>
      <c r="E438" s="937">
        <f t="shared" si="359"/>
        <v>2.6472257749580068</v>
      </c>
      <c r="F438" s="937">
        <f t="shared" ref="F438" si="368">IF(F386="","",F386*1000)</f>
        <v>6.2104671086431296</v>
      </c>
      <c r="G438" s="1131"/>
      <c r="H438" s="66" t="s">
        <v>706</v>
      </c>
      <c r="I438" s="111" t="e">
        <f t="shared" si="366"/>
        <v>#DIV/0!</v>
      </c>
      <c r="AF438" s="755"/>
      <c r="AK438" s="937">
        <f t="shared" ref="AK438" si="369">IF(AK386="","",AK386*1000)</f>
        <v>1.2095357508220876</v>
      </c>
      <c r="AV438" s="937">
        <f t="shared" si="332"/>
        <v>0.92109629662260417</v>
      </c>
    </row>
    <row r="439" spans="1:48" s="60" customFormat="1" x14ac:dyDescent="0.25">
      <c r="A439" s="66" t="s">
        <v>707</v>
      </c>
      <c r="B439" s="580"/>
      <c r="C439" s="94" t="e">
        <f t="shared" si="364"/>
        <v>#DIV/0!</v>
      </c>
      <c r="D439" s="937">
        <f t="shared" si="359"/>
        <v>1.3789138956854476</v>
      </c>
      <c r="E439" s="937">
        <f t="shared" si="359"/>
        <v>0.93959298728673291</v>
      </c>
      <c r="F439" s="937">
        <f t="shared" ref="F439" si="370">IF(F387="","",F387*1000)</f>
        <v>4.44432326260414</v>
      </c>
      <c r="G439" s="1131"/>
      <c r="H439" s="66" t="s">
        <v>707</v>
      </c>
      <c r="I439" s="111" t="e">
        <f t="shared" si="366"/>
        <v>#DIV/0!</v>
      </c>
      <c r="AF439" s="755"/>
      <c r="AK439" s="937">
        <f t="shared" ref="AK439" si="371">IF(AK387="","",AK387*1000)</f>
        <v>3.4357232043119992</v>
      </c>
      <c r="AV439" s="937">
        <f t="shared" si="332"/>
        <v>15.802434381897307</v>
      </c>
    </row>
    <row r="440" spans="1:48" s="60" customFormat="1" x14ac:dyDescent="0.25">
      <c r="A440" s="66" t="s">
        <v>708</v>
      </c>
      <c r="B440" s="580"/>
      <c r="C440" s="94" t="e">
        <f t="shared" si="364"/>
        <v>#DIV/0!</v>
      </c>
      <c r="D440" s="937">
        <f t="shared" si="359"/>
        <v>0.6970040839513314</v>
      </c>
      <c r="E440" s="937">
        <f t="shared" si="359"/>
        <v>0.52813033975890256</v>
      </c>
      <c r="F440" s="937">
        <f t="shared" ref="F440" si="372">IF(F388="","",F388*1000)</f>
        <v>1.3120641751735711</v>
      </c>
      <c r="G440" s="1131"/>
      <c r="H440" s="66" t="s">
        <v>708</v>
      </c>
      <c r="I440" s="111" t="e">
        <f t="shared" si="366"/>
        <v>#DIV/0!</v>
      </c>
      <c r="AF440" s="755"/>
      <c r="AK440" s="937">
        <f t="shared" ref="AK440" si="373">IF(AK388="","",AK388*1000)</f>
        <v>1.6365172891650452</v>
      </c>
      <c r="AV440" s="937">
        <f t="shared" si="332"/>
        <v>8.8400397079708792</v>
      </c>
    </row>
    <row r="441" spans="1:48" s="60" customFormat="1" x14ac:dyDescent="0.25">
      <c r="A441" s="66" t="s">
        <v>709</v>
      </c>
      <c r="B441" s="234"/>
      <c r="C441" s="94" t="e">
        <f t="shared" si="364"/>
        <v>#DIV/0!</v>
      </c>
      <c r="D441" s="937">
        <f t="shared" si="359"/>
        <v>19.947109304022312</v>
      </c>
      <c r="E441" s="937">
        <f t="shared" si="359"/>
        <v>15.231924062255151</v>
      </c>
      <c r="F441" s="937">
        <f t="shared" ref="F441" si="374">IF(F389="","",F389*1000)</f>
        <v>25.995552645112031</v>
      </c>
      <c r="G441" s="1131"/>
      <c r="H441" s="66" t="s">
        <v>709</v>
      </c>
      <c r="I441" s="111" t="e">
        <f t="shared" si="366"/>
        <v>#DIV/0!</v>
      </c>
      <c r="AF441" s="755"/>
      <c r="AK441" s="937">
        <f t="shared" ref="AK441" si="375">IF(AK389="","",AK389*1000)</f>
        <v>17.830757456875784</v>
      </c>
      <c r="AV441" s="937">
        <f t="shared" si="332"/>
        <v>73.603608681102372</v>
      </c>
    </row>
    <row r="442" spans="1:48" s="60" customFormat="1" x14ac:dyDescent="0.25">
      <c r="A442" s="66" t="s">
        <v>710</v>
      </c>
      <c r="B442" s="234"/>
      <c r="C442" s="94" t="e">
        <f t="shared" si="364"/>
        <v>#DIV/0!</v>
      </c>
      <c r="D442" s="937">
        <f t="shared" si="359"/>
        <v>1.7917570460204901</v>
      </c>
      <c r="E442" s="937">
        <f t="shared" si="359"/>
        <v>1.7009061862687489</v>
      </c>
      <c r="F442" s="937">
        <f t="shared" ref="F442" si="376">IF(F390="","",F390*1000)</f>
        <v>1.8406353486105955</v>
      </c>
      <c r="G442" s="1131"/>
      <c r="H442" s="66" t="s">
        <v>710</v>
      </c>
      <c r="I442" s="111" t="e">
        <f t="shared" si="366"/>
        <v>#DIV/0!</v>
      </c>
      <c r="AF442" s="755"/>
      <c r="AK442" s="937">
        <f t="shared" ref="AK442" si="377">IF(AK390="","",AK390*1000)</f>
        <v>0.5098354278737568</v>
      </c>
      <c r="AV442" s="937">
        <f t="shared" si="332"/>
        <v>0.54735474649443605</v>
      </c>
    </row>
    <row r="443" spans="1:48" s="60" customFormat="1" x14ac:dyDescent="0.25">
      <c r="A443" s="66"/>
      <c r="B443" s="234"/>
      <c r="C443" s="94" t="str">
        <f t="shared" si="364"/>
        <v/>
      </c>
      <c r="D443" s="937" t="str">
        <f t="shared" ref="D443:E446" si="378">IF(D391="","",D391*1000)</f>
        <v/>
      </c>
      <c r="E443" s="937" t="str">
        <f t="shared" si="378"/>
        <v/>
      </c>
      <c r="F443" s="937" t="str">
        <f t="shared" ref="F443" si="379">IF(F391="","",F391*1000)</f>
        <v/>
      </c>
      <c r="G443" s="1131"/>
      <c r="H443" s="66"/>
      <c r="I443" s="111" t="str">
        <f t="shared" si="366"/>
        <v/>
      </c>
      <c r="AF443" s="755"/>
      <c r="AK443" s="937" t="str">
        <f t="shared" ref="AK443" si="380">IF(AK391="","",AK391*1000)</f>
        <v/>
      </c>
      <c r="AV443" s="937" t="str">
        <f t="shared" si="332"/>
        <v/>
      </c>
    </row>
    <row r="444" spans="1:48" s="60" customFormat="1" x14ac:dyDescent="0.25">
      <c r="A444" s="839" t="s">
        <v>713</v>
      </c>
      <c r="B444" s="234"/>
      <c r="C444" s="94" t="str">
        <f t="shared" si="364"/>
        <v/>
      </c>
      <c r="D444" s="937" t="str">
        <f t="shared" si="378"/>
        <v/>
      </c>
      <c r="E444" s="937" t="str">
        <f t="shared" si="378"/>
        <v/>
      </c>
      <c r="F444" s="937" t="str">
        <f t="shared" ref="F444" si="381">IF(F392="","",F392*1000)</f>
        <v/>
      </c>
      <c r="G444" s="1131"/>
      <c r="H444" s="839" t="s">
        <v>713</v>
      </c>
      <c r="I444" s="111" t="str">
        <f t="shared" si="366"/>
        <v/>
      </c>
      <c r="AF444" s="755"/>
      <c r="AK444" s="937" t="str">
        <f t="shared" ref="AK444" si="382">IF(AK392="","",AK392*1000)</f>
        <v/>
      </c>
      <c r="AV444" s="937" t="str">
        <f t="shared" si="332"/>
        <v/>
      </c>
    </row>
    <row r="445" spans="1:48" s="60" customFormat="1" x14ac:dyDescent="0.25">
      <c r="A445" s="839" t="s">
        <v>714</v>
      </c>
      <c r="B445" s="234"/>
      <c r="C445" s="94" t="str">
        <f t="shared" si="364"/>
        <v/>
      </c>
      <c r="D445" s="937" t="str">
        <f t="shared" si="378"/>
        <v/>
      </c>
      <c r="E445" s="937" t="str">
        <f t="shared" si="378"/>
        <v/>
      </c>
      <c r="F445" s="937" t="str">
        <f t="shared" ref="F445" si="383">IF(F393="","",F393*1000)</f>
        <v/>
      </c>
      <c r="G445" s="1131"/>
      <c r="H445" s="839" t="s">
        <v>714</v>
      </c>
      <c r="I445" s="111" t="str">
        <f t="shared" si="366"/>
        <v/>
      </c>
      <c r="AF445" s="755"/>
      <c r="AK445" s="937" t="str">
        <f t="shared" ref="AK445" si="384">IF(AK393="","",AK393*1000)</f>
        <v/>
      </c>
      <c r="AV445" s="937" t="str">
        <f t="shared" si="332"/>
        <v/>
      </c>
    </row>
    <row r="446" spans="1:48" s="60" customFormat="1" x14ac:dyDescent="0.25">
      <c r="A446" s="839" t="s">
        <v>715</v>
      </c>
      <c r="B446" s="234"/>
      <c r="C446" s="94" t="str">
        <f t="shared" si="364"/>
        <v/>
      </c>
      <c r="D446" s="937" t="str">
        <f t="shared" si="378"/>
        <v/>
      </c>
      <c r="E446" s="937" t="str">
        <f t="shared" si="378"/>
        <v/>
      </c>
      <c r="F446" s="937" t="str">
        <f t="shared" ref="F446" si="385">IF(F394="","",F394*1000)</f>
        <v/>
      </c>
      <c r="G446" s="1131"/>
      <c r="H446" s="839" t="s">
        <v>715</v>
      </c>
      <c r="I446" s="111" t="str">
        <f t="shared" ref="I446" si="386">IF(I394="","",I394*1000)</f>
        <v/>
      </c>
      <c r="AF446" s="755"/>
      <c r="AK446" s="937" t="str">
        <f t="shared" ref="AK446" si="387">IF(AK394="","",AK394*1000)</f>
        <v/>
      </c>
      <c r="AV446" s="937" t="str">
        <f t="shared" si="332"/>
        <v/>
      </c>
    </row>
    <row r="447" spans="1:48" s="60" customFormat="1" x14ac:dyDescent="0.25">
      <c r="A447" s="66" t="s">
        <v>480</v>
      </c>
      <c r="B447" s="234"/>
      <c r="C447" s="94" t="e">
        <f t="shared" si="364"/>
        <v>#DIV/0!</v>
      </c>
      <c r="D447" s="937">
        <f t="shared" ref="D447:F448" si="388">IF(D395="","",D395*1000)</f>
        <v>11.576542379514276</v>
      </c>
      <c r="E447" s="937">
        <f t="shared" si="388"/>
        <v>10.756939043758434</v>
      </c>
      <c r="F447" s="937">
        <f t="shared" si="388"/>
        <v>19.752776256791904</v>
      </c>
      <c r="G447" s="1131"/>
      <c r="H447" s="66" t="s">
        <v>480</v>
      </c>
      <c r="I447" s="111" t="e">
        <f>IF(I395="","",I395*1000)</f>
        <v>#DIV/0!</v>
      </c>
      <c r="AF447" s="755"/>
      <c r="AK447" s="937">
        <f t="shared" ref="AK447" si="389">IF(AK395="","",AK395*1000)</f>
        <v>0.51138405232459061</v>
      </c>
      <c r="AV447" s="937">
        <f t="shared" si="332"/>
        <v>1.4246225159733481</v>
      </c>
    </row>
    <row r="448" spans="1:48" s="60" customFormat="1" x14ac:dyDescent="0.25">
      <c r="A448" s="66" t="s">
        <v>481</v>
      </c>
      <c r="B448" s="658">
        <f>B396*1000</f>
        <v>0</v>
      </c>
      <c r="C448" s="94" t="e">
        <f t="shared" si="364"/>
        <v>#DIV/0!</v>
      </c>
      <c r="D448" s="937">
        <f t="shared" si="388"/>
        <v>5.3187355111646504</v>
      </c>
      <c r="E448" s="937">
        <f t="shared" si="388"/>
        <v>3.2132756490927341</v>
      </c>
      <c r="F448" s="937">
        <f t="shared" si="388"/>
        <v>14.326254066117308</v>
      </c>
      <c r="G448" s="1131"/>
      <c r="H448" s="66" t="s">
        <v>481</v>
      </c>
      <c r="I448" s="111" t="e">
        <f>IF(I396="","",I396*1000)</f>
        <v>#DIV/0!</v>
      </c>
      <c r="AF448" s="755"/>
      <c r="AK448" s="937">
        <f t="shared" ref="AK448" si="390">IF(AK396="","",AK396*1000)</f>
        <v>0.24240492108299735</v>
      </c>
      <c r="AV448" s="937">
        <f t="shared" si="332"/>
        <v>0.12570957186377557</v>
      </c>
    </row>
    <row r="449" spans="1:48" s="60" customFormat="1" x14ac:dyDescent="0.25">
      <c r="A449" s="640"/>
      <c r="B449" s="658"/>
      <c r="C449" s="94" t="str">
        <f t="shared" si="364"/>
        <v/>
      </c>
      <c r="D449" s="937" t="str">
        <f t="shared" ref="D449:E463" si="391">IF(D397="","",D397*1000)</f>
        <v/>
      </c>
      <c r="E449" s="937" t="str">
        <f t="shared" si="391"/>
        <v/>
      </c>
      <c r="F449" s="937" t="str">
        <f t="shared" ref="F449" si="392">IF(F397="","",F397*1000)</f>
        <v/>
      </c>
      <c r="G449" s="1131"/>
      <c r="H449" s="640"/>
      <c r="I449" s="111" t="str">
        <f t="shared" ref="I449:I464" si="393">IF(I397="","",I397*1000)</f>
        <v/>
      </c>
      <c r="AF449" s="755"/>
      <c r="AK449" s="937" t="str">
        <f t="shared" ref="AK449" si="394">IF(AK397="","",AK397*1000)</f>
        <v/>
      </c>
      <c r="AV449" s="937" t="str">
        <f t="shared" si="332"/>
        <v/>
      </c>
    </row>
    <row r="450" spans="1:48" s="60" customFormat="1" x14ac:dyDescent="0.25">
      <c r="A450" s="197" t="s">
        <v>716</v>
      </c>
      <c r="B450" s="658"/>
      <c r="C450" s="94" t="e">
        <f t="shared" si="364"/>
        <v>#DIV/0!</v>
      </c>
      <c r="D450" s="937">
        <f t="shared" si="391"/>
        <v>0.12548684928738169</v>
      </c>
      <c r="E450" s="937">
        <f t="shared" si="391"/>
        <v>9.3053125252906668E-2</v>
      </c>
      <c r="F450" s="937">
        <f t="shared" ref="F450" si="395">IF(F398="","",F398*1000)</f>
        <v>0.30671466279813137</v>
      </c>
      <c r="G450" s="1131"/>
      <c r="H450" s="197" t="s">
        <v>716</v>
      </c>
      <c r="I450" s="111" t="e">
        <f t="shared" si="393"/>
        <v>#DIV/0!</v>
      </c>
      <c r="AF450" s="755"/>
      <c r="AK450" s="937">
        <f t="shared" ref="AK450" si="396">IF(AK398="","",AK398*1000)</f>
        <v>0.24387179281728347</v>
      </c>
      <c r="AV450" s="937">
        <f t="shared" si="332"/>
        <v>0.15181185387673285</v>
      </c>
    </row>
    <row r="451" spans="1:48" s="60" customFormat="1" x14ac:dyDescent="0.25">
      <c r="A451" s="197" t="s">
        <v>717</v>
      </c>
      <c r="B451" s="658"/>
      <c r="C451" s="94" t="e">
        <f t="shared" si="364"/>
        <v>#DIV/0!</v>
      </c>
      <c r="D451" s="937">
        <f t="shared" si="391"/>
        <v>3.1636785876075764</v>
      </c>
      <c r="E451" s="937">
        <f t="shared" si="391"/>
        <v>2.2077638813923999</v>
      </c>
      <c r="F451" s="937">
        <f t="shared" ref="F451" si="397">IF(F399="","",F399*1000)</f>
        <v>8.7556383445700749</v>
      </c>
      <c r="G451" s="1131"/>
      <c r="H451" s="197" t="s">
        <v>717</v>
      </c>
      <c r="I451" s="111" t="e">
        <f t="shared" si="393"/>
        <v>#DIV/0!</v>
      </c>
      <c r="AF451" s="755"/>
      <c r="AK451" s="937">
        <f t="shared" ref="AK451" si="398">IF(AK399="","",AK399*1000)</f>
        <v>0.49875751829594844</v>
      </c>
      <c r="AV451" s="937">
        <f t="shared" si="332"/>
        <v>1.1905858426794007</v>
      </c>
    </row>
    <row r="452" spans="1:48" s="60" customFormat="1" x14ac:dyDescent="0.25">
      <c r="A452" s="197" t="s">
        <v>718</v>
      </c>
      <c r="B452" s="658"/>
      <c r="C452" s="94" t="e">
        <f t="shared" si="364"/>
        <v>#DIV/0!</v>
      </c>
      <c r="D452" s="937">
        <f t="shared" si="391"/>
        <v>0.19583155531323462</v>
      </c>
      <c r="E452" s="937">
        <f t="shared" si="391"/>
        <v>0.17778968456685898</v>
      </c>
      <c r="F452" s="937">
        <f t="shared" ref="F452" si="399">IF(F400="","",F400*1000)</f>
        <v>0.2759147226045528</v>
      </c>
      <c r="G452" s="1131"/>
      <c r="H452" s="197" t="s">
        <v>718</v>
      </c>
      <c r="I452" s="111" t="e">
        <f t="shared" si="393"/>
        <v>#DIV/0!</v>
      </c>
      <c r="AF452" s="755"/>
      <c r="AK452" s="937">
        <f t="shared" ref="AK452" si="400">IF(AK400="","",AK400*1000)</f>
        <v>3.5918370610541053E-2</v>
      </c>
      <c r="AV452" s="937">
        <f t="shared" si="332"/>
        <v>5.4805351814225717E-2</v>
      </c>
    </row>
    <row r="453" spans="1:48" s="60" customFormat="1" x14ac:dyDescent="0.25">
      <c r="A453" s="197" t="s">
        <v>719</v>
      </c>
      <c r="B453" s="658"/>
      <c r="C453" s="94" t="e">
        <f t="shared" ref="C453:C468" si="401">IF(C401="","",C401*1000)</f>
        <v>#DIV/0!</v>
      </c>
      <c r="D453" s="937">
        <f t="shared" si="391"/>
        <v>0.39007772494999049</v>
      </c>
      <c r="E453" s="937">
        <f t="shared" si="391"/>
        <v>0.40230683071515599</v>
      </c>
      <c r="F453" s="937">
        <f t="shared" ref="F453" si="402">IF(F401="","",F401*1000)</f>
        <v>0.44688281217793813</v>
      </c>
      <c r="G453" s="1131"/>
      <c r="H453" s="197" t="s">
        <v>719</v>
      </c>
      <c r="I453" s="111" t="e">
        <f t="shared" si="393"/>
        <v>#DIV/0!</v>
      </c>
      <c r="AF453" s="755"/>
      <c r="AK453" s="937" t="str">
        <f t="shared" ref="AK453" si="403">IF(AK401="","",AK401*1000)</f>
        <v/>
      </c>
      <c r="AV453" s="937" t="str">
        <f t="shared" si="332"/>
        <v/>
      </c>
    </row>
    <row r="454" spans="1:48" s="60" customFormat="1" x14ac:dyDescent="0.25">
      <c r="A454" s="197" t="s">
        <v>720</v>
      </c>
      <c r="B454" s="658"/>
      <c r="C454" s="94" t="e">
        <f t="shared" si="401"/>
        <v>#DIV/0!</v>
      </c>
      <c r="D454" s="937">
        <f t="shared" si="391"/>
        <v>1.4246346527354474</v>
      </c>
      <c r="E454" s="937">
        <f t="shared" si="391"/>
        <v>0.7500156385376503</v>
      </c>
      <c r="F454" s="937">
        <f t="shared" ref="F454" si="404">IF(F402="","",F402*1000)</f>
        <v>3.4638772958376234</v>
      </c>
      <c r="G454" s="1131"/>
      <c r="H454" s="197" t="s">
        <v>720</v>
      </c>
      <c r="I454" s="111" t="e">
        <f t="shared" si="393"/>
        <v>#DIV/0!</v>
      </c>
      <c r="AF454" s="755"/>
      <c r="AK454" s="937">
        <f t="shared" ref="AK454" si="405">IF(AK402="","",AK402*1000)</f>
        <v>0.65403614289426426</v>
      </c>
      <c r="AV454" s="937">
        <f t="shared" si="332"/>
        <v>3.2848482869252891</v>
      </c>
    </row>
    <row r="455" spans="1:48" s="60" customFormat="1" x14ac:dyDescent="0.25">
      <c r="A455" s="197" t="s">
        <v>721</v>
      </c>
      <c r="B455" s="658"/>
      <c r="C455" s="94" t="e">
        <f t="shared" si="401"/>
        <v>#DIV/0!</v>
      </c>
      <c r="D455" s="937">
        <f t="shared" si="391"/>
        <v>1.7016655680595432</v>
      </c>
      <c r="E455" s="937">
        <f t="shared" si="391"/>
        <v>1.6972696170526675</v>
      </c>
      <c r="F455" s="937">
        <f t="shared" ref="F455" si="406">IF(F403="","",F403*1000)</f>
        <v>1.7345984663077196</v>
      </c>
      <c r="G455" s="1131"/>
      <c r="H455" s="197" t="s">
        <v>721</v>
      </c>
      <c r="I455" s="111" t="e">
        <f t="shared" si="393"/>
        <v>#DIV/0!</v>
      </c>
      <c r="AF455" s="755"/>
      <c r="AK455" s="937">
        <f t="shared" ref="AK455" si="407">IF(AK403="","",AK403*1000)</f>
        <v>0.30650380892582285</v>
      </c>
      <c r="AV455" s="937">
        <f t="shared" si="332"/>
        <v>0.72639299007119151</v>
      </c>
    </row>
    <row r="456" spans="1:48" s="60" customFormat="1" x14ac:dyDescent="0.25">
      <c r="A456" s="197" t="s">
        <v>722</v>
      </c>
      <c r="B456" s="658"/>
      <c r="C456" s="94" t="e">
        <f t="shared" si="401"/>
        <v>#DIV/0!</v>
      </c>
      <c r="D456" s="937">
        <f t="shared" si="391"/>
        <v>2.8011608503180963</v>
      </c>
      <c r="E456" s="937">
        <f t="shared" si="391"/>
        <v>1.9093828351202979</v>
      </c>
      <c r="F456" s="937">
        <f t="shared" ref="F456" si="408">IF(F404="","",F404*1000)</f>
        <v>10.139544914923018</v>
      </c>
      <c r="G456" s="1131"/>
      <c r="H456" s="197" t="s">
        <v>722</v>
      </c>
      <c r="I456" s="111" t="e">
        <f t="shared" si="393"/>
        <v>#DIV/0!</v>
      </c>
      <c r="AF456" s="755"/>
      <c r="AK456" s="937">
        <f t="shared" ref="AK456" si="409">IF(AK404="","",AK404*1000)</f>
        <v>0.45986940765814238</v>
      </c>
      <c r="AV456" s="937">
        <f t="shared" si="332"/>
        <v>1.4370589123688187</v>
      </c>
    </row>
    <row r="457" spans="1:48" s="60" customFormat="1" x14ac:dyDescent="0.25">
      <c r="A457" s="840" t="s">
        <v>723</v>
      </c>
      <c r="B457" s="658"/>
      <c r="C457" s="94" t="str">
        <f t="shared" si="401"/>
        <v/>
      </c>
      <c r="D457" s="937" t="str">
        <f t="shared" si="391"/>
        <v/>
      </c>
      <c r="E457" s="937" t="str">
        <f t="shared" si="391"/>
        <v/>
      </c>
      <c r="F457" s="937" t="str">
        <f t="shared" ref="F457" si="410">IF(F405="","",F405*1000)</f>
        <v/>
      </c>
      <c r="G457" s="1131"/>
      <c r="H457" s="840" t="s">
        <v>723</v>
      </c>
      <c r="I457" s="111" t="str">
        <f t="shared" si="393"/>
        <v/>
      </c>
      <c r="AF457" s="755"/>
      <c r="AK457" s="937" t="str">
        <f t="shared" ref="AK457" si="411">IF(AK405="","",AK405*1000)</f>
        <v/>
      </c>
      <c r="AV457" s="937" t="str">
        <f t="shared" si="332"/>
        <v/>
      </c>
    </row>
    <row r="458" spans="1:48" s="60" customFormat="1" x14ac:dyDescent="0.25">
      <c r="A458" s="197" t="s">
        <v>724</v>
      </c>
      <c r="B458" s="658"/>
      <c r="C458" s="94" t="e">
        <f t="shared" si="401"/>
        <v>#DIV/0!</v>
      </c>
      <c r="D458" s="937">
        <f t="shared" si="391"/>
        <v>0.34679475512045121</v>
      </c>
      <c r="E458" s="937">
        <f t="shared" si="391"/>
        <v>0.6157203626405543</v>
      </c>
      <c r="F458" s="937">
        <f t="shared" ref="F458" si="412">IF(F406="","",F406*1000)</f>
        <v>0.28743871490204143</v>
      </c>
      <c r="G458" s="1131"/>
      <c r="H458" s="197" t="s">
        <v>724</v>
      </c>
      <c r="I458" s="111" t="e">
        <f t="shared" si="393"/>
        <v>#DIV/0!</v>
      </c>
      <c r="AF458" s="755"/>
      <c r="AK458" s="937">
        <f t="shared" ref="AK458" si="413">IF(AK406="","",AK406*1000)</f>
        <v>3.472600785857563E-2</v>
      </c>
      <c r="AV458" s="937" t="str">
        <f t="shared" si="332"/>
        <v/>
      </c>
    </row>
    <row r="459" spans="1:48" s="60" customFormat="1" x14ac:dyDescent="0.25">
      <c r="A459" s="840" t="s">
        <v>725</v>
      </c>
      <c r="B459" s="658"/>
      <c r="C459" s="94" t="str">
        <f t="shared" si="401"/>
        <v/>
      </c>
      <c r="D459" s="937" t="str">
        <f t="shared" si="391"/>
        <v/>
      </c>
      <c r="E459" s="937" t="str">
        <f t="shared" si="391"/>
        <v/>
      </c>
      <c r="F459" s="937" t="str">
        <f t="shared" ref="F459" si="414">IF(F407="","",F407*1000)</f>
        <v/>
      </c>
      <c r="G459" s="1131"/>
      <c r="H459" s="840" t="s">
        <v>725</v>
      </c>
      <c r="I459" s="111" t="str">
        <f t="shared" si="393"/>
        <v/>
      </c>
      <c r="AF459" s="755"/>
      <c r="AK459" s="937" t="str">
        <f t="shared" ref="AK459" si="415">IF(AK407="","",AK407*1000)</f>
        <v/>
      </c>
      <c r="AV459" s="937" t="str">
        <f t="shared" si="332"/>
        <v/>
      </c>
    </row>
    <row r="460" spans="1:48" s="60" customFormat="1" x14ac:dyDescent="0.25">
      <c r="A460" s="197"/>
      <c r="B460" s="658"/>
      <c r="C460" s="94" t="str">
        <f t="shared" si="401"/>
        <v/>
      </c>
      <c r="D460" s="937" t="str">
        <f t="shared" si="391"/>
        <v/>
      </c>
      <c r="E460" s="937" t="str">
        <f t="shared" si="391"/>
        <v/>
      </c>
      <c r="F460" s="937" t="str">
        <f t="shared" ref="F460" si="416">IF(F408="","",F408*1000)</f>
        <v/>
      </c>
      <c r="G460" s="1131"/>
      <c r="H460" s="197"/>
      <c r="I460" s="111" t="str">
        <f t="shared" si="393"/>
        <v/>
      </c>
      <c r="AF460" s="755"/>
      <c r="AK460" s="937" t="str">
        <f t="shared" ref="AK460" si="417">IF(AK408="","",AK408*1000)</f>
        <v/>
      </c>
      <c r="AV460" s="937" t="str">
        <f t="shared" si="332"/>
        <v/>
      </c>
    </row>
    <row r="461" spans="1:48" s="60" customFormat="1" x14ac:dyDescent="0.25">
      <c r="A461" s="66" t="s">
        <v>726</v>
      </c>
      <c r="B461" s="658"/>
      <c r="C461" s="94" t="e">
        <f t="shared" si="401"/>
        <v>#DIV/0!</v>
      </c>
      <c r="D461" s="937">
        <f t="shared" si="391"/>
        <v>0.24305370160128631</v>
      </c>
      <c r="E461" s="937">
        <f t="shared" si="391"/>
        <v>0.21659313594059862</v>
      </c>
      <c r="F461" s="937">
        <f t="shared" ref="F461" si="418">IF(F409="","",F409*1000)</f>
        <v>0.40753023329186971</v>
      </c>
      <c r="G461" s="1131"/>
      <c r="H461" s="66" t="s">
        <v>726</v>
      </c>
      <c r="I461" s="111" t="e">
        <f t="shared" si="393"/>
        <v>#DIV/0!</v>
      </c>
      <c r="AF461" s="755"/>
      <c r="AK461" s="937">
        <f t="shared" ref="AK461" si="419">IF(AK409="","",AK409*1000)</f>
        <v>4.9572125649205573E-2</v>
      </c>
      <c r="AV461" s="937">
        <f t="shared" si="332"/>
        <v>4.82766422937616E-2</v>
      </c>
    </row>
    <row r="462" spans="1:48" s="60" customFormat="1" x14ac:dyDescent="0.25">
      <c r="A462" s="66" t="s">
        <v>727</v>
      </c>
      <c r="B462" s="658"/>
      <c r="C462" s="94" t="e">
        <f t="shared" si="401"/>
        <v>#DIV/0!</v>
      </c>
      <c r="D462" s="937">
        <f t="shared" si="391"/>
        <v>0.34886090118798452</v>
      </c>
      <c r="E462" s="937">
        <f t="shared" si="391"/>
        <v>0.32692311942085145</v>
      </c>
      <c r="F462" s="937">
        <f t="shared" ref="F462" si="420">IF(F410="","",F410*1000)</f>
        <v>0.47148666109749671</v>
      </c>
      <c r="G462" s="1131"/>
      <c r="H462" s="66" t="s">
        <v>727</v>
      </c>
      <c r="I462" s="111" t="e">
        <f t="shared" si="393"/>
        <v>#DIV/0!</v>
      </c>
      <c r="AF462" s="755"/>
      <c r="AK462" s="937">
        <f t="shared" ref="AK462" si="421">IF(AK410="","",AK410*1000)</f>
        <v>2.3637362450533286E-2</v>
      </c>
      <c r="AV462" s="937">
        <f t="shared" si="332"/>
        <v>3.9758438844056838E-2</v>
      </c>
    </row>
    <row r="463" spans="1:48" s="60" customFormat="1" x14ac:dyDescent="0.25">
      <c r="A463" s="197"/>
      <c r="B463" s="658"/>
      <c r="C463" s="94" t="str">
        <f t="shared" si="401"/>
        <v/>
      </c>
      <c r="D463" s="937" t="str">
        <f t="shared" si="391"/>
        <v/>
      </c>
      <c r="E463" s="937" t="str">
        <f t="shared" si="391"/>
        <v/>
      </c>
      <c r="F463" s="937" t="str">
        <f t="shared" ref="F463" si="422">IF(F411="","",F411*1000)</f>
        <v/>
      </c>
      <c r="G463" s="1131"/>
      <c r="H463" s="197"/>
      <c r="I463" s="111" t="str">
        <f t="shared" si="393"/>
        <v/>
      </c>
      <c r="AF463" s="755"/>
      <c r="AK463" s="937" t="str">
        <f t="shared" ref="AK463" si="423">IF(AK411="","",AK411*1000)</f>
        <v/>
      </c>
      <c r="AV463" s="937" t="str">
        <f t="shared" si="332"/>
        <v/>
      </c>
    </row>
    <row r="464" spans="1:48" s="60" customFormat="1" x14ac:dyDescent="0.25">
      <c r="A464" s="840" t="s">
        <v>728</v>
      </c>
      <c r="B464" s="658"/>
      <c r="C464" s="94" t="str">
        <f t="shared" si="401"/>
        <v/>
      </c>
      <c r="D464" s="937" t="str">
        <f t="shared" ref="D464:E469" si="424">IF(D412="","",D412*1000)</f>
        <v/>
      </c>
      <c r="E464" s="937" t="str">
        <f t="shared" si="424"/>
        <v/>
      </c>
      <c r="F464" s="937" t="str">
        <f t="shared" ref="F464" si="425">IF(F412="","",F412*1000)</f>
        <v/>
      </c>
      <c r="G464" s="1131"/>
      <c r="H464" s="840" t="s">
        <v>728</v>
      </c>
      <c r="I464" s="111" t="str">
        <f t="shared" si="393"/>
        <v/>
      </c>
      <c r="AF464" s="755"/>
      <c r="AK464" s="937" t="str">
        <f t="shared" ref="AK464" si="426">IF(AK412="","",AK412*1000)</f>
        <v/>
      </c>
      <c r="AV464" s="937" t="str">
        <f t="shared" si="332"/>
        <v/>
      </c>
    </row>
    <row r="465" spans="1:48" s="60" customFormat="1" x14ac:dyDescent="0.25">
      <c r="A465" s="197" t="s">
        <v>729</v>
      </c>
      <c r="B465" s="658"/>
      <c r="C465" s="94" t="e">
        <f t="shared" si="401"/>
        <v>#DIV/0!</v>
      </c>
      <c r="D465" s="937">
        <f t="shared" si="424"/>
        <v>0.78929790144780088</v>
      </c>
      <c r="E465" s="937">
        <f t="shared" si="424"/>
        <v>0.6916533073496921</v>
      </c>
      <c r="F465" s="937">
        <f t="shared" ref="F465" si="427">IF(F413="","",F413*1000)</f>
        <v>1.9385819605566756</v>
      </c>
      <c r="G465" s="1131"/>
      <c r="H465" s="197" t="s">
        <v>729</v>
      </c>
      <c r="I465" s="111" t="e">
        <f t="shared" ref="I465:I469" si="428">IF(I413="","",I413*1000)</f>
        <v>#DIV/0!</v>
      </c>
      <c r="AF465" s="755"/>
      <c r="AK465" s="937" t="str">
        <f t="shared" ref="AK465" si="429">IF(AK413="","",AK413*1000)</f>
        <v/>
      </c>
      <c r="AV465" s="937" t="str">
        <f t="shared" si="332"/>
        <v/>
      </c>
    </row>
    <row r="466" spans="1:48" s="60" customFormat="1" x14ac:dyDescent="0.25">
      <c r="A466" s="197" t="s">
        <v>730</v>
      </c>
      <c r="B466" s="658"/>
      <c r="C466" s="94" t="e">
        <f t="shared" si="401"/>
        <v>#DIV/0!</v>
      </c>
      <c r="D466" s="937">
        <f t="shared" si="424"/>
        <v>0.94491390857879531</v>
      </c>
      <c r="E466" s="937">
        <f t="shared" si="424"/>
        <v>0.84692969068971558</v>
      </c>
      <c r="F466" s="937">
        <f t="shared" ref="F466" si="430">IF(F414="","",F414*1000)</f>
        <v>2.0577690483575126</v>
      </c>
      <c r="G466" s="1131"/>
      <c r="H466" s="197" t="s">
        <v>730</v>
      </c>
      <c r="I466" s="111" t="e">
        <f t="shared" si="428"/>
        <v>#DIV/0!</v>
      </c>
      <c r="AF466" s="755"/>
      <c r="AK466" s="937">
        <f t="shared" ref="AK466" si="431">IF(AK414="","",AK414*1000)</f>
        <v>0.48001030187061949</v>
      </c>
      <c r="AV466" s="937">
        <f t="shared" si="332"/>
        <v>1.1144666786604551</v>
      </c>
    </row>
    <row r="467" spans="1:48" s="60" customFormat="1" x14ac:dyDescent="0.25">
      <c r="A467" s="66" t="s">
        <v>731</v>
      </c>
      <c r="B467" s="658"/>
      <c r="C467" s="94" t="e">
        <f t="shared" si="401"/>
        <v>#DIV/0!</v>
      </c>
      <c r="D467" s="937">
        <f t="shared" si="424"/>
        <v>0.71960318701024051</v>
      </c>
      <c r="E467" s="937">
        <f t="shared" si="424"/>
        <v>0.72308359675139067</v>
      </c>
      <c r="F467" s="937">
        <f t="shared" ref="F467" si="432">IF(F415="","",F415*1000)</f>
        <v>2.0977084005904487</v>
      </c>
      <c r="G467" s="1131"/>
      <c r="H467" s="66" t="s">
        <v>731</v>
      </c>
      <c r="I467" s="111" t="e">
        <f t="shared" si="428"/>
        <v>#DIV/0!</v>
      </c>
      <c r="AF467" s="755"/>
      <c r="AK467" s="937">
        <f t="shared" ref="AK467" si="433">IF(AK415="","",AK415*1000)</f>
        <v>3.4050291494541932E-2</v>
      </c>
      <c r="AV467" s="937">
        <f t="shared" si="332"/>
        <v>0.11198696707430882</v>
      </c>
    </row>
    <row r="468" spans="1:48" s="60" customFormat="1" x14ac:dyDescent="0.25">
      <c r="A468" s="66" t="s">
        <v>732</v>
      </c>
      <c r="B468" s="658"/>
      <c r="C468" s="94" t="e">
        <f t="shared" si="401"/>
        <v>#DIV/0!</v>
      </c>
      <c r="D468" s="937">
        <f t="shared" si="424"/>
        <v>4.7774953338055539</v>
      </c>
      <c r="E468" s="937">
        <f t="shared" si="424"/>
        <v>5.0303040706535143</v>
      </c>
      <c r="F468" s="937">
        <f t="shared" ref="F468" si="434">IF(F416="","",F416*1000)</f>
        <v>6.5691255615036841</v>
      </c>
      <c r="G468" s="1131"/>
      <c r="H468" s="66" t="s">
        <v>732</v>
      </c>
      <c r="I468" s="111" t="e">
        <f t="shared" si="428"/>
        <v>#DIV/0!</v>
      </c>
      <c r="AF468" s="755"/>
      <c r="AK468" s="937">
        <f t="shared" ref="AK468" si="435">IF(AK416="","",AK416*1000)</f>
        <v>1.0950149617938651</v>
      </c>
      <c r="AV468" s="937">
        <f t="shared" si="332"/>
        <v>1.5395439214271023</v>
      </c>
    </row>
    <row r="469" spans="1:48" s="60" customFormat="1" x14ac:dyDescent="0.25">
      <c r="A469" s="66" t="s">
        <v>733</v>
      </c>
      <c r="B469" s="642"/>
      <c r="C469" s="60" t="e">
        <f t="shared" ref="C469" si="436">IF(C417="","",C417*1000)</f>
        <v>#DIV/0!</v>
      </c>
      <c r="D469" s="937">
        <f t="shared" si="424"/>
        <v>1.0236951944211545</v>
      </c>
      <c r="E469" s="937">
        <f t="shared" si="424"/>
        <v>0.88340992686403508</v>
      </c>
      <c r="F469" s="937">
        <f t="shared" ref="F469" si="437">IF(F417="","",F417*1000)</f>
        <v>1.1127897353418836</v>
      </c>
      <c r="G469" s="1131"/>
      <c r="H469" s="66" t="s">
        <v>733</v>
      </c>
      <c r="I469" s="60" t="e">
        <f t="shared" si="428"/>
        <v>#DIV/0!</v>
      </c>
      <c r="AF469" s="755"/>
      <c r="AK469" s="937" t="str">
        <f t="shared" ref="AK469" si="438">IF(AK417="","",AK417*1000)</f>
        <v/>
      </c>
      <c r="AV469" s="937" t="str">
        <f t="shared" si="332"/>
        <v/>
      </c>
    </row>
    <row r="470" spans="1:48" s="60" customFormat="1" x14ac:dyDescent="0.25">
      <c r="A470" s="66"/>
      <c r="B470" s="642"/>
      <c r="D470" s="936"/>
      <c r="E470" s="936"/>
      <c r="F470" s="936"/>
      <c r="G470" s="1131"/>
      <c r="H470" s="66"/>
      <c r="AF470" s="755"/>
      <c r="AK470" s="936"/>
      <c r="AV470" s="936"/>
    </row>
    <row r="471" spans="1:48" s="58" customFormat="1" x14ac:dyDescent="0.25">
      <c r="C471" s="60"/>
      <c r="D471" s="743"/>
      <c r="E471" s="743"/>
      <c r="F471" s="743"/>
      <c r="G471" s="1131"/>
      <c r="AF471" s="755"/>
      <c r="AK471" s="743"/>
      <c r="AV471" s="743"/>
    </row>
    <row r="472" spans="1:48" s="60" customFormat="1" x14ac:dyDescent="0.25">
      <c r="A472" s="648" t="s">
        <v>386</v>
      </c>
      <c r="B472" s="648"/>
      <c r="D472" s="936"/>
      <c r="E472" s="936"/>
      <c r="F472" s="936"/>
      <c r="G472" s="1131"/>
      <c r="H472" s="648" t="s">
        <v>386</v>
      </c>
      <c r="AF472" s="755"/>
      <c r="AK472" s="936"/>
      <c r="AV472" s="936"/>
    </row>
    <row r="473" spans="1:48" s="867" customFormat="1" x14ac:dyDescent="0.25">
      <c r="A473" s="883" t="s">
        <v>195</v>
      </c>
      <c r="B473" s="884">
        <f>IF(B369="","",B369*(B$213/B$214)*(1000*B$62/B$212)/B$9)</f>
        <v>251.94805194805187</v>
      </c>
      <c r="C473" s="867" t="e">
        <f>IF(OR(C369="",C369&lt;0),"",C369*(C$213/C$214)*(1000*C$62/C$212)/C$9)</f>
        <v>#DIV/0!</v>
      </c>
      <c r="D473" s="938">
        <f t="shared" ref="D473:E504" si="439">IF(OR(D369="",D369&lt;0),0,D369*(D$213/D$214)*(1000*D$62/D$212)/D$9)</f>
        <v>0</v>
      </c>
      <c r="E473" s="938"/>
      <c r="F473" s="938"/>
      <c r="G473" s="1148" t="str">
        <f t="shared" ref="G473:G494" si="440">IF(OR(G369="",G369&lt;0),"",G369*(G$213/G$214)*(1000*G$62/G$212)/G$9)</f>
        <v/>
      </c>
      <c r="H473" s="883" t="s">
        <v>195</v>
      </c>
      <c r="I473" s="244" t="e">
        <f>IF(OR(I369="",I369&lt;0),"",I369*(I$213/I$214)*(1000*I$62/I$212)/I$9)</f>
        <v>#DIV/0!</v>
      </c>
      <c r="AF473" s="1322"/>
      <c r="AK473" s="938"/>
      <c r="AV473" s="938"/>
    </row>
    <row r="474" spans="1:48" s="60" customFormat="1" x14ac:dyDescent="0.25">
      <c r="A474" s="66" t="s">
        <v>79</v>
      </c>
      <c r="B474" s="638"/>
      <c r="C474" s="60" t="e">
        <f>IF(OR(C370="",C370&lt;0),"",C370*(C$213/C$214)*(1000*C$62/C$212)/C$9)</f>
        <v>#DIV/0!</v>
      </c>
      <c r="D474" s="939">
        <f t="shared" si="439"/>
        <v>235.22044306702784</v>
      </c>
      <c r="E474" s="939">
        <f>IF(OR(E370="",E370&lt;0),0,E370*(E$213/E$214)*(1000*E$62/E$212)/E$9)</f>
        <v>184.48957852548338</v>
      </c>
      <c r="F474" s="939">
        <f>IF(OR(F370="",F370&lt;0),0,F370*(F$213/F$214)*(1000*F$62/F$212)/F$9)</f>
        <v>175.35369661763656</v>
      </c>
      <c r="G474" s="1131" t="str">
        <f t="shared" si="440"/>
        <v/>
      </c>
      <c r="H474" s="66" t="s">
        <v>79</v>
      </c>
      <c r="I474" s="244" t="e">
        <f>IF(OR(I370="",I370&lt;0),"",I370*(I$213/I$214)*(1000*I$62/I$212)/I$9)</f>
        <v>#DIV/0!</v>
      </c>
      <c r="AF474" s="755"/>
      <c r="AK474" s="939">
        <f>IF(OR(AK370="",AK370&lt;0),0,AK370*(AK$213/AK$214)*(1000*AK$62/AK$212)/AK$9)</f>
        <v>3.8070680233722273E-2</v>
      </c>
      <c r="AV474" s="939">
        <f>IF(OR(AV370="",AV370&lt;0),0,AV370*(AV$213/AV$214)*(1000*AV$62/AV$212)/AV$9)</f>
        <v>0.52905936222321204</v>
      </c>
    </row>
    <row r="475" spans="1:48" s="867" customFormat="1" x14ac:dyDescent="0.25">
      <c r="A475" s="867" t="s">
        <v>197</v>
      </c>
      <c r="C475" s="871" t="e">
        <f t="shared" ref="C475:C521" si="441">IF(OR(C371="",C371&lt;0),0,C371*(C$213/C$214)*(1000*C$62/C$212)/C$9)</f>
        <v>#DIV/0!</v>
      </c>
      <c r="D475" s="938">
        <f t="shared" si="439"/>
        <v>0</v>
      </c>
      <c r="E475" s="938">
        <f t="shared" si="439"/>
        <v>0</v>
      </c>
      <c r="F475" s="938">
        <f t="shared" ref="F475" si="442">IF(OR(F371="",F371&lt;0),0,F371*(F$213/F$214)*(1000*F$62/F$212)/F$9)</f>
        <v>0</v>
      </c>
      <c r="G475" s="1148" t="str">
        <f t="shared" si="440"/>
        <v/>
      </c>
      <c r="H475" s="867" t="s">
        <v>197</v>
      </c>
      <c r="I475" s="871" t="e">
        <f t="shared" ref="I475:I521" si="443">IF(OR(I371="",I371&lt;0),0,I371*(I$213/I$214)*(1000*I$62/I$212)/I$9)</f>
        <v>#DIV/0!</v>
      </c>
      <c r="AF475" s="1322"/>
      <c r="AK475" s="938">
        <f t="shared" ref="AK475" si="444">IF(OR(AK371="",AK371&lt;0),0,AK371*(AK$213/AK$214)*(1000*AK$62/AK$212)/AK$9)</f>
        <v>0</v>
      </c>
      <c r="AV475" s="938">
        <f t="shared" ref="AV475:AV521" si="445">IF(OR(AV371="",AV371&lt;0),0,AV371*(AV$213/AV$214)*(1000*AV$62/AV$212)/AV$9)</f>
        <v>0</v>
      </c>
    </row>
    <row r="476" spans="1:48" s="867" customFormat="1" x14ac:dyDescent="0.25">
      <c r="A476" s="867" t="s">
        <v>198</v>
      </c>
      <c r="C476" s="871" t="e">
        <f t="shared" si="441"/>
        <v>#DIV/0!</v>
      </c>
      <c r="D476" s="938">
        <f t="shared" si="439"/>
        <v>0</v>
      </c>
      <c r="E476" s="938">
        <f t="shared" si="439"/>
        <v>0</v>
      </c>
      <c r="F476" s="938">
        <f t="shared" ref="F476" si="446">IF(OR(F372="",F372&lt;0),0,F372*(F$213/F$214)*(1000*F$62/F$212)/F$9)</f>
        <v>0</v>
      </c>
      <c r="G476" s="1148" t="str">
        <f t="shared" si="440"/>
        <v/>
      </c>
      <c r="H476" s="867" t="s">
        <v>198</v>
      </c>
      <c r="I476" s="871" t="e">
        <f t="shared" si="443"/>
        <v>#DIV/0!</v>
      </c>
      <c r="AF476" s="1322"/>
      <c r="AK476" s="938">
        <f t="shared" ref="AK476" si="447">IF(OR(AK372="",AK372&lt;0),0,AK372*(AK$213/AK$214)*(1000*AK$62/AK$212)/AK$9)</f>
        <v>0</v>
      </c>
      <c r="AV476" s="938">
        <f t="shared" si="445"/>
        <v>0</v>
      </c>
    </row>
    <row r="477" spans="1:48" s="867" customFormat="1" x14ac:dyDescent="0.25">
      <c r="A477" s="867" t="s">
        <v>388</v>
      </c>
      <c r="C477" s="871" t="e">
        <f t="shared" si="441"/>
        <v>#DIV/0!</v>
      </c>
      <c r="D477" s="938">
        <f t="shared" si="439"/>
        <v>0</v>
      </c>
      <c r="E477" s="938">
        <f t="shared" si="439"/>
        <v>0</v>
      </c>
      <c r="F477" s="938">
        <f t="shared" ref="F477" si="448">IF(OR(F373="",F373&lt;0),0,F373*(F$213/F$214)*(1000*F$62/F$212)/F$9)</f>
        <v>0</v>
      </c>
      <c r="G477" s="1148" t="str">
        <f t="shared" si="440"/>
        <v/>
      </c>
      <c r="H477" s="867" t="s">
        <v>388</v>
      </c>
      <c r="I477" s="871" t="e">
        <f t="shared" si="443"/>
        <v>#DIV/0!</v>
      </c>
      <c r="AF477" s="1322"/>
      <c r="AK477" s="938">
        <f t="shared" ref="AK477" si="449">IF(OR(AK373="",AK373&lt;0),0,AK373*(AK$213/AK$214)*(1000*AK$62/AK$212)/AK$9)</f>
        <v>0</v>
      </c>
      <c r="AV477" s="938">
        <f t="shared" si="445"/>
        <v>0</v>
      </c>
    </row>
    <row r="478" spans="1:48" s="60" customFormat="1" x14ac:dyDescent="0.25">
      <c r="A478" s="66" t="s">
        <v>696</v>
      </c>
      <c r="B478" s="640"/>
      <c r="C478" s="244" t="e">
        <f t="shared" si="441"/>
        <v>#DIV/0!</v>
      </c>
      <c r="D478" s="939">
        <f t="shared" si="439"/>
        <v>323.61936667036599</v>
      </c>
      <c r="E478" s="939">
        <f t="shared" si="439"/>
        <v>311.9585264690752</v>
      </c>
      <c r="F478" s="939">
        <f t="shared" ref="F478" si="450">IF(OR(F374="",F374&lt;0),0,F374*(F$213/F$214)*(1000*F$62/F$212)/F$9)</f>
        <v>200.73150667093228</v>
      </c>
      <c r="G478" s="1131" t="str">
        <f t="shared" si="440"/>
        <v/>
      </c>
      <c r="H478" s="66" t="s">
        <v>696</v>
      </c>
      <c r="I478" s="244" t="e">
        <f t="shared" si="443"/>
        <v>#DIV/0!</v>
      </c>
      <c r="AF478" s="755"/>
      <c r="AK478" s="939">
        <f t="shared" ref="AK478" si="451">IF(OR(AK374="",AK374&lt;0),0,AK374*(AK$213/AK$214)*(1000*AK$62/AK$212)/AK$9)</f>
        <v>7.8322575631155647E-2</v>
      </c>
      <c r="AV478" s="939">
        <f t="shared" si="445"/>
        <v>0.13764620504038472</v>
      </c>
    </row>
    <row r="479" spans="1:48" s="60" customFormat="1" x14ac:dyDescent="0.25">
      <c r="A479" s="66" t="s">
        <v>697</v>
      </c>
      <c r="B479" s="640"/>
      <c r="C479" s="244" t="e">
        <f t="shared" si="441"/>
        <v>#DIV/0!</v>
      </c>
      <c r="D479" s="939">
        <f t="shared" si="439"/>
        <v>80.353573213561717</v>
      </c>
      <c r="E479" s="939">
        <f t="shared" si="439"/>
        <v>69.241459296718418</v>
      </c>
      <c r="F479" s="939">
        <f t="shared" ref="F479" si="452">IF(OR(F375="",F375&lt;0),0,F375*(F$213/F$214)*(1000*F$62/F$212)/F$9)</f>
        <v>76.581102147406654</v>
      </c>
      <c r="G479" s="1131" t="str">
        <f t="shared" si="440"/>
        <v/>
      </c>
      <c r="H479" s="66" t="s">
        <v>697</v>
      </c>
      <c r="I479" s="244" t="e">
        <f t="shared" si="443"/>
        <v>#DIV/0!</v>
      </c>
      <c r="AF479" s="755"/>
      <c r="AK479" s="939">
        <f t="shared" ref="AK479" si="453">IF(OR(AK375="",AK375&lt;0),0,AK375*(AK$213/AK$214)*(1000*AK$62/AK$212)/AK$9)</f>
        <v>2.359498166964984E-2</v>
      </c>
      <c r="AV479" s="939">
        <f t="shared" si="445"/>
        <v>3.6854750578155675E-2</v>
      </c>
    </row>
    <row r="480" spans="1:48" s="867" customFormat="1" x14ac:dyDescent="0.25">
      <c r="A480" s="867" t="s">
        <v>698</v>
      </c>
      <c r="C480" s="871" t="e">
        <f t="shared" si="441"/>
        <v>#DIV/0!</v>
      </c>
      <c r="D480" s="938">
        <f t="shared" si="439"/>
        <v>252.92148641349081</v>
      </c>
      <c r="E480" s="938">
        <f t="shared" si="439"/>
        <v>281.9574180306351</v>
      </c>
      <c r="F480" s="938">
        <f t="shared" ref="F480" si="454">IF(OR(F376="",F376&lt;0),0,F376*(F$213/F$214)*(1000*F$62/F$212)/F$9)</f>
        <v>165.81650173150302</v>
      </c>
      <c r="G480" s="1148" t="str">
        <f t="shared" si="440"/>
        <v/>
      </c>
      <c r="H480" s="867" t="s">
        <v>698</v>
      </c>
      <c r="I480" s="871" t="e">
        <f t="shared" si="443"/>
        <v>#DIV/0!</v>
      </c>
      <c r="AF480" s="1322"/>
      <c r="AK480" s="938">
        <f t="shared" ref="AK480" si="455">IF(OR(AK376="",AK376&lt;0),0,AK376*(AK$213/AK$214)*(1000*AK$62/AK$212)/AK$9)</f>
        <v>0</v>
      </c>
      <c r="AV480" s="938">
        <f t="shared" si="445"/>
        <v>0</v>
      </c>
    </row>
    <row r="481" spans="1:48" s="60" customFormat="1" x14ac:dyDescent="0.25">
      <c r="A481" s="66" t="s">
        <v>734</v>
      </c>
      <c r="B481" s="640"/>
      <c r="C481" s="244" t="e">
        <f t="shared" si="441"/>
        <v>#DIV/0!</v>
      </c>
      <c r="D481" s="939">
        <f t="shared" si="439"/>
        <v>75.273816097348217</v>
      </c>
      <c r="E481" s="939">
        <f t="shared" si="439"/>
        <v>44.453738105095383</v>
      </c>
      <c r="F481" s="939">
        <f t="shared" ref="F481" si="456">IF(OR(F377="",F377&lt;0),0,F377*(F$213/F$214)*(1000*F$62/F$212)/F$9)</f>
        <v>67.893458116982544</v>
      </c>
      <c r="G481" s="1131" t="str">
        <f t="shared" si="440"/>
        <v/>
      </c>
      <c r="H481" s="66" t="s">
        <v>734</v>
      </c>
      <c r="I481" s="244" t="e">
        <f t="shared" si="443"/>
        <v>#DIV/0!</v>
      </c>
      <c r="AF481" s="755"/>
      <c r="AK481" s="939">
        <f t="shared" ref="AK481" si="457">IF(OR(AK377="",AK377&lt;0),0,AK377*(AK$213/AK$214)*(1000*AK$62/AK$212)/AK$9)</f>
        <v>2.6609575581448401E-3</v>
      </c>
      <c r="AV481" s="939">
        <f t="shared" si="445"/>
        <v>5.0377020224355244E-2</v>
      </c>
    </row>
    <row r="482" spans="1:48" s="60" customFormat="1" x14ac:dyDescent="0.25">
      <c r="A482" s="66" t="s">
        <v>700</v>
      </c>
      <c r="B482" s="640"/>
      <c r="C482" s="244" t="e">
        <f t="shared" si="441"/>
        <v>#DIV/0!</v>
      </c>
      <c r="D482" s="939">
        <f t="shared" si="439"/>
        <v>79.34392755128836</v>
      </c>
      <c r="E482" s="939">
        <f t="shared" si="439"/>
        <v>65.548171378643232</v>
      </c>
      <c r="F482" s="939">
        <f t="shared" ref="F482" si="458">IF(OR(F378="",F378&lt;0),0,F378*(F$213/F$214)*(1000*F$62/F$212)/F$9)</f>
        <v>77.710290771022443</v>
      </c>
      <c r="G482" s="1131" t="str">
        <f t="shared" si="440"/>
        <v/>
      </c>
      <c r="H482" s="66" t="s">
        <v>700</v>
      </c>
      <c r="I482" s="244" t="e">
        <f t="shared" si="443"/>
        <v>#DIV/0!</v>
      </c>
      <c r="AF482" s="755"/>
      <c r="AK482" s="939">
        <f t="shared" ref="AK482" si="459">IF(OR(AK378="",AK378&lt;0),0,AK378*(AK$213/AK$214)*(1000*AK$62/AK$212)/AK$9)</f>
        <v>2.1952620539519479E-3</v>
      </c>
      <c r="AV482" s="939">
        <f t="shared" si="445"/>
        <v>5.0924734773409822E-2</v>
      </c>
    </row>
    <row r="483" spans="1:48" s="60" customFormat="1" x14ac:dyDescent="0.25">
      <c r="A483" s="66" t="s">
        <v>701</v>
      </c>
      <c r="B483" s="640"/>
      <c r="C483" s="244" t="e">
        <f t="shared" si="441"/>
        <v>#DIV/0!</v>
      </c>
      <c r="D483" s="939">
        <f t="shared" si="439"/>
        <v>55.817033302330216</v>
      </c>
      <c r="E483" s="939">
        <f t="shared" si="439"/>
        <v>34.852550441467208</v>
      </c>
      <c r="F483" s="939">
        <f t="shared" ref="F483" si="460">IF(OR(F379="",F379&lt;0),0,F379*(F$213/F$214)*(1000*F$62/F$212)/F$9)</f>
        <v>29.458857630377111</v>
      </c>
      <c r="G483" s="1131" t="str">
        <f t="shared" si="440"/>
        <v/>
      </c>
      <c r="H483" s="66" t="s">
        <v>701</v>
      </c>
      <c r="I483" s="244" t="e">
        <f t="shared" si="443"/>
        <v>#DIV/0!</v>
      </c>
      <c r="AF483" s="755"/>
      <c r="AK483" s="939">
        <f t="shared" ref="AK483" si="461">IF(OR(AK379="",AK379&lt;0),0,AK379*(AK$213/AK$214)*(1000*AK$62/AK$212)/AK$9)</f>
        <v>9.4430827554017691E-3</v>
      </c>
      <c r="AV483" s="939">
        <f t="shared" si="445"/>
        <v>0.40336078993839575</v>
      </c>
    </row>
    <row r="484" spans="1:48" s="60" customFormat="1" x14ac:dyDescent="0.25">
      <c r="A484" s="66" t="s">
        <v>702</v>
      </c>
      <c r="B484" s="640"/>
      <c r="C484" s="244" t="e">
        <f t="shared" si="441"/>
        <v>#DIV/0!</v>
      </c>
      <c r="D484" s="939">
        <f t="shared" si="439"/>
        <v>20.299810716088892</v>
      </c>
      <c r="E484" s="939">
        <f t="shared" si="439"/>
        <v>17.884413752916796</v>
      </c>
      <c r="F484" s="939">
        <f t="shared" ref="F484" si="462">IF(OR(F380="",F380&lt;0),0,F380*(F$213/F$214)*(1000*F$62/F$212)/F$9)</f>
        <v>14.199957650800156</v>
      </c>
      <c r="G484" s="1131" t="str">
        <f t="shared" si="440"/>
        <v/>
      </c>
      <c r="H484" s="66" t="s">
        <v>702</v>
      </c>
      <c r="I484" s="244" t="e">
        <f t="shared" si="443"/>
        <v>#DIV/0!</v>
      </c>
      <c r="AF484" s="755"/>
      <c r="AK484" s="939">
        <f t="shared" ref="AK484" si="463">IF(OR(AK380="",AK380&lt;0),0,AK380*(AK$213/AK$214)*(1000*AK$62/AK$212)/AK$9)</f>
        <v>3.1926845144247839E-3</v>
      </c>
      <c r="AV484" s="939">
        <f t="shared" si="445"/>
        <v>6.892628628567031E-2</v>
      </c>
    </row>
    <row r="485" spans="1:48" s="867" customFormat="1" x14ac:dyDescent="0.25">
      <c r="A485" s="867" t="s">
        <v>711</v>
      </c>
      <c r="C485" s="871" t="e">
        <f t="shared" si="441"/>
        <v>#DIV/0!</v>
      </c>
      <c r="D485" s="938">
        <f t="shared" si="439"/>
        <v>2172.7608636277073</v>
      </c>
      <c r="E485" s="938">
        <f t="shared" si="439"/>
        <v>2484.8693827718766</v>
      </c>
      <c r="F485" s="938">
        <f t="shared" ref="F485" si="464">IF(OR(F381="",F381&lt;0),0,F381*(F$213/F$214)*(1000*F$62/F$212)/F$9)</f>
        <v>943.604210239694</v>
      </c>
      <c r="G485" s="1148" t="str">
        <f t="shared" si="440"/>
        <v/>
      </c>
      <c r="H485" s="867" t="s">
        <v>711</v>
      </c>
      <c r="I485" s="871" t="e">
        <f t="shared" si="443"/>
        <v>#DIV/0!</v>
      </c>
      <c r="AF485" s="1322"/>
      <c r="AK485" s="938">
        <f t="shared" ref="AK485" si="465">IF(OR(AK381="",AK381&lt;0),0,AK381*(AK$213/AK$214)*(1000*AK$62/AK$212)/AK$9)</f>
        <v>3.4219658073574036E-2</v>
      </c>
      <c r="AV485" s="938">
        <f t="shared" si="445"/>
        <v>3.396196661835329</v>
      </c>
    </row>
    <row r="486" spans="1:48" s="867" customFormat="1" x14ac:dyDescent="0.25">
      <c r="A486" s="867" t="s">
        <v>712</v>
      </c>
      <c r="C486" s="871" t="e">
        <f t="shared" si="441"/>
        <v>#DIV/0!</v>
      </c>
      <c r="D486" s="938">
        <f t="shared" si="439"/>
        <v>949.03605863898906</v>
      </c>
      <c r="E486" s="938">
        <f t="shared" si="439"/>
        <v>586.9705916670348</v>
      </c>
      <c r="F486" s="938">
        <f t="shared" ref="F486" si="466">IF(OR(F382="",F382&lt;0),0,F382*(F$213/F$214)*(1000*F$62/F$212)/F$9)</f>
        <v>662.3124528755676</v>
      </c>
      <c r="G486" s="1148" t="str">
        <f t="shared" si="440"/>
        <v/>
      </c>
      <c r="H486" s="867" t="s">
        <v>712</v>
      </c>
      <c r="I486" s="871" t="e">
        <f t="shared" si="443"/>
        <v>#DIV/0!</v>
      </c>
      <c r="AF486" s="1322"/>
      <c r="AK486" s="938">
        <f t="shared" ref="AK486" si="467">IF(OR(AK382="",AK382&lt;0),0,AK382*(AK$213/AK$214)*(1000*AK$62/AK$212)/AK$9)</f>
        <v>9.2150886037660109E-3</v>
      </c>
      <c r="AV486" s="938">
        <f t="shared" si="445"/>
        <v>0.27939009596857589</v>
      </c>
    </row>
    <row r="487" spans="1:48" s="60" customFormat="1" x14ac:dyDescent="0.25">
      <c r="A487" s="66" t="s">
        <v>703</v>
      </c>
      <c r="B487" s="640"/>
      <c r="C487" s="244" t="e">
        <f t="shared" si="441"/>
        <v>#DIV/0!</v>
      </c>
      <c r="D487" s="939">
        <f t="shared" si="439"/>
        <v>221.18472470138408</v>
      </c>
      <c r="E487" s="939">
        <f t="shared" si="439"/>
        <v>277.46066445325494</v>
      </c>
      <c r="F487" s="939">
        <f t="shared" ref="F487" si="468">IF(OR(F383="",F383&lt;0),0,F383*(F$213/F$214)*(1000*F$62/F$212)/F$9)</f>
        <v>120.16868849684732</v>
      </c>
      <c r="G487" s="1131" t="str">
        <f t="shared" si="440"/>
        <v/>
      </c>
      <c r="H487" s="66" t="s">
        <v>703</v>
      </c>
      <c r="I487" s="244" t="e">
        <f t="shared" si="443"/>
        <v>#DIV/0!</v>
      </c>
      <c r="AF487" s="755"/>
      <c r="AK487" s="939">
        <f t="shared" ref="AK487" si="469">IF(OR(AK383="",AK383&lt;0),0,AK383*(AK$213/AK$214)*(1000*AK$62/AK$212)/AK$9)</f>
        <v>1.6814827633819095E-2</v>
      </c>
      <c r="AV487" s="939">
        <f t="shared" si="445"/>
        <v>0.88249902893619381</v>
      </c>
    </row>
    <row r="488" spans="1:48" s="60" customFormat="1" x14ac:dyDescent="0.25">
      <c r="A488" s="66" t="s">
        <v>704</v>
      </c>
      <c r="B488" s="640"/>
      <c r="C488" s="244" t="e">
        <f t="shared" si="441"/>
        <v>#DIV/0!</v>
      </c>
      <c r="D488" s="939">
        <f t="shared" si="439"/>
        <v>49.217524514754594</v>
      </c>
      <c r="E488" s="939">
        <f t="shared" si="439"/>
        <v>53.232127965197684</v>
      </c>
      <c r="F488" s="939">
        <f t="shared" ref="F488" si="470">IF(OR(F384="",F384&lt;0),0,F384*(F$213/F$214)*(1000*F$62/F$212)/F$9)</f>
        <v>15.124991596991862</v>
      </c>
      <c r="G488" s="1131" t="str">
        <f t="shared" si="440"/>
        <v/>
      </c>
      <c r="H488" s="66" t="s">
        <v>704</v>
      </c>
      <c r="I488" s="244" t="e">
        <f t="shared" si="443"/>
        <v>#DIV/0!</v>
      </c>
      <c r="AF488" s="755"/>
      <c r="AK488" s="939">
        <f t="shared" ref="AK488" si="471">IF(OR(AK384="",AK384&lt;0),0,AK384*(AK$213/AK$214)*(1000*AK$62/AK$212)/AK$9)</f>
        <v>2.5327454394811068E-3</v>
      </c>
      <c r="AV488" s="939">
        <f t="shared" si="445"/>
        <v>3.8414689918326951E-2</v>
      </c>
    </row>
    <row r="489" spans="1:48" s="60" customFormat="1" x14ac:dyDescent="0.25">
      <c r="A489" s="66" t="s">
        <v>705</v>
      </c>
      <c r="B489" s="640"/>
      <c r="C489" s="244" t="e">
        <f t="shared" si="441"/>
        <v>#DIV/0!</v>
      </c>
      <c r="D489" s="939">
        <f t="shared" si="439"/>
        <v>4139.7535673916082</v>
      </c>
      <c r="E489" s="939">
        <f t="shared" si="439"/>
        <v>4655.119675090169</v>
      </c>
      <c r="F489" s="939">
        <f t="shared" ref="F489" si="472">IF(OR(F385="",F385&lt;0),0,F385*(F$213/F$214)*(1000*F$62/F$212)/F$9)</f>
        <v>1361.077554881736</v>
      </c>
      <c r="G489" s="1131" t="str">
        <f t="shared" si="440"/>
        <v/>
      </c>
      <c r="H489" s="66" t="s">
        <v>705</v>
      </c>
      <c r="I489" s="244" t="e">
        <f t="shared" si="443"/>
        <v>#DIV/0!</v>
      </c>
      <c r="AF489" s="755"/>
      <c r="AK489" s="939">
        <f t="shared" ref="AK489" si="473">IF(OR(AK385="",AK385&lt;0),0,AK385*(AK$213/AK$214)*(1000*AK$62/AK$212)/AK$9)</f>
        <v>0.12982757420926727</v>
      </c>
      <c r="AV489" s="939">
        <f t="shared" si="445"/>
        <v>7.2773559609901159</v>
      </c>
    </row>
    <row r="490" spans="1:48" s="60" customFormat="1" x14ac:dyDescent="0.25">
      <c r="A490" s="66" t="s">
        <v>706</v>
      </c>
      <c r="B490" s="234"/>
      <c r="C490" s="244" t="e">
        <f t="shared" si="441"/>
        <v>#DIV/0!</v>
      </c>
      <c r="D490" s="939">
        <f t="shared" si="439"/>
        <v>743.97513372582966</v>
      </c>
      <c r="E490" s="939">
        <f t="shared" si="439"/>
        <v>619.8738040535635</v>
      </c>
      <c r="F490" s="939">
        <f t="shared" ref="F490" si="474">IF(OR(F386="",F386&lt;0),0,F386*(F$213/F$214)*(1000*F$62/F$212)/F$9)</f>
        <v>306.52454808360011</v>
      </c>
      <c r="G490" s="1131" t="str">
        <f t="shared" si="440"/>
        <v/>
      </c>
      <c r="H490" s="66" t="s">
        <v>706</v>
      </c>
      <c r="I490" s="244" t="e">
        <f t="shared" si="443"/>
        <v>#DIV/0!</v>
      </c>
      <c r="AF490" s="755"/>
      <c r="AK490" s="939">
        <f t="shared" ref="AK490" si="475">IF(OR(AK386="",AK386&lt;0),0,AK386*(AK$213/AK$214)*(1000*AK$62/AK$212)/AK$9)</f>
        <v>6.0219349820621229E-2</v>
      </c>
      <c r="AV490" s="939">
        <f t="shared" si="445"/>
        <v>1.0079535531764674</v>
      </c>
    </row>
    <row r="491" spans="1:48" s="60" customFormat="1" x14ac:dyDescent="0.25">
      <c r="A491" s="66" t="s">
        <v>707</v>
      </c>
      <c r="B491" s="580"/>
      <c r="C491" s="244" t="e">
        <f t="shared" si="441"/>
        <v>#DIV/0!</v>
      </c>
      <c r="D491" s="939">
        <f t="shared" si="439"/>
        <v>274.73963555042855</v>
      </c>
      <c r="E491" s="939">
        <f t="shared" si="439"/>
        <v>220.01488683023939</v>
      </c>
      <c r="F491" s="939">
        <f t="shared" ref="F491" si="476">IF(OR(F387="",F387&lt;0),0,F387*(F$213/F$214)*(1000*F$62/F$212)/F$9)</f>
        <v>219.35454383314507</v>
      </c>
      <c r="G491" s="1131" t="str">
        <f t="shared" si="440"/>
        <v/>
      </c>
      <c r="H491" s="66" t="s">
        <v>707</v>
      </c>
      <c r="I491" s="244" t="e">
        <f t="shared" si="443"/>
        <v>#DIV/0!</v>
      </c>
      <c r="AF491" s="755"/>
      <c r="AK491" s="939">
        <f t="shared" ref="AK491" si="477">IF(OR(AK387="",AK387&lt;0),0,AK387*(AK$213/AK$214)*(1000*AK$62/AK$212)/AK$9)</f>
        <v>0.1710549005158945</v>
      </c>
      <c r="AV491" s="939">
        <f t="shared" si="445"/>
        <v>17.292567500787065</v>
      </c>
    </row>
    <row r="492" spans="1:48" s="60" customFormat="1" x14ac:dyDescent="0.25">
      <c r="A492" s="66" t="s">
        <v>708</v>
      </c>
      <c r="B492" s="580"/>
      <c r="C492" s="244" t="e">
        <f t="shared" si="441"/>
        <v>#DIV/0!</v>
      </c>
      <c r="D492" s="939">
        <f t="shared" si="439"/>
        <v>138.87353561460671</v>
      </c>
      <c r="E492" s="939">
        <f t="shared" si="439"/>
        <v>123.6668839655904</v>
      </c>
      <c r="F492" s="939">
        <f t="shared" ref="F492" si="478">IF(OR(F388="",F388&lt;0),0,F388*(F$213/F$214)*(1000*F$62/F$212)/F$9)</f>
        <v>64.758394387443943</v>
      </c>
      <c r="G492" s="1131" t="str">
        <f t="shared" si="440"/>
        <v/>
      </c>
      <c r="H492" s="66" t="s">
        <v>708</v>
      </c>
      <c r="I492" s="244" t="e">
        <f t="shared" si="443"/>
        <v>#DIV/0!</v>
      </c>
      <c r="AF492" s="755"/>
      <c r="AK492" s="939">
        <f t="shared" ref="AK492" si="479">IF(OR(AK388="",AK388&lt;0),0,AK388*(AK$213/AK$214)*(1000*AK$62/AK$212)/AK$9)</f>
        <v>8.147754794080532E-2</v>
      </c>
      <c r="AV492" s="939">
        <f t="shared" si="445"/>
        <v>9.6736350656733787</v>
      </c>
    </row>
    <row r="493" spans="1:48" s="60" customFormat="1" x14ac:dyDescent="0.25">
      <c r="A493" s="66" t="s">
        <v>709</v>
      </c>
      <c r="B493" s="234"/>
      <c r="C493" s="244" t="e">
        <f t="shared" si="441"/>
        <v>#DIV/0!</v>
      </c>
      <c r="D493" s="939">
        <f t="shared" si="439"/>
        <v>3974.3319416963714</v>
      </c>
      <c r="E493" s="939">
        <f t="shared" si="439"/>
        <v>3566.7039815200069</v>
      </c>
      <c r="F493" s="939">
        <f t="shared" ref="F493" si="480">IF(OR(F389="",F389&lt;0),0,F389*(F$213/F$214)*(1000*F$62/F$212)/F$9)</f>
        <v>1283.0395664823543</v>
      </c>
      <c r="G493" s="1131" t="str">
        <f t="shared" si="440"/>
        <v/>
      </c>
      <c r="H493" s="66" t="s">
        <v>709</v>
      </c>
      <c r="I493" s="244" t="e">
        <f t="shared" si="443"/>
        <v>#DIV/0!</v>
      </c>
      <c r="AF493" s="755"/>
      <c r="AK493" s="939">
        <f t="shared" ref="AK493" si="481">IF(OR(AK389="",AK389&lt;0),0,AK389*(AK$213/AK$214)*(1000*AK$62/AK$212)/AK$9)</f>
        <v>0.88774277249138844</v>
      </c>
      <c r="AV493" s="939">
        <f t="shared" si="445"/>
        <v>80.544259236257147</v>
      </c>
    </row>
    <row r="494" spans="1:48" s="60" customFormat="1" x14ac:dyDescent="0.25">
      <c r="A494" s="66" t="s">
        <v>710</v>
      </c>
      <c r="B494" s="234"/>
      <c r="C494" s="244" t="e">
        <f t="shared" si="441"/>
        <v>#DIV/0!</v>
      </c>
      <c r="D494" s="939">
        <f t="shared" si="439"/>
        <v>356.99595120395816</v>
      </c>
      <c r="E494" s="939">
        <f t="shared" si="439"/>
        <v>398.28381772135538</v>
      </c>
      <c r="F494" s="939">
        <f t="shared" ref="F494" si="482">IF(OR(F390="",F390&lt;0),0,F390*(F$213/F$214)*(1000*F$62/F$212)/F$9)</f>
        <v>90.846615648984496</v>
      </c>
      <c r="G494" s="1131" t="str">
        <f t="shared" si="440"/>
        <v/>
      </c>
      <c r="H494" s="66" t="s">
        <v>710</v>
      </c>
      <c r="I494" s="244" t="e">
        <f t="shared" si="443"/>
        <v>#DIV/0!</v>
      </c>
      <c r="AF494" s="755"/>
      <c r="AK494" s="939">
        <f t="shared" ref="AK494" si="483">IF(OR(AK390="",AK390&lt;0),0,AK390*(AK$213/AK$214)*(1000*AK$62/AK$212)/AK$9)</f>
        <v>2.5383257965883685E-2</v>
      </c>
      <c r="AV494" s="939">
        <f t="shared" si="445"/>
        <v>0.59896903678803937</v>
      </c>
    </row>
    <row r="495" spans="1:48" s="60" customFormat="1" x14ac:dyDescent="0.25">
      <c r="A495" s="66"/>
      <c r="B495" s="234"/>
      <c r="C495" s="244">
        <f t="shared" si="441"/>
        <v>0</v>
      </c>
      <c r="D495" s="939">
        <f t="shared" si="439"/>
        <v>0</v>
      </c>
      <c r="E495" s="939">
        <f t="shared" si="439"/>
        <v>0</v>
      </c>
      <c r="F495" s="939">
        <f t="shared" ref="F495" si="484">IF(OR(F391="",F391&lt;0),0,F391*(F$213/F$214)*(1000*F$62/F$212)/F$9)</f>
        <v>0</v>
      </c>
      <c r="G495" s="1131"/>
      <c r="H495" s="66"/>
      <c r="I495" s="244">
        <f t="shared" si="443"/>
        <v>0</v>
      </c>
      <c r="AF495" s="755"/>
      <c r="AK495" s="939">
        <f t="shared" ref="AK495" si="485">IF(OR(AK391="",AK391&lt;0),0,AK391*(AK$213/AK$214)*(1000*AK$62/AK$212)/AK$9)</f>
        <v>0</v>
      </c>
      <c r="AV495" s="939">
        <f t="shared" si="445"/>
        <v>0</v>
      </c>
    </row>
    <row r="496" spans="1:48" s="867" customFormat="1" x14ac:dyDescent="0.25">
      <c r="A496" s="867" t="s">
        <v>713</v>
      </c>
      <c r="C496" s="871">
        <f t="shared" si="441"/>
        <v>0</v>
      </c>
      <c r="D496" s="938">
        <f t="shared" si="439"/>
        <v>0</v>
      </c>
      <c r="E496" s="938">
        <f t="shared" si="439"/>
        <v>0</v>
      </c>
      <c r="F496" s="938">
        <f t="shared" ref="F496" si="486">IF(OR(F392="",F392&lt;0),0,F392*(F$213/F$214)*(1000*F$62/F$212)/F$9)</f>
        <v>0</v>
      </c>
      <c r="G496" s="1148"/>
      <c r="H496" s="867" t="s">
        <v>713</v>
      </c>
      <c r="I496" s="871">
        <f t="shared" si="443"/>
        <v>0</v>
      </c>
      <c r="AF496" s="1322"/>
      <c r="AK496" s="938">
        <f t="shared" ref="AK496" si="487">IF(OR(AK392="",AK392&lt;0),0,AK392*(AK$213/AK$214)*(1000*AK$62/AK$212)/AK$9)</f>
        <v>0</v>
      </c>
      <c r="AV496" s="938">
        <f t="shared" si="445"/>
        <v>0</v>
      </c>
    </row>
    <row r="497" spans="1:48" s="867" customFormat="1" x14ac:dyDescent="0.25">
      <c r="A497" s="867" t="s">
        <v>714</v>
      </c>
      <c r="C497" s="871">
        <f t="shared" si="441"/>
        <v>0</v>
      </c>
      <c r="D497" s="938">
        <f t="shared" si="439"/>
        <v>0</v>
      </c>
      <c r="E497" s="938">
        <f t="shared" si="439"/>
        <v>0</v>
      </c>
      <c r="F497" s="938">
        <f t="shared" ref="F497" si="488">IF(OR(F393="",F393&lt;0),0,F393*(F$213/F$214)*(1000*F$62/F$212)/F$9)</f>
        <v>0</v>
      </c>
      <c r="G497" s="1148"/>
      <c r="H497" s="867" t="s">
        <v>714</v>
      </c>
      <c r="I497" s="871">
        <f t="shared" si="443"/>
        <v>0</v>
      </c>
      <c r="AF497" s="1322"/>
      <c r="AK497" s="938">
        <f t="shared" ref="AK497" si="489">IF(OR(AK393="",AK393&lt;0),0,AK393*(AK$213/AK$214)*(1000*AK$62/AK$212)/AK$9)</f>
        <v>0</v>
      </c>
      <c r="AV497" s="938">
        <f t="shared" si="445"/>
        <v>0</v>
      </c>
    </row>
    <row r="498" spans="1:48" s="867" customFormat="1" x14ac:dyDescent="0.25">
      <c r="A498" s="867" t="s">
        <v>715</v>
      </c>
      <c r="C498" s="871">
        <f t="shared" si="441"/>
        <v>0</v>
      </c>
      <c r="D498" s="938">
        <f t="shared" si="439"/>
        <v>0</v>
      </c>
      <c r="E498" s="938">
        <f t="shared" si="439"/>
        <v>0</v>
      </c>
      <c r="F498" s="938">
        <f t="shared" ref="F498" si="490">IF(OR(F394="",F394&lt;0),0,F394*(F$213/F$214)*(1000*F$62/F$212)/F$9)</f>
        <v>0</v>
      </c>
      <c r="G498" s="1148"/>
      <c r="H498" s="867" t="s">
        <v>715</v>
      </c>
      <c r="I498" s="871">
        <f t="shared" si="443"/>
        <v>0</v>
      </c>
      <c r="AF498" s="1322"/>
      <c r="AK498" s="938">
        <f t="shared" ref="AK498" si="491">IF(OR(AK394="",AK394&lt;0),0,AK394*(AK$213/AK$214)*(1000*AK$62/AK$212)/AK$9)</f>
        <v>0</v>
      </c>
      <c r="AV498" s="938">
        <f t="shared" si="445"/>
        <v>0</v>
      </c>
    </row>
    <row r="499" spans="1:48" s="60" customFormat="1" x14ac:dyDescent="0.25">
      <c r="A499" s="66" t="s">
        <v>480</v>
      </c>
      <c r="B499" s="234"/>
      <c r="C499" s="244" t="e">
        <f t="shared" si="441"/>
        <v>#DIV/0!</v>
      </c>
      <c r="D499" s="939">
        <f t="shared" si="439"/>
        <v>2306.5508616843863</v>
      </c>
      <c r="E499" s="939">
        <f t="shared" si="439"/>
        <v>2518.8424758113492</v>
      </c>
      <c r="F499" s="939">
        <f t="shared" ref="F499" si="492">IF(OR(F395="",F395&lt;0),0,F395*(F$213/F$214)*(1000*F$62/F$212)/F$9)</f>
        <v>974.92035777522142</v>
      </c>
      <c r="G499" s="1131"/>
      <c r="H499" s="66" t="s">
        <v>480</v>
      </c>
      <c r="I499" s="244" t="e">
        <f t="shared" si="443"/>
        <v>#DIV/0!</v>
      </c>
      <c r="AF499" s="755"/>
      <c r="AK499" s="939">
        <f t="shared" ref="AK499" si="493">IF(OR(AK395="",AK395&lt;0),0,AK395*(AK$213/AK$214)*(1000*AK$62/AK$212)/AK$9)</f>
        <v>2.5460359579029181E-2</v>
      </c>
      <c r="AV499" s="939">
        <f t="shared" si="445"/>
        <v>1.5589611337878182</v>
      </c>
    </row>
    <row r="500" spans="1:48" s="60" customFormat="1" x14ac:dyDescent="0.25">
      <c r="A500" s="66" t="s">
        <v>481</v>
      </c>
      <c r="B500" s="639"/>
      <c r="C500" s="244" t="e">
        <f t="shared" si="441"/>
        <v>#DIV/0!</v>
      </c>
      <c r="D500" s="939">
        <f t="shared" si="439"/>
        <v>1059.7234972384649</v>
      </c>
      <c r="E500" s="939">
        <f t="shared" si="439"/>
        <v>752.41991783167543</v>
      </c>
      <c r="F500" s="939">
        <f t="shared" ref="F500" si="494">IF(OR(F396="",F396&lt;0),0,F396*(F$213/F$214)*(1000*F$62/F$212)/F$9)</f>
        <v>707.08828764844282</v>
      </c>
      <c r="G500" s="1131"/>
      <c r="H500" s="66" t="s">
        <v>481</v>
      </c>
      <c r="I500" s="244" t="e">
        <f t="shared" si="443"/>
        <v>#DIV/0!</v>
      </c>
      <c r="AF500" s="755"/>
      <c r="AK500" s="939">
        <f t="shared" ref="AK500" si="495">IF(OR(AK396="",AK396&lt;0),0,AK396*(AK$213/AK$214)*(1000*AK$62/AK$212)/AK$9)</f>
        <v>1.2068652564436899E-2</v>
      </c>
      <c r="AV500" s="939">
        <f t="shared" si="445"/>
        <v>0.13756369458111181</v>
      </c>
    </row>
    <row r="501" spans="1:48" s="60" customFormat="1" x14ac:dyDescent="0.25">
      <c r="A501" s="640"/>
      <c r="B501" s="639"/>
      <c r="C501" s="244">
        <f t="shared" si="441"/>
        <v>0</v>
      </c>
      <c r="D501" s="939">
        <f t="shared" si="439"/>
        <v>0</v>
      </c>
      <c r="E501" s="939">
        <f t="shared" si="439"/>
        <v>0</v>
      </c>
      <c r="F501" s="939">
        <f t="shared" ref="F501" si="496">IF(OR(F397="",F397&lt;0),0,F397*(F$213/F$214)*(1000*F$62/F$212)/F$9)</f>
        <v>0</v>
      </c>
      <c r="G501" s="1131"/>
      <c r="H501" s="640"/>
      <c r="I501" s="244">
        <f t="shared" si="443"/>
        <v>0</v>
      </c>
      <c r="AF501" s="755"/>
      <c r="AK501" s="939">
        <f t="shared" ref="AK501" si="497">IF(OR(AK397="",AK397&lt;0),0,AK397*(AK$213/AK$214)*(1000*AK$62/AK$212)/AK$9)</f>
        <v>0</v>
      </c>
      <c r="AV501" s="939">
        <f t="shared" si="445"/>
        <v>0</v>
      </c>
    </row>
    <row r="502" spans="1:48" s="60" customFormat="1" x14ac:dyDescent="0.25">
      <c r="A502" s="197" t="s">
        <v>716</v>
      </c>
      <c r="B502" s="639"/>
      <c r="C502" s="244" t="e">
        <f t="shared" si="441"/>
        <v>#DIV/0!</v>
      </c>
      <c r="D502" s="939">
        <f t="shared" si="439"/>
        <v>25.002439490573803</v>
      </c>
      <c r="E502" s="939">
        <f t="shared" si="439"/>
        <v>21.789299301646068</v>
      </c>
      <c r="F502" s="939">
        <f t="shared" ref="F502" si="498">IF(OR(F398="",F398&lt;0),0,F398*(F$213/F$214)*(1000*F$62/F$212)/F$9)</f>
        <v>15.138245120720338</v>
      </c>
      <c r="G502" s="1131"/>
      <c r="H502" s="197" t="s">
        <v>716</v>
      </c>
      <c r="I502" s="244" t="e">
        <f t="shared" si="443"/>
        <v>#DIV/0!</v>
      </c>
      <c r="AF502" s="755"/>
      <c r="AK502" s="939">
        <f t="shared" ref="AK502" si="499">IF(OR(AK398="",AK398&lt;0),0,AK398*(AK$213/AK$214)*(1000*AK$62/AK$212)/AK$9)</f>
        <v>1.2141683942012071E-2</v>
      </c>
      <c r="AV502" s="939">
        <f t="shared" si="445"/>
        <v>0.16612736159122279</v>
      </c>
    </row>
    <row r="503" spans="1:48" s="60" customFormat="1" x14ac:dyDescent="0.25">
      <c r="A503" s="197" t="s">
        <v>717</v>
      </c>
      <c r="B503" s="639"/>
      <c r="C503" s="244" t="e">
        <f t="shared" si="441"/>
        <v>#DIV/0!</v>
      </c>
      <c r="D503" s="939">
        <f t="shared" si="439"/>
        <v>630.34240562637399</v>
      </c>
      <c r="E503" s="939">
        <f t="shared" si="439"/>
        <v>516.96950390734105</v>
      </c>
      <c r="F503" s="939">
        <f t="shared" ref="F503" si="500">IF(OR(F399="",F399&lt;0),0,F399*(F$213/F$214)*(1000*F$62/F$212)/F$9)</f>
        <v>432.14432019416114</v>
      </c>
      <c r="G503" s="1131"/>
      <c r="H503" s="197" t="s">
        <v>717</v>
      </c>
      <c r="I503" s="244" t="e">
        <f t="shared" si="443"/>
        <v>#DIV/0!</v>
      </c>
      <c r="AF503" s="755"/>
      <c r="AK503" s="939">
        <f t="shared" ref="AK503" si="501">IF(OR(AK399="",AK399&lt;0),0,AK399*(AK$213/AK$214)*(1000*AK$62/AK$212)/AK$9)</f>
        <v>2.4831720310470158E-2</v>
      </c>
      <c r="AV503" s="939">
        <f t="shared" si="445"/>
        <v>1.3028553419339095</v>
      </c>
    </row>
    <row r="504" spans="1:48" s="60" customFormat="1" x14ac:dyDescent="0.25">
      <c r="A504" s="197" t="s">
        <v>718</v>
      </c>
      <c r="B504" s="639"/>
      <c r="C504" s="244" t="e">
        <f t="shared" si="441"/>
        <v>#DIV/0!</v>
      </c>
      <c r="D504" s="939">
        <f t="shared" si="439"/>
        <v>39.018165169252107</v>
      </c>
      <c r="E504" s="939">
        <f t="shared" si="439"/>
        <v>41.63119335587848</v>
      </c>
      <c r="F504" s="939">
        <f t="shared" ref="F504" si="502">IF(OR(F400="",F400&lt;0),0,F400*(F$213/F$214)*(1000*F$62/F$212)/F$9)</f>
        <v>13.618079634987454</v>
      </c>
      <c r="G504" s="1131"/>
      <c r="H504" s="197" t="s">
        <v>718</v>
      </c>
      <c r="I504" s="244" t="e">
        <f t="shared" si="443"/>
        <v>#DIV/0!</v>
      </c>
      <c r="AF504" s="755"/>
      <c r="AK504" s="939">
        <f t="shared" ref="AK504" si="503">IF(OR(AK400="",AK400&lt;0),0,AK400*(AK$213/AK$214)*(1000*AK$62/AK$212)/AK$9)</f>
        <v>1.7882736606278685E-3</v>
      </c>
      <c r="AV504" s="939">
        <f t="shared" si="445"/>
        <v>5.9973370099075399E-2</v>
      </c>
    </row>
    <row r="505" spans="1:48" s="60" customFormat="1" x14ac:dyDescent="0.25">
      <c r="A505" s="197" t="s">
        <v>719</v>
      </c>
      <c r="B505" s="639"/>
      <c r="C505" s="244" t="e">
        <f t="shared" si="441"/>
        <v>#DIV/0!</v>
      </c>
      <c r="D505" s="939">
        <f t="shared" ref="D505:E521" si="504">IF(OR(D401="",D401&lt;0),0,D401*(D$213/D$214)*(1000*D$62/D$212)/D$9)</f>
        <v>77.720452541982255</v>
      </c>
      <c r="E505" s="939">
        <f t="shared" si="504"/>
        <v>94.204078817603957</v>
      </c>
      <c r="F505" s="939">
        <f t="shared" ref="F505" si="505">IF(OR(F401="",F401&lt;0),0,F401*(F$213/F$214)*(1000*F$62/F$212)/F$9)</f>
        <v>22.056400855667441</v>
      </c>
      <c r="G505" s="1131"/>
      <c r="H505" s="197" t="s">
        <v>719</v>
      </c>
      <c r="I505" s="244" t="e">
        <f t="shared" si="443"/>
        <v>#DIV/0!</v>
      </c>
      <c r="AF505" s="755"/>
      <c r="AK505" s="939">
        <f t="shared" ref="AK505" si="506">IF(OR(AK401="",AK401&lt;0),0,AK401*(AK$213/AK$214)*(1000*AK$62/AK$212)/AK$9)</f>
        <v>0</v>
      </c>
      <c r="AV505" s="939">
        <f t="shared" si="445"/>
        <v>0</v>
      </c>
    </row>
    <row r="506" spans="1:48" s="60" customFormat="1" x14ac:dyDescent="0.25">
      <c r="A506" s="197" t="s">
        <v>720</v>
      </c>
      <c r="B506" s="639"/>
      <c r="C506" s="244" t="e">
        <f t="shared" si="441"/>
        <v>#DIV/0!</v>
      </c>
      <c r="D506" s="939">
        <f t="shared" si="504"/>
        <v>283.84919936605934</v>
      </c>
      <c r="E506" s="939">
        <f t="shared" si="504"/>
        <v>175.62349662728363</v>
      </c>
      <c r="F506" s="939">
        <f t="shared" ref="F506" si="507">IF(OR(F402="",F402&lt;0),0,F402*(F$213/F$214)*(1000*F$62/F$212)/F$9)</f>
        <v>170.96353690465733</v>
      </c>
      <c r="G506" s="1131"/>
      <c r="H506" s="197" t="s">
        <v>720</v>
      </c>
      <c r="I506" s="244" t="e">
        <f t="shared" si="443"/>
        <v>#DIV/0!</v>
      </c>
      <c r="AF506" s="755"/>
      <c r="AK506" s="939">
        <f t="shared" ref="AK506" si="508">IF(OR(AK402="",AK402&lt;0),0,AK402*(AK$213/AK$214)*(1000*AK$62/AK$212)/AK$9)</f>
        <v>3.2562602021073125E-2</v>
      </c>
      <c r="AV506" s="939">
        <f t="shared" si="445"/>
        <v>3.5946019049174027</v>
      </c>
    </row>
    <row r="507" spans="1:48" s="60" customFormat="1" x14ac:dyDescent="0.25">
      <c r="A507" s="197" t="s">
        <v>721</v>
      </c>
      <c r="B507" s="639"/>
      <c r="C507" s="244" t="e">
        <f t="shared" si="441"/>
        <v>#DIV/0!</v>
      </c>
      <c r="D507" s="939">
        <f t="shared" si="504"/>
        <v>339.04580950284333</v>
      </c>
      <c r="E507" s="939">
        <f t="shared" si="504"/>
        <v>397.43227947516556</v>
      </c>
      <c r="F507" s="939">
        <f t="shared" ref="F507" si="509">IF(OR(F403="",F403&lt;0),0,F403*(F$213/F$214)*(1000*F$62/F$212)/F$9)</f>
        <v>85.613046762861842</v>
      </c>
      <c r="G507" s="1131"/>
      <c r="H507" s="197" t="s">
        <v>721</v>
      </c>
      <c r="I507" s="244" t="e">
        <f t="shared" si="443"/>
        <v>#DIV/0!</v>
      </c>
      <c r="AF507" s="755"/>
      <c r="AK507" s="939">
        <f t="shared" ref="AK507" si="510">IF(OR(AK403="",AK403&lt;0),0,AK403*(AK$213/AK$214)*(1000*AK$62/AK$212)/AK$9)</f>
        <v>1.5259954142332669E-2</v>
      </c>
      <c r="AV507" s="939">
        <f t="shared" si="445"/>
        <v>0.79489017383892957</v>
      </c>
    </row>
    <row r="508" spans="1:48" s="60" customFormat="1" x14ac:dyDescent="0.25">
      <c r="A508" s="197" t="s">
        <v>722</v>
      </c>
      <c r="B508" s="639"/>
      <c r="C508" s="244" t="e">
        <f t="shared" si="441"/>
        <v>#DIV/0!</v>
      </c>
      <c r="D508" s="939">
        <f t="shared" si="504"/>
        <v>558.1131015812739</v>
      </c>
      <c r="E508" s="939">
        <f t="shared" si="504"/>
        <v>447.10066387116996</v>
      </c>
      <c r="F508" s="939">
        <f t="shared" ref="F508" si="511">IF(OR(F404="",F404&lt;0),0,F404*(F$213/F$214)*(1000*F$62/F$212)/F$9)</f>
        <v>500.44857632281821</v>
      </c>
      <c r="G508" s="1131"/>
      <c r="H508" s="197" t="s">
        <v>722</v>
      </c>
      <c r="I508" s="244" t="e">
        <f t="shared" si="443"/>
        <v>#DIV/0!</v>
      </c>
      <c r="AF508" s="755"/>
      <c r="AK508" s="939">
        <f t="shared" ref="AK508" si="512">IF(OR(AK404="",AK404&lt;0),0,AK404*(AK$213/AK$214)*(1000*AK$62/AK$212)/AK$9)</f>
        <v>2.2895591728268768E-2</v>
      </c>
      <c r="AV508" s="939">
        <f t="shared" si="445"/>
        <v>1.5725702536827615</v>
      </c>
    </row>
    <row r="509" spans="1:48" s="867" customFormat="1" x14ac:dyDescent="0.25">
      <c r="A509" s="867" t="s">
        <v>723</v>
      </c>
      <c r="C509" s="871">
        <f t="shared" si="441"/>
        <v>0</v>
      </c>
      <c r="D509" s="938">
        <f t="shared" si="504"/>
        <v>0</v>
      </c>
      <c r="E509" s="938">
        <f t="shared" si="504"/>
        <v>0</v>
      </c>
      <c r="F509" s="938">
        <f t="shared" ref="F509" si="513">IF(OR(F405="",F405&lt;0),0,F405*(F$213/F$214)*(1000*F$62/F$212)/F$9)</f>
        <v>0</v>
      </c>
      <c r="G509" s="1148"/>
      <c r="H509" s="867" t="s">
        <v>723</v>
      </c>
      <c r="I509" s="871">
        <f t="shared" si="443"/>
        <v>0</v>
      </c>
      <c r="AF509" s="1322"/>
      <c r="AK509" s="938">
        <f t="shared" ref="AK509" si="514">IF(OR(AK405="",AK405&lt;0),0,AK405*(AK$213/AK$214)*(1000*AK$62/AK$212)/AK$9)</f>
        <v>0</v>
      </c>
      <c r="AV509" s="938">
        <f t="shared" si="445"/>
        <v>0</v>
      </c>
    </row>
    <row r="510" spans="1:48" s="60" customFormat="1" x14ac:dyDescent="0.25">
      <c r="A510" s="197" t="s">
        <v>724</v>
      </c>
      <c r="B510" s="639"/>
      <c r="C510" s="244" t="e">
        <f t="shared" si="441"/>
        <v>#DIV/0!</v>
      </c>
      <c r="D510" s="939">
        <f t="shared" si="504"/>
        <v>69.096601992853792</v>
      </c>
      <c r="E510" s="939">
        <f t="shared" si="504"/>
        <v>144.17694441997284</v>
      </c>
      <c r="F510" s="939">
        <f t="shared" ref="F510" si="515">IF(OR(F406="",F406&lt;0),0,F406*(F$213/F$214)*(1000*F$62/F$212)/F$9)</f>
        <v>14.186859159830369</v>
      </c>
      <c r="G510" s="1131"/>
      <c r="H510" s="197" t="s">
        <v>724</v>
      </c>
      <c r="I510" s="244" t="e">
        <f t="shared" si="443"/>
        <v>#DIV/0!</v>
      </c>
      <c r="AF510" s="755"/>
      <c r="AK510" s="939">
        <f t="shared" ref="AK510" si="516">IF(OR(AK406="",AK406&lt;0),0,AK406*(AK$213/AK$214)*(1000*AK$62/AK$212)/AK$9)</f>
        <v>1.72890930564714E-3</v>
      </c>
      <c r="AV510" s="939">
        <f t="shared" si="445"/>
        <v>0</v>
      </c>
    </row>
    <row r="511" spans="1:48" s="867" customFormat="1" x14ac:dyDescent="0.25">
      <c r="A511" s="867" t="s">
        <v>725</v>
      </c>
      <c r="C511" s="871">
        <f t="shared" si="441"/>
        <v>0</v>
      </c>
      <c r="D511" s="938">
        <f t="shared" si="504"/>
        <v>0</v>
      </c>
      <c r="E511" s="938">
        <f t="shared" si="504"/>
        <v>0</v>
      </c>
      <c r="F511" s="938">
        <f t="shared" ref="F511" si="517">IF(OR(F407="",F407&lt;0),0,F407*(F$213/F$214)*(1000*F$62/F$212)/F$9)</f>
        <v>0</v>
      </c>
      <c r="G511" s="1148"/>
      <c r="H511" s="867" t="s">
        <v>725</v>
      </c>
      <c r="I511" s="871">
        <f t="shared" si="443"/>
        <v>0</v>
      </c>
      <c r="AF511" s="1322"/>
      <c r="AK511" s="938">
        <f t="shared" ref="AK511" si="518">IF(OR(AK407="",AK407&lt;0),0,AK407*(AK$213/AK$214)*(1000*AK$62/AK$212)/AK$9)</f>
        <v>0</v>
      </c>
      <c r="AV511" s="938">
        <f t="shared" si="445"/>
        <v>0</v>
      </c>
    </row>
    <row r="512" spans="1:48" s="60" customFormat="1" x14ac:dyDescent="0.25">
      <c r="A512" s="197"/>
      <c r="B512" s="639"/>
      <c r="C512" s="244">
        <f t="shared" si="441"/>
        <v>0</v>
      </c>
      <c r="D512" s="939">
        <f t="shared" si="504"/>
        <v>0</v>
      </c>
      <c r="E512" s="939">
        <f t="shared" si="504"/>
        <v>0</v>
      </c>
      <c r="F512" s="939">
        <f t="shared" ref="F512" si="519">IF(OR(F408="",F408&lt;0),0,F408*(F$213/F$214)*(1000*F$62/F$212)/F$9)</f>
        <v>0</v>
      </c>
      <c r="G512" s="1131"/>
      <c r="H512" s="197"/>
      <c r="I512" s="244">
        <f t="shared" si="443"/>
        <v>0</v>
      </c>
      <c r="AF512" s="755"/>
      <c r="AK512" s="939">
        <f t="shared" ref="AK512" si="520">IF(OR(AK408="",AK408&lt;0),0,AK408*(AK$213/AK$214)*(1000*AK$62/AK$212)/AK$9)</f>
        <v>0</v>
      </c>
      <c r="AV512" s="939">
        <f t="shared" si="445"/>
        <v>0</v>
      </c>
    </row>
    <row r="513" spans="1:48" s="60" customFormat="1" x14ac:dyDescent="0.25">
      <c r="A513" s="66" t="s">
        <v>726</v>
      </c>
      <c r="B513" s="639"/>
      <c r="C513" s="244" t="e">
        <f t="shared" si="441"/>
        <v>#DIV/0!</v>
      </c>
      <c r="D513" s="939">
        <f t="shared" si="504"/>
        <v>48.426871036734262</v>
      </c>
      <c r="E513" s="939">
        <f t="shared" si="504"/>
        <v>50.717400977829058</v>
      </c>
      <c r="F513" s="939">
        <f t="shared" ref="F513" si="521">IF(OR(F409="",F409&lt;0),0,F409*(F$213/F$214)*(1000*F$62/F$212)/F$9)</f>
        <v>20.114110324543162</v>
      </c>
      <c r="G513" s="1131"/>
      <c r="H513" s="66" t="s">
        <v>726</v>
      </c>
      <c r="I513" s="244" t="e">
        <f t="shared" si="443"/>
        <v>#DIV/0!</v>
      </c>
      <c r="AF513" s="755"/>
      <c r="AK513" s="939">
        <f t="shared" ref="AK513" si="522">IF(OR(AK409="",AK409&lt;0),0,AK409*(AK$213/AK$214)*(1000*AK$62/AK$212)/AK$9)</f>
        <v>2.4680553458567411E-3</v>
      </c>
      <c r="AV513" s="939">
        <f t="shared" si="445"/>
        <v>5.2829018327237701E-2</v>
      </c>
    </row>
    <row r="514" spans="1:48" s="60" customFormat="1" x14ac:dyDescent="0.25">
      <c r="A514" s="66" t="s">
        <v>727</v>
      </c>
      <c r="B514" s="639"/>
      <c r="C514" s="244" t="e">
        <f t="shared" si="441"/>
        <v>#DIV/0!</v>
      </c>
      <c r="D514" s="939">
        <f t="shared" si="504"/>
        <v>69.508268174015797</v>
      </c>
      <c r="E514" s="939">
        <f t="shared" si="504"/>
        <v>76.552245594418665</v>
      </c>
      <c r="F514" s="939">
        <f t="shared" ref="F514" si="523">IF(OR(F410="",F410&lt;0),0,F410*(F$213/F$214)*(1000*F$62/F$212)/F$9)</f>
        <v>23.270751328708197</v>
      </c>
      <c r="G514" s="1131"/>
      <c r="H514" s="66" t="s">
        <v>727</v>
      </c>
      <c r="I514" s="244" t="e">
        <f t="shared" si="443"/>
        <v>#DIV/0!</v>
      </c>
      <c r="AF514" s="755"/>
      <c r="AK514" s="939">
        <f t="shared" ref="AK514" si="524">IF(OR(AK410="",AK410&lt;0),0,AK410*(AK$213/AK$214)*(1000*AK$62/AK$212)/AK$9)</f>
        <v>1.1768371437371878E-3</v>
      </c>
      <c r="AV514" s="939">
        <f t="shared" si="445"/>
        <v>4.3507567936771276E-2</v>
      </c>
    </row>
    <row r="515" spans="1:48" s="60" customFormat="1" x14ac:dyDescent="0.25">
      <c r="A515" s="197"/>
      <c r="B515" s="639"/>
      <c r="C515" s="244">
        <f t="shared" si="441"/>
        <v>0</v>
      </c>
      <c r="D515" s="939">
        <f t="shared" si="504"/>
        <v>0</v>
      </c>
      <c r="E515" s="939">
        <f t="shared" si="504"/>
        <v>0</v>
      </c>
      <c r="F515" s="939">
        <f t="shared" ref="F515" si="525">IF(OR(F411="",F411&lt;0),0,F411*(F$213/F$214)*(1000*F$62/F$212)/F$9)</f>
        <v>0</v>
      </c>
      <c r="G515" s="1131"/>
      <c r="H515" s="197"/>
      <c r="I515" s="244">
        <f t="shared" si="443"/>
        <v>0</v>
      </c>
      <c r="AF515" s="755"/>
      <c r="AK515" s="939">
        <f t="shared" ref="AK515" si="526">IF(OR(AK411="",AK411&lt;0),0,AK411*(AK$213/AK$214)*(1000*AK$62/AK$212)/AK$9)</f>
        <v>0</v>
      </c>
      <c r="AV515" s="939">
        <f t="shared" si="445"/>
        <v>0</v>
      </c>
    </row>
    <row r="516" spans="1:48" s="60" customFormat="1" x14ac:dyDescent="0.25">
      <c r="A516" s="197" t="s">
        <v>728</v>
      </c>
      <c r="B516" s="639"/>
      <c r="C516" s="244">
        <f t="shared" si="441"/>
        <v>0</v>
      </c>
      <c r="D516" s="939">
        <f t="shared" si="504"/>
        <v>0</v>
      </c>
      <c r="E516" s="939">
        <f t="shared" si="504"/>
        <v>0</v>
      </c>
      <c r="F516" s="939">
        <f t="shared" ref="F516" si="527">IF(OR(F412="",F412&lt;0),0,F412*(F$213/F$214)*(1000*F$62/F$212)/F$9)</f>
        <v>0</v>
      </c>
      <c r="G516" s="1131"/>
      <c r="H516" s="840" t="s">
        <v>728</v>
      </c>
      <c r="I516" s="244">
        <f t="shared" si="443"/>
        <v>0</v>
      </c>
      <c r="AF516" s="755"/>
      <c r="AK516" s="939">
        <f t="shared" ref="AK516" si="528">IF(OR(AK412="",AK412&lt;0),0,AK412*(AK$213/AK$214)*(1000*AK$62/AK$212)/AK$9)</f>
        <v>0</v>
      </c>
      <c r="AV516" s="939">
        <f t="shared" si="445"/>
        <v>0</v>
      </c>
    </row>
    <row r="517" spans="1:48" s="867" customFormat="1" x14ac:dyDescent="0.25">
      <c r="A517" s="867" t="s">
        <v>729</v>
      </c>
      <c r="C517" s="871" t="e">
        <f t="shared" si="441"/>
        <v>#DIV/0!</v>
      </c>
      <c r="D517" s="938">
        <f t="shared" si="504"/>
        <v>157.26247916059449</v>
      </c>
      <c r="E517" s="938">
        <f t="shared" si="504"/>
        <v>161.95738601853228</v>
      </c>
      <c r="F517" s="938">
        <f t="shared" ref="F517" si="529">IF(OR(F413="",F413&lt;0),0,F413*(F$213/F$214)*(1000*F$62/F$212)/F$9)</f>
        <v>95.680880195898993</v>
      </c>
      <c r="G517" s="1148"/>
      <c r="H517" s="867" t="s">
        <v>729</v>
      </c>
      <c r="I517" s="871" t="e">
        <f t="shared" si="443"/>
        <v>#DIV/0!</v>
      </c>
      <c r="AF517" s="1322"/>
      <c r="AK517" s="938">
        <f t="shared" ref="AK517" si="530">IF(OR(AK413="",AK413&lt;0),0,AK413*(AK$213/AK$214)*(1000*AK$62/AK$212)/AK$9)</f>
        <v>0</v>
      </c>
      <c r="AV517" s="938">
        <f t="shared" si="445"/>
        <v>0</v>
      </c>
    </row>
    <row r="518" spans="1:48" s="60" customFormat="1" x14ac:dyDescent="0.25">
      <c r="A518" s="197" t="s">
        <v>730</v>
      </c>
      <c r="B518" s="639"/>
      <c r="C518" s="244" t="e">
        <f t="shared" si="441"/>
        <v>#DIV/0!</v>
      </c>
      <c r="D518" s="939">
        <f t="shared" si="504"/>
        <v>188.26795761632482</v>
      </c>
      <c r="E518" s="939">
        <f t="shared" si="504"/>
        <v>198.31686972074374</v>
      </c>
      <c r="F518" s="939">
        <f t="shared" ref="F518" si="531">IF(OR(F414="",F414&lt;0),0,F414*(F$213/F$214)*(1000*F$62/F$212)/F$9)</f>
        <v>101.56349217764632</v>
      </c>
      <c r="G518" s="1131"/>
      <c r="H518" s="197" t="s">
        <v>730</v>
      </c>
      <c r="I518" s="244" t="e">
        <f t="shared" si="443"/>
        <v>#DIV/0!</v>
      </c>
      <c r="AF518" s="755"/>
      <c r="AK518" s="939">
        <f t="shared" ref="AK518" si="532">IF(OR(AK414="",AK414&lt;0),0,AK414*(AK$213/AK$214)*(1000*AK$62/AK$212)/AK$9)</f>
        <v>2.389834964878243E-2</v>
      </c>
      <c r="AV518" s="939">
        <f t="shared" si="445"/>
        <v>1.2195583162927843</v>
      </c>
    </row>
    <row r="519" spans="1:48" s="60" customFormat="1" x14ac:dyDescent="0.25">
      <c r="A519" s="66" t="s">
        <v>731</v>
      </c>
      <c r="B519" s="639"/>
      <c r="C519" s="244" t="e">
        <f t="shared" si="441"/>
        <v>#DIV/0!</v>
      </c>
      <c r="D519" s="939">
        <f t="shared" si="504"/>
        <v>143.37626008318921</v>
      </c>
      <c r="E519" s="939">
        <f t="shared" si="504"/>
        <v>169.31709565804888</v>
      </c>
      <c r="F519" s="939">
        <f t="shared" ref="F519" si="533">IF(OR(F415="",F415&lt;0),0,F415*(F$213/F$214)*(1000*F$62/F$212)/F$9)</f>
        <v>103.5347435633778</v>
      </c>
      <c r="G519" s="1131"/>
      <c r="H519" s="66" t="s">
        <v>731</v>
      </c>
      <c r="I519" s="244" t="e">
        <f t="shared" si="443"/>
        <v>#DIV/0!</v>
      </c>
      <c r="AF519" s="755"/>
      <c r="AK519" s="939">
        <f t="shared" ref="AK519" si="534">IF(OR(AK415="",AK415&lt;0),0,AK415*(AK$213/AK$214)*(1000*AK$62/AK$212)/AK$9)</f>
        <v>1.6952673069897156E-3</v>
      </c>
      <c r="AV519" s="939">
        <f t="shared" si="445"/>
        <v>0.12254707980685151</v>
      </c>
    </row>
    <row r="520" spans="1:48" s="867" customFormat="1" x14ac:dyDescent="0.25">
      <c r="A520" s="867" t="s">
        <v>732</v>
      </c>
      <c r="C520" s="871" t="e">
        <f t="shared" si="441"/>
        <v>#DIV/0!</v>
      </c>
      <c r="D520" s="938">
        <f t="shared" si="504"/>
        <v>951.88490808640654</v>
      </c>
      <c r="E520" s="938">
        <f t="shared" si="504"/>
        <v>1177.8948925773373</v>
      </c>
      <c r="F520" s="938">
        <f t="shared" ref="F520" si="535">IF(OR(F416="",F416&lt;0),0,F416*(F$213/F$214)*(1000*F$62/F$212)/F$9)</f>
        <v>324.22653704131375</v>
      </c>
      <c r="G520" s="1148"/>
      <c r="H520" s="867" t="s">
        <v>732</v>
      </c>
      <c r="I520" s="871" t="e">
        <f t="shared" si="443"/>
        <v>#DIV/0!</v>
      </c>
      <c r="AF520" s="1322"/>
      <c r="AK520" s="938">
        <f t="shared" ref="AK520" si="536">IF(OR(AK416="",AK416&lt;0),0,AK416*(AK$213/AK$214)*(1000*AK$62/AK$212)/AK$9)</f>
        <v>5.4517684986376491E-2</v>
      </c>
      <c r="AV520" s="938">
        <f t="shared" si="445"/>
        <v>1.6847193627459414</v>
      </c>
    </row>
    <row r="521" spans="1:48" s="60" customFormat="1" x14ac:dyDescent="0.25">
      <c r="A521" s="66" t="s">
        <v>733</v>
      </c>
      <c r="B521" s="642"/>
      <c r="C521" s="244" t="e">
        <f t="shared" si="441"/>
        <v>#DIV/0!</v>
      </c>
      <c r="D521" s="935">
        <f t="shared" si="504"/>
        <v>203.96461701489056</v>
      </c>
      <c r="E521" s="935">
        <f t="shared" si="504"/>
        <v>206.85907378360142</v>
      </c>
      <c r="F521" s="935">
        <f t="shared" ref="F521" si="537">IF(OR(F417="",F417&lt;0),0,F417*(F$213/F$214)*(1000*F$62/F$212)/F$9)</f>
        <v>54.922981600374854</v>
      </c>
      <c r="G521" s="1131"/>
      <c r="H521" s="66" t="s">
        <v>733</v>
      </c>
      <c r="I521" s="244" t="e">
        <f t="shared" si="443"/>
        <v>#DIV/0!</v>
      </c>
      <c r="AF521" s="755"/>
      <c r="AK521" s="935">
        <f t="shared" ref="AK521" si="538">IF(OR(AK417="",AK417&lt;0),0,AK417*(AK$213/AK$214)*(1000*AK$62/AK$212)/AK$9)</f>
        <v>0</v>
      </c>
      <c r="AV521" s="935">
        <f t="shared" si="445"/>
        <v>0</v>
      </c>
    </row>
    <row r="522" spans="1:48" s="60" customFormat="1" x14ac:dyDescent="0.25">
      <c r="A522" s="66"/>
      <c r="B522" s="642"/>
      <c r="C522" s="244"/>
      <c r="D522" s="935"/>
      <c r="E522" s="935"/>
      <c r="F522" s="935"/>
      <c r="G522" s="1131"/>
      <c r="H522" s="66"/>
      <c r="I522" s="230"/>
      <c r="AF522" s="755"/>
      <c r="AK522" s="935"/>
      <c r="AV522" s="935"/>
    </row>
    <row r="523" spans="1:48" s="58" customFormat="1" x14ac:dyDescent="0.25">
      <c r="C523" s="244"/>
      <c r="D523" s="939"/>
      <c r="E523" s="939"/>
      <c r="F523" s="939"/>
      <c r="G523" s="1131"/>
      <c r="I523" s="58" t="str">
        <f t="shared" ref="I523" si="539">IF(OR(I418="",I418&lt;0),"",I418*(I$213/I$214)*(1000*I$62/I$212)/I$9)</f>
        <v/>
      </c>
      <c r="AF523" s="755"/>
      <c r="AK523" s="939"/>
      <c r="AV523" s="939"/>
    </row>
    <row r="524" spans="1:48" s="60" customFormat="1" x14ac:dyDescent="0.25">
      <c r="A524" s="648" t="s">
        <v>823</v>
      </c>
      <c r="B524" s="648"/>
      <c r="C524" s="244"/>
      <c r="D524" s="939" t="s">
        <v>1074</v>
      </c>
      <c r="E524" s="939" t="s">
        <v>1075</v>
      </c>
      <c r="F524" s="939" t="s">
        <v>1076</v>
      </c>
      <c r="G524" s="1131"/>
      <c r="H524" s="648" t="s">
        <v>823</v>
      </c>
      <c r="AF524" s="755"/>
      <c r="AK524" s="939" t="s">
        <v>1075</v>
      </c>
      <c r="AV524" s="939" t="s">
        <v>1075</v>
      </c>
    </row>
    <row r="525" spans="1:48" s="66" customFormat="1" x14ac:dyDescent="0.25">
      <c r="A525" s="90"/>
      <c r="B525" s="868"/>
      <c r="C525" s="246"/>
      <c r="D525" s="940"/>
      <c r="E525" s="940"/>
      <c r="F525" s="940"/>
      <c r="G525" s="1149"/>
      <c r="H525" s="90"/>
      <c r="I525" s="246"/>
      <c r="AF525" s="67"/>
      <c r="AK525" s="940"/>
      <c r="AV525" s="940"/>
    </row>
    <row r="526" spans="1:48" s="60" customFormat="1" x14ac:dyDescent="0.25">
      <c r="A526" s="66"/>
      <c r="B526" s="638"/>
      <c r="C526" s="244"/>
      <c r="D526" s="939"/>
      <c r="E526" s="939"/>
      <c r="F526" s="939"/>
      <c r="G526" s="1131"/>
      <c r="H526" s="66"/>
      <c r="I526" s="244"/>
      <c r="AF526" s="755"/>
      <c r="AK526" s="939"/>
      <c r="AV526" s="939"/>
    </row>
    <row r="527" spans="1:48" s="66" customFormat="1" x14ac:dyDescent="0.25">
      <c r="A527" s="66" t="s">
        <v>696</v>
      </c>
      <c r="B527" s="580"/>
      <c r="C527" s="246" t="e">
        <f>C478</f>
        <v>#DIV/0!</v>
      </c>
      <c r="D527" s="940">
        <f t="shared" ref="D527:E527" si="540">D478</f>
        <v>323.61936667036599</v>
      </c>
      <c r="E527" s="940">
        <f t="shared" si="540"/>
        <v>311.9585264690752</v>
      </c>
      <c r="F527" s="940">
        <f t="shared" ref="F527" si="541">F478</f>
        <v>200.73150667093228</v>
      </c>
      <c r="G527" s="1149"/>
      <c r="H527" s="66" t="s">
        <v>696</v>
      </c>
      <c r="I527" s="252" t="e">
        <f t="shared" ref="I527" si="542">I478</f>
        <v>#DIV/0!</v>
      </c>
      <c r="AF527" s="67"/>
      <c r="AK527" s="1354">
        <f t="shared" ref="AK527" si="543">AK478</f>
        <v>7.8322575631155647E-2</v>
      </c>
      <c r="AV527" s="1354">
        <f t="shared" ref="AV527" si="544">AV478</f>
        <v>0.13764620504038472</v>
      </c>
    </row>
    <row r="528" spans="1:48" s="66" customFormat="1" x14ac:dyDescent="0.25">
      <c r="A528" s="66" t="s">
        <v>728</v>
      </c>
      <c r="B528" s="580"/>
      <c r="C528" s="246">
        <f>C516</f>
        <v>0</v>
      </c>
      <c r="D528" s="940">
        <f t="shared" ref="D528:E528" si="545">D516</f>
        <v>0</v>
      </c>
      <c r="E528" s="940">
        <f t="shared" si="545"/>
        <v>0</v>
      </c>
      <c r="F528" s="940">
        <f t="shared" ref="F528" si="546">F516</f>
        <v>0</v>
      </c>
      <c r="G528" s="1149"/>
      <c r="H528" s="66" t="s">
        <v>728</v>
      </c>
      <c r="I528" s="252">
        <f t="shared" ref="I528" si="547">I516</f>
        <v>0</v>
      </c>
      <c r="AF528" s="67"/>
      <c r="AK528" s="1354">
        <f t="shared" ref="AK528" si="548">AK516</f>
        <v>0</v>
      </c>
      <c r="AV528" s="1354">
        <f t="shared" ref="AV528" si="549">AV516</f>
        <v>0</v>
      </c>
    </row>
    <row r="529" spans="1:48" s="66" customFormat="1" x14ac:dyDescent="0.25">
      <c r="A529" s="66" t="s">
        <v>697</v>
      </c>
      <c r="B529" s="580"/>
      <c r="C529" s="246" t="e">
        <f>C479</f>
        <v>#DIV/0!</v>
      </c>
      <c r="D529" s="940">
        <f t="shared" ref="D529:E529" si="550">D479</f>
        <v>80.353573213561717</v>
      </c>
      <c r="E529" s="940">
        <f t="shared" si="550"/>
        <v>69.241459296718418</v>
      </c>
      <c r="F529" s="940">
        <f t="shared" ref="F529" si="551">F479</f>
        <v>76.581102147406654</v>
      </c>
      <c r="G529" s="1149"/>
      <c r="H529" s="66" t="s">
        <v>697</v>
      </c>
      <c r="I529" s="252" t="e">
        <f t="shared" ref="I529" si="552">I479</f>
        <v>#DIV/0!</v>
      </c>
      <c r="AF529" s="67"/>
      <c r="AK529" s="1354">
        <f t="shared" ref="AK529" si="553">AK479</f>
        <v>2.359498166964984E-2</v>
      </c>
      <c r="AV529" s="1354">
        <f t="shared" ref="AV529" si="554">AV479</f>
        <v>3.6854750578155675E-2</v>
      </c>
    </row>
    <row r="530" spans="1:48" s="66" customFormat="1" x14ac:dyDescent="0.25">
      <c r="A530" s="66" t="s">
        <v>716</v>
      </c>
      <c r="B530" s="580"/>
      <c r="C530" s="246" t="e">
        <f t="shared" ref="C530:C533" si="555">C502</f>
        <v>#DIV/0!</v>
      </c>
      <c r="D530" s="940">
        <f t="shared" ref="D530:E533" si="556">D502</f>
        <v>25.002439490573803</v>
      </c>
      <c r="E530" s="940">
        <f t="shared" si="556"/>
        <v>21.789299301646068</v>
      </c>
      <c r="F530" s="940">
        <f t="shared" ref="F530" si="557">F502</f>
        <v>15.138245120720338</v>
      </c>
      <c r="G530" s="1149"/>
      <c r="H530" s="66" t="s">
        <v>716</v>
      </c>
      <c r="I530" s="252" t="e">
        <f t="shared" ref="I530:I533" si="558">I502</f>
        <v>#DIV/0!</v>
      </c>
      <c r="AF530" s="67"/>
      <c r="AK530" s="1354">
        <f t="shared" ref="AK530" si="559">AK502</f>
        <v>1.2141683942012071E-2</v>
      </c>
      <c r="AV530" s="1354">
        <f t="shared" ref="AV530:AV533" si="560">AV502</f>
        <v>0.16612736159122279</v>
      </c>
    </row>
    <row r="531" spans="1:48" s="66" customFormat="1" x14ac:dyDescent="0.25">
      <c r="A531" s="66" t="s">
        <v>717</v>
      </c>
      <c r="B531" s="580"/>
      <c r="C531" s="246" t="e">
        <f t="shared" si="555"/>
        <v>#DIV/0!</v>
      </c>
      <c r="D531" s="940">
        <f t="shared" si="556"/>
        <v>630.34240562637399</v>
      </c>
      <c r="E531" s="940">
        <f t="shared" si="556"/>
        <v>516.96950390734105</v>
      </c>
      <c r="F531" s="940">
        <f t="shared" ref="F531" si="561">F503</f>
        <v>432.14432019416114</v>
      </c>
      <c r="G531" s="1149"/>
      <c r="H531" s="66" t="s">
        <v>717</v>
      </c>
      <c r="I531" s="252" t="e">
        <f t="shared" si="558"/>
        <v>#DIV/0!</v>
      </c>
      <c r="AF531" s="67"/>
      <c r="AK531" s="1354">
        <f t="shared" ref="AK531" si="562">AK503</f>
        <v>2.4831720310470158E-2</v>
      </c>
      <c r="AV531" s="1354">
        <f t="shared" si="560"/>
        <v>1.3028553419339095</v>
      </c>
    </row>
    <row r="532" spans="1:48" s="66" customFormat="1" x14ac:dyDescent="0.25">
      <c r="A532" s="66" t="s">
        <v>718</v>
      </c>
      <c r="B532" s="580"/>
      <c r="C532" s="246" t="e">
        <f t="shared" si="555"/>
        <v>#DIV/0!</v>
      </c>
      <c r="D532" s="940">
        <f t="shared" si="556"/>
        <v>39.018165169252107</v>
      </c>
      <c r="E532" s="940">
        <f t="shared" si="556"/>
        <v>41.63119335587848</v>
      </c>
      <c r="F532" s="940">
        <f t="shared" ref="F532" si="563">F504</f>
        <v>13.618079634987454</v>
      </c>
      <c r="G532" s="1149"/>
      <c r="H532" s="66" t="s">
        <v>718</v>
      </c>
      <c r="I532" s="252" t="e">
        <f t="shared" si="558"/>
        <v>#DIV/0!</v>
      </c>
      <c r="AF532" s="67"/>
      <c r="AK532" s="1354">
        <f t="shared" ref="AK532" si="564">AK504</f>
        <v>1.7882736606278685E-3</v>
      </c>
      <c r="AV532" s="1354">
        <f t="shared" si="560"/>
        <v>5.9973370099075399E-2</v>
      </c>
    </row>
    <row r="533" spans="1:48" s="66" customFormat="1" x14ac:dyDescent="0.25">
      <c r="A533" s="66" t="s">
        <v>719</v>
      </c>
      <c r="B533" s="580"/>
      <c r="C533" s="246" t="e">
        <f t="shared" si="555"/>
        <v>#DIV/0!</v>
      </c>
      <c r="D533" s="940">
        <f t="shared" si="556"/>
        <v>77.720452541982255</v>
      </c>
      <c r="E533" s="940">
        <f t="shared" si="556"/>
        <v>94.204078817603957</v>
      </c>
      <c r="F533" s="940">
        <f t="shared" ref="F533" si="565">F505</f>
        <v>22.056400855667441</v>
      </c>
      <c r="G533" s="1149"/>
      <c r="H533" s="66" t="s">
        <v>719</v>
      </c>
      <c r="I533" s="252" t="e">
        <f t="shared" si="558"/>
        <v>#DIV/0!</v>
      </c>
      <c r="AF533" s="67"/>
      <c r="AK533" s="1354">
        <f t="shared" ref="AK533" si="566">AK505</f>
        <v>0</v>
      </c>
      <c r="AV533" s="1354">
        <f t="shared" si="560"/>
        <v>0</v>
      </c>
    </row>
    <row r="534" spans="1:48" s="66" customFormat="1" x14ac:dyDescent="0.25">
      <c r="A534" s="66" t="s">
        <v>730</v>
      </c>
      <c r="B534" s="580"/>
      <c r="C534" s="246" t="e">
        <f t="shared" ref="C534:C535" si="567">C518</f>
        <v>#DIV/0!</v>
      </c>
      <c r="D534" s="940">
        <f t="shared" ref="D534:E535" si="568">D518</f>
        <v>188.26795761632482</v>
      </c>
      <c r="E534" s="940">
        <f t="shared" si="568"/>
        <v>198.31686972074374</v>
      </c>
      <c r="F534" s="940">
        <f t="shared" ref="F534" si="569">F518</f>
        <v>101.56349217764632</v>
      </c>
      <c r="G534" s="1149"/>
      <c r="H534" s="66" t="s">
        <v>730</v>
      </c>
      <c r="I534" s="252" t="e">
        <f t="shared" ref="I534:I535" si="570">I518</f>
        <v>#DIV/0!</v>
      </c>
      <c r="AF534" s="67"/>
      <c r="AK534" s="1354">
        <f t="shared" ref="AK534" si="571">AK518</f>
        <v>2.389834964878243E-2</v>
      </c>
      <c r="AV534" s="1354">
        <f t="shared" ref="AV534:AV535" si="572">AV518</f>
        <v>1.2195583162927843</v>
      </c>
    </row>
    <row r="535" spans="1:48" s="66" customFormat="1" x14ac:dyDescent="0.25">
      <c r="A535" s="66" t="s">
        <v>731</v>
      </c>
      <c r="B535" s="580"/>
      <c r="C535" s="246" t="e">
        <f t="shared" si="567"/>
        <v>#DIV/0!</v>
      </c>
      <c r="D535" s="940">
        <f t="shared" si="568"/>
        <v>143.37626008318921</v>
      </c>
      <c r="E535" s="940">
        <f t="shared" si="568"/>
        <v>169.31709565804888</v>
      </c>
      <c r="F535" s="940">
        <f t="shared" ref="F535" si="573">F519</f>
        <v>103.5347435633778</v>
      </c>
      <c r="G535" s="1149"/>
      <c r="H535" s="66" t="s">
        <v>731</v>
      </c>
      <c r="I535" s="252" t="e">
        <f t="shared" si="570"/>
        <v>#DIV/0!</v>
      </c>
      <c r="AF535" s="67"/>
      <c r="AK535" s="1354">
        <f t="shared" ref="AK535" si="574">AK519</f>
        <v>1.6952673069897156E-3</v>
      </c>
      <c r="AV535" s="1354">
        <f t="shared" si="572"/>
        <v>0.12254707980685151</v>
      </c>
    </row>
    <row r="536" spans="1:48" s="66" customFormat="1" x14ac:dyDescent="0.25">
      <c r="A536" s="66" t="s">
        <v>826</v>
      </c>
      <c r="B536" s="580"/>
      <c r="C536" s="246" t="e">
        <f t="shared" ref="C536:C539" si="575">C481</f>
        <v>#DIV/0!</v>
      </c>
      <c r="D536" s="940">
        <f t="shared" ref="D536:E539" si="576">D481</f>
        <v>75.273816097348217</v>
      </c>
      <c r="E536" s="940">
        <f t="shared" si="576"/>
        <v>44.453738105095383</v>
      </c>
      <c r="F536" s="940">
        <f t="shared" ref="F536" si="577">F481</f>
        <v>67.893458116982544</v>
      </c>
      <c r="G536" s="1149"/>
      <c r="H536" s="66" t="s">
        <v>734</v>
      </c>
      <c r="I536" s="252" t="e">
        <f t="shared" ref="I536:I537" si="578">I481</f>
        <v>#DIV/0!</v>
      </c>
      <c r="AF536" s="67"/>
      <c r="AK536" s="1354">
        <f t="shared" ref="AK536" si="579">AK481</f>
        <v>2.6609575581448401E-3</v>
      </c>
      <c r="AV536" s="1354">
        <f t="shared" ref="AV536:AV539" si="580">AV481</f>
        <v>5.0377020224355244E-2</v>
      </c>
    </row>
    <row r="537" spans="1:48" s="66" customFormat="1" x14ac:dyDescent="0.25">
      <c r="A537" s="66" t="s">
        <v>700</v>
      </c>
      <c r="B537" s="580"/>
      <c r="C537" s="246" t="e">
        <f t="shared" si="575"/>
        <v>#DIV/0!</v>
      </c>
      <c r="D537" s="940">
        <f t="shared" si="576"/>
        <v>79.34392755128836</v>
      </c>
      <c r="E537" s="940">
        <f t="shared" si="576"/>
        <v>65.548171378643232</v>
      </c>
      <c r="F537" s="940">
        <f t="shared" ref="F537" si="581">F482</f>
        <v>77.710290771022443</v>
      </c>
      <c r="G537" s="1149"/>
      <c r="H537" s="66" t="s">
        <v>700</v>
      </c>
      <c r="I537" s="252" t="e">
        <f t="shared" si="578"/>
        <v>#DIV/0!</v>
      </c>
      <c r="AF537" s="67"/>
      <c r="AK537" s="1354">
        <f t="shared" ref="AK537" si="582">AK482</f>
        <v>2.1952620539519479E-3</v>
      </c>
      <c r="AV537" s="1354">
        <f t="shared" si="580"/>
        <v>5.0924734773409822E-2</v>
      </c>
    </row>
    <row r="538" spans="1:48" s="66" customFormat="1" x14ac:dyDescent="0.25">
      <c r="A538" s="66" t="s">
        <v>701</v>
      </c>
      <c r="B538" s="580"/>
      <c r="C538" s="246" t="e">
        <f t="shared" si="575"/>
        <v>#DIV/0!</v>
      </c>
      <c r="D538" s="940">
        <f t="shared" si="576"/>
        <v>55.817033302330216</v>
      </c>
      <c r="E538" s="940">
        <f t="shared" si="576"/>
        <v>34.852550441467208</v>
      </c>
      <c r="F538" s="940">
        <f t="shared" ref="F538" si="583">F483</f>
        <v>29.458857630377111</v>
      </c>
      <c r="G538" s="1149"/>
      <c r="H538" s="66" t="s">
        <v>701</v>
      </c>
      <c r="I538" s="252" t="e">
        <f>I513</f>
        <v>#DIV/0!</v>
      </c>
      <c r="AF538" s="67"/>
      <c r="AK538" s="1354">
        <f t="shared" ref="AK538" si="584">AK483</f>
        <v>9.4430827554017691E-3</v>
      </c>
      <c r="AV538" s="1354">
        <f t="shared" si="580"/>
        <v>0.40336078993839575</v>
      </c>
    </row>
    <row r="539" spans="1:48" s="66" customFormat="1" x14ac:dyDescent="0.25">
      <c r="A539" s="66" t="s">
        <v>702</v>
      </c>
      <c r="B539" s="580"/>
      <c r="C539" s="246" t="e">
        <f t="shared" si="575"/>
        <v>#DIV/0!</v>
      </c>
      <c r="D539" s="940">
        <f t="shared" si="576"/>
        <v>20.299810716088892</v>
      </c>
      <c r="E539" s="940">
        <f t="shared" si="576"/>
        <v>17.884413752916796</v>
      </c>
      <c r="F539" s="940">
        <f t="shared" ref="F539" si="585">F484</f>
        <v>14.199957650800156</v>
      </c>
      <c r="G539" s="1149"/>
      <c r="H539" s="66" t="s">
        <v>702</v>
      </c>
      <c r="I539" s="252" t="e">
        <f>I514</f>
        <v>#DIV/0!</v>
      </c>
      <c r="AF539" s="67"/>
      <c r="AK539" s="1354">
        <f t="shared" ref="AK539" si="586">AK484</f>
        <v>3.1926845144247839E-3</v>
      </c>
      <c r="AV539" s="1354">
        <f t="shared" si="580"/>
        <v>6.892628628567031E-2</v>
      </c>
    </row>
    <row r="540" spans="1:48" s="66" customFormat="1" x14ac:dyDescent="0.25">
      <c r="A540" s="66" t="s">
        <v>824</v>
      </c>
      <c r="B540" s="580"/>
      <c r="C540" s="246" t="e">
        <f>C499</f>
        <v>#DIV/0!</v>
      </c>
      <c r="D540" s="940">
        <f t="shared" ref="D540:E540" si="587">D499</f>
        <v>2306.5508616843863</v>
      </c>
      <c r="E540" s="940">
        <f t="shared" si="587"/>
        <v>2518.8424758113492</v>
      </c>
      <c r="F540" s="940">
        <f t="shared" ref="F540" si="588">F499</f>
        <v>974.92035777522142</v>
      </c>
      <c r="G540" s="1149"/>
      <c r="H540" s="66" t="s">
        <v>824</v>
      </c>
      <c r="I540" s="252" t="e">
        <f t="shared" ref="I540" si="589">I499</f>
        <v>#DIV/0!</v>
      </c>
      <c r="AF540" s="67"/>
      <c r="AK540" s="1354">
        <f t="shared" ref="AK540" si="590">AK499</f>
        <v>2.5460359579029181E-2</v>
      </c>
      <c r="AV540" s="1354">
        <f t="shared" ref="AV540" si="591">AV499</f>
        <v>1.5589611337878182</v>
      </c>
    </row>
    <row r="541" spans="1:48" s="66" customFormat="1" x14ac:dyDescent="0.25">
      <c r="A541" s="66" t="s">
        <v>722</v>
      </c>
      <c r="B541" s="580"/>
      <c r="C541" s="246" t="e">
        <f>C508</f>
        <v>#DIV/0!</v>
      </c>
      <c r="D541" s="940">
        <f t="shared" ref="D541:E541" si="592">D508</f>
        <v>558.1131015812739</v>
      </c>
      <c r="E541" s="940">
        <f t="shared" si="592"/>
        <v>447.10066387116996</v>
      </c>
      <c r="F541" s="940">
        <f t="shared" ref="F541" si="593">F508</f>
        <v>500.44857632281821</v>
      </c>
      <c r="G541" s="1149"/>
      <c r="H541" s="66" t="s">
        <v>722</v>
      </c>
      <c r="I541" s="252" t="e">
        <f t="shared" ref="I541" si="594">I508</f>
        <v>#DIV/0!</v>
      </c>
      <c r="AF541" s="67"/>
      <c r="AK541" s="1354">
        <f t="shared" ref="AK541" si="595">AK508</f>
        <v>2.2895591728268768E-2</v>
      </c>
      <c r="AV541" s="1354">
        <f t="shared" ref="AV541" si="596">AV508</f>
        <v>1.5725702536827615</v>
      </c>
    </row>
    <row r="542" spans="1:48" s="66" customFormat="1" x14ac:dyDescent="0.25">
      <c r="A542" s="66" t="s">
        <v>825</v>
      </c>
      <c r="B542" s="580"/>
      <c r="C542" s="246" t="e">
        <f>C500</f>
        <v>#DIV/0!</v>
      </c>
      <c r="D542" s="940">
        <f t="shared" ref="D542:E542" si="597">D500</f>
        <v>1059.7234972384649</v>
      </c>
      <c r="E542" s="940">
        <f t="shared" si="597"/>
        <v>752.41991783167543</v>
      </c>
      <c r="F542" s="940">
        <f t="shared" ref="F542" si="598">F500</f>
        <v>707.08828764844282</v>
      </c>
      <c r="G542" s="1149"/>
      <c r="H542" s="66" t="s">
        <v>825</v>
      </c>
      <c r="I542" s="252" t="e">
        <f t="shared" ref="I542" si="599">I500</f>
        <v>#DIV/0!</v>
      </c>
      <c r="AF542" s="67"/>
      <c r="AK542" s="1354">
        <f t="shared" ref="AK542" si="600">AK500</f>
        <v>1.2068652564436899E-2</v>
      </c>
      <c r="AV542" s="1354">
        <f t="shared" ref="AV542" si="601">AV500</f>
        <v>0.13756369458111181</v>
      </c>
    </row>
    <row r="543" spans="1:48" s="66" customFormat="1" x14ac:dyDescent="0.25">
      <c r="A543" s="66" t="s">
        <v>703</v>
      </c>
      <c r="B543" s="580"/>
      <c r="C543" s="246" t="e">
        <f t="shared" ref="C543:C545" si="602">C487</f>
        <v>#DIV/0!</v>
      </c>
      <c r="D543" s="940">
        <f t="shared" ref="D543:E545" si="603">D487</f>
        <v>221.18472470138408</v>
      </c>
      <c r="E543" s="940">
        <f t="shared" si="603"/>
        <v>277.46066445325494</v>
      </c>
      <c r="F543" s="940">
        <f t="shared" ref="F543" si="604">F487</f>
        <v>120.16868849684732</v>
      </c>
      <c r="G543" s="1149"/>
      <c r="H543" s="66" t="s">
        <v>703</v>
      </c>
      <c r="I543" s="252" t="e">
        <f t="shared" ref="I543:I545" si="605">I487</f>
        <v>#DIV/0!</v>
      </c>
      <c r="AF543" s="67"/>
      <c r="AK543" s="1354">
        <f t="shared" ref="AK543" si="606">AK487</f>
        <v>1.6814827633819095E-2</v>
      </c>
      <c r="AV543" s="1354">
        <f t="shared" ref="AV543:AV545" si="607">AV487</f>
        <v>0.88249902893619381</v>
      </c>
    </row>
    <row r="544" spans="1:48" s="66" customFormat="1" x14ac:dyDescent="0.25">
      <c r="A544" s="66" t="s">
        <v>704</v>
      </c>
      <c r="B544" s="580"/>
      <c r="C544" s="246" t="e">
        <f t="shared" si="602"/>
        <v>#DIV/0!</v>
      </c>
      <c r="D544" s="940">
        <f t="shared" si="603"/>
        <v>49.217524514754594</v>
      </c>
      <c r="E544" s="940">
        <f t="shared" si="603"/>
        <v>53.232127965197684</v>
      </c>
      <c r="F544" s="940">
        <f t="shared" ref="F544" si="608">F488</f>
        <v>15.124991596991862</v>
      </c>
      <c r="G544" s="1149"/>
      <c r="H544" s="66" t="s">
        <v>704</v>
      </c>
      <c r="I544" s="252" t="e">
        <f t="shared" si="605"/>
        <v>#DIV/0!</v>
      </c>
      <c r="AF544" s="67"/>
      <c r="AK544" s="1354">
        <f t="shared" ref="AK544" si="609">AK488</f>
        <v>2.5327454394811068E-3</v>
      </c>
      <c r="AV544" s="1354">
        <f t="shared" si="607"/>
        <v>3.8414689918326951E-2</v>
      </c>
    </row>
    <row r="545" spans="1:49" s="66" customFormat="1" x14ac:dyDescent="0.25">
      <c r="A545" s="66" t="s">
        <v>705</v>
      </c>
      <c r="B545" s="580"/>
      <c r="C545" s="246" t="e">
        <f t="shared" si="602"/>
        <v>#DIV/0!</v>
      </c>
      <c r="D545" s="940">
        <f t="shared" si="603"/>
        <v>4139.7535673916082</v>
      </c>
      <c r="E545" s="940">
        <f t="shared" si="603"/>
        <v>4655.119675090169</v>
      </c>
      <c r="F545" s="940">
        <f t="shared" ref="F545" si="610">F489</f>
        <v>1361.077554881736</v>
      </c>
      <c r="G545" s="1149"/>
      <c r="H545" s="66" t="s">
        <v>705</v>
      </c>
      <c r="I545" s="252" t="e">
        <f t="shared" si="605"/>
        <v>#DIV/0!</v>
      </c>
      <c r="AF545" s="67"/>
      <c r="AK545" s="1354">
        <f t="shared" ref="AK545" si="611">AK489</f>
        <v>0.12982757420926727</v>
      </c>
      <c r="AV545" s="1354">
        <f t="shared" si="607"/>
        <v>7.2773559609901159</v>
      </c>
    </row>
    <row r="546" spans="1:49" s="66" customFormat="1" x14ac:dyDescent="0.25">
      <c r="A546" s="66" t="s">
        <v>724</v>
      </c>
      <c r="B546" s="580"/>
      <c r="C546" s="246" t="e">
        <f>C510</f>
        <v>#DIV/0!</v>
      </c>
      <c r="D546" s="940">
        <f t="shared" ref="D546:E546" si="612">D510</f>
        <v>69.096601992853792</v>
      </c>
      <c r="E546" s="940">
        <f t="shared" si="612"/>
        <v>144.17694441997284</v>
      </c>
      <c r="F546" s="940">
        <f t="shared" ref="F546" si="613">F510</f>
        <v>14.186859159830369</v>
      </c>
      <c r="G546" s="1149"/>
      <c r="H546" s="66" t="s">
        <v>724</v>
      </c>
      <c r="I546" s="252" t="e">
        <f t="shared" ref="I546" si="614">I510</f>
        <v>#DIV/0!</v>
      </c>
      <c r="AF546" s="67"/>
      <c r="AK546" s="1354">
        <f t="shared" ref="AK546" si="615">AK510</f>
        <v>1.72890930564714E-3</v>
      </c>
      <c r="AV546" s="1354">
        <f t="shared" ref="AV546" si="616">AV510</f>
        <v>0</v>
      </c>
    </row>
    <row r="547" spans="1:49" s="66" customFormat="1" x14ac:dyDescent="0.25">
      <c r="B547" s="580"/>
      <c r="C547" s="246"/>
      <c r="D547" s="940"/>
      <c r="E547" s="940"/>
      <c r="F547" s="940"/>
      <c r="G547" s="1149"/>
      <c r="I547" s="252"/>
      <c r="AF547" s="67"/>
      <c r="AK547" s="1354"/>
      <c r="AV547" s="1354"/>
    </row>
    <row r="548" spans="1:49" s="66" customFormat="1" x14ac:dyDescent="0.25">
      <c r="A548" s="66" t="s">
        <v>706</v>
      </c>
      <c r="B548" s="580"/>
      <c r="C548" s="246" t="e">
        <f>C490</f>
        <v>#DIV/0!</v>
      </c>
      <c r="D548" s="940">
        <f t="shared" ref="D548:E548" si="617">D490</f>
        <v>743.97513372582966</v>
      </c>
      <c r="E548" s="940">
        <f t="shared" si="617"/>
        <v>619.8738040535635</v>
      </c>
      <c r="F548" s="940">
        <f t="shared" ref="F548" si="618">F490</f>
        <v>306.52454808360011</v>
      </c>
      <c r="G548" s="1149"/>
      <c r="H548" s="66" t="s">
        <v>706</v>
      </c>
      <c r="I548" s="252" t="e">
        <f t="shared" ref="I548" si="619">I490</f>
        <v>#DIV/0!</v>
      </c>
      <c r="AF548" s="67"/>
      <c r="AK548" s="1354">
        <f t="shared" ref="AK548" si="620">AK490</f>
        <v>6.0219349820621229E-2</v>
      </c>
      <c r="AV548" s="1354">
        <f t="shared" ref="AV548" si="621">AV490</f>
        <v>1.0079535531764674</v>
      </c>
    </row>
    <row r="549" spans="1:49" s="66" customFormat="1" x14ac:dyDescent="0.25">
      <c r="A549" s="66" t="s">
        <v>720</v>
      </c>
      <c r="B549" s="580"/>
      <c r="C549" s="246" t="e">
        <f t="shared" ref="C549:C551" si="622">C506</f>
        <v>#DIV/0!</v>
      </c>
      <c r="D549" s="940">
        <f t="shared" ref="D549:E551" si="623">D506</f>
        <v>283.84919936605934</v>
      </c>
      <c r="E549" s="940">
        <f t="shared" si="623"/>
        <v>175.62349662728363</v>
      </c>
      <c r="F549" s="940">
        <f t="shared" ref="F549" si="624">F506</f>
        <v>170.96353690465733</v>
      </c>
      <c r="G549" s="1149"/>
      <c r="H549" s="66" t="s">
        <v>720</v>
      </c>
      <c r="I549" s="252" t="e">
        <f t="shared" ref="I549:I551" si="625">I506</f>
        <v>#DIV/0!</v>
      </c>
      <c r="AF549" s="67"/>
      <c r="AK549" s="1354">
        <f t="shared" ref="AK549" si="626">AK506</f>
        <v>3.2562602021073125E-2</v>
      </c>
      <c r="AV549" s="1354">
        <f t="shared" ref="AV549:AV551" si="627">AV506</f>
        <v>3.5946019049174027</v>
      </c>
    </row>
    <row r="550" spans="1:49" s="66" customFormat="1" x14ac:dyDescent="0.25">
      <c r="A550" s="66" t="s">
        <v>721</v>
      </c>
      <c r="B550" s="580"/>
      <c r="C550" s="246" t="e">
        <f t="shared" si="622"/>
        <v>#DIV/0!</v>
      </c>
      <c r="D550" s="940">
        <f t="shared" si="623"/>
        <v>339.04580950284333</v>
      </c>
      <c r="E550" s="940">
        <f t="shared" si="623"/>
        <v>397.43227947516556</v>
      </c>
      <c r="F550" s="940">
        <f t="shared" ref="F550" si="628">F507</f>
        <v>85.613046762861842</v>
      </c>
      <c r="G550" s="1149"/>
      <c r="H550" s="66" t="s">
        <v>721</v>
      </c>
      <c r="I550" s="252" t="e">
        <f t="shared" si="625"/>
        <v>#DIV/0!</v>
      </c>
      <c r="AF550" s="67"/>
      <c r="AK550" s="1354">
        <f t="shared" ref="AK550" si="629">AK507</f>
        <v>1.5259954142332669E-2</v>
      </c>
      <c r="AV550" s="1354">
        <f t="shared" si="627"/>
        <v>0.79489017383892957</v>
      </c>
    </row>
    <row r="551" spans="1:49" s="66" customFormat="1" x14ac:dyDescent="0.25">
      <c r="A551" s="66" t="s">
        <v>710</v>
      </c>
      <c r="B551" s="580"/>
      <c r="C551" s="246" t="e">
        <f t="shared" si="622"/>
        <v>#DIV/0!</v>
      </c>
      <c r="D551" s="940">
        <f t="shared" si="623"/>
        <v>558.1131015812739</v>
      </c>
      <c r="E551" s="940">
        <f t="shared" si="623"/>
        <v>447.10066387116996</v>
      </c>
      <c r="F551" s="940">
        <f t="shared" ref="F551" si="630">F508</f>
        <v>500.44857632281821</v>
      </c>
      <c r="G551" s="1149"/>
      <c r="H551" s="66" t="s">
        <v>710</v>
      </c>
      <c r="I551" s="252" t="e">
        <f t="shared" si="625"/>
        <v>#DIV/0!</v>
      </c>
      <c r="AF551" s="67"/>
      <c r="AK551" s="1354">
        <f t="shared" ref="AK551" si="631">AK508</f>
        <v>2.2895591728268768E-2</v>
      </c>
      <c r="AV551" s="1354">
        <f t="shared" si="627"/>
        <v>1.5725702536827615</v>
      </c>
    </row>
    <row r="552" spans="1:49" s="66" customFormat="1" x14ac:dyDescent="0.25">
      <c r="A552" s="66" t="s">
        <v>707</v>
      </c>
      <c r="B552" s="868"/>
      <c r="C552" s="246" t="e">
        <f t="shared" ref="C552:C554" si="632">C491</f>
        <v>#DIV/0!</v>
      </c>
      <c r="D552" s="940">
        <f t="shared" ref="D552:E554" si="633">D491</f>
        <v>274.73963555042855</v>
      </c>
      <c r="E552" s="940">
        <f t="shared" si="633"/>
        <v>220.01488683023939</v>
      </c>
      <c r="F552" s="940">
        <f t="shared" ref="F552" si="634">F491</f>
        <v>219.35454383314507</v>
      </c>
      <c r="G552" s="1149"/>
      <c r="H552" s="66" t="s">
        <v>707</v>
      </c>
      <c r="I552" s="252" t="e">
        <f t="shared" ref="I552:I554" si="635">I491</f>
        <v>#DIV/0!</v>
      </c>
      <c r="AF552" s="67"/>
      <c r="AK552" s="1354">
        <f t="shared" ref="AK552" si="636">AK491</f>
        <v>0.1710549005158945</v>
      </c>
      <c r="AV552" s="1354">
        <f t="shared" ref="AV552:AV554" si="637">AV491</f>
        <v>17.292567500787065</v>
      </c>
    </row>
    <row r="553" spans="1:49" s="66" customFormat="1" x14ac:dyDescent="0.25">
      <c r="A553" s="66" t="s">
        <v>708</v>
      </c>
      <c r="B553" s="868"/>
      <c r="C553" s="246" t="e">
        <f t="shared" si="632"/>
        <v>#DIV/0!</v>
      </c>
      <c r="D553" s="940">
        <f t="shared" si="633"/>
        <v>138.87353561460671</v>
      </c>
      <c r="E553" s="940">
        <f t="shared" si="633"/>
        <v>123.6668839655904</v>
      </c>
      <c r="F553" s="940">
        <f t="shared" ref="F553" si="638">F492</f>
        <v>64.758394387443943</v>
      </c>
      <c r="G553" s="1149"/>
      <c r="H553" s="66" t="s">
        <v>708</v>
      </c>
      <c r="I553" s="252" t="e">
        <f t="shared" si="635"/>
        <v>#DIV/0!</v>
      </c>
      <c r="AF553" s="67"/>
      <c r="AK553" s="1354">
        <f t="shared" ref="AK553" si="639">AK492</f>
        <v>8.147754794080532E-2</v>
      </c>
      <c r="AV553" s="1354">
        <f t="shared" si="637"/>
        <v>9.6736350656733787</v>
      </c>
    </row>
    <row r="554" spans="1:49" s="66" customFormat="1" x14ac:dyDescent="0.25">
      <c r="A554" s="66" t="s">
        <v>709</v>
      </c>
      <c r="B554" s="868"/>
      <c r="C554" s="246" t="e">
        <f t="shared" si="632"/>
        <v>#DIV/0!</v>
      </c>
      <c r="D554" s="940">
        <f t="shared" si="633"/>
        <v>3974.3319416963714</v>
      </c>
      <c r="E554" s="940">
        <f t="shared" si="633"/>
        <v>3566.7039815200069</v>
      </c>
      <c r="F554" s="940">
        <f t="shared" ref="F554" si="640">F493</f>
        <v>1283.0395664823543</v>
      </c>
      <c r="G554" s="1149"/>
      <c r="H554" s="66" t="s">
        <v>709</v>
      </c>
      <c r="I554" s="252" t="e">
        <f t="shared" si="635"/>
        <v>#DIV/0!</v>
      </c>
      <c r="AF554" s="67"/>
      <c r="AK554" s="1354">
        <f t="shared" ref="AK554" si="641">AK493</f>
        <v>0.88774277249138844</v>
      </c>
      <c r="AV554" s="1354">
        <f t="shared" si="637"/>
        <v>80.544259236257147</v>
      </c>
    </row>
    <row r="555" spans="1:49" s="66" customFormat="1" x14ac:dyDescent="0.25">
      <c r="A555" s="66" t="s">
        <v>733</v>
      </c>
      <c r="B555" s="868"/>
      <c r="C555" s="246" t="e">
        <f>C521</f>
        <v>#DIV/0!</v>
      </c>
      <c r="D555" s="940">
        <f t="shared" ref="D555:E555" si="642">D521</f>
        <v>203.96461701489056</v>
      </c>
      <c r="E555" s="940">
        <f t="shared" si="642"/>
        <v>206.85907378360142</v>
      </c>
      <c r="F555" s="940">
        <f t="shared" ref="F555" si="643">F521</f>
        <v>54.922981600374854</v>
      </c>
      <c r="G555" s="1149"/>
      <c r="H555" s="66" t="s">
        <v>733</v>
      </c>
      <c r="I555" s="252" t="e">
        <f t="shared" ref="I555" si="644">I521</f>
        <v>#DIV/0!</v>
      </c>
      <c r="AF555" s="67"/>
      <c r="AK555" s="1354">
        <f t="shared" ref="AK555" si="645">AK521</f>
        <v>0</v>
      </c>
      <c r="AV555" s="1354">
        <f t="shared" ref="AV555" si="646">AV521</f>
        <v>0</v>
      </c>
    </row>
    <row r="556" spans="1:49" s="66" customFormat="1" x14ac:dyDescent="0.25">
      <c r="B556" s="868"/>
      <c r="C556" s="246"/>
      <c r="D556" s="940"/>
      <c r="E556" s="940"/>
      <c r="F556" s="940"/>
      <c r="G556" s="1149"/>
      <c r="I556" s="172"/>
      <c r="AF556" s="67"/>
      <c r="AK556" s="940"/>
      <c r="AV556" s="940"/>
    </row>
    <row r="557" spans="1:49" s="60" customFormat="1" x14ac:dyDescent="0.25">
      <c r="A557" s="66"/>
      <c r="B557" s="642"/>
      <c r="C557" s="244"/>
      <c r="D557" s="939" t="str">
        <f>IF(D523="","",D523*1000)</f>
        <v/>
      </c>
      <c r="E557" s="939" t="str">
        <f>IF(E523="","",E523*1000)</f>
        <v/>
      </c>
      <c r="F557" s="939" t="str">
        <f>IF(F523="","",F523*1000)</f>
        <v/>
      </c>
      <c r="G557" s="1131"/>
      <c r="H557" s="642"/>
      <c r="AF557" s="755"/>
      <c r="AK557" s="939" t="str">
        <f>IF(AK523="","",AK523*1000)</f>
        <v/>
      </c>
      <c r="AV557" s="939" t="str">
        <f>IF(AV523="","",AV523*1000)</f>
        <v/>
      </c>
    </row>
    <row r="558" spans="1:49" x14ac:dyDescent="0.25">
      <c r="C558" s="714"/>
      <c r="D558" s="941"/>
      <c r="E558" s="941"/>
      <c r="F558" s="941"/>
      <c r="AK558" s="941"/>
      <c r="AV558" s="941"/>
    </row>
    <row r="559" spans="1:49" s="682" customFormat="1" x14ac:dyDescent="0.25">
      <c r="A559" s="682" t="s">
        <v>424</v>
      </c>
      <c r="C559" s="715" t="s">
        <v>830</v>
      </c>
      <c r="D559" s="745" t="e">
        <f>D$473/D$22</f>
        <v>#DIV/0!</v>
      </c>
      <c r="E559" s="745" t="e">
        <f>E$473/E$22</f>
        <v>#DIV/0!</v>
      </c>
      <c r="F559" s="745" t="e">
        <f>F$473/F$22</f>
        <v>#DIV/0!</v>
      </c>
      <c r="G559" s="1150"/>
      <c r="H559" s="682" t="s">
        <v>424</v>
      </c>
      <c r="I559" s="682" t="e">
        <f>I$473/I$22</f>
        <v>#DIV/0!</v>
      </c>
      <c r="AF559" s="710"/>
      <c r="AK559" s="745" t="e">
        <f>AK$473/AK$22</f>
        <v>#DIV/0!</v>
      </c>
      <c r="AV559" s="745" t="e">
        <f>AV$473/AV$22</f>
        <v>#DIV/0!</v>
      </c>
    </row>
    <row r="560" spans="1:49" s="682" customFormat="1" x14ac:dyDescent="0.25">
      <c r="A560" s="682" t="s">
        <v>425</v>
      </c>
      <c r="C560" s="715" t="s">
        <v>830</v>
      </c>
      <c r="D560" s="745">
        <f>D$474/D$16</f>
        <v>4.6579596882446364</v>
      </c>
      <c r="E560" s="745">
        <f>E$474/E$16</f>
        <v>3.6481557901420487</v>
      </c>
      <c r="F560" s="745">
        <f>F$474/F$16</f>
        <v>3.4837048113054396</v>
      </c>
      <c r="G560" s="1150"/>
      <c r="H560" s="682" t="s">
        <v>425</v>
      </c>
      <c r="I560" s="682" t="e">
        <f t="shared" ref="I560" si="647">I$474/I$16</f>
        <v>#DIV/0!</v>
      </c>
      <c r="AF560" s="710"/>
      <c r="AK560" s="745">
        <f>AK$474/AK$16</f>
        <v>0.29753643884608127</v>
      </c>
      <c r="AV560" s="745">
        <f>AV$474/AV$16</f>
        <v>4.1315933645337575</v>
      </c>
      <c r="AW560" s="682">
        <f>AV560/5</f>
        <v>0.82631867290675154</v>
      </c>
    </row>
    <row r="561" spans="1:48" x14ac:dyDescent="0.25">
      <c r="C561" s="900"/>
      <c r="D561" s="1429">
        <f>D560/5</f>
        <v>0.93159193764892723</v>
      </c>
      <c r="E561" s="1429">
        <f t="shared" ref="E561:F561" si="648">E560/5</f>
        <v>0.72963115802840972</v>
      </c>
      <c r="F561" s="1429">
        <f t="shared" si="648"/>
        <v>0.69674096226108795</v>
      </c>
      <c r="AK561" s="941"/>
      <c r="AV561" s="941"/>
    </row>
    <row r="562" spans="1:48" x14ac:dyDescent="0.25">
      <c r="A562" s="274" t="s">
        <v>820</v>
      </c>
      <c r="C562" s="714" t="e">
        <f>SUM(C527:C555)</f>
        <v>#DIV/0!</v>
      </c>
      <c r="D562" s="835">
        <f>SUM(D527:D555)</f>
        <v>16658.968061235708</v>
      </c>
      <c r="E562" s="835">
        <f>SUM(E527:E555)</f>
        <v>16191.794439774589</v>
      </c>
      <c r="F562" s="835">
        <f>SUM(F527:F555)</f>
        <v>7533.2709647932252</v>
      </c>
      <c r="H562" s="274" t="s">
        <v>820</v>
      </c>
      <c r="I562" s="681" t="e">
        <f t="shared" ref="I562" si="649">SUM(I527:I555)</f>
        <v>#DIV/0!</v>
      </c>
      <c r="AK562" s="835">
        <f>SUM(AK527:AK555)</f>
        <v>1.6663062181719446</v>
      </c>
      <c r="AV562" s="835">
        <f>SUM(AV527:AV555)</f>
        <v>129.56699370679371</v>
      </c>
    </row>
    <row r="563" spans="1:48" x14ac:dyDescent="0.25">
      <c r="A563" s="274" t="s">
        <v>422</v>
      </c>
      <c r="C563" s="714" t="e">
        <f>SUM(C548:C555)</f>
        <v>#DIV/0!</v>
      </c>
      <c r="D563" s="835">
        <f>SUM(D548:D555)</f>
        <v>6516.8929740523035</v>
      </c>
      <c r="E563" s="835">
        <f>SUM(E548:E555)</f>
        <v>5757.2750701266204</v>
      </c>
      <c r="F563" s="835">
        <f>SUM(F548:F555)</f>
        <v>2685.6251943772554</v>
      </c>
      <c r="H563" s="274" t="s">
        <v>422</v>
      </c>
      <c r="I563" s="681" t="e">
        <f t="shared" ref="I563" si="650">SUM(I548:I555)</f>
        <v>#DIV/0!</v>
      </c>
      <c r="AK563" s="835">
        <f>SUM(AK548:AK555)</f>
        <v>1.2712127186603841</v>
      </c>
      <c r="AV563" s="835">
        <f>SUM(AV548:AV555)</f>
        <v>114.48047768833315</v>
      </c>
    </row>
    <row r="564" spans="1:48" x14ac:dyDescent="0.25">
      <c r="A564" s="274" t="s">
        <v>482</v>
      </c>
      <c r="C564" s="714" t="e">
        <f>SUM(C527:C546)</f>
        <v>#DIV/0!</v>
      </c>
      <c r="D564" s="835">
        <f>SUM(D527:D546)</f>
        <v>10142.075087183406</v>
      </c>
      <c r="E564" s="835">
        <f>SUM(E527:E546)</f>
        <v>10434.519369647967</v>
      </c>
      <c r="F564" s="835">
        <f>SUM(F527:F546)</f>
        <v>4847.6457704159693</v>
      </c>
      <c r="H564" s="274" t="s">
        <v>482</v>
      </c>
      <c r="I564" s="681" t="e">
        <f t="shared" ref="I564" si="651">SUM(I527:I546)</f>
        <v>#DIV/0!</v>
      </c>
      <c r="AK564" s="1340">
        <f>SUM(AK527:AK546)</f>
        <v>0.39509349951156048</v>
      </c>
      <c r="AV564" s="1340">
        <f>SUM(AV527:AV546)</f>
        <v>15.086516018460543</v>
      </c>
    </row>
    <row r="565" spans="1:48" x14ac:dyDescent="0.25">
      <c r="A565" s="274" t="s">
        <v>821</v>
      </c>
      <c r="C565" s="714" t="e">
        <f>SUM(C527,C529,C530,C531,C532,C535,C537,C538,C539,C540,C542)</f>
        <v>#DIV/0!</v>
      </c>
      <c r="D565" s="835">
        <f>SUM(D527,D529,D530,D531,D532,D535,D537,D538,D539,D540,D542)</f>
        <v>4763.4473407458754</v>
      </c>
      <c r="E565" s="835">
        <f>SUM(E527,E529,E530,E531,E532,E535,E537,E538,E539,E540,E542)</f>
        <v>4520.4546072047606</v>
      </c>
      <c r="F565" s="835">
        <f>SUM(F527,F529,F530,F531,F532,F535,F537,F538,F539,F540,F542)</f>
        <v>2645.1257488074498</v>
      </c>
      <c r="H565" s="274" t="s">
        <v>821</v>
      </c>
      <c r="I565" s="681" t="e">
        <f t="shared" ref="I565" si="652">SUM(I527,I529,I530,I531,I532,I535,I537,I538,I539,I540,I542)</f>
        <v>#DIV/0!</v>
      </c>
      <c r="AK565" s="1340">
        <f>SUM(AK527,AK529,AK530,AK531,AK532,AK535,AK537,AK538,AK539,AK540,AK542)</f>
        <v>0.19473454398814985</v>
      </c>
      <c r="AV565" s="1340">
        <f>SUM(AV527,AV529,AV530,AV531,AV532,AV535,AV537,AV538,AV539,AV540,AV542)</f>
        <v>4.0457407484160051</v>
      </c>
    </row>
    <row r="566" spans="1:48" x14ac:dyDescent="0.25">
      <c r="A566" s="274" t="s">
        <v>822</v>
      </c>
      <c r="C566" s="714" t="e">
        <f>SUM(C528,C533:C534,C536,C541,C543:C546)</f>
        <v>#DIV/0!</v>
      </c>
      <c r="D566" s="835">
        <f>SUM(D528,D533:D534,D536,D541,D543:D546)</f>
        <v>5378.6277464375298</v>
      </c>
      <c r="E566" s="835">
        <f>SUM(E528,E533:E534,E536,E541,E543:E546)</f>
        <v>5914.0647624432077</v>
      </c>
      <c r="F566" s="835">
        <f>SUM(F528,F533:F534,F536,F541,F543:F546)</f>
        <v>2202.52002160852</v>
      </c>
      <c r="H566" s="274" t="s">
        <v>822</v>
      </c>
      <c r="I566" s="681" t="e">
        <f>SUM(I528,I533:I534,I536,I541,I543:I546)</f>
        <v>#DIV/0!</v>
      </c>
      <c r="AK566" s="835">
        <f>SUM(AK528,AK533:AK534,AK536,AK541,AK543:AK546)</f>
        <v>0.20035895552341068</v>
      </c>
      <c r="AV566" s="835">
        <f>SUM(AV528,AV533:AV534,AV536,AV541,AV543:AV546)</f>
        <v>11.040775270044538</v>
      </c>
    </row>
    <row r="567" spans="1:48" x14ac:dyDescent="0.25">
      <c r="A567" s="274" t="s">
        <v>945</v>
      </c>
      <c r="C567" s="714" t="e">
        <f t="shared" ref="C567" si="653">SUM(C527,C529,C530,C531,C535:C542)</f>
        <v>#DIV/0!</v>
      </c>
      <c r="D567" s="835">
        <f>SUM(D527,D529,D530,D531,D535:D542)</f>
        <v>5357.8160932552455</v>
      </c>
      <c r="E567" s="835">
        <f>SUM(E527,E529,E530,E531,E535:E542)</f>
        <v>4970.3778158251471</v>
      </c>
      <c r="F567" s="835">
        <f>SUM(F527,F529,F530,F531,F535:F542)</f>
        <v>3199.8497036122631</v>
      </c>
      <c r="H567" s="274"/>
      <c r="I567" s="681" t="e">
        <f t="shared" ref="I567" si="654">SUM(I527,I529,I530,I531,I535:I542)</f>
        <v>#DIV/0!</v>
      </c>
      <c r="AK567" s="835">
        <f>SUM(AK527,AK529,AK530,AK531,AK535:AK542)</f>
        <v>0.21850281961393558</v>
      </c>
      <c r="AV567" s="835">
        <f>SUM(AV527,AV529,AV530,AV531,AV535:AV542)</f>
        <v>5.6087146522240472</v>
      </c>
    </row>
    <row r="568" spans="1:48" x14ac:dyDescent="0.25">
      <c r="A568" s="274" t="s">
        <v>947</v>
      </c>
      <c r="C568" s="714" t="e">
        <f t="shared" ref="C568" si="655">SUM(C527,C529,C540,C542)</f>
        <v>#DIV/0!</v>
      </c>
      <c r="D568" s="835">
        <f>SUM(D527,D529,D540,D542)</f>
        <v>3770.2472988067789</v>
      </c>
      <c r="E568" s="835">
        <f>SUM(E527,E529,E540,E542)</f>
        <v>3652.4623794088179</v>
      </c>
      <c r="F568" s="835">
        <f>SUM(F527,F529,F540,F542)</f>
        <v>1959.3212542420033</v>
      </c>
      <c r="H568" s="274"/>
      <c r="I568" s="681" t="e">
        <f t="shared" ref="I568" si="656">SUM(I527,I529,I540,I542)</f>
        <v>#DIV/0!</v>
      </c>
      <c r="AK568" s="835">
        <f>SUM(AK527,AK529,AK540,AK542)</f>
        <v>0.13944656944427156</v>
      </c>
      <c r="AV568" s="835">
        <f>SUM(AV527,AV529,AV540,AV542)</f>
        <v>1.8710257839874704</v>
      </c>
    </row>
    <row r="569" spans="1:48" x14ac:dyDescent="0.25">
      <c r="A569" s="274" t="s">
        <v>948</v>
      </c>
      <c r="C569" s="714" t="e">
        <f t="shared" ref="C569" si="657">SUM(C529,C531,C538:C542)</f>
        <v>#DIV/0!</v>
      </c>
      <c r="D569" s="835">
        <f>SUM(D529,D531,D538:D542)</f>
        <v>4711.2002833624792</v>
      </c>
      <c r="E569" s="835">
        <f>SUM(E529,E531,E538:E542)</f>
        <v>4357.3109849126386</v>
      </c>
      <c r="F569" s="835">
        <f>SUM(F529,F531,F538:F542)</f>
        <v>2734.8414593692273</v>
      </c>
      <c r="H569" s="274"/>
      <c r="I569" s="681" t="e">
        <f t="shared" ref="I569" si="658">SUM(I529,I531,I538:I542)</f>
        <v>#DIV/0!</v>
      </c>
      <c r="AK569" s="835">
        <f>SUM(AK529,AK531,AK538:AK542)</f>
        <v>0.1214870731216814</v>
      </c>
      <c r="AV569" s="835">
        <f>SUM(AV529,AV531,AV538:AV542)</f>
        <v>5.0810922507878225</v>
      </c>
    </row>
    <row r="570" spans="1:48" x14ac:dyDescent="0.25">
      <c r="A570" s="274" t="s">
        <v>949</v>
      </c>
      <c r="C570" s="714" t="e">
        <f t="shared" ref="C570" si="659">SUM(C535:C542,C529:C530)</f>
        <v>#DIV/0!</v>
      </c>
      <c r="D570" s="835">
        <f>SUM(D535:D542,D529:D530)</f>
        <v>4403.854320958505</v>
      </c>
      <c r="E570" s="835">
        <f>SUM(E535:E542,E529:E530)</f>
        <v>4141.4497854487308</v>
      </c>
      <c r="F570" s="835">
        <f>SUM(F535:F542,F529:F530)</f>
        <v>2566.9738767471695</v>
      </c>
      <c r="H570" s="274"/>
      <c r="I570" s="681" t="e">
        <f t="shared" ref="I570" si="660">SUM(I535:I542,I529:I530)</f>
        <v>#DIV/0!</v>
      </c>
      <c r="AK570" s="835">
        <f>SUM(AK535:AK542,AK529:AK530)</f>
        <v>0.11534852367230981</v>
      </c>
      <c r="AV570" s="835">
        <f>SUM(AV535:AV542,AV529:AV530)</f>
        <v>4.1682131052497535</v>
      </c>
    </row>
    <row r="571" spans="1:48" x14ac:dyDescent="0.25">
      <c r="A571" s="274" t="s">
        <v>950</v>
      </c>
      <c r="C571" s="714" t="e">
        <f t="shared" ref="C571" si="661">SUM(C529,C531,C538,C540:C542)</f>
        <v>#DIV/0!</v>
      </c>
      <c r="D571" s="835">
        <f>SUM(D529,D531,D538,D540:D542)</f>
        <v>4690.9004726463909</v>
      </c>
      <c r="E571" s="835">
        <f>SUM(E529,E531,E538,E540:E542)</f>
        <v>4339.4265711597218</v>
      </c>
      <c r="F571" s="835">
        <f>SUM(F529,F531,F538,F540:F542)</f>
        <v>2720.6415017184272</v>
      </c>
      <c r="H571" s="274"/>
      <c r="I571" s="681" t="e">
        <f t="shared" ref="I571" si="662">SUM(I529,I531,I538,I540:I542)</f>
        <v>#DIV/0!</v>
      </c>
      <c r="AK571" s="835">
        <f>SUM(AK529,AK531,AK538,AK540:AK542)</f>
        <v>0.11829438860725662</v>
      </c>
      <c r="AV571" s="835">
        <f>SUM(AV529,AV531,AV538,AV540:AV542)</f>
        <v>5.0121659645021523</v>
      </c>
    </row>
    <row r="572" spans="1:48" x14ac:dyDescent="0.25">
      <c r="A572" s="274" t="s">
        <v>972</v>
      </c>
      <c r="C572" s="1292" t="e">
        <f t="shared" ref="C572" si="663">SUM(C527,C529,C536,C540,C542)</f>
        <v>#DIV/0!</v>
      </c>
      <c r="D572" s="835">
        <f>SUM(D527,D529,D536,D540,D542)</f>
        <v>3845.521114904127</v>
      </c>
      <c r="E572" s="835">
        <f>SUM(E527,E529,E536,E540,E542)</f>
        <v>3696.9161175139134</v>
      </c>
      <c r="F572" s="835">
        <f>SUM(F527,F529,F536,F540,F542)</f>
        <v>2027.2147123589857</v>
      </c>
      <c r="H572" s="274"/>
      <c r="I572" s="681" t="e">
        <f t="shared" ref="I572" si="664">SUM(I527,I529,I536,I540,I542)</f>
        <v>#DIV/0!</v>
      </c>
      <c r="AK572" s="835">
        <f>SUM(AK527,AK529,AK536,AK540,AK542)</f>
        <v>0.14210752700241641</v>
      </c>
      <c r="AV572" s="835">
        <f>SUM(AV527,AV529,AV536,AV540,AV542)</f>
        <v>1.9214028042118256</v>
      </c>
    </row>
    <row r="573" spans="1:48" x14ac:dyDescent="0.25">
      <c r="A573" s="274"/>
      <c r="C573" s="714"/>
      <c r="D573" s="835"/>
      <c r="E573" s="835"/>
      <c r="F573" s="835"/>
      <c r="H573" s="274" t="s">
        <v>973</v>
      </c>
      <c r="I573" s="681" t="e">
        <f>I527/(I527+I534)</f>
        <v>#DIV/0!</v>
      </c>
      <c r="AK573" s="835"/>
      <c r="AV573" s="835"/>
    </row>
    <row r="574" spans="1:48" x14ac:dyDescent="0.25">
      <c r="A574" s="274"/>
      <c r="C574" s="714"/>
      <c r="D574" s="753"/>
      <c r="E574" s="753"/>
      <c r="F574" s="753"/>
      <c r="H574" s="274"/>
      <c r="I574" s="683"/>
    </row>
    <row r="575" spans="1:48" x14ac:dyDescent="0.25">
      <c r="I575" s="791"/>
      <c r="AK575" s="7"/>
      <c r="AV575" s="7"/>
    </row>
    <row r="576" spans="1:48" x14ac:dyDescent="0.25">
      <c r="I576" s="791"/>
      <c r="AK576" s="7"/>
      <c r="AV576" s="7"/>
    </row>
    <row r="577" spans="1:48" x14ac:dyDescent="0.25">
      <c r="H577" s="756"/>
      <c r="I577" s="683"/>
      <c r="AK577" s="7"/>
      <c r="AV577" s="7"/>
    </row>
    <row r="578" spans="1:48" x14ac:dyDescent="0.25">
      <c r="C578" s="754" t="s">
        <v>930</v>
      </c>
      <c r="D578" s="7" t="s">
        <v>878</v>
      </c>
      <c r="AK578" s="7"/>
      <c r="AV578" s="7"/>
    </row>
    <row r="579" spans="1:48" s="694" customFormat="1" ht="21" x14ac:dyDescent="0.35">
      <c r="A579" s="694" t="s">
        <v>876</v>
      </c>
      <c r="C579" s="694" t="s">
        <v>439</v>
      </c>
      <c r="D579" s="942" t="s">
        <v>875</v>
      </c>
      <c r="E579" s="942"/>
      <c r="F579" s="942"/>
      <c r="G579" s="1241"/>
      <c r="H579" s="1242"/>
      <c r="AF579" s="711"/>
      <c r="AK579" s="942"/>
      <c r="AV579" s="942"/>
    </row>
    <row r="580" spans="1:48" s="205" customFormat="1" ht="21" x14ac:dyDescent="0.35">
      <c r="A580" s="205" t="s">
        <v>860</v>
      </c>
      <c r="C580" s="694" t="s">
        <v>1013</v>
      </c>
      <c r="D580" s="718" t="s">
        <v>245</v>
      </c>
      <c r="E580" s="718" t="s">
        <v>246</v>
      </c>
      <c r="F580" s="718" t="s">
        <v>1062</v>
      </c>
      <c r="G580" s="1151"/>
      <c r="I580" s="907"/>
      <c r="AF580" s="1250"/>
      <c r="AK580" s="718"/>
      <c r="AV580" s="718"/>
    </row>
    <row r="581" spans="1:48" s="205" customFormat="1" ht="21" x14ac:dyDescent="0.35">
      <c r="A581" s="205" t="s">
        <v>428</v>
      </c>
      <c r="C581" s="694"/>
      <c r="D581" s="942"/>
      <c r="E581" s="942"/>
      <c r="F581" s="942"/>
      <c r="G581" s="1151"/>
      <c r="I581" s="907"/>
      <c r="AF581" s="1250"/>
      <c r="AK581" s="942"/>
      <c r="AV581" s="942"/>
    </row>
    <row r="582" spans="1:48" s="205" customFormat="1" ht="21" x14ac:dyDescent="0.35">
      <c r="A582" s="205" t="s">
        <v>429</v>
      </c>
      <c r="C582" s="694" t="s">
        <v>439</v>
      </c>
      <c r="D582" s="942"/>
      <c r="E582" s="942"/>
      <c r="F582" s="942"/>
      <c r="G582" s="1151"/>
      <c r="AF582" s="1250"/>
      <c r="AK582" s="942"/>
      <c r="AV582" s="942"/>
    </row>
    <row r="583" spans="1:48" x14ac:dyDescent="0.25">
      <c r="AK583" s="7"/>
      <c r="AV583" s="7"/>
    </row>
    <row r="584" spans="1:48" x14ac:dyDescent="0.25">
      <c r="A584" s="648" t="s">
        <v>423</v>
      </c>
      <c r="C584" s="715"/>
      <c r="D584" s="745"/>
      <c r="E584" s="745"/>
      <c r="F584" s="745"/>
      <c r="H584" s="648" t="s">
        <v>423</v>
      </c>
      <c r="I584" s="682"/>
      <c r="AK584" s="745"/>
      <c r="AV584" s="745"/>
    </row>
    <row r="585" spans="1:48" s="382" customFormat="1" ht="21" x14ac:dyDescent="0.35">
      <c r="A585" s="881"/>
      <c r="C585" s="694" t="s">
        <v>1013</v>
      </c>
      <c r="D585" s="718" t="s">
        <v>245</v>
      </c>
      <c r="E585" s="718" t="s">
        <v>246</v>
      </c>
      <c r="F585" s="718" t="s">
        <v>1062</v>
      </c>
      <c r="G585" s="1152"/>
      <c r="H585" s="881"/>
      <c r="I585" s="1245" t="s">
        <v>354</v>
      </c>
      <c r="AF585" s="54"/>
      <c r="AK585" s="718"/>
      <c r="AV585" s="718"/>
    </row>
    <row r="586" spans="1:48" x14ac:dyDescent="0.25">
      <c r="A586" s="66" t="s">
        <v>696</v>
      </c>
      <c r="C586" s="715" t="e">
        <f t="shared" ref="C586:C614" si="665">IF(C527="","",C527/C$562)</f>
        <v>#DIV/0!</v>
      </c>
      <c r="D586" s="745">
        <f t="shared" ref="D586:D593" si="666">IF(D527="","",D527/D$562)</f>
        <v>1.9426135249241902E-2</v>
      </c>
      <c r="E586" s="745">
        <f t="shared" ref="E586:F591" si="667">IF(E527="","",E527/E$562)</f>
        <v>1.9266457935184736E-2</v>
      </c>
      <c r="F586" s="745">
        <f t="shared" si="667"/>
        <v>2.6645995824264367E-2</v>
      </c>
      <c r="H586" s="66" t="s">
        <v>696</v>
      </c>
      <c r="I586" s="682" t="e">
        <f t="shared" ref="I586:I592" si="668">IF(I527="","",I527/I$562)</f>
        <v>#DIV/0!</v>
      </c>
      <c r="AK586" s="745">
        <f t="shared" ref="AK586" si="669">IF(AK527="","",AK527/AK$562)</f>
        <v>4.7003710828782137E-2</v>
      </c>
      <c r="AV586" s="745">
        <f t="shared" ref="AV586:AV614" si="670">IF(AV527="","",AV527/AV$562)</f>
        <v>1.0623554742025892E-3</v>
      </c>
    </row>
    <row r="587" spans="1:48" x14ac:dyDescent="0.25">
      <c r="A587" s="66" t="s">
        <v>728</v>
      </c>
      <c r="C587" s="715" t="e">
        <f t="shared" si="665"/>
        <v>#DIV/0!</v>
      </c>
      <c r="D587" s="745">
        <f t="shared" si="666"/>
        <v>0</v>
      </c>
      <c r="E587" s="745">
        <f t="shared" si="667"/>
        <v>0</v>
      </c>
      <c r="F587" s="745">
        <f t="shared" si="667"/>
        <v>0</v>
      </c>
      <c r="H587" s="66" t="s">
        <v>728</v>
      </c>
      <c r="I587" s="682" t="e">
        <f t="shared" si="668"/>
        <v>#DIV/0!</v>
      </c>
      <c r="AK587" s="745">
        <f t="shared" ref="AK587" si="671">IF(AK528="","",AK528/AK$562)</f>
        <v>0</v>
      </c>
      <c r="AV587" s="745">
        <f t="shared" si="670"/>
        <v>0</v>
      </c>
    </row>
    <row r="588" spans="1:48" x14ac:dyDescent="0.25">
      <c r="A588" s="66" t="s">
        <v>697</v>
      </c>
      <c r="C588" s="715" t="e">
        <f t="shared" si="665"/>
        <v>#DIV/0!</v>
      </c>
      <c r="D588" s="745">
        <f t="shared" si="666"/>
        <v>4.8234424196141566E-3</v>
      </c>
      <c r="E588" s="745">
        <f t="shared" si="667"/>
        <v>4.2763301840486037E-3</v>
      </c>
      <c r="F588" s="745">
        <f t="shared" si="667"/>
        <v>1.0165717190488538E-2</v>
      </c>
      <c r="H588" s="66" t="s">
        <v>697</v>
      </c>
      <c r="I588" s="682" t="e">
        <f t="shared" si="668"/>
        <v>#DIV/0!</v>
      </c>
      <c r="AK588" s="745">
        <f t="shared" ref="AK588" si="672">IF(AK529="","",AK529/AK$562)</f>
        <v>1.4160051383313686E-2</v>
      </c>
      <c r="AV588" s="745">
        <f t="shared" si="670"/>
        <v>2.8444551751780929E-4</v>
      </c>
    </row>
    <row r="589" spans="1:48" x14ac:dyDescent="0.25">
      <c r="A589" s="66" t="s">
        <v>716</v>
      </c>
      <c r="C589" s="715" t="e">
        <f t="shared" si="665"/>
        <v>#DIV/0!</v>
      </c>
      <c r="D589" s="745">
        <f t="shared" si="666"/>
        <v>1.5008396317628334E-3</v>
      </c>
      <c r="E589" s="745">
        <f t="shared" si="667"/>
        <v>1.3457000941243054E-3</v>
      </c>
      <c r="F589" s="745">
        <f t="shared" si="667"/>
        <v>2.0095182015181707E-3</v>
      </c>
      <c r="H589" s="66" t="s">
        <v>716</v>
      </c>
      <c r="I589" s="682" t="e">
        <f t="shared" si="668"/>
        <v>#DIV/0!</v>
      </c>
      <c r="AK589" s="745">
        <f t="shared" ref="AK589" si="673">IF(AK530="","",AK530/AK$562)</f>
        <v>7.2865862286299061E-3</v>
      </c>
      <c r="AV589" s="745">
        <f t="shared" si="670"/>
        <v>1.2821734674740091E-3</v>
      </c>
    </row>
    <row r="590" spans="1:48" x14ac:dyDescent="0.25">
      <c r="A590" s="66" t="s">
        <v>717</v>
      </c>
      <c r="C590" s="715" t="e">
        <f t="shared" si="665"/>
        <v>#DIV/0!</v>
      </c>
      <c r="D590" s="745">
        <f t="shared" si="666"/>
        <v>3.7838022337838451E-2</v>
      </c>
      <c r="E590" s="745">
        <f t="shared" si="667"/>
        <v>3.1927869750953804E-2</v>
      </c>
      <c r="F590" s="745">
        <f t="shared" si="667"/>
        <v>5.7364765214710782E-2</v>
      </c>
      <c r="H590" s="66" t="s">
        <v>717</v>
      </c>
      <c r="I590" s="682" t="e">
        <f t="shared" si="668"/>
        <v>#DIV/0!</v>
      </c>
      <c r="AK590" s="745">
        <f t="shared" ref="AK590" si="674">IF(AK531="","",AK531/AK$562)</f>
        <v>1.4902255083529789E-2</v>
      </c>
      <c r="AV590" s="745">
        <f t="shared" si="670"/>
        <v>1.0055457062484854E-2</v>
      </c>
    </row>
    <row r="591" spans="1:48" x14ac:dyDescent="0.25">
      <c r="A591" s="66" t="s">
        <v>718</v>
      </c>
      <c r="C591" s="715" t="e">
        <f t="shared" si="665"/>
        <v>#DIV/0!</v>
      </c>
      <c r="D591" s="745">
        <f t="shared" si="666"/>
        <v>2.3421717975463763E-3</v>
      </c>
      <c r="E591" s="745">
        <f t="shared" si="667"/>
        <v>2.5711290685368929E-3</v>
      </c>
      <c r="F591" s="745">
        <f t="shared" si="667"/>
        <v>1.8077246522303007E-3</v>
      </c>
      <c r="H591" s="66" t="s">
        <v>718</v>
      </c>
      <c r="I591" s="682" t="e">
        <f t="shared" si="668"/>
        <v>#DIV/0!</v>
      </c>
      <c r="AK591" s="745">
        <f t="shared" ref="AK591" si="675">IF(AK532="","",AK532/AK$562)</f>
        <v>1.0731962955702889E-3</v>
      </c>
      <c r="AV591" s="745">
        <f t="shared" si="670"/>
        <v>4.6287536959291786E-4</v>
      </c>
    </row>
    <row r="592" spans="1:48" x14ac:dyDescent="0.25">
      <c r="A592" s="66" t="s">
        <v>719</v>
      </c>
      <c r="C592" s="715" t="e">
        <f t="shared" si="665"/>
        <v>#DIV/0!</v>
      </c>
      <c r="D592" s="745">
        <f t="shared" si="666"/>
        <v>4.6653821687090268E-3</v>
      </c>
      <c r="E592" s="745">
        <f t="shared" ref="E592:F592" si="676">IF(E533="","",E533/E$562)</f>
        <v>5.8180135109790468E-3</v>
      </c>
      <c r="F592" s="745">
        <f t="shared" si="676"/>
        <v>2.9278650613721617E-3</v>
      </c>
      <c r="H592" s="66" t="s">
        <v>719</v>
      </c>
      <c r="I592" s="682" t="e">
        <f t="shared" si="668"/>
        <v>#DIV/0!</v>
      </c>
      <c r="AK592" s="745">
        <f t="shared" ref="AK592" si="677">IF(AK533="","",AK533/AK$562)</f>
        <v>0</v>
      </c>
      <c r="AV592" s="745">
        <f t="shared" si="670"/>
        <v>0</v>
      </c>
    </row>
    <row r="593" spans="1:48" x14ac:dyDescent="0.25">
      <c r="A593" s="66" t="s">
        <v>730</v>
      </c>
      <c r="C593" s="715" t="e">
        <f t="shared" si="665"/>
        <v>#DIV/0!</v>
      </c>
      <c r="D593" s="745">
        <f t="shared" si="666"/>
        <v>1.1301297710895528E-2</v>
      </c>
      <c r="E593" s="745">
        <f t="shared" ref="E593:F593" si="678">IF(E534="","",E534/E$562)</f>
        <v>1.2247985883120226E-2</v>
      </c>
      <c r="F593" s="745">
        <f t="shared" si="678"/>
        <v>1.3481991110143754E-2</v>
      </c>
      <c r="H593" s="66" t="s">
        <v>730</v>
      </c>
      <c r="I593" s="682" t="e">
        <f t="shared" ref="I593:I599" si="679">IF(I534="","",I534/I$562)</f>
        <v>#DIV/0!</v>
      </c>
      <c r="AK593" s="745">
        <f t="shared" ref="AK593" si="680">IF(AK534="","",AK534/AK$562)</f>
        <v>1.4342111544779929E-2</v>
      </c>
      <c r="AV593" s="745">
        <f t="shared" si="670"/>
        <v>9.4125693697316836E-3</v>
      </c>
    </row>
    <row r="594" spans="1:48" x14ac:dyDescent="0.25">
      <c r="A594" s="66" t="s">
        <v>731</v>
      </c>
      <c r="C594" s="715" t="e">
        <f t="shared" si="665"/>
        <v>#DIV/0!</v>
      </c>
      <c r="D594" s="745">
        <f t="shared" ref="D594:F608" si="681">IF(D535="","",D535/D$562)</f>
        <v>8.6065511114590629E-3</v>
      </c>
      <c r="E594" s="745">
        <f t="shared" si="681"/>
        <v>1.0456969194354841E-2</v>
      </c>
      <c r="F594" s="745">
        <f t="shared" si="681"/>
        <v>1.3743663814463581E-2</v>
      </c>
      <c r="H594" s="66" t="s">
        <v>731</v>
      </c>
      <c r="I594" s="682" t="e">
        <f t="shared" si="679"/>
        <v>#DIV/0!</v>
      </c>
      <c r="AK594" s="745">
        <f t="shared" ref="AK594" si="682">IF(AK535="","",AK535/AK$562)</f>
        <v>1.0173804121366981E-3</v>
      </c>
      <c r="AV594" s="745">
        <f t="shared" si="670"/>
        <v>9.4582019927213817E-4</v>
      </c>
    </row>
    <row r="595" spans="1:48" x14ac:dyDescent="0.25">
      <c r="A595" s="66" t="s">
        <v>826</v>
      </c>
      <c r="C595" s="715" t="e">
        <f t="shared" si="665"/>
        <v>#DIV/0!</v>
      </c>
      <c r="D595" s="745">
        <f t="shared" si="681"/>
        <v>4.5185161422156336E-3</v>
      </c>
      <c r="E595" s="745">
        <f t="shared" si="681"/>
        <v>2.7454485214990316E-3</v>
      </c>
      <c r="F595" s="745">
        <f t="shared" si="681"/>
        <v>9.0124805591466073E-3</v>
      </c>
      <c r="H595" s="66" t="s">
        <v>826</v>
      </c>
      <c r="I595" s="682" t="e">
        <f t="shared" si="679"/>
        <v>#DIV/0!</v>
      </c>
      <c r="AK595" s="745">
        <f t="shared" ref="AK595" si="683">IF(AK536="","",AK536/AK$562)</f>
        <v>1.5969198993112431E-3</v>
      </c>
      <c r="AV595" s="745">
        <f t="shared" si="670"/>
        <v>3.8881059738375158E-4</v>
      </c>
    </row>
    <row r="596" spans="1:48" x14ac:dyDescent="0.25">
      <c r="A596" s="66" t="s">
        <v>700</v>
      </c>
      <c r="C596" s="715" t="e">
        <f t="shared" si="665"/>
        <v>#DIV/0!</v>
      </c>
      <c r="D596" s="745">
        <f t="shared" si="681"/>
        <v>4.7628356846374127E-3</v>
      </c>
      <c r="E596" s="745">
        <f t="shared" si="681"/>
        <v>4.0482339139401614E-3</v>
      </c>
      <c r="F596" s="745">
        <f t="shared" si="681"/>
        <v>1.0315610726628821E-2</v>
      </c>
      <c r="H596" s="66" t="s">
        <v>700</v>
      </c>
      <c r="I596" s="682" t="e">
        <f t="shared" si="679"/>
        <v>#DIV/0!</v>
      </c>
      <c r="AK596" s="745">
        <f t="shared" ref="AK596" si="684">IF(AK537="","",AK537/AK$562)</f>
        <v>1.3174421543960301E-3</v>
      </c>
      <c r="AV596" s="745">
        <f t="shared" si="670"/>
        <v>3.9303786648512502E-4</v>
      </c>
    </row>
    <row r="597" spans="1:48" x14ac:dyDescent="0.25">
      <c r="A597" s="66" t="s">
        <v>701</v>
      </c>
      <c r="C597" s="715" t="e">
        <f t="shared" si="665"/>
        <v>#DIV/0!</v>
      </c>
      <c r="D597" s="745">
        <f t="shared" si="681"/>
        <v>3.3505696809763793E-3</v>
      </c>
      <c r="E597" s="745">
        <f t="shared" si="681"/>
        <v>2.15248226940512E-3</v>
      </c>
      <c r="F597" s="745">
        <f t="shared" si="681"/>
        <v>3.9105002021105053E-3</v>
      </c>
      <c r="H597" s="66" t="s">
        <v>701</v>
      </c>
      <c r="I597" s="682" t="e">
        <f t="shared" si="679"/>
        <v>#DIV/0!</v>
      </c>
      <c r="AK597" s="745">
        <f t="shared" ref="AK597" si="685">IF(AK538="","",AK538/AK$562)</f>
        <v>5.6670752664906314E-3</v>
      </c>
      <c r="AV597" s="745">
        <f t="shared" si="670"/>
        <v>3.1131446242488986E-3</v>
      </c>
    </row>
    <row r="598" spans="1:48" x14ac:dyDescent="0.25">
      <c r="A598" s="66" t="s">
        <v>702</v>
      </c>
      <c r="C598" s="715" t="e">
        <f t="shared" si="665"/>
        <v>#DIV/0!</v>
      </c>
      <c r="D598" s="745">
        <f t="shared" si="681"/>
        <v>1.2185515118025335E-3</v>
      </c>
      <c r="E598" s="745">
        <f t="shared" si="681"/>
        <v>1.1045356226227988E-3</v>
      </c>
      <c r="F598" s="745">
        <f t="shared" si="681"/>
        <v>1.884965736286896E-3</v>
      </c>
      <c r="H598" s="66" t="s">
        <v>702</v>
      </c>
      <c r="I598" s="682" t="e">
        <f t="shared" si="679"/>
        <v>#DIV/0!</v>
      </c>
      <c r="AK598" s="745">
        <f t="shared" ref="AK598" si="686">IF(AK539="","",AK539/AK$562)</f>
        <v>1.916025085669658E-3</v>
      </c>
      <c r="AV598" s="745">
        <f t="shared" si="670"/>
        <v>5.3197411095026617E-4</v>
      </c>
    </row>
    <row r="599" spans="1:48" x14ac:dyDescent="0.25">
      <c r="A599" s="66" t="s">
        <v>824</v>
      </c>
      <c r="C599" s="715" t="e">
        <f t="shared" si="665"/>
        <v>#DIV/0!</v>
      </c>
      <c r="D599" s="745">
        <f t="shared" si="681"/>
        <v>0.13845700725314278</v>
      </c>
      <c r="E599" s="745">
        <f t="shared" si="681"/>
        <v>0.15556289855211469</v>
      </c>
      <c r="F599" s="745">
        <f t="shared" si="681"/>
        <v>0.12941527821467141</v>
      </c>
      <c r="H599" s="66" t="s">
        <v>824</v>
      </c>
      <c r="I599" s="682" t="e">
        <f t="shared" si="679"/>
        <v>#DIV/0!</v>
      </c>
      <c r="AK599" s="745">
        <f t="shared" ref="AK599" si="687">IF(AK540="","",AK540/AK$562)</f>
        <v>1.5279520235458876E-2</v>
      </c>
      <c r="AV599" s="745">
        <f t="shared" si="670"/>
        <v>1.2032085403754148E-2</v>
      </c>
    </row>
    <row r="600" spans="1:48" x14ac:dyDescent="0.25">
      <c r="A600" s="66" t="s">
        <v>722</v>
      </c>
      <c r="C600" s="715" t="e">
        <f t="shared" si="665"/>
        <v>#DIV/0!</v>
      </c>
      <c r="D600" s="745">
        <f t="shared" si="681"/>
        <v>3.3502261336340836E-2</v>
      </c>
      <c r="E600" s="745">
        <f t="shared" si="681"/>
        <v>2.7612792734873319E-2</v>
      </c>
      <c r="F600" s="745">
        <f t="shared" si="681"/>
        <v>6.6431776934835721E-2</v>
      </c>
      <c r="H600" s="66" t="s">
        <v>722</v>
      </c>
      <c r="I600" s="682" t="e">
        <f t="shared" ref="I600:I606" si="688">IF(I541="","",I541/I$562)</f>
        <v>#DIV/0!</v>
      </c>
      <c r="AK600" s="745">
        <f t="shared" ref="AK600" si="689">IF(AK541="","",AK541/AK$562)</f>
        <v>1.3740326644994968E-2</v>
      </c>
      <c r="AV600" s="745">
        <f t="shared" si="670"/>
        <v>1.2137120795142023E-2</v>
      </c>
    </row>
    <row r="601" spans="1:48" x14ac:dyDescent="0.25">
      <c r="A601" s="66" t="s">
        <v>825</v>
      </c>
      <c r="C601" s="715" t="e">
        <f t="shared" si="665"/>
        <v>#DIV/0!</v>
      </c>
      <c r="D601" s="745">
        <f t="shared" si="681"/>
        <v>6.3612793622215405E-2</v>
      </c>
      <c r="E601" s="745">
        <f t="shared" si="681"/>
        <v>4.6469211342220457E-2</v>
      </c>
      <c r="F601" s="745">
        <f t="shared" si="681"/>
        <v>9.3862054206336532E-2</v>
      </c>
      <c r="H601" s="66" t="s">
        <v>825</v>
      </c>
      <c r="I601" s="682" t="e">
        <f t="shared" si="688"/>
        <v>#DIV/0!</v>
      </c>
      <c r="AK601" s="745">
        <f t="shared" ref="AK601" si="690">IF(AK542="","",AK542/AK$562)</f>
        <v>7.2427579233768098E-3</v>
      </c>
      <c r="AV601" s="745">
        <f t="shared" si="670"/>
        <v>1.0617186572408586E-3</v>
      </c>
    </row>
    <row r="602" spans="1:48" x14ac:dyDescent="0.25">
      <c r="A602" s="66" t="s">
        <v>703</v>
      </c>
      <c r="C602" s="715" t="e">
        <f t="shared" si="665"/>
        <v>#DIV/0!</v>
      </c>
      <c r="D602" s="745">
        <f t="shared" si="681"/>
        <v>1.327721644512099E-2</v>
      </c>
      <c r="E602" s="745">
        <f t="shared" si="681"/>
        <v>1.7135881108500384E-2</v>
      </c>
      <c r="F602" s="745">
        <f t="shared" si="681"/>
        <v>1.5951727882676226E-2</v>
      </c>
      <c r="H602" s="66" t="s">
        <v>703</v>
      </c>
      <c r="I602" s="682" t="e">
        <f t="shared" si="688"/>
        <v>#DIV/0!</v>
      </c>
      <c r="AK602" s="745">
        <f t="shared" ref="AK602" si="691">IF(AK543="","",AK543/AK$562)</f>
        <v>1.0091078968826118E-2</v>
      </c>
      <c r="AV602" s="745">
        <f t="shared" si="670"/>
        <v>6.8111407364537845E-3</v>
      </c>
    </row>
    <row r="603" spans="1:48" x14ac:dyDescent="0.25">
      <c r="A603" s="66" t="s">
        <v>704</v>
      </c>
      <c r="C603" s="715" t="e">
        <f t="shared" si="665"/>
        <v>#DIV/0!</v>
      </c>
      <c r="D603" s="745">
        <f t="shared" si="681"/>
        <v>2.9544161639447793E-3</v>
      </c>
      <c r="E603" s="745">
        <f t="shared" si="681"/>
        <v>3.2875990467390558E-3</v>
      </c>
      <c r="F603" s="745">
        <f t="shared" si="681"/>
        <v>2.0077588696435552E-3</v>
      </c>
      <c r="H603" s="66" t="s">
        <v>704</v>
      </c>
      <c r="I603" s="682" t="e">
        <f t="shared" si="688"/>
        <v>#DIV/0!</v>
      </c>
      <c r="AK603" s="745">
        <f t="shared" ref="AK603" si="692">IF(AK544="","",AK544/AK$562)</f>
        <v>1.5199759875226938E-3</v>
      </c>
      <c r="AV603" s="745">
        <f t="shared" si="670"/>
        <v>2.9648515273309698E-4</v>
      </c>
    </row>
    <row r="604" spans="1:48" x14ac:dyDescent="0.25">
      <c r="A604" s="66" t="s">
        <v>705</v>
      </c>
      <c r="C604" s="715" t="e">
        <f t="shared" si="665"/>
        <v>#DIV/0!</v>
      </c>
      <c r="D604" s="745">
        <f t="shared" si="681"/>
        <v>0.24850000025058783</v>
      </c>
      <c r="E604" s="745">
        <f t="shared" si="681"/>
        <v>0.28749868906778037</v>
      </c>
      <c r="F604" s="745">
        <f t="shared" si="681"/>
        <v>0.18067550752425313</v>
      </c>
      <c r="H604" s="66" t="s">
        <v>705</v>
      </c>
      <c r="I604" s="682" t="e">
        <f t="shared" si="688"/>
        <v>#DIV/0!</v>
      </c>
      <c r="AK604" s="745">
        <f t="shared" ref="AK604" si="693">IF(AK545="","",AK545/AK$562)</f>
        <v>7.7913394785081747E-2</v>
      </c>
      <c r="AV604" s="745">
        <f t="shared" si="670"/>
        <v>5.6166742414804793E-2</v>
      </c>
    </row>
    <row r="605" spans="1:48" x14ac:dyDescent="0.25">
      <c r="A605" s="66" t="s">
        <v>724</v>
      </c>
      <c r="C605" s="715" t="e">
        <f t="shared" si="665"/>
        <v>#DIV/0!</v>
      </c>
      <c r="D605" s="745">
        <f t="shared" si="681"/>
        <v>4.1477120154661271E-3</v>
      </c>
      <c r="E605" s="745">
        <f t="shared" si="681"/>
        <v>8.904321565854809E-3</v>
      </c>
      <c r="F605" s="745">
        <f t="shared" si="681"/>
        <v>1.8832269841523978E-3</v>
      </c>
      <c r="H605" s="66" t="s">
        <v>724</v>
      </c>
      <c r="I605" s="682" t="e">
        <f t="shared" si="688"/>
        <v>#DIV/0!</v>
      </c>
      <c r="AK605" s="745">
        <f t="shared" ref="AK605" si="694">IF(AK546="","",AK546/AK$562)</f>
        <v>1.0375699777102647E-3</v>
      </c>
      <c r="AV605" s="745">
        <f t="shared" si="670"/>
        <v>0</v>
      </c>
    </row>
    <row r="606" spans="1:48" x14ac:dyDescent="0.25">
      <c r="A606" s="66"/>
      <c r="C606" s="715" t="str">
        <f t="shared" si="665"/>
        <v/>
      </c>
      <c r="D606" s="745" t="str">
        <f t="shared" si="681"/>
        <v/>
      </c>
      <c r="E606" s="745" t="str">
        <f t="shared" si="681"/>
        <v/>
      </c>
      <c r="F606" s="745" t="str">
        <f t="shared" si="681"/>
        <v/>
      </c>
      <c r="H606" s="66"/>
      <c r="I606" s="682" t="str">
        <f t="shared" si="688"/>
        <v/>
      </c>
      <c r="AK606" s="745" t="str">
        <f t="shared" ref="AK606" si="695">IF(AK547="","",AK547/AK$562)</f>
        <v/>
      </c>
      <c r="AV606" s="745" t="str">
        <f t="shared" si="670"/>
        <v/>
      </c>
    </row>
    <row r="607" spans="1:48" x14ac:dyDescent="0.25">
      <c r="A607" s="66" t="s">
        <v>706</v>
      </c>
      <c r="C607" s="715" t="e">
        <f t="shared" si="665"/>
        <v>#DIV/0!</v>
      </c>
      <c r="D607" s="745">
        <f t="shared" si="681"/>
        <v>4.4659136807940071E-2</v>
      </c>
      <c r="E607" s="745">
        <f t="shared" si="681"/>
        <v>3.8283206123891043E-2</v>
      </c>
      <c r="F607" s="745">
        <f t="shared" si="681"/>
        <v>4.0689436171371496E-2</v>
      </c>
      <c r="H607" s="66" t="s">
        <v>706</v>
      </c>
      <c r="I607" s="682" t="e">
        <f t="shared" ref="I607:I613" si="696">IF(I548="","",I548/I$562)</f>
        <v>#DIV/0!</v>
      </c>
      <c r="AK607" s="745">
        <f t="shared" ref="AK607" si="697">IF(AK548="","",AK548/AK$562)</f>
        <v>3.6139425733336158E-2</v>
      </c>
      <c r="AV607" s="745">
        <f t="shared" si="670"/>
        <v>7.7794006354537839E-3</v>
      </c>
    </row>
    <row r="608" spans="1:48" x14ac:dyDescent="0.25">
      <c r="A608" s="66" t="s">
        <v>720</v>
      </c>
      <c r="C608" s="715" t="e">
        <f t="shared" si="665"/>
        <v>#DIV/0!</v>
      </c>
      <c r="D608" s="745">
        <f t="shared" si="681"/>
        <v>1.7038822472236873E-2</v>
      </c>
      <c r="E608" s="745">
        <f t="shared" si="681"/>
        <v>1.084645048333065E-2</v>
      </c>
      <c r="F608" s="745">
        <f t="shared" si="681"/>
        <v>2.2694462698030667E-2</v>
      </c>
      <c r="H608" s="66" t="s">
        <v>720</v>
      </c>
      <c r="I608" s="682" t="e">
        <f t="shared" si="696"/>
        <v>#DIV/0!</v>
      </c>
      <c r="AK608" s="745">
        <f t="shared" ref="AK608" si="698">IF(AK549="","",AK549/AK$562)</f>
        <v>1.954178749737644E-2</v>
      </c>
      <c r="AV608" s="745">
        <f t="shared" si="670"/>
        <v>2.7743191395270626E-2</v>
      </c>
    </row>
    <row r="609" spans="1:48" x14ac:dyDescent="0.25">
      <c r="A609" s="66" t="s">
        <v>721</v>
      </c>
      <c r="C609" s="715" t="e">
        <f t="shared" si="665"/>
        <v>#DIV/0!</v>
      </c>
      <c r="D609" s="745">
        <f t="shared" ref="D609:D614" si="699">IF(D550="","",D550/D$562)</f>
        <v>2.0352149560318805E-2</v>
      </c>
      <c r="E609" s="745">
        <f t="shared" ref="E609:F609" si="700">IF(E550="","",E550/E$562)</f>
        <v>2.4545289341055786E-2</v>
      </c>
      <c r="F609" s="745">
        <f t="shared" si="700"/>
        <v>1.1364657817696296E-2</v>
      </c>
      <c r="H609" s="66" t="s">
        <v>721</v>
      </c>
      <c r="I609" s="682" t="e">
        <f t="shared" si="696"/>
        <v>#DIV/0!</v>
      </c>
      <c r="AK609" s="745">
        <f t="shared" ref="AK609" si="701">IF(AK550="","",AK550/AK$562)</f>
        <v>9.1579530676383809E-3</v>
      </c>
      <c r="AV609" s="745">
        <f t="shared" si="670"/>
        <v>6.1349742793117713E-3</v>
      </c>
    </row>
    <row r="610" spans="1:48" x14ac:dyDescent="0.25">
      <c r="A610" s="66" t="s">
        <v>710</v>
      </c>
      <c r="C610" s="715" t="e">
        <f t="shared" si="665"/>
        <v>#DIV/0!</v>
      </c>
      <c r="D610" s="745">
        <f t="shared" si="699"/>
        <v>3.3502261336340836E-2</v>
      </c>
      <c r="E610" s="745">
        <f t="shared" ref="E610:F610" si="702">IF(E551="","",E551/E$562)</f>
        <v>2.7612792734873319E-2</v>
      </c>
      <c r="F610" s="745">
        <f t="shared" si="702"/>
        <v>6.6431776934835721E-2</v>
      </c>
      <c r="H610" s="66" t="s">
        <v>710</v>
      </c>
      <c r="I610" s="682" t="e">
        <f t="shared" si="696"/>
        <v>#DIV/0!</v>
      </c>
      <c r="AK610" s="745">
        <f t="shared" ref="AK610" si="703">IF(AK551="","",AK551/AK$562)</f>
        <v>1.3740326644994968E-2</v>
      </c>
      <c r="AV610" s="745">
        <f t="shared" si="670"/>
        <v>1.2137120795142023E-2</v>
      </c>
    </row>
    <row r="611" spans="1:48" x14ac:dyDescent="0.25">
      <c r="A611" s="66" t="s">
        <v>707</v>
      </c>
      <c r="C611" s="715" t="e">
        <f t="shared" si="665"/>
        <v>#DIV/0!</v>
      </c>
      <c r="D611" s="745">
        <f t="shared" si="699"/>
        <v>1.6491996055249609E-2</v>
      </c>
      <c r="E611" s="745">
        <f t="shared" ref="E611:F611" si="704">IF(E552="","",E552/E$562)</f>
        <v>1.3588048418511314E-2</v>
      </c>
      <c r="F611" s="745">
        <f t="shared" si="704"/>
        <v>2.9118100869900937E-2</v>
      </c>
      <c r="H611" s="66" t="s">
        <v>707</v>
      </c>
      <c r="I611" s="682" t="e">
        <f t="shared" si="696"/>
        <v>#DIV/0!</v>
      </c>
      <c r="AK611" s="745">
        <f t="shared" ref="AK611" si="705">IF(AK552="","",AK552/AK$562)</f>
        <v>0.10265514144426215</v>
      </c>
      <c r="AV611" s="745">
        <f t="shared" si="670"/>
        <v>0.13346429523493952</v>
      </c>
    </row>
    <row r="612" spans="1:48" x14ac:dyDescent="0.25">
      <c r="A612" s="66" t="s">
        <v>708</v>
      </c>
      <c r="C612" s="715" t="e">
        <f t="shared" si="665"/>
        <v>#DIV/0!</v>
      </c>
      <c r="D612" s="745">
        <f t="shared" si="699"/>
        <v>8.3362627927570151E-3</v>
      </c>
      <c r="E612" s="745">
        <f t="shared" ref="E612:F612" si="706">IF(E553="","",E553/E$562)</f>
        <v>7.6376268501659661E-3</v>
      </c>
      <c r="F612" s="745">
        <f t="shared" si="706"/>
        <v>8.5963182115833328E-3</v>
      </c>
      <c r="H612" s="66" t="s">
        <v>708</v>
      </c>
      <c r="I612" s="682" t="e">
        <f t="shared" si="696"/>
        <v>#DIV/0!</v>
      </c>
      <c r="AK612" s="745">
        <f t="shared" ref="AK612" si="707">IF(AK553="","",AK553/AK$562)</f>
        <v>4.8897103696937491E-2</v>
      </c>
      <c r="AV612" s="745">
        <f t="shared" si="670"/>
        <v>7.466126047166402E-2</v>
      </c>
    </row>
    <row r="613" spans="1:48" x14ac:dyDescent="0.25">
      <c r="A613" s="66" t="s">
        <v>709</v>
      </c>
      <c r="C613" s="715" t="e">
        <f t="shared" si="665"/>
        <v>#DIV/0!</v>
      </c>
      <c r="D613" s="745">
        <f t="shared" si="699"/>
        <v>0.23857011593319355</v>
      </c>
      <c r="E613" s="745">
        <f t="shared" ref="E613:F613" si="708">IF(E554="","",E554/E$562)</f>
        <v>0.22027848703158687</v>
      </c>
      <c r="F613" s="745">
        <f t="shared" si="708"/>
        <v>0.17031639675230659</v>
      </c>
      <c r="H613" s="66" t="s">
        <v>709</v>
      </c>
      <c r="I613" s="682" t="e">
        <f t="shared" si="696"/>
        <v>#DIV/0!</v>
      </c>
      <c r="AK613" s="745">
        <f t="shared" ref="AK613" si="709">IF(AK554="","",AK554/AK$562)</f>
        <v>0.53276088320987292</v>
      </c>
      <c r="AV613" s="745">
        <f t="shared" si="670"/>
        <v>0.62164180036874539</v>
      </c>
    </row>
    <row r="614" spans="1:48" x14ac:dyDescent="0.25">
      <c r="A614" s="66" t="s">
        <v>733</v>
      </c>
      <c r="C614" s="715" t="e">
        <f t="shared" si="665"/>
        <v>#DIV/0!</v>
      </c>
      <c r="D614" s="745">
        <f t="shared" si="699"/>
        <v>1.2243532508445253E-2</v>
      </c>
      <c r="E614" s="745">
        <f t="shared" ref="E614:F614" si="710">IF(E555="","",E555/E$562)</f>
        <v>1.2775549649732409E-2</v>
      </c>
      <c r="F614" s="745">
        <f t="shared" si="710"/>
        <v>7.2907216343415298E-3</v>
      </c>
      <c r="H614" s="66" t="s">
        <v>733</v>
      </c>
      <c r="I614" s="682" t="e">
        <f t="shared" ref="I614" si="711">IF(I555="","",I555/I$562)</f>
        <v>#DIV/0!</v>
      </c>
      <c r="AK614" s="745">
        <f t="shared" ref="AK614" si="712">IF(AK555="","",AK555/AK$562)</f>
        <v>0</v>
      </c>
      <c r="AV614" s="745">
        <f t="shared" si="670"/>
        <v>0</v>
      </c>
    </row>
    <row r="615" spans="1:48" s="382" customFormat="1" x14ac:dyDescent="0.25">
      <c r="A615" s="882" t="s">
        <v>234</v>
      </c>
      <c r="C615" s="901" t="e">
        <f>SUM(C586:C614)</f>
        <v>#DIV/0!</v>
      </c>
      <c r="D615" s="943">
        <f>SUM(D586:D614)</f>
        <v>1.0000000000000002</v>
      </c>
      <c r="E615" s="943">
        <f t="shared" ref="E615:F615" si="713">SUM(E586:E614)</f>
        <v>1.0000000000000002</v>
      </c>
      <c r="F615" s="943">
        <f t="shared" si="713"/>
        <v>1</v>
      </c>
      <c r="G615" s="1152"/>
      <c r="H615" s="882" t="s">
        <v>234</v>
      </c>
      <c r="I615" s="895" t="e">
        <f>SUM(I586:I614)</f>
        <v>#DIV/0!</v>
      </c>
      <c r="AF615" s="54"/>
      <c r="AK615" s="943">
        <f t="shared" ref="AK615" si="714">SUM(AK586:AK614)</f>
        <v>1</v>
      </c>
      <c r="AV615" s="943">
        <f t="shared" ref="AV615" si="715">SUM(AV586:AV614)</f>
        <v>0.99999999999999989</v>
      </c>
    </row>
    <row r="616" spans="1:48" x14ac:dyDescent="0.25">
      <c r="C616" s="715"/>
      <c r="D616" s="745"/>
      <c r="E616" s="745"/>
      <c r="F616" s="745"/>
      <c r="I616" s="682"/>
      <c r="AK616" s="745"/>
      <c r="AV616" s="745"/>
    </row>
    <row r="617" spans="1:48" x14ac:dyDescent="0.25">
      <c r="A617" s="648" t="s">
        <v>829</v>
      </c>
      <c r="C617" s="715"/>
      <c r="D617" s="745"/>
      <c r="E617" s="745"/>
      <c r="F617" s="745"/>
      <c r="H617" s="648" t="s">
        <v>829</v>
      </c>
      <c r="I617" s="682" t="str">
        <f t="shared" ref="I617" si="716">IF(I547="","",I547/I$563)</f>
        <v/>
      </c>
      <c r="AK617" s="745"/>
      <c r="AV617" s="745"/>
    </row>
    <row r="618" spans="1:48" s="382" customFormat="1" ht="21" x14ac:dyDescent="0.35">
      <c r="A618" s="1246"/>
      <c r="C618" s="694" t="s">
        <v>1013</v>
      </c>
      <c r="D618" s="718" t="s">
        <v>245</v>
      </c>
      <c r="E618" s="718" t="s">
        <v>246</v>
      </c>
      <c r="F618" s="718" t="s">
        <v>1062</v>
      </c>
      <c r="G618" s="1152"/>
      <c r="H618" s="1246"/>
      <c r="I618" s="895"/>
      <c r="AF618" s="54"/>
      <c r="AK618" s="718" t="s">
        <v>246</v>
      </c>
      <c r="AV618" s="718" t="s">
        <v>246</v>
      </c>
    </row>
    <row r="619" spans="1:48" x14ac:dyDescent="0.25">
      <c r="A619" s="66" t="s">
        <v>706</v>
      </c>
      <c r="C619" s="715" t="e">
        <f t="shared" ref="C619:C626" si="717">IF(C548="","",C548/C$563)</f>
        <v>#DIV/0!</v>
      </c>
      <c r="D619" s="745">
        <f t="shared" ref="D619:F624" si="718">IF(D548="","",D548/D$563)</f>
        <v>0.11416101763340983</v>
      </c>
      <c r="E619" s="745">
        <f t="shared" si="718"/>
        <v>0.10766791520349063</v>
      </c>
      <c r="F619" s="745">
        <f t="shared" si="718"/>
        <v>0.11413526679946016</v>
      </c>
      <c r="H619" s="66" t="s">
        <v>706</v>
      </c>
      <c r="I619" s="682" t="e">
        <f t="shared" ref="I619:I625" si="719">IF(I548="","",I548/I$563)</f>
        <v>#DIV/0!</v>
      </c>
      <c r="AK619" s="745">
        <f t="shared" ref="AK619" si="720">IF(AK548="","",AK548/AK$563)</f>
        <v>4.7371575926396445E-2</v>
      </c>
      <c r="AV619" s="745">
        <f t="shared" ref="AV619:AV626" si="721">IF(AV548="","",AV548/AV$563)</f>
        <v>8.8045889878321949E-3</v>
      </c>
    </row>
    <row r="620" spans="1:48" x14ac:dyDescent="0.25">
      <c r="A620" s="66" t="s">
        <v>720</v>
      </c>
      <c r="C620" s="715" t="e">
        <f t="shared" si="717"/>
        <v>#DIV/0!</v>
      </c>
      <c r="D620" s="745">
        <f t="shared" si="718"/>
        <v>4.3555909310807286E-2</v>
      </c>
      <c r="E620" s="745">
        <f t="shared" si="718"/>
        <v>3.0504621455132441E-2</v>
      </c>
      <c r="F620" s="745">
        <f t="shared" si="718"/>
        <v>6.3658747789004294E-2</v>
      </c>
      <c r="H620" s="66" t="s">
        <v>720</v>
      </c>
      <c r="I620" s="682" t="e">
        <f t="shared" si="719"/>
        <v>#DIV/0!</v>
      </c>
      <c r="AK620" s="745">
        <f t="shared" ref="AK620" si="722">IF(AK549="","",AK549/AK$563)</f>
        <v>2.5615384068362612E-2</v>
      </c>
      <c r="AV620" s="745">
        <f t="shared" si="721"/>
        <v>3.139925668989179E-2</v>
      </c>
    </row>
    <row r="621" spans="1:48" x14ac:dyDescent="0.25">
      <c r="A621" s="66" t="s">
        <v>721</v>
      </c>
      <c r="C621" s="715" t="e">
        <f t="shared" si="717"/>
        <v>#DIV/0!</v>
      </c>
      <c r="D621" s="745">
        <f t="shared" si="718"/>
        <v>5.2025683228616761E-2</v>
      </c>
      <c r="E621" s="745">
        <f t="shared" si="718"/>
        <v>6.9031316835522466E-2</v>
      </c>
      <c r="F621" s="745">
        <f t="shared" si="718"/>
        <v>3.1878255738032671E-2</v>
      </c>
      <c r="H621" s="66" t="s">
        <v>721</v>
      </c>
      <c r="I621" s="682" t="e">
        <f t="shared" si="719"/>
        <v>#DIV/0!</v>
      </c>
      <c r="AK621" s="745">
        <f t="shared" ref="AK621" si="723">IF(AK550="","",AK550/AK$563)</f>
        <v>1.200424910664342E-2</v>
      </c>
      <c r="AV621" s="745">
        <f t="shared" si="721"/>
        <v>6.9434561236106527E-3</v>
      </c>
    </row>
    <row r="622" spans="1:48" x14ac:dyDescent="0.25">
      <c r="A622" s="66" t="s">
        <v>710</v>
      </c>
      <c r="C622" s="715" t="e">
        <f t="shared" si="717"/>
        <v>#DIV/0!</v>
      </c>
      <c r="D622" s="745">
        <f t="shared" si="718"/>
        <v>8.5640980111758788E-2</v>
      </c>
      <c r="E622" s="745">
        <f t="shared" si="718"/>
        <v>7.7658381512998795E-2</v>
      </c>
      <c r="F622" s="745">
        <f t="shared" si="718"/>
        <v>0.18634341730580264</v>
      </c>
      <c r="H622" s="66" t="s">
        <v>710</v>
      </c>
      <c r="I622" s="682" t="e">
        <f t="shared" si="719"/>
        <v>#DIV/0!</v>
      </c>
      <c r="AK622" s="745">
        <f t="shared" ref="AK622" si="724">IF(AK551="","",AK551/AK$563)</f>
        <v>1.8010826506201384E-2</v>
      </c>
      <c r="AV622" s="745">
        <f t="shared" si="721"/>
        <v>1.3736580117738486E-2</v>
      </c>
    </row>
    <row r="623" spans="1:48" x14ac:dyDescent="0.25">
      <c r="A623" s="66" t="s">
        <v>707</v>
      </c>
      <c r="C623" s="715" t="e">
        <f t="shared" si="717"/>
        <v>#DIV/0!</v>
      </c>
      <c r="D623" s="745">
        <f t="shared" si="718"/>
        <v>4.2158070823678305E-2</v>
      </c>
      <c r="E623" s="745">
        <f t="shared" si="718"/>
        <v>3.8215107694237818E-2</v>
      </c>
      <c r="F623" s="745">
        <f t="shared" si="718"/>
        <v>8.1677273616733825E-2</v>
      </c>
      <c r="H623" s="66" t="s">
        <v>707</v>
      </c>
      <c r="I623" s="682" t="e">
        <f t="shared" si="719"/>
        <v>#DIV/0!</v>
      </c>
      <c r="AK623" s="745">
        <f t="shared" ref="AK623" si="725">IF(AK552="","",AK552/AK$563)</f>
        <v>0.13456040677138109</v>
      </c>
      <c r="AV623" s="745">
        <f t="shared" si="721"/>
        <v>0.15105254494015247</v>
      </c>
    </row>
    <row r="624" spans="1:48" x14ac:dyDescent="0.25">
      <c r="A624" s="66" t="s">
        <v>708</v>
      </c>
      <c r="C624" s="715" t="e">
        <f t="shared" si="717"/>
        <v>#DIV/0!</v>
      </c>
      <c r="D624" s="745">
        <f t="shared" si="718"/>
        <v>2.1309776939340011E-2</v>
      </c>
      <c r="E624" s="745">
        <f t="shared" si="718"/>
        <v>2.1480106901140401E-2</v>
      </c>
      <c r="F624" s="745">
        <f t="shared" si="718"/>
        <v>2.4112968005745927E-2</v>
      </c>
      <c r="H624" s="66" t="s">
        <v>708</v>
      </c>
      <c r="I624" s="682" t="e">
        <f t="shared" si="719"/>
        <v>#DIV/0!</v>
      </c>
      <c r="AK624" s="745">
        <f t="shared" ref="AK624" si="726">IF(AK553="","",AK553/AK$563)</f>
        <v>6.4094346087621851E-2</v>
      </c>
      <c r="AV624" s="745">
        <f t="shared" si="721"/>
        <v>8.4500303117264433E-2</v>
      </c>
    </row>
    <row r="625" spans="1:48" x14ac:dyDescent="0.25">
      <c r="A625" s="66" t="s">
        <v>709</v>
      </c>
      <c r="C625" s="715" t="e">
        <f t="shared" si="717"/>
        <v>#DIV/0!</v>
      </c>
      <c r="D625" s="745">
        <f t="shared" ref="D625:F626" si="727">IF(D554="","",D554/D$563)</f>
        <v>0.609850730635073</v>
      </c>
      <c r="E625" s="745">
        <f t="shared" si="727"/>
        <v>0.61951251904341686</v>
      </c>
      <c r="F625" s="745">
        <f t="shared" si="727"/>
        <v>0.47774334600694957</v>
      </c>
      <c r="H625" s="66" t="s">
        <v>709</v>
      </c>
      <c r="I625" s="682" t="e">
        <f t="shared" si="719"/>
        <v>#DIV/0!</v>
      </c>
      <c r="AK625" s="745">
        <f t="shared" ref="AK625" si="728">IF(AK554="","",AK554/AK$563)</f>
        <v>0.69834321153339318</v>
      </c>
      <c r="AV625" s="745">
        <f t="shared" si="721"/>
        <v>0.70356327002350993</v>
      </c>
    </row>
    <row r="626" spans="1:48" x14ac:dyDescent="0.25">
      <c r="A626" s="66" t="s">
        <v>733</v>
      </c>
      <c r="C626" s="715" t="e">
        <f t="shared" si="717"/>
        <v>#DIV/0!</v>
      </c>
      <c r="D626" s="745">
        <f t="shared" si="727"/>
        <v>3.1297831317315963E-2</v>
      </c>
      <c r="E626" s="745">
        <f t="shared" si="727"/>
        <v>3.5930031354060685E-2</v>
      </c>
      <c r="F626" s="745">
        <f t="shared" si="727"/>
        <v>2.0450724738271021E-2</v>
      </c>
      <c r="H626" s="66" t="s">
        <v>733</v>
      </c>
      <c r="I626" s="682" t="e">
        <f t="shared" ref="I626" si="729">IF(I555="","",I555/I$563)</f>
        <v>#DIV/0!</v>
      </c>
      <c r="AK626" s="745">
        <f t="shared" ref="AK626" si="730">IF(AK555="","",AK555/AK$563)</f>
        <v>0</v>
      </c>
      <c r="AV626" s="745">
        <f t="shared" si="721"/>
        <v>0</v>
      </c>
    </row>
    <row r="627" spans="1:48" s="382" customFormat="1" x14ac:dyDescent="0.25">
      <c r="A627" s="882" t="s">
        <v>234</v>
      </c>
      <c r="C627" s="384" t="e">
        <f>SUM(C619:C626)</f>
        <v>#DIV/0!</v>
      </c>
      <c r="D627" s="386">
        <f>SUM(D619:D626)</f>
        <v>1</v>
      </c>
      <c r="E627" s="386">
        <f t="shared" ref="E627:F627" si="731">SUM(E619:E626)</f>
        <v>1</v>
      </c>
      <c r="F627" s="386">
        <f t="shared" si="731"/>
        <v>1</v>
      </c>
      <c r="G627" s="1152"/>
      <c r="H627" s="882" t="s">
        <v>234</v>
      </c>
      <c r="I627" s="895" t="e">
        <f t="shared" ref="I627" si="732">SUM(I619:I626)</f>
        <v>#DIV/0!</v>
      </c>
      <c r="AF627" s="54"/>
      <c r="AK627" s="386">
        <f t="shared" ref="AK627" si="733">SUM(AK619:AK626)</f>
        <v>1</v>
      </c>
      <c r="AV627" s="386">
        <f t="shared" ref="AV627" si="734">SUM(AV619:AV626)</f>
        <v>1</v>
      </c>
    </row>
    <row r="628" spans="1:48" x14ac:dyDescent="0.25">
      <c r="C628" s="715"/>
      <c r="D628" s="745"/>
      <c r="E628" s="745"/>
      <c r="F628" s="745"/>
      <c r="I628" s="682"/>
      <c r="AK628" s="745"/>
      <c r="AV628" s="745"/>
    </row>
    <row r="629" spans="1:48" x14ac:dyDescent="0.25">
      <c r="A629" s="648" t="s">
        <v>483</v>
      </c>
      <c r="C629" s="715"/>
      <c r="D629" s="745"/>
      <c r="E629" s="745"/>
      <c r="F629" s="745"/>
      <c r="H629" s="648" t="s">
        <v>483</v>
      </c>
      <c r="I629" s="682"/>
      <c r="AK629" s="745"/>
      <c r="AV629" s="745"/>
    </row>
    <row r="630" spans="1:48" s="382" customFormat="1" ht="21" x14ac:dyDescent="0.35">
      <c r="A630" s="837"/>
      <c r="C630" s="694" t="s">
        <v>1013</v>
      </c>
      <c r="D630" s="718" t="s">
        <v>245</v>
      </c>
      <c r="E630" s="718" t="s">
        <v>246</v>
      </c>
      <c r="F630" s="718" t="s">
        <v>1062</v>
      </c>
      <c r="G630" s="1152"/>
      <c r="H630" s="837"/>
      <c r="I630" s="895" t="str">
        <f t="shared" ref="I630:I636" si="735">IF(I526="","",I526/I$564)</f>
        <v/>
      </c>
      <c r="AF630" s="54"/>
      <c r="AK630" s="718" t="s">
        <v>246</v>
      </c>
      <c r="AV630" s="718" t="s">
        <v>246</v>
      </c>
    </row>
    <row r="631" spans="1:48" x14ac:dyDescent="0.25">
      <c r="A631" s="66" t="s">
        <v>696</v>
      </c>
      <c r="C631" s="715" t="e">
        <f t="shared" ref="C631:C640" si="736">IF(C527="","",C527/C$564)</f>
        <v>#DIV/0!</v>
      </c>
      <c r="D631" s="745">
        <f>IF(D527="","",D527/D$564)</f>
        <v>3.1908595025028505E-2</v>
      </c>
      <c r="E631" s="745">
        <f t="shared" ref="D631:F638" si="737">IF(E527="","",E527/E$564)</f>
        <v>2.9896779661601206E-2</v>
      </c>
      <c r="F631" s="745">
        <f t="shared" si="737"/>
        <v>4.1408039320023952E-2</v>
      </c>
      <c r="H631" s="66" t="s">
        <v>696</v>
      </c>
      <c r="I631" s="682" t="e">
        <f t="shared" si="735"/>
        <v>#DIV/0!</v>
      </c>
      <c r="AK631" s="745">
        <f t="shared" ref="AK631" si="738">IF(AK527="","",AK527/AK$564)</f>
        <v>0.1982380771335974</v>
      </c>
      <c r="AV631" s="745">
        <f t="shared" ref="AV631:AV650" si="739">IF(AV527="","",AV527/AV$564)</f>
        <v>9.1237900700171324E-3</v>
      </c>
    </row>
    <row r="632" spans="1:48" x14ac:dyDescent="0.25">
      <c r="A632" s="66" t="s">
        <v>728</v>
      </c>
      <c r="C632" s="715" t="e">
        <f t="shared" si="736"/>
        <v>#DIV/0!</v>
      </c>
      <c r="D632" s="745">
        <f t="shared" si="737"/>
        <v>0</v>
      </c>
      <c r="E632" s="745">
        <f t="shared" si="737"/>
        <v>0</v>
      </c>
      <c r="F632" s="745">
        <f t="shared" si="737"/>
        <v>0</v>
      </c>
      <c r="H632" s="66" t="s">
        <v>728</v>
      </c>
      <c r="I632" s="682" t="e">
        <f t="shared" si="735"/>
        <v>#DIV/0!</v>
      </c>
      <c r="AK632" s="745">
        <f t="shared" ref="AK632" si="740">IF(AK528="","",AK528/AK$564)</f>
        <v>0</v>
      </c>
      <c r="AV632" s="745">
        <f t="shared" si="739"/>
        <v>0</v>
      </c>
    </row>
    <row r="633" spans="1:48" x14ac:dyDescent="0.25">
      <c r="A633" s="66" t="s">
        <v>697</v>
      </c>
      <c r="C633" s="715" t="e">
        <f t="shared" si="736"/>
        <v>#DIV/0!</v>
      </c>
      <c r="D633" s="745">
        <f t="shared" si="737"/>
        <v>7.9227941543348421E-3</v>
      </c>
      <c r="E633" s="745">
        <f t="shared" si="737"/>
        <v>6.635807251278737E-3</v>
      </c>
      <c r="F633" s="745">
        <f t="shared" si="737"/>
        <v>1.5797586245835646E-2</v>
      </c>
      <c r="H633" s="66" t="s">
        <v>697</v>
      </c>
      <c r="I633" s="682" t="e">
        <f t="shared" si="735"/>
        <v>#DIV/0!</v>
      </c>
      <c r="AK633" s="745">
        <f t="shared" ref="AK633" si="741">IF(AK529="","",AK529/AK$564)</f>
        <v>5.9719994631193492E-2</v>
      </c>
      <c r="AV633" s="745">
        <f t="shared" si="739"/>
        <v>2.4428934111135094E-3</v>
      </c>
    </row>
    <row r="634" spans="1:48" x14ac:dyDescent="0.25">
      <c r="A634" s="66" t="s">
        <v>716</v>
      </c>
      <c r="C634" s="715" t="e">
        <f t="shared" si="736"/>
        <v>#DIV/0!</v>
      </c>
      <c r="D634" s="745">
        <f t="shared" si="737"/>
        <v>2.4652193240187622E-3</v>
      </c>
      <c r="E634" s="745">
        <f t="shared" si="737"/>
        <v>2.0881938620984303E-3</v>
      </c>
      <c r="F634" s="745">
        <f t="shared" si="737"/>
        <v>3.1228034880571207E-3</v>
      </c>
      <c r="H634" s="66" t="s">
        <v>716</v>
      </c>
      <c r="I634" s="682" t="e">
        <f t="shared" si="735"/>
        <v>#DIV/0!</v>
      </c>
      <c r="AK634" s="745">
        <f t="shared" ref="AK634" si="742">IF(AK530="","",AK530/AK$564)</f>
        <v>3.0731166058217581E-2</v>
      </c>
      <c r="AV634" s="745">
        <f t="shared" si="739"/>
        <v>1.1011645192829269E-2</v>
      </c>
    </row>
    <row r="635" spans="1:48" x14ac:dyDescent="0.25">
      <c r="A635" s="66" t="s">
        <v>717</v>
      </c>
      <c r="C635" s="715" t="e">
        <f t="shared" si="736"/>
        <v>#DIV/0!</v>
      </c>
      <c r="D635" s="745">
        <f t="shared" si="737"/>
        <v>6.2151226470699372E-2</v>
      </c>
      <c r="E635" s="745">
        <f t="shared" si="737"/>
        <v>4.9544160645396573E-2</v>
      </c>
      <c r="F635" s="745">
        <f t="shared" si="737"/>
        <v>8.9145193494012134E-2</v>
      </c>
      <c r="H635" s="66" t="s">
        <v>717</v>
      </c>
      <c r="I635" s="682" t="e">
        <f t="shared" si="735"/>
        <v>#DIV/0!</v>
      </c>
      <c r="AK635" s="745">
        <f t="shared" ref="AK635" si="743">IF(AK531="","",AK531/AK$564)</f>
        <v>6.2850237579632914E-2</v>
      </c>
      <c r="AV635" s="745">
        <f t="shared" si="739"/>
        <v>8.6358927424971865E-2</v>
      </c>
    </row>
    <row r="636" spans="1:48" x14ac:dyDescent="0.25">
      <c r="A636" s="66" t="s">
        <v>718</v>
      </c>
      <c r="C636" s="715" t="e">
        <f t="shared" si="736"/>
        <v>#DIV/0!</v>
      </c>
      <c r="D636" s="745">
        <f t="shared" si="737"/>
        <v>3.8471579862941036E-3</v>
      </c>
      <c r="E636" s="745">
        <f t="shared" si="737"/>
        <v>3.9897566798309568E-3</v>
      </c>
      <c r="F636" s="745">
        <f t="shared" si="737"/>
        <v>2.8092150870625407E-3</v>
      </c>
      <c r="H636" s="66" t="s">
        <v>718</v>
      </c>
      <c r="I636" s="682" t="e">
        <f t="shared" si="735"/>
        <v>#DIV/0!</v>
      </c>
      <c r="AK636" s="745">
        <f t="shared" ref="AK636" si="744">IF(AK532="","",AK532/AK$564)</f>
        <v>4.5262037032718716E-3</v>
      </c>
      <c r="AV636" s="745">
        <f t="shared" si="739"/>
        <v>3.9752962198621117E-3</v>
      </c>
    </row>
    <row r="637" spans="1:48" x14ac:dyDescent="0.25">
      <c r="A637" s="66" t="s">
        <v>719</v>
      </c>
      <c r="C637" s="715" t="e">
        <f t="shared" si="736"/>
        <v>#DIV/0!</v>
      </c>
      <c r="D637" s="745">
        <f t="shared" si="737"/>
        <v>7.6631706898125807E-3</v>
      </c>
      <c r="E637" s="745">
        <f t="shared" si="737"/>
        <v>9.0281186397167187E-3</v>
      </c>
      <c r="F637" s="745">
        <f t="shared" si="737"/>
        <v>4.5499200849765916E-3</v>
      </c>
      <c r="H637" s="66" t="s">
        <v>719</v>
      </c>
      <c r="I637" s="682" t="e">
        <f t="shared" ref="I637:I643" si="745">IF(I533="","",I533/I$564)</f>
        <v>#DIV/0!</v>
      </c>
      <c r="AK637" s="745">
        <f t="shared" ref="AK637" si="746">IF(AK533="","",AK533/AK$564)</f>
        <v>0</v>
      </c>
      <c r="AV637" s="745">
        <f t="shared" si="739"/>
        <v>0</v>
      </c>
    </row>
    <row r="638" spans="1:48" x14ac:dyDescent="0.25">
      <c r="A638" s="66" t="s">
        <v>730</v>
      </c>
      <c r="C638" s="715" t="e">
        <f t="shared" si="736"/>
        <v>#DIV/0!</v>
      </c>
      <c r="D638" s="745">
        <f t="shared" si="737"/>
        <v>1.8563060911887749E-2</v>
      </c>
      <c r="E638" s="745">
        <f t="shared" si="737"/>
        <v>1.9005846143485036E-2</v>
      </c>
      <c r="F638" s="745">
        <f t="shared" si="737"/>
        <v>2.0951096055215956E-2</v>
      </c>
      <c r="H638" s="66" t="s">
        <v>730</v>
      </c>
      <c r="I638" s="682" t="e">
        <f t="shared" si="745"/>
        <v>#DIV/0!</v>
      </c>
      <c r="AK638" s="745">
        <f t="shared" ref="AK638" si="747">IF(AK534="","",AK534/AK$564)</f>
        <v>6.0487833078314575E-2</v>
      </c>
      <c r="AV638" s="745">
        <f t="shared" si="739"/>
        <v>8.0837637715724275E-2</v>
      </c>
    </row>
    <row r="639" spans="1:48" x14ac:dyDescent="0.25">
      <c r="A639" s="66" t="s">
        <v>731</v>
      </c>
      <c r="C639" s="715" t="e">
        <f t="shared" si="736"/>
        <v>#DIV/0!</v>
      </c>
      <c r="D639" s="745">
        <f t="shared" ref="D639:F650" si="748">IF(D535="","",D535/D$564)</f>
        <v>1.4136777617075083E-2</v>
      </c>
      <c r="E639" s="745">
        <f t="shared" si="748"/>
        <v>1.6226631017673906E-2</v>
      </c>
      <c r="F639" s="745">
        <f t="shared" si="748"/>
        <v>2.1357737026749302E-2</v>
      </c>
      <c r="H639" s="66" t="s">
        <v>731</v>
      </c>
      <c r="I639" s="682" t="e">
        <f t="shared" si="745"/>
        <v>#DIV/0!</v>
      </c>
      <c r="AK639" s="745">
        <f t="shared" ref="AK639" si="749">IF(AK535="","",AK535/AK$564)</f>
        <v>4.2908003019171718E-3</v>
      </c>
      <c r="AV639" s="745">
        <f t="shared" si="739"/>
        <v>8.122954276315179E-3</v>
      </c>
    </row>
    <row r="640" spans="1:48" x14ac:dyDescent="0.25">
      <c r="A640" s="66" t="s">
        <v>826</v>
      </c>
      <c r="C640" s="715" t="e">
        <f t="shared" si="736"/>
        <v>#DIV/0!</v>
      </c>
      <c r="D640" s="745">
        <f t="shared" si="748"/>
        <v>7.4219344118712088E-3</v>
      </c>
      <c r="E640" s="745">
        <f t="shared" si="748"/>
        <v>4.2602573755723579E-3</v>
      </c>
      <c r="F640" s="745">
        <f t="shared" si="748"/>
        <v>1.4005449517644254E-2</v>
      </c>
      <c r="H640" s="66" t="s">
        <v>826</v>
      </c>
      <c r="I640" s="682" t="e">
        <f t="shared" si="745"/>
        <v>#DIV/0!</v>
      </c>
      <c r="AK640" s="745">
        <f t="shared" ref="AK640" si="750">IF(AK536="","",AK536/AK$564)</f>
        <v>6.7350071854750428E-3</v>
      </c>
      <c r="AV640" s="745">
        <f t="shared" si="739"/>
        <v>3.3392083475543093E-3</v>
      </c>
    </row>
    <row r="641" spans="1:48" x14ac:dyDescent="0.25">
      <c r="A641" s="66" t="s">
        <v>700</v>
      </c>
      <c r="C641" s="715">
        <v>0</v>
      </c>
      <c r="D641" s="745">
        <f t="shared" si="748"/>
        <v>7.8232439485244696E-3</v>
      </c>
      <c r="E641" s="745">
        <f t="shared" si="748"/>
        <v>6.2818582300312176E-3</v>
      </c>
      <c r="F641" s="745">
        <f t="shared" si="748"/>
        <v>1.6030521711233502E-2</v>
      </c>
      <c r="H641" s="66" t="s">
        <v>700</v>
      </c>
      <c r="I641" s="682" t="e">
        <f t="shared" si="745"/>
        <v>#DIV/0!</v>
      </c>
      <c r="AK641" s="745">
        <f t="shared" ref="AK641" si="751">IF(AK537="","",AK537/AK$564)</f>
        <v>5.5563102320485384E-3</v>
      </c>
      <c r="AV641" s="745">
        <f t="shared" si="739"/>
        <v>3.3755132537622349E-3</v>
      </c>
    </row>
    <row r="642" spans="1:48" x14ac:dyDescent="0.25">
      <c r="A642" s="66" t="s">
        <v>701</v>
      </c>
      <c r="C642" s="715">
        <v>0</v>
      </c>
      <c r="D642" s="745">
        <f t="shared" si="748"/>
        <v>5.503512133613218E-3</v>
      </c>
      <c r="E642" s="745">
        <f t="shared" si="748"/>
        <v>3.340120345441751E-3</v>
      </c>
      <c r="F642" s="745">
        <f t="shared" si="748"/>
        <v>6.0769410607840867E-3</v>
      </c>
      <c r="H642" s="66" t="s">
        <v>701</v>
      </c>
      <c r="I642" s="682" t="e">
        <f t="shared" si="745"/>
        <v>#DIV/0!</v>
      </c>
      <c r="AK642" s="745">
        <f t="shared" ref="AK642" si="752">IF(AK538="","",AK538/AK$564)</f>
        <v>2.390088110048863E-2</v>
      </c>
      <c r="AV642" s="745">
        <f t="shared" si="739"/>
        <v>2.6736510235022139E-2</v>
      </c>
    </row>
    <row r="643" spans="1:48" x14ac:dyDescent="0.25">
      <c r="A643" s="66" t="s">
        <v>702</v>
      </c>
      <c r="C643" s="715" t="e">
        <f t="shared" ref="C643:C650" si="753">IF(C539="","",C539/C$564)</f>
        <v>#DIV/0!</v>
      </c>
      <c r="D643" s="745">
        <f t="shared" si="748"/>
        <v>2.0015441161288453E-3</v>
      </c>
      <c r="E643" s="745">
        <f t="shared" si="748"/>
        <v>1.7139662230096725E-3</v>
      </c>
      <c r="F643" s="745">
        <f t="shared" si="748"/>
        <v>2.9292482007367629E-3</v>
      </c>
      <c r="H643" s="66" t="s">
        <v>702</v>
      </c>
      <c r="I643" s="682" t="e">
        <f t="shared" si="745"/>
        <v>#DIV/0!</v>
      </c>
      <c r="AK643" s="745">
        <f t="shared" ref="AK643" si="754">IF(AK539="","",AK539/AK$564)</f>
        <v>8.0808328114023182E-3</v>
      </c>
      <c r="AV643" s="745">
        <f t="shared" si="739"/>
        <v>4.5687345044627264E-3</v>
      </c>
    </row>
    <row r="644" spans="1:48" x14ac:dyDescent="0.25">
      <c r="A644" s="66" t="s">
        <v>824</v>
      </c>
      <c r="C644" s="715" t="e">
        <f t="shared" si="753"/>
        <v>#DIV/0!</v>
      </c>
      <c r="D644" s="745">
        <f t="shared" si="748"/>
        <v>0.22742395829815801</v>
      </c>
      <c r="E644" s="745">
        <f t="shared" si="748"/>
        <v>0.24139516029249827</v>
      </c>
      <c r="F644" s="745">
        <f t="shared" si="748"/>
        <v>0.20111212822622659</v>
      </c>
      <c r="H644" s="66" t="s">
        <v>824</v>
      </c>
      <c r="I644" s="682" t="e">
        <f t="shared" ref="I644:I649" si="755">IF(I540="","",I540/I$564)</f>
        <v>#DIV/0!</v>
      </c>
      <c r="AK644" s="745">
        <f t="shared" ref="AK644" si="756">IF(AK540="","",AK540/AK$564)</f>
        <v>6.4441352769673221E-2</v>
      </c>
      <c r="AV644" s="745">
        <f t="shared" si="739"/>
        <v>0.10333473493019879</v>
      </c>
    </row>
    <row r="645" spans="1:48" x14ac:dyDescent="0.25">
      <c r="A645" s="66" t="s">
        <v>722</v>
      </c>
      <c r="C645" s="715" t="e">
        <f t="shared" si="753"/>
        <v>#DIV/0!</v>
      </c>
      <c r="D645" s="745">
        <f t="shared" si="748"/>
        <v>5.502947836449805E-2</v>
      </c>
      <c r="E645" s="745">
        <f t="shared" si="748"/>
        <v>4.2848227889796323E-2</v>
      </c>
      <c r="F645" s="745">
        <f t="shared" si="748"/>
        <v>0.10323538476695987</v>
      </c>
      <c r="H645" s="66" t="s">
        <v>722</v>
      </c>
      <c r="I645" s="682" t="e">
        <f t="shared" si="755"/>
        <v>#DIV/0!</v>
      </c>
      <c r="AK645" s="745">
        <f t="shared" ref="AK645" si="757">IF(AK541="","",AK541/AK$564)</f>
        <v>5.794980620175666E-2</v>
      </c>
      <c r="AV645" s="745">
        <f t="shared" si="739"/>
        <v>0.10423680667945426</v>
      </c>
    </row>
    <row r="646" spans="1:48" x14ac:dyDescent="0.25">
      <c r="A646" s="66" t="s">
        <v>825</v>
      </c>
      <c r="C646" s="715" t="e">
        <f t="shared" si="753"/>
        <v>#DIV/0!</v>
      </c>
      <c r="D646" s="745">
        <f t="shared" si="748"/>
        <v>0.10448783785653915</v>
      </c>
      <c r="E646" s="745">
        <f t="shared" si="748"/>
        <v>7.210872788451779E-2</v>
      </c>
      <c r="F646" s="745">
        <f t="shared" si="748"/>
        <v>0.14586220221857685</v>
      </c>
      <c r="H646" s="66" t="s">
        <v>825</v>
      </c>
      <c r="I646" s="682" t="e">
        <f t="shared" si="755"/>
        <v>#DIV/0!</v>
      </c>
      <c r="AK646" s="745">
        <f t="shared" ref="AK646" si="758">IF(AK542="","",AK542/AK$564)</f>
        <v>3.054632024914844E-2</v>
      </c>
      <c r="AV646" s="745">
        <f t="shared" si="739"/>
        <v>9.1183209173531284E-3</v>
      </c>
    </row>
    <row r="647" spans="1:48" x14ac:dyDescent="0.25">
      <c r="A647" s="66" t="s">
        <v>703</v>
      </c>
      <c r="C647" s="715" t="e">
        <f t="shared" si="753"/>
        <v>#DIV/0!</v>
      </c>
      <c r="D647" s="745">
        <f t="shared" si="748"/>
        <v>2.1808626222940945E-2</v>
      </c>
      <c r="E647" s="745">
        <f t="shared" si="748"/>
        <v>2.6590651147798454E-2</v>
      </c>
      <c r="F647" s="745">
        <f t="shared" si="748"/>
        <v>2.4789081997329154E-2</v>
      </c>
      <c r="H647" s="66" t="s">
        <v>703</v>
      </c>
      <c r="I647" s="682" t="e">
        <f t="shared" si="755"/>
        <v>#DIV/0!</v>
      </c>
      <c r="AK647" s="745">
        <f t="shared" ref="AK647" si="759">IF(AK543="","",AK543/AK$564)</f>
        <v>4.2559109817313236E-2</v>
      </c>
      <c r="AV647" s="745">
        <f t="shared" si="739"/>
        <v>5.8495879887465609E-2</v>
      </c>
    </row>
    <row r="648" spans="1:48" x14ac:dyDescent="0.25">
      <c r="A648" s="66" t="s">
        <v>704</v>
      </c>
      <c r="C648" s="715" t="e">
        <f t="shared" si="753"/>
        <v>#DIV/0!</v>
      </c>
      <c r="D648" s="745">
        <f t="shared" si="748"/>
        <v>4.852806165569711E-3</v>
      </c>
      <c r="E648" s="745">
        <f t="shared" si="748"/>
        <v>5.1015409602899221E-3</v>
      </c>
      <c r="F648" s="745">
        <f t="shared" si="748"/>
        <v>3.1200694756403392E-3</v>
      </c>
      <c r="H648" s="66" t="s">
        <v>704</v>
      </c>
      <c r="I648" s="682" t="e">
        <f t="shared" si="755"/>
        <v>#DIV/0!</v>
      </c>
      <c r="AK648" s="745">
        <f t="shared" ref="AK648" si="760">IF(AK544="","",AK544/AK$564)</f>
        <v>6.4104963574755005E-3</v>
      </c>
      <c r="AV648" s="745">
        <f t="shared" si="739"/>
        <v>2.5462929858239636E-3</v>
      </c>
    </row>
    <row r="649" spans="1:48" x14ac:dyDescent="0.25">
      <c r="A649" s="66" t="s">
        <v>705</v>
      </c>
      <c r="C649" s="715" t="e">
        <f t="shared" si="753"/>
        <v>#DIV/0!</v>
      </c>
      <c r="D649" s="745">
        <f t="shared" si="748"/>
        <v>0.40817618996166144</v>
      </c>
      <c r="E649" s="745">
        <f t="shared" si="748"/>
        <v>0.44612689000616806</v>
      </c>
      <c r="F649" s="745">
        <f t="shared" si="748"/>
        <v>0.28077083585357432</v>
      </c>
      <c r="H649" s="66" t="s">
        <v>705</v>
      </c>
      <c r="I649" s="682" t="e">
        <f t="shared" si="755"/>
        <v>#DIV/0!</v>
      </c>
      <c r="AK649" s="745">
        <f t="shared" ref="AK649" si="761">IF(AK545="","",AK545/AK$564)</f>
        <v>0.32859962102582885</v>
      </c>
      <c r="AV649" s="745">
        <f t="shared" si="739"/>
        <v>0.48237485394806956</v>
      </c>
    </row>
    <row r="650" spans="1:48" x14ac:dyDescent="0.25">
      <c r="A650" s="66" t="s">
        <v>724</v>
      </c>
      <c r="C650" s="715" t="e">
        <f t="shared" si="753"/>
        <v>#DIV/0!</v>
      </c>
      <c r="D650" s="745">
        <f t="shared" si="748"/>
        <v>6.8128663413438472E-3</v>
      </c>
      <c r="E650" s="745">
        <f t="shared" si="748"/>
        <v>1.3817305743794597E-2</v>
      </c>
      <c r="F650" s="745">
        <f t="shared" si="748"/>
        <v>2.9265461693610949E-3</v>
      </c>
      <c r="H650" s="66" t="s">
        <v>724</v>
      </c>
      <c r="I650" s="682" t="e">
        <f>IF(I546="","",I546/I$564)</f>
        <v>#DIV/0!</v>
      </c>
      <c r="AK650" s="745">
        <f t="shared" ref="AK650" si="762">IF(AK546="","",AK546/AK$564)</f>
        <v>4.3759497632447179E-3</v>
      </c>
      <c r="AV650" s="745">
        <f t="shared" si="739"/>
        <v>0</v>
      </c>
    </row>
    <row r="651" spans="1:48" s="897" customFormat="1" x14ac:dyDescent="0.25">
      <c r="A651" s="882" t="s">
        <v>234</v>
      </c>
      <c r="C651" s="902" t="e">
        <f>SUM(C631:C650)</f>
        <v>#DIV/0!</v>
      </c>
      <c r="D651" s="944">
        <f>SUM(D631:D650)</f>
        <v>1</v>
      </c>
      <c r="E651" s="944">
        <f t="shared" ref="E651:F651" si="763">SUM(E631:E650)</f>
        <v>0.99999999999999989</v>
      </c>
      <c r="F651" s="944">
        <f t="shared" si="763"/>
        <v>1</v>
      </c>
      <c r="G651" s="1152"/>
      <c r="H651" s="882" t="s">
        <v>234</v>
      </c>
      <c r="I651" s="896" t="e">
        <f t="shared" ref="I651" si="764">SUM(I631:I650)</f>
        <v>#DIV/0!</v>
      </c>
      <c r="AF651" s="1323"/>
      <c r="AK651" s="944">
        <f t="shared" ref="AK651" si="765">SUM(AK631:AK650)</f>
        <v>1.0000000000000002</v>
      </c>
      <c r="AV651" s="944">
        <f t="shared" ref="AV651" si="766">SUM(AV631:AV650)</f>
        <v>1</v>
      </c>
    </row>
    <row r="652" spans="1:48" s="842" customFormat="1" x14ac:dyDescent="0.25">
      <c r="A652" s="887"/>
      <c r="C652" s="888"/>
      <c r="D652" s="945"/>
      <c r="E652" s="945"/>
      <c r="F652" s="945"/>
      <c r="G652" s="1131"/>
      <c r="H652" s="887"/>
      <c r="I652" s="866"/>
      <c r="AF652" s="339"/>
      <c r="AK652" s="945"/>
      <c r="AV652" s="945"/>
    </row>
    <row r="653" spans="1:48" x14ac:dyDescent="0.25">
      <c r="A653" s="648" t="s">
        <v>827</v>
      </c>
      <c r="C653" s="715"/>
      <c r="D653" s="745"/>
      <c r="E653" s="745"/>
      <c r="F653" s="745"/>
      <c r="H653" s="648" t="s">
        <v>827</v>
      </c>
      <c r="I653" s="682"/>
      <c r="AK653" s="745"/>
      <c r="AV653" s="745"/>
    </row>
    <row r="654" spans="1:48" s="382" customFormat="1" ht="21" x14ac:dyDescent="0.35">
      <c r="A654" s="837"/>
      <c r="C654" s="694" t="s">
        <v>1013</v>
      </c>
      <c r="D654" s="718" t="s">
        <v>245</v>
      </c>
      <c r="E654" s="718" t="s">
        <v>246</v>
      </c>
      <c r="F654" s="718" t="s">
        <v>1062</v>
      </c>
      <c r="G654" s="1152"/>
      <c r="H654" s="837"/>
      <c r="I654" s="895" t="str">
        <f t="shared" ref="I654:I655" si="767">IF(I526="","",I526/I$565)</f>
        <v/>
      </c>
      <c r="AF654" s="54"/>
      <c r="AK654" s="718" t="s">
        <v>246</v>
      </c>
      <c r="AV654" s="718" t="s">
        <v>246</v>
      </c>
    </row>
    <row r="655" spans="1:48" x14ac:dyDescent="0.25">
      <c r="A655" s="66" t="s">
        <v>696</v>
      </c>
      <c r="C655" s="715" t="e">
        <f>IF(C527="","",C527/C$565)</f>
        <v>#DIV/0!</v>
      </c>
      <c r="D655" s="745">
        <f>IF(D527="","",D527/D$565)</f>
        <v>6.7938059040176704E-2</v>
      </c>
      <c r="E655" s="745">
        <f t="shared" ref="E655:F655" si="768">IF(E527="","",E527/E$565)</f>
        <v>6.9010432263133789E-2</v>
      </c>
      <c r="F655" s="745">
        <f t="shared" si="768"/>
        <v>7.5887320956832288E-2</v>
      </c>
      <c r="H655" s="66" t="s">
        <v>696</v>
      </c>
      <c r="I655" s="682" t="e">
        <f t="shared" si="767"/>
        <v>#DIV/0!</v>
      </c>
      <c r="AK655" s="745">
        <f t="shared" ref="AK655" si="769">IF(AK527="","",AK527/AK$565)</f>
        <v>0.40220175643783979</v>
      </c>
      <c r="AV655" s="745">
        <f t="shared" ref="AV655" si="770">IF(AV527="","",AV527/AV$565)</f>
        <v>3.4022497633907009E-2</v>
      </c>
    </row>
    <row r="656" spans="1:48" x14ac:dyDescent="0.25">
      <c r="A656" s="66" t="s">
        <v>697</v>
      </c>
      <c r="C656" s="715" t="e">
        <f t="shared" ref="C656:D659" si="771">IF(C529="","",C529/C$565)</f>
        <v>#DIV/0!</v>
      </c>
      <c r="D656" s="745">
        <f t="shared" si="771"/>
        <v>1.6868785874093385E-2</v>
      </c>
      <c r="E656" s="745">
        <f t="shared" ref="E656:F656" si="772">IF(E529="","",E529/E$565)</f>
        <v>1.5317366352127607E-2</v>
      </c>
      <c r="F656" s="745">
        <f t="shared" si="772"/>
        <v>2.8951781283718971E-2</v>
      </c>
      <c r="H656" s="66" t="s">
        <v>697</v>
      </c>
      <c r="I656" s="682" t="e">
        <f t="shared" ref="I656:I659" si="773">IF(I529="","",I529/I$565)</f>
        <v>#DIV/0!</v>
      </c>
      <c r="AK656" s="745">
        <f t="shared" ref="AK656" si="774">IF(AK529="","",AK529/AK$565)</f>
        <v>0.1211648492682719</v>
      </c>
      <c r="AV656" s="745">
        <f t="shared" ref="AV656:AV659" si="775">IF(AV529="","",AV529/AV$565)</f>
        <v>9.1095185949779667E-3</v>
      </c>
    </row>
    <row r="657" spans="1:48" x14ac:dyDescent="0.25">
      <c r="A657" s="66" t="s">
        <v>716</v>
      </c>
      <c r="C657" s="715" t="e">
        <f t="shared" si="771"/>
        <v>#DIV/0!</v>
      </c>
      <c r="D657" s="745">
        <f t="shared" si="771"/>
        <v>5.2488119846956982E-3</v>
      </c>
      <c r="E657" s="745">
        <f t="shared" ref="E657:F657" si="776">IF(E530="","",E530/E$565)</f>
        <v>4.8201566424133525E-3</v>
      </c>
      <c r="F657" s="745">
        <f t="shared" si="776"/>
        <v>5.7230720042498505E-3</v>
      </c>
      <c r="H657" s="66" t="s">
        <v>716</v>
      </c>
      <c r="I657" s="682" t="e">
        <f t="shared" si="773"/>
        <v>#DIV/0!</v>
      </c>
      <c r="AK657" s="745">
        <f t="shared" ref="AK657" si="777">IF(AK530="","",AK530/AK$565)</f>
        <v>6.2349923610630312E-2</v>
      </c>
      <c r="AV657" s="745">
        <f t="shared" si="775"/>
        <v>4.1062285480419188E-2</v>
      </c>
    </row>
    <row r="658" spans="1:48" x14ac:dyDescent="0.25">
      <c r="A658" s="66" t="s">
        <v>717</v>
      </c>
      <c r="C658" s="715" t="e">
        <f t="shared" si="771"/>
        <v>#DIV/0!</v>
      </c>
      <c r="D658" s="745">
        <f t="shared" si="771"/>
        <v>0.13232903830688156</v>
      </c>
      <c r="E658" s="745">
        <f t="shared" ref="E658:F658" si="778">IF(E531="","",E531/E$565)</f>
        <v>0.11436228185620716</v>
      </c>
      <c r="F658" s="745">
        <f t="shared" si="778"/>
        <v>0.1633738284045636</v>
      </c>
      <c r="H658" s="66" t="s">
        <v>717</v>
      </c>
      <c r="I658" s="682" t="e">
        <f t="shared" si="773"/>
        <v>#DIV/0!</v>
      </c>
      <c r="AK658" s="745">
        <f t="shared" ref="AK658" si="779">IF(AK531="","",AK531/AK$565)</f>
        <v>0.12751574426354081</v>
      </c>
      <c r="AV658" s="745">
        <f t="shared" si="775"/>
        <v>0.32203134677969802</v>
      </c>
    </row>
    <row r="659" spans="1:48" x14ac:dyDescent="0.25">
      <c r="A659" s="66" t="s">
        <v>718</v>
      </c>
      <c r="C659" s="715" t="e">
        <f t="shared" si="771"/>
        <v>#DIV/0!</v>
      </c>
      <c r="D659" s="745">
        <f t="shared" si="771"/>
        <v>8.1911612280240985E-3</v>
      </c>
      <c r="E659" s="745">
        <f t="shared" ref="E659:F659" si="780">IF(E532="","",E532/E$565)</f>
        <v>9.2095147442750845E-3</v>
      </c>
      <c r="F659" s="745">
        <f t="shared" si="780"/>
        <v>5.1483675742550767E-3</v>
      </c>
      <c r="H659" s="66" t="s">
        <v>718</v>
      </c>
      <c r="I659" s="682" t="e">
        <f t="shared" si="773"/>
        <v>#DIV/0!</v>
      </c>
      <c r="AK659" s="745">
        <f t="shared" ref="AK659" si="781">IF(AK532="","",AK532/AK$565)</f>
        <v>9.1831352774096927E-3</v>
      </c>
      <c r="AV659" s="745">
        <f t="shared" si="775"/>
        <v>1.4823829263542473E-2</v>
      </c>
    </row>
    <row r="660" spans="1:48" x14ac:dyDescent="0.25">
      <c r="A660" s="66" t="s">
        <v>731</v>
      </c>
      <c r="C660" s="715" t="e">
        <f>IF(C535="","",C535/C$565)</f>
        <v>#DIV/0!</v>
      </c>
      <c r="D660" s="745">
        <f>IF(D535="","",D535/D$565)</f>
        <v>3.0099264214966403E-2</v>
      </c>
      <c r="E660" s="745">
        <f t="shared" ref="E660:F660" si="782">IF(E535="","",E535/E$565)</f>
        <v>3.7455767255839503E-2</v>
      </c>
      <c r="F660" s="745">
        <f t="shared" si="782"/>
        <v>3.9141709466953035E-2</v>
      </c>
      <c r="H660" s="66" t="s">
        <v>731</v>
      </c>
      <c r="I660" s="682" t="e">
        <f t="shared" ref="I660" si="783">IF(I535="","",I535/I$565)</f>
        <v>#DIV/0!</v>
      </c>
      <c r="AK660" s="745">
        <f t="shared" ref="AK660" si="784">IF(AK535="","",AK535/AK$565)</f>
        <v>8.7055294467574141E-3</v>
      </c>
      <c r="AV660" s="745">
        <f t="shared" ref="AV660" si="785">IF(AV535="","",AV535/AV$565)</f>
        <v>3.0290393633064929E-2</v>
      </c>
    </row>
    <row r="661" spans="1:48" x14ac:dyDescent="0.25">
      <c r="A661" s="66" t="s">
        <v>700</v>
      </c>
      <c r="C661" s="715">
        <v>0</v>
      </c>
      <c r="D661" s="745">
        <f>IF(D537="","",D537/D$565)</f>
        <v>1.6656828946672985E-2</v>
      </c>
      <c r="E661" s="745">
        <f t="shared" ref="E661:F661" si="786">IF(E537="","",E537/E$565)</f>
        <v>1.4500349428168505E-2</v>
      </c>
      <c r="F661" s="745">
        <f t="shared" si="786"/>
        <v>2.9378675401749044E-2</v>
      </c>
      <c r="H661" s="66" t="s">
        <v>700</v>
      </c>
      <c r="I661" s="682" t="e">
        <f t="shared" ref="I661:I664" si="787">IF(I537="","",I537/I$565)</f>
        <v>#DIV/0!</v>
      </c>
      <c r="AK661" s="745">
        <f t="shared" ref="AK661" si="788">IF(AK537="","",AK537/AK$565)</f>
        <v>1.1273100339534704E-2</v>
      </c>
      <c r="AV661" s="745">
        <f t="shared" ref="AV661:AV664" si="789">IF(AV537="","",AV537/AV$565)</f>
        <v>1.2587246178180833E-2</v>
      </c>
    </row>
    <row r="662" spans="1:48" x14ac:dyDescent="0.25">
      <c r="A662" s="66" t="s">
        <v>701</v>
      </c>
      <c r="C662" s="715">
        <v>0</v>
      </c>
      <c r="D662" s="745">
        <f t="shared" ref="D662:F662" si="790">IF(D538="","",D538/D$565)</f>
        <v>1.1717781117233934E-2</v>
      </c>
      <c r="E662" s="745">
        <f t="shared" si="790"/>
        <v>7.7099658043062198E-3</v>
      </c>
      <c r="F662" s="745">
        <f t="shared" si="790"/>
        <v>1.1137034843677502E-2</v>
      </c>
      <c r="H662" s="66" t="s">
        <v>701</v>
      </c>
      <c r="I662" s="682" t="e">
        <f t="shared" si="787"/>
        <v>#DIV/0!</v>
      </c>
      <c r="AK662" s="745">
        <f t="shared" ref="AK662" si="791">IF(AK538="","",AK538/AK$565)</f>
        <v>4.8492078303151019E-2</v>
      </c>
      <c r="AV662" s="745">
        <f t="shared" si="789"/>
        <v>9.9700108094252018E-2</v>
      </c>
    </row>
    <row r="663" spans="1:48" x14ac:dyDescent="0.25">
      <c r="A663" s="66" t="s">
        <v>702</v>
      </c>
      <c r="C663" s="715" t="e">
        <f>IF(C539="","",C539/C$565)</f>
        <v>#DIV/0!</v>
      </c>
      <c r="D663" s="745">
        <f>IF(D539="","",D539/D$565)</f>
        <v>4.2615797476015099E-3</v>
      </c>
      <c r="E663" s="745">
        <f t="shared" ref="E663:F663" si="792">IF(E539="","",E539/E$565)</f>
        <v>3.95633079124661E-3</v>
      </c>
      <c r="F663" s="745">
        <f t="shared" si="792"/>
        <v>5.3683488042873505E-3</v>
      </c>
      <c r="H663" s="66" t="s">
        <v>702</v>
      </c>
      <c r="I663" s="682" t="e">
        <f t="shared" si="787"/>
        <v>#DIV/0!</v>
      </c>
      <c r="AK663" s="745">
        <f t="shared" ref="AK663" si="793">IF(AK539="","",AK539/AK$565)</f>
        <v>1.6395059905853517E-2</v>
      </c>
      <c r="AV663" s="745">
        <f t="shared" si="789"/>
        <v>1.7036753111937891E-2</v>
      </c>
    </row>
    <row r="664" spans="1:48" x14ac:dyDescent="0.25">
      <c r="A664" s="66" t="s">
        <v>824</v>
      </c>
      <c r="C664" s="715" t="e">
        <f>IF(C540="","",C540/C$565)</f>
        <v>#DIV/0!</v>
      </c>
      <c r="D664" s="745">
        <f>IF(D540="","",D540/D$565)</f>
        <v>0.48421882235465613</v>
      </c>
      <c r="E664" s="745">
        <f t="shared" ref="E664:F664" si="794">IF(E540="","",E540/E$565)</f>
        <v>0.55720999206513089</v>
      </c>
      <c r="F664" s="745">
        <f t="shared" si="794"/>
        <v>0.36857240462566382</v>
      </c>
      <c r="H664" s="66" t="s">
        <v>824</v>
      </c>
      <c r="I664" s="682" t="e">
        <f t="shared" si="787"/>
        <v>#DIV/0!</v>
      </c>
      <c r="AK664" s="745">
        <f t="shared" ref="AK664" si="795">IF(AK540="","",AK540/AK$565)</f>
        <v>0.13074392995512146</v>
      </c>
      <c r="AV664" s="745">
        <f t="shared" si="789"/>
        <v>0.3853339179971394</v>
      </c>
    </row>
    <row r="665" spans="1:48" x14ac:dyDescent="0.25">
      <c r="A665" s="66" t="s">
        <v>825</v>
      </c>
      <c r="C665" s="715" t="e">
        <f>IF(C542="","",C542/C$565)</f>
        <v>#DIV/0!</v>
      </c>
      <c r="D665" s="745">
        <f t="shared" ref="D665:F665" si="796">IF(D542="","",D542/D$565)</f>
        <v>0.22246986718499759</v>
      </c>
      <c r="E665" s="745">
        <f t="shared" si="796"/>
        <v>0.16644784279715111</v>
      </c>
      <c r="F665" s="745">
        <f t="shared" si="796"/>
        <v>0.26731745663404938</v>
      </c>
      <c r="H665" s="66" t="s">
        <v>825</v>
      </c>
      <c r="I665" s="682" t="e">
        <f t="shared" ref="I665" si="797">IF(I542="","",I542/I$565)</f>
        <v>#DIV/0!</v>
      </c>
      <c r="AK665" s="745">
        <f t="shared" ref="AK665" si="798">IF(AK542="","",AK542/AK$565)</f>
        <v>6.1974893191889521E-2</v>
      </c>
      <c r="AV665" s="745">
        <f t="shared" ref="AV665" si="799">IF(AV542="","",AV542/AV$565)</f>
        <v>3.4002103232880401E-2</v>
      </c>
    </row>
    <row r="666" spans="1:48" s="382" customFormat="1" x14ac:dyDescent="0.25">
      <c r="A666" s="882" t="s">
        <v>234</v>
      </c>
      <c r="C666" s="384" t="e">
        <f>SUM(C655:C665)</f>
        <v>#DIV/0!</v>
      </c>
      <c r="D666" s="386">
        <f>SUM(D655:D665)</f>
        <v>1</v>
      </c>
      <c r="E666" s="386">
        <f t="shared" ref="E666:F666" si="800">SUM(E655:E665)</f>
        <v>0.99999999999999989</v>
      </c>
      <c r="F666" s="386">
        <f t="shared" si="800"/>
        <v>0.99999999999999989</v>
      </c>
      <c r="G666" s="1152"/>
      <c r="H666" s="882" t="s">
        <v>234</v>
      </c>
      <c r="I666" s="895" t="e">
        <f t="shared" ref="I666" si="801">SUM(I655:I665)</f>
        <v>#DIV/0!</v>
      </c>
      <c r="AF666" s="54"/>
      <c r="AK666" s="386">
        <f t="shared" ref="AK666" si="802">SUM(AK655:AK665)</f>
        <v>1.0000000000000002</v>
      </c>
      <c r="AV666" s="386">
        <f t="shared" ref="AV666" si="803">SUM(AV655:AV665)</f>
        <v>1</v>
      </c>
    </row>
    <row r="667" spans="1:48" s="842" customFormat="1" x14ac:dyDescent="0.25">
      <c r="A667" s="887"/>
      <c r="C667" s="888"/>
      <c r="D667" s="945"/>
      <c r="E667" s="945"/>
      <c r="F667" s="945"/>
      <c r="G667" s="1131"/>
      <c r="H667" s="887"/>
      <c r="I667" s="866"/>
      <c r="AF667" s="339"/>
      <c r="AK667" s="945"/>
      <c r="AV667" s="945"/>
    </row>
    <row r="668" spans="1:48" x14ac:dyDescent="0.25">
      <c r="A668" s="648" t="s">
        <v>828</v>
      </c>
      <c r="C668" s="715"/>
      <c r="D668" s="745"/>
      <c r="E668" s="745"/>
      <c r="F668" s="745"/>
      <c r="H668" s="648" t="s">
        <v>828</v>
      </c>
      <c r="I668" s="682"/>
      <c r="AK668" s="745"/>
      <c r="AV668" s="745"/>
    </row>
    <row r="669" spans="1:48" s="382" customFormat="1" ht="21" x14ac:dyDescent="0.35">
      <c r="A669" s="837"/>
      <c r="C669" s="694" t="s">
        <v>1013</v>
      </c>
      <c r="D669" s="718" t="s">
        <v>245</v>
      </c>
      <c r="E669" s="718" t="s">
        <v>246</v>
      </c>
      <c r="F669" s="718" t="s">
        <v>1062</v>
      </c>
      <c r="G669" s="1152"/>
      <c r="H669" s="837"/>
      <c r="I669" s="895"/>
      <c r="AF669" s="54"/>
      <c r="AK669" s="718" t="s">
        <v>246</v>
      </c>
      <c r="AV669" s="718" t="s">
        <v>246</v>
      </c>
    </row>
    <row r="670" spans="1:48" x14ac:dyDescent="0.25">
      <c r="A670" s="66" t="s">
        <v>728</v>
      </c>
      <c r="C670" s="715" t="e">
        <f>IF(C528="","",C528/C$566)</f>
        <v>#DIV/0!</v>
      </c>
      <c r="D670" s="745">
        <f>IF(D528="","",D528/D$566)</f>
        <v>0</v>
      </c>
      <c r="E670" s="745">
        <f t="shared" ref="E670:F670" si="804">IF(E528="","",E528/E$566)</f>
        <v>0</v>
      </c>
      <c r="F670" s="745">
        <f t="shared" si="804"/>
        <v>0</v>
      </c>
      <c r="H670" s="66" t="s">
        <v>728</v>
      </c>
      <c r="I670" s="682" t="e">
        <f t="shared" ref="I670" si="805">IF(I528="","",I528/I$566)</f>
        <v>#DIV/0!</v>
      </c>
      <c r="AK670" s="745">
        <f t="shared" ref="AK670" si="806">IF(AK528="","",AK528/AK$566)</f>
        <v>0</v>
      </c>
      <c r="AV670" s="745">
        <f t="shared" ref="AV670" si="807">IF(AV528="","",AV528/AV$566)</f>
        <v>0</v>
      </c>
    </row>
    <row r="671" spans="1:48" x14ac:dyDescent="0.25">
      <c r="A671" s="66" t="s">
        <v>719</v>
      </c>
      <c r="C671" s="715" t="e">
        <f>IF(C533="","",C533/C$566)</f>
        <v>#DIV/0!</v>
      </c>
      <c r="D671" s="745">
        <f>IF(D533="","",D533/D$566)</f>
        <v>1.4449866435441544E-2</v>
      </c>
      <c r="E671" s="745">
        <f t="shared" ref="E671:F672" si="808">IF(E533="","",E533/E$566)</f>
        <v>1.5928820971971659E-2</v>
      </c>
      <c r="F671" s="745">
        <f t="shared" si="808"/>
        <v>1.0014165882387509E-2</v>
      </c>
      <c r="H671" s="66" t="s">
        <v>719</v>
      </c>
      <c r="I671" s="682" t="e">
        <f t="shared" ref="I671:I672" si="809">IF(I533="","",I533/I$566)</f>
        <v>#DIV/0!</v>
      </c>
      <c r="AK671" s="745">
        <f t="shared" ref="AK671" si="810">IF(AK533="","",AK533/AK$566)</f>
        <v>0</v>
      </c>
      <c r="AV671" s="745">
        <f t="shared" ref="AV671:AV672" si="811">IF(AV533="","",AV533/AV$566)</f>
        <v>0</v>
      </c>
    </row>
    <row r="672" spans="1:48" x14ac:dyDescent="0.25">
      <c r="A672" s="66" t="s">
        <v>730</v>
      </c>
      <c r="C672" s="715" t="e">
        <f>IF(C534="","",C534/C$566)</f>
        <v>#DIV/0!</v>
      </c>
      <c r="D672" s="745">
        <f>IF(D534="","",D534/D$566)</f>
        <v>3.5002972224843387E-2</v>
      </c>
      <c r="E672" s="745">
        <f t="shared" si="808"/>
        <v>3.3533090638462243E-2</v>
      </c>
      <c r="F672" s="745">
        <f t="shared" si="808"/>
        <v>4.6112403601885808E-2</v>
      </c>
      <c r="H672" s="66" t="s">
        <v>730</v>
      </c>
      <c r="I672" s="682" t="e">
        <f t="shared" si="809"/>
        <v>#DIV/0!</v>
      </c>
      <c r="AK672" s="745">
        <f t="shared" ref="AK672" si="812">IF(AK534="","",AK534/AK$566)</f>
        <v>0.11927767134916042</v>
      </c>
      <c r="AV672" s="745">
        <f t="shared" si="811"/>
        <v>0.11045948191714844</v>
      </c>
    </row>
    <row r="673" spans="1:48" x14ac:dyDescent="0.25">
      <c r="A673" s="66" t="s">
        <v>826</v>
      </c>
      <c r="C673" s="715">
        <v>0</v>
      </c>
      <c r="D673" s="745">
        <f t="shared" ref="D673:F673" si="813">IF(D536="","",D536/D$566)</f>
        <v>1.3994985272443318E-2</v>
      </c>
      <c r="E673" s="745">
        <f t="shared" si="813"/>
        <v>7.5166133430589512E-3</v>
      </c>
      <c r="F673" s="745">
        <f t="shared" si="813"/>
        <v>3.082535343646926E-2</v>
      </c>
      <c r="H673" s="66" t="s">
        <v>826</v>
      </c>
      <c r="I673" s="682" t="e">
        <f t="shared" ref="I673" si="814">IF(I536="","",I536/I$566)</f>
        <v>#DIV/0!</v>
      </c>
      <c r="AK673" s="745">
        <f t="shared" ref="AK673" si="815">IF(AK536="","",AK536/AK$566)</f>
        <v>1.328095143635306E-2</v>
      </c>
      <c r="AV673" s="745">
        <f t="shared" ref="AV673" si="816">IF(AV536="","",AV536/AV$566)</f>
        <v>4.5628154719385052E-3</v>
      </c>
    </row>
    <row r="674" spans="1:48" x14ac:dyDescent="0.25">
      <c r="A674" s="66" t="s">
        <v>722</v>
      </c>
      <c r="C674" s="715" t="e">
        <f>IF(C541="","",C541/C$566)</f>
        <v>#DIV/0!</v>
      </c>
      <c r="D674" s="745">
        <f t="shared" ref="D674:F674" si="817">IF(D541="","",D541/D$566)</f>
        <v>0.10376496160213607</v>
      </c>
      <c r="E674" s="745">
        <f t="shared" si="817"/>
        <v>7.5599554930552454E-2</v>
      </c>
      <c r="F674" s="745">
        <f t="shared" si="817"/>
        <v>0.22721635736020968</v>
      </c>
      <c r="H674" s="66" t="s">
        <v>722</v>
      </c>
      <c r="I674" s="682" t="e">
        <f t="shared" ref="I674" si="818">IF(I541="","",I541/I$566)</f>
        <v>#DIV/0!</v>
      </c>
      <c r="AK674" s="745">
        <f t="shared" ref="AK674" si="819">IF(AK541="","",AK541/AK$566)</f>
        <v>0.11427286426232923</v>
      </c>
      <c r="AV674" s="745">
        <f t="shared" ref="AV674" si="820">IF(AV541="","",AV541/AV$566)</f>
        <v>0.1424329555868605</v>
      </c>
    </row>
    <row r="675" spans="1:48" x14ac:dyDescent="0.25">
      <c r="A675" s="66" t="s">
        <v>703</v>
      </c>
      <c r="C675" s="715" t="e">
        <f t="shared" ref="C675:D678" si="821">IF(C543="","",C543/C$566)</f>
        <v>#DIV/0!</v>
      </c>
      <c r="D675" s="745">
        <f t="shared" si="821"/>
        <v>4.1122891400670582E-2</v>
      </c>
      <c r="E675" s="745">
        <f t="shared" ref="E675:F675" si="822">IF(E543="","",E543/E$566)</f>
        <v>4.6915391629670095E-2</v>
      </c>
      <c r="F675" s="745">
        <f t="shared" si="822"/>
        <v>5.4559635017114194E-2</v>
      </c>
      <c r="H675" s="66" t="s">
        <v>703</v>
      </c>
      <c r="I675" s="682" t="e">
        <f t="shared" ref="I675:I678" si="823">IF(I543="","",I543/I$566)</f>
        <v>#DIV/0!</v>
      </c>
      <c r="AK675" s="745">
        <f t="shared" ref="AK675" si="824">IF(AK543="","",AK543/AK$566)</f>
        <v>8.3923514124400536E-2</v>
      </c>
      <c r="AV675" s="745">
        <f t="shared" ref="AV675:AV678" si="825">IF(AV543="","",AV543/AV$566)</f>
        <v>7.993089319828478E-2</v>
      </c>
    </row>
    <row r="676" spans="1:48" x14ac:dyDescent="0.25">
      <c r="A676" s="66" t="s">
        <v>704</v>
      </c>
      <c r="C676" s="715" t="e">
        <f t="shared" si="821"/>
        <v>#DIV/0!</v>
      </c>
      <c r="D676" s="745">
        <f t="shared" si="821"/>
        <v>9.1505727547985145E-3</v>
      </c>
      <c r="E676" s="745">
        <f t="shared" ref="E676:F676" si="826">IF(E544="","",E544/E$566)</f>
        <v>9.0009376128655245E-3</v>
      </c>
      <c r="F676" s="745">
        <f t="shared" si="826"/>
        <v>6.8671301275826518E-3</v>
      </c>
      <c r="H676" s="66" t="s">
        <v>704</v>
      </c>
      <c r="I676" s="682" t="e">
        <f t="shared" si="823"/>
        <v>#DIV/0!</v>
      </c>
      <c r="AK676" s="745">
        <f t="shared" ref="AK676" si="827">IF(AK544="","",AK544/AK$566)</f>
        <v>1.264103934293654E-2</v>
      </c>
      <c r="AV676" s="745">
        <f t="shared" si="825"/>
        <v>3.479347145354222E-3</v>
      </c>
    </row>
    <row r="677" spans="1:48" x14ac:dyDescent="0.25">
      <c r="A677" s="66" t="s">
        <v>705</v>
      </c>
      <c r="C677" s="715" t="e">
        <f t="shared" si="821"/>
        <v>#DIV/0!</v>
      </c>
      <c r="D677" s="745">
        <f t="shared" si="821"/>
        <v>0.76966723903388268</v>
      </c>
      <c r="E677" s="745">
        <f t="shared" ref="E677:F677" si="828">IF(E545="","",E545/E$566)</f>
        <v>0.78712693588547289</v>
      </c>
      <c r="F677" s="745">
        <f t="shared" si="828"/>
        <v>0.61796376038739886</v>
      </c>
      <c r="H677" s="66" t="s">
        <v>705</v>
      </c>
      <c r="I677" s="682" t="e">
        <f t="shared" si="823"/>
        <v>#DIV/0!</v>
      </c>
      <c r="AK677" s="745">
        <f t="shared" ref="AK677" si="829">IF(AK545="","",AK545/AK$566)</f>
        <v>0.64797490019904669</v>
      </c>
      <c r="AV677" s="745">
        <f t="shared" si="825"/>
        <v>0.65913450668041351</v>
      </c>
    </row>
    <row r="678" spans="1:48" x14ac:dyDescent="0.25">
      <c r="A678" s="66" t="s">
        <v>724</v>
      </c>
      <c r="C678" s="715" t="e">
        <f t="shared" si="821"/>
        <v>#DIV/0!</v>
      </c>
      <c r="D678" s="745">
        <f t="shared" si="821"/>
        <v>1.2846511275783885E-2</v>
      </c>
      <c r="E678" s="745">
        <f t="shared" ref="E678:F678" si="830">IF(E546="","",E546/E$566)</f>
        <v>2.4378654987946179E-2</v>
      </c>
      <c r="F678" s="745">
        <f t="shared" si="830"/>
        <v>6.4411941869520805E-3</v>
      </c>
      <c r="H678" s="66" t="s">
        <v>724</v>
      </c>
      <c r="I678" s="682" t="e">
        <f t="shared" si="823"/>
        <v>#DIV/0!</v>
      </c>
      <c r="AK678" s="745">
        <f t="shared" ref="AK678" si="831">IF(AK546="","",AK546/AK$566)</f>
        <v>8.6290592857733665E-3</v>
      </c>
      <c r="AV678" s="745">
        <f t="shared" si="825"/>
        <v>0</v>
      </c>
    </row>
    <row r="679" spans="1:48" s="382" customFormat="1" x14ac:dyDescent="0.25">
      <c r="A679" s="882" t="s">
        <v>234</v>
      </c>
      <c r="C679" s="384" t="e">
        <f>SUM(C670:C678)</f>
        <v>#DIV/0!</v>
      </c>
      <c r="D679" s="386">
        <f>SUM(D670:D678)</f>
        <v>0.99999999999999989</v>
      </c>
      <c r="E679" s="386">
        <f t="shared" ref="E679:F679" si="832">SUM(E670:E678)</f>
        <v>1</v>
      </c>
      <c r="F679" s="386">
        <f t="shared" si="832"/>
        <v>1</v>
      </c>
      <c r="G679" s="1152"/>
      <c r="H679" s="882" t="s">
        <v>234</v>
      </c>
      <c r="I679" s="895" t="e">
        <f t="shared" ref="I679" si="833">SUM(I670:I678)</f>
        <v>#DIV/0!</v>
      </c>
      <c r="AF679" s="54"/>
      <c r="AK679" s="386">
        <f t="shared" ref="AK679" si="834">SUM(AK670:AK678)</f>
        <v>0.99999999999999978</v>
      </c>
      <c r="AV679" s="386">
        <f t="shared" ref="AV679" si="835">SUM(AV670:AV678)</f>
        <v>1</v>
      </c>
    </row>
    <row r="680" spans="1:48" x14ac:dyDescent="0.25">
      <c r="D680" s="946"/>
      <c r="E680" s="946"/>
      <c r="F680" s="946"/>
      <c r="I680" s="682"/>
      <c r="AK680" s="946"/>
      <c r="AV680" s="946"/>
    </row>
    <row r="681" spans="1:48" ht="21" x14ac:dyDescent="0.35">
      <c r="A681" s="789" t="s">
        <v>944</v>
      </c>
      <c r="C681" s="694" t="s">
        <v>1013</v>
      </c>
      <c r="D681" s="718" t="s">
        <v>245</v>
      </c>
      <c r="E681" s="718" t="s">
        <v>246</v>
      </c>
      <c r="F681" s="718" t="s">
        <v>1062</v>
      </c>
      <c r="H681" s="789" t="s">
        <v>478</v>
      </c>
      <c r="I681" s="682"/>
      <c r="AK681" s="718" t="s">
        <v>246</v>
      </c>
      <c r="AV681" s="718" t="s">
        <v>246</v>
      </c>
    </row>
    <row r="682" spans="1:48" x14ac:dyDescent="0.25">
      <c r="A682" s="640"/>
      <c r="C682" s="715"/>
      <c r="D682" s="745"/>
      <c r="E682" s="745"/>
      <c r="F682" s="745"/>
      <c r="H682" s="640"/>
      <c r="I682" s="682"/>
      <c r="AK682" s="745"/>
      <c r="AV682" s="745"/>
    </row>
    <row r="683" spans="1:48" x14ac:dyDescent="0.25">
      <c r="A683" s="66" t="s">
        <v>696</v>
      </c>
      <c r="C683" s="715" t="e">
        <f>IF(C527="",0,C527/C$567)</f>
        <v>#DIV/0!</v>
      </c>
      <c r="D683" s="745">
        <f>IF(D527="",0,D527/D$567)</f>
        <v>6.0401357761748917E-2</v>
      </c>
      <c r="E683" s="745">
        <f t="shared" ref="E683:F683" si="836">IF(E527="",0,E527/E$567)</f>
        <v>6.2763543945458813E-2</v>
      </c>
      <c r="F683" s="745">
        <f t="shared" si="836"/>
        <v>6.2731542185975001E-2</v>
      </c>
      <c r="G683" s="1150"/>
      <c r="H683" s="1268"/>
      <c r="I683" s="888" t="e">
        <f t="shared" ref="I683" si="837">IF(I527="",0,I527/I$567)</f>
        <v>#DIV/0!</v>
      </c>
      <c r="AK683" s="745">
        <f t="shared" ref="AK683" si="838">IF(AK527="",0,AK527/AK$567)</f>
        <v>0.3584510981118727</v>
      </c>
      <c r="AV683" s="745">
        <f t="shared" ref="AV683" si="839">IF(AV527="",0,AV527/AV$567)</f>
        <v>2.4541488304419854E-2</v>
      </c>
    </row>
    <row r="684" spans="1:48" x14ac:dyDescent="0.25">
      <c r="A684" s="66" t="s">
        <v>697</v>
      </c>
      <c r="C684" s="715" t="e">
        <f>IF(C529="",0,C529/C$567)</f>
        <v>#DIV/0!</v>
      </c>
      <c r="D684" s="745">
        <f t="shared" ref="D684:F686" si="840">IF(D529="",0,D529/D$567)</f>
        <v>1.4997448926012191E-2</v>
      </c>
      <c r="E684" s="745">
        <f t="shared" si="840"/>
        <v>1.3930824147062036E-2</v>
      </c>
      <c r="F684" s="745">
        <f t="shared" si="840"/>
        <v>2.3932718483919847E-2</v>
      </c>
      <c r="G684" s="1150"/>
      <c r="H684" s="1268"/>
      <c r="I684" s="888" t="e">
        <f t="shared" ref="I684:I686" si="841">IF(I529="",0,I529/I$567)</f>
        <v>#DIV/0!</v>
      </c>
      <c r="AK684" s="745">
        <f t="shared" ref="AK684" si="842">IF(AK529="",0,AK529/AK$567)</f>
        <v>0.10798479265090916</v>
      </c>
      <c r="AV684" s="745">
        <f t="shared" ref="AV684:AV686" si="843">IF(AV529="",0,AV529/AV$567)</f>
        <v>6.5709797811770486E-3</v>
      </c>
    </row>
    <row r="685" spans="1:48" x14ac:dyDescent="0.25">
      <c r="A685" s="66" t="s">
        <v>716</v>
      </c>
      <c r="C685" s="715" t="e">
        <f>IF(C530="",0,C530/C$567)</f>
        <v>#DIV/0!</v>
      </c>
      <c r="D685" s="745">
        <f t="shared" si="840"/>
        <v>4.6665355912548848E-3</v>
      </c>
      <c r="E685" s="745">
        <f t="shared" si="840"/>
        <v>4.3838315937012448E-3</v>
      </c>
      <c r="F685" s="745">
        <f t="shared" si="840"/>
        <v>4.7309238004619395E-3</v>
      </c>
      <c r="G685" s="1150"/>
      <c r="H685" s="1268"/>
      <c r="I685" s="888" t="e">
        <f t="shared" si="841"/>
        <v>#DIV/0!</v>
      </c>
      <c r="AK685" s="745">
        <f t="shared" ref="AK685" si="844">IF(AK530="",0,AK530/AK$567)</f>
        <v>5.5567630493120204E-2</v>
      </c>
      <c r="AV685" s="745">
        <f t="shared" si="843"/>
        <v>2.9619506766197779E-2</v>
      </c>
    </row>
    <row r="686" spans="1:48" x14ac:dyDescent="0.25">
      <c r="A686" s="66" t="s">
        <v>717</v>
      </c>
      <c r="C686" s="715" t="e">
        <f>IF(C531="",0,C531/C$567)</f>
        <v>#DIV/0!</v>
      </c>
      <c r="D686" s="745">
        <f t="shared" si="840"/>
        <v>0.11764913066349711</v>
      </c>
      <c r="E686" s="745">
        <f t="shared" si="840"/>
        <v>0.10401010206132939</v>
      </c>
      <c r="F686" s="745">
        <f t="shared" si="840"/>
        <v>0.13505144310569331</v>
      </c>
      <c r="G686" s="1150"/>
      <c r="H686" s="1268"/>
      <c r="I686" s="888" t="e">
        <f t="shared" si="841"/>
        <v>#DIV/0!</v>
      </c>
      <c r="AK686" s="745">
        <f t="shared" ref="AK686" si="845">IF(AK531="",0,AK531/AK$567)</f>
        <v>0.1136448506904597</v>
      </c>
      <c r="AV686" s="745">
        <f t="shared" si="843"/>
        <v>0.23229125079794938</v>
      </c>
    </row>
    <row r="687" spans="1:48" x14ac:dyDescent="0.25">
      <c r="A687" s="66" t="s">
        <v>731</v>
      </c>
      <c r="C687" s="715" t="e">
        <f t="shared" ref="C687:C694" si="846">IF(C535="",0,C535/C$567)</f>
        <v>#DIV/0!</v>
      </c>
      <c r="D687" s="745">
        <f t="shared" ref="D687:F694" si="847">IF(D535="",0,D535/D$567)</f>
        <v>2.6760205573998747E-2</v>
      </c>
      <c r="E687" s="745">
        <f t="shared" si="847"/>
        <v>3.4065236473364562E-2</v>
      </c>
      <c r="F687" s="745">
        <f t="shared" si="847"/>
        <v>3.2356127053873487E-2</v>
      </c>
      <c r="G687" s="1150"/>
      <c r="H687" s="1269"/>
      <c r="I687" s="888" t="e">
        <f t="shared" ref="I687:I691" si="848">IF(I535="",0,I535/I$567)</f>
        <v>#DIV/0!</v>
      </c>
      <c r="AK687" s="745">
        <f t="shared" ref="AK687" si="849">IF(AK535="",0,AK535/AK$567)</f>
        <v>7.7585603242329767E-3</v>
      </c>
      <c r="AV687" s="745">
        <f t="shared" ref="AV687:AV694" si="850">IF(AV535="",0,AV535/AV$567)</f>
        <v>2.1849405328234588E-2</v>
      </c>
    </row>
    <row r="688" spans="1:48" x14ac:dyDescent="0.25">
      <c r="A688" s="66" t="s">
        <v>826</v>
      </c>
      <c r="C688" s="715" t="e">
        <f t="shared" si="846"/>
        <v>#DIV/0!</v>
      </c>
      <c r="D688" s="745">
        <f t="shared" si="847"/>
        <v>1.404934674635578E-2</v>
      </c>
      <c r="E688" s="745">
        <f t="shared" si="847"/>
        <v>8.9437342094115004E-3</v>
      </c>
      <c r="F688" s="745">
        <f t="shared" si="847"/>
        <v>2.1217702206556333E-2</v>
      </c>
      <c r="G688" s="1150"/>
      <c r="H688" s="1269"/>
      <c r="I688" s="888" t="e">
        <f t="shared" si="848"/>
        <v>#DIV/0!</v>
      </c>
      <c r="AK688" s="745">
        <f t="shared" ref="AK688" si="851">IF(AK536="",0,AK536/AK$567)</f>
        <v>1.2178138308907802E-2</v>
      </c>
      <c r="AV688" s="745">
        <f t="shared" si="850"/>
        <v>8.9819189151259526E-3</v>
      </c>
    </row>
    <row r="689" spans="1:48" x14ac:dyDescent="0.25">
      <c r="A689" s="66" t="s">
        <v>700</v>
      </c>
      <c r="C689" s="715" t="e">
        <f t="shared" si="846"/>
        <v>#DIV/0!</v>
      </c>
      <c r="D689" s="745">
        <f t="shared" si="847"/>
        <v>1.4809005417556505E-2</v>
      </c>
      <c r="E689" s="745">
        <f t="shared" si="847"/>
        <v>1.3187764352630282E-2</v>
      </c>
      <c r="F689" s="745">
        <f t="shared" si="847"/>
        <v>2.4285606503110582E-2</v>
      </c>
      <c r="G689" s="1150"/>
      <c r="H689" s="1269"/>
      <c r="I689" s="888" t="e">
        <f t="shared" si="848"/>
        <v>#DIV/0!</v>
      </c>
      <c r="AK689" s="745">
        <f t="shared" ref="AK689" si="852">IF(AK537="",0,AK537/AK$567)</f>
        <v>1.0046836273466283E-2</v>
      </c>
      <c r="AV689" s="745">
        <f t="shared" si="850"/>
        <v>9.0795731163139885E-3</v>
      </c>
    </row>
    <row r="690" spans="1:48" x14ac:dyDescent="0.25">
      <c r="A690" s="66" t="s">
        <v>701</v>
      </c>
      <c r="C690" s="715" t="e">
        <f t="shared" si="846"/>
        <v>#DIV/0!</v>
      </c>
      <c r="D690" s="745">
        <f t="shared" si="847"/>
        <v>1.0417870328284727E-2</v>
      </c>
      <c r="E690" s="745">
        <f t="shared" si="847"/>
        <v>7.0120525507136391E-3</v>
      </c>
      <c r="F690" s="745">
        <f t="shared" si="847"/>
        <v>9.2063254086969908E-3</v>
      </c>
      <c r="G690" s="1150"/>
      <c r="H690" s="1269"/>
      <c r="I690" s="888" t="e">
        <f t="shared" si="848"/>
        <v>#DIV/0!</v>
      </c>
      <c r="AK690" s="745">
        <f t="shared" ref="AK690" si="853">IF(AK538="",0,AK538/AK$567)</f>
        <v>4.3217212354908725E-2</v>
      </c>
      <c r="AV690" s="745">
        <f t="shared" si="850"/>
        <v>7.1916796440776212E-2</v>
      </c>
    </row>
    <row r="691" spans="1:48" x14ac:dyDescent="0.25">
      <c r="A691" s="66" t="s">
        <v>702</v>
      </c>
      <c r="C691" s="715" t="e">
        <f t="shared" si="846"/>
        <v>#DIV/0!</v>
      </c>
      <c r="D691" s="745">
        <f t="shared" si="847"/>
        <v>3.7888218562864757E-3</v>
      </c>
      <c r="E691" s="745">
        <f t="shared" si="847"/>
        <v>3.598200059555785E-3</v>
      </c>
      <c r="F691" s="745">
        <f t="shared" si="847"/>
        <v>4.4376951938617723E-3</v>
      </c>
      <c r="G691" s="1150"/>
      <c r="H691" s="1269"/>
      <c r="I691" s="888" t="e">
        <f t="shared" si="848"/>
        <v>#DIV/0!</v>
      </c>
      <c r="AK691" s="745">
        <f t="shared" ref="AK691" si="854">IF(AK539="",0,AK539/AK$567)</f>
        <v>1.4611639886688045E-2</v>
      </c>
      <c r="AV691" s="745">
        <f t="shared" si="850"/>
        <v>1.2289141195360809E-2</v>
      </c>
    </row>
    <row r="692" spans="1:48" x14ac:dyDescent="0.25">
      <c r="A692" s="66" t="s">
        <v>824</v>
      </c>
      <c r="C692" s="715" t="e">
        <f t="shared" si="846"/>
        <v>#DIV/0!</v>
      </c>
      <c r="D692" s="745">
        <f t="shared" si="847"/>
        <v>0.43050205933496244</v>
      </c>
      <c r="E692" s="745">
        <f t="shared" si="847"/>
        <v>0.50677082691614028</v>
      </c>
      <c r="F692" s="745">
        <f t="shared" si="847"/>
        <v>0.30467692175499628</v>
      </c>
      <c r="G692" s="1150"/>
      <c r="H692" s="1269"/>
      <c r="I692" s="888" t="e">
        <f t="shared" ref="I692:I694" si="855">IF(I540="",0,I540/I$567)</f>
        <v>#DIV/0!</v>
      </c>
      <c r="AK692" s="745">
        <f t="shared" ref="AK692" si="856">IF(AK540="",0,AK540/AK$567)</f>
        <v>0.11652188115473353</v>
      </c>
      <c r="AV692" s="745">
        <f t="shared" si="850"/>
        <v>0.27795336907889168</v>
      </c>
    </row>
    <row r="693" spans="1:48" x14ac:dyDescent="0.25">
      <c r="A693" s="66" t="s">
        <v>722</v>
      </c>
      <c r="C693" s="715" t="e">
        <f t="shared" si="846"/>
        <v>#DIV/0!</v>
      </c>
      <c r="D693" s="745">
        <f t="shared" si="847"/>
        <v>0.1041680214227326</v>
      </c>
      <c r="E693" s="745">
        <f t="shared" si="847"/>
        <v>8.9953053960535892E-2</v>
      </c>
      <c r="F693" s="745">
        <f t="shared" si="847"/>
        <v>0.15639752572062032</v>
      </c>
      <c r="G693" s="1150"/>
      <c r="H693" s="1269"/>
      <c r="I693" s="888" t="e">
        <f t="shared" si="855"/>
        <v>#DIV/0!</v>
      </c>
      <c r="AK693" s="745">
        <f t="shared" ref="AK693" si="857">IF(AK541="",0,AK541/AK$567)</f>
        <v>0.1047839646587725</v>
      </c>
      <c r="AV693" s="745">
        <f t="shared" si="850"/>
        <v>0.28037979308845451</v>
      </c>
    </row>
    <row r="694" spans="1:48" x14ac:dyDescent="0.25">
      <c r="A694" s="66" t="s">
        <v>825</v>
      </c>
      <c r="C694" s="715" t="e">
        <f t="shared" si="846"/>
        <v>#DIV/0!</v>
      </c>
      <c r="D694" s="745">
        <f t="shared" si="847"/>
        <v>0.19779019637730963</v>
      </c>
      <c r="E694" s="745">
        <f t="shared" si="847"/>
        <v>0.15138082973009648</v>
      </c>
      <c r="F694" s="745">
        <f t="shared" si="847"/>
        <v>0.22097546858223413</v>
      </c>
      <c r="G694" s="1150"/>
      <c r="H694" s="1269"/>
      <c r="I694" s="888" t="e">
        <f t="shared" si="855"/>
        <v>#DIV/0!</v>
      </c>
      <c r="AK694" s="745">
        <f t="shared" ref="AK694" si="858">IF(AK542="",0,AK542/AK$567)</f>
        <v>5.5233395091928553E-2</v>
      </c>
      <c r="AV694" s="745">
        <f t="shared" si="850"/>
        <v>2.4526777187098135E-2</v>
      </c>
    </row>
    <row r="695" spans="1:48" s="382" customFormat="1" ht="21" x14ac:dyDescent="0.35">
      <c r="A695" s="882" t="s">
        <v>234</v>
      </c>
      <c r="C695" s="369" t="e">
        <f t="shared" ref="C695" si="859">SUM(C683:C694)</f>
        <v>#DIV/0!</v>
      </c>
      <c r="D695" s="371">
        <f>SUM(D683:D694)</f>
        <v>1</v>
      </c>
      <c r="E695" s="371">
        <f t="shared" ref="E695:F695" si="860">SUM(E683:E694)</f>
        <v>0.99999999999999989</v>
      </c>
      <c r="F695" s="371">
        <f t="shared" si="860"/>
        <v>0.99999999999999989</v>
      </c>
      <c r="G695" s="1272"/>
      <c r="H695" s="1273"/>
      <c r="I695" s="1274" t="e">
        <f t="shared" ref="I695" si="861">SUM(I683:I694)</f>
        <v>#DIV/0!</v>
      </c>
      <c r="AF695" s="54"/>
      <c r="AK695" s="371">
        <f t="shared" ref="AK695" si="862">SUM(AK683:AK694)</f>
        <v>1</v>
      </c>
      <c r="AV695" s="371">
        <f t="shared" ref="AV695" si="863">SUM(AV683:AV694)</f>
        <v>0.99999999999999989</v>
      </c>
    </row>
    <row r="696" spans="1:48" ht="21" x14ac:dyDescent="0.35">
      <c r="A696" s="276"/>
      <c r="H696" s="889"/>
      <c r="I696" s="865"/>
      <c r="AK696" s="7"/>
      <c r="AV696" s="7"/>
    </row>
    <row r="697" spans="1:48" ht="21" x14ac:dyDescent="0.35">
      <c r="A697" s="276" t="s">
        <v>946</v>
      </c>
      <c r="H697" s="889"/>
      <c r="I697" s="865"/>
      <c r="AK697" s="7"/>
      <c r="AV697" s="7"/>
    </row>
    <row r="698" spans="1:48" s="682" customFormat="1" ht="21" x14ac:dyDescent="0.35">
      <c r="A698" s="69" t="s">
        <v>696</v>
      </c>
      <c r="C698" s="715" t="e">
        <f>IF(C527="",0,C527/C$568)</f>
        <v>#DIV/0!</v>
      </c>
      <c r="D698" s="745">
        <f>IF(D527="",0,D527/D$568)</f>
        <v>8.5835050335500859E-2</v>
      </c>
      <c r="E698" s="745">
        <f t="shared" ref="E698:F698" si="864">IF(E527="",0,E527/E$568)</f>
        <v>8.5410469448714305E-2</v>
      </c>
      <c r="F698" s="745">
        <f t="shared" si="864"/>
        <v>0.10244951216465452</v>
      </c>
      <c r="G698" s="1150"/>
      <c r="H698" s="1275"/>
      <c r="I698" s="1276" t="e">
        <f t="shared" ref="I698" si="865">IF(I527="",0,I527/I$568)</f>
        <v>#DIV/0!</v>
      </c>
      <c r="AF698" s="710"/>
      <c r="AK698" s="745">
        <f t="shared" ref="AK698" si="866">IF(AK527="",0,AK527/AK$568)</f>
        <v>0.56166728190797477</v>
      </c>
      <c r="AV698" s="745">
        <f t="shared" ref="AV698" si="867">IF(AV527="",0,AV527/AV$568)</f>
        <v>7.3567241145676532E-2</v>
      </c>
    </row>
    <row r="699" spans="1:48" s="682" customFormat="1" ht="21" x14ac:dyDescent="0.35">
      <c r="A699" s="69" t="s">
        <v>697</v>
      </c>
      <c r="C699" s="715" t="e">
        <f>IF(C529="",0,C529/C$568)</f>
        <v>#DIV/0!</v>
      </c>
      <c r="D699" s="745">
        <f>IF(D529="",0,D529/D$568)</f>
        <v>2.1312547120978589E-2</v>
      </c>
      <c r="E699" s="745">
        <f t="shared" ref="E699:F699" si="868">IF(E529="",0,E529/E$568)</f>
        <v>1.8957473644923822E-2</v>
      </c>
      <c r="F699" s="745">
        <f t="shared" si="868"/>
        <v>3.9085526164535665E-2</v>
      </c>
      <c r="G699" s="1150"/>
      <c r="H699" s="1275"/>
      <c r="I699" s="1276" t="e">
        <f t="shared" ref="I699" si="869">IF(I529="",0,I529/I$568)</f>
        <v>#DIV/0!</v>
      </c>
      <c r="AF699" s="710"/>
      <c r="AK699" s="745">
        <f t="shared" ref="AK699" si="870">IF(AK529="",0,AK529/AK$568)</f>
        <v>0.16920446134803868</v>
      </c>
      <c r="AV699" s="745">
        <f t="shared" ref="AV699" si="871">IF(AV529="",0,AV529/AV$568)</f>
        <v>1.969761768841689E-2</v>
      </c>
    </row>
    <row r="700" spans="1:48" s="682" customFormat="1" ht="21" x14ac:dyDescent="0.35">
      <c r="A700" s="69" t="s">
        <v>824</v>
      </c>
      <c r="C700" s="715" t="e">
        <f>IF(C540="",0,C540/C$568)</f>
        <v>#DIV/0!</v>
      </c>
      <c r="D700" s="745">
        <f>IF(D540="",0,D540/D$568)</f>
        <v>0.61177707425567851</v>
      </c>
      <c r="E700" s="745">
        <f t="shared" ref="E700:F700" si="872">IF(E540="",0,E540/E$568)</f>
        <v>0.68962858865066401</v>
      </c>
      <c r="F700" s="745">
        <f t="shared" si="872"/>
        <v>0.49758065741617541</v>
      </c>
      <c r="G700" s="1150"/>
      <c r="H700" s="1275"/>
      <c r="I700" s="1276" t="e">
        <f t="shared" ref="I700" si="873">IF(I540="",0,I540/I$568)</f>
        <v>#DIV/0!</v>
      </c>
      <c r="AF700" s="710"/>
      <c r="AK700" s="745">
        <f t="shared" ref="AK700" si="874">IF(AK540="",0,AK540/AK$568)</f>
        <v>0.18258146959437507</v>
      </c>
      <c r="AV700" s="745">
        <f t="shared" ref="AV700" si="875">IF(AV540="",0,AV540/AV$568)</f>
        <v>0.83321199907005561</v>
      </c>
    </row>
    <row r="701" spans="1:48" s="682" customFormat="1" ht="21" x14ac:dyDescent="0.35">
      <c r="A701" s="69" t="s">
        <v>825</v>
      </c>
      <c r="C701" s="715" t="e">
        <f>IF(C542="",0,C542/C$568)</f>
        <v>#DIV/0!</v>
      </c>
      <c r="D701" s="745">
        <f>IF(D542="",0,D542/D$568)</f>
        <v>0.28107532828784199</v>
      </c>
      <c r="E701" s="745">
        <f t="shared" ref="E701:F701" si="876">IF(E542="",0,E542/E$568)</f>
        <v>0.20600346825569796</v>
      </c>
      <c r="F701" s="745">
        <f t="shared" si="876"/>
        <v>0.3608843042546343</v>
      </c>
      <c r="G701" s="1150"/>
      <c r="H701" s="1275"/>
      <c r="I701" s="1276" t="e">
        <f t="shared" ref="I701" si="877">IF(I542="",0,I542/I$568)</f>
        <v>#DIV/0!</v>
      </c>
      <c r="AF701" s="710"/>
      <c r="AK701" s="745">
        <f t="shared" ref="AK701" si="878">IF(AK542="",0,AK542/AK$568)</f>
        <v>8.6546787149611573E-2</v>
      </c>
      <c r="AV701" s="745">
        <f t="shared" ref="AV701" si="879">IF(AV542="",0,AV542/AV$568)</f>
        <v>7.3523142095851007E-2</v>
      </c>
    </row>
    <row r="702" spans="1:48" s="895" customFormat="1" ht="21" x14ac:dyDescent="0.35">
      <c r="A702" s="898" t="s">
        <v>234</v>
      </c>
      <c r="C702" s="369" t="e">
        <f t="shared" ref="C702" si="880">SUM(C698:C701)</f>
        <v>#DIV/0!</v>
      </c>
      <c r="D702" s="371">
        <f>SUM(D698:D701)</f>
        <v>1</v>
      </c>
      <c r="E702" s="371">
        <f t="shared" ref="E702:F702" si="881">SUM(E698:E701)</f>
        <v>1.0000000000000002</v>
      </c>
      <c r="F702" s="371">
        <f t="shared" si="881"/>
        <v>1</v>
      </c>
      <c r="G702" s="1272"/>
      <c r="H702" s="1273"/>
      <c r="I702" s="1274" t="e">
        <f t="shared" ref="I702" si="882">SUM(I698:I701)</f>
        <v>#DIV/0!</v>
      </c>
      <c r="AF702" s="370"/>
      <c r="AK702" s="371">
        <f t="shared" ref="AK702" si="883">SUM(AK698:AK701)</f>
        <v>1</v>
      </c>
      <c r="AV702" s="371">
        <f t="shared" ref="AV702" si="884">SUM(AV698:AV701)</f>
        <v>1</v>
      </c>
    </row>
    <row r="703" spans="1:48" ht="21" x14ac:dyDescent="0.35">
      <c r="A703" s="276"/>
      <c r="H703" s="889"/>
      <c r="I703" s="865"/>
    </row>
    <row r="704" spans="1:48" ht="21" x14ac:dyDescent="0.35">
      <c r="A704" s="276"/>
      <c r="H704" s="889"/>
      <c r="I704" s="865"/>
    </row>
    <row r="705" spans="1:9" ht="21" x14ac:dyDescent="0.35">
      <c r="A705" s="276"/>
      <c r="H705" s="889"/>
      <c r="I705" s="865"/>
    </row>
    <row r="706" spans="1:9" ht="21" x14ac:dyDescent="0.35">
      <c r="A706" s="276"/>
      <c r="H706" s="889"/>
      <c r="I706" s="865"/>
    </row>
    <row r="707" spans="1:9" ht="21" x14ac:dyDescent="0.35">
      <c r="A707" s="276"/>
      <c r="H707" s="889"/>
      <c r="I707" s="865"/>
    </row>
    <row r="708" spans="1:9" ht="21" x14ac:dyDescent="0.35">
      <c r="A708" s="276"/>
      <c r="H708" s="889"/>
      <c r="I708" s="865"/>
    </row>
    <row r="709" spans="1:9" ht="21" x14ac:dyDescent="0.35">
      <c r="A709" s="276"/>
      <c r="H709" s="889"/>
      <c r="I709" s="865"/>
    </row>
    <row r="710" spans="1:9" ht="21" x14ac:dyDescent="0.35">
      <c r="A710" s="276"/>
      <c r="H710" s="889"/>
      <c r="I710" s="865"/>
    </row>
    <row r="711" spans="1:9" ht="21" x14ac:dyDescent="0.35">
      <c r="A711" s="276"/>
      <c r="H711" s="889"/>
      <c r="I711" s="865"/>
    </row>
    <row r="712" spans="1:9" ht="21" x14ac:dyDescent="0.35">
      <c r="A712" s="276"/>
      <c r="H712" s="889"/>
      <c r="I712" s="865"/>
    </row>
    <row r="713" spans="1:9" ht="21" x14ac:dyDescent="0.35">
      <c r="A713" s="276"/>
      <c r="H713" s="889"/>
      <c r="I713" s="865"/>
    </row>
    <row r="714" spans="1:9" ht="21" x14ac:dyDescent="0.35">
      <c r="A714" s="276"/>
      <c r="H714" s="889"/>
      <c r="I714" s="865"/>
    </row>
    <row r="715" spans="1:9" ht="21" x14ac:dyDescent="0.35">
      <c r="A715" s="276"/>
      <c r="H715" s="889"/>
      <c r="I715" s="865"/>
    </row>
    <row r="716" spans="1:9" ht="21" x14ac:dyDescent="0.35">
      <c r="A716" s="276"/>
      <c r="H716" s="889"/>
      <c r="I716" s="865"/>
    </row>
    <row r="717" spans="1:9" ht="21" x14ac:dyDescent="0.35">
      <c r="A717" s="276"/>
      <c r="H717" s="889"/>
      <c r="I717" s="865"/>
    </row>
    <row r="718" spans="1:9" ht="21" x14ac:dyDescent="0.35">
      <c r="A718" s="276"/>
      <c r="H718" s="889"/>
      <c r="I718" s="865"/>
    </row>
    <row r="719" spans="1:9" ht="21" x14ac:dyDescent="0.35">
      <c r="A719" s="276"/>
      <c r="H719" s="889"/>
      <c r="I719" s="865"/>
    </row>
    <row r="720" spans="1:9" ht="21" x14ac:dyDescent="0.35">
      <c r="A720" s="276"/>
      <c r="H720" s="889"/>
      <c r="I720" s="865"/>
    </row>
    <row r="721" spans="1:9" ht="21" x14ac:dyDescent="0.35">
      <c r="A721" s="276"/>
      <c r="H721" s="889"/>
      <c r="I721" s="865"/>
    </row>
    <row r="722" spans="1:9" ht="21" x14ac:dyDescent="0.35">
      <c r="A722" s="276"/>
      <c r="H722" s="889"/>
      <c r="I722" s="865"/>
    </row>
    <row r="723" spans="1:9" ht="21" x14ac:dyDescent="0.35">
      <c r="A723" s="276"/>
      <c r="H723" s="889"/>
      <c r="I723" s="865"/>
    </row>
    <row r="724" spans="1:9" ht="21" x14ac:dyDescent="0.35">
      <c r="A724" s="276"/>
      <c r="H724" s="889"/>
      <c r="I724" s="865"/>
    </row>
    <row r="725" spans="1:9" ht="21" x14ac:dyDescent="0.35">
      <c r="A725" s="276"/>
      <c r="H725" s="889"/>
      <c r="I725" s="865"/>
    </row>
    <row r="726" spans="1:9" ht="21" x14ac:dyDescent="0.35">
      <c r="A726" s="276"/>
      <c r="H726" s="889"/>
      <c r="I726" s="865"/>
    </row>
    <row r="727" spans="1:9" ht="21" x14ac:dyDescent="0.35">
      <c r="A727" s="276"/>
      <c r="H727" s="889"/>
      <c r="I727" s="865"/>
    </row>
    <row r="728" spans="1:9" ht="21" x14ac:dyDescent="0.35">
      <c r="A728" s="276"/>
      <c r="H728" s="889"/>
      <c r="I728" s="865"/>
    </row>
    <row r="729" spans="1:9" ht="21" x14ac:dyDescent="0.35">
      <c r="A729" s="276"/>
      <c r="H729" s="889"/>
      <c r="I729" s="865"/>
    </row>
    <row r="730" spans="1:9" ht="21" x14ac:dyDescent="0.35">
      <c r="A730" s="276"/>
      <c r="H730" s="889"/>
      <c r="I730" s="865"/>
    </row>
    <row r="731" spans="1:9" ht="21" x14ac:dyDescent="0.35">
      <c r="A731" s="276"/>
      <c r="H731" s="889"/>
      <c r="I731" s="865"/>
    </row>
    <row r="732" spans="1:9" ht="21" x14ac:dyDescent="0.35">
      <c r="A732" s="276"/>
      <c r="H732" s="889"/>
      <c r="I732" s="865"/>
    </row>
    <row r="733" spans="1:9" ht="21" x14ac:dyDescent="0.35">
      <c r="A733" s="276"/>
      <c r="H733" s="889"/>
      <c r="I733" s="865"/>
    </row>
    <row r="734" spans="1:9" ht="21" x14ac:dyDescent="0.35">
      <c r="A734" s="276"/>
      <c r="H734" s="889"/>
      <c r="I734" s="865"/>
    </row>
    <row r="735" spans="1:9" ht="21" x14ac:dyDescent="0.35">
      <c r="A735" s="276"/>
      <c r="H735" s="889"/>
      <c r="I735" s="865"/>
    </row>
    <row r="736" spans="1:9" ht="21" x14ac:dyDescent="0.35">
      <c r="A736" s="276"/>
      <c r="H736" s="889"/>
      <c r="I736" s="865"/>
    </row>
    <row r="737" spans="1:9" ht="21" x14ac:dyDescent="0.35">
      <c r="A737" s="276"/>
      <c r="H737" s="889"/>
      <c r="I737" s="865"/>
    </row>
    <row r="738" spans="1:9" ht="21" x14ac:dyDescent="0.35">
      <c r="A738" s="276"/>
      <c r="H738" s="889"/>
      <c r="I738" s="865"/>
    </row>
    <row r="739" spans="1:9" ht="21" x14ac:dyDescent="0.35">
      <c r="A739" s="276"/>
      <c r="H739" s="889"/>
      <c r="I739" s="865"/>
    </row>
    <row r="740" spans="1:9" ht="21" x14ac:dyDescent="0.35">
      <c r="A740" s="276"/>
      <c r="H740" s="889"/>
      <c r="I740" s="865"/>
    </row>
    <row r="741" spans="1:9" ht="21" x14ac:dyDescent="0.35">
      <c r="A741" s="276"/>
      <c r="H741" s="889"/>
      <c r="I741" s="865"/>
    </row>
    <row r="742" spans="1:9" ht="21" x14ac:dyDescent="0.35">
      <c r="A742" s="276"/>
      <c r="H742" s="889"/>
      <c r="I742" s="865"/>
    </row>
    <row r="743" spans="1:9" ht="21" x14ac:dyDescent="0.35">
      <c r="A743" s="276"/>
      <c r="H743" s="889"/>
      <c r="I743" s="865"/>
    </row>
    <row r="744" spans="1:9" ht="21" x14ac:dyDescent="0.35">
      <c r="A744" s="276"/>
      <c r="H744" s="889"/>
      <c r="I744" s="865"/>
    </row>
    <row r="745" spans="1:9" ht="21" x14ac:dyDescent="0.35">
      <c r="A745" s="276"/>
      <c r="H745" s="889"/>
      <c r="I745" s="865"/>
    </row>
    <row r="746" spans="1:9" ht="21" x14ac:dyDescent="0.35">
      <c r="A746" s="276"/>
      <c r="H746" s="889"/>
      <c r="I746" s="865"/>
    </row>
    <row r="747" spans="1:9" ht="21" x14ac:dyDescent="0.35">
      <c r="A747" s="276"/>
      <c r="H747" s="889"/>
      <c r="I747" s="865"/>
    </row>
    <row r="748" spans="1:9" ht="21" x14ac:dyDescent="0.35">
      <c r="A748" s="276"/>
      <c r="H748" s="889"/>
      <c r="I748" s="865"/>
    </row>
    <row r="749" spans="1:9" ht="21" x14ac:dyDescent="0.35">
      <c r="A749" s="276"/>
      <c r="H749" s="889"/>
      <c r="I749" s="865"/>
    </row>
    <row r="750" spans="1:9" ht="21" x14ac:dyDescent="0.35">
      <c r="A750" s="276"/>
      <c r="H750" s="889"/>
      <c r="I750" s="865"/>
    </row>
    <row r="751" spans="1:9" ht="21" x14ac:dyDescent="0.35">
      <c r="A751" s="276"/>
      <c r="H751" s="889"/>
      <c r="I751" s="865"/>
    </row>
    <row r="752" spans="1:9" x14ac:dyDescent="0.25">
      <c r="A752" s="276"/>
      <c r="C752" s="715"/>
      <c r="D752" s="745"/>
      <c r="E752" s="745"/>
      <c r="F752" s="745"/>
      <c r="H752" s="887"/>
      <c r="I752" s="888"/>
    </row>
    <row r="753" spans="1:9" x14ac:dyDescent="0.25">
      <c r="A753" s="276"/>
      <c r="C753" s="715"/>
      <c r="D753" s="745"/>
      <c r="E753" s="745"/>
      <c r="F753" s="745"/>
      <c r="H753" s="887"/>
      <c r="I753" s="888"/>
    </row>
    <row r="754" spans="1:9" x14ac:dyDescent="0.25">
      <c r="A754" s="276"/>
      <c r="C754" s="715"/>
      <c r="D754" s="745"/>
      <c r="E754" s="745"/>
      <c r="F754" s="745"/>
      <c r="H754" s="887"/>
      <c r="I754" s="888"/>
    </row>
    <row r="755" spans="1:9" x14ac:dyDescent="0.25">
      <c r="A755" s="276"/>
      <c r="C755" s="715"/>
      <c r="D755" s="745"/>
      <c r="E755" s="745"/>
      <c r="F755" s="745"/>
      <c r="H755" s="887"/>
      <c r="I755" s="888"/>
    </row>
    <row r="756" spans="1:9" x14ac:dyDescent="0.25">
      <c r="A756" s="1267"/>
      <c r="H756" s="338"/>
      <c r="I756" s="338"/>
    </row>
    <row r="757" spans="1:9" ht="21" x14ac:dyDescent="0.35">
      <c r="A757" s="276"/>
      <c r="H757" s="889"/>
      <c r="I757" s="865"/>
    </row>
    <row r="758" spans="1:9" x14ac:dyDescent="0.25">
      <c r="A758" s="276"/>
      <c r="C758" s="715"/>
      <c r="D758" s="745"/>
      <c r="E758" s="745"/>
      <c r="F758" s="745"/>
      <c r="H758" s="887"/>
      <c r="I758" s="888"/>
    </row>
    <row r="759" spans="1:9" x14ac:dyDescent="0.25">
      <c r="A759" s="276"/>
      <c r="C759" s="715"/>
      <c r="D759" s="745"/>
      <c r="E759" s="745"/>
      <c r="F759" s="745"/>
      <c r="H759" s="887"/>
      <c r="I759" s="888"/>
    </row>
    <row r="760" spans="1:9" x14ac:dyDescent="0.25">
      <c r="A760" s="887"/>
      <c r="C760" s="715"/>
      <c r="D760" s="745"/>
      <c r="E760" s="745"/>
      <c r="F760" s="745"/>
      <c r="H760" s="887"/>
      <c r="I760" s="888"/>
    </row>
    <row r="761" spans="1:9" x14ac:dyDescent="0.25">
      <c r="A761" s="887"/>
      <c r="C761" s="715"/>
      <c r="D761" s="745"/>
      <c r="E761" s="745"/>
      <c r="F761" s="745"/>
      <c r="H761" s="887"/>
      <c r="I761" s="888"/>
    </row>
    <row r="762" spans="1:9" x14ac:dyDescent="0.25">
      <c r="A762" s="887"/>
      <c r="C762" s="715"/>
      <c r="D762" s="745"/>
      <c r="E762" s="745"/>
      <c r="F762" s="745"/>
      <c r="H762" s="887"/>
      <c r="I762" s="888"/>
    </row>
    <row r="763" spans="1:9" x14ac:dyDescent="0.25">
      <c r="A763" s="887"/>
      <c r="C763" s="715"/>
      <c r="D763" s="745"/>
      <c r="E763" s="745"/>
      <c r="F763" s="745"/>
      <c r="H763" s="887"/>
      <c r="I763" s="888"/>
    </row>
    <row r="764" spans="1:9" x14ac:dyDescent="0.25">
      <c r="A764" s="890"/>
      <c r="H764" s="890"/>
      <c r="I764" s="338"/>
    </row>
    <row r="765" spans="1:9" x14ac:dyDescent="0.25">
      <c r="A765" s="842"/>
      <c r="H765" s="338"/>
      <c r="I765" s="338"/>
    </row>
    <row r="766" spans="1:9" x14ac:dyDescent="0.25">
      <c r="A766" s="891"/>
      <c r="H766" s="891"/>
      <c r="I766" s="338"/>
    </row>
    <row r="767" spans="1:9" x14ac:dyDescent="0.25">
      <c r="A767" s="891"/>
      <c r="H767" s="891"/>
      <c r="I767" s="338"/>
    </row>
    <row r="768" spans="1:9" x14ac:dyDescent="0.25">
      <c r="A768" s="891"/>
      <c r="H768" s="891"/>
      <c r="I768" s="338"/>
    </row>
    <row r="769" spans="1:9" x14ac:dyDescent="0.25">
      <c r="A769" s="887"/>
      <c r="H769" s="887"/>
      <c r="I769" s="338"/>
    </row>
    <row r="770" spans="1:9" x14ac:dyDescent="0.25">
      <c r="A770" s="887"/>
      <c r="H770" s="887"/>
      <c r="I770" s="338"/>
    </row>
    <row r="771" spans="1:9" x14ac:dyDescent="0.25">
      <c r="A771" s="887"/>
      <c r="H771" s="887"/>
      <c r="I771" s="338"/>
    </row>
    <row r="772" spans="1:9" x14ac:dyDescent="0.25">
      <c r="A772" s="887"/>
      <c r="H772" s="887"/>
      <c r="I772" s="338"/>
    </row>
    <row r="773" spans="1:9" x14ac:dyDescent="0.25">
      <c r="A773" s="887"/>
      <c r="H773" s="887"/>
      <c r="I773" s="338"/>
    </row>
    <row r="774" spans="1:9" x14ac:dyDescent="0.25">
      <c r="A774" s="887"/>
      <c r="H774" s="887"/>
      <c r="I774" s="338"/>
    </row>
    <row r="775" spans="1:9" x14ac:dyDescent="0.25">
      <c r="A775" s="887"/>
      <c r="H775" s="887"/>
      <c r="I775" s="338"/>
    </row>
    <row r="776" spans="1:9" x14ac:dyDescent="0.25">
      <c r="A776" s="887"/>
      <c r="H776" s="887"/>
      <c r="I776" s="338"/>
    </row>
    <row r="777" spans="1:9" x14ac:dyDescent="0.25">
      <c r="A777" s="887"/>
      <c r="H777" s="887"/>
      <c r="I777" s="338"/>
    </row>
    <row r="778" spans="1:9" x14ac:dyDescent="0.25">
      <c r="A778" s="887"/>
      <c r="H778" s="887"/>
      <c r="I778" s="338"/>
    </row>
    <row r="779" spans="1:9" x14ac:dyDescent="0.25">
      <c r="A779" s="887"/>
      <c r="H779" s="887"/>
      <c r="I779" s="338"/>
    </row>
    <row r="780" spans="1:9" x14ac:dyDescent="0.25">
      <c r="A780" s="887"/>
      <c r="H780" s="887"/>
      <c r="I780" s="338"/>
    </row>
    <row r="781" spans="1:9" x14ac:dyDescent="0.25">
      <c r="A781" s="892"/>
      <c r="H781" s="892"/>
      <c r="I781" s="338"/>
    </row>
    <row r="782" spans="1:9" x14ac:dyDescent="0.25">
      <c r="A782" s="892"/>
      <c r="H782" s="892"/>
      <c r="I782" s="338"/>
    </row>
    <row r="783" spans="1:9" x14ac:dyDescent="0.25">
      <c r="A783" s="282"/>
      <c r="H783" s="282"/>
      <c r="I783" s="338"/>
    </row>
    <row r="784" spans="1:9" x14ac:dyDescent="0.25">
      <c r="A784" s="282"/>
      <c r="H784" s="282"/>
      <c r="I784" s="338"/>
    </row>
    <row r="785" spans="1:9" x14ac:dyDescent="0.25">
      <c r="A785" s="282"/>
      <c r="H785" s="282"/>
      <c r="I785" s="338"/>
    </row>
    <row r="786" spans="1:9" x14ac:dyDescent="0.25">
      <c r="A786" s="892"/>
      <c r="H786" s="892"/>
      <c r="I786" s="338"/>
    </row>
    <row r="787" spans="1:9" x14ac:dyDescent="0.25">
      <c r="A787" s="892"/>
      <c r="H787" s="892"/>
      <c r="I787" s="338"/>
    </row>
    <row r="788" spans="1:9" x14ac:dyDescent="0.25">
      <c r="A788" s="892"/>
      <c r="H788" s="892"/>
      <c r="I788" s="338"/>
    </row>
    <row r="789" spans="1:9" x14ac:dyDescent="0.25">
      <c r="A789" s="893"/>
      <c r="H789" s="893"/>
      <c r="I789" s="338"/>
    </row>
    <row r="790" spans="1:9" x14ac:dyDescent="0.25">
      <c r="A790" s="893"/>
      <c r="H790" s="893"/>
      <c r="I790" s="338"/>
    </row>
    <row r="791" spans="1:9" x14ac:dyDescent="0.25">
      <c r="A791" s="894"/>
      <c r="H791" s="894"/>
      <c r="I791" s="338"/>
    </row>
    <row r="792" spans="1:9" x14ac:dyDescent="0.25">
      <c r="A792" s="842"/>
      <c r="H792" s="338"/>
      <c r="I792" s="338"/>
    </row>
    <row r="793" spans="1:9" x14ac:dyDescent="0.25">
      <c r="A793" s="842"/>
      <c r="H793" s="338"/>
      <c r="I793" s="338"/>
    </row>
    <row r="794" spans="1:9" x14ac:dyDescent="0.25">
      <c r="A794" s="890"/>
      <c r="H794" s="890"/>
      <c r="I794" s="338"/>
    </row>
    <row r="795" spans="1:9" x14ac:dyDescent="0.25">
      <c r="A795" s="842"/>
      <c r="H795" s="338"/>
      <c r="I795" s="338"/>
    </row>
    <row r="796" spans="1:9" x14ac:dyDescent="0.25">
      <c r="A796" s="891"/>
      <c r="H796" s="891"/>
      <c r="I796" s="338"/>
    </row>
    <row r="797" spans="1:9" x14ac:dyDescent="0.25">
      <c r="A797" s="891"/>
      <c r="H797" s="891"/>
      <c r="I797" s="338"/>
    </row>
    <row r="798" spans="1:9" x14ac:dyDescent="0.25">
      <c r="A798" s="891"/>
      <c r="H798" s="891"/>
      <c r="I798" s="338"/>
    </row>
    <row r="799" spans="1:9" x14ac:dyDescent="0.25">
      <c r="A799" s="887"/>
      <c r="H799" s="887"/>
      <c r="I799" s="338"/>
    </row>
    <row r="800" spans="1:9" x14ac:dyDescent="0.25">
      <c r="A800" s="887"/>
      <c r="H800" s="887"/>
      <c r="I800" s="338"/>
    </row>
    <row r="801" spans="1:9" x14ac:dyDescent="0.25">
      <c r="A801" s="887"/>
      <c r="H801" s="887"/>
      <c r="I801" s="338"/>
    </row>
    <row r="802" spans="1:9" x14ac:dyDescent="0.25">
      <c r="A802" s="887"/>
      <c r="H802" s="887"/>
      <c r="I802" s="338"/>
    </row>
    <row r="803" spans="1:9" x14ac:dyDescent="0.25">
      <c r="A803" s="887"/>
      <c r="H803" s="887"/>
      <c r="I803" s="338"/>
    </row>
    <row r="804" spans="1:9" x14ac:dyDescent="0.25">
      <c r="A804" s="887"/>
      <c r="H804" s="887"/>
      <c r="I804" s="338"/>
    </row>
    <row r="805" spans="1:9" x14ac:dyDescent="0.25">
      <c r="A805" s="887"/>
      <c r="H805" s="887"/>
      <c r="I805" s="338"/>
    </row>
    <row r="806" spans="1:9" x14ac:dyDescent="0.25">
      <c r="A806" s="887"/>
      <c r="H806" s="887"/>
      <c r="I806" s="338"/>
    </row>
    <row r="807" spans="1:9" x14ac:dyDescent="0.25">
      <c r="A807" s="887"/>
      <c r="H807" s="887"/>
      <c r="I807" s="338"/>
    </row>
    <row r="808" spans="1:9" x14ac:dyDescent="0.25">
      <c r="A808" s="887"/>
      <c r="H808" s="887"/>
      <c r="I808" s="338"/>
    </row>
    <row r="809" spans="1:9" x14ac:dyDescent="0.25">
      <c r="A809" s="887"/>
      <c r="H809" s="887"/>
      <c r="I809" s="338"/>
    </row>
    <row r="810" spans="1:9" x14ac:dyDescent="0.25">
      <c r="A810" s="887"/>
      <c r="H810" s="887"/>
      <c r="I810" s="338"/>
    </row>
    <row r="811" spans="1:9" x14ac:dyDescent="0.25">
      <c r="A811" s="887"/>
      <c r="H811" s="887"/>
      <c r="I811" s="338"/>
    </row>
    <row r="812" spans="1:9" x14ac:dyDescent="0.25">
      <c r="A812" s="842"/>
      <c r="H812" s="338"/>
      <c r="I812" s="338"/>
    </row>
    <row r="813" spans="1:9" x14ac:dyDescent="0.25">
      <c r="A813" s="890"/>
      <c r="H813" s="338"/>
      <c r="I813" s="338"/>
    </row>
    <row r="814" spans="1:9" x14ac:dyDescent="0.25">
      <c r="A814" s="887"/>
      <c r="H814" s="338"/>
      <c r="I814" s="338"/>
    </row>
    <row r="815" spans="1:9" x14ac:dyDescent="0.25">
      <c r="A815" s="887"/>
      <c r="H815" s="338"/>
      <c r="I815" s="338"/>
    </row>
    <row r="816" spans="1:9" x14ac:dyDescent="0.25">
      <c r="A816" s="887"/>
      <c r="H816" s="338"/>
      <c r="I816" s="338"/>
    </row>
    <row r="817" spans="1:9" x14ac:dyDescent="0.25">
      <c r="A817" s="887"/>
      <c r="H817" s="338"/>
      <c r="I817" s="338"/>
    </row>
    <row r="818" spans="1:9" x14ac:dyDescent="0.25">
      <c r="A818" s="887"/>
      <c r="H818" s="338"/>
      <c r="I818" s="338"/>
    </row>
    <row r="819" spans="1:9" x14ac:dyDescent="0.25">
      <c r="A819" s="842"/>
      <c r="H819" s="338"/>
      <c r="I819" s="338"/>
    </row>
    <row r="820" spans="1:9" x14ac:dyDescent="0.25">
      <c r="H820" s="338"/>
      <c r="I820" s="338"/>
    </row>
    <row r="821" spans="1:9" x14ac:dyDescent="0.25">
      <c r="H821" s="338"/>
      <c r="I821" s="338"/>
    </row>
    <row r="822" spans="1:9" x14ac:dyDescent="0.25">
      <c r="H822" s="338"/>
      <c r="I822" s="338"/>
    </row>
    <row r="823" spans="1:9" x14ac:dyDescent="0.25">
      <c r="H823" s="338"/>
      <c r="I823" s="338"/>
    </row>
    <row r="824" spans="1:9" x14ac:dyDescent="0.25">
      <c r="D824" s="948"/>
      <c r="E824" s="948"/>
      <c r="F824" s="948"/>
      <c r="H824" s="338"/>
      <c r="I824" s="338"/>
    </row>
    <row r="825" spans="1:9" x14ac:dyDescent="0.25">
      <c r="D825" s="304"/>
      <c r="E825" s="304"/>
      <c r="F825" s="304"/>
      <c r="H825" s="338"/>
      <c r="I825" s="338"/>
    </row>
    <row r="826" spans="1:9" x14ac:dyDescent="0.25">
      <c r="D826" s="948"/>
      <c r="E826" s="948"/>
      <c r="F826" s="948"/>
      <c r="H826" s="338"/>
      <c r="I826" s="338"/>
    </row>
    <row r="827" spans="1:9" x14ac:dyDescent="0.25">
      <c r="D827" s="304"/>
      <c r="E827" s="304"/>
      <c r="F827" s="304"/>
      <c r="H827" s="338"/>
      <c r="I827" s="338"/>
    </row>
    <row r="828" spans="1:9" x14ac:dyDescent="0.25">
      <c r="D828" s="304"/>
      <c r="E828" s="304"/>
      <c r="F828" s="304"/>
      <c r="H828" s="338"/>
      <c r="I828" s="338"/>
    </row>
    <row r="829" spans="1:9" x14ac:dyDescent="0.25">
      <c r="D829" s="304"/>
      <c r="E829" s="304"/>
      <c r="F829" s="304"/>
      <c r="H829" s="338"/>
      <c r="I829" s="338"/>
    </row>
    <row r="830" spans="1:9" x14ac:dyDescent="0.25">
      <c r="D830" s="304"/>
      <c r="E830" s="304"/>
      <c r="F830" s="304"/>
      <c r="H830" s="338"/>
      <c r="I830" s="338"/>
    </row>
    <row r="831" spans="1:9" x14ac:dyDescent="0.25">
      <c r="D831" s="304"/>
      <c r="E831" s="304"/>
      <c r="F831" s="304"/>
      <c r="H831" s="338"/>
      <c r="I831" s="338"/>
    </row>
    <row r="832" spans="1:9" x14ac:dyDescent="0.25">
      <c r="D832" s="948"/>
      <c r="E832" s="948"/>
      <c r="F832" s="948"/>
      <c r="H832" s="338"/>
      <c r="I832" s="338"/>
    </row>
    <row r="833" spans="4:9" x14ac:dyDescent="0.25">
      <c r="D833" s="948"/>
      <c r="E833" s="948"/>
      <c r="F833" s="948"/>
      <c r="H833" s="338"/>
      <c r="I833" s="338"/>
    </row>
    <row r="834" spans="4:9" x14ac:dyDescent="0.25">
      <c r="D834" s="948"/>
      <c r="E834" s="948"/>
      <c r="F834" s="948"/>
      <c r="H834" s="338"/>
      <c r="I834" s="338"/>
    </row>
    <row r="835" spans="4:9" x14ac:dyDescent="0.25">
      <c r="D835" s="948"/>
      <c r="E835" s="948"/>
      <c r="F835" s="948"/>
      <c r="H835" s="338"/>
      <c r="I835" s="338"/>
    </row>
    <row r="836" spans="4:9" x14ac:dyDescent="0.25">
      <c r="D836" s="948"/>
      <c r="E836" s="948"/>
      <c r="F836" s="948"/>
      <c r="H836" s="338"/>
      <c r="I836" s="338"/>
    </row>
    <row r="837" spans="4:9" x14ac:dyDescent="0.25">
      <c r="D837" s="948"/>
      <c r="E837" s="948"/>
      <c r="F837" s="948"/>
      <c r="H837" s="338"/>
      <c r="I837" s="338"/>
    </row>
    <row r="838" spans="4:9" x14ac:dyDescent="0.25">
      <c r="D838" s="304"/>
      <c r="E838" s="304"/>
      <c r="F838" s="304"/>
      <c r="H838" s="338"/>
      <c r="I838" s="338"/>
    </row>
    <row r="839" spans="4:9" x14ac:dyDescent="0.25">
      <c r="D839" s="948"/>
      <c r="E839" s="948"/>
      <c r="F839" s="948"/>
      <c r="H839" s="338"/>
      <c r="I839" s="338"/>
    </row>
    <row r="840" spans="4:9" x14ac:dyDescent="0.25">
      <c r="D840" s="948"/>
      <c r="E840" s="948"/>
      <c r="F840" s="948"/>
      <c r="H840" s="338"/>
      <c r="I840" s="338"/>
    </row>
    <row r="841" spans="4:9" x14ac:dyDescent="0.25">
      <c r="D841" s="948"/>
      <c r="E841" s="948"/>
      <c r="F841" s="948"/>
      <c r="H841" s="338"/>
      <c r="I841" s="338"/>
    </row>
    <row r="842" spans="4:9" x14ac:dyDescent="0.25">
      <c r="D842" s="948"/>
      <c r="E842" s="948"/>
      <c r="F842" s="948"/>
      <c r="H842" s="338"/>
      <c r="I842" s="338"/>
    </row>
    <row r="843" spans="4:9" x14ac:dyDescent="0.25">
      <c r="D843" s="304"/>
      <c r="E843" s="304"/>
      <c r="F843" s="304"/>
      <c r="H843" s="338"/>
      <c r="I843" s="338"/>
    </row>
    <row r="844" spans="4:9" x14ac:dyDescent="0.25">
      <c r="D844" s="337"/>
      <c r="E844" s="337"/>
      <c r="F844" s="337"/>
      <c r="H844" s="338"/>
      <c r="I844" s="338"/>
    </row>
    <row r="845" spans="4:9" x14ac:dyDescent="0.25">
      <c r="D845" s="948"/>
      <c r="E845" s="948"/>
      <c r="F845" s="948"/>
      <c r="H845" s="338"/>
      <c r="I845" s="338"/>
    </row>
    <row r="846" spans="4:9" x14ac:dyDescent="0.25">
      <c r="D846" s="304"/>
      <c r="E846" s="304"/>
      <c r="F846" s="304"/>
      <c r="H846" s="338"/>
      <c r="I846" s="338"/>
    </row>
    <row r="847" spans="4:9" x14ac:dyDescent="0.25">
      <c r="D847" s="304"/>
      <c r="E847" s="304"/>
      <c r="F847" s="304"/>
      <c r="H847" s="338"/>
      <c r="I847" s="338"/>
    </row>
    <row r="848" spans="4:9" x14ac:dyDescent="0.25">
      <c r="D848" s="948"/>
      <c r="E848" s="948"/>
      <c r="F848" s="948"/>
      <c r="H848" s="338"/>
      <c r="I848" s="338"/>
    </row>
    <row r="849" spans="4:9" x14ac:dyDescent="0.25">
      <c r="D849" s="948"/>
      <c r="E849" s="948"/>
      <c r="F849" s="948"/>
      <c r="H849" s="338"/>
      <c r="I849" s="338"/>
    </row>
    <row r="850" spans="4:9" x14ac:dyDescent="0.25">
      <c r="D850" s="948"/>
      <c r="E850" s="948"/>
      <c r="F850" s="948"/>
      <c r="H850" s="338"/>
      <c r="I850" s="338"/>
    </row>
    <row r="851" spans="4:9" x14ac:dyDescent="0.25">
      <c r="D851" s="948"/>
      <c r="E851" s="948"/>
      <c r="F851" s="948"/>
      <c r="H851" s="338"/>
      <c r="I851" s="338"/>
    </row>
    <row r="852" spans="4:9" x14ac:dyDescent="0.25">
      <c r="D852" s="337"/>
      <c r="E852" s="337"/>
      <c r="F852" s="337"/>
      <c r="H852" s="338"/>
      <c r="I852" s="338"/>
    </row>
    <row r="853" spans="4:9" x14ac:dyDescent="0.25">
      <c r="H853" s="338"/>
      <c r="I853" s="338"/>
    </row>
    <row r="854" spans="4:9" x14ac:dyDescent="0.25">
      <c r="H854" s="338"/>
      <c r="I854" s="338"/>
    </row>
    <row r="855" spans="4:9" x14ac:dyDescent="0.25">
      <c r="H855" s="338"/>
      <c r="I855" s="338"/>
    </row>
    <row r="856" spans="4:9" x14ac:dyDescent="0.25">
      <c r="H856" s="338"/>
      <c r="I856" s="338"/>
    </row>
    <row r="857" spans="4:9" x14ac:dyDescent="0.25">
      <c r="H857" s="338"/>
      <c r="I857" s="338"/>
    </row>
    <row r="858" spans="4:9" x14ac:dyDescent="0.25">
      <c r="H858" s="338"/>
      <c r="I858" s="338"/>
    </row>
    <row r="859" spans="4:9" x14ac:dyDescent="0.25">
      <c r="H859" s="338"/>
      <c r="I859" s="338"/>
    </row>
    <row r="860" spans="4:9" x14ac:dyDescent="0.25">
      <c r="H860" s="338"/>
      <c r="I860" s="338"/>
    </row>
    <row r="861" spans="4:9" x14ac:dyDescent="0.25">
      <c r="H861" s="338"/>
      <c r="I861" s="338"/>
    </row>
    <row r="862" spans="4:9" x14ac:dyDescent="0.25">
      <c r="H862" s="338"/>
      <c r="I862" s="338"/>
    </row>
    <row r="863" spans="4:9" x14ac:dyDescent="0.25">
      <c r="H863" s="338"/>
      <c r="I863" s="338"/>
    </row>
    <row r="864" spans="4:9" x14ac:dyDescent="0.25">
      <c r="H864" s="338"/>
      <c r="I864" s="338"/>
    </row>
    <row r="865" spans="8:9" x14ac:dyDescent="0.25">
      <c r="H865" s="338"/>
      <c r="I865" s="338"/>
    </row>
    <row r="866" spans="8:9" x14ac:dyDescent="0.25">
      <c r="H866" s="338"/>
      <c r="I866" s="338"/>
    </row>
    <row r="867" spans="8:9" x14ac:dyDescent="0.25">
      <c r="H867" s="338"/>
      <c r="I867" s="338"/>
    </row>
    <row r="868" spans="8:9" x14ac:dyDescent="0.25">
      <c r="H868" s="338"/>
      <c r="I868" s="338"/>
    </row>
    <row r="869" spans="8:9" x14ac:dyDescent="0.25">
      <c r="H869" s="338"/>
      <c r="I869" s="338"/>
    </row>
    <row r="870" spans="8:9" x14ac:dyDescent="0.25">
      <c r="H870" s="338"/>
      <c r="I870" s="338"/>
    </row>
    <row r="871" spans="8:9" x14ac:dyDescent="0.25">
      <c r="H871" s="338"/>
      <c r="I871" s="338"/>
    </row>
    <row r="872" spans="8:9" x14ac:dyDescent="0.25">
      <c r="H872" s="338"/>
      <c r="I872" s="338"/>
    </row>
    <row r="873" spans="8:9" x14ac:dyDescent="0.25">
      <c r="H873" s="338"/>
      <c r="I873" s="338"/>
    </row>
    <row r="874" spans="8:9" x14ac:dyDescent="0.25">
      <c r="H874" s="338"/>
      <c r="I874" s="338"/>
    </row>
    <row r="875" spans="8:9" x14ac:dyDescent="0.25">
      <c r="H875" s="338"/>
      <c r="I875" s="338"/>
    </row>
    <row r="876" spans="8:9" x14ac:dyDescent="0.25">
      <c r="H876" s="338"/>
      <c r="I876" s="338"/>
    </row>
    <row r="877" spans="8:9" x14ac:dyDescent="0.25">
      <c r="H877" s="338"/>
      <c r="I877" s="338"/>
    </row>
    <row r="878" spans="8:9" x14ac:dyDescent="0.25">
      <c r="H878" s="338"/>
      <c r="I878" s="338"/>
    </row>
    <row r="879" spans="8:9" x14ac:dyDescent="0.25">
      <c r="H879" s="338"/>
      <c r="I879" s="338"/>
    </row>
    <row r="880" spans="8:9" x14ac:dyDescent="0.25">
      <c r="H880" s="338"/>
      <c r="I880" s="338"/>
    </row>
    <row r="881" spans="8:9" x14ac:dyDescent="0.25">
      <c r="H881" s="338"/>
      <c r="I881" s="338"/>
    </row>
    <row r="882" spans="8:9" x14ac:dyDescent="0.25">
      <c r="H882" s="338"/>
      <c r="I882" s="338"/>
    </row>
    <row r="883" spans="8:9" x14ac:dyDescent="0.25">
      <c r="H883" s="338"/>
      <c r="I883" s="338"/>
    </row>
    <row r="884" spans="8:9" x14ac:dyDescent="0.25">
      <c r="H884" s="338"/>
      <c r="I884" s="338"/>
    </row>
    <row r="885" spans="8:9" x14ac:dyDescent="0.25">
      <c r="H885" s="338"/>
      <c r="I885" s="338"/>
    </row>
    <row r="886" spans="8:9" x14ac:dyDescent="0.25">
      <c r="H886" s="338"/>
      <c r="I886" s="338"/>
    </row>
    <row r="887" spans="8:9" x14ac:dyDescent="0.25">
      <c r="H887" s="338"/>
      <c r="I887" s="338"/>
    </row>
    <row r="888" spans="8:9" x14ac:dyDescent="0.25">
      <c r="H888" s="338"/>
      <c r="I888" s="338"/>
    </row>
    <row r="889" spans="8:9" x14ac:dyDescent="0.25">
      <c r="H889" s="338"/>
      <c r="I889" s="338"/>
    </row>
    <row r="890" spans="8:9" x14ac:dyDescent="0.25">
      <c r="H890" s="338"/>
      <c r="I890" s="338"/>
    </row>
    <row r="891" spans="8:9" x14ac:dyDescent="0.25">
      <c r="H891" s="338"/>
      <c r="I891" s="338"/>
    </row>
    <row r="892" spans="8:9" x14ac:dyDescent="0.25">
      <c r="H892" s="338"/>
      <c r="I892" s="338"/>
    </row>
    <row r="893" spans="8:9" x14ac:dyDescent="0.25">
      <c r="H893" s="338"/>
      <c r="I893" s="338"/>
    </row>
    <row r="894" spans="8:9" x14ac:dyDescent="0.25">
      <c r="H894" s="338"/>
      <c r="I894" s="338"/>
    </row>
    <row r="895" spans="8:9" x14ac:dyDescent="0.25">
      <c r="H895" s="338"/>
      <c r="I895" s="338"/>
    </row>
    <row r="896" spans="8:9" x14ac:dyDescent="0.25">
      <c r="H896" s="338"/>
      <c r="I896" s="338"/>
    </row>
    <row r="897" spans="8:9" x14ac:dyDescent="0.25">
      <c r="H897" s="338"/>
      <c r="I897" s="338"/>
    </row>
    <row r="898" spans="8:9" x14ac:dyDescent="0.25">
      <c r="H898" s="338"/>
      <c r="I898" s="338"/>
    </row>
    <row r="899" spans="8:9" x14ac:dyDescent="0.25">
      <c r="H899" s="338"/>
      <c r="I899" s="338"/>
    </row>
    <row r="900" spans="8:9" x14ac:dyDescent="0.25">
      <c r="H900" s="338"/>
      <c r="I900" s="338"/>
    </row>
    <row r="901" spans="8:9" x14ac:dyDescent="0.25">
      <c r="H901" s="338"/>
      <c r="I901" s="338"/>
    </row>
    <row r="902" spans="8:9" x14ac:dyDescent="0.25">
      <c r="H902" s="338"/>
      <c r="I902" s="338"/>
    </row>
    <row r="903" spans="8:9" x14ac:dyDescent="0.25">
      <c r="H903" s="338"/>
      <c r="I903" s="338"/>
    </row>
    <row r="904" spans="8:9" x14ac:dyDescent="0.25">
      <c r="H904" s="338"/>
      <c r="I904" s="338"/>
    </row>
    <row r="905" spans="8:9" x14ac:dyDescent="0.25">
      <c r="H905" s="338"/>
      <c r="I905" s="338"/>
    </row>
    <row r="906" spans="8:9" x14ac:dyDescent="0.25">
      <c r="H906" s="338"/>
      <c r="I906" s="338"/>
    </row>
    <row r="907" spans="8:9" x14ac:dyDescent="0.25">
      <c r="H907" s="338"/>
      <c r="I907" s="338"/>
    </row>
    <row r="908" spans="8:9" x14ac:dyDescent="0.25">
      <c r="H908" s="338"/>
      <c r="I908" s="338"/>
    </row>
    <row r="909" spans="8:9" x14ac:dyDescent="0.25">
      <c r="H909" s="338"/>
      <c r="I909" s="338"/>
    </row>
    <row r="910" spans="8:9" x14ac:dyDescent="0.25">
      <c r="H910" s="338"/>
      <c r="I910" s="338"/>
    </row>
    <row r="911" spans="8:9" x14ac:dyDescent="0.25">
      <c r="H911" s="338"/>
      <c r="I911" s="338"/>
    </row>
    <row r="912" spans="8:9" x14ac:dyDescent="0.25">
      <c r="H912" s="338"/>
      <c r="I912" s="338"/>
    </row>
    <row r="913" spans="8:9" x14ac:dyDescent="0.25">
      <c r="H913" s="338"/>
      <c r="I913" s="338"/>
    </row>
    <row r="914" spans="8:9" x14ac:dyDescent="0.25">
      <c r="H914" s="338"/>
      <c r="I914" s="338"/>
    </row>
    <row r="915" spans="8:9" x14ac:dyDescent="0.25">
      <c r="H915" s="338"/>
      <c r="I915" s="338"/>
    </row>
    <row r="916" spans="8:9" x14ac:dyDescent="0.25">
      <c r="H916" s="338"/>
      <c r="I916" s="338"/>
    </row>
    <row r="917" spans="8:9" x14ac:dyDescent="0.25">
      <c r="H917" s="338"/>
      <c r="I917" s="338"/>
    </row>
    <row r="918" spans="8:9" x14ac:dyDescent="0.25">
      <c r="H918" s="338"/>
      <c r="I918" s="338"/>
    </row>
    <row r="919" spans="8:9" x14ac:dyDescent="0.25">
      <c r="H919" s="338"/>
      <c r="I919" s="338"/>
    </row>
    <row r="920" spans="8:9" x14ac:dyDescent="0.25">
      <c r="H920" s="338"/>
      <c r="I920" s="338"/>
    </row>
    <row r="921" spans="8:9" x14ac:dyDescent="0.25">
      <c r="H921" s="338"/>
      <c r="I921" s="338"/>
    </row>
    <row r="1036" spans="1:32" s="754" customFormat="1" x14ac:dyDescent="0.25">
      <c r="A1036" s="753"/>
      <c r="B1036" s="753"/>
      <c r="D1036" s="7"/>
      <c r="E1036" s="7"/>
      <c r="F1036" s="7"/>
      <c r="G1036" s="1131"/>
      <c r="H1036" s="753"/>
      <c r="I1036" s="753"/>
      <c r="AF1036" s="757"/>
    </row>
  </sheetData>
  <conditionalFormatting sqref="I527:I555">
    <cfRule type="cellIs" dxfId="1" priority="1" operator="lessThan">
      <formula>0.005</formula>
    </cfRule>
    <cfRule type="cellIs" dxfId="0" priority="2" operator="lessThan">
      <formula>0.03</formula>
    </cfRule>
  </conditionalFormatting>
  <pageMargins left="0.7" right="0.7" top="0.75" bottom="0.75" header="0.3" footer="0.3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topLeftCell="A64" workbookViewId="0">
      <selection activeCell="B86" sqref="B86"/>
    </sheetView>
  </sheetViews>
  <sheetFormatPr defaultColWidth="8.85546875" defaultRowHeight="15" x14ac:dyDescent="0.25"/>
  <cols>
    <col min="3" max="3" width="8.85546875" style="597"/>
    <col min="6" max="6" width="11.28515625" bestFit="1" customWidth="1"/>
    <col min="7" max="9" width="10.28515625" bestFit="1" customWidth="1"/>
  </cols>
  <sheetData>
    <row r="1" spans="1:9" ht="24" thickBot="1" x14ac:dyDescent="0.4">
      <c r="A1" s="605" t="s">
        <v>350</v>
      </c>
      <c r="B1" s="606"/>
      <c r="C1" s="607"/>
      <c r="D1" s="606"/>
      <c r="E1" s="608"/>
      <c r="F1" s="609"/>
    </row>
    <row r="3" spans="1:9" x14ac:dyDescent="0.25">
      <c r="B3" t="s">
        <v>291</v>
      </c>
    </row>
    <row r="4" spans="1:9" x14ac:dyDescent="0.25">
      <c r="B4" t="s">
        <v>292</v>
      </c>
    </row>
    <row r="5" spans="1:9" x14ac:dyDescent="0.25">
      <c r="B5" t="s">
        <v>293</v>
      </c>
    </row>
    <row r="6" spans="1:9" x14ac:dyDescent="0.25">
      <c r="B6" t="s">
        <v>294</v>
      </c>
      <c r="E6" s="598"/>
      <c r="F6" s="598" t="s">
        <v>308</v>
      </c>
      <c r="G6" s="599" t="s">
        <v>309</v>
      </c>
      <c r="H6" s="599" t="s">
        <v>310</v>
      </c>
      <c r="I6" s="600" t="s">
        <v>311</v>
      </c>
    </row>
    <row r="7" spans="1:9" x14ac:dyDescent="0.25">
      <c r="B7" t="s">
        <v>295</v>
      </c>
      <c r="C7" s="597" t="s">
        <v>70</v>
      </c>
      <c r="D7" t="s">
        <v>296</v>
      </c>
      <c r="E7" s="7"/>
      <c r="F7" s="124">
        <v>105</v>
      </c>
      <c r="G7" s="181">
        <v>106</v>
      </c>
      <c r="H7" s="181">
        <v>112</v>
      </c>
      <c r="I7" s="125">
        <v>113</v>
      </c>
    </row>
    <row r="8" spans="1:9" x14ac:dyDescent="0.25">
      <c r="A8">
        <v>215</v>
      </c>
      <c r="B8">
        <v>25.81</v>
      </c>
      <c r="C8" s="597">
        <v>7231.6310000000003</v>
      </c>
      <c r="D8">
        <v>0.7</v>
      </c>
      <c r="E8" s="7" t="s">
        <v>303</v>
      </c>
      <c r="F8" s="50">
        <v>7231.6310000000003</v>
      </c>
      <c r="G8" s="51"/>
      <c r="H8" s="51"/>
      <c r="I8" s="601"/>
    </row>
    <row r="9" spans="1:9" x14ac:dyDescent="0.25">
      <c r="A9">
        <v>215</v>
      </c>
      <c r="B9">
        <v>28.12</v>
      </c>
      <c r="C9" s="597">
        <v>75214.046000000002</v>
      </c>
      <c r="D9">
        <v>7.33</v>
      </c>
      <c r="E9" s="7" t="s">
        <v>304</v>
      </c>
      <c r="F9" s="50">
        <v>75214.046000000002</v>
      </c>
      <c r="G9" s="51">
        <v>14708.628000000001</v>
      </c>
      <c r="H9" s="51">
        <v>21137.704000000002</v>
      </c>
      <c r="I9" s="601">
        <v>28946.815999999999</v>
      </c>
    </row>
    <row r="10" spans="1:9" x14ac:dyDescent="0.25">
      <c r="A10">
        <v>215</v>
      </c>
      <c r="B10">
        <v>30.35</v>
      </c>
      <c r="C10" s="597">
        <v>35455.489000000001</v>
      </c>
      <c r="D10">
        <v>3.45</v>
      </c>
      <c r="E10" s="7" t="s">
        <v>305</v>
      </c>
      <c r="F10" s="50">
        <v>35455.489000000001</v>
      </c>
      <c r="G10" s="51"/>
      <c r="H10" s="8"/>
      <c r="I10" s="9"/>
    </row>
    <row r="11" spans="1:9" x14ac:dyDescent="0.25">
      <c r="A11">
        <v>215</v>
      </c>
      <c r="B11">
        <v>30.52</v>
      </c>
      <c r="C11" s="597">
        <v>93728.175000000003</v>
      </c>
      <c r="D11">
        <v>9.1300000000000008</v>
      </c>
      <c r="E11" s="7" t="s">
        <v>306</v>
      </c>
      <c r="F11" s="50">
        <v>93728.175000000003</v>
      </c>
      <c r="G11" s="51">
        <v>12197.567999999999</v>
      </c>
      <c r="H11" s="51">
        <v>26907.861000000001</v>
      </c>
      <c r="I11" s="601">
        <v>31873.252</v>
      </c>
    </row>
    <row r="12" spans="1:9" x14ac:dyDescent="0.25">
      <c r="A12">
        <v>215</v>
      </c>
      <c r="B12">
        <v>33.369999999999997</v>
      </c>
      <c r="C12" s="597">
        <v>814921.03399999999</v>
      </c>
      <c r="D12">
        <v>79.38</v>
      </c>
      <c r="E12" s="27" t="s">
        <v>307</v>
      </c>
      <c r="F12" s="602">
        <v>814921.03399999999</v>
      </c>
      <c r="G12" s="603">
        <v>141574.11600000001</v>
      </c>
      <c r="H12" s="603">
        <v>156151.272</v>
      </c>
      <c r="I12" s="604">
        <v>210672.89499999999</v>
      </c>
    </row>
    <row r="14" spans="1:9" x14ac:dyDescent="0.25">
      <c r="B14" t="s">
        <v>291</v>
      </c>
    </row>
    <row r="15" spans="1:9" x14ac:dyDescent="0.25">
      <c r="B15" t="s">
        <v>297</v>
      </c>
    </row>
    <row r="16" spans="1:9" x14ac:dyDescent="0.25">
      <c r="B16" t="s">
        <v>293</v>
      </c>
    </row>
    <row r="17" spans="1:5" x14ac:dyDescent="0.25">
      <c r="B17" t="s">
        <v>298</v>
      </c>
    </row>
    <row r="18" spans="1:5" x14ac:dyDescent="0.25">
      <c r="B18" t="s">
        <v>295</v>
      </c>
      <c r="C18" s="597" t="s">
        <v>70</v>
      </c>
      <c r="D18" t="s">
        <v>296</v>
      </c>
    </row>
    <row r="19" spans="1:5" x14ac:dyDescent="0.25">
      <c r="A19">
        <v>215</v>
      </c>
      <c r="B19">
        <v>28.04</v>
      </c>
      <c r="C19" s="597">
        <v>14708.628000000001</v>
      </c>
      <c r="D19">
        <v>8.73</v>
      </c>
      <c r="E19" t="s">
        <v>304</v>
      </c>
    </row>
    <row r="20" spans="1:5" x14ac:dyDescent="0.25">
      <c r="A20">
        <v>215</v>
      </c>
      <c r="B20">
        <v>30.39</v>
      </c>
      <c r="C20" s="597">
        <v>12197.567999999999</v>
      </c>
      <c r="D20">
        <v>7.24</v>
      </c>
      <c r="E20" t="s">
        <v>306</v>
      </c>
    </row>
    <row r="21" spans="1:5" x14ac:dyDescent="0.25">
      <c r="A21">
        <v>215</v>
      </c>
      <c r="B21">
        <v>33.200000000000003</v>
      </c>
      <c r="C21" s="597">
        <v>141574.11600000001</v>
      </c>
      <c r="D21">
        <v>84.03</v>
      </c>
      <c r="E21" t="s">
        <v>307</v>
      </c>
    </row>
    <row r="24" spans="1:5" x14ac:dyDescent="0.25">
      <c r="B24" t="s">
        <v>291</v>
      </c>
    </row>
    <row r="25" spans="1:5" x14ac:dyDescent="0.25">
      <c r="B25" t="s">
        <v>299</v>
      </c>
    </row>
    <row r="26" spans="1:5" x14ac:dyDescent="0.25">
      <c r="B26" t="s">
        <v>293</v>
      </c>
    </row>
    <row r="27" spans="1:5" x14ac:dyDescent="0.25">
      <c r="B27" t="s">
        <v>298</v>
      </c>
    </row>
    <row r="28" spans="1:5" x14ac:dyDescent="0.25">
      <c r="B28" t="s">
        <v>295</v>
      </c>
      <c r="C28" s="597" t="s">
        <v>70</v>
      </c>
      <c r="D28" t="s">
        <v>296</v>
      </c>
    </row>
    <row r="29" spans="1:5" x14ac:dyDescent="0.25">
      <c r="A29">
        <v>215</v>
      </c>
      <c r="B29">
        <v>28.05</v>
      </c>
      <c r="C29" s="597">
        <v>21137.704000000002</v>
      </c>
      <c r="D29">
        <v>10.35</v>
      </c>
      <c r="E29" t="s">
        <v>304</v>
      </c>
    </row>
    <row r="30" spans="1:5" x14ac:dyDescent="0.25">
      <c r="A30">
        <v>215</v>
      </c>
      <c r="B30">
        <v>30.4</v>
      </c>
      <c r="C30" s="597">
        <v>26907.861000000001</v>
      </c>
      <c r="D30">
        <v>13.18</v>
      </c>
      <c r="E30" t="s">
        <v>306</v>
      </c>
    </row>
    <row r="31" spans="1:5" x14ac:dyDescent="0.25">
      <c r="A31">
        <v>215</v>
      </c>
      <c r="B31">
        <v>33.21</v>
      </c>
      <c r="C31" s="597">
        <v>156151.272</v>
      </c>
      <c r="D31">
        <v>76.47</v>
      </c>
      <c r="E31" t="s">
        <v>307</v>
      </c>
    </row>
    <row r="33" spans="1:9" x14ac:dyDescent="0.25">
      <c r="B33" t="s">
        <v>291</v>
      </c>
    </row>
    <row r="34" spans="1:9" x14ac:dyDescent="0.25">
      <c r="B34" t="s">
        <v>300</v>
      </c>
    </row>
    <row r="35" spans="1:9" x14ac:dyDescent="0.25">
      <c r="B35" t="s">
        <v>293</v>
      </c>
    </row>
    <row r="36" spans="1:9" x14ac:dyDescent="0.25">
      <c r="B36" t="s">
        <v>298</v>
      </c>
    </row>
    <row r="37" spans="1:9" x14ac:dyDescent="0.25">
      <c r="B37" t="s">
        <v>295</v>
      </c>
      <c r="C37" s="597" t="s">
        <v>70</v>
      </c>
      <c r="D37" t="s">
        <v>296</v>
      </c>
    </row>
    <row r="38" spans="1:9" x14ac:dyDescent="0.25">
      <c r="A38">
        <v>215</v>
      </c>
      <c r="B38">
        <v>28.04</v>
      </c>
      <c r="C38" s="597">
        <v>28946.815999999999</v>
      </c>
      <c r="D38">
        <v>10.66</v>
      </c>
      <c r="E38" t="s">
        <v>304</v>
      </c>
    </row>
    <row r="39" spans="1:9" x14ac:dyDescent="0.25">
      <c r="A39">
        <v>215</v>
      </c>
      <c r="B39">
        <v>30.39</v>
      </c>
      <c r="C39" s="597">
        <v>31873.252</v>
      </c>
      <c r="D39">
        <v>11.74</v>
      </c>
      <c r="E39" t="s">
        <v>306</v>
      </c>
    </row>
    <row r="40" spans="1:9" x14ac:dyDescent="0.25">
      <c r="A40">
        <v>215</v>
      </c>
      <c r="B40">
        <v>33.200000000000003</v>
      </c>
      <c r="C40" s="597">
        <v>210672.89499999999</v>
      </c>
      <c r="D40">
        <v>77.599999999999994</v>
      </c>
      <c r="E40" t="s">
        <v>307</v>
      </c>
    </row>
    <row r="43" spans="1:9" x14ac:dyDescent="0.25">
      <c r="B43" t="s">
        <v>291</v>
      </c>
    </row>
    <row r="44" spans="1:9" x14ac:dyDescent="0.25">
      <c r="B44" t="s">
        <v>292</v>
      </c>
    </row>
    <row r="45" spans="1:9" x14ac:dyDescent="0.25">
      <c r="B45" t="s">
        <v>301</v>
      </c>
    </row>
    <row r="46" spans="1:9" x14ac:dyDescent="0.25">
      <c r="B46" t="s">
        <v>302</v>
      </c>
      <c r="E46" s="598"/>
      <c r="F46" s="599" t="s">
        <v>308</v>
      </c>
      <c r="G46" s="599" t="s">
        <v>309</v>
      </c>
      <c r="H46" s="599" t="s">
        <v>310</v>
      </c>
      <c r="I46" s="600" t="s">
        <v>311</v>
      </c>
    </row>
    <row r="47" spans="1:9" x14ac:dyDescent="0.25">
      <c r="B47" t="s">
        <v>295</v>
      </c>
      <c r="C47" s="597" t="s">
        <v>70</v>
      </c>
      <c r="D47" t="s">
        <v>296</v>
      </c>
      <c r="E47" s="7"/>
      <c r="F47" s="181">
        <v>105</v>
      </c>
      <c r="G47" s="181">
        <v>106</v>
      </c>
      <c r="H47" s="181">
        <v>112</v>
      </c>
      <c r="I47" s="125">
        <v>113</v>
      </c>
    </row>
    <row r="48" spans="1:9" x14ac:dyDescent="0.25">
      <c r="A48">
        <v>129</v>
      </c>
      <c r="B48">
        <v>27.87</v>
      </c>
      <c r="C48" s="597">
        <v>197137.56099999999</v>
      </c>
      <c r="D48">
        <v>3.46</v>
      </c>
      <c r="E48" s="7" t="s">
        <v>93</v>
      </c>
      <c r="F48" s="51">
        <v>197137.56099999999</v>
      </c>
      <c r="G48" s="51">
        <v>58960.66</v>
      </c>
      <c r="H48" s="51">
        <v>56293.811000000002</v>
      </c>
      <c r="I48" s="601">
        <v>58048.686999999998</v>
      </c>
    </row>
    <row r="49" spans="1:9" x14ac:dyDescent="0.25">
      <c r="A49">
        <v>129</v>
      </c>
      <c r="B49">
        <v>30.52</v>
      </c>
      <c r="C49" s="597">
        <v>994221.67299999995</v>
      </c>
      <c r="D49">
        <v>17.47</v>
      </c>
      <c r="E49" s="7" t="s">
        <v>112</v>
      </c>
      <c r="F49" s="51">
        <v>994221.67299999995</v>
      </c>
      <c r="G49" s="51">
        <v>151073.14300000001</v>
      </c>
      <c r="H49" s="51">
        <v>328215.29499999998</v>
      </c>
      <c r="I49" s="601">
        <v>368475.99300000002</v>
      </c>
    </row>
    <row r="50" spans="1:9" x14ac:dyDescent="0.25">
      <c r="A50">
        <v>129</v>
      </c>
      <c r="B50">
        <v>31.38</v>
      </c>
      <c r="C50" s="597">
        <v>967906.95600000001</v>
      </c>
      <c r="D50">
        <v>17</v>
      </c>
      <c r="E50" s="7" t="s">
        <v>95</v>
      </c>
      <c r="F50" s="51">
        <v>967906.95600000001</v>
      </c>
      <c r="G50" s="51">
        <v>139654.766</v>
      </c>
      <c r="H50" s="51">
        <v>356389.033</v>
      </c>
      <c r="I50" s="601">
        <v>266223.24599999998</v>
      </c>
    </row>
    <row r="51" spans="1:9" x14ac:dyDescent="0.25">
      <c r="A51">
        <v>129</v>
      </c>
      <c r="B51">
        <v>33.08</v>
      </c>
      <c r="C51" s="597">
        <v>3533100.4920000001</v>
      </c>
      <c r="D51">
        <v>62.07</v>
      </c>
      <c r="E51" s="27" t="s">
        <v>96</v>
      </c>
      <c r="F51" s="603">
        <v>3533100.4920000001</v>
      </c>
      <c r="G51" s="603">
        <v>657795.33200000005</v>
      </c>
      <c r="H51" s="603">
        <v>830580.51699999999</v>
      </c>
      <c r="I51" s="604">
        <v>826150.69700000004</v>
      </c>
    </row>
    <row r="53" spans="1:9" x14ac:dyDescent="0.25">
      <c r="B53" t="s">
        <v>291</v>
      </c>
    </row>
    <row r="54" spans="1:9" x14ac:dyDescent="0.25">
      <c r="B54" t="s">
        <v>297</v>
      </c>
    </row>
    <row r="55" spans="1:9" x14ac:dyDescent="0.25">
      <c r="B55" t="s">
        <v>301</v>
      </c>
    </row>
    <row r="56" spans="1:9" x14ac:dyDescent="0.25">
      <c r="B56" t="s">
        <v>302</v>
      </c>
    </row>
    <row r="57" spans="1:9" x14ac:dyDescent="0.25">
      <c r="B57" t="s">
        <v>295</v>
      </c>
      <c r="C57" s="597" t="s">
        <v>70</v>
      </c>
      <c r="D57" t="s">
        <v>296</v>
      </c>
    </row>
    <row r="58" spans="1:9" x14ac:dyDescent="0.25">
      <c r="A58">
        <v>129</v>
      </c>
      <c r="B58">
        <v>27.83</v>
      </c>
      <c r="C58" s="597">
        <v>58960.66</v>
      </c>
      <c r="D58">
        <v>5.85</v>
      </c>
    </row>
    <row r="59" spans="1:9" x14ac:dyDescent="0.25">
      <c r="A59">
        <v>129</v>
      </c>
      <c r="B59">
        <v>30.43</v>
      </c>
      <c r="C59" s="597">
        <v>151073.14300000001</v>
      </c>
      <c r="D59">
        <v>15</v>
      </c>
    </row>
    <row r="60" spans="1:9" x14ac:dyDescent="0.25">
      <c r="A60">
        <v>129</v>
      </c>
      <c r="B60">
        <v>31.26</v>
      </c>
      <c r="C60" s="597">
        <v>139654.766</v>
      </c>
      <c r="D60">
        <v>13.86</v>
      </c>
    </row>
    <row r="61" spans="1:9" x14ac:dyDescent="0.25">
      <c r="A61">
        <v>129</v>
      </c>
      <c r="B61">
        <v>32.909999999999997</v>
      </c>
      <c r="C61" s="597">
        <v>657795.33200000005</v>
      </c>
      <c r="D61">
        <v>65.290000000000006</v>
      </c>
    </row>
    <row r="64" spans="1:9" x14ac:dyDescent="0.25">
      <c r="B64" t="s">
        <v>291</v>
      </c>
    </row>
    <row r="65" spans="1:4" x14ac:dyDescent="0.25">
      <c r="B65" t="s">
        <v>299</v>
      </c>
    </row>
    <row r="66" spans="1:4" x14ac:dyDescent="0.25">
      <c r="B66" t="s">
        <v>301</v>
      </c>
    </row>
    <row r="67" spans="1:4" x14ac:dyDescent="0.25">
      <c r="B67" t="s">
        <v>302</v>
      </c>
    </row>
    <row r="68" spans="1:4" x14ac:dyDescent="0.25">
      <c r="B68" t="s">
        <v>295</v>
      </c>
      <c r="C68" s="597" t="s">
        <v>70</v>
      </c>
      <c r="D68" t="s">
        <v>296</v>
      </c>
    </row>
    <row r="69" spans="1:4" x14ac:dyDescent="0.25">
      <c r="A69">
        <v>129</v>
      </c>
      <c r="B69">
        <v>27.8</v>
      </c>
      <c r="C69" s="597">
        <v>56293.811000000002</v>
      </c>
      <c r="D69">
        <v>3.58</v>
      </c>
    </row>
    <row r="70" spans="1:4" x14ac:dyDescent="0.25">
      <c r="A70">
        <v>129</v>
      </c>
      <c r="B70">
        <v>30.45</v>
      </c>
      <c r="C70" s="597">
        <v>328215.29499999998</v>
      </c>
      <c r="D70">
        <v>20.89</v>
      </c>
    </row>
    <row r="71" spans="1:4" x14ac:dyDescent="0.25">
      <c r="A71">
        <v>129</v>
      </c>
      <c r="B71">
        <v>31.27</v>
      </c>
      <c r="C71" s="597">
        <v>356389.033</v>
      </c>
      <c r="D71">
        <v>22.68</v>
      </c>
    </row>
    <row r="72" spans="1:4" x14ac:dyDescent="0.25">
      <c r="A72">
        <v>129</v>
      </c>
      <c r="B72">
        <v>32.92</v>
      </c>
      <c r="C72" s="597">
        <v>830580.51699999999</v>
      </c>
      <c r="D72">
        <v>52.85</v>
      </c>
    </row>
    <row r="75" spans="1:4" x14ac:dyDescent="0.25">
      <c r="B75" t="s">
        <v>291</v>
      </c>
    </row>
    <row r="76" spans="1:4" x14ac:dyDescent="0.25">
      <c r="B76" t="s">
        <v>300</v>
      </c>
    </row>
    <row r="77" spans="1:4" x14ac:dyDescent="0.25">
      <c r="B77" t="s">
        <v>301</v>
      </c>
    </row>
    <row r="78" spans="1:4" x14ac:dyDescent="0.25">
      <c r="B78" t="s">
        <v>302</v>
      </c>
    </row>
    <row r="79" spans="1:4" x14ac:dyDescent="0.25">
      <c r="B79" t="s">
        <v>295</v>
      </c>
      <c r="C79" s="597" t="s">
        <v>70</v>
      </c>
      <c r="D79" t="s">
        <v>296</v>
      </c>
    </row>
    <row r="80" spans="1:4" x14ac:dyDescent="0.25">
      <c r="A80">
        <v>129</v>
      </c>
      <c r="B80">
        <v>27.79</v>
      </c>
      <c r="C80" s="597">
        <v>58048.686999999998</v>
      </c>
      <c r="D80">
        <v>3.82</v>
      </c>
    </row>
    <row r="81" spans="1:4" x14ac:dyDescent="0.25">
      <c r="A81">
        <v>129</v>
      </c>
      <c r="B81">
        <v>30.44</v>
      </c>
      <c r="C81" s="597">
        <v>368475.99300000002</v>
      </c>
      <c r="D81">
        <v>24.26</v>
      </c>
    </row>
    <row r="82" spans="1:4" x14ac:dyDescent="0.25">
      <c r="A82">
        <v>129</v>
      </c>
      <c r="B82">
        <v>31.26</v>
      </c>
      <c r="C82" s="597">
        <v>266223.24599999998</v>
      </c>
      <c r="D82">
        <v>17.53</v>
      </c>
    </row>
    <row r="83" spans="1:4" x14ac:dyDescent="0.25">
      <c r="A83">
        <v>129</v>
      </c>
      <c r="B83">
        <v>32.909999999999997</v>
      </c>
      <c r="C83" s="597">
        <v>826150.69700000004</v>
      </c>
      <c r="D83">
        <v>54.39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1:HR1085"/>
  <sheetViews>
    <sheetView tabSelected="1" topLeftCell="EW539" zoomScale="55" zoomScaleNormal="55" zoomScalePageLayoutView="55" workbookViewId="0">
      <pane xSplit="5130" topLeftCell="FT1" activePane="topRight"/>
      <selection activeCell="EX574" sqref="EX574"/>
      <selection pane="topRight" activeCell="FX581" sqref="FX581:GL581"/>
    </sheetView>
  </sheetViews>
  <sheetFormatPr defaultColWidth="8.85546875" defaultRowHeight="15" x14ac:dyDescent="0.25"/>
  <cols>
    <col min="1" max="1" width="37.140625" customWidth="1"/>
    <col min="2" max="2" width="15.7109375" customWidth="1"/>
    <col min="3" max="3" width="22.7109375" style="7" bestFit="1" customWidth="1"/>
    <col min="4" max="4" width="15.7109375" style="754" bestFit="1" customWidth="1"/>
    <col min="5" max="5" width="19.28515625" style="754" bestFit="1" customWidth="1"/>
    <col min="6" max="6" width="18.85546875" style="754" bestFit="1" customWidth="1"/>
    <col min="7" max="7" width="18.140625" style="754" bestFit="1" customWidth="1"/>
    <col min="8" max="9" width="19.28515625" style="754" bestFit="1" customWidth="1"/>
    <col min="10" max="10" width="16.42578125" style="754" customWidth="1"/>
    <col min="11" max="12" width="16.42578125" style="754" bestFit="1" customWidth="1"/>
    <col min="13" max="13" width="18.85546875" style="754" bestFit="1" customWidth="1"/>
    <col min="14" max="15" width="19.28515625" style="754" bestFit="1" customWidth="1"/>
    <col min="16" max="16" width="18.42578125" style="754" bestFit="1" customWidth="1"/>
    <col min="17" max="17" width="19.7109375" style="754" bestFit="1" customWidth="1"/>
    <col min="18" max="18" width="18.85546875" style="754" bestFit="1" customWidth="1"/>
    <col min="19" max="19" width="19.140625" style="754" bestFit="1" customWidth="1"/>
    <col min="20" max="20" width="19.140625" style="1017" bestFit="1" customWidth="1"/>
    <col min="21" max="25" width="19.140625" style="754" customWidth="1"/>
    <col min="26" max="26" width="16.7109375" style="754" customWidth="1"/>
    <col min="27" max="28" width="20.85546875" style="754" bestFit="1" customWidth="1"/>
    <col min="29" max="29" width="17" style="754" bestFit="1" customWidth="1"/>
    <col min="30" max="30" width="17" style="754" customWidth="1"/>
    <col min="31" max="31" width="18.28515625" style="754" bestFit="1" customWidth="1"/>
    <col min="32" max="32" width="16.42578125" style="754" customWidth="1"/>
    <col min="33" max="33" width="7.140625" style="754" customWidth="1"/>
    <col min="34" max="34" width="8" style="754" bestFit="1" customWidth="1"/>
    <col min="35" max="35" width="14.42578125" style="7" bestFit="1" customWidth="1"/>
    <col min="36" max="37" width="16.85546875" style="754" bestFit="1" customWidth="1"/>
    <col min="38" max="39" width="14.42578125" style="754" bestFit="1" customWidth="1"/>
    <col min="40" max="40" width="14.42578125" style="1017" bestFit="1" customWidth="1"/>
    <col min="41" max="45" width="14.42578125" style="754" customWidth="1"/>
    <col min="46" max="46" width="14.85546875" style="7" customWidth="1"/>
    <col min="47" max="47" width="15" style="754" bestFit="1" customWidth="1"/>
    <col min="48" max="48" width="14.42578125" style="754" bestFit="1" customWidth="1"/>
    <col min="49" max="50" width="15" style="754" bestFit="1" customWidth="1"/>
    <col min="51" max="53" width="14.85546875" style="754" bestFit="1" customWidth="1"/>
    <col min="54" max="54" width="14.85546875" style="1017" bestFit="1" customWidth="1"/>
    <col min="55" max="59" width="14.85546875" style="754" customWidth="1"/>
    <col min="60" max="60" width="16.85546875" style="7" bestFit="1" customWidth="1"/>
    <col min="61" max="63" width="16.85546875" style="754" bestFit="1" customWidth="1"/>
    <col min="64" max="64" width="14.42578125" style="754" bestFit="1" customWidth="1"/>
    <col min="65" max="65" width="16.85546875" style="754" bestFit="1" customWidth="1"/>
    <col min="66" max="66" width="16.85546875" style="1188" bestFit="1" customWidth="1"/>
    <col min="67" max="70" width="16.7109375" style="338" customWidth="1"/>
    <col min="71" max="71" width="16.7109375" style="1156" customWidth="1"/>
    <col min="72" max="76" width="16.7109375" style="338" customWidth="1"/>
    <col min="77" max="77" width="14.28515625" style="7" customWidth="1"/>
    <col min="78" max="78" width="14" style="754" bestFit="1" customWidth="1"/>
    <col min="79" max="80" width="14.42578125" style="754" bestFit="1" customWidth="1"/>
    <col min="81" max="81" width="14.42578125" style="1017" bestFit="1" customWidth="1"/>
    <col min="82" max="88" width="14.42578125" style="754" customWidth="1"/>
    <col min="89" max="89" width="18.85546875" style="7" bestFit="1" customWidth="1"/>
    <col min="90" max="90" width="20.42578125" style="754" bestFit="1" customWidth="1"/>
    <col min="91" max="92" width="19.7109375" style="754" bestFit="1" customWidth="1"/>
    <col min="93" max="93" width="15.85546875" style="1017" customWidth="1"/>
    <col min="94" max="98" width="15.85546875" style="754" customWidth="1"/>
    <col min="99" max="99" width="17.85546875" style="7" customWidth="1"/>
    <col min="100" max="101" width="18.28515625" style="754" bestFit="1" customWidth="1"/>
    <col min="102" max="102" width="18.28515625" style="1017" bestFit="1" customWidth="1"/>
    <col min="103" max="103" width="15.140625" style="754" customWidth="1"/>
    <col min="104" max="104" width="13" style="754" customWidth="1"/>
    <col min="108" max="108" width="7.140625" style="293" customWidth="1"/>
    <col min="109" max="115" width="16.7109375" style="338" customWidth="1"/>
    <col min="116" max="116" width="16.7109375" style="1103" customWidth="1"/>
    <col min="117" max="121" width="16.7109375" style="338" customWidth="1"/>
    <col min="122" max="122" width="16.7109375" style="337" customWidth="1"/>
    <col min="123" max="127" width="16.7109375" style="338" customWidth="1"/>
    <col min="128" max="128" width="16.7109375" style="1103" customWidth="1"/>
    <col min="129" max="133" width="16.7109375" style="338" customWidth="1"/>
    <col min="134" max="134" width="16.7109375" style="7" customWidth="1"/>
    <col min="135" max="141" width="16.7109375" style="338" customWidth="1"/>
    <col min="142" max="142" width="16.7109375" style="1103" customWidth="1"/>
    <col min="143" max="144" width="16.7109375" style="338" customWidth="1"/>
    <col min="145" max="145" width="8.85546875" customWidth="1"/>
    <col min="146" max="147" width="8.85546875" style="753" customWidth="1"/>
    <col min="148" max="148" width="30.28515625" style="1251" customWidth="1"/>
    <col min="149" max="149" width="19.28515625" style="7" bestFit="1" customWidth="1"/>
    <col min="150" max="150" width="18.85546875" style="754" bestFit="1" customWidth="1"/>
    <col min="151" max="151" width="18.140625" style="754" bestFit="1" customWidth="1"/>
    <col min="152" max="152" width="18.140625" style="754" customWidth="1"/>
    <col min="153" max="153" width="33.7109375" style="1131" customWidth="1"/>
    <col min="154" max="154" width="44.140625" bestFit="1" customWidth="1"/>
    <col min="155" max="155" width="15" bestFit="1" customWidth="1"/>
    <col min="156" max="156" width="16" bestFit="1" customWidth="1"/>
    <col min="157" max="163" width="15" bestFit="1" customWidth="1"/>
    <col min="164" max="164" width="16" bestFit="1" customWidth="1"/>
    <col min="165" max="166" width="15" bestFit="1" customWidth="1"/>
    <col min="167" max="167" width="16" bestFit="1" customWidth="1"/>
    <col min="168" max="169" width="15" bestFit="1" customWidth="1"/>
    <col min="170" max="170" width="16" bestFit="1" customWidth="1"/>
    <col min="171" max="171" width="16" style="754" bestFit="1" customWidth="1"/>
    <col min="172" max="172" width="20.42578125" style="754" bestFit="1" customWidth="1"/>
    <col min="173" max="173" width="20.42578125" style="766" bestFit="1" customWidth="1"/>
    <col min="174" max="194" width="20.42578125" style="754" customWidth="1"/>
    <col min="195" max="195" width="13.42578125" style="7" bestFit="1" customWidth="1"/>
    <col min="196" max="199" width="13.42578125" bestFit="1" customWidth="1"/>
    <col min="200" max="200" width="13" bestFit="1" customWidth="1"/>
    <col min="201" max="203" width="13.42578125" bestFit="1" customWidth="1"/>
    <col min="204" max="205" width="13" bestFit="1" customWidth="1"/>
    <col min="206" max="206" width="13.42578125" bestFit="1" customWidth="1"/>
    <col min="207" max="207" width="12" bestFit="1" customWidth="1"/>
    <col min="208" max="216" width="13.42578125" bestFit="1" customWidth="1"/>
    <col min="217" max="217" width="20.42578125" style="754" customWidth="1"/>
  </cols>
  <sheetData>
    <row r="1" spans="1:217" x14ac:dyDescent="0.25">
      <c r="BO1" s="205" t="s">
        <v>772</v>
      </c>
      <c r="BP1" s="205"/>
      <c r="BQ1" s="205"/>
      <c r="BR1" s="205"/>
      <c r="BS1" s="1154"/>
      <c r="BT1" s="205"/>
      <c r="BU1" s="205"/>
      <c r="BV1" s="205"/>
      <c r="BW1" s="205"/>
      <c r="BX1" s="205"/>
      <c r="DE1" s="205" t="s">
        <v>769</v>
      </c>
      <c r="DF1" s="205"/>
      <c r="DG1" s="205"/>
      <c r="DH1" s="205"/>
      <c r="DI1" s="205"/>
      <c r="DJ1" s="205"/>
      <c r="DK1" s="205"/>
      <c r="DL1" s="1100"/>
      <c r="DM1" s="205"/>
      <c r="DN1" s="205"/>
      <c r="DO1" s="205"/>
      <c r="DP1" s="205"/>
      <c r="DQ1" s="205"/>
      <c r="DR1" s="291" t="s">
        <v>770</v>
      </c>
      <c r="DS1" s="205"/>
      <c r="DT1" s="205"/>
      <c r="DU1" s="205"/>
      <c r="DV1" s="205"/>
      <c r="DW1" s="205"/>
      <c r="DX1" s="1100"/>
      <c r="DY1" s="205"/>
      <c r="DZ1" s="205"/>
      <c r="EA1" s="205"/>
      <c r="EB1" s="205"/>
      <c r="EC1" s="205"/>
      <c r="ED1" s="291"/>
      <c r="EE1" s="205" t="s">
        <v>771</v>
      </c>
      <c r="EF1" s="205"/>
      <c r="EG1" s="205"/>
      <c r="EH1" s="205"/>
      <c r="EI1" s="205"/>
      <c r="EJ1" s="205"/>
      <c r="EK1" s="205"/>
      <c r="EL1" s="1100"/>
      <c r="EM1" s="205"/>
      <c r="EN1" s="205"/>
      <c r="FK1" s="610">
        <f>FK11*(10^-6)*FK12*(10^3)</f>
        <v>0.5139999999999999</v>
      </c>
    </row>
    <row r="2" spans="1:217" s="617" customFormat="1" ht="21" x14ac:dyDescent="0.35">
      <c r="A2" s="617" t="s">
        <v>14</v>
      </c>
      <c r="B2" s="617" t="s">
        <v>400</v>
      </c>
      <c r="C2" s="718" t="s">
        <v>5</v>
      </c>
      <c r="D2" s="617" t="s">
        <v>6</v>
      </c>
      <c r="E2" s="617" t="s">
        <v>250</v>
      </c>
      <c r="F2" s="617" t="s">
        <v>252</v>
      </c>
      <c r="G2" s="617" t="s">
        <v>253</v>
      </c>
      <c r="H2" s="617" t="s">
        <v>261</v>
      </c>
      <c r="I2" s="617" t="s">
        <v>262</v>
      </c>
      <c r="J2" s="617" t="s">
        <v>263</v>
      </c>
      <c r="K2" s="617" t="s">
        <v>264</v>
      </c>
      <c r="L2" s="617" t="s">
        <v>265</v>
      </c>
      <c r="M2" s="617" t="s">
        <v>251</v>
      </c>
      <c r="N2" s="617" t="s">
        <v>254</v>
      </c>
      <c r="O2" s="617" t="s">
        <v>255</v>
      </c>
      <c r="P2" s="617" t="s">
        <v>256</v>
      </c>
      <c r="Q2" s="617" t="s">
        <v>257</v>
      </c>
      <c r="R2" s="617" t="s">
        <v>258</v>
      </c>
      <c r="S2" s="617" t="s">
        <v>259</v>
      </c>
      <c r="T2" s="1018" t="s">
        <v>260</v>
      </c>
      <c r="AI2" s="718" t="s">
        <v>284</v>
      </c>
      <c r="AJ2" s="617" t="s">
        <v>285</v>
      </c>
      <c r="AK2" s="617" t="s">
        <v>286</v>
      </c>
      <c r="AL2" s="617" t="s">
        <v>287</v>
      </c>
      <c r="AM2" s="617" t="s">
        <v>288</v>
      </c>
      <c r="AN2" s="1018" t="s">
        <v>289</v>
      </c>
      <c r="AT2" s="718" t="s">
        <v>316</v>
      </c>
      <c r="AU2" s="617" t="s">
        <v>323</v>
      </c>
      <c r="AV2" s="617" t="s">
        <v>270</v>
      </c>
      <c r="AW2" s="617" t="s">
        <v>271</v>
      </c>
      <c r="AX2" s="617" t="s">
        <v>272</v>
      </c>
      <c r="AY2" s="617" t="s">
        <v>273</v>
      </c>
      <c r="AZ2" s="617" t="s">
        <v>274</v>
      </c>
      <c r="BA2" s="617" t="s">
        <v>275</v>
      </c>
      <c r="BB2" s="1018" t="s">
        <v>276</v>
      </c>
      <c r="BH2" s="718" t="s">
        <v>277</v>
      </c>
      <c r="BI2" s="617" t="s">
        <v>279</v>
      </c>
      <c r="BJ2" s="617" t="s">
        <v>281</v>
      </c>
      <c r="BK2" s="617" t="s">
        <v>282</v>
      </c>
      <c r="BL2" s="617" t="s">
        <v>283</v>
      </c>
      <c r="BM2" s="617" t="s">
        <v>278</v>
      </c>
      <c r="BN2" s="1189" t="s">
        <v>280</v>
      </c>
      <c r="BO2" s="205" t="s">
        <v>815</v>
      </c>
      <c r="BP2" s="205" t="s">
        <v>816</v>
      </c>
      <c r="BQ2" s="205" t="s">
        <v>817</v>
      </c>
      <c r="BR2" s="205" t="s">
        <v>818</v>
      </c>
      <c r="BS2" s="1154" t="s">
        <v>819</v>
      </c>
      <c r="BT2" s="205"/>
      <c r="BU2" s="205"/>
      <c r="BV2" s="205"/>
      <c r="BW2" s="205"/>
      <c r="BX2" s="205"/>
      <c r="BY2" s="718" t="s">
        <v>312</v>
      </c>
      <c r="BZ2" s="617" t="s">
        <v>313</v>
      </c>
      <c r="CA2" s="617" t="s">
        <v>7</v>
      </c>
      <c r="CB2" s="617" t="s">
        <v>314</v>
      </c>
      <c r="CC2" s="1018" t="s">
        <v>315</v>
      </c>
      <c r="CK2" s="718" t="s">
        <v>318</v>
      </c>
      <c r="CL2" s="617" t="s">
        <v>328</v>
      </c>
      <c r="CM2" s="617" t="s">
        <v>324</v>
      </c>
      <c r="CN2" s="617" t="s">
        <v>329</v>
      </c>
      <c r="CO2" s="1018" t="s">
        <v>330</v>
      </c>
      <c r="CU2" s="718" t="s">
        <v>317</v>
      </c>
      <c r="CV2" s="617" t="s">
        <v>319</v>
      </c>
      <c r="CW2" s="617" t="s">
        <v>326</v>
      </c>
      <c r="CX2" s="1018" t="s">
        <v>327</v>
      </c>
      <c r="DD2" s="718"/>
      <c r="DE2" s="904" t="s">
        <v>773</v>
      </c>
      <c r="DF2" s="904" t="s">
        <v>774</v>
      </c>
      <c r="DG2" s="904" t="s">
        <v>775</v>
      </c>
      <c r="DH2" s="904" t="s">
        <v>776</v>
      </c>
      <c r="DI2" s="904" t="s">
        <v>777</v>
      </c>
      <c r="DJ2" s="904" t="s">
        <v>778</v>
      </c>
      <c r="DK2" s="904" t="s">
        <v>779</v>
      </c>
      <c r="DL2" s="1102" t="s">
        <v>780</v>
      </c>
      <c r="DM2" s="904"/>
      <c r="DN2" s="904"/>
      <c r="DO2" s="904"/>
      <c r="DP2" s="904"/>
      <c r="DQ2" s="904"/>
      <c r="DR2" s="1016" t="s">
        <v>781</v>
      </c>
      <c r="DS2" s="904" t="s">
        <v>782</v>
      </c>
      <c r="DT2" s="904" t="s">
        <v>783</v>
      </c>
      <c r="DU2" s="904" t="s">
        <v>784</v>
      </c>
      <c r="DV2" s="904" t="s">
        <v>785</v>
      </c>
      <c r="DW2" s="904" t="s">
        <v>786</v>
      </c>
      <c r="DX2" s="1102" t="s">
        <v>787</v>
      </c>
      <c r="DY2" s="904"/>
      <c r="DZ2" s="904"/>
      <c r="EA2" s="904"/>
      <c r="EB2" s="904"/>
      <c r="EC2" s="904"/>
      <c r="ED2" s="718" t="s">
        <v>325</v>
      </c>
      <c r="EE2" s="904" t="s">
        <v>788</v>
      </c>
      <c r="EF2" s="904" t="s">
        <v>789</v>
      </c>
      <c r="EG2" s="904" t="s">
        <v>790</v>
      </c>
      <c r="EH2" s="904" t="s">
        <v>791</v>
      </c>
      <c r="EI2" s="904" t="s">
        <v>792</v>
      </c>
      <c r="EJ2" s="904" t="s">
        <v>793</v>
      </c>
      <c r="EK2" s="904" t="s">
        <v>794</v>
      </c>
      <c r="EL2" s="1102" t="s">
        <v>795</v>
      </c>
      <c r="EM2" s="904"/>
      <c r="EN2" s="904"/>
      <c r="ER2" s="1252"/>
      <c r="ES2" s="718" t="s">
        <v>320</v>
      </c>
      <c r="ET2" s="617" t="s">
        <v>321</v>
      </c>
      <c r="EU2" s="617" t="s">
        <v>322</v>
      </c>
      <c r="EW2" s="1132"/>
      <c r="EX2" s="617" t="s">
        <v>479</v>
      </c>
      <c r="EY2" s="617" t="s">
        <v>354</v>
      </c>
      <c r="EZ2" s="760" t="s">
        <v>247</v>
      </c>
      <c r="FA2" s="617" t="s">
        <v>355</v>
      </c>
      <c r="FB2" s="617" t="s">
        <v>248</v>
      </c>
      <c r="FC2" s="617" t="s">
        <v>356</v>
      </c>
      <c r="FD2" s="617" t="s">
        <v>357</v>
      </c>
      <c r="FE2" s="760" t="s">
        <v>358</v>
      </c>
      <c r="FF2" s="617" t="s">
        <v>395</v>
      </c>
      <c r="FG2" s="617" t="s">
        <v>359</v>
      </c>
      <c r="FH2" s="617" t="s">
        <v>360</v>
      </c>
      <c r="FI2" s="617" t="s">
        <v>361</v>
      </c>
      <c r="FJ2" s="617" t="s">
        <v>362</v>
      </c>
      <c r="FK2" s="617" t="s">
        <v>363</v>
      </c>
      <c r="FL2" s="617" t="s">
        <v>364</v>
      </c>
      <c r="FM2" s="617" t="s">
        <v>365</v>
      </c>
      <c r="FN2" s="617" t="s">
        <v>366</v>
      </c>
      <c r="FO2" s="617" t="s">
        <v>367</v>
      </c>
      <c r="FP2" s="694" t="s">
        <v>993</v>
      </c>
      <c r="FQ2" s="1359" t="s">
        <v>1028</v>
      </c>
      <c r="FR2" s="617" t="s">
        <v>974</v>
      </c>
      <c r="FS2" s="617" t="s">
        <v>1011</v>
      </c>
      <c r="FT2" s="617" t="s">
        <v>1010</v>
      </c>
      <c r="FU2" s="617" t="s">
        <v>991</v>
      </c>
      <c r="FV2" s="617" t="s">
        <v>993</v>
      </c>
      <c r="FW2" s="617" t="s">
        <v>1014</v>
      </c>
      <c r="FX2" s="617" t="s">
        <v>1019</v>
      </c>
      <c r="FY2" s="617" t="s">
        <v>1020</v>
      </c>
      <c r="FZ2" s="617" t="s">
        <v>1021</v>
      </c>
      <c r="GA2" s="617" t="s">
        <v>1022</v>
      </c>
      <c r="GB2" s="617" t="s">
        <v>1023</v>
      </c>
      <c r="GC2" s="617" t="s">
        <v>1024</v>
      </c>
      <c r="GD2" s="617" t="s">
        <v>1025</v>
      </c>
      <c r="GE2" s="617" t="s">
        <v>1026</v>
      </c>
      <c r="GF2" s="617" t="s">
        <v>1027</v>
      </c>
      <c r="GG2" s="617" t="s">
        <v>1028</v>
      </c>
      <c r="GH2" s="617" t="s">
        <v>1029</v>
      </c>
      <c r="GI2" s="617" t="s">
        <v>1057</v>
      </c>
      <c r="GJ2" s="617" t="s">
        <v>1058</v>
      </c>
      <c r="GK2" s="617" t="s">
        <v>1059</v>
      </c>
      <c r="GL2" s="617" t="s">
        <v>1060</v>
      </c>
      <c r="GM2" s="718" t="s">
        <v>331</v>
      </c>
      <c r="GN2" s="760" t="s">
        <v>332</v>
      </c>
      <c r="GO2" s="617" t="s">
        <v>333</v>
      </c>
      <c r="GP2" s="617" t="s">
        <v>334</v>
      </c>
      <c r="GQ2" s="617" t="s">
        <v>335</v>
      </c>
      <c r="GR2" s="617" t="s">
        <v>336</v>
      </c>
      <c r="GS2" s="617" t="s">
        <v>337</v>
      </c>
      <c r="GT2" s="617" t="s">
        <v>338</v>
      </c>
      <c r="GU2" s="617" t="s">
        <v>339</v>
      </c>
      <c r="GV2" s="617" t="s">
        <v>340</v>
      </c>
      <c r="GW2" s="617" t="s">
        <v>341</v>
      </c>
      <c r="GX2" s="617" t="s">
        <v>342</v>
      </c>
      <c r="GY2" s="617" t="s">
        <v>343</v>
      </c>
      <c r="GZ2" s="752" t="s">
        <v>351</v>
      </c>
      <c r="HA2" s="617" t="s">
        <v>344</v>
      </c>
      <c r="HB2" s="617" t="s">
        <v>345</v>
      </c>
      <c r="HC2" s="617" t="s">
        <v>346</v>
      </c>
      <c r="HD2" s="617" t="s">
        <v>347</v>
      </c>
      <c r="HE2" s="617" t="s">
        <v>348</v>
      </c>
      <c r="HF2" s="617" t="s">
        <v>349</v>
      </c>
      <c r="HG2" s="752" t="s">
        <v>352</v>
      </c>
      <c r="HH2" s="752" t="s">
        <v>353</v>
      </c>
      <c r="HI2" s="617" t="s">
        <v>1001</v>
      </c>
    </row>
    <row r="3" spans="1:217" s="206" customFormat="1" ht="21" x14ac:dyDescent="0.35">
      <c r="A3" s="209" t="s">
        <v>9</v>
      </c>
      <c r="B3" s="209"/>
      <c r="C3" s="908"/>
      <c r="T3" s="1019"/>
      <c r="AI3" s="293"/>
      <c r="AN3" s="1019"/>
      <c r="AT3" s="293"/>
      <c r="BB3" s="1019"/>
      <c r="BH3" s="293"/>
      <c r="BN3" s="1190"/>
      <c r="BO3" s="205"/>
      <c r="BP3" s="205"/>
      <c r="BQ3" s="205"/>
      <c r="BR3" s="205"/>
      <c r="BS3" s="1154"/>
      <c r="BT3" s="205"/>
      <c r="BU3" s="205"/>
      <c r="BV3" s="205"/>
      <c r="BW3" s="205"/>
      <c r="BX3" s="205"/>
      <c r="BY3" s="293"/>
      <c r="CC3" s="1019"/>
      <c r="CK3" s="293"/>
      <c r="CO3" s="1019"/>
      <c r="CU3" s="293"/>
      <c r="CX3" s="1019"/>
      <c r="DD3" s="293"/>
      <c r="DE3" s="205"/>
      <c r="DF3" s="205"/>
      <c r="DG3" s="205" t="s">
        <v>796</v>
      </c>
      <c r="DH3" s="205"/>
      <c r="DI3" s="205"/>
      <c r="DJ3" s="205" t="s">
        <v>797</v>
      </c>
      <c r="DK3" s="205" t="s">
        <v>798</v>
      </c>
      <c r="DL3" s="1100" t="s">
        <v>799</v>
      </c>
      <c r="DM3" s="205"/>
      <c r="DN3" s="205"/>
      <c r="DO3" s="205"/>
      <c r="DP3" s="205"/>
      <c r="DQ3" s="205"/>
      <c r="DR3" s="291" t="s">
        <v>800</v>
      </c>
      <c r="DS3" s="205" t="s">
        <v>801</v>
      </c>
      <c r="DT3" s="205" t="s">
        <v>802</v>
      </c>
      <c r="DU3" s="205" t="s">
        <v>803</v>
      </c>
      <c r="DV3" s="205" t="s">
        <v>804</v>
      </c>
      <c r="DW3" s="205" t="s">
        <v>805</v>
      </c>
      <c r="DX3" s="1100" t="s">
        <v>806</v>
      </c>
      <c r="DY3" s="205"/>
      <c r="DZ3" s="205"/>
      <c r="EA3" s="205"/>
      <c r="EB3" s="205"/>
      <c r="EC3" s="205"/>
      <c r="ED3" s="291"/>
      <c r="EE3" s="205" t="s">
        <v>807</v>
      </c>
      <c r="EF3" s="205" t="s">
        <v>808</v>
      </c>
      <c r="EG3" s="205" t="s">
        <v>809</v>
      </c>
      <c r="EH3" s="205" t="s">
        <v>810</v>
      </c>
      <c r="EI3" s="205" t="s">
        <v>811</v>
      </c>
      <c r="EJ3" s="205" t="s">
        <v>812</v>
      </c>
      <c r="EK3" s="205" t="s">
        <v>813</v>
      </c>
      <c r="EL3" s="1100" t="s">
        <v>814</v>
      </c>
      <c r="EM3" s="205"/>
      <c r="EN3" s="205"/>
      <c r="ER3" s="1253"/>
      <c r="ES3" s="293"/>
      <c r="EW3" s="1131"/>
      <c r="EX3" s="209" t="s">
        <v>9</v>
      </c>
      <c r="FP3" s="694" t="s">
        <v>994</v>
      </c>
      <c r="FQ3" s="1359" t="s">
        <v>186</v>
      </c>
      <c r="FR3" s="694" t="s">
        <v>188</v>
      </c>
      <c r="FS3" s="694" t="s">
        <v>187</v>
      </c>
      <c r="FT3" s="694" t="s">
        <v>186</v>
      </c>
      <c r="FU3" s="694" t="s">
        <v>992</v>
      </c>
      <c r="FV3" s="694" t="s">
        <v>994</v>
      </c>
      <c r="FW3" s="694" t="s">
        <v>996</v>
      </c>
      <c r="FX3" s="694" t="s">
        <v>992</v>
      </c>
      <c r="FY3" s="694" t="s">
        <v>992</v>
      </c>
      <c r="FZ3" s="694" t="s">
        <v>992</v>
      </c>
      <c r="GA3" s="694" t="s">
        <v>992</v>
      </c>
      <c r="GB3" s="694" t="s">
        <v>992</v>
      </c>
      <c r="GC3" s="694" t="s">
        <v>187</v>
      </c>
      <c r="GD3" s="694" t="s">
        <v>187</v>
      </c>
      <c r="GE3" s="694" t="s">
        <v>186</v>
      </c>
      <c r="GF3" s="694" t="s">
        <v>186</v>
      </c>
      <c r="GG3" s="694" t="s">
        <v>186</v>
      </c>
      <c r="GH3" s="694" t="s">
        <v>186</v>
      </c>
      <c r="GI3" s="694" t="s">
        <v>188</v>
      </c>
      <c r="GJ3" s="694" t="s">
        <v>990</v>
      </c>
      <c r="GK3" s="694" t="s">
        <v>188</v>
      </c>
      <c r="GL3" s="694" t="s">
        <v>990</v>
      </c>
      <c r="GM3" s="293"/>
      <c r="HI3" s="694" t="s">
        <v>1002</v>
      </c>
    </row>
    <row r="4" spans="1:217" s="206" customFormat="1" ht="21" x14ac:dyDescent="0.35">
      <c r="A4" s="209" t="s">
        <v>11</v>
      </c>
      <c r="B4" s="209"/>
      <c r="C4" s="908"/>
      <c r="T4" s="1019"/>
      <c r="AI4" s="293"/>
      <c r="AN4" s="1019"/>
      <c r="AT4" s="293"/>
      <c r="BB4" s="1019"/>
      <c r="BH4" s="293"/>
      <c r="BN4" s="1190"/>
      <c r="BS4" s="1155"/>
      <c r="BY4" s="293"/>
      <c r="CC4" s="1019"/>
      <c r="CK4" s="293"/>
      <c r="CO4" s="1019"/>
      <c r="CU4" s="293"/>
      <c r="CX4" s="1019"/>
      <c r="DD4" s="293"/>
      <c r="DL4" s="1019"/>
      <c r="DR4" s="293"/>
      <c r="DX4" s="1019"/>
      <c r="ED4" s="293"/>
      <c r="EL4" s="1019"/>
      <c r="ER4" s="1253"/>
      <c r="ES4" s="293"/>
      <c r="EW4" s="1131"/>
      <c r="EX4" s="209" t="s">
        <v>11</v>
      </c>
      <c r="FP4" s="694" t="s">
        <v>995</v>
      </c>
      <c r="FQ4" s="1359" t="s">
        <v>1008</v>
      </c>
      <c r="FR4" s="694" t="s">
        <v>975</v>
      </c>
      <c r="FS4" s="694" t="s">
        <v>489</v>
      </c>
      <c r="FT4" s="694" t="s">
        <v>490</v>
      </c>
      <c r="FU4" s="694" t="s">
        <v>490</v>
      </c>
      <c r="FV4" s="694" t="s">
        <v>995</v>
      </c>
      <c r="FW4" s="694" t="s">
        <v>997</v>
      </c>
      <c r="FX4" s="694" t="s">
        <v>999</v>
      </c>
      <c r="FY4" s="694" t="s">
        <v>1000</v>
      </c>
      <c r="FZ4" s="694" t="s">
        <v>1004</v>
      </c>
      <c r="GA4" s="694" t="s">
        <v>1005</v>
      </c>
      <c r="GB4" s="694" t="s">
        <v>499</v>
      </c>
      <c r="GC4" s="694" t="s">
        <v>1006</v>
      </c>
      <c r="GD4" s="694" t="s">
        <v>493</v>
      </c>
      <c r="GE4" s="694" t="s">
        <v>1007</v>
      </c>
      <c r="GF4" s="694" t="s">
        <v>496</v>
      </c>
      <c r="GG4" s="694" t="s">
        <v>1008</v>
      </c>
      <c r="GH4" s="694" t="s">
        <v>1009</v>
      </c>
      <c r="GI4" s="694" t="s">
        <v>985</v>
      </c>
      <c r="GJ4" s="694" t="s">
        <v>985</v>
      </c>
      <c r="GK4" s="694" t="s">
        <v>998</v>
      </c>
      <c r="GL4" s="694" t="s">
        <v>998</v>
      </c>
      <c r="GM4" s="293"/>
      <c r="HI4" s="694" t="s">
        <v>1003</v>
      </c>
    </row>
    <row r="5" spans="1:217" s="206" customFormat="1" x14ac:dyDescent="0.25">
      <c r="A5" s="209" t="s">
        <v>12</v>
      </c>
      <c r="B5" s="209"/>
      <c r="C5" s="908"/>
      <c r="T5" s="1019"/>
      <c r="AI5" s="293"/>
      <c r="AN5" s="1019"/>
      <c r="AT5" s="293"/>
      <c r="BB5" s="1019"/>
      <c r="BH5" s="293"/>
      <c r="BN5" s="1190"/>
      <c r="BO5" s="338"/>
      <c r="BP5" s="338"/>
      <c r="BQ5" s="338"/>
      <c r="BR5" s="338"/>
      <c r="BS5" s="1156"/>
      <c r="BT5" s="338"/>
      <c r="BU5" s="338"/>
      <c r="BV5" s="338"/>
      <c r="BW5" s="338"/>
      <c r="BX5" s="338"/>
      <c r="BY5" s="293"/>
      <c r="CC5" s="1019"/>
      <c r="CK5" s="293"/>
      <c r="CO5" s="1019"/>
      <c r="CU5" s="293"/>
      <c r="CX5" s="1019"/>
      <c r="DD5" s="293"/>
      <c r="DE5" s="338"/>
      <c r="DF5" s="338"/>
      <c r="DG5" s="338"/>
      <c r="DH5" s="338"/>
      <c r="DI5" s="338"/>
      <c r="DJ5" s="338"/>
      <c r="DK5" s="338"/>
      <c r="DL5" s="1103"/>
      <c r="DM5" s="338"/>
      <c r="DN5" s="338"/>
      <c r="DO5" s="338"/>
      <c r="DP5" s="338"/>
      <c r="DQ5" s="338"/>
      <c r="DR5" s="337"/>
      <c r="DS5" s="338"/>
      <c r="DT5" s="338"/>
      <c r="DU5" s="338"/>
      <c r="DV5" s="338"/>
      <c r="DW5" s="338"/>
      <c r="DX5" s="1103"/>
      <c r="DY5" s="338"/>
      <c r="DZ5" s="338"/>
      <c r="EA5" s="338"/>
      <c r="EB5" s="338"/>
      <c r="EC5" s="338"/>
      <c r="ED5" s="293"/>
      <c r="EE5" s="338"/>
      <c r="EF5" s="338"/>
      <c r="EG5" s="338"/>
      <c r="EH5" s="338"/>
      <c r="EI5" s="338"/>
      <c r="EJ5" s="338"/>
      <c r="EK5" s="338"/>
      <c r="EL5" s="1103"/>
      <c r="EM5" s="338"/>
      <c r="EN5" s="338"/>
      <c r="ER5" s="1253"/>
      <c r="ES5" s="293"/>
      <c r="EW5" s="1131"/>
      <c r="EX5" s="209" t="s">
        <v>12</v>
      </c>
      <c r="FQ5" s="1360"/>
      <c r="GM5" s="293"/>
    </row>
    <row r="6" spans="1:217" s="206" customFormat="1" x14ac:dyDescent="0.25">
      <c r="A6" s="209" t="s">
        <v>10</v>
      </c>
      <c r="B6" s="209"/>
      <c r="C6" s="908"/>
      <c r="T6" s="1019"/>
      <c r="AI6" s="293"/>
      <c r="AN6" s="1019"/>
      <c r="AT6" s="293"/>
      <c r="BB6" s="1019"/>
      <c r="BH6" s="293"/>
      <c r="BN6" s="1190"/>
      <c r="BO6" s="338"/>
      <c r="BP6" s="338"/>
      <c r="BQ6" s="338"/>
      <c r="BR6" s="338"/>
      <c r="BS6" s="1156"/>
      <c r="BT6" s="338"/>
      <c r="BU6" s="338"/>
      <c r="BV6" s="338"/>
      <c r="BW6" s="338"/>
      <c r="BX6" s="338"/>
      <c r="BY6" s="293"/>
      <c r="CC6" s="1019"/>
      <c r="CK6" s="293"/>
      <c r="CO6" s="1019"/>
      <c r="CU6" s="293"/>
      <c r="CX6" s="1019"/>
      <c r="DD6" s="293"/>
      <c r="DE6" s="338"/>
      <c r="DF6" s="338"/>
      <c r="DG6" s="338"/>
      <c r="DH6" s="338"/>
      <c r="DI6" s="338"/>
      <c r="DJ6" s="338"/>
      <c r="DK6" s="338"/>
      <c r="DL6" s="1103"/>
      <c r="DM6" s="338"/>
      <c r="DN6" s="338"/>
      <c r="DO6" s="338"/>
      <c r="DP6" s="338"/>
      <c r="DQ6" s="338"/>
      <c r="DR6" s="337"/>
      <c r="DS6" s="338"/>
      <c r="DT6" s="338"/>
      <c r="DU6" s="338"/>
      <c r="DV6" s="338"/>
      <c r="DW6" s="338"/>
      <c r="DX6" s="1103"/>
      <c r="DY6" s="338"/>
      <c r="DZ6" s="338"/>
      <c r="EA6" s="338"/>
      <c r="EB6" s="338"/>
      <c r="EC6" s="338"/>
      <c r="ED6" s="293"/>
      <c r="EE6" s="338"/>
      <c r="EF6" s="338"/>
      <c r="EG6" s="338"/>
      <c r="EH6" s="338"/>
      <c r="EI6" s="338"/>
      <c r="EJ6" s="338"/>
      <c r="EK6" s="338"/>
      <c r="EL6" s="1103"/>
      <c r="EM6" s="338"/>
      <c r="EN6" s="338"/>
      <c r="ER6" s="1253"/>
      <c r="ES6" s="293"/>
      <c r="EW6" s="1131"/>
      <c r="EX6" s="209" t="s">
        <v>10</v>
      </c>
      <c r="FP6" s="206" t="s">
        <v>1071</v>
      </c>
      <c r="FQ6" s="1361" t="s">
        <v>1069</v>
      </c>
      <c r="FR6" s="1335"/>
      <c r="FS6" s="1335"/>
      <c r="FT6" s="1335"/>
      <c r="FU6" s="1335"/>
      <c r="FV6" s="1335"/>
      <c r="FW6" s="1335"/>
      <c r="FX6" s="1335"/>
      <c r="FY6" s="1335"/>
      <c r="FZ6" s="1335"/>
      <c r="GA6" s="1335"/>
      <c r="GB6" s="1335"/>
      <c r="GC6" s="1335"/>
      <c r="GD6" s="1335"/>
      <c r="GE6" s="1335"/>
      <c r="GF6" s="1335"/>
      <c r="GG6" s="1335"/>
      <c r="GH6" s="1335"/>
      <c r="GI6" s="1335"/>
      <c r="GJ6" s="1335"/>
      <c r="GK6" s="1335"/>
      <c r="GL6" s="1335"/>
      <c r="GM6" s="293"/>
      <c r="HI6" s="1335"/>
    </row>
    <row r="7" spans="1:217" s="619" customFormat="1" x14ac:dyDescent="0.25">
      <c r="A7" s="618" t="s">
        <v>13</v>
      </c>
      <c r="B7" s="618">
        <v>0.2</v>
      </c>
      <c r="C7" s="909">
        <v>0.20263999999999999</v>
      </c>
      <c r="D7" s="619">
        <v>0.19947000000000001</v>
      </c>
      <c r="E7" s="619">
        <v>0.20036999999999999</v>
      </c>
      <c r="F7" s="619">
        <v>0.20213</v>
      </c>
      <c r="G7" s="619">
        <v>0.19857</v>
      </c>
      <c r="H7" s="619">
        <v>0.19978000000000001</v>
      </c>
      <c r="I7" s="619">
        <v>0.20191999999999999</v>
      </c>
      <c r="J7" s="619">
        <v>0.19802</v>
      </c>
      <c r="K7" s="619">
        <v>0.20074</v>
      </c>
      <c r="L7" s="619">
        <v>0.20053000000000001</v>
      </c>
      <c r="M7" s="619">
        <v>0.19841</v>
      </c>
      <c r="N7" s="619">
        <v>0.19875000000000001</v>
      </c>
      <c r="O7" s="619">
        <v>0.19816</v>
      </c>
      <c r="P7" s="619">
        <v>0.19911000000000001</v>
      </c>
      <c r="Q7" s="619">
        <v>0.19781000000000001</v>
      </c>
      <c r="R7" s="619">
        <v>0.20125000000000001</v>
      </c>
      <c r="S7" s="619">
        <v>0.20119999999999999</v>
      </c>
      <c r="T7" s="1020">
        <v>0.19853999999999999</v>
      </c>
      <c r="AI7" s="719">
        <v>0.20105000000000001</v>
      </c>
      <c r="AJ7" s="619">
        <v>0.20068</v>
      </c>
      <c r="AK7" s="619">
        <v>0.20025000000000001</v>
      </c>
      <c r="AL7" s="619">
        <v>0.20183000000000001</v>
      </c>
      <c r="AM7" s="619">
        <v>0.20039999999999999</v>
      </c>
      <c r="AN7" s="1020">
        <v>0.20066000000000001</v>
      </c>
      <c r="AT7" s="719">
        <v>0.20276</v>
      </c>
      <c r="AU7" s="619">
        <v>0.19897000000000001</v>
      </c>
      <c r="AV7" s="619">
        <v>0.19999</v>
      </c>
      <c r="AW7" s="619">
        <v>0.1986</v>
      </c>
      <c r="AX7" s="619">
        <v>0.19918</v>
      </c>
      <c r="AY7" s="619">
        <v>0.20152</v>
      </c>
      <c r="AZ7" s="619">
        <v>0.19955000000000001</v>
      </c>
      <c r="BA7" s="619">
        <v>0.20089000000000001</v>
      </c>
      <c r="BB7" s="1020">
        <v>0.19919000000000001</v>
      </c>
      <c r="BH7" s="719">
        <v>0.19947999999999999</v>
      </c>
      <c r="BI7" s="619">
        <v>0.19892000000000001</v>
      </c>
      <c r="BJ7" s="619">
        <v>0.20164000000000001</v>
      </c>
      <c r="BK7" s="619">
        <v>0.20200000000000001</v>
      </c>
      <c r="BL7" s="619">
        <v>0.20047000000000001</v>
      </c>
      <c r="BM7" s="619">
        <v>0.19955000000000001</v>
      </c>
      <c r="BN7" s="1191">
        <v>0.19847000000000001</v>
      </c>
      <c r="BO7" s="843"/>
      <c r="BP7" s="843"/>
      <c r="BQ7" s="843"/>
      <c r="BR7" s="843"/>
      <c r="BS7" s="1157"/>
      <c r="BT7" s="843"/>
      <c r="BU7" s="843"/>
      <c r="BV7" s="843"/>
      <c r="BW7" s="843"/>
      <c r="BX7" s="843"/>
      <c r="BY7" s="719">
        <v>0.20086000000000001</v>
      </c>
      <c r="BZ7" s="619">
        <v>0.20288999999999999</v>
      </c>
      <c r="CA7" s="619">
        <v>0.20068</v>
      </c>
      <c r="CB7" s="619">
        <v>0.20218</v>
      </c>
      <c r="CC7" s="1020">
        <v>0.20157</v>
      </c>
      <c r="CK7" s="719">
        <v>0.19757</v>
      </c>
      <c r="CL7" s="619">
        <v>0.20341000000000001</v>
      </c>
      <c r="CM7" s="619">
        <v>0.19803000000000001</v>
      </c>
      <c r="CN7" s="619">
        <v>0.20177999999999999</v>
      </c>
      <c r="CO7" s="1020">
        <v>0.20005999999999999</v>
      </c>
      <c r="CU7" s="719">
        <v>0.19855</v>
      </c>
      <c r="CV7" s="619">
        <v>3.1649999999999998E-2</v>
      </c>
      <c r="CW7" s="619">
        <v>0.20152</v>
      </c>
      <c r="CX7" s="1020">
        <v>0.19939999999999999</v>
      </c>
      <c r="DD7" s="719"/>
      <c r="DE7" s="843"/>
      <c r="DF7" s="843"/>
      <c r="DG7" s="843"/>
      <c r="DH7" s="843"/>
      <c r="DI7" s="843"/>
      <c r="DJ7" s="843"/>
      <c r="DK7" s="843"/>
      <c r="DL7" s="1104"/>
      <c r="DM7" s="843"/>
      <c r="DN7" s="843"/>
      <c r="DO7" s="843"/>
      <c r="DP7" s="843"/>
      <c r="DQ7" s="843"/>
      <c r="DR7" s="991"/>
      <c r="DS7" s="843"/>
      <c r="DT7" s="843"/>
      <c r="DU7" s="843"/>
      <c r="DV7" s="843"/>
      <c r="DW7" s="843"/>
      <c r="DX7" s="1104"/>
      <c r="DY7" s="843"/>
      <c r="DZ7" s="843"/>
      <c r="EA7" s="843"/>
      <c r="EB7" s="843"/>
      <c r="EC7" s="843"/>
      <c r="ED7" s="719">
        <v>0.19847000000000001</v>
      </c>
      <c r="EE7" s="843"/>
      <c r="EF7" s="843"/>
      <c r="EG7" s="843"/>
      <c r="EH7" s="843"/>
      <c r="EI7" s="843"/>
      <c r="EJ7" s="843"/>
      <c r="EK7" s="843"/>
      <c r="EL7" s="1104"/>
      <c r="EM7" s="843"/>
      <c r="EN7" s="843"/>
      <c r="ER7" s="1254"/>
      <c r="ES7" s="719">
        <v>0.20158000000000001</v>
      </c>
      <c r="ET7" s="619">
        <v>0.21518999999999999</v>
      </c>
      <c r="EU7" s="619">
        <v>0.19914000000000001</v>
      </c>
      <c r="EW7" s="1133"/>
      <c r="EX7" s="618" t="s">
        <v>13</v>
      </c>
      <c r="EY7" s="619">
        <v>1.9997199999999999</v>
      </c>
      <c r="EZ7" s="619">
        <v>2.0011299999999999</v>
      </c>
      <c r="FA7" s="619">
        <v>2.0011199999999998</v>
      </c>
      <c r="FB7" s="619">
        <v>2.0007700000000002</v>
      </c>
      <c r="FC7" s="619">
        <v>2.00142</v>
      </c>
      <c r="FD7" s="619">
        <v>2.0004200000000001</v>
      </c>
      <c r="FE7" s="619">
        <v>2.0008499999999998</v>
      </c>
      <c r="FF7" s="619">
        <v>2.0012500000000002</v>
      </c>
      <c r="FG7" s="619">
        <v>2.00021</v>
      </c>
      <c r="FH7" s="619">
        <v>1.9998899999999999</v>
      </c>
      <c r="FI7" s="619">
        <v>2.00034</v>
      </c>
      <c r="FJ7" s="619">
        <v>2.0002399999999998</v>
      </c>
      <c r="FK7" s="619">
        <v>2.0008699999999999</v>
      </c>
      <c r="FL7" s="619">
        <v>1.9999100000000001</v>
      </c>
      <c r="FM7" s="619">
        <v>2.0004599999999999</v>
      </c>
      <c r="FN7" s="619">
        <v>2.0005299999999999</v>
      </c>
      <c r="FO7" s="619">
        <v>1.99952</v>
      </c>
      <c r="FP7" s="206">
        <v>4.0171000000000001</v>
      </c>
      <c r="FQ7" s="1360">
        <v>4.0139899999999997</v>
      </c>
      <c r="FR7" s="619">
        <f>2.00385+2.00348</f>
        <v>4.0073299999999996</v>
      </c>
      <c r="FS7" s="619">
        <f>2.0079+2.00175</f>
        <v>4.0096499999999997</v>
      </c>
      <c r="FT7" s="619">
        <f>2.00946+2.00087</f>
        <v>4.0103299999999997</v>
      </c>
      <c r="FU7" s="619">
        <f>2.00287+2.00688</f>
        <v>4.0097500000000004</v>
      </c>
      <c r="FV7" s="619">
        <f>2.0099+2.0072</f>
        <v>4.0171000000000001</v>
      </c>
      <c r="FW7" s="619">
        <f>2.00517+2.00238</f>
        <v>4.0075500000000002</v>
      </c>
      <c r="FX7" s="619">
        <f>2.00196+2.00729</f>
        <v>4.0092499999999998</v>
      </c>
      <c r="FY7" s="619">
        <f>2.00375+2.00651</f>
        <v>4.0102600000000006</v>
      </c>
      <c r="FZ7" s="619">
        <f>2.00597+2.00539</f>
        <v>4.0113599999999998</v>
      </c>
      <c r="GA7" s="619">
        <f>2.00422+2.00389</f>
        <v>4.0081100000000003</v>
      </c>
      <c r="GB7" s="619">
        <f>2.00897+2.00531</f>
        <v>4.0142800000000003</v>
      </c>
      <c r="GC7" s="619">
        <f>2.00318+2.00161</f>
        <v>4.0047899999999998</v>
      </c>
      <c r="GD7" s="619">
        <f>2.00815+2.00552</f>
        <v>4.0136700000000003</v>
      </c>
      <c r="GE7" s="619">
        <f>2.00622+2.00403</f>
        <v>4.0102500000000001</v>
      </c>
      <c r="GF7" s="619">
        <f>2.00443+2.00634</f>
        <v>4.0107699999999999</v>
      </c>
      <c r="GG7" s="619">
        <f>2.01017+2.00382</f>
        <v>4.0139899999999997</v>
      </c>
      <c r="GH7" s="619">
        <v>2.0086650000000001</v>
      </c>
      <c r="GI7" s="619">
        <f>2.00901+2.00741</f>
        <v>4.0164200000000001</v>
      </c>
      <c r="GJ7" s="619">
        <f>2.00793+2.00981</f>
        <v>4.0177399999999999</v>
      </c>
      <c r="GK7" s="619">
        <f>2.00814+2.00356</f>
        <v>4.0116999999999994</v>
      </c>
      <c r="GL7" s="619">
        <f>2.00292+2.00866</f>
        <v>4.0115800000000004</v>
      </c>
      <c r="GM7" s="719">
        <v>2.0044</v>
      </c>
      <c r="GN7" s="619">
        <v>2.0017999999999998</v>
      </c>
      <c r="GO7" s="619">
        <v>2.0007999999999999</v>
      </c>
      <c r="GP7" s="619">
        <v>1.99918</v>
      </c>
      <c r="GQ7" s="619">
        <v>1.99895</v>
      </c>
      <c r="GR7" s="619">
        <v>2.0006400000000002</v>
      </c>
      <c r="GS7" s="619">
        <v>1.99956</v>
      </c>
      <c r="GT7" s="619">
        <v>2.0002900000000001</v>
      </c>
      <c r="GU7" s="619">
        <v>2.00102</v>
      </c>
      <c r="GV7" s="619">
        <v>2.0005000000000002</v>
      </c>
      <c r="GW7" s="619">
        <v>2.00136</v>
      </c>
      <c r="GX7" s="619">
        <v>2.00061</v>
      </c>
      <c r="GY7" s="619">
        <v>1.99956</v>
      </c>
      <c r="GZ7" s="619">
        <v>2.0012799999999999</v>
      </c>
      <c r="HA7" s="619">
        <v>1.9991699999999999</v>
      </c>
      <c r="HB7" s="619">
        <v>2.0007999999999999</v>
      </c>
      <c r="HC7" s="619">
        <v>2.0010599999999998</v>
      </c>
      <c r="HD7" s="619">
        <v>2.0007600000000001</v>
      </c>
      <c r="HE7" s="619">
        <v>2.0009199999999998</v>
      </c>
      <c r="HF7" s="619">
        <v>1.99983</v>
      </c>
      <c r="HG7" s="619">
        <v>2.0013100000000001</v>
      </c>
      <c r="HH7" s="619">
        <v>2.0001199999999999</v>
      </c>
      <c r="HI7" s="619">
        <f>2.00512+2.0034</f>
        <v>4.0085199999999999</v>
      </c>
    </row>
    <row r="8" spans="1:217" x14ac:dyDescent="0.25">
      <c r="A8" s="3"/>
      <c r="B8" s="3"/>
      <c r="C8" s="126"/>
      <c r="EX8" s="3"/>
    </row>
    <row r="9" spans="1:217" s="621" customFormat="1" x14ac:dyDescent="0.25">
      <c r="A9" s="620" t="s">
        <v>376</v>
      </c>
      <c r="B9" s="620"/>
      <c r="C9" s="910"/>
      <c r="T9" s="1021"/>
      <c r="AI9" s="720"/>
      <c r="AN9" s="1021"/>
      <c r="AT9" s="720"/>
      <c r="BB9" s="1021"/>
      <c r="BH9" s="720"/>
      <c r="BN9" s="1192"/>
      <c r="BO9" s="844"/>
      <c r="BP9" s="844"/>
      <c r="BQ9" s="844"/>
      <c r="BR9" s="844"/>
      <c r="BS9" s="1158"/>
      <c r="BT9" s="844"/>
      <c r="BU9" s="844"/>
      <c r="BV9" s="844"/>
      <c r="BW9" s="844"/>
      <c r="BX9" s="844"/>
      <c r="BY9" s="720"/>
      <c r="CC9" s="1021"/>
      <c r="CK9" s="720"/>
      <c r="CO9" s="1021"/>
      <c r="CU9" s="720"/>
      <c r="CX9" s="1021"/>
      <c r="DD9" s="968"/>
      <c r="DE9" s="844"/>
      <c r="DF9" s="844"/>
      <c r="DG9" s="844"/>
      <c r="DH9" s="844"/>
      <c r="DI9" s="844"/>
      <c r="DJ9" s="844"/>
      <c r="DK9" s="844"/>
      <c r="DL9" s="1105"/>
      <c r="DM9" s="844"/>
      <c r="DN9" s="844"/>
      <c r="DO9" s="844"/>
      <c r="DP9" s="844"/>
      <c r="DQ9" s="844"/>
      <c r="DR9" s="992"/>
      <c r="DS9" s="844"/>
      <c r="DT9" s="844"/>
      <c r="DU9" s="844"/>
      <c r="DV9" s="844"/>
      <c r="DW9" s="844"/>
      <c r="DX9" s="1105"/>
      <c r="DY9" s="844"/>
      <c r="DZ9" s="844"/>
      <c r="EA9" s="844"/>
      <c r="EB9" s="844"/>
      <c r="EC9" s="844"/>
      <c r="ED9" s="720"/>
      <c r="EE9" s="844"/>
      <c r="EF9" s="844"/>
      <c r="EG9" s="844"/>
      <c r="EH9" s="844"/>
      <c r="EI9" s="844"/>
      <c r="EJ9" s="844"/>
      <c r="EK9" s="844"/>
      <c r="EL9" s="1105"/>
      <c r="EM9" s="844"/>
      <c r="EN9" s="844"/>
      <c r="ER9" s="1255"/>
      <c r="ES9" s="720"/>
      <c r="EW9" s="1134"/>
      <c r="EX9" s="620" t="s">
        <v>376</v>
      </c>
      <c r="FP9" s="97"/>
      <c r="FQ9" s="786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720"/>
      <c r="HI9" s="97"/>
    </row>
    <row r="10" spans="1:217" s="611" customFormat="1" x14ac:dyDescent="0.25">
      <c r="A10" s="614" t="s">
        <v>266</v>
      </c>
      <c r="B10" s="614"/>
      <c r="C10" s="722"/>
      <c r="T10" s="1022"/>
      <c r="AI10" s="721"/>
      <c r="AN10" s="1022"/>
      <c r="AT10" s="721"/>
      <c r="BB10" s="1022"/>
      <c r="BH10" s="721"/>
      <c r="BN10" s="1193"/>
      <c r="BO10" s="338"/>
      <c r="BP10" s="338"/>
      <c r="BQ10" s="338"/>
      <c r="BR10" s="338"/>
      <c r="BS10" s="1156"/>
      <c r="BT10" s="338"/>
      <c r="BU10" s="338"/>
      <c r="BV10" s="338"/>
      <c r="BW10" s="338"/>
      <c r="BX10" s="338"/>
      <c r="BY10" s="721"/>
      <c r="CC10" s="1022"/>
      <c r="CK10" s="721"/>
      <c r="CO10" s="1022"/>
      <c r="CU10" s="721"/>
      <c r="CX10" s="1022"/>
      <c r="DD10" s="293"/>
      <c r="DE10" s="338"/>
      <c r="DF10" s="338"/>
      <c r="DG10" s="338"/>
      <c r="DH10" s="338"/>
      <c r="DI10" s="338"/>
      <c r="DJ10" s="338"/>
      <c r="DK10" s="338"/>
      <c r="DL10" s="1103"/>
      <c r="DM10" s="338"/>
      <c r="DN10" s="338"/>
      <c r="DO10" s="338"/>
      <c r="DP10" s="338"/>
      <c r="DQ10" s="338"/>
      <c r="DR10" s="337"/>
      <c r="DS10" s="338"/>
      <c r="DT10" s="338"/>
      <c r="DU10" s="338"/>
      <c r="DV10" s="338"/>
      <c r="DW10" s="338"/>
      <c r="DX10" s="1103"/>
      <c r="DY10" s="338"/>
      <c r="DZ10" s="338"/>
      <c r="EA10" s="338"/>
      <c r="EB10" s="338"/>
      <c r="EC10" s="338"/>
      <c r="ED10" s="721"/>
      <c r="EE10" s="338"/>
      <c r="EF10" s="338"/>
      <c r="EG10" s="338"/>
      <c r="EH10" s="338"/>
      <c r="EI10" s="338"/>
      <c r="EJ10" s="338"/>
      <c r="EK10" s="338"/>
      <c r="EL10" s="1103"/>
      <c r="EM10" s="338"/>
      <c r="EN10" s="338"/>
      <c r="ER10" s="1253"/>
      <c r="ES10" s="721"/>
      <c r="EW10" s="1131"/>
      <c r="EX10" s="614" t="s">
        <v>266</v>
      </c>
      <c r="FQ10" s="1362"/>
      <c r="GM10" s="721"/>
    </row>
    <row r="11" spans="1:217" s="611" customFormat="1" x14ac:dyDescent="0.25">
      <c r="A11" s="611" t="s">
        <v>167</v>
      </c>
      <c r="B11" s="611">
        <v>100</v>
      </c>
      <c r="C11" s="722">
        <v>102.8</v>
      </c>
      <c r="D11" s="610">
        <v>102.8</v>
      </c>
      <c r="E11" s="610">
        <v>102.8</v>
      </c>
      <c r="F11" s="610">
        <v>102.8</v>
      </c>
      <c r="G11" s="610">
        <v>102.8</v>
      </c>
      <c r="H11" s="610">
        <v>102.8</v>
      </c>
      <c r="I11" s="610">
        <v>102.8</v>
      </c>
      <c r="J11" s="610">
        <v>102.8</v>
      </c>
      <c r="K11" s="610">
        <v>102.8</v>
      </c>
      <c r="L11" s="610">
        <v>102.8</v>
      </c>
      <c r="M11" s="610">
        <v>102.8</v>
      </c>
      <c r="N11" s="610">
        <v>102.8</v>
      </c>
      <c r="O11" s="610">
        <v>102.8</v>
      </c>
      <c r="P11" s="610">
        <v>102.8</v>
      </c>
      <c r="Q11" s="610">
        <v>102.8</v>
      </c>
      <c r="R11" s="610">
        <v>102.8</v>
      </c>
      <c r="S11" s="610">
        <v>102.8</v>
      </c>
      <c r="T11" s="1023">
        <v>102.8</v>
      </c>
      <c r="U11" s="610"/>
      <c r="V11" s="610"/>
      <c r="W11" s="610"/>
      <c r="X11" s="610"/>
      <c r="Y11" s="610"/>
      <c r="AF11" s="610"/>
      <c r="AG11" s="610"/>
      <c r="AH11" s="610"/>
      <c r="AI11" s="721"/>
      <c r="AN11" s="1022"/>
      <c r="AT11" s="721"/>
      <c r="BB11" s="1022"/>
      <c r="BH11" s="721"/>
      <c r="BN11" s="1193"/>
      <c r="BO11" s="338"/>
      <c r="BP11" s="338"/>
      <c r="BQ11" s="338"/>
      <c r="BR11" s="338"/>
      <c r="BS11" s="1156"/>
      <c r="BT11" s="338"/>
      <c r="BU11" s="338"/>
      <c r="BV11" s="338"/>
      <c r="BW11" s="338"/>
      <c r="BX11" s="338"/>
      <c r="BY11" s="721"/>
      <c r="CC11" s="1022"/>
      <c r="CK11" s="721"/>
      <c r="CO11" s="1022"/>
      <c r="CU11" s="721"/>
      <c r="CX11" s="1022"/>
      <c r="DD11" s="293"/>
      <c r="DE11" s="338"/>
      <c r="DF11" s="338"/>
      <c r="DG11" s="338"/>
      <c r="DH11" s="338"/>
      <c r="DI11" s="338"/>
      <c r="DJ11" s="338"/>
      <c r="DK11" s="338"/>
      <c r="DL11" s="1103"/>
      <c r="DM11" s="338"/>
      <c r="DN11" s="338"/>
      <c r="DO11" s="338"/>
      <c r="DP11" s="338"/>
      <c r="DQ11" s="338"/>
      <c r="DR11" s="337"/>
      <c r="DS11" s="338"/>
      <c r="DT11" s="338"/>
      <c r="DU11" s="338"/>
      <c r="DV11" s="338"/>
      <c r="DW11" s="338"/>
      <c r="DX11" s="1103"/>
      <c r="DY11" s="338"/>
      <c r="DZ11" s="338"/>
      <c r="EA11" s="338"/>
      <c r="EB11" s="338"/>
      <c r="EC11" s="338"/>
      <c r="ED11" s="721"/>
      <c r="EE11" s="338"/>
      <c r="EF11" s="338"/>
      <c r="EG11" s="338"/>
      <c r="EH11" s="338"/>
      <c r="EI11" s="338"/>
      <c r="EJ11" s="338"/>
      <c r="EK11" s="338"/>
      <c r="EL11" s="1103"/>
      <c r="EM11" s="338"/>
      <c r="EN11" s="338"/>
      <c r="ER11" s="1253"/>
      <c r="ES11" s="721"/>
      <c r="EW11" s="1131"/>
      <c r="EX11" s="611" t="s">
        <v>167</v>
      </c>
      <c r="EY11" s="610">
        <v>10.28</v>
      </c>
      <c r="EZ11" s="610">
        <v>10.28</v>
      </c>
      <c r="FA11" s="610">
        <v>10.28</v>
      </c>
      <c r="FB11" s="610">
        <v>10.28</v>
      </c>
      <c r="FC11" s="610">
        <v>10.28</v>
      </c>
      <c r="FD11" s="610">
        <v>10.28</v>
      </c>
      <c r="FE11" s="610">
        <v>10.28</v>
      </c>
      <c r="FF11" s="610">
        <v>10.28</v>
      </c>
      <c r="FG11" s="610">
        <v>10.28</v>
      </c>
      <c r="FH11" s="610">
        <v>10.28</v>
      </c>
      <c r="FI11" s="610">
        <v>10.28</v>
      </c>
      <c r="FJ11" s="610">
        <v>10.28</v>
      </c>
      <c r="FK11" s="610">
        <v>10.28</v>
      </c>
      <c r="FL11" s="610">
        <v>10.28</v>
      </c>
      <c r="FM11" s="610">
        <v>10.28</v>
      </c>
      <c r="FN11" s="610">
        <v>10.28</v>
      </c>
      <c r="FO11" s="610">
        <v>10.28</v>
      </c>
      <c r="FP11" s="610">
        <v>10.28</v>
      </c>
      <c r="FQ11" s="1363">
        <v>10.28</v>
      </c>
      <c r="FR11" s="610">
        <v>10.28</v>
      </c>
      <c r="FS11" s="610">
        <v>10.28</v>
      </c>
      <c r="FT11" s="610">
        <v>10.28</v>
      </c>
      <c r="FU11" s="610">
        <v>10.28</v>
      </c>
      <c r="FV11" s="610">
        <v>10.28</v>
      </c>
      <c r="FW11" s="610">
        <v>10.28</v>
      </c>
      <c r="FX11" s="610">
        <v>10.28</v>
      </c>
      <c r="FY11" s="610">
        <v>10.28</v>
      </c>
      <c r="FZ11" s="610">
        <v>10.28</v>
      </c>
      <c r="GA11" s="610">
        <v>10.28</v>
      </c>
      <c r="GB11" s="610">
        <v>10.28</v>
      </c>
      <c r="GC11" s="610">
        <v>10.28</v>
      </c>
      <c r="GD11" s="610">
        <v>10.28</v>
      </c>
      <c r="GE11" s="610">
        <v>10.28</v>
      </c>
      <c r="GF11" s="610">
        <v>10.28</v>
      </c>
      <c r="GG11" s="610">
        <v>10.28</v>
      </c>
      <c r="GH11" s="610">
        <v>10.28</v>
      </c>
      <c r="GI11" s="610">
        <v>10.28</v>
      </c>
      <c r="GJ11" s="610">
        <v>10.28</v>
      </c>
      <c r="GK11" s="610">
        <v>10.28</v>
      </c>
      <c r="GL11" s="610">
        <v>10.28</v>
      </c>
      <c r="GM11" s="722">
        <v>10.28</v>
      </c>
      <c r="GN11" s="610">
        <v>10.28</v>
      </c>
      <c r="GO11" s="610">
        <v>10.28</v>
      </c>
      <c r="GP11" s="610">
        <v>10.28</v>
      </c>
      <c r="GQ11" s="610">
        <v>10.28</v>
      </c>
      <c r="GR11" s="610">
        <v>10.28</v>
      </c>
      <c r="GS11" s="610">
        <v>10.28</v>
      </c>
      <c r="GT11" s="610">
        <v>10.28</v>
      </c>
      <c r="GU11" s="610">
        <v>10.28</v>
      </c>
      <c r="GV11" s="610">
        <v>10.28</v>
      </c>
      <c r="GW11" s="610">
        <v>10.28</v>
      </c>
      <c r="GX11" s="610">
        <v>10.28</v>
      </c>
      <c r="GY11" s="610">
        <v>10.28</v>
      </c>
      <c r="GZ11" s="610">
        <v>10.28</v>
      </c>
      <c r="HA11" s="610">
        <v>10.28</v>
      </c>
      <c r="HB11" s="610">
        <v>10.28</v>
      </c>
      <c r="HC11" s="610">
        <v>10.28</v>
      </c>
      <c r="HD11" s="610">
        <v>10.28</v>
      </c>
      <c r="HE11" s="610">
        <v>10.28</v>
      </c>
      <c r="HF11" s="610">
        <v>10.28</v>
      </c>
      <c r="HG11" s="610">
        <v>10.28</v>
      </c>
      <c r="HH11" s="610">
        <v>10.28</v>
      </c>
      <c r="HI11" s="610">
        <v>10.28</v>
      </c>
    </row>
    <row r="12" spans="1:217" s="611" customFormat="1" x14ac:dyDescent="0.25">
      <c r="A12" s="611" t="s">
        <v>83</v>
      </c>
      <c r="B12" s="610">
        <v>100</v>
      </c>
      <c r="C12" s="722">
        <v>100</v>
      </c>
      <c r="D12" s="610">
        <v>100</v>
      </c>
      <c r="E12" s="610">
        <v>100</v>
      </c>
      <c r="F12" s="610">
        <v>100</v>
      </c>
      <c r="G12" s="610">
        <v>100</v>
      </c>
      <c r="H12" s="610">
        <v>100</v>
      </c>
      <c r="I12" s="610">
        <v>100</v>
      </c>
      <c r="J12" s="610">
        <v>100</v>
      </c>
      <c r="K12" s="610">
        <v>100</v>
      </c>
      <c r="L12" s="610">
        <v>100</v>
      </c>
      <c r="M12" s="610">
        <v>100</v>
      </c>
      <c r="N12" s="610">
        <v>100</v>
      </c>
      <c r="O12" s="610">
        <v>100</v>
      </c>
      <c r="P12" s="610">
        <v>100</v>
      </c>
      <c r="Q12" s="610">
        <v>100</v>
      </c>
      <c r="R12" s="610">
        <v>100</v>
      </c>
      <c r="S12" s="610">
        <v>100</v>
      </c>
      <c r="T12" s="1023">
        <v>100</v>
      </c>
      <c r="U12" s="610"/>
      <c r="V12" s="610"/>
      <c r="W12" s="610"/>
      <c r="X12" s="610"/>
      <c r="Y12" s="610"/>
      <c r="AF12" s="610"/>
      <c r="AG12" s="610"/>
      <c r="AH12" s="610"/>
      <c r="AI12" s="721"/>
      <c r="AN12" s="1022"/>
      <c r="AT12" s="721"/>
      <c r="BB12" s="1022"/>
      <c r="BH12" s="721"/>
      <c r="BN12" s="1193"/>
      <c r="BO12" s="338"/>
      <c r="BP12" s="338"/>
      <c r="BQ12" s="338"/>
      <c r="BR12" s="338"/>
      <c r="BS12" s="1156"/>
      <c r="BT12" s="338"/>
      <c r="BU12" s="338"/>
      <c r="BV12" s="338"/>
      <c r="BW12" s="338"/>
      <c r="BX12" s="338"/>
      <c r="BY12" s="721"/>
      <c r="CC12" s="1022"/>
      <c r="CK12" s="721"/>
      <c r="CO12" s="1022"/>
      <c r="CU12" s="721"/>
      <c r="CX12" s="1022"/>
      <c r="DD12" s="293"/>
      <c r="DE12" s="338"/>
      <c r="DF12" s="338"/>
      <c r="DG12" s="338"/>
      <c r="DH12" s="338"/>
      <c r="DI12" s="338"/>
      <c r="DJ12" s="338"/>
      <c r="DK12" s="338"/>
      <c r="DL12" s="1103"/>
      <c r="DM12" s="338"/>
      <c r="DN12" s="338"/>
      <c r="DO12" s="338"/>
      <c r="DP12" s="338"/>
      <c r="DQ12" s="338"/>
      <c r="DR12" s="337"/>
      <c r="DS12" s="338"/>
      <c r="DT12" s="338"/>
      <c r="DU12" s="338"/>
      <c r="DV12" s="338"/>
      <c r="DW12" s="338"/>
      <c r="DX12" s="1103"/>
      <c r="DY12" s="338"/>
      <c r="DZ12" s="338"/>
      <c r="EA12" s="338"/>
      <c r="EB12" s="338"/>
      <c r="EC12" s="338"/>
      <c r="ED12" s="721"/>
      <c r="EE12" s="338"/>
      <c r="EF12" s="338"/>
      <c r="EG12" s="338"/>
      <c r="EH12" s="338"/>
      <c r="EI12" s="338"/>
      <c r="EJ12" s="338"/>
      <c r="EK12" s="338"/>
      <c r="EL12" s="1103"/>
      <c r="EM12" s="338"/>
      <c r="EN12" s="338"/>
      <c r="ER12" s="1253"/>
      <c r="ES12" s="721"/>
      <c r="EW12" s="1131"/>
      <c r="EX12" s="611" t="s">
        <v>83</v>
      </c>
      <c r="EY12" s="610">
        <v>50</v>
      </c>
      <c r="EZ12" s="610">
        <v>50</v>
      </c>
      <c r="FA12" s="610">
        <v>50</v>
      </c>
      <c r="FB12" s="610">
        <v>50</v>
      </c>
      <c r="FC12" s="610">
        <v>50</v>
      </c>
      <c r="FD12" s="610">
        <v>50</v>
      </c>
      <c r="FE12" s="610">
        <v>50</v>
      </c>
      <c r="FF12" s="610">
        <v>50</v>
      </c>
      <c r="FG12" s="610">
        <v>50</v>
      </c>
      <c r="FH12" s="610">
        <v>50</v>
      </c>
      <c r="FI12" s="610">
        <v>50</v>
      </c>
      <c r="FJ12" s="610">
        <v>50</v>
      </c>
      <c r="FK12" s="610">
        <v>50</v>
      </c>
      <c r="FL12" s="610">
        <v>50</v>
      </c>
      <c r="FM12" s="610">
        <v>50</v>
      </c>
      <c r="FN12" s="610">
        <v>50</v>
      </c>
      <c r="FO12" s="610">
        <v>50</v>
      </c>
      <c r="FP12" s="610">
        <v>50</v>
      </c>
      <c r="FQ12" s="1363">
        <v>50</v>
      </c>
      <c r="FR12" s="610">
        <v>50</v>
      </c>
      <c r="FS12" s="610">
        <v>50</v>
      </c>
      <c r="FT12" s="610">
        <v>50</v>
      </c>
      <c r="FU12" s="610">
        <v>50</v>
      </c>
      <c r="FV12" s="610">
        <v>50</v>
      </c>
      <c r="FW12" s="610">
        <v>50</v>
      </c>
      <c r="FX12" s="610">
        <v>50</v>
      </c>
      <c r="FY12" s="610">
        <v>50</v>
      </c>
      <c r="FZ12" s="610">
        <v>50</v>
      </c>
      <c r="GA12" s="610">
        <v>50</v>
      </c>
      <c r="GB12" s="610">
        <v>50</v>
      </c>
      <c r="GC12" s="610">
        <v>50</v>
      </c>
      <c r="GD12" s="610">
        <v>50</v>
      </c>
      <c r="GE12" s="610">
        <v>50</v>
      </c>
      <c r="GF12" s="610">
        <v>50</v>
      </c>
      <c r="GG12" s="610">
        <v>50</v>
      </c>
      <c r="GH12" s="610">
        <v>50</v>
      </c>
      <c r="GI12" s="610">
        <v>50</v>
      </c>
      <c r="GJ12" s="610">
        <v>50</v>
      </c>
      <c r="GK12" s="610">
        <v>50</v>
      </c>
      <c r="GL12" s="610">
        <v>50</v>
      </c>
      <c r="GM12" s="722">
        <v>50</v>
      </c>
      <c r="GN12" s="610">
        <v>50</v>
      </c>
      <c r="GO12" s="610">
        <v>50</v>
      </c>
      <c r="GP12" s="610">
        <v>50</v>
      </c>
      <c r="GQ12" s="610">
        <v>50</v>
      </c>
      <c r="GR12" s="610">
        <v>50</v>
      </c>
      <c r="GS12" s="610">
        <v>50</v>
      </c>
      <c r="GT12" s="610">
        <v>50</v>
      </c>
      <c r="GU12" s="610">
        <v>50</v>
      </c>
      <c r="GV12" s="610">
        <v>50</v>
      </c>
      <c r="GW12" s="610">
        <v>50</v>
      </c>
      <c r="GX12" s="610">
        <v>50</v>
      </c>
      <c r="GY12" s="610">
        <v>50</v>
      </c>
      <c r="GZ12" s="610">
        <v>50</v>
      </c>
      <c r="HA12" s="610">
        <v>50</v>
      </c>
      <c r="HB12" s="610">
        <v>50</v>
      </c>
      <c r="HC12" s="610">
        <v>50</v>
      </c>
      <c r="HD12" s="610">
        <v>50</v>
      </c>
      <c r="HE12" s="610">
        <v>50</v>
      </c>
      <c r="HF12" s="610">
        <v>50</v>
      </c>
      <c r="HG12" s="610">
        <v>50</v>
      </c>
      <c r="HH12" s="610">
        <v>50</v>
      </c>
      <c r="HI12" s="610">
        <v>50</v>
      </c>
    </row>
    <row r="13" spans="1:217" s="611" customFormat="1" x14ac:dyDescent="0.25">
      <c r="A13" s="611" t="s">
        <v>84</v>
      </c>
      <c r="B13" s="610">
        <f t="shared" ref="B13:R13" si="0">B11*(10^-6)*B12*(10^3)</f>
        <v>9.9999999999999982</v>
      </c>
      <c r="C13" s="722">
        <f t="shared" si="0"/>
        <v>10.28</v>
      </c>
      <c r="D13" s="610">
        <f t="shared" si="0"/>
        <v>10.28</v>
      </c>
      <c r="E13" s="610">
        <f t="shared" si="0"/>
        <v>10.28</v>
      </c>
      <c r="F13" s="610">
        <f t="shared" ref="F13:M13" si="1">F11*(10^-6)*F12*(10^3)</f>
        <v>10.28</v>
      </c>
      <c r="G13" s="610">
        <f t="shared" si="1"/>
        <v>10.28</v>
      </c>
      <c r="H13" s="610">
        <f t="shared" si="1"/>
        <v>10.28</v>
      </c>
      <c r="I13" s="610">
        <f t="shared" si="1"/>
        <v>10.28</v>
      </c>
      <c r="J13" s="610">
        <f t="shared" si="1"/>
        <v>10.28</v>
      </c>
      <c r="K13" s="610">
        <f t="shared" si="1"/>
        <v>10.28</v>
      </c>
      <c r="L13" s="610">
        <f t="shared" si="1"/>
        <v>10.28</v>
      </c>
      <c r="M13" s="610">
        <f t="shared" si="1"/>
        <v>10.28</v>
      </c>
      <c r="N13" s="610">
        <f t="shared" si="0"/>
        <v>10.28</v>
      </c>
      <c r="O13" s="610">
        <f t="shared" si="0"/>
        <v>10.28</v>
      </c>
      <c r="P13" s="610">
        <f t="shared" si="0"/>
        <v>10.28</v>
      </c>
      <c r="Q13" s="610">
        <f t="shared" si="0"/>
        <v>10.28</v>
      </c>
      <c r="R13" s="610">
        <f t="shared" si="0"/>
        <v>10.28</v>
      </c>
      <c r="S13" s="610">
        <f>S11*(10^-6)*S12*(10^3)</f>
        <v>10.28</v>
      </c>
      <c r="T13" s="1023">
        <f>T11*(10^-6)*T12*(10^3)</f>
        <v>10.28</v>
      </c>
      <c r="U13" s="610"/>
      <c r="V13" s="610"/>
      <c r="W13" s="610"/>
      <c r="X13" s="610"/>
      <c r="Y13" s="610"/>
      <c r="AF13" s="610"/>
      <c r="AG13" s="610"/>
      <c r="AH13" s="610"/>
      <c r="AI13" s="721"/>
      <c r="AN13" s="1022"/>
      <c r="AT13" s="721"/>
      <c r="BB13" s="1022"/>
      <c r="BH13" s="721"/>
      <c r="BN13" s="1193"/>
      <c r="BO13" s="338"/>
      <c r="BP13" s="338"/>
      <c r="BQ13" s="338"/>
      <c r="BR13" s="338"/>
      <c r="BS13" s="1156"/>
      <c r="BT13" s="338"/>
      <c r="BU13" s="338"/>
      <c r="BV13" s="338"/>
      <c r="BW13" s="338"/>
      <c r="BX13" s="338"/>
      <c r="BY13" s="721"/>
      <c r="CC13" s="1022"/>
      <c r="CK13" s="721"/>
      <c r="CO13" s="1022"/>
      <c r="CU13" s="721"/>
      <c r="CX13" s="1022"/>
      <c r="DD13" s="293"/>
      <c r="DE13" s="338"/>
      <c r="DF13" s="338"/>
      <c r="DG13" s="338"/>
      <c r="DH13" s="338"/>
      <c r="DI13" s="338"/>
      <c r="DJ13" s="338"/>
      <c r="DK13" s="338"/>
      <c r="DL13" s="1103"/>
      <c r="DM13" s="338"/>
      <c r="DN13" s="338"/>
      <c r="DO13" s="338"/>
      <c r="DP13" s="338"/>
      <c r="DQ13" s="338"/>
      <c r="DR13" s="337"/>
      <c r="DS13" s="338"/>
      <c r="DT13" s="338"/>
      <c r="DU13" s="338"/>
      <c r="DV13" s="338"/>
      <c r="DW13" s="338"/>
      <c r="DX13" s="1103"/>
      <c r="DY13" s="338"/>
      <c r="DZ13" s="338"/>
      <c r="EA13" s="338"/>
      <c r="EB13" s="338"/>
      <c r="EC13" s="338"/>
      <c r="ED13" s="721"/>
      <c r="EE13" s="338"/>
      <c r="EF13" s="338"/>
      <c r="EG13" s="338"/>
      <c r="EH13" s="338"/>
      <c r="EI13" s="338"/>
      <c r="EJ13" s="338"/>
      <c r="EK13" s="338"/>
      <c r="EL13" s="1103"/>
      <c r="EM13" s="338"/>
      <c r="EN13" s="338"/>
      <c r="ER13" s="1253"/>
      <c r="ES13" s="721"/>
      <c r="EW13" s="1131"/>
      <c r="EX13" s="611" t="s">
        <v>84</v>
      </c>
      <c r="EY13" s="610">
        <f t="shared" ref="EY13:HH13" si="2">EY11*(10^-6)*EY12*(10^3)</f>
        <v>0.5139999999999999</v>
      </c>
      <c r="EZ13" s="610">
        <f t="shared" si="2"/>
        <v>0.5139999999999999</v>
      </c>
      <c r="FA13" s="610">
        <f t="shared" si="2"/>
        <v>0.5139999999999999</v>
      </c>
      <c r="FB13" s="610">
        <f t="shared" si="2"/>
        <v>0.5139999999999999</v>
      </c>
      <c r="FC13" s="610">
        <f t="shared" si="2"/>
        <v>0.5139999999999999</v>
      </c>
      <c r="FD13" s="610">
        <f t="shared" si="2"/>
        <v>0.5139999999999999</v>
      </c>
      <c r="FE13" s="610">
        <f t="shared" si="2"/>
        <v>0.5139999999999999</v>
      </c>
      <c r="FF13" s="610">
        <f t="shared" si="2"/>
        <v>0.5139999999999999</v>
      </c>
      <c r="FG13" s="610">
        <f t="shared" si="2"/>
        <v>0.5139999999999999</v>
      </c>
      <c r="FH13" s="610">
        <f t="shared" si="2"/>
        <v>0.5139999999999999</v>
      </c>
      <c r="FI13" s="610">
        <f t="shared" si="2"/>
        <v>0.5139999999999999</v>
      </c>
      <c r="FJ13" s="610">
        <f t="shared" si="2"/>
        <v>0.5139999999999999</v>
      </c>
      <c r="FL13" s="610">
        <f t="shared" si="2"/>
        <v>0.5139999999999999</v>
      </c>
      <c r="FM13" s="610">
        <f t="shared" si="2"/>
        <v>0.5139999999999999</v>
      </c>
      <c r="FN13" s="610">
        <f t="shared" si="2"/>
        <v>0.5139999999999999</v>
      </c>
      <c r="FO13" s="610">
        <f t="shared" si="2"/>
        <v>0.5139999999999999</v>
      </c>
      <c r="FP13" s="610">
        <v>0.5139999999999999</v>
      </c>
      <c r="FQ13" s="1363">
        <v>0.5139999999999999</v>
      </c>
      <c r="FR13" s="610">
        <f t="shared" ref="FR13:GL13" si="3">FR11*(10^-6)*FR12*(10^3)</f>
        <v>0.5139999999999999</v>
      </c>
      <c r="FS13" s="610">
        <f t="shared" si="3"/>
        <v>0.5139999999999999</v>
      </c>
      <c r="FT13" s="610">
        <f t="shared" si="3"/>
        <v>0.5139999999999999</v>
      </c>
      <c r="FU13" s="610">
        <f t="shared" si="3"/>
        <v>0.5139999999999999</v>
      </c>
      <c r="FV13" s="610">
        <f t="shared" si="3"/>
        <v>0.5139999999999999</v>
      </c>
      <c r="FW13" s="610">
        <f t="shared" si="3"/>
        <v>0.5139999999999999</v>
      </c>
      <c r="FX13" s="610">
        <f t="shared" si="3"/>
        <v>0.5139999999999999</v>
      </c>
      <c r="FY13" s="610">
        <f t="shared" si="3"/>
        <v>0.5139999999999999</v>
      </c>
      <c r="FZ13" s="610">
        <f t="shared" si="3"/>
        <v>0.5139999999999999</v>
      </c>
      <c r="GA13" s="610">
        <f t="shared" si="3"/>
        <v>0.5139999999999999</v>
      </c>
      <c r="GB13" s="610">
        <f t="shared" si="3"/>
        <v>0.5139999999999999</v>
      </c>
      <c r="GC13" s="610">
        <f t="shared" si="3"/>
        <v>0.5139999999999999</v>
      </c>
      <c r="GD13" s="610">
        <f t="shared" si="3"/>
        <v>0.5139999999999999</v>
      </c>
      <c r="GE13" s="610">
        <f t="shared" si="3"/>
        <v>0.5139999999999999</v>
      </c>
      <c r="GF13" s="610">
        <f t="shared" si="3"/>
        <v>0.5139999999999999</v>
      </c>
      <c r="GG13" s="610">
        <f t="shared" si="3"/>
        <v>0.5139999999999999</v>
      </c>
      <c r="GH13" s="610">
        <f t="shared" si="3"/>
        <v>0.5139999999999999</v>
      </c>
      <c r="GI13" s="610">
        <f t="shared" si="3"/>
        <v>0.5139999999999999</v>
      </c>
      <c r="GJ13" s="610">
        <f t="shared" si="3"/>
        <v>0.5139999999999999</v>
      </c>
      <c r="GK13" s="610">
        <f t="shared" si="3"/>
        <v>0.5139999999999999</v>
      </c>
      <c r="GL13" s="610">
        <f t="shared" si="3"/>
        <v>0.5139999999999999</v>
      </c>
      <c r="GM13" s="722">
        <f t="shared" si="2"/>
        <v>0.5139999999999999</v>
      </c>
      <c r="GN13" s="610">
        <f t="shared" si="2"/>
        <v>0.5139999999999999</v>
      </c>
      <c r="GO13" s="610">
        <f t="shared" si="2"/>
        <v>0.5139999999999999</v>
      </c>
      <c r="GP13" s="610">
        <f t="shared" si="2"/>
        <v>0.5139999999999999</v>
      </c>
      <c r="GQ13" s="610">
        <f t="shared" si="2"/>
        <v>0.5139999999999999</v>
      </c>
      <c r="GR13" s="610">
        <f t="shared" si="2"/>
        <v>0.5139999999999999</v>
      </c>
      <c r="GS13" s="610">
        <f t="shared" si="2"/>
        <v>0.5139999999999999</v>
      </c>
      <c r="GT13" s="610">
        <f t="shared" si="2"/>
        <v>0.5139999999999999</v>
      </c>
      <c r="GU13" s="610">
        <f t="shared" si="2"/>
        <v>0.5139999999999999</v>
      </c>
      <c r="GV13" s="610">
        <f t="shared" si="2"/>
        <v>0.5139999999999999</v>
      </c>
      <c r="GW13" s="610">
        <f t="shared" si="2"/>
        <v>0.5139999999999999</v>
      </c>
      <c r="GX13" s="610">
        <f t="shared" si="2"/>
        <v>0.5139999999999999</v>
      </c>
      <c r="GY13" s="610">
        <f t="shared" si="2"/>
        <v>0.5139999999999999</v>
      </c>
      <c r="GZ13" s="610">
        <f t="shared" si="2"/>
        <v>0.5139999999999999</v>
      </c>
      <c r="HA13" s="610">
        <f t="shared" si="2"/>
        <v>0.5139999999999999</v>
      </c>
      <c r="HB13" s="610">
        <f t="shared" si="2"/>
        <v>0.5139999999999999</v>
      </c>
      <c r="HC13" s="610">
        <f t="shared" si="2"/>
        <v>0.5139999999999999</v>
      </c>
      <c r="HD13" s="610">
        <f t="shared" si="2"/>
        <v>0.5139999999999999</v>
      </c>
      <c r="HE13" s="610">
        <f t="shared" si="2"/>
        <v>0.5139999999999999</v>
      </c>
      <c r="HF13" s="610">
        <f t="shared" si="2"/>
        <v>0.5139999999999999</v>
      </c>
      <c r="HG13" s="610">
        <f t="shared" si="2"/>
        <v>0.5139999999999999</v>
      </c>
      <c r="HH13" s="610">
        <f t="shared" si="2"/>
        <v>0.5139999999999999</v>
      </c>
      <c r="HI13" s="610">
        <f>HI11*(10^-6)*HI12*(10^3)</f>
        <v>0.5139999999999999</v>
      </c>
    </row>
    <row r="14" spans="1:217" s="611" customFormat="1" x14ac:dyDescent="0.25">
      <c r="A14" s="610" t="s">
        <v>151</v>
      </c>
      <c r="B14" s="612">
        <f t="shared" ref="B14:R14" si="4">B13/B$7</f>
        <v>49.999999999999986</v>
      </c>
      <c r="C14" s="723">
        <f t="shared" si="4"/>
        <v>50.730359257797076</v>
      </c>
      <c r="D14" s="612">
        <f t="shared" si="4"/>
        <v>51.536571915576275</v>
      </c>
      <c r="E14" s="612">
        <f t="shared" si="4"/>
        <v>51.305085591655434</v>
      </c>
      <c r="F14" s="612">
        <f t="shared" ref="F14:M14" si="5">F13/F$7</f>
        <v>50.858358482164938</v>
      </c>
      <c r="G14" s="612">
        <f t="shared" si="5"/>
        <v>51.770156619831795</v>
      </c>
      <c r="H14" s="612">
        <f t="shared" si="5"/>
        <v>51.45660226248873</v>
      </c>
      <c r="I14" s="612">
        <f t="shared" si="5"/>
        <v>50.91125198098257</v>
      </c>
      <c r="J14" s="612">
        <f t="shared" si="5"/>
        <v>51.91394808605191</v>
      </c>
      <c r="K14" s="612">
        <f t="shared" si="5"/>
        <v>51.210521072033472</v>
      </c>
      <c r="L14" s="612">
        <f t="shared" si="5"/>
        <v>51.264150002493388</v>
      </c>
      <c r="M14" s="612">
        <f t="shared" si="5"/>
        <v>51.811904641903126</v>
      </c>
      <c r="N14" s="612">
        <f t="shared" si="4"/>
        <v>51.723270440251568</v>
      </c>
      <c r="O14" s="612">
        <f t="shared" si="4"/>
        <v>51.877270892208315</v>
      </c>
      <c r="P14" s="612">
        <f t="shared" si="4"/>
        <v>51.62975239817186</v>
      </c>
      <c r="Q14" s="612">
        <f t="shared" si="4"/>
        <v>51.969061220362967</v>
      </c>
      <c r="R14" s="612">
        <f t="shared" si="4"/>
        <v>51.0807453416149</v>
      </c>
      <c r="S14" s="612">
        <f>S13/S$7</f>
        <v>51.093439363817097</v>
      </c>
      <c r="T14" s="1024">
        <f>T13/T$7</f>
        <v>51.77797924851415</v>
      </c>
      <c r="U14" s="612"/>
      <c r="V14" s="612"/>
      <c r="W14" s="612"/>
      <c r="X14" s="612"/>
      <c r="Y14" s="612"/>
      <c r="AF14" s="612"/>
      <c r="AG14" s="612"/>
      <c r="AH14" s="612"/>
      <c r="AI14" s="721"/>
      <c r="AN14" s="1022"/>
      <c r="AT14" s="721"/>
      <c r="BB14" s="1022"/>
      <c r="BH14" s="721"/>
      <c r="BN14" s="1193"/>
      <c r="BO14" s="338"/>
      <c r="BP14" s="338"/>
      <c r="BQ14" s="338"/>
      <c r="BR14" s="338"/>
      <c r="BS14" s="1156"/>
      <c r="BT14" s="338"/>
      <c r="BU14" s="338"/>
      <c r="BV14" s="338"/>
      <c r="BW14" s="338"/>
      <c r="BX14" s="338"/>
      <c r="BY14" s="721"/>
      <c r="CC14" s="1022"/>
      <c r="CK14" s="721"/>
      <c r="CO14" s="1022"/>
      <c r="CU14" s="721"/>
      <c r="CX14" s="1022"/>
      <c r="DD14" s="293"/>
      <c r="DE14" s="338"/>
      <c r="DF14" s="338"/>
      <c r="DG14" s="338"/>
      <c r="DH14" s="338"/>
      <c r="DI14" s="338"/>
      <c r="DJ14" s="338"/>
      <c r="DK14" s="338"/>
      <c r="DL14" s="1103"/>
      <c r="DM14" s="338"/>
      <c r="DN14" s="338"/>
      <c r="DO14" s="338"/>
      <c r="DP14" s="338"/>
      <c r="DQ14" s="338"/>
      <c r="DR14" s="337"/>
      <c r="DS14" s="338"/>
      <c r="DT14" s="338"/>
      <c r="DU14" s="338"/>
      <c r="DV14" s="338"/>
      <c r="DW14" s="338"/>
      <c r="DX14" s="1103"/>
      <c r="DY14" s="338"/>
      <c r="DZ14" s="338"/>
      <c r="EA14" s="338"/>
      <c r="EB14" s="338"/>
      <c r="EC14" s="338"/>
      <c r="ED14" s="721"/>
      <c r="EE14" s="338"/>
      <c r="EF14" s="338"/>
      <c r="EG14" s="338"/>
      <c r="EH14" s="338"/>
      <c r="EI14" s="338"/>
      <c r="EJ14" s="338"/>
      <c r="EK14" s="338"/>
      <c r="EL14" s="1103"/>
      <c r="EM14" s="338"/>
      <c r="EN14" s="338"/>
      <c r="ER14" s="1253"/>
      <c r="ES14" s="721"/>
      <c r="EW14" s="1131"/>
      <c r="EX14" s="610" t="s">
        <v>151</v>
      </c>
      <c r="EY14" s="612">
        <f t="shared" ref="EY14:HH14" si="6">EY13/EY$7</f>
        <v>0.25703598503790526</v>
      </c>
      <c r="EZ14" s="612">
        <f t="shared" si="6"/>
        <v>0.2568548769944981</v>
      </c>
      <c r="FA14" s="612">
        <f t="shared" si="6"/>
        <v>0.25685616055009192</v>
      </c>
      <c r="FB14" s="612">
        <f t="shared" si="6"/>
        <v>0.25690109307916448</v>
      </c>
      <c r="FC14" s="612">
        <f t="shared" si="6"/>
        <v>0.25681765946178209</v>
      </c>
      <c r="FD14" s="612">
        <f t="shared" si="6"/>
        <v>0.25694604133132037</v>
      </c>
      <c r="FE14" s="612">
        <f t="shared" si="6"/>
        <v>0.25689082140090458</v>
      </c>
      <c r="FF14" s="612">
        <f t="shared" si="6"/>
        <v>0.25683947532791995</v>
      </c>
      <c r="FG14" s="612">
        <f t="shared" si="6"/>
        <v>0.25697301783312748</v>
      </c>
      <c r="FH14" s="612">
        <f t="shared" si="6"/>
        <v>0.25701413577746773</v>
      </c>
      <c r="FI14" s="612">
        <f t="shared" si="6"/>
        <v>0.25695631742603753</v>
      </c>
      <c r="FJ14" s="612">
        <f t="shared" si="6"/>
        <v>0.25696916370035594</v>
      </c>
      <c r="FK14" s="612">
        <f>FK1/FK$7</f>
        <v>0.25688825360967976</v>
      </c>
      <c r="FL14" s="612">
        <f t="shared" si="6"/>
        <v>0.25701156552044835</v>
      </c>
      <c r="FM14" s="612">
        <f t="shared" si="6"/>
        <v>0.25694090359217375</v>
      </c>
      <c r="FN14" s="612">
        <f t="shared" si="6"/>
        <v>0.25693191304304358</v>
      </c>
      <c r="FO14" s="612">
        <f t="shared" si="6"/>
        <v>0.25706169480675356</v>
      </c>
      <c r="FP14" s="612">
        <v>0.12795300092106243</v>
      </c>
      <c r="FQ14" s="1364">
        <v>0.12805213764857409</v>
      </c>
      <c r="FR14" s="612">
        <f>2*FR13/FR$7</f>
        <v>0.256529908941864</v>
      </c>
      <c r="FS14" s="612">
        <f t="shared" ref="FS14:GL14" si="7">2*FS13/FS$7</f>
        <v>0.25638147968027131</v>
      </c>
      <c r="FT14" s="612">
        <f t="shared" si="7"/>
        <v>0.25633800709667282</v>
      </c>
      <c r="FU14" s="612">
        <f>2*FU13/FU$7</f>
        <v>0.25637508572853662</v>
      </c>
      <c r="FV14" s="612">
        <f t="shared" si="7"/>
        <v>0.25590600184212486</v>
      </c>
      <c r="FW14" s="612">
        <f t="shared" si="7"/>
        <v>0.25651582637771203</v>
      </c>
      <c r="FX14" s="612">
        <f t="shared" si="7"/>
        <v>0.25640705867680985</v>
      </c>
      <c r="FY14" s="612">
        <f t="shared" si="7"/>
        <v>0.256342481534863</v>
      </c>
      <c r="FZ14" s="612">
        <f t="shared" si="7"/>
        <v>0.25627218698895132</v>
      </c>
      <c r="GA14" s="612">
        <f t="shared" si="7"/>
        <v>0.25647998682670881</v>
      </c>
      <c r="GB14" s="612">
        <f t="shared" si="7"/>
        <v>0.2560857737875783</v>
      </c>
      <c r="GC14" s="612">
        <f t="shared" si="7"/>
        <v>0.25669261059880788</v>
      </c>
      <c r="GD14" s="612">
        <f t="shared" si="7"/>
        <v>0.25612469385873771</v>
      </c>
      <c r="GE14" s="612">
        <f t="shared" si="7"/>
        <v>0.2563431207530702</v>
      </c>
      <c r="GF14" s="612">
        <f t="shared" si="7"/>
        <v>0.25630988563293328</v>
      </c>
      <c r="GG14" s="612">
        <f t="shared" si="7"/>
        <v>0.25610427529714819</v>
      </c>
      <c r="GH14" s="612">
        <f t="shared" si="7"/>
        <v>0.51178270144598514</v>
      </c>
      <c r="GI14" s="612">
        <f t="shared" si="7"/>
        <v>0.25594932800852493</v>
      </c>
      <c r="GJ14" s="612">
        <f t="shared" si="7"/>
        <v>0.25586523767092939</v>
      </c>
      <c r="GK14" s="612">
        <f t="shared" si="7"/>
        <v>0.25625046738290497</v>
      </c>
      <c r="GL14" s="612">
        <f t="shared" si="7"/>
        <v>0.2562581327058166</v>
      </c>
      <c r="GM14" s="723">
        <f t="shared" si="6"/>
        <v>0.2564358411494711</v>
      </c>
      <c r="GN14" s="612">
        <f t="shared" si="6"/>
        <v>0.25676890798281543</v>
      </c>
      <c r="GO14" s="612">
        <f t="shared" si="6"/>
        <v>0.25689724110355855</v>
      </c>
      <c r="GP14" s="612">
        <f t="shared" si="6"/>
        <v>0.25710541321941993</v>
      </c>
      <c r="GQ14" s="612">
        <f t="shared" si="6"/>
        <v>0.25713499587283317</v>
      </c>
      <c r="GR14" s="612">
        <f t="shared" si="6"/>
        <v>0.25691778630838125</v>
      </c>
      <c r="GS14" s="612">
        <f t="shared" si="6"/>
        <v>0.25705655244153708</v>
      </c>
      <c r="GT14" s="612">
        <f t="shared" si="6"/>
        <v>0.25696274040264155</v>
      </c>
      <c r="GU14" s="612">
        <f t="shared" si="6"/>
        <v>0.256868996811626</v>
      </c>
      <c r="GV14" s="612">
        <f t="shared" si="6"/>
        <v>0.25693576605848528</v>
      </c>
      <c r="GW14" s="612">
        <f t="shared" si="6"/>
        <v>0.25682535875604584</v>
      </c>
      <c r="GX14" s="612">
        <f t="shared" si="6"/>
        <v>0.25692163890013542</v>
      </c>
      <c r="GY14" s="612">
        <f t="shared" si="6"/>
        <v>0.25705655244153708</v>
      </c>
      <c r="GZ14" s="612">
        <f t="shared" si="6"/>
        <v>0.25683562519987202</v>
      </c>
      <c r="HA14" s="612">
        <f t="shared" si="6"/>
        <v>0.25710669928020125</v>
      </c>
      <c r="HB14" s="612">
        <f t="shared" si="6"/>
        <v>0.25689724110355855</v>
      </c>
      <c r="HC14" s="612">
        <f t="shared" si="6"/>
        <v>0.25686386215305884</v>
      </c>
      <c r="HD14" s="612">
        <f t="shared" si="6"/>
        <v>0.25690237709670322</v>
      </c>
      <c r="HE14" s="612">
        <f t="shared" si="6"/>
        <v>0.2568818343561961</v>
      </c>
      <c r="HF14" s="612">
        <f t="shared" si="6"/>
        <v>0.25702184685698282</v>
      </c>
      <c r="HG14" s="612">
        <f t="shared" si="6"/>
        <v>0.25683177518725231</v>
      </c>
      <c r="HH14" s="612">
        <f t="shared" si="6"/>
        <v>0.25698458092514448</v>
      </c>
      <c r="HI14" s="612">
        <f>HI13/HI$7</f>
        <v>0.12822687675251712</v>
      </c>
    </row>
    <row r="15" spans="1:217" s="8" customFormat="1" x14ac:dyDescent="0.25">
      <c r="C15" s="7"/>
      <c r="D15" s="754"/>
      <c r="E15" s="754"/>
      <c r="F15" s="754"/>
      <c r="G15" s="754"/>
      <c r="H15" s="754"/>
      <c r="I15" s="754"/>
      <c r="J15" s="754"/>
      <c r="K15" s="754"/>
      <c r="L15" s="754"/>
      <c r="M15" s="754"/>
      <c r="N15" s="754"/>
      <c r="O15" s="754"/>
      <c r="P15" s="754"/>
      <c r="Q15" s="754"/>
      <c r="R15" s="754"/>
      <c r="S15" s="754"/>
      <c r="T15" s="1017"/>
      <c r="U15" s="754"/>
      <c r="V15" s="754"/>
      <c r="W15" s="754"/>
      <c r="X15" s="754"/>
      <c r="Y15" s="754"/>
      <c r="Z15" s="754"/>
      <c r="AA15" s="754"/>
      <c r="AB15" s="754"/>
      <c r="AC15" s="754"/>
      <c r="AD15" s="754"/>
      <c r="AE15" s="754"/>
      <c r="AF15" s="754"/>
      <c r="AG15" s="754"/>
      <c r="AH15" s="754"/>
      <c r="AI15" s="7"/>
      <c r="AJ15" s="754"/>
      <c r="AK15" s="754"/>
      <c r="AL15" s="754"/>
      <c r="AM15" s="754"/>
      <c r="AN15" s="1017"/>
      <c r="AO15" s="754"/>
      <c r="AP15" s="754"/>
      <c r="AQ15" s="754"/>
      <c r="AR15" s="754"/>
      <c r="AS15" s="754"/>
      <c r="AT15" s="7"/>
      <c r="AU15" s="754"/>
      <c r="AV15" s="754"/>
      <c r="AW15" s="754"/>
      <c r="AX15" s="754"/>
      <c r="AY15" s="754"/>
      <c r="AZ15" s="754"/>
      <c r="BA15" s="754"/>
      <c r="BB15" s="1017"/>
      <c r="BC15" s="754"/>
      <c r="BD15" s="754"/>
      <c r="BE15" s="754"/>
      <c r="BF15" s="754"/>
      <c r="BG15" s="754"/>
      <c r="BH15" s="7"/>
      <c r="BI15" s="754"/>
      <c r="BJ15" s="754"/>
      <c r="BK15" s="754"/>
      <c r="BL15" s="754"/>
      <c r="BM15" s="754"/>
      <c r="BN15" s="1188"/>
      <c r="BO15" s="338"/>
      <c r="BP15" s="338"/>
      <c r="BQ15" s="338"/>
      <c r="BR15" s="338"/>
      <c r="BS15" s="1156"/>
      <c r="BT15" s="338"/>
      <c r="BU15" s="338"/>
      <c r="BV15" s="338"/>
      <c r="BW15" s="338"/>
      <c r="BX15" s="338"/>
      <c r="BY15" s="7"/>
      <c r="BZ15" s="754"/>
      <c r="CA15" s="754"/>
      <c r="CB15" s="754"/>
      <c r="CC15" s="1017"/>
      <c r="CD15" s="754"/>
      <c r="CE15" s="754"/>
      <c r="CF15" s="754"/>
      <c r="CG15" s="754"/>
      <c r="CH15" s="754"/>
      <c r="CI15" s="754"/>
      <c r="CJ15" s="754"/>
      <c r="CK15" s="7"/>
      <c r="CL15" s="754"/>
      <c r="CM15" s="754"/>
      <c r="CN15" s="754"/>
      <c r="CO15" s="1017"/>
      <c r="CP15" s="754"/>
      <c r="CQ15" s="754"/>
      <c r="CR15" s="754"/>
      <c r="CS15" s="754"/>
      <c r="CT15" s="754"/>
      <c r="CU15" s="7"/>
      <c r="CV15" s="754"/>
      <c r="CW15" s="754"/>
      <c r="CX15" s="1017"/>
      <c r="CY15" s="754"/>
      <c r="CZ15" s="754"/>
      <c r="DD15" s="293"/>
      <c r="DE15" s="338"/>
      <c r="DF15" s="338"/>
      <c r="DG15" s="338"/>
      <c r="DH15" s="338"/>
      <c r="DI15" s="338"/>
      <c r="DJ15" s="338"/>
      <c r="DK15" s="338"/>
      <c r="DL15" s="1103"/>
      <c r="DM15" s="338"/>
      <c r="DN15" s="338"/>
      <c r="DO15" s="338"/>
      <c r="DP15" s="338"/>
      <c r="DQ15" s="338"/>
      <c r="DR15" s="337"/>
      <c r="DS15" s="338"/>
      <c r="DT15" s="338"/>
      <c r="DU15" s="338"/>
      <c r="DV15" s="338"/>
      <c r="DW15" s="338"/>
      <c r="DX15" s="1103"/>
      <c r="DY15" s="338"/>
      <c r="DZ15" s="338"/>
      <c r="EA15" s="338"/>
      <c r="EB15" s="338"/>
      <c r="EC15" s="338"/>
      <c r="ED15" s="7"/>
      <c r="EE15" s="338"/>
      <c r="EF15" s="338"/>
      <c r="EG15" s="338"/>
      <c r="EH15" s="338"/>
      <c r="EI15" s="338"/>
      <c r="EJ15" s="338"/>
      <c r="EK15" s="338"/>
      <c r="EL15" s="1103"/>
      <c r="EM15" s="338"/>
      <c r="EN15" s="338"/>
      <c r="EP15" s="754"/>
      <c r="EQ15" s="754"/>
      <c r="ER15" s="1253"/>
      <c r="ES15" s="7"/>
      <c r="ET15" s="754"/>
      <c r="EU15" s="754"/>
      <c r="EV15" s="754"/>
      <c r="EW15" s="1131"/>
      <c r="FO15" s="754"/>
      <c r="FP15" s="754"/>
      <c r="FQ15" s="766"/>
      <c r="FR15" s="754"/>
      <c r="FS15" s="754"/>
      <c r="FT15" s="754"/>
      <c r="FU15" s="754"/>
      <c r="FV15" s="754"/>
      <c r="FW15" s="754"/>
      <c r="FX15" s="754"/>
      <c r="FY15" s="754"/>
      <c r="FZ15" s="754"/>
      <c r="GA15" s="754"/>
      <c r="GB15" s="754"/>
      <c r="GC15" s="754"/>
      <c r="GD15" s="754"/>
      <c r="GE15" s="754"/>
      <c r="GF15" s="754"/>
      <c r="GG15" s="754"/>
      <c r="GH15" s="754"/>
      <c r="GI15" s="754"/>
      <c r="GJ15" s="754"/>
      <c r="GK15" s="754"/>
      <c r="GL15" s="754"/>
      <c r="GM15" s="7"/>
      <c r="HI15" s="754"/>
    </row>
    <row r="16" spans="1:217" s="611" customFormat="1" x14ac:dyDescent="0.25">
      <c r="A16" s="614" t="s">
        <v>267</v>
      </c>
      <c r="B16" s="614"/>
      <c r="C16" s="722"/>
      <c r="D16" s="610"/>
      <c r="E16" s="610"/>
      <c r="F16" s="610"/>
      <c r="G16" s="610"/>
      <c r="H16" s="610"/>
      <c r="I16" s="610"/>
      <c r="J16" s="610"/>
      <c r="K16" s="610"/>
      <c r="L16" s="610"/>
      <c r="M16" s="610"/>
      <c r="N16" s="610"/>
      <c r="O16" s="610"/>
      <c r="P16" s="610"/>
      <c r="Q16" s="610"/>
      <c r="R16" s="610"/>
      <c r="S16" s="610"/>
      <c r="T16" s="1023"/>
      <c r="U16" s="610"/>
      <c r="V16" s="610"/>
      <c r="W16" s="610"/>
      <c r="X16" s="610"/>
      <c r="Y16" s="610"/>
      <c r="AF16" s="610"/>
      <c r="AG16" s="610"/>
      <c r="AH16" s="610"/>
      <c r="AI16" s="721"/>
      <c r="AN16" s="1022"/>
      <c r="AT16" s="721"/>
      <c r="BB16" s="1022"/>
      <c r="BH16" s="721"/>
      <c r="BN16" s="1193"/>
      <c r="BO16" s="338"/>
      <c r="BP16" s="338"/>
      <c r="BQ16" s="338"/>
      <c r="BR16" s="338"/>
      <c r="BS16" s="1156"/>
      <c r="BT16" s="338"/>
      <c r="BU16" s="338"/>
      <c r="BV16" s="338"/>
      <c r="BW16" s="338"/>
      <c r="BX16" s="338"/>
      <c r="BY16" s="721"/>
      <c r="CC16" s="1022"/>
      <c r="CK16" s="721"/>
      <c r="CO16" s="1022"/>
      <c r="CU16" s="721"/>
      <c r="CX16" s="1022"/>
      <c r="DD16" s="293"/>
      <c r="DE16" s="338"/>
      <c r="DF16" s="338"/>
      <c r="DG16" s="338"/>
      <c r="DH16" s="338"/>
      <c r="DI16" s="338"/>
      <c r="DJ16" s="338"/>
      <c r="DK16" s="338"/>
      <c r="DL16" s="1103"/>
      <c r="DM16" s="338"/>
      <c r="DN16" s="338"/>
      <c r="DO16" s="338"/>
      <c r="DP16" s="338"/>
      <c r="DQ16" s="338"/>
      <c r="DR16" s="337"/>
      <c r="DS16" s="338"/>
      <c r="DT16" s="338"/>
      <c r="DU16" s="338"/>
      <c r="DV16" s="338"/>
      <c r="DW16" s="338"/>
      <c r="DX16" s="1103"/>
      <c r="DY16" s="338"/>
      <c r="DZ16" s="338"/>
      <c r="EA16" s="338"/>
      <c r="EB16" s="338"/>
      <c r="EC16" s="338"/>
      <c r="ED16" s="721"/>
      <c r="EE16" s="338"/>
      <c r="EF16" s="338"/>
      <c r="EG16" s="338"/>
      <c r="EH16" s="338"/>
      <c r="EI16" s="338"/>
      <c r="EJ16" s="338"/>
      <c r="EK16" s="338"/>
      <c r="EL16" s="1103"/>
      <c r="EM16" s="338"/>
      <c r="EN16" s="338"/>
      <c r="ER16" s="1253"/>
      <c r="ES16" s="721"/>
      <c r="EW16" s="1131"/>
      <c r="EX16" s="614" t="s">
        <v>267</v>
      </c>
      <c r="EY16" s="610"/>
      <c r="EZ16" s="610"/>
      <c r="FA16" s="610"/>
      <c r="FB16" s="610"/>
      <c r="FC16" s="610"/>
      <c r="FD16" s="610"/>
      <c r="FE16" s="610"/>
      <c r="FF16" s="610"/>
      <c r="FG16" s="610"/>
      <c r="FH16" s="610"/>
      <c r="FI16" s="610"/>
      <c r="FJ16" s="610"/>
      <c r="FK16" s="610"/>
      <c r="FL16" s="610"/>
      <c r="FM16" s="610"/>
      <c r="FN16" s="610"/>
      <c r="FO16" s="610"/>
      <c r="FP16" s="610"/>
      <c r="FQ16" s="1363"/>
      <c r="FR16" s="610"/>
      <c r="FS16" s="610"/>
      <c r="FT16" s="610"/>
      <c r="FU16" s="610"/>
      <c r="FV16" s="610"/>
      <c r="FW16" s="610"/>
      <c r="FX16" s="610"/>
      <c r="FY16" s="610"/>
      <c r="FZ16" s="610"/>
      <c r="GA16" s="610"/>
      <c r="GB16" s="610"/>
      <c r="GC16" s="610"/>
      <c r="GD16" s="610"/>
      <c r="GE16" s="610"/>
      <c r="GF16" s="610"/>
      <c r="GG16" s="610"/>
      <c r="GH16" s="610"/>
      <c r="GI16" s="610"/>
      <c r="GJ16" s="610"/>
      <c r="GK16" s="610"/>
      <c r="GL16" s="610"/>
      <c r="GM16" s="722"/>
      <c r="GN16" s="610"/>
      <c r="GO16" s="610"/>
      <c r="GP16" s="610"/>
      <c r="GQ16" s="610"/>
      <c r="GR16" s="610"/>
      <c r="GS16" s="610"/>
      <c r="GT16" s="610"/>
      <c r="GU16" s="610"/>
      <c r="GV16" s="610"/>
      <c r="GW16" s="610"/>
      <c r="GX16" s="610"/>
      <c r="GY16" s="610"/>
      <c r="GZ16" s="610"/>
      <c r="HA16" s="610"/>
      <c r="HB16" s="610"/>
      <c r="HC16" s="610"/>
      <c r="HD16" s="610"/>
      <c r="HE16" s="610"/>
      <c r="HF16" s="610"/>
      <c r="HG16" s="610"/>
      <c r="HH16" s="610"/>
      <c r="HI16" s="610"/>
    </row>
    <row r="17" spans="1:217" s="611" customFormat="1" x14ac:dyDescent="0.25">
      <c r="A17" s="611" t="s">
        <v>167</v>
      </c>
      <c r="B17" s="611">
        <v>100</v>
      </c>
      <c r="C17" s="722">
        <v>103.32</v>
      </c>
      <c r="D17" s="610">
        <v>103.32</v>
      </c>
      <c r="E17" s="610">
        <v>103.32</v>
      </c>
      <c r="F17" s="610">
        <v>103.32</v>
      </c>
      <c r="G17" s="610">
        <v>103.32</v>
      </c>
      <c r="H17" s="610">
        <v>103.32</v>
      </c>
      <c r="I17" s="610">
        <v>103.32</v>
      </c>
      <c r="J17" s="610">
        <v>103.32</v>
      </c>
      <c r="K17" s="610">
        <v>103.32</v>
      </c>
      <c r="L17" s="610">
        <v>103.32</v>
      </c>
      <c r="M17" s="610">
        <v>103.32</v>
      </c>
      <c r="N17" s="610">
        <v>103.32</v>
      </c>
      <c r="O17" s="610">
        <v>103.32</v>
      </c>
      <c r="P17" s="610">
        <v>103.32</v>
      </c>
      <c r="Q17" s="610">
        <v>103.32</v>
      </c>
      <c r="R17" s="610">
        <v>103.32</v>
      </c>
      <c r="S17" s="610">
        <v>103.32</v>
      </c>
      <c r="T17" s="1023">
        <v>103.32</v>
      </c>
      <c r="U17" s="610"/>
      <c r="V17" s="610"/>
      <c r="W17" s="610"/>
      <c r="X17" s="610"/>
      <c r="Y17" s="610"/>
      <c r="AF17" s="610"/>
      <c r="AG17" s="610"/>
      <c r="AH17" s="610"/>
      <c r="AI17" s="721"/>
      <c r="AN17" s="1022"/>
      <c r="AT17" s="721"/>
      <c r="BB17" s="1022"/>
      <c r="BH17" s="721"/>
      <c r="BN17" s="1193"/>
      <c r="BO17" s="338"/>
      <c r="BP17" s="338"/>
      <c r="BQ17" s="338"/>
      <c r="BR17" s="338"/>
      <c r="BS17" s="1156"/>
      <c r="BT17" s="338"/>
      <c r="BU17" s="338"/>
      <c r="BV17" s="338"/>
      <c r="BW17" s="338"/>
      <c r="BX17" s="338"/>
      <c r="BY17" s="721"/>
      <c r="CC17" s="1022"/>
      <c r="CK17" s="721"/>
      <c r="CO17" s="1022"/>
      <c r="CU17" s="721"/>
      <c r="CX17" s="1022"/>
      <c r="DD17" s="293"/>
      <c r="DE17" s="338"/>
      <c r="DF17" s="338"/>
      <c r="DG17" s="338"/>
      <c r="DH17" s="338"/>
      <c r="DI17" s="338"/>
      <c r="DJ17" s="338"/>
      <c r="DK17" s="338"/>
      <c r="DL17" s="1103"/>
      <c r="DM17" s="338"/>
      <c r="DN17" s="338"/>
      <c r="DO17" s="338"/>
      <c r="DP17" s="338"/>
      <c r="DQ17" s="338"/>
      <c r="DR17" s="337"/>
      <c r="DS17" s="338"/>
      <c r="DT17" s="338"/>
      <c r="DU17" s="338"/>
      <c r="DV17" s="338"/>
      <c r="DW17" s="338"/>
      <c r="DX17" s="1103"/>
      <c r="DY17" s="338"/>
      <c r="DZ17" s="338"/>
      <c r="EA17" s="338"/>
      <c r="EB17" s="338"/>
      <c r="EC17" s="338"/>
      <c r="ED17" s="721"/>
      <c r="EE17" s="338"/>
      <c r="EF17" s="338"/>
      <c r="EG17" s="338"/>
      <c r="EH17" s="338"/>
      <c r="EI17" s="338"/>
      <c r="EJ17" s="338"/>
      <c r="EK17" s="338"/>
      <c r="EL17" s="1103"/>
      <c r="EM17" s="338"/>
      <c r="EN17" s="338"/>
      <c r="ER17" s="1253"/>
      <c r="ES17" s="721"/>
      <c r="EW17" s="1131"/>
      <c r="EX17" s="611" t="s">
        <v>167</v>
      </c>
      <c r="EY17" s="610">
        <v>10.332000000000001</v>
      </c>
      <c r="EZ17" s="610">
        <v>10.332000000000001</v>
      </c>
      <c r="FA17" s="610">
        <v>10.332000000000001</v>
      </c>
      <c r="FB17" s="610">
        <v>10.332000000000001</v>
      </c>
      <c r="FC17" s="610">
        <v>10.332000000000001</v>
      </c>
      <c r="FD17" s="610">
        <v>10.332000000000001</v>
      </c>
      <c r="FE17" s="610">
        <v>10.332000000000001</v>
      </c>
      <c r="FF17" s="610">
        <v>10.332000000000001</v>
      </c>
      <c r="FG17" s="610">
        <v>10.332000000000001</v>
      </c>
      <c r="FH17" s="610">
        <v>10.332000000000001</v>
      </c>
      <c r="FI17" s="610">
        <v>10.332000000000001</v>
      </c>
      <c r="FJ17" s="610">
        <v>10.332000000000001</v>
      </c>
      <c r="FK17" s="610">
        <v>10.332000000000001</v>
      </c>
      <c r="FL17" s="610">
        <v>10.332000000000001</v>
      </c>
      <c r="FM17" s="610">
        <v>10.332000000000001</v>
      </c>
      <c r="FN17" s="610">
        <v>10.332000000000001</v>
      </c>
      <c r="FO17" s="610">
        <v>10.332000000000001</v>
      </c>
      <c r="FP17" s="610"/>
      <c r="FQ17" s="1363"/>
      <c r="FR17" s="610"/>
      <c r="FS17" s="610"/>
      <c r="FT17" s="610"/>
      <c r="FU17" s="610"/>
      <c r="FV17" s="610"/>
      <c r="FW17" s="610"/>
      <c r="FX17" s="610"/>
      <c r="FY17" s="610"/>
      <c r="FZ17" s="610"/>
      <c r="GA17" s="610"/>
      <c r="GB17" s="610"/>
      <c r="GC17" s="610"/>
      <c r="GD17" s="610"/>
      <c r="GE17" s="610"/>
      <c r="GF17" s="610"/>
      <c r="GG17" s="610"/>
      <c r="GH17" s="610"/>
      <c r="GI17" s="610"/>
      <c r="GJ17" s="610"/>
      <c r="GK17" s="610"/>
      <c r="GL17" s="610"/>
      <c r="GM17" s="722">
        <v>10.332000000000001</v>
      </c>
      <c r="GN17" s="610">
        <v>10.332000000000001</v>
      </c>
      <c r="GO17" s="610">
        <v>10.332000000000001</v>
      </c>
      <c r="GP17" s="610">
        <v>10.332000000000001</v>
      </c>
      <c r="GQ17" s="610">
        <v>10.332000000000001</v>
      </c>
      <c r="GR17" s="610">
        <v>10.332000000000001</v>
      </c>
      <c r="GS17" s="610">
        <v>10.332000000000001</v>
      </c>
      <c r="GT17" s="610">
        <v>10.332000000000001</v>
      </c>
      <c r="GU17" s="610">
        <v>10.332000000000001</v>
      </c>
      <c r="GV17" s="610">
        <v>10.332000000000001</v>
      </c>
      <c r="GW17" s="610">
        <v>10.332000000000001</v>
      </c>
      <c r="GX17" s="610">
        <v>10.332000000000001</v>
      </c>
      <c r="GY17" s="610">
        <v>10.332000000000001</v>
      </c>
      <c r="GZ17" s="610">
        <v>10.332000000000001</v>
      </c>
      <c r="HA17" s="610">
        <v>10.332000000000001</v>
      </c>
      <c r="HB17" s="610">
        <v>10.332000000000001</v>
      </c>
      <c r="HC17" s="610">
        <v>10.332000000000001</v>
      </c>
      <c r="HD17" s="610">
        <v>10.332000000000001</v>
      </c>
      <c r="HE17" s="610">
        <v>10.332000000000001</v>
      </c>
      <c r="HF17" s="610">
        <v>10.332000000000001</v>
      </c>
      <c r="HG17" s="610">
        <v>10.332000000000001</v>
      </c>
      <c r="HH17" s="610">
        <v>10.332000000000001</v>
      </c>
      <c r="HI17" s="610"/>
    </row>
    <row r="18" spans="1:217" s="611" customFormat="1" x14ac:dyDescent="0.25">
      <c r="A18" s="611" t="s">
        <v>83</v>
      </c>
      <c r="B18" s="610">
        <v>100</v>
      </c>
      <c r="C18" s="722">
        <v>100</v>
      </c>
      <c r="D18" s="610">
        <v>100</v>
      </c>
      <c r="E18" s="610">
        <v>100</v>
      </c>
      <c r="F18" s="610">
        <v>100</v>
      </c>
      <c r="G18" s="610">
        <v>100</v>
      </c>
      <c r="H18" s="610">
        <v>100</v>
      </c>
      <c r="I18" s="610">
        <v>100</v>
      </c>
      <c r="J18" s="610">
        <v>100</v>
      </c>
      <c r="K18" s="610">
        <v>100</v>
      </c>
      <c r="L18" s="610">
        <v>100</v>
      </c>
      <c r="M18" s="610">
        <v>100</v>
      </c>
      <c r="N18" s="610">
        <v>100</v>
      </c>
      <c r="O18" s="610">
        <v>100</v>
      </c>
      <c r="P18" s="610">
        <v>100</v>
      </c>
      <c r="Q18" s="610">
        <v>100</v>
      </c>
      <c r="R18" s="610">
        <v>100</v>
      </c>
      <c r="S18" s="610">
        <v>100</v>
      </c>
      <c r="T18" s="1023">
        <v>100</v>
      </c>
      <c r="U18" s="610"/>
      <c r="V18" s="610"/>
      <c r="W18" s="610"/>
      <c r="X18" s="610"/>
      <c r="Y18" s="610"/>
      <c r="AF18" s="610"/>
      <c r="AG18" s="610"/>
      <c r="AH18" s="610"/>
      <c r="AI18" s="721"/>
      <c r="AN18" s="1022"/>
      <c r="AT18" s="721"/>
      <c r="BB18" s="1022"/>
      <c r="BH18" s="721"/>
      <c r="BN18" s="1193"/>
      <c r="BO18" s="338"/>
      <c r="BP18" s="338"/>
      <c r="BQ18" s="338"/>
      <c r="BR18" s="338"/>
      <c r="BS18" s="1156"/>
      <c r="BT18" s="338"/>
      <c r="BU18" s="338"/>
      <c r="BV18" s="338"/>
      <c r="BW18" s="338"/>
      <c r="BX18" s="338"/>
      <c r="BY18" s="721"/>
      <c r="CC18" s="1022"/>
      <c r="CK18" s="721"/>
      <c r="CO18" s="1022"/>
      <c r="CU18" s="721"/>
      <c r="CX18" s="1022"/>
      <c r="DD18" s="293"/>
      <c r="DE18" s="338"/>
      <c r="DF18" s="338"/>
      <c r="DG18" s="338"/>
      <c r="DH18" s="338"/>
      <c r="DI18" s="338"/>
      <c r="DJ18" s="338"/>
      <c r="DK18" s="338"/>
      <c r="DL18" s="1103"/>
      <c r="DM18" s="338"/>
      <c r="DN18" s="338"/>
      <c r="DO18" s="338"/>
      <c r="DP18" s="338"/>
      <c r="DQ18" s="338"/>
      <c r="DR18" s="337"/>
      <c r="DS18" s="338"/>
      <c r="DT18" s="338"/>
      <c r="DU18" s="338"/>
      <c r="DV18" s="338"/>
      <c r="DW18" s="338"/>
      <c r="DX18" s="1103"/>
      <c r="DY18" s="338"/>
      <c r="DZ18" s="338"/>
      <c r="EA18" s="338"/>
      <c r="EB18" s="338"/>
      <c r="EC18" s="338"/>
      <c r="ED18" s="721"/>
      <c r="EE18" s="338"/>
      <c r="EF18" s="338"/>
      <c r="EG18" s="338"/>
      <c r="EH18" s="338"/>
      <c r="EI18" s="338"/>
      <c r="EJ18" s="338"/>
      <c r="EK18" s="338"/>
      <c r="EL18" s="1103"/>
      <c r="EM18" s="338"/>
      <c r="EN18" s="338"/>
      <c r="ER18" s="1253"/>
      <c r="ES18" s="721"/>
      <c r="EW18" s="1131"/>
      <c r="EX18" s="611" t="s">
        <v>83</v>
      </c>
      <c r="EY18" s="610">
        <v>50</v>
      </c>
      <c r="EZ18" s="610">
        <v>50</v>
      </c>
      <c r="FA18" s="610">
        <v>50</v>
      </c>
      <c r="FB18" s="610">
        <v>50</v>
      </c>
      <c r="FC18" s="610">
        <v>50</v>
      </c>
      <c r="FD18" s="610">
        <v>50</v>
      </c>
      <c r="FE18" s="610">
        <v>50</v>
      </c>
      <c r="FF18" s="610">
        <v>50</v>
      </c>
      <c r="FG18" s="610">
        <v>50</v>
      </c>
      <c r="FH18" s="610">
        <v>50</v>
      </c>
      <c r="FI18" s="610">
        <v>50</v>
      </c>
      <c r="FJ18" s="610">
        <v>50</v>
      </c>
      <c r="FK18" s="610">
        <v>50</v>
      </c>
      <c r="FL18" s="610">
        <v>50</v>
      </c>
      <c r="FM18" s="610">
        <v>50</v>
      </c>
      <c r="FN18" s="610">
        <v>50</v>
      </c>
      <c r="FO18" s="610">
        <v>50</v>
      </c>
      <c r="FP18" s="610"/>
      <c r="FQ18" s="1363"/>
      <c r="FR18" s="610"/>
      <c r="FS18" s="610"/>
      <c r="FT18" s="610"/>
      <c r="FU18" s="610"/>
      <c r="FV18" s="610"/>
      <c r="FW18" s="610"/>
      <c r="FX18" s="610"/>
      <c r="FY18" s="610"/>
      <c r="FZ18" s="610"/>
      <c r="GA18" s="610"/>
      <c r="GB18" s="610"/>
      <c r="GC18" s="610"/>
      <c r="GD18" s="610"/>
      <c r="GE18" s="610"/>
      <c r="GF18" s="610"/>
      <c r="GG18" s="610"/>
      <c r="GH18" s="610"/>
      <c r="GI18" s="610"/>
      <c r="GJ18" s="610"/>
      <c r="GK18" s="610"/>
      <c r="GL18" s="610"/>
      <c r="GM18" s="722">
        <v>50</v>
      </c>
      <c r="GN18" s="610">
        <v>50</v>
      </c>
      <c r="GO18" s="610">
        <v>50</v>
      </c>
      <c r="GP18" s="610">
        <v>50</v>
      </c>
      <c r="GQ18" s="610">
        <v>50</v>
      </c>
      <c r="GR18" s="610">
        <v>50</v>
      </c>
      <c r="GS18" s="610">
        <v>50</v>
      </c>
      <c r="GT18" s="610">
        <v>50</v>
      </c>
      <c r="GU18" s="610">
        <v>50</v>
      </c>
      <c r="GV18" s="610">
        <v>50</v>
      </c>
      <c r="GW18" s="610">
        <v>50</v>
      </c>
      <c r="GX18" s="610">
        <v>50</v>
      </c>
      <c r="GY18" s="610">
        <v>50</v>
      </c>
      <c r="GZ18" s="610">
        <v>50</v>
      </c>
      <c r="HA18" s="610">
        <v>50</v>
      </c>
      <c r="HB18" s="610">
        <v>50</v>
      </c>
      <c r="HC18" s="610">
        <v>50</v>
      </c>
      <c r="HD18" s="610">
        <v>50</v>
      </c>
      <c r="HE18" s="610">
        <v>50</v>
      </c>
      <c r="HF18" s="610">
        <v>50</v>
      </c>
      <c r="HG18" s="610">
        <v>50</v>
      </c>
      <c r="HH18" s="610">
        <v>50</v>
      </c>
      <c r="HI18" s="610"/>
    </row>
    <row r="19" spans="1:217" s="611" customFormat="1" x14ac:dyDescent="0.25">
      <c r="A19" s="611" t="s">
        <v>84</v>
      </c>
      <c r="B19" s="610">
        <f t="shared" ref="B19:R19" si="8">B17*(10^-6)*B18*(10^3)</f>
        <v>9.9999999999999982</v>
      </c>
      <c r="C19" s="722">
        <f t="shared" si="8"/>
        <v>10.331999999999999</v>
      </c>
      <c r="D19" s="610">
        <f t="shared" si="8"/>
        <v>10.331999999999999</v>
      </c>
      <c r="E19" s="610">
        <f t="shared" si="8"/>
        <v>10.331999999999999</v>
      </c>
      <c r="F19" s="610">
        <f t="shared" ref="F19:M19" si="9">F17*(10^-6)*F18*(10^3)</f>
        <v>10.331999999999999</v>
      </c>
      <c r="G19" s="610">
        <f t="shared" si="9"/>
        <v>10.331999999999999</v>
      </c>
      <c r="H19" s="610">
        <f t="shared" si="9"/>
        <v>10.331999999999999</v>
      </c>
      <c r="I19" s="610">
        <f t="shared" si="9"/>
        <v>10.331999999999999</v>
      </c>
      <c r="J19" s="610">
        <f t="shared" si="9"/>
        <v>10.331999999999999</v>
      </c>
      <c r="K19" s="610">
        <f t="shared" si="9"/>
        <v>10.331999999999999</v>
      </c>
      <c r="L19" s="610">
        <f t="shared" si="9"/>
        <v>10.331999999999999</v>
      </c>
      <c r="M19" s="610">
        <f t="shared" si="9"/>
        <v>10.331999999999999</v>
      </c>
      <c r="N19" s="610">
        <f t="shared" si="8"/>
        <v>10.331999999999999</v>
      </c>
      <c r="O19" s="610">
        <f t="shared" si="8"/>
        <v>10.331999999999999</v>
      </c>
      <c r="P19" s="610">
        <f t="shared" si="8"/>
        <v>10.331999999999999</v>
      </c>
      <c r="Q19" s="610">
        <f t="shared" si="8"/>
        <v>10.331999999999999</v>
      </c>
      <c r="R19" s="610">
        <f t="shared" si="8"/>
        <v>10.331999999999999</v>
      </c>
      <c r="S19" s="610">
        <f>S17*(10^-6)*S18*(10^3)</f>
        <v>10.331999999999999</v>
      </c>
      <c r="T19" s="1023">
        <f>T17*(10^-6)*T18*(10^3)</f>
        <v>10.331999999999999</v>
      </c>
      <c r="U19" s="610"/>
      <c r="V19" s="610"/>
      <c r="W19" s="610"/>
      <c r="X19" s="610"/>
      <c r="Y19" s="610"/>
      <c r="AF19" s="610"/>
      <c r="AG19" s="610"/>
      <c r="AH19" s="610"/>
      <c r="AI19" s="721"/>
      <c r="AN19" s="1022"/>
      <c r="AT19" s="721"/>
      <c r="BB19" s="1022"/>
      <c r="BH19" s="721"/>
      <c r="BN19" s="1193"/>
      <c r="BO19" s="338"/>
      <c r="BP19" s="338"/>
      <c r="BQ19" s="338"/>
      <c r="BR19" s="338"/>
      <c r="BS19" s="1156"/>
      <c r="BT19" s="338"/>
      <c r="BU19" s="338"/>
      <c r="BV19" s="338"/>
      <c r="BW19" s="338"/>
      <c r="BX19" s="338"/>
      <c r="BY19" s="721"/>
      <c r="CC19" s="1022"/>
      <c r="CK19" s="721"/>
      <c r="CO19" s="1022"/>
      <c r="CU19" s="721"/>
      <c r="CX19" s="1022"/>
      <c r="DD19" s="293"/>
      <c r="DE19" s="338"/>
      <c r="DF19" s="338"/>
      <c r="DG19" s="338"/>
      <c r="DH19" s="338"/>
      <c r="DI19" s="338"/>
      <c r="DJ19" s="338"/>
      <c r="DK19" s="338"/>
      <c r="DL19" s="1103"/>
      <c r="DM19" s="338"/>
      <c r="DN19" s="338"/>
      <c r="DO19" s="338"/>
      <c r="DP19" s="338"/>
      <c r="DQ19" s="338"/>
      <c r="DR19" s="337"/>
      <c r="DS19" s="338"/>
      <c r="DT19" s="338"/>
      <c r="DU19" s="338"/>
      <c r="DV19" s="338"/>
      <c r="DW19" s="338"/>
      <c r="DX19" s="1103"/>
      <c r="DY19" s="338"/>
      <c r="DZ19" s="338"/>
      <c r="EA19" s="338"/>
      <c r="EB19" s="338"/>
      <c r="EC19" s="338"/>
      <c r="ED19" s="721"/>
      <c r="EE19" s="338"/>
      <c r="EF19" s="338"/>
      <c r="EG19" s="338"/>
      <c r="EH19" s="338"/>
      <c r="EI19" s="338"/>
      <c r="EJ19" s="338"/>
      <c r="EK19" s="338"/>
      <c r="EL19" s="1103"/>
      <c r="EM19" s="338"/>
      <c r="EN19" s="338"/>
      <c r="ER19" s="1253"/>
      <c r="ES19" s="721"/>
      <c r="EW19" s="1131"/>
      <c r="EX19" s="611" t="s">
        <v>84</v>
      </c>
      <c r="EY19" s="610">
        <f t="shared" ref="EY19:HH19" si="10">EY17*(10^-6)*EY18*(10^3)</f>
        <v>0.51659999999999995</v>
      </c>
      <c r="EZ19" s="610">
        <f t="shared" si="10"/>
        <v>0.51659999999999995</v>
      </c>
      <c r="FA19" s="610">
        <f t="shared" si="10"/>
        <v>0.51659999999999995</v>
      </c>
      <c r="FB19" s="610">
        <f t="shared" si="10"/>
        <v>0.51659999999999995</v>
      </c>
      <c r="FC19" s="610">
        <f t="shared" si="10"/>
        <v>0.51659999999999995</v>
      </c>
      <c r="FD19" s="610">
        <f t="shared" si="10"/>
        <v>0.51659999999999995</v>
      </c>
      <c r="FE19" s="610">
        <f t="shared" si="10"/>
        <v>0.51659999999999995</v>
      </c>
      <c r="FF19" s="610">
        <f t="shared" si="10"/>
        <v>0.51659999999999995</v>
      </c>
      <c r="FG19" s="610">
        <f t="shared" si="10"/>
        <v>0.51659999999999995</v>
      </c>
      <c r="FH19" s="610">
        <f t="shared" si="10"/>
        <v>0.51659999999999995</v>
      </c>
      <c r="FI19" s="610">
        <f t="shared" si="10"/>
        <v>0.51659999999999995</v>
      </c>
      <c r="FJ19" s="610">
        <f t="shared" si="10"/>
        <v>0.51659999999999995</v>
      </c>
      <c r="FK19" s="610">
        <f t="shared" si="10"/>
        <v>0.51659999999999995</v>
      </c>
      <c r="FL19" s="610">
        <f t="shared" si="10"/>
        <v>0.51659999999999995</v>
      </c>
      <c r="FM19" s="610">
        <f t="shared" si="10"/>
        <v>0.51659999999999995</v>
      </c>
      <c r="FN19" s="610">
        <f t="shared" si="10"/>
        <v>0.51659999999999995</v>
      </c>
      <c r="FO19" s="610">
        <f t="shared" si="10"/>
        <v>0.51659999999999995</v>
      </c>
      <c r="FP19" s="610"/>
      <c r="FQ19" s="1363"/>
      <c r="FR19" s="610"/>
      <c r="FS19" s="610"/>
      <c r="FT19" s="610"/>
      <c r="FU19" s="610"/>
      <c r="FV19" s="610"/>
      <c r="FW19" s="610"/>
      <c r="FX19" s="610"/>
      <c r="FY19" s="610"/>
      <c r="FZ19" s="610"/>
      <c r="GA19" s="610"/>
      <c r="GB19" s="610"/>
      <c r="GC19" s="610"/>
      <c r="GD19" s="610"/>
      <c r="GE19" s="610"/>
      <c r="GF19" s="610"/>
      <c r="GG19" s="610"/>
      <c r="GH19" s="610"/>
      <c r="GI19" s="610"/>
      <c r="GJ19" s="610"/>
      <c r="GK19" s="610"/>
      <c r="GL19" s="610"/>
      <c r="GM19" s="722">
        <f t="shared" si="10"/>
        <v>0.51659999999999995</v>
      </c>
      <c r="GN19" s="610">
        <f t="shared" si="10"/>
        <v>0.51659999999999995</v>
      </c>
      <c r="GO19" s="610">
        <f t="shared" si="10"/>
        <v>0.51659999999999995</v>
      </c>
      <c r="GP19" s="610">
        <f t="shared" si="10"/>
        <v>0.51659999999999995</v>
      </c>
      <c r="GQ19" s="610">
        <f t="shared" si="10"/>
        <v>0.51659999999999995</v>
      </c>
      <c r="GR19" s="610">
        <f t="shared" si="10"/>
        <v>0.51659999999999995</v>
      </c>
      <c r="GS19" s="610">
        <f t="shared" si="10"/>
        <v>0.51659999999999995</v>
      </c>
      <c r="GT19" s="610">
        <f t="shared" si="10"/>
        <v>0.51659999999999995</v>
      </c>
      <c r="GU19" s="610">
        <f t="shared" si="10"/>
        <v>0.51659999999999995</v>
      </c>
      <c r="GV19" s="610">
        <f t="shared" si="10"/>
        <v>0.51659999999999995</v>
      </c>
      <c r="GW19" s="610">
        <f t="shared" si="10"/>
        <v>0.51659999999999995</v>
      </c>
      <c r="GX19" s="610">
        <f t="shared" si="10"/>
        <v>0.51659999999999995</v>
      </c>
      <c r="GY19" s="610">
        <f t="shared" si="10"/>
        <v>0.51659999999999995</v>
      </c>
      <c r="GZ19" s="610">
        <f t="shared" si="10"/>
        <v>0.51659999999999995</v>
      </c>
      <c r="HA19" s="610">
        <f t="shared" si="10"/>
        <v>0.51659999999999995</v>
      </c>
      <c r="HB19" s="610">
        <f t="shared" si="10"/>
        <v>0.51659999999999995</v>
      </c>
      <c r="HC19" s="610">
        <f t="shared" si="10"/>
        <v>0.51659999999999995</v>
      </c>
      <c r="HD19" s="610">
        <f t="shared" si="10"/>
        <v>0.51659999999999995</v>
      </c>
      <c r="HE19" s="610">
        <f t="shared" si="10"/>
        <v>0.51659999999999995</v>
      </c>
      <c r="HF19" s="610">
        <f t="shared" si="10"/>
        <v>0.51659999999999995</v>
      </c>
      <c r="HG19" s="610">
        <f t="shared" si="10"/>
        <v>0.51659999999999995</v>
      </c>
      <c r="HH19" s="610">
        <f t="shared" si="10"/>
        <v>0.51659999999999995</v>
      </c>
      <c r="HI19" s="610"/>
    </row>
    <row r="20" spans="1:217" s="611" customFormat="1" x14ac:dyDescent="0.25">
      <c r="A20" s="610" t="s">
        <v>151</v>
      </c>
      <c r="B20" s="612">
        <f t="shared" ref="B20:R20" si="11">B19/B7</f>
        <v>49.999999999999986</v>
      </c>
      <c r="C20" s="723">
        <f t="shared" si="11"/>
        <v>50.986971969996048</v>
      </c>
      <c r="D20" s="612">
        <f t="shared" si="11"/>
        <v>51.797262746277632</v>
      </c>
      <c r="E20" s="612">
        <f t="shared" si="11"/>
        <v>51.564605479862252</v>
      </c>
      <c r="F20" s="612">
        <f t="shared" ref="F20:M20" si="12">F19/F7</f>
        <v>51.115618661257599</v>
      </c>
      <c r="G20" s="612">
        <f t="shared" si="12"/>
        <v>52.032029007402926</v>
      </c>
      <c r="H20" s="612">
        <f t="shared" si="12"/>
        <v>51.716888577435171</v>
      </c>
      <c r="I20" s="612">
        <f t="shared" si="12"/>
        <v>51.168779714738506</v>
      </c>
      <c r="J20" s="612">
        <f t="shared" si="12"/>
        <v>52.176547823452168</v>
      </c>
      <c r="K20" s="612">
        <f t="shared" si="12"/>
        <v>51.469562618312239</v>
      </c>
      <c r="L20" s="612">
        <f t="shared" si="12"/>
        <v>51.523462823517669</v>
      </c>
      <c r="M20" s="612">
        <f t="shared" si="12"/>
        <v>52.073988206239598</v>
      </c>
      <c r="N20" s="612">
        <f t="shared" si="11"/>
        <v>51.984905660377351</v>
      </c>
      <c r="O20" s="612">
        <f t="shared" si="11"/>
        <v>52.139685102947105</v>
      </c>
      <c r="P20" s="612">
        <f t="shared" si="11"/>
        <v>51.890914569835765</v>
      </c>
      <c r="Q20" s="612">
        <f t="shared" si="11"/>
        <v>52.231939740154687</v>
      </c>
      <c r="R20" s="612">
        <f t="shared" si="11"/>
        <v>51.339130434782604</v>
      </c>
      <c r="S20" s="612">
        <f>S19/S7</f>
        <v>51.351888667992043</v>
      </c>
      <c r="T20" s="1024">
        <f>T19/T7</f>
        <v>52.039891205802356</v>
      </c>
      <c r="U20" s="612"/>
      <c r="V20" s="612"/>
      <c r="W20" s="612"/>
      <c r="X20" s="612"/>
      <c r="Y20" s="612"/>
      <c r="AF20" s="612"/>
      <c r="AG20" s="612"/>
      <c r="AH20" s="612"/>
      <c r="AI20" s="721"/>
      <c r="AN20" s="1022"/>
      <c r="AT20" s="721"/>
      <c r="BB20" s="1022"/>
      <c r="BH20" s="721"/>
      <c r="BN20" s="1193"/>
      <c r="BO20" s="338"/>
      <c r="BP20" s="338"/>
      <c r="BQ20" s="338"/>
      <c r="BR20" s="338"/>
      <c r="BS20" s="1156"/>
      <c r="BT20" s="338"/>
      <c r="BU20" s="338"/>
      <c r="BV20" s="338"/>
      <c r="BW20" s="338"/>
      <c r="BX20" s="338"/>
      <c r="BY20" s="721"/>
      <c r="CC20" s="1022"/>
      <c r="CK20" s="721"/>
      <c r="CO20" s="1022"/>
      <c r="CU20" s="721"/>
      <c r="CX20" s="1022"/>
      <c r="DD20" s="293"/>
      <c r="DE20" s="338"/>
      <c r="DF20" s="338"/>
      <c r="DG20" s="338"/>
      <c r="DH20" s="338"/>
      <c r="DI20" s="338"/>
      <c r="DJ20" s="338"/>
      <c r="DK20" s="338"/>
      <c r="DL20" s="1103"/>
      <c r="DM20" s="338"/>
      <c r="DN20" s="338"/>
      <c r="DO20" s="338"/>
      <c r="DP20" s="338"/>
      <c r="DQ20" s="338"/>
      <c r="DR20" s="337"/>
      <c r="DS20" s="338"/>
      <c r="DT20" s="338"/>
      <c r="DU20" s="338"/>
      <c r="DV20" s="338"/>
      <c r="DW20" s="338"/>
      <c r="DX20" s="1103"/>
      <c r="DY20" s="338"/>
      <c r="DZ20" s="338"/>
      <c r="EA20" s="338"/>
      <c r="EB20" s="338"/>
      <c r="EC20" s="338"/>
      <c r="ED20" s="721"/>
      <c r="EE20" s="338"/>
      <c r="EF20" s="338"/>
      <c r="EG20" s="338"/>
      <c r="EH20" s="338"/>
      <c r="EI20" s="338"/>
      <c r="EJ20" s="338"/>
      <c r="EK20" s="338"/>
      <c r="EL20" s="1103"/>
      <c r="EM20" s="338"/>
      <c r="EN20" s="338"/>
      <c r="ER20" s="1253"/>
      <c r="ES20" s="721"/>
      <c r="EW20" s="1131"/>
      <c r="EX20" s="610" t="s">
        <v>151</v>
      </c>
      <c r="EY20" s="612">
        <f t="shared" ref="EY20:HH20" si="13">EY19/EY7</f>
        <v>0.25833616706338886</v>
      </c>
      <c r="EZ20" s="612">
        <f>EZ19/EZ7</f>
        <v>0.25815414290925626</v>
      </c>
      <c r="FA20" s="612">
        <f t="shared" si="13"/>
        <v>0.25815543295754378</v>
      </c>
      <c r="FB20" s="612">
        <f t="shared" si="13"/>
        <v>0.25820059277178281</v>
      </c>
      <c r="FC20" s="612">
        <f t="shared" si="13"/>
        <v>0.25811673711664718</v>
      </c>
      <c r="FD20" s="612">
        <f t="shared" si="13"/>
        <v>0.25824576838863833</v>
      </c>
      <c r="FE20" s="612">
        <f t="shared" si="13"/>
        <v>0.25819026913561738</v>
      </c>
      <c r="FF20" s="612">
        <f t="shared" si="13"/>
        <v>0.2581386633354153</v>
      </c>
      <c r="FG20" s="612">
        <f t="shared" si="13"/>
        <v>0.25827288134745846</v>
      </c>
      <c r="FH20" s="612">
        <f t="shared" si="13"/>
        <v>0.25831420728140048</v>
      </c>
      <c r="FI20" s="612">
        <f t="shared" si="13"/>
        <v>0.25825609646360115</v>
      </c>
      <c r="FJ20" s="612">
        <f t="shared" si="13"/>
        <v>0.25826900771907368</v>
      </c>
      <c r="FK20" s="612">
        <f t="shared" si="13"/>
        <v>0.25818768835556533</v>
      </c>
      <c r="FL20" s="612">
        <f t="shared" si="13"/>
        <v>0.258311624023081</v>
      </c>
      <c r="FM20" s="612">
        <f t="shared" si="13"/>
        <v>0.25824060466092796</v>
      </c>
      <c r="FN20" s="612">
        <f t="shared" si="13"/>
        <v>0.2582315686343119</v>
      </c>
      <c r="FO20" s="612">
        <f t="shared" si="13"/>
        <v>0.25836200688165156</v>
      </c>
      <c r="FP20" s="612"/>
      <c r="FQ20" s="1364"/>
      <c r="FR20" s="612"/>
      <c r="FS20" s="612"/>
      <c r="FT20" s="612"/>
      <c r="FU20" s="612"/>
      <c r="FV20" s="612"/>
      <c r="FW20" s="612"/>
      <c r="FX20" s="612"/>
      <c r="FY20" s="612"/>
      <c r="FZ20" s="612"/>
      <c r="GA20" s="612"/>
      <c r="GB20" s="612"/>
      <c r="GC20" s="612"/>
      <c r="GD20" s="612"/>
      <c r="GE20" s="612"/>
      <c r="GF20" s="612"/>
      <c r="GG20" s="612"/>
      <c r="GH20" s="612"/>
      <c r="GI20" s="612"/>
      <c r="GJ20" s="612"/>
      <c r="GK20" s="612"/>
      <c r="GL20" s="612"/>
      <c r="GM20" s="723">
        <f t="shared" si="13"/>
        <v>0.25773298742765915</v>
      </c>
      <c r="GN20" s="612">
        <f t="shared" si="13"/>
        <v>0.25806773903486863</v>
      </c>
      <c r="GO20" s="612">
        <f t="shared" si="13"/>
        <v>0.25819672131147542</v>
      </c>
      <c r="GP20" s="612">
        <f t="shared" si="13"/>
        <v>0.2584059464380396</v>
      </c>
      <c r="GQ20" s="612">
        <f t="shared" si="13"/>
        <v>0.25843567873133394</v>
      </c>
      <c r="GR20" s="612">
        <f t="shared" si="13"/>
        <v>0.2582173704414587</v>
      </c>
      <c r="GS20" s="612">
        <f t="shared" si="13"/>
        <v>0.25835683850447094</v>
      </c>
      <c r="GT20" s="612">
        <f t="shared" si="13"/>
        <v>0.25826255192997011</v>
      </c>
      <c r="GU20" s="612">
        <f t="shared" si="13"/>
        <v>0.25816833414958368</v>
      </c>
      <c r="GV20" s="612">
        <f t="shared" si="13"/>
        <v>0.25823544113971503</v>
      </c>
      <c r="GW20" s="612">
        <f t="shared" si="13"/>
        <v>0.25812447535675737</v>
      </c>
      <c r="GX20" s="612">
        <f t="shared" si="13"/>
        <v>0.25822124252103107</v>
      </c>
      <c r="GY20" s="612">
        <f t="shared" si="13"/>
        <v>0.25835683850447094</v>
      </c>
      <c r="GZ20" s="612">
        <f t="shared" si="13"/>
        <v>0.25813479373201148</v>
      </c>
      <c r="HA20" s="612">
        <f t="shared" si="13"/>
        <v>0.25840723900418672</v>
      </c>
      <c r="HB20" s="612">
        <f t="shared" si="13"/>
        <v>0.25819672131147542</v>
      </c>
      <c r="HC20" s="612">
        <f t="shared" si="13"/>
        <v>0.25816317351803542</v>
      </c>
      <c r="HD20" s="612">
        <f t="shared" si="13"/>
        <v>0.2582018832843519</v>
      </c>
      <c r="HE20" s="612">
        <f t="shared" si="13"/>
        <v>0.25818123663114967</v>
      </c>
      <c r="HF20" s="612">
        <f t="shared" si="13"/>
        <v>0.25832195736637614</v>
      </c>
      <c r="HG20" s="612">
        <f t="shared" si="13"/>
        <v>0.25813092424461975</v>
      </c>
      <c r="HH20" s="612">
        <f t="shared" si="13"/>
        <v>0.25828450292982419</v>
      </c>
      <c r="HI20" s="612"/>
    </row>
    <row r="21" spans="1:217" s="8" customFormat="1" x14ac:dyDescent="0.25">
      <c r="C21" s="7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1017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"/>
      <c r="AJ21" s="754"/>
      <c r="AK21" s="754"/>
      <c r="AL21" s="754"/>
      <c r="AM21" s="754"/>
      <c r="AN21" s="1017"/>
      <c r="AO21" s="754"/>
      <c r="AP21" s="754"/>
      <c r="AQ21" s="754"/>
      <c r="AR21" s="754"/>
      <c r="AS21" s="754"/>
      <c r="AT21" s="7"/>
      <c r="AU21" s="754"/>
      <c r="AV21" s="754"/>
      <c r="AW21" s="754"/>
      <c r="AX21" s="754"/>
      <c r="AY21" s="754"/>
      <c r="AZ21" s="754"/>
      <c r="BA21" s="754"/>
      <c r="BB21" s="1017"/>
      <c r="BC21" s="754"/>
      <c r="BD21" s="754"/>
      <c r="BE21" s="754"/>
      <c r="BF21" s="754"/>
      <c r="BG21" s="754"/>
      <c r="BH21" s="7"/>
      <c r="BI21" s="754"/>
      <c r="BJ21" s="754"/>
      <c r="BK21" s="754"/>
      <c r="BL21" s="754"/>
      <c r="BM21" s="754"/>
      <c r="BN21" s="1188"/>
      <c r="BO21" s="338"/>
      <c r="BP21" s="338"/>
      <c r="BQ21" s="338"/>
      <c r="BR21" s="338"/>
      <c r="BS21" s="1156"/>
      <c r="BT21" s="338"/>
      <c r="BU21" s="338"/>
      <c r="BV21" s="338"/>
      <c r="BW21" s="338"/>
      <c r="BX21" s="338"/>
      <c r="BY21" s="7"/>
      <c r="BZ21" s="754"/>
      <c r="CA21" s="754"/>
      <c r="CB21" s="754"/>
      <c r="CC21" s="1017"/>
      <c r="CD21" s="754"/>
      <c r="CE21" s="754"/>
      <c r="CF21" s="754"/>
      <c r="CG21" s="754"/>
      <c r="CH21" s="754"/>
      <c r="CI21" s="754"/>
      <c r="CJ21" s="754"/>
      <c r="CK21" s="7"/>
      <c r="CL21" s="754"/>
      <c r="CM21" s="754"/>
      <c r="CN21" s="754"/>
      <c r="CO21" s="1017"/>
      <c r="CP21" s="754"/>
      <c r="CQ21" s="754"/>
      <c r="CR21" s="754"/>
      <c r="CS21" s="754"/>
      <c r="CT21" s="754"/>
      <c r="CU21" s="7"/>
      <c r="CV21" s="754"/>
      <c r="CW21" s="754"/>
      <c r="CX21" s="1017"/>
      <c r="CY21" s="754"/>
      <c r="CZ21" s="754"/>
      <c r="DD21" s="293"/>
      <c r="DE21" s="338"/>
      <c r="DF21" s="338"/>
      <c r="DG21" s="338"/>
      <c r="DH21" s="338"/>
      <c r="DI21" s="338"/>
      <c r="DJ21" s="338"/>
      <c r="DK21" s="338"/>
      <c r="DL21" s="1103"/>
      <c r="DM21" s="338"/>
      <c r="DN21" s="338"/>
      <c r="DO21" s="338"/>
      <c r="DP21" s="338"/>
      <c r="DQ21" s="338"/>
      <c r="DR21" s="337"/>
      <c r="DS21" s="338"/>
      <c r="DT21" s="338"/>
      <c r="DU21" s="338"/>
      <c r="DV21" s="338"/>
      <c r="DW21" s="338"/>
      <c r="DX21" s="1103"/>
      <c r="DY21" s="338"/>
      <c r="DZ21" s="338"/>
      <c r="EA21" s="338"/>
      <c r="EB21" s="338"/>
      <c r="EC21" s="338"/>
      <c r="ED21" s="7"/>
      <c r="EE21" s="338"/>
      <c r="EF21" s="338"/>
      <c r="EG21" s="338"/>
      <c r="EH21" s="338"/>
      <c r="EI21" s="338"/>
      <c r="EJ21" s="338"/>
      <c r="EK21" s="338"/>
      <c r="EL21" s="1103"/>
      <c r="EM21" s="338"/>
      <c r="EN21" s="338"/>
      <c r="EP21" s="754"/>
      <c r="EQ21" s="754"/>
      <c r="ER21" s="1253"/>
      <c r="ES21" s="7"/>
      <c r="ET21" s="754"/>
      <c r="EU21" s="754"/>
      <c r="EV21" s="754"/>
      <c r="EW21" s="1131"/>
      <c r="FO21" s="754"/>
      <c r="FP21" s="754"/>
      <c r="FQ21" s="766"/>
      <c r="FR21" s="754"/>
      <c r="FS21" s="754"/>
      <c r="FT21" s="754"/>
      <c r="FU21" s="754"/>
      <c r="FV21" s="754"/>
      <c r="FW21" s="754"/>
      <c r="FX21" s="754"/>
      <c r="FY21" s="754"/>
      <c r="FZ21" s="754"/>
      <c r="GA21" s="754"/>
      <c r="GB21" s="754"/>
      <c r="GC21" s="754"/>
      <c r="GD21" s="754"/>
      <c r="GE21" s="754"/>
      <c r="GF21" s="754"/>
      <c r="GG21" s="754"/>
      <c r="GH21" s="754"/>
      <c r="GI21" s="754"/>
      <c r="GJ21" s="754"/>
      <c r="GK21" s="754"/>
      <c r="GL21" s="754"/>
      <c r="GM21" s="7"/>
      <c r="HI21" s="754"/>
    </row>
    <row r="22" spans="1:217" s="611" customFormat="1" x14ac:dyDescent="0.25">
      <c r="A22" s="614" t="s">
        <v>268</v>
      </c>
      <c r="B22" s="614"/>
      <c r="C22" s="722"/>
      <c r="D22" s="610"/>
      <c r="E22" s="610"/>
      <c r="F22" s="610"/>
      <c r="G22" s="610"/>
      <c r="H22" s="610"/>
      <c r="I22" s="610"/>
      <c r="J22" s="610"/>
      <c r="K22" s="610"/>
      <c r="L22" s="610"/>
      <c r="M22" s="610"/>
      <c r="N22" s="610"/>
      <c r="O22" s="610"/>
      <c r="P22" s="610"/>
      <c r="Q22" s="610"/>
      <c r="R22" s="610"/>
      <c r="S22" s="610"/>
      <c r="T22" s="1023"/>
      <c r="U22" s="610"/>
      <c r="V22" s="610"/>
      <c r="W22" s="610"/>
      <c r="X22" s="610"/>
      <c r="Y22" s="610"/>
      <c r="AF22" s="610"/>
      <c r="AG22" s="610"/>
      <c r="AH22" s="610"/>
      <c r="AI22" s="721"/>
      <c r="AN22" s="1022"/>
      <c r="AT22" s="721"/>
      <c r="BB22" s="1022"/>
      <c r="BH22" s="721"/>
      <c r="BN22" s="1193"/>
      <c r="BO22" s="338"/>
      <c r="BP22" s="338"/>
      <c r="BQ22" s="338"/>
      <c r="BR22" s="338"/>
      <c r="BS22" s="1156"/>
      <c r="BT22" s="338"/>
      <c r="BU22" s="338"/>
      <c r="BV22" s="338"/>
      <c r="BW22" s="338"/>
      <c r="BX22" s="338"/>
      <c r="BY22" s="721"/>
      <c r="CC22" s="1022"/>
      <c r="CK22" s="721"/>
      <c r="CO22" s="1022"/>
      <c r="CU22" s="721"/>
      <c r="CX22" s="1022"/>
      <c r="DD22" s="293"/>
      <c r="DE22" s="338"/>
      <c r="DF22" s="338"/>
      <c r="DG22" s="338"/>
      <c r="DH22" s="338"/>
      <c r="DI22" s="338"/>
      <c r="DJ22" s="338"/>
      <c r="DK22" s="338"/>
      <c r="DL22" s="1103"/>
      <c r="DM22" s="338"/>
      <c r="DN22" s="338"/>
      <c r="DO22" s="338"/>
      <c r="DP22" s="338"/>
      <c r="DQ22" s="338"/>
      <c r="DR22" s="337"/>
      <c r="DS22" s="338"/>
      <c r="DT22" s="338"/>
      <c r="DU22" s="338"/>
      <c r="DV22" s="338"/>
      <c r="DW22" s="338"/>
      <c r="DX22" s="1103"/>
      <c r="DY22" s="338"/>
      <c r="DZ22" s="338"/>
      <c r="EA22" s="338"/>
      <c r="EB22" s="338"/>
      <c r="EC22" s="338"/>
      <c r="ED22" s="721"/>
      <c r="EE22" s="338"/>
      <c r="EF22" s="338"/>
      <c r="EG22" s="338"/>
      <c r="EH22" s="338"/>
      <c r="EI22" s="338"/>
      <c r="EJ22" s="338"/>
      <c r="EK22" s="338"/>
      <c r="EL22" s="1103"/>
      <c r="EM22" s="338"/>
      <c r="EN22" s="338"/>
      <c r="ER22" s="1253"/>
      <c r="ES22" s="721"/>
      <c r="EW22" s="1131"/>
      <c r="EX22" s="614" t="s">
        <v>268</v>
      </c>
      <c r="EY22" s="610"/>
      <c r="EZ22" s="610"/>
      <c r="FA22" s="610"/>
      <c r="FB22" s="610"/>
      <c r="FC22" s="610"/>
      <c r="FD22" s="610"/>
      <c r="FE22" s="610"/>
      <c r="FF22" s="610"/>
      <c r="FG22" s="610"/>
      <c r="FH22" s="610"/>
      <c r="FI22" s="610"/>
      <c r="FJ22" s="610"/>
      <c r="FK22" s="610"/>
      <c r="FL22" s="610"/>
      <c r="FM22" s="610"/>
      <c r="FN22" s="610"/>
      <c r="FO22" s="610"/>
      <c r="FP22" s="610"/>
      <c r="FQ22" s="1363"/>
      <c r="FR22" s="610"/>
      <c r="FS22" s="610"/>
      <c r="FT22" s="610"/>
      <c r="FU22" s="610"/>
      <c r="FV22" s="610"/>
      <c r="FW22" s="610"/>
      <c r="FX22" s="610"/>
      <c r="FY22" s="610"/>
      <c r="FZ22" s="610"/>
      <c r="GA22" s="610"/>
      <c r="GB22" s="610"/>
      <c r="GC22" s="610"/>
      <c r="GD22" s="610"/>
      <c r="GE22" s="610"/>
      <c r="GF22" s="610"/>
      <c r="GG22" s="610"/>
      <c r="GH22" s="610"/>
      <c r="GI22" s="610"/>
      <c r="GJ22" s="610"/>
      <c r="GK22" s="610"/>
      <c r="GL22" s="610"/>
      <c r="GM22" s="722"/>
      <c r="GN22" s="610"/>
      <c r="GO22" s="610"/>
      <c r="GP22" s="610"/>
      <c r="GQ22" s="610"/>
      <c r="GR22" s="610"/>
      <c r="GS22" s="610"/>
      <c r="GT22" s="610"/>
      <c r="GU22" s="610"/>
      <c r="GV22" s="610"/>
      <c r="GW22" s="610"/>
      <c r="GX22" s="610"/>
      <c r="GY22" s="610"/>
      <c r="GZ22" s="610"/>
      <c r="HA22" s="610"/>
      <c r="HB22" s="610"/>
      <c r="HC22" s="610"/>
      <c r="HD22" s="610"/>
      <c r="HE22" s="610"/>
      <c r="HF22" s="610"/>
      <c r="HG22" s="610"/>
      <c r="HH22" s="610"/>
      <c r="HI22" s="610"/>
    </row>
    <row r="23" spans="1:217" s="611" customFormat="1" x14ac:dyDescent="0.25">
      <c r="A23" s="611" t="s">
        <v>167</v>
      </c>
      <c r="B23" s="611">
        <v>100</v>
      </c>
      <c r="C23" s="722">
        <v>98.3</v>
      </c>
      <c r="D23" s="610">
        <v>98.3</v>
      </c>
      <c r="E23" s="610">
        <v>98.3</v>
      </c>
      <c r="F23" s="610">
        <v>98.3</v>
      </c>
      <c r="G23" s="610">
        <v>98.3</v>
      </c>
      <c r="H23" s="610">
        <v>98.3</v>
      </c>
      <c r="I23" s="610">
        <v>98.3</v>
      </c>
      <c r="J23" s="610">
        <v>98.3</v>
      </c>
      <c r="K23" s="610">
        <v>98.3</v>
      </c>
      <c r="L23" s="610">
        <v>98.3</v>
      </c>
      <c r="M23" s="610">
        <v>98.3</v>
      </c>
      <c r="N23" s="610">
        <v>98.3</v>
      </c>
      <c r="O23" s="610">
        <v>98.3</v>
      </c>
      <c r="P23" s="610">
        <v>98.3</v>
      </c>
      <c r="Q23" s="610">
        <v>98.3</v>
      </c>
      <c r="R23" s="610">
        <v>98.3</v>
      </c>
      <c r="S23" s="610">
        <v>98.3</v>
      </c>
      <c r="T23" s="1023">
        <v>98.3</v>
      </c>
      <c r="U23" s="610"/>
      <c r="V23" s="610"/>
      <c r="W23" s="610"/>
      <c r="X23" s="610"/>
      <c r="Y23" s="610"/>
      <c r="AF23" s="610"/>
      <c r="AG23" s="610"/>
      <c r="AH23" s="610"/>
      <c r="AI23" s="721"/>
      <c r="AN23" s="1022"/>
      <c r="AT23" s="721"/>
      <c r="BB23" s="1022"/>
      <c r="BH23" s="721"/>
      <c r="BN23" s="1193"/>
      <c r="BO23" s="338"/>
      <c r="BP23" s="338"/>
      <c r="BQ23" s="338"/>
      <c r="BR23" s="338"/>
      <c r="BS23" s="1156"/>
      <c r="BT23" s="338"/>
      <c r="BU23" s="338"/>
      <c r="BV23" s="338"/>
      <c r="BW23" s="338"/>
      <c r="BX23" s="338"/>
      <c r="BY23" s="721"/>
      <c r="CC23" s="1022"/>
      <c r="CK23" s="721"/>
      <c r="CO23" s="1022"/>
      <c r="CU23" s="721"/>
      <c r="CX23" s="1022"/>
      <c r="DD23" s="293"/>
      <c r="DE23" s="338"/>
      <c r="DF23" s="338"/>
      <c r="DG23" s="338"/>
      <c r="DH23" s="338"/>
      <c r="DI23" s="338"/>
      <c r="DJ23" s="338"/>
      <c r="DK23" s="338"/>
      <c r="DL23" s="1103"/>
      <c r="DM23" s="338"/>
      <c r="DN23" s="338"/>
      <c r="DO23" s="338"/>
      <c r="DP23" s="338"/>
      <c r="DQ23" s="338"/>
      <c r="DR23" s="337"/>
      <c r="DS23" s="338"/>
      <c r="DT23" s="338"/>
      <c r="DU23" s="338"/>
      <c r="DV23" s="338"/>
      <c r="DW23" s="338"/>
      <c r="DX23" s="1103"/>
      <c r="DY23" s="338"/>
      <c r="DZ23" s="338"/>
      <c r="EA23" s="338"/>
      <c r="EB23" s="338"/>
      <c r="EC23" s="338"/>
      <c r="ED23" s="721"/>
      <c r="EE23" s="338"/>
      <c r="EF23" s="338"/>
      <c r="EG23" s="338"/>
      <c r="EH23" s="338"/>
      <c r="EI23" s="338"/>
      <c r="EJ23" s="338"/>
      <c r="EK23" s="338"/>
      <c r="EL23" s="1103"/>
      <c r="EM23" s="338"/>
      <c r="EN23" s="338"/>
      <c r="ER23" s="1253"/>
      <c r="ES23" s="721"/>
      <c r="EW23" s="1131"/>
      <c r="EX23" s="611" t="s">
        <v>167</v>
      </c>
      <c r="EY23" s="613">
        <v>9.93</v>
      </c>
      <c r="EZ23" s="613">
        <v>9.93</v>
      </c>
      <c r="FA23" s="613">
        <v>9.93</v>
      </c>
      <c r="FB23" s="613">
        <v>9.93</v>
      </c>
      <c r="FC23" s="613">
        <v>9.93</v>
      </c>
      <c r="FD23" s="613">
        <v>9.93</v>
      </c>
      <c r="FE23" s="613">
        <v>9.93</v>
      </c>
      <c r="FF23" s="613">
        <v>9.93</v>
      </c>
      <c r="FG23" s="613">
        <v>9.93</v>
      </c>
      <c r="FH23" s="613">
        <v>9.93</v>
      </c>
      <c r="FI23" s="613">
        <v>9.93</v>
      </c>
      <c r="FJ23" s="613">
        <v>9.93</v>
      </c>
      <c r="FK23" s="613">
        <v>9.93</v>
      </c>
      <c r="FL23" s="613">
        <v>9.93</v>
      </c>
      <c r="FM23" s="613">
        <v>9.93</v>
      </c>
      <c r="FN23" s="613">
        <v>9.93</v>
      </c>
      <c r="FO23" s="613">
        <v>9.93</v>
      </c>
      <c r="FP23" s="613"/>
      <c r="FQ23" s="1365"/>
      <c r="FR23" s="613"/>
      <c r="FS23" s="613"/>
      <c r="FT23" s="613"/>
      <c r="FU23" s="613"/>
      <c r="FV23" s="613"/>
      <c r="FW23" s="613"/>
      <c r="FX23" s="613"/>
      <c r="FY23" s="613"/>
      <c r="FZ23" s="613"/>
      <c r="GA23" s="613"/>
      <c r="GB23" s="613"/>
      <c r="GC23" s="613"/>
      <c r="GD23" s="613"/>
      <c r="GE23" s="613"/>
      <c r="GF23" s="613"/>
      <c r="GG23" s="613"/>
      <c r="GH23" s="613"/>
      <c r="GI23" s="613"/>
      <c r="GJ23" s="613"/>
      <c r="GK23" s="613"/>
      <c r="GL23" s="613"/>
      <c r="GM23" s="1487">
        <v>9.93</v>
      </c>
      <c r="GN23" s="613">
        <v>9.93</v>
      </c>
      <c r="GO23" s="613">
        <v>9.93</v>
      </c>
      <c r="GP23" s="613">
        <v>9.93</v>
      </c>
      <c r="GQ23" s="613">
        <v>9.93</v>
      </c>
      <c r="GR23" s="613">
        <v>9.93</v>
      </c>
      <c r="GS23" s="613">
        <v>9.93</v>
      </c>
      <c r="GT23" s="613">
        <v>9.93</v>
      </c>
      <c r="GU23" s="613">
        <v>9.93</v>
      </c>
      <c r="GV23" s="613">
        <v>9.93</v>
      </c>
      <c r="GW23" s="613">
        <v>9.93</v>
      </c>
      <c r="GX23" s="613">
        <v>9.93</v>
      </c>
      <c r="GY23" s="613">
        <v>9.93</v>
      </c>
      <c r="GZ23" s="613">
        <v>9.93</v>
      </c>
      <c r="HA23" s="613">
        <v>9.93</v>
      </c>
      <c r="HB23" s="613">
        <v>9.93</v>
      </c>
      <c r="HC23" s="613">
        <v>9.93</v>
      </c>
      <c r="HD23" s="613">
        <v>9.93</v>
      </c>
      <c r="HE23" s="613">
        <v>9.93</v>
      </c>
      <c r="HF23" s="613">
        <v>9.93</v>
      </c>
      <c r="HG23" s="613">
        <v>9.93</v>
      </c>
      <c r="HH23" s="613">
        <v>9.93</v>
      </c>
      <c r="HI23" s="613"/>
    </row>
    <row r="24" spans="1:217" s="611" customFormat="1" x14ac:dyDescent="0.25">
      <c r="A24" s="611" t="s">
        <v>83</v>
      </c>
      <c r="B24" s="610">
        <v>50</v>
      </c>
      <c r="C24" s="722">
        <v>50</v>
      </c>
      <c r="D24" s="610">
        <v>50</v>
      </c>
      <c r="E24" s="610">
        <v>50</v>
      </c>
      <c r="F24" s="610">
        <v>50</v>
      </c>
      <c r="G24" s="610">
        <v>50</v>
      </c>
      <c r="H24" s="610">
        <v>50</v>
      </c>
      <c r="I24" s="610">
        <v>50</v>
      </c>
      <c r="J24" s="610">
        <v>50</v>
      </c>
      <c r="K24" s="610">
        <v>50</v>
      </c>
      <c r="L24" s="610">
        <v>50</v>
      </c>
      <c r="M24" s="610">
        <v>50</v>
      </c>
      <c r="N24" s="610">
        <v>50</v>
      </c>
      <c r="O24" s="610">
        <v>50</v>
      </c>
      <c r="P24" s="610">
        <v>50</v>
      </c>
      <c r="Q24" s="610">
        <v>50</v>
      </c>
      <c r="R24" s="610">
        <v>50</v>
      </c>
      <c r="S24" s="610">
        <v>50</v>
      </c>
      <c r="T24" s="1023">
        <v>50</v>
      </c>
      <c r="U24" s="610"/>
      <c r="V24" s="610"/>
      <c r="W24" s="610"/>
      <c r="X24" s="610"/>
      <c r="Y24" s="610"/>
      <c r="AF24" s="610"/>
      <c r="AG24" s="610"/>
      <c r="AH24" s="610"/>
      <c r="AI24" s="721"/>
      <c r="AN24" s="1022"/>
      <c r="AT24" s="721"/>
      <c r="BB24" s="1022"/>
      <c r="BH24" s="721"/>
      <c r="BN24" s="1193"/>
      <c r="BO24" s="338"/>
      <c r="BP24" s="338"/>
      <c r="BQ24" s="338"/>
      <c r="BR24" s="338"/>
      <c r="BS24" s="1156"/>
      <c r="BT24" s="338"/>
      <c r="BU24" s="338"/>
      <c r="BV24" s="338"/>
      <c r="BW24" s="338"/>
      <c r="BX24" s="338"/>
      <c r="BY24" s="721"/>
      <c r="CC24" s="1022"/>
      <c r="CK24" s="721"/>
      <c r="CO24" s="1022"/>
      <c r="CU24" s="721"/>
      <c r="CX24" s="1022"/>
      <c r="DD24" s="293"/>
      <c r="DE24" s="338"/>
      <c r="DF24" s="338"/>
      <c r="DG24" s="338"/>
      <c r="DH24" s="338"/>
      <c r="DI24" s="338"/>
      <c r="DJ24" s="338"/>
      <c r="DK24" s="338"/>
      <c r="DL24" s="1103"/>
      <c r="DM24" s="338"/>
      <c r="DN24" s="338"/>
      <c r="DO24" s="338"/>
      <c r="DP24" s="338"/>
      <c r="DQ24" s="338"/>
      <c r="DR24" s="337"/>
      <c r="DS24" s="338"/>
      <c r="DT24" s="338"/>
      <c r="DU24" s="338"/>
      <c r="DV24" s="338"/>
      <c r="DW24" s="338"/>
      <c r="DX24" s="1103"/>
      <c r="DY24" s="338"/>
      <c r="DZ24" s="338"/>
      <c r="EA24" s="338"/>
      <c r="EB24" s="338"/>
      <c r="EC24" s="338"/>
      <c r="ED24" s="721"/>
      <c r="EE24" s="338"/>
      <c r="EF24" s="338"/>
      <c r="EG24" s="338"/>
      <c r="EH24" s="338"/>
      <c r="EI24" s="338"/>
      <c r="EJ24" s="338"/>
      <c r="EK24" s="338"/>
      <c r="EL24" s="1103"/>
      <c r="EM24" s="338"/>
      <c r="EN24" s="338"/>
      <c r="ER24" s="1253"/>
      <c r="ES24" s="721"/>
      <c r="EW24" s="1131"/>
      <c r="EX24" s="611" t="s">
        <v>83</v>
      </c>
      <c r="EY24" s="610">
        <v>50</v>
      </c>
      <c r="EZ24" s="610">
        <v>50</v>
      </c>
      <c r="FA24" s="610">
        <v>50</v>
      </c>
      <c r="FB24" s="610">
        <v>50</v>
      </c>
      <c r="FC24" s="610">
        <v>50</v>
      </c>
      <c r="FD24" s="610">
        <v>50</v>
      </c>
      <c r="FE24" s="610">
        <v>50</v>
      </c>
      <c r="FF24" s="610">
        <v>50</v>
      </c>
      <c r="FG24" s="610">
        <v>50</v>
      </c>
      <c r="FH24" s="610">
        <v>50</v>
      </c>
      <c r="FI24" s="610">
        <v>50</v>
      </c>
      <c r="FJ24" s="610">
        <v>50</v>
      </c>
      <c r="FK24" s="610">
        <v>50</v>
      </c>
      <c r="FL24" s="610">
        <v>50</v>
      </c>
      <c r="FM24" s="610">
        <v>50</v>
      </c>
      <c r="FN24" s="610">
        <v>50</v>
      </c>
      <c r="FO24" s="610">
        <v>50</v>
      </c>
      <c r="FP24" s="610"/>
      <c r="FQ24" s="1363"/>
      <c r="FR24" s="610"/>
      <c r="FS24" s="610"/>
      <c r="FT24" s="610"/>
      <c r="FU24" s="610"/>
      <c r="FV24" s="610"/>
      <c r="FW24" s="610"/>
      <c r="FX24" s="610"/>
      <c r="FY24" s="610"/>
      <c r="FZ24" s="610"/>
      <c r="GA24" s="610"/>
      <c r="GB24" s="610"/>
      <c r="GC24" s="610"/>
      <c r="GD24" s="610"/>
      <c r="GE24" s="610"/>
      <c r="GF24" s="610"/>
      <c r="GG24" s="610"/>
      <c r="GH24" s="610"/>
      <c r="GI24" s="610"/>
      <c r="GJ24" s="610"/>
      <c r="GK24" s="610"/>
      <c r="GL24" s="610"/>
      <c r="GM24" s="722">
        <v>50</v>
      </c>
      <c r="GN24" s="610">
        <v>50</v>
      </c>
      <c r="GO24" s="610">
        <v>50</v>
      </c>
      <c r="GP24" s="610">
        <v>50</v>
      </c>
      <c r="GQ24" s="610">
        <v>50</v>
      </c>
      <c r="GR24" s="610">
        <v>50</v>
      </c>
      <c r="GS24" s="610">
        <v>50</v>
      </c>
      <c r="GT24" s="610">
        <v>50</v>
      </c>
      <c r="GU24" s="610">
        <v>50</v>
      </c>
      <c r="GV24" s="610">
        <v>50</v>
      </c>
      <c r="GW24" s="610">
        <v>50</v>
      </c>
      <c r="GX24" s="610">
        <v>50</v>
      </c>
      <c r="GY24" s="610">
        <v>50</v>
      </c>
      <c r="GZ24" s="610">
        <v>50</v>
      </c>
      <c r="HA24" s="610">
        <v>50</v>
      </c>
      <c r="HB24" s="610">
        <v>50</v>
      </c>
      <c r="HC24" s="610">
        <v>50</v>
      </c>
      <c r="HD24" s="610">
        <v>50</v>
      </c>
      <c r="HE24" s="610">
        <v>50</v>
      </c>
      <c r="HF24" s="610">
        <v>50</v>
      </c>
      <c r="HG24" s="610">
        <v>50</v>
      </c>
      <c r="HH24" s="610">
        <v>50</v>
      </c>
      <c r="HI24" s="610"/>
    </row>
    <row r="25" spans="1:217" s="611" customFormat="1" x14ac:dyDescent="0.25">
      <c r="A25" s="611" t="s">
        <v>84</v>
      </c>
      <c r="B25" s="610">
        <f t="shared" ref="B25:R25" si="14">B23*(10^-6)*B24*(10^3)</f>
        <v>4.9999999999999991</v>
      </c>
      <c r="C25" s="722">
        <f>C23*(10^-6)*C24*(10^3)</f>
        <v>4.9149999999999991</v>
      </c>
      <c r="D25" s="610">
        <f t="shared" si="14"/>
        <v>4.9149999999999991</v>
      </c>
      <c r="E25" s="610">
        <f t="shared" si="14"/>
        <v>4.9149999999999991</v>
      </c>
      <c r="F25" s="610">
        <f t="shared" ref="F25:M25" si="15">F23*(10^-6)*F24*(10^3)</f>
        <v>4.9149999999999991</v>
      </c>
      <c r="G25" s="610">
        <f t="shared" si="15"/>
        <v>4.9149999999999991</v>
      </c>
      <c r="H25" s="610">
        <f t="shared" si="15"/>
        <v>4.9149999999999991</v>
      </c>
      <c r="I25" s="610">
        <f t="shared" si="15"/>
        <v>4.9149999999999991</v>
      </c>
      <c r="J25" s="610">
        <f t="shared" si="15"/>
        <v>4.9149999999999991</v>
      </c>
      <c r="K25" s="610">
        <f t="shared" si="15"/>
        <v>4.9149999999999991</v>
      </c>
      <c r="L25" s="610">
        <f t="shared" si="15"/>
        <v>4.9149999999999991</v>
      </c>
      <c r="M25" s="610">
        <f t="shared" si="15"/>
        <v>4.9149999999999991</v>
      </c>
      <c r="N25" s="610">
        <f t="shared" si="14"/>
        <v>4.9149999999999991</v>
      </c>
      <c r="O25" s="610">
        <f t="shared" si="14"/>
        <v>4.9149999999999991</v>
      </c>
      <c r="P25" s="610">
        <f t="shared" si="14"/>
        <v>4.9149999999999991</v>
      </c>
      <c r="Q25" s="610">
        <f t="shared" si="14"/>
        <v>4.9149999999999991</v>
      </c>
      <c r="R25" s="610">
        <f t="shared" si="14"/>
        <v>4.9149999999999991</v>
      </c>
      <c r="S25" s="610">
        <f>S23*(10^-6)*S24*(10^3)</f>
        <v>4.9149999999999991</v>
      </c>
      <c r="T25" s="1023">
        <f>T23*(10^-6)*T24*(10^3)</f>
        <v>4.9149999999999991</v>
      </c>
      <c r="U25" s="610"/>
      <c r="V25" s="610"/>
      <c r="W25" s="610"/>
      <c r="X25" s="610"/>
      <c r="Y25" s="610"/>
      <c r="AF25" s="610"/>
      <c r="AG25" s="610"/>
      <c r="AH25" s="610"/>
      <c r="AI25" s="721"/>
      <c r="AN25" s="1022"/>
      <c r="AT25" s="721"/>
      <c r="BB25" s="1022"/>
      <c r="BH25" s="721"/>
      <c r="BN25" s="1193"/>
      <c r="BO25" s="338"/>
      <c r="BP25" s="338"/>
      <c r="BQ25" s="338"/>
      <c r="BR25" s="338"/>
      <c r="BS25" s="1156"/>
      <c r="BT25" s="338"/>
      <c r="BU25" s="338"/>
      <c r="BV25" s="338"/>
      <c r="BW25" s="338"/>
      <c r="BX25" s="338"/>
      <c r="BY25" s="721"/>
      <c r="CC25" s="1022"/>
      <c r="CK25" s="721"/>
      <c r="CO25" s="1022"/>
      <c r="CU25" s="721"/>
      <c r="CX25" s="1022"/>
      <c r="DD25" s="293"/>
      <c r="DE25" s="338"/>
      <c r="DF25" s="338"/>
      <c r="DG25" s="338"/>
      <c r="DH25" s="338"/>
      <c r="DI25" s="338"/>
      <c r="DJ25" s="338"/>
      <c r="DK25" s="338"/>
      <c r="DL25" s="1103"/>
      <c r="DM25" s="338"/>
      <c r="DN25" s="338"/>
      <c r="DO25" s="338"/>
      <c r="DP25" s="338"/>
      <c r="DQ25" s="338"/>
      <c r="DR25" s="337"/>
      <c r="DS25" s="338"/>
      <c r="DT25" s="338"/>
      <c r="DU25" s="338"/>
      <c r="DV25" s="338"/>
      <c r="DW25" s="338"/>
      <c r="DX25" s="1103"/>
      <c r="DY25" s="338"/>
      <c r="DZ25" s="338"/>
      <c r="EA25" s="338"/>
      <c r="EB25" s="338"/>
      <c r="EC25" s="338"/>
      <c r="ED25" s="721"/>
      <c r="EE25" s="338"/>
      <c r="EF25" s="338"/>
      <c r="EG25" s="338"/>
      <c r="EH25" s="338"/>
      <c r="EI25" s="338"/>
      <c r="EJ25" s="338"/>
      <c r="EK25" s="338"/>
      <c r="EL25" s="1103"/>
      <c r="EM25" s="338"/>
      <c r="EN25" s="338"/>
      <c r="ER25" s="1253"/>
      <c r="ES25" s="721"/>
      <c r="EW25" s="1131"/>
      <c r="EX25" s="611" t="s">
        <v>84</v>
      </c>
      <c r="EY25" s="610">
        <f t="shared" ref="EY25:HH25" si="16">EY23*(10^-6)*EY24*(10^3)</f>
        <v>0.4965</v>
      </c>
      <c r="EZ25" s="610">
        <f t="shared" si="16"/>
        <v>0.4965</v>
      </c>
      <c r="FA25" s="610">
        <f t="shared" si="16"/>
        <v>0.4965</v>
      </c>
      <c r="FB25" s="610">
        <f t="shared" si="16"/>
        <v>0.4965</v>
      </c>
      <c r="FC25" s="610">
        <f t="shared" si="16"/>
        <v>0.4965</v>
      </c>
      <c r="FD25" s="610">
        <f t="shared" si="16"/>
        <v>0.4965</v>
      </c>
      <c r="FE25" s="610">
        <f t="shared" si="16"/>
        <v>0.4965</v>
      </c>
      <c r="FF25" s="610">
        <f t="shared" si="16"/>
        <v>0.4965</v>
      </c>
      <c r="FG25" s="610">
        <f t="shared" si="16"/>
        <v>0.4965</v>
      </c>
      <c r="FH25" s="610">
        <f t="shared" si="16"/>
        <v>0.4965</v>
      </c>
      <c r="FI25" s="610">
        <f t="shared" si="16"/>
        <v>0.4965</v>
      </c>
      <c r="FJ25" s="610">
        <f t="shared" si="16"/>
        <v>0.4965</v>
      </c>
      <c r="FK25" s="610">
        <f t="shared" si="16"/>
        <v>0.4965</v>
      </c>
      <c r="FL25" s="610">
        <f t="shared" si="16"/>
        <v>0.4965</v>
      </c>
      <c r="FM25" s="610">
        <f t="shared" si="16"/>
        <v>0.4965</v>
      </c>
      <c r="FN25" s="610">
        <f t="shared" si="16"/>
        <v>0.4965</v>
      </c>
      <c r="FO25" s="610">
        <f t="shared" si="16"/>
        <v>0.4965</v>
      </c>
      <c r="FP25" s="610"/>
      <c r="FQ25" s="1363"/>
      <c r="FR25" s="610"/>
      <c r="FS25" s="610"/>
      <c r="FT25" s="610"/>
      <c r="FU25" s="610"/>
      <c r="FV25" s="610"/>
      <c r="FW25" s="610"/>
      <c r="FX25" s="610"/>
      <c r="FY25" s="610"/>
      <c r="FZ25" s="610"/>
      <c r="GA25" s="610"/>
      <c r="GB25" s="610"/>
      <c r="GC25" s="610"/>
      <c r="GD25" s="610"/>
      <c r="GE25" s="610"/>
      <c r="GF25" s="610"/>
      <c r="GG25" s="610"/>
      <c r="GH25" s="610"/>
      <c r="GI25" s="610"/>
      <c r="GJ25" s="610"/>
      <c r="GK25" s="610"/>
      <c r="GL25" s="610"/>
      <c r="GM25" s="722">
        <f t="shared" si="16"/>
        <v>0.4965</v>
      </c>
      <c r="GN25" s="610">
        <f t="shared" si="16"/>
        <v>0.4965</v>
      </c>
      <c r="GO25" s="610">
        <f t="shared" si="16"/>
        <v>0.4965</v>
      </c>
      <c r="GP25" s="610">
        <f t="shared" si="16"/>
        <v>0.4965</v>
      </c>
      <c r="GQ25" s="610">
        <f t="shared" si="16"/>
        <v>0.4965</v>
      </c>
      <c r="GR25" s="610">
        <f t="shared" si="16"/>
        <v>0.4965</v>
      </c>
      <c r="GS25" s="610">
        <f t="shared" si="16"/>
        <v>0.4965</v>
      </c>
      <c r="GT25" s="610">
        <f t="shared" si="16"/>
        <v>0.4965</v>
      </c>
      <c r="GU25" s="610">
        <f t="shared" si="16"/>
        <v>0.4965</v>
      </c>
      <c r="GV25" s="610">
        <f t="shared" si="16"/>
        <v>0.4965</v>
      </c>
      <c r="GW25" s="610">
        <f t="shared" si="16"/>
        <v>0.4965</v>
      </c>
      <c r="GX25" s="610">
        <f t="shared" si="16"/>
        <v>0.4965</v>
      </c>
      <c r="GY25" s="610">
        <f t="shared" si="16"/>
        <v>0.4965</v>
      </c>
      <c r="GZ25" s="610">
        <f t="shared" si="16"/>
        <v>0.4965</v>
      </c>
      <c r="HA25" s="610">
        <f t="shared" si="16"/>
        <v>0.4965</v>
      </c>
      <c r="HB25" s="610">
        <f t="shared" si="16"/>
        <v>0.4965</v>
      </c>
      <c r="HC25" s="610">
        <f t="shared" si="16"/>
        <v>0.4965</v>
      </c>
      <c r="HD25" s="610">
        <f t="shared" si="16"/>
        <v>0.4965</v>
      </c>
      <c r="HE25" s="610">
        <f t="shared" si="16"/>
        <v>0.4965</v>
      </c>
      <c r="HF25" s="610">
        <f t="shared" si="16"/>
        <v>0.4965</v>
      </c>
      <c r="HG25" s="610">
        <f t="shared" si="16"/>
        <v>0.4965</v>
      </c>
      <c r="HH25" s="610">
        <f t="shared" si="16"/>
        <v>0.4965</v>
      </c>
      <c r="HI25" s="610"/>
    </row>
    <row r="26" spans="1:217" s="611" customFormat="1" x14ac:dyDescent="0.25">
      <c r="A26" s="610" t="s">
        <v>151</v>
      </c>
      <c r="B26" s="612">
        <f t="shared" ref="B26:R26" si="17">B25/B7</f>
        <v>24.999999999999993</v>
      </c>
      <c r="C26" s="723">
        <f>C25/C7</f>
        <v>24.254836162652978</v>
      </c>
      <c r="D26" s="612">
        <f t="shared" si="17"/>
        <v>24.640296786484178</v>
      </c>
      <c r="E26" s="612">
        <f t="shared" si="17"/>
        <v>24.529620202625139</v>
      </c>
      <c r="F26" s="612">
        <f t="shared" ref="F26:M26" si="18">F25/F7</f>
        <v>24.316034235393058</v>
      </c>
      <c r="G26" s="612">
        <f t="shared" si="18"/>
        <v>24.751976632925413</v>
      </c>
      <c r="H26" s="612">
        <f t="shared" si="18"/>
        <v>24.602062268495338</v>
      </c>
      <c r="I26" s="612">
        <f t="shared" si="18"/>
        <v>24.341323296354989</v>
      </c>
      <c r="J26" s="612">
        <f t="shared" si="18"/>
        <v>24.820725179274817</v>
      </c>
      <c r="K26" s="612">
        <f t="shared" si="18"/>
        <v>24.484407691541293</v>
      </c>
      <c r="L26" s="612">
        <f t="shared" si="18"/>
        <v>24.510048371814687</v>
      </c>
      <c r="M26" s="612">
        <f t="shared" si="18"/>
        <v>24.771936898341814</v>
      </c>
      <c r="N26" s="612">
        <f t="shared" si="17"/>
        <v>24.729559748427668</v>
      </c>
      <c r="O26" s="612">
        <f t="shared" si="17"/>
        <v>24.803189341945899</v>
      </c>
      <c r="P26" s="612">
        <f t="shared" si="17"/>
        <v>24.684847571694032</v>
      </c>
      <c r="Q26" s="612">
        <f t="shared" si="17"/>
        <v>24.84707547646731</v>
      </c>
      <c r="R26" s="612">
        <f t="shared" si="17"/>
        <v>24.422360248447198</v>
      </c>
      <c r="S26" s="612">
        <f>S25/S7</f>
        <v>24.428429423459242</v>
      </c>
      <c r="T26" s="1024">
        <f>T25/T7</f>
        <v>24.755716732144652</v>
      </c>
      <c r="U26" s="612"/>
      <c r="V26" s="612"/>
      <c r="W26" s="612"/>
      <c r="X26" s="612"/>
      <c r="Y26" s="612"/>
      <c r="AF26" s="612"/>
      <c r="AG26" s="612"/>
      <c r="AH26" s="612"/>
      <c r="AI26" s="721"/>
      <c r="AN26" s="1022"/>
      <c r="AT26" s="721"/>
      <c r="BB26" s="1022"/>
      <c r="BH26" s="721"/>
      <c r="BN26" s="1193"/>
      <c r="BO26" s="338"/>
      <c r="BP26" s="338"/>
      <c r="BQ26" s="338"/>
      <c r="BR26" s="338"/>
      <c r="BS26" s="1156"/>
      <c r="BT26" s="338"/>
      <c r="BU26" s="338"/>
      <c r="BV26" s="338"/>
      <c r="BW26" s="338"/>
      <c r="BX26" s="338"/>
      <c r="BY26" s="721"/>
      <c r="CC26" s="1022"/>
      <c r="CK26" s="721"/>
      <c r="CO26" s="1022"/>
      <c r="CU26" s="721"/>
      <c r="CX26" s="1022"/>
      <c r="DD26" s="293"/>
      <c r="DE26" s="338"/>
      <c r="DF26" s="338"/>
      <c r="DG26" s="338"/>
      <c r="DH26" s="338"/>
      <c r="DI26" s="338"/>
      <c r="DJ26" s="338"/>
      <c r="DK26" s="338"/>
      <c r="DL26" s="1103"/>
      <c r="DM26" s="338"/>
      <c r="DN26" s="338"/>
      <c r="DO26" s="338"/>
      <c r="DP26" s="338"/>
      <c r="DQ26" s="338"/>
      <c r="DR26" s="337"/>
      <c r="DS26" s="338"/>
      <c r="DT26" s="338"/>
      <c r="DU26" s="338"/>
      <c r="DV26" s="338"/>
      <c r="DW26" s="338"/>
      <c r="DX26" s="1103"/>
      <c r="DY26" s="338"/>
      <c r="DZ26" s="338"/>
      <c r="EA26" s="338"/>
      <c r="EB26" s="338"/>
      <c r="EC26" s="338"/>
      <c r="ED26" s="721"/>
      <c r="EE26" s="338"/>
      <c r="EF26" s="338"/>
      <c r="EG26" s="338"/>
      <c r="EH26" s="338"/>
      <c r="EI26" s="338"/>
      <c r="EJ26" s="338"/>
      <c r="EK26" s="338"/>
      <c r="EL26" s="1103"/>
      <c r="EM26" s="338"/>
      <c r="EN26" s="338"/>
      <c r="ER26" s="1253"/>
      <c r="ES26" s="721"/>
      <c r="EW26" s="1131"/>
      <c r="EX26" s="610" t="s">
        <v>151</v>
      </c>
      <c r="EY26" s="612">
        <f t="shared" ref="EY26:HH26" si="19">EY25/EY7</f>
        <v>0.24828475986638129</v>
      </c>
      <c r="EZ26" s="612">
        <f t="shared" si="19"/>
        <v>0.24810981795285666</v>
      </c>
      <c r="FA26" s="612">
        <f t="shared" si="19"/>
        <v>0.24811105780762777</v>
      </c>
      <c r="FB26" s="612">
        <f t="shared" si="19"/>
        <v>0.24815446053269488</v>
      </c>
      <c r="FC26" s="612">
        <f t="shared" si="19"/>
        <v>0.24807386755403663</v>
      </c>
      <c r="FD26" s="612">
        <f t="shared" si="19"/>
        <v>0.24819787844552643</v>
      </c>
      <c r="FE26" s="612">
        <f t="shared" si="19"/>
        <v>0.2481445385711073</v>
      </c>
      <c r="FF26" s="612">
        <f t="shared" si="19"/>
        <v>0.24809494066208618</v>
      </c>
      <c r="FG26" s="612">
        <f t="shared" si="19"/>
        <v>0.24822393648666891</v>
      </c>
      <c r="FH26" s="612">
        <f t="shared" si="19"/>
        <v>0.24826365450099755</v>
      </c>
      <c r="FI26" s="612">
        <f t="shared" si="19"/>
        <v>0.24820780467320555</v>
      </c>
      <c r="FJ26" s="612">
        <f t="shared" si="19"/>
        <v>0.2482202135743711</v>
      </c>
      <c r="FK26" s="612">
        <f t="shared" si="19"/>
        <v>0.24814205820468097</v>
      </c>
      <c r="FL26" s="612">
        <f t="shared" si="19"/>
        <v>0.24826117175272885</v>
      </c>
      <c r="FM26" s="612">
        <f t="shared" si="19"/>
        <v>0.24819291562940524</v>
      </c>
      <c r="FN26" s="612">
        <f t="shared" si="19"/>
        <v>0.24818423117873764</v>
      </c>
      <c r="FO26" s="612">
        <f t="shared" si="19"/>
        <v>0.24830959430263264</v>
      </c>
      <c r="FP26" s="612"/>
      <c r="FQ26" s="1364"/>
      <c r="FR26" s="612"/>
      <c r="FS26" s="612"/>
      <c r="FT26" s="612"/>
      <c r="FU26" s="612"/>
      <c r="FV26" s="612"/>
      <c r="FW26" s="612"/>
      <c r="FX26" s="612"/>
      <c r="FY26" s="612"/>
      <c r="FZ26" s="612"/>
      <c r="GA26" s="612"/>
      <c r="GB26" s="612"/>
      <c r="GC26" s="612"/>
      <c r="GD26" s="612"/>
      <c r="GE26" s="612"/>
      <c r="GF26" s="612"/>
      <c r="GG26" s="612"/>
      <c r="GH26" s="612"/>
      <c r="GI26" s="612"/>
      <c r="GJ26" s="612"/>
      <c r="GK26" s="612"/>
      <c r="GL26" s="612"/>
      <c r="GM26" s="723">
        <f t="shared" si="19"/>
        <v>0.24770504889243664</v>
      </c>
      <c r="GN26" s="612">
        <f t="shared" si="19"/>
        <v>0.24802677590168851</v>
      </c>
      <c r="GO26" s="612">
        <f t="shared" si="19"/>
        <v>0.24815073970411836</v>
      </c>
      <c r="GP26" s="612">
        <f t="shared" si="19"/>
        <v>0.24835182424794167</v>
      </c>
      <c r="GQ26" s="612">
        <f t="shared" si="19"/>
        <v>0.24838039970984765</v>
      </c>
      <c r="GR26" s="612">
        <f t="shared" si="19"/>
        <v>0.24817058541266793</v>
      </c>
      <c r="GS26" s="612">
        <f t="shared" si="19"/>
        <v>0.24830462701794395</v>
      </c>
      <c r="GT26" s="612">
        <f t="shared" si="19"/>
        <v>0.24821400896869952</v>
      </c>
      <c r="GU26" s="612">
        <f t="shared" si="19"/>
        <v>0.24812345703691116</v>
      </c>
      <c r="GV26" s="612">
        <f t="shared" si="19"/>
        <v>0.24818795301174704</v>
      </c>
      <c r="GW26" s="612">
        <f t="shared" si="19"/>
        <v>0.2480813047127953</v>
      </c>
      <c r="GX26" s="612">
        <f t="shared" si="19"/>
        <v>0.24817430683641489</v>
      </c>
      <c r="GY26" s="612">
        <f t="shared" si="19"/>
        <v>0.24830462701794395</v>
      </c>
      <c r="GZ26" s="612">
        <f t="shared" si="19"/>
        <v>0.24809122161816438</v>
      </c>
      <c r="HA26" s="612">
        <f t="shared" si="19"/>
        <v>0.24835306652260689</v>
      </c>
      <c r="HB26" s="612">
        <f t="shared" si="19"/>
        <v>0.24815073970411836</v>
      </c>
      <c r="HC26" s="612">
        <f t="shared" si="19"/>
        <v>0.24811849719648588</v>
      </c>
      <c r="HD26" s="612">
        <f t="shared" si="19"/>
        <v>0.24815570083368318</v>
      </c>
      <c r="HE26" s="612">
        <f t="shared" si="19"/>
        <v>0.24813585750554748</v>
      </c>
      <c r="HF26" s="612">
        <f t="shared" si="19"/>
        <v>0.24827110304375871</v>
      </c>
      <c r="HG26" s="612">
        <f t="shared" si="19"/>
        <v>0.24808750268574081</v>
      </c>
      <c r="HH26" s="612">
        <f t="shared" si="19"/>
        <v>0.24823510589364639</v>
      </c>
      <c r="HI26" s="612"/>
    </row>
    <row r="27" spans="1:217" s="8" customFormat="1" x14ac:dyDescent="0.25">
      <c r="C27" s="7"/>
      <c r="D27" s="754"/>
      <c r="E27" s="754"/>
      <c r="F27" s="754"/>
      <c r="G27" s="754"/>
      <c r="H27" s="754"/>
      <c r="I27" s="754"/>
      <c r="J27" s="754"/>
      <c r="K27" s="754"/>
      <c r="L27" s="754"/>
      <c r="M27" s="754"/>
      <c r="N27" s="754"/>
      <c r="O27" s="754"/>
      <c r="P27" s="754"/>
      <c r="Q27" s="754"/>
      <c r="R27" s="754"/>
      <c r="S27" s="754"/>
      <c r="T27" s="1017"/>
      <c r="U27" s="754"/>
      <c r="V27" s="754"/>
      <c r="W27" s="754"/>
      <c r="X27" s="754"/>
      <c r="Y27" s="754"/>
      <c r="Z27" s="754"/>
      <c r="AA27" s="754"/>
      <c r="AB27" s="754"/>
      <c r="AC27" s="754"/>
      <c r="AD27" s="754"/>
      <c r="AE27" s="754"/>
      <c r="AF27" s="754"/>
      <c r="AG27" s="754"/>
      <c r="AH27" s="754"/>
      <c r="AI27" s="7"/>
      <c r="AJ27" s="754"/>
      <c r="AK27" s="754"/>
      <c r="AL27" s="754"/>
      <c r="AM27" s="754"/>
      <c r="AN27" s="1017"/>
      <c r="AO27" s="754"/>
      <c r="AP27" s="754"/>
      <c r="AQ27" s="754"/>
      <c r="AR27" s="754"/>
      <c r="AS27" s="754"/>
      <c r="AT27" s="7"/>
      <c r="AU27" s="754"/>
      <c r="AV27" s="754"/>
      <c r="AW27" s="754"/>
      <c r="AX27" s="754"/>
      <c r="AY27" s="754"/>
      <c r="AZ27" s="754"/>
      <c r="BA27" s="754"/>
      <c r="BB27" s="1017"/>
      <c r="BC27" s="754"/>
      <c r="BD27" s="754"/>
      <c r="BE27" s="754"/>
      <c r="BF27" s="754"/>
      <c r="BG27" s="754"/>
      <c r="BH27" s="7"/>
      <c r="BI27" s="754"/>
      <c r="BJ27" s="754"/>
      <c r="BK27" s="754"/>
      <c r="BL27" s="754"/>
      <c r="BM27" s="754"/>
      <c r="BN27" s="1188"/>
      <c r="BO27" s="338"/>
      <c r="BP27" s="338"/>
      <c r="BQ27" s="338"/>
      <c r="BR27" s="338"/>
      <c r="BS27" s="1156"/>
      <c r="BT27" s="338"/>
      <c r="BU27" s="338"/>
      <c r="BV27" s="338"/>
      <c r="BW27" s="338"/>
      <c r="BX27" s="338"/>
      <c r="BY27" s="7"/>
      <c r="BZ27" s="754"/>
      <c r="CA27" s="754"/>
      <c r="CB27" s="754"/>
      <c r="CC27" s="1017"/>
      <c r="CD27" s="754"/>
      <c r="CE27" s="754"/>
      <c r="CF27" s="754"/>
      <c r="CG27" s="754"/>
      <c r="CH27" s="754"/>
      <c r="CI27" s="754"/>
      <c r="CJ27" s="754"/>
      <c r="CK27" s="7"/>
      <c r="CL27" s="754"/>
      <c r="CM27" s="754"/>
      <c r="CN27" s="754"/>
      <c r="CO27" s="1017"/>
      <c r="CP27" s="754"/>
      <c r="CQ27" s="754"/>
      <c r="CR27" s="754"/>
      <c r="CS27" s="754"/>
      <c r="CT27" s="754"/>
      <c r="CU27" s="7"/>
      <c r="CV27" s="754"/>
      <c r="CW27" s="754"/>
      <c r="CX27" s="1017"/>
      <c r="CY27" s="754"/>
      <c r="CZ27" s="754"/>
      <c r="DD27" s="293"/>
      <c r="DE27" s="338"/>
      <c r="DF27" s="338"/>
      <c r="DG27" s="338"/>
      <c r="DH27" s="338"/>
      <c r="DI27" s="338"/>
      <c r="DJ27" s="338"/>
      <c r="DK27" s="338"/>
      <c r="DL27" s="1103"/>
      <c r="DM27" s="338"/>
      <c r="DN27" s="338"/>
      <c r="DO27" s="338"/>
      <c r="DP27" s="338"/>
      <c r="DQ27" s="338"/>
      <c r="DR27" s="337"/>
      <c r="DS27" s="338"/>
      <c r="DT27" s="338"/>
      <c r="DU27" s="338"/>
      <c r="DV27" s="338"/>
      <c r="DW27" s="338"/>
      <c r="DX27" s="1103"/>
      <c r="DY27" s="338"/>
      <c r="DZ27" s="338"/>
      <c r="EA27" s="338"/>
      <c r="EB27" s="338"/>
      <c r="EC27" s="338"/>
      <c r="ED27" s="7"/>
      <c r="EE27" s="338"/>
      <c r="EF27" s="338"/>
      <c r="EG27" s="338"/>
      <c r="EH27" s="338"/>
      <c r="EI27" s="338"/>
      <c r="EJ27" s="338"/>
      <c r="EK27" s="338"/>
      <c r="EL27" s="1103"/>
      <c r="EM27" s="338"/>
      <c r="EN27" s="338"/>
      <c r="EP27" s="754"/>
      <c r="EQ27" s="754"/>
      <c r="ER27" s="1253"/>
      <c r="ES27" s="7"/>
      <c r="ET27" s="754"/>
      <c r="EU27" s="754"/>
      <c r="EV27" s="754"/>
      <c r="EW27" s="1131"/>
      <c r="FO27" s="754"/>
      <c r="FP27" s="754"/>
      <c r="FQ27" s="766"/>
      <c r="FR27" s="754"/>
      <c r="FS27" s="754"/>
      <c r="FT27" s="754"/>
      <c r="FU27" s="754"/>
      <c r="FV27" s="754"/>
      <c r="FW27" s="754"/>
      <c r="FX27" s="754"/>
      <c r="FY27" s="754"/>
      <c r="FZ27" s="754"/>
      <c r="GA27" s="754"/>
      <c r="GB27" s="754"/>
      <c r="GC27" s="754"/>
      <c r="GD27" s="754"/>
      <c r="GE27" s="754"/>
      <c r="GF27" s="754"/>
      <c r="GG27" s="754"/>
      <c r="GH27" s="754"/>
      <c r="GI27" s="754"/>
      <c r="GJ27" s="754"/>
      <c r="GK27" s="754"/>
      <c r="GL27" s="754"/>
      <c r="GM27" s="7"/>
      <c r="HI27" s="754"/>
    </row>
    <row r="28" spans="1:217" s="611" customFormat="1" x14ac:dyDescent="0.25">
      <c r="A28" s="614" t="s">
        <v>375</v>
      </c>
      <c r="B28" s="614"/>
      <c r="C28" s="722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1023"/>
      <c r="U28" s="610"/>
      <c r="V28" s="610"/>
      <c r="W28" s="610"/>
      <c r="X28" s="610"/>
      <c r="Y28" s="610"/>
      <c r="AF28" s="610"/>
      <c r="AG28" s="610"/>
      <c r="AH28" s="610"/>
      <c r="AI28" s="721"/>
      <c r="AN28" s="1022"/>
      <c r="AT28" s="721"/>
      <c r="BB28" s="1022"/>
      <c r="BH28" s="721"/>
      <c r="BN28" s="1193"/>
      <c r="BO28" s="338"/>
      <c r="BP28" s="338"/>
      <c r="BQ28" s="338"/>
      <c r="BR28" s="338"/>
      <c r="BS28" s="1156"/>
      <c r="BT28" s="338"/>
      <c r="BU28" s="338"/>
      <c r="BV28" s="338"/>
      <c r="BW28" s="338"/>
      <c r="BX28" s="338"/>
      <c r="BY28" s="721"/>
      <c r="CC28" s="1022"/>
      <c r="CK28" s="721"/>
      <c r="CO28" s="1022"/>
      <c r="CU28" s="721"/>
      <c r="CX28" s="1022"/>
      <c r="DD28" s="293"/>
      <c r="DE28" s="338"/>
      <c r="DF28" s="338"/>
      <c r="DG28" s="338"/>
      <c r="DH28" s="338"/>
      <c r="DI28" s="338"/>
      <c r="DJ28" s="338"/>
      <c r="DK28" s="338"/>
      <c r="DL28" s="1103"/>
      <c r="DM28" s="338"/>
      <c r="DN28" s="338"/>
      <c r="DO28" s="338"/>
      <c r="DP28" s="338"/>
      <c r="DQ28" s="338"/>
      <c r="DR28" s="337"/>
      <c r="DS28" s="338"/>
      <c r="DT28" s="338"/>
      <c r="DU28" s="338"/>
      <c r="DV28" s="338"/>
      <c r="DW28" s="338"/>
      <c r="DX28" s="1103"/>
      <c r="DY28" s="338"/>
      <c r="DZ28" s="338"/>
      <c r="EA28" s="338"/>
      <c r="EB28" s="338"/>
      <c r="EC28" s="338"/>
      <c r="ED28" s="721"/>
      <c r="EE28" s="338"/>
      <c r="EF28" s="338"/>
      <c r="EG28" s="338"/>
      <c r="EH28" s="338"/>
      <c r="EI28" s="338"/>
      <c r="EJ28" s="338"/>
      <c r="EK28" s="338"/>
      <c r="EL28" s="1103"/>
      <c r="EM28" s="338"/>
      <c r="EN28" s="338"/>
      <c r="ER28" s="1253"/>
      <c r="ES28" s="721"/>
      <c r="EW28" s="1131"/>
      <c r="EX28" s="614" t="s">
        <v>375</v>
      </c>
      <c r="EY28" s="610"/>
      <c r="EZ28" s="610"/>
      <c r="FA28" s="610"/>
      <c r="FB28" s="610"/>
      <c r="FC28" s="610"/>
      <c r="FD28" s="610"/>
      <c r="FE28" s="610"/>
      <c r="FF28" s="610"/>
      <c r="FG28" s="610"/>
      <c r="FH28" s="610"/>
      <c r="FI28" s="610"/>
      <c r="FJ28" s="610"/>
      <c r="FK28" s="610"/>
      <c r="FL28" s="610"/>
      <c r="FM28" s="610"/>
      <c r="FN28" s="610"/>
      <c r="FO28" s="610"/>
      <c r="FP28" s="610"/>
      <c r="FQ28" s="1363"/>
      <c r="FR28" s="610"/>
      <c r="FS28" s="610"/>
      <c r="FT28" s="610"/>
      <c r="FU28" s="610"/>
      <c r="FV28" s="610"/>
      <c r="FW28" s="610"/>
      <c r="FX28" s="610"/>
      <c r="FY28" s="610"/>
      <c r="FZ28" s="610"/>
      <c r="GA28" s="610"/>
      <c r="GB28" s="610"/>
      <c r="GC28" s="610"/>
      <c r="GD28" s="610"/>
      <c r="GE28" s="610"/>
      <c r="GF28" s="610"/>
      <c r="GG28" s="610"/>
      <c r="GH28" s="610"/>
      <c r="GI28" s="610"/>
      <c r="GJ28" s="610"/>
      <c r="GK28" s="610"/>
      <c r="GL28" s="610"/>
      <c r="GM28" s="722"/>
      <c r="GN28" s="610"/>
      <c r="GO28" s="610"/>
      <c r="GP28" s="610"/>
      <c r="GQ28" s="610"/>
      <c r="GR28" s="610"/>
      <c r="GS28" s="610"/>
      <c r="GT28" s="610"/>
      <c r="GU28" s="610"/>
      <c r="GV28" s="610"/>
      <c r="GW28" s="610"/>
      <c r="GX28" s="610"/>
      <c r="GY28" s="610"/>
      <c r="GZ28" s="610"/>
      <c r="HA28" s="610"/>
      <c r="HB28" s="610"/>
      <c r="HC28" s="610"/>
      <c r="HD28" s="610"/>
      <c r="HE28" s="610"/>
      <c r="HF28" s="610"/>
      <c r="HG28" s="610"/>
      <c r="HH28" s="610"/>
      <c r="HI28" s="610"/>
    </row>
    <row r="29" spans="1:217" s="611" customFormat="1" x14ac:dyDescent="0.25">
      <c r="A29" s="611" t="s">
        <v>167</v>
      </c>
      <c r="B29" s="611">
        <v>100</v>
      </c>
      <c r="C29" s="722">
        <v>103.1</v>
      </c>
      <c r="D29" s="610">
        <v>103.1</v>
      </c>
      <c r="E29" s="610">
        <v>103.1</v>
      </c>
      <c r="F29" s="610">
        <v>103.1</v>
      </c>
      <c r="G29" s="610">
        <v>103.1</v>
      </c>
      <c r="H29" s="610">
        <v>103.1</v>
      </c>
      <c r="I29" s="610">
        <v>103.1</v>
      </c>
      <c r="J29" s="610">
        <v>103.1</v>
      </c>
      <c r="K29" s="610">
        <v>103.1</v>
      </c>
      <c r="L29" s="610">
        <v>103.1</v>
      </c>
      <c r="M29" s="610">
        <v>103.1</v>
      </c>
      <c r="N29" s="610">
        <v>103.1</v>
      </c>
      <c r="O29" s="610">
        <v>103.1</v>
      </c>
      <c r="P29" s="610">
        <v>103.1</v>
      </c>
      <c r="Q29" s="610">
        <v>103.1</v>
      </c>
      <c r="R29" s="610">
        <v>103.1</v>
      </c>
      <c r="S29" s="610">
        <v>103.1</v>
      </c>
      <c r="T29" s="1023">
        <v>103.1</v>
      </c>
      <c r="U29" s="610"/>
      <c r="V29" s="610"/>
      <c r="W29" s="610"/>
      <c r="X29" s="610"/>
      <c r="Y29" s="610"/>
      <c r="AF29" s="610"/>
      <c r="AG29" s="610"/>
      <c r="AH29" s="610"/>
      <c r="AI29" s="722">
        <v>103.1</v>
      </c>
      <c r="AJ29" s="610">
        <v>103.1</v>
      </c>
      <c r="AK29" s="610">
        <v>103.1</v>
      </c>
      <c r="AL29" s="610">
        <v>103.1</v>
      </c>
      <c r="AM29" s="610">
        <v>103.1</v>
      </c>
      <c r="AN29" s="1023">
        <v>103.1</v>
      </c>
      <c r="AO29" s="610"/>
      <c r="AP29" s="610"/>
      <c r="AQ29" s="610"/>
      <c r="AR29" s="610"/>
      <c r="AS29" s="610"/>
      <c r="AT29" s="722">
        <v>103.1</v>
      </c>
      <c r="AU29" s="610">
        <v>103.1</v>
      </c>
      <c r="AV29" s="610">
        <v>103.1</v>
      </c>
      <c r="AW29" s="610">
        <v>103.1</v>
      </c>
      <c r="AX29" s="610">
        <v>103.1</v>
      </c>
      <c r="AY29" s="610">
        <v>103.1</v>
      </c>
      <c r="AZ29" s="610">
        <v>103.1</v>
      </c>
      <c r="BA29" s="610">
        <v>103.1</v>
      </c>
      <c r="BB29" s="1023">
        <v>103.1</v>
      </c>
      <c r="BC29" s="610"/>
      <c r="BD29" s="610"/>
      <c r="BE29" s="610"/>
      <c r="BF29" s="610"/>
      <c r="BG29" s="610"/>
      <c r="BH29" s="722">
        <v>103.1</v>
      </c>
      <c r="BI29" s="610">
        <v>103.1</v>
      </c>
      <c r="BJ29" s="610">
        <v>103.1</v>
      </c>
      <c r="BK29" s="610">
        <v>103.1</v>
      </c>
      <c r="BL29" s="610">
        <v>103.1</v>
      </c>
      <c r="BM29" s="610">
        <v>103.1</v>
      </c>
      <c r="BN29" s="1194">
        <v>103.1</v>
      </c>
      <c r="BO29" s="845"/>
      <c r="BP29" s="845"/>
      <c r="BQ29" s="845"/>
      <c r="BR29" s="845"/>
      <c r="BS29" s="1159"/>
      <c r="BT29" s="845"/>
      <c r="BU29" s="845"/>
      <c r="BV29" s="845"/>
      <c r="BW29" s="845"/>
      <c r="BX29" s="845"/>
      <c r="BY29" s="722">
        <v>103.1</v>
      </c>
      <c r="BZ29" s="610">
        <v>103.1</v>
      </c>
      <c r="CA29" s="610">
        <v>103.1</v>
      </c>
      <c r="CB29" s="610">
        <v>103.1</v>
      </c>
      <c r="CC29" s="1023">
        <v>103.1</v>
      </c>
      <c r="CD29" s="610"/>
      <c r="CE29" s="610"/>
      <c r="CF29" s="610"/>
      <c r="CG29" s="610"/>
      <c r="CH29" s="610"/>
      <c r="CI29" s="610"/>
      <c r="CJ29" s="610"/>
      <c r="CK29" s="722">
        <v>103.1</v>
      </c>
      <c r="CL29" s="610">
        <v>103.1</v>
      </c>
      <c r="CM29" s="610">
        <v>103.1</v>
      </c>
      <c r="CN29" s="610">
        <v>103.1</v>
      </c>
      <c r="CO29" s="1023">
        <v>103.1</v>
      </c>
      <c r="CP29" s="610"/>
      <c r="CQ29" s="610"/>
      <c r="CR29" s="610"/>
      <c r="CS29" s="610"/>
      <c r="CT29" s="610"/>
      <c r="CU29" s="722">
        <v>103.1</v>
      </c>
      <c r="CV29" s="610">
        <v>103.1</v>
      </c>
      <c r="CW29" s="610">
        <v>103.1</v>
      </c>
      <c r="CX29" s="1023">
        <v>103.1</v>
      </c>
      <c r="DD29" s="908"/>
      <c r="DE29" s="845"/>
      <c r="DF29" s="845"/>
      <c r="DG29" s="845"/>
      <c r="DH29" s="845"/>
      <c r="DI29" s="845"/>
      <c r="DJ29" s="845"/>
      <c r="DK29" s="845"/>
      <c r="DL29" s="1106"/>
      <c r="DM29" s="845"/>
      <c r="DN29" s="845"/>
      <c r="DO29" s="845"/>
      <c r="DP29" s="845"/>
      <c r="DQ29" s="845"/>
      <c r="DR29" s="993"/>
      <c r="DS29" s="845"/>
      <c r="DT29" s="845"/>
      <c r="DU29" s="845"/>
      <c r="DV29" s="845"/>
      <c r="DW29" s="845"/>
      <c r="DX29" s="1106"/>
      <c r="DY29" s="845"/>
      <c r="DZ29" s="845"/>
      <c r="EA29" s="845"/>
      <c r="EB29" s="845"/>
      <c r="EC29" s="845"/>
      <c r="ED29" s="722">
        <v>103.1</v>
      </c>
      <c r="EE29" s="845"/>
      <c r="EF29" s="845"/>
      <c r="EG29" s="845"/>
      <c r="EH29" s="845"/>
      <c r="EI29" s="845"/>
      <c r="EJ29" s="845"/>
      <c r="EK29" s="845"/>
      <c r="EL29" s="1106"/>
      <c r="EM29" s="845"/>
      <c r="EN29" s="845"/>
      <c r="ER29" s="1253"/>
      <c r="ES29" s="722">
        <v>103.1</v>
      </c>
      <c r="ET29" s="610">
        <v>103.1</v>
      </c>
      <c r="EU29" s="610">
        <v>103.1</v>
      </c>
      <c r="EV29" s="610"/>
      <c r="EW29" s="1135"/>
      <c r="EX29" s="611" t="s">
        <v>167</v>
      </c>
      <c r="EY29" s="610">
        <v>103.1</v>
      </c>
      <c r="EZ29" s="610">
        <v>103.1</v>
      </c>
      <c r="FA29" s="610">
        <v>103.1</v>
      </c>
      <c r="FB29" s="610">
        <v>103.1</v>
      </c>
      <c r="FC29" s="610">
        <v>103.1</v>
      </c>
      <c r="FD29" s="610">
        <v>103.1</v>
      </c>
      <c r="FE29" s="610">
        <v>103.1</v>
      </c>
      <c r="FF29" s="610">
        <v>103.1</v>
      </c>
      <c r="FG29" s="610">
        <v>103.1</v>
      </c>
      <c r="FH29" s="610">
        <v>103.1</v>
      </c>
      <c r="FI29" s="610">
        <v>103.1</v>
      </c>
      <c r="FJ29" s="610">
        <v>103.1</v>
      </c>
      <c r="FK29" s="610">
        <v>103.1</v>
      </c>
      <c r="FL29" s="610">
        <v>103.1</v>
      </c>
      <c r="FM29" s="610">
        <v>103.1</v>
      </c>
      <c r="FN29" s="610">
        <v>103.1</v>
      </c>
      <c r="FO29" s="610">
        <v>103.1</v>
      </c>
      <c r="FP29" s="610"/>
      <c r="FQ29" s="1363"/>
      <c r="FR29" s="610"/>
      <c r="FS29" s="610"/>
      <c r="FT29" s="610"/>
      <c r="FU29" s="610"/>
      <c r="FV29" s="610"/>
      <c r="FW29" s="610"/>
      <c r="FX29" s="610"/>
      <c r="FY29" s="610"/>
      <c r="FZ29" s="610"/>
      <c r="GA29" s="610"/>
      <c r="GB29" s="610"/>
      <c r="GC29" s="610"/>
      <c r="GD29" s="610"/>
      <c r="GE29" s="610"/>
      <c r="GF29" s="610"/>
      <c r="GG29" s="610"/>
      <c r="GH29" s="610"/>
      <c r="GI29" s="610"/>
      <c r="GJ29" s="610"/>
      <c r="GK29" s="610"/>
      <c r="GL29" s="610"/>
      <c r="GM29" s="722">
        <v>103.1</v>
      </c>
      <c r="GN29" s="610">
        <v>103.1</v>
      </c>
      <c r="GO29" s="610">
        <v>103.1</v>
      </c>
      <c r="GP29" s="610">
        <v>103.1</v>
      </c>
      <c r="GQ29" s="610">
        <v>103.1</v>
      </c>
      <c r="GR29" s="610">
        <v>103.1</v>
      </c>
      <c r="GS29" s="610">
        <v>103.1</v>
      </c>
      <c r="GT29" s="610">
        <v>103.1</v>
      </c>
      <c r="GU29" s="610">
        <v>103.1</v>
      </c>
      <c r="GV29" s="610">
        <v>103.1</v>
      </c>
      <c r="GW29" s="610">
        <v>103.1</v>
      </c>
      <c r="GX29" s="610">
        <v>103.1</v>
      </c>
      <c r="GY29" s="610">
        <v>103.1</v>
      </c>
      <c r="GZ29" s="610">
        <v>103.1</v>
      </c>
      <c r="HA29" s="610">
        <v>103.1</v>
      </c>
      <c r="HB29" s="610">
        <v>103.1</v>
      </c>
      <c r="HC29" s="610">
        <v>103.1</v>
      </c>
      <c r="HD29" s="610">
        <v>103.1</v>
      </c>
      <c r="HE29" s="610">
        <v>103.1</v>
      </c>
      <c r="HF29" s="610">
        <v>103.1</v>
      </c>
      <c r="HG29" s="610">
        <v>103.1</v>
      </c>
      <c r="HH29" s="610">
        <v>103.1</v>
      </c>
      <c r="HI29" s="610"/>
    </row>
    <row r="30" spans="1:217" s="611" customFormat="1" x14ac:dyDescent="0.25">
      <c r="A30" s="611" t="s">
        <v>83</v>
      </c>
      <c r="B30" s="610">
        <v>10</v>
      </c>
      <c r="C30" s="722">
        <v>10</v>
      </c>
      <c r="D30" s="610">
        <v>10</v>
      </c>
      <c r="E30" s="610">
        <v>10</v>
      </c>
      <c r="F30" s="610">
        <v>10</v>
      </c>
      <c r="G30" s="610">
        <v>10</v>
      </c>
      <c r="H30" s="610">
        <v>10</v>
      </c>
      <c r="I30" s="610">
        <v>10</v>
      </c>
      <c r="J30" s="610">
        <v>10</v>
      </c>
      <c r="K30" s="610">
        <v>10</v>
      </c>
      <c r="L30" s="610">
        <v>10</v>
      </c>
      <c r="M30" s="610">
        <v>10</v>
      </c>
      <c r="N30" s="610">
        <v>10</v>
      </c>
      <c r="O30" s="610">
        <v>10</v>
      </c>
      <c r="P30" s="610">
        <v>10</v>
      </c>
      <c r="Q30" s="610">
        <v>10</v>
      </c>
      <c r="R30" s="610">
        <v>10</v>
      </c>
      <c r="S30" s="610">
        <v>10</v>
      </c>
      <c r="T30" s="1023">
        <v>10</v>
      </c>
      <c r="U30" s="610"/>
      <c r="V30" s="610"/>
      <c r="W30" s="610"/>
      <c r="X30" s="610"/>
      <c r="Y30" s="610"/>
      <c r="AF30" s="610"/>
      <c r="AG30" s="610"/>
      <c r="AH30" s="610"/>
      <c r="AI30" s="722">
        <v>10</v>
      </c>
      <c r="AJ30" s="610">
        <v>10</v>
      </c>
      <c r="AK30" s="610">
        <v>10</v>
      </c>
      <c r="AL30" s="610">
        <v>10</v>
      </c>
      <c r="AM30" s="610">
        <v>10</v>
      </c>
      <c r="AN30" s="1023">
        <v>10</v>
      </c>
      <c r="AO30" s="610"/>
      <c r="AP30" s="610"/>
      <c r="AQ30" s="610"/>
      <c r="AR30" s="610"/>
      <c r="AS30" s="610"/>
      <c r="AT30" s="722">
        <v>10</v>
      </c>
      <c r="AU30" s="610">
        <v>10</v>
      </c>
      <c r="AV30" s="610">
        <v>10</v>
      </c>
      <c r="AW30" s="610">
        <v>10</v>
      </c>
      <c r="AX30" s="610">
        <v>10</v>
      </c>
      <c r="AY30" s="610">
        <v>10</v>
      </c>
      <c r="AZ30" s="610">
        <v>10</v>
      </c>
      <c r="BA30" s="610">
        <v>10</v>
      </c>
      <c r="BB30" s="1023">
        <v>10</v>
      </c>
      <c r="BC30" s="610"/>
      <c r="BD30" s="610"/>
      <c r="BE30" s="610"/>
      <c r="BF30" s="610"/>
      <c r="BG30" s="610"/>
      <c r="BH30" s="722">
        <v>10</v>
      </c>
      <c r="BI30" s="610">
        <v>10</v>
      </c>
      <c r="BJ30" s="610">
        <v>10</v>
      </c>
      <c r="BK30" s="610">
        <v>10</v>
      </c>
      <c r="BL30" s="610">
        <v>10</v>
      </c>
      <c r="BM30" s="610">
        <v>10</v>
      </c>
      <c r="BN30" s="1194">
        <v>10</v>
      </c>
      <c r="BO30" s="845"/>
      <c r="BP30" s="845"/>
      <c r="BQ30" s="845"/>
      <c r="BR30" s="845"/>
      <c r="BS30" s="1159"/>
      <c r="BT30" s="845"/>
      <c r="BU30" s="845"/>
      <c r="BV30" s="845"/>
      <c r="BW30" s="845"/>
      <c r="BX30" s="845"/>
      <c r="BY30" s="722">
        <v>10</v>
      </c>
      <c r="BZ30" s="610">
        <v>10</v>
      </c>
      <c r="CA30" s="610">
        <v>10</v>
      </c>
      <c r="CB30" s="610">
        <v>10</v>
      </c>
      <c r="CC30" s="1023">
        <v>10</v>
      </c>
      <c r="CD30" s="610"/>
      <c r="CE30" s="610"/>
      <c r="CF30" s="610"/>
      <c r="CG30" s="610"/>
      <c r="CH30" s="610"/>
      <c r="CI30" s="610"/>
      <c r="CJ30" s="610"/>
      <c r="CK30" s="722">
        <v>10</v>
      </c>
      <c r="CL30" s="610">
        <v>10</v>
      </c>
      <c r="CM30" s="610">
        <v>10</v>
      </c>
      <c r="CN30" s="610">
        <v>10</v>
      </c>
      <c r="CO30" s="1023">
        <v>10</v>
      </c>
      <c r="CP30" s="610"/>
      <c r="CQ30" s="610"/>
      <c r="CR30" s="610"/>
      <c r="CS30" s="610"/>
      <c r="CT30" s="610"/>
      <c r="CU30" s="722">
        <v>10</v>
      </c>
      <c r="CV30" s="610">
        <v>10</v>
      </c>
      <c r="CW30" s="610">
        <v>10</v>
      </c>
      <c r="CX30" s="1023">
        <v>10</v>
      </c>
      <c r="DD30" s="908"/>
      <c r="DE30" s="845"/>
      <c r="DF30" s="845"/>
      <c r="DG30" s="845"/>
      <c r="DH30" s="845"/>
      <c r="DI30" s="845"/>
      <c r="DJ30" s="845"/>
      <c r="DK30" s="845"/>
      <c r="DL30" s="1106"/>
      <c r="DM30" s="845"/>
      <c r="DN30" s="845"/>
      <c r="DO30" s="845"/>
      <c r="DP30" s="845"/>
      <c r="DQ30" s="845"/>
      <c r="DR30" s="993"/>
      <c r="DS30" s="845"/>
      <c r="DT30" s="845"/>
      <c r="DU30" s="845"/>
      <c r="DV30" s="845"/>
      <c r="DW30" s="845"/>
      <c r="DX30" s="1106"/>
      <c r="DY30" s="845"/>
      <c r="DZ30" s="845"/>
      <c r="EA30" s="845"/>
      <c r="EB30" s="845"/>
      <c r="EC30" s="845"/>
      <c r="ED30" s="722">
        <v>10</v>
      </c>
      <c r="EE30" s="845"/>
      <c r="EF30" s="845"/>
      <c r="EG30" s="845"/>
      <c r="EH30" s="845"/>
      <c r="EI30" s="845"/>
      <c r="EJ30" s="845"/>
      <c r="EK30" s="845"/>
      <c r="EL30" s="1106"/>
      <c r="EM30" s="845"/>
      <c r="EN30" s="845"/>
      <c r="ER30" s="1253"/>
      <c r="ES30" s="722">
        <v>10</v>
      </c>
      <c r="ET30" s="610">
        <v>10</v>
      </c>
      <c r="EU30" s="610">
        <v>10</v>
      </c>
      <c r="EV30" s="610"/>
      <c r="EW30" s="1135"/>
      <c r="EX30" s="611" t="s">
        <v>83</v>
      </c>
      <c r="EY30" s="610">
        <v>10</v>
      </c>
      <c r="EZ30" s="610">
        <v>10</v>
      </c>
      <c r="FA30" s="610">
        <v>10</v>
      </c>
      <c r="FB30" s="610">
        <v>10</v>
      </c>
      <c r="FC30" s="610">
        <v>10</v>
      </c>
      <c r="FD30" s="610">
        <v>10</v>
      </c>
      <c r="FE30" s="610">
        <v>10</v>
      </c>
      <c r="FF30" s="610">
        <v>10</v>
      </c>
      <c r="FG30" s="610">
        <v>10</v>
      </c>
      <c r="FH30" s="610">
        <v>10</v>
      </c>
      <c r="FI30" s="610">
        <v>10</v>
      </c>
      <c r="FJ30" s="610">
        <v>10</v>
      </c>
      <c r="FK30" s="610">
        <v>10</v>
      </c>
      <c r="FL30" s="610">
        <v>10</v>
      </c>
      <c r="FM30" s="610">
        <v>10</v>
      </c>
      <c r="FN30" s="610">
        <v>10</v>
      </c>
      <c r="FO30" s="610">
        <v>10</v>
      </c>
      <c r="FP30" s="610"/>
      <c r="FQ30" s="1363"/>
      <c r="FR30" s="610"/>
      <c r="FS30" s="610"/>
      <c r="FT30" s="610"/>
      <c r="FU30" s="610"/>
      <c r="FV30" s="610"/>
      <c r="FW30" s="610"/>
      <c r="FX30" s="610"/>
      <c r="FY30" s="610"/>
      <c r="FZ30" s="610"/>
      <c r="GA30" s="610"/>
      <c r="GB30" s="610"/>
      <c r="GC30" s="610"/>
      <c r="GD30" s="610"/>
      <c r="GE30" s="610"/>
      <c r="GF30" s="610"/>
      <c r="GG30" s="610"/>
      <c r="GH30" s="610"/>
      <c r="GI30" s="610"/>
      <c r="GJ30" s="610"/>
      <c r="GK30" s="610"/>
      <c r="GL30" s="610"/>
      <c r="GM30" s="722">
        <v>10</v>
      </c>
      <c r="GN30" s="610">
        <v>10</v>
      </c>
      <c r="GO30" s="610">
        <v>10</v>
      </c>
      <c r="GP30" s="610">
        <v>10</v>
      </c>
      <c r="GQ30" s="610">
        <v>10</v>
      </c>
      <c r="GR30" s="610">
        <v>10</v>
      </c>
      <c r="GS30" s="610">
        <v>10</v>
      </c>
      <c r="GT30" s="610">
        <v>10</v>
      </c>
      <c r="GU30" s="610">
        <v>10</v>
      </c>
      <c r="GV30" s="610">
        <v>10</v>
      </c>
      <c r="GW30" s="610">
        <v>10</v>
      </c>
      <c r="GX30" s="610">
        <v>10</v>
      </c>
      <c r="GY30" s="610">
        <v>10</v>
      </c>
      <c r="GZ30" s="610">
        <v>10</v>
      </c>
      <c r="HA30" s="610">
        <v>10</v>
      </c>
      <c r="HB30" s="610">
        <v>10</v>
      </c>
      <c r="HC30" s="610">
        <v>10</v>
      </c>
      <c r="HD30" s="610">
        <v>10</v>
      </c>
      <c r="HE30" s="610">
        <v>10</v>
      </c>
      <c r="HF30" s="610">
        <v>10</v>
      </c>
      <c r="HG30" s="610">
        <v>10</v>
      </c>
      <c r="HH30" s="610">
        <v>10</v>
      </c>
      <c r="HI30" s="610"/>
    </row>
    <row r="31" spans="1:217" s="611" customFormat="1" x14ac:dyDescent="0.25">
      <c r="A31" s="611" t="s">
        <v>84</v>
      </c>
      <c r="B31" s="610">
        <f>B29*(10^-6)*B30*(10^3)</f>
        <v>1</v>
      </c>
      <c r="C31" s="722">
        <f t="shared" ref="C31:AN31" si="20">C29*(10^-6)*C30*(10^3)</f>
        <v>1.0309999999999997</v>
      </c>
      <c r="D31" s="610">
        <f t="shared" si="20"/>
        <v>1.0309999999999997</v>
      </c>
      <c r="E31" s="610">
        <f t="shared" si="20"/>
        <v>1.0309999999999997</v>
      </c>
      <c r="F31" s="610">
        <f t="shared" ref="F31:M31" si="21">F29*(10^-6)*F30*(10^3)</f>
        <v>1.0309999999999997</v>
      </c>
      <c r="G31" s="610">
        <f t="shared" si="21"/>
        <v>1.0309999999999997</v>
      </c>
      <c r="H31" s="610">
        <f t="shared" si="21"/>
        <v>1.0309999999999997</v>
      </c>
      <c r="I31" s="610">
        <f t="shared" si="21"/>
        <v>1.0309999999999997</v>
      </c>
      <c r="J31" s="610">
        <f t="shared" si="21"/>
        <v>1.0309999999999997</v>
      </c>
      <c r="K31" s="610">
        <f t="shared" si="21"/>
        <v>1.0309999999999997</v>
      </c>
      <c r="L31" s="610">
        <f t="shared" si="21"/>
        <v>1.0309999999999997</v>
      </c>
      <c r="M31" s="610">
        <f t="shared" si="21"/>
        <v>1.0309999999999997</v>
      </c>
      <c r="N31" s="610">
        <f t="shared" si="20"/>
        <v>1.0309999999999997</v>
      </c>
      <c r="O31" s="610">
        <f t="shared" si="20"/>
        <v>1.0309999999999997</v>
      </c>
      <c r="P31" s="610">
        <f t="shared" si="20"/>
        <v>1.0309999999999997</v>
      </c>
      <c r="Q31" s="610">
        <f t="shared" si="20"/>
        <v>1.0309999999999997</v>
      </c>
      <c r="R31" s="610">
        <f t="shared" si="20"/>
        <v>1.0309999999999997</v>
      </c>
      <c r="S31" s="610">
        <f>S29*(10^-6)*S30*(10^3)</f>
        <v>1.0309999999999997</v>
      </c>
      <c r="T31" s="1023">
        <f>T29*(10^-6)*T30*(10^3)</f>
        <v>1.0309999999999997</v>
      </c>
      <c r="U31" s="610"/>
      <c r="V31" s="610"/>
      <c r="W31" s="610"/>
      <c r="X31" s="610"/>
      <c r="Y31" s="610"/>
      <c r="AF31" s="610"/>
      <c r="AG31" s="610"/>
      <c r="AH31" s="610"/>
      <c r="AI31" s="722">
        <f t="shared" si="20"/>
        <v>1.0309999999999997</v>
      </c>
      <c r="AJ31" s="610">
        <f t="shared" si="20"/>
        <v>1.0309999999999997</v>
      </c>
      <c r="AK31" s="610">
        <f t="shared" si="20"/>
        <v>1.0309999999999997</v>
      </c>
      <c r="AL31" s="610">
        <f t="shared" si="20"/>
        <v>1.0309999999999997</v>
      </c>
      <c r="AM31" s="610">
        <f t="shared" si="20"/>
        <v>1.0309999999999997</v>
      </c>
      <c r="AN31" s="1023">
        <f t="shared" si="20"/>
        <v>1.0309999999999997</v>
      </c>
      <c r="AO31" s="610"/>
      <c r="AP31" s="610"/>
      <c r="AQ31" s="610"/>
      <c r="AR31" s="610"/>
      <c r="AS31" s="610"/>
      <c r="AT31" s="722">
        <f>AT29*(10^-6)*AT30*(10^3)</f>
        <v>1.0309999999999997</v>
      </c>
      <c r="AU31" s="610">
        <f>AU29*(10^-6)*AU30*(10^3)</f>
        <v>1.0309999999999997</v>
      </c>
      <c r="AV31" s="610">
        <f t="shared" ref="AV31:BK31" si="22">AV29*(10^-6)*AV30*(10^3)</f>
        <v>1.0309999999999997</v>
      </c>
      <c r="AW31" s="610">
        <f t="shared" si="22"/>
        <v>1.0309999999999997</v>
      </c>
      <c r="AX31" s="610">
        <f t="shared" si="22"/>
        <v>1.0309999999999997</v>
      </c>
      <c r="AY31" s="610">
        <f t="shared" si="22"/>
        <v>1.0309999999999997</v>
      </c>
      <c r="AZ31" s="610">
        <f t="shared" si="22"/>
        <v>1.0309999999999997</v>
      </c>
      <c r="BA31" s="610">
        <f t="shared" si="22"/>
        <v>1.0309999999999997</v>
      </c>
      <c r="BB31" s="1023">
        <f>BB29*(10^-6)*BB30*(10^3)</f>
        <v>1.0309999999999997</v>
      </c>
      <c r="BC31" s="610"/>
      <c r="BD31" s="610"/>
      <c r="BE31" s="610"/>
      <c r="BF31" s="610"/>
      <c r="BG31" s="610"/>
      <c r="BH31" s="722">
        <f t="shared" si="22"/>
        <v>1.0309999999999997</v>
      </c>
      <c r="BI31" s="610">
        <f t="shared" si="22"/>
        <v>1.0309999999999997</v>
      </c>
      <c r="BJ31" s="610">
        <f t="shared" si="22"/>
        <v>1.0309999999999997</v>
      </c>
      <c r="BK31" s="610">
        <f t="shared" si="22"/>
        <v>1.0309999999999997</v>
      </c>
      <c r="BL31" s="610">
        <f>BL29*(10^-6)*BL30*(10^3)</f>
        <v>1.0309999999999997</v>
      </c>
      <c r="BM31" s="610">
        <f>BM29*(10^-6)*BM30*(10^3)</f>
        <v>1.0309999999999997</v>
      </c>
      <c r="BN31" s="1194">
        <f>BN29*(10^-6)*BN30*(10^3)</f>
        <v>1.0309999999999997</v>
      </c>
      <c r="BO31" s="845"/>
      <c r="BP31" s="845"/>
      <c r="BQ31" s="845"/>
      <c r="BR31" s="845"/>
      <c r="BS31" s="1159"/>
      <c r="BT31" s="845"/>
      <c r="BU31" s="845"/>
      <c r="BV31" s="845"/>
      <c r="BW31" s="845"/>
      <c r="BX31" s="845"/>
      <c r="BY31" s="722">
        <f t="shared" ref="BY31:CV31" si="23">BY29*(10^-6)*BY30*(10^3)</f>
        <v>1.0309999999999997</v>
      </c>
      <c r="BZ31" s="610">
        <f t="shared" si="23"/>
        <v>1.0309999999999997</v>
      </c>
      <c r="CA31" s="610">
        <f t="shared" si="23"/>
        <v>1.0309999999999997</v>
      </c>
      <c r="CB31" s="610">
        <f t="shared" si="23"/>
        <v>1.0309999999999997</v>
      </c>
      <c r="CC31" s="1023">
        <f t="shared" si="23"/>
        <v>1.0309999999999997</v>
      </c>
      <c r="CD31" s="610"/>
      <c r="CE31" s="610"/>
      <c r="CF31" s="610"/>
      <c r="CG31" s="610"/>
      <c r="CH31" s="610"/>
      <c r="CI31" s="610"/>
      <c r="CJ31" s="610"/>
      <c r="CK31" s="722">
        <f t="shared" si="23"/>
        <v>1.0309999999999997</v>
      </c>
      <c r="CL31" s="610">
        <f>CL29*(10^-6)*CL30*(10^3)</f>
        <v>1.0309999999999997</v>
      </c>
      <c r="CM31" s="610">
        <f>CM29*(10^-6)*CM30*(10^3)</f>
        <v>1.0309999999999997</v>
      </c>
      <c r="CN31" s="610">
        <f>CN29*(10^-6)*CN30*(10^3)</f>
        <v>1.0309999999999997</v>
      </c>
      <c r="CO31" s="1023">
        <f>CO29*(10^-6)*CO30*(10^3)</f>
        <v>1.0309999999999997</v>
      </c>
      <c r="CP31" s="610"/>
      <c r="CQ31" s="610"/>
      <c r="CR31" s="610"/>
      <c r="CS31" s="610"/>
      <c r="CT31" s="610"/>
      <c r="CU31" s="722">
        <f>CU29*(10^-6)*CU30*(10^3)</f>
        <v>1.0309999999999997</v>
      </c>
      <c r="CV31" s="610">
        <f t="shared" si="23"/>
        <v>1.0309999999999997</v>
      </c>
      <c r="CW31" s="610">
        <f>CW29*(10^-6)*CW30*(10^3)</f>
        <v>1.0309999999999997</v>
      </c>
      <c r="CX31" s="1023">
        <f>CX29*(10^-6)*CX30*(10^3)</f>
        <v>1.0309999999999997</v>
      </c>
      <c r="DD31" s="908"/>
      <c r="DE31" s="845"/>
      <c r="DF31" s="845"/>
      <c r="DG31" s="845"/>
      <c r="DH31" s="845"/>
      <c r="DI31" s="845"/>
      <c r="DJ31" s="845"/>
      <c r="DK31" s="845"/>
      <c r="DL31" s="1106"/>
      <c r="DM31" s="845"/>
      <c r="DN31" s="845"/>
      <c r="DO31" s="845"/>
      <c r="DP31" s="845"/>
      <c r="DQ31" s="845"/>
      <c r="DR31" s="993"/>
      <c r="DS31" s="845"/>
      <c r="DT31" s="845"/>
      <c r="DU31" s="845"/>
      <c r="DV31" s="845"/>
      <c r="DW31" s="845"/>
      <c r="DX31" s="1106"/>
      <c r="DY31" s="845"/>
      <c r="DZ31" s="845"/>
      <c r="EA31" s="845"/>
      <c r="EB31" s="845"/>
      <c r="EC31" s="845"/>
      <c r="ED31" s="722">
        <f>ED29*(10^-6)*ED30*(10^3)</f>
        <v>1.0309999999999997</v>
      </c>
      <c r="EE31" s="845"/>
      <c r="EF31" s="845"/>
      <c r="EG31" s="845"/>
      <c r="EH31" s="845"/>
      <c r="EI31" s="845"/>
      <c r="EJ31" s="845"/>
      <c r="EK31" s="845"/>
      <c r="EL31" s="1106"/>
      <c r="EM31" s="845"/>
      <c r="EN31" s="845"/>
      <c r="ER31" s="1253"/>
      <c r="ES31" s="722">
        <f>ES29*(10^-6)*ES30*(10^3)</f>
        <v>1.0309999999999997</v>
      </c>
      <c r="ET31" s="610">
        <f>ET29*(10^-6)*ET30*(10^3)</f>
        <v>1.0309999999999997</v>
      </c>
      <c r="EU31" s="610">
        <f>EU29*(10^-6)*EU30*(10^3)</f>
        <v>1.0309999999999997</v>
      </c>
      <c r="EV31" s="610"/>
      <c r="EW31" s="1135"/>
      <c r="EX31" s="611" t="s">
        <v>84</v>
      </c>
      <c r="EY31" s="610">
        <f t="shared" ref="EY31:HH31" si="24">EY29*(10^-6)*EY30*(10^3)</f>
        <v>1.0309999999999997</v>
      </c>
      <c r="EZ31" s="610">
        <f t="shared" si="24"/>
        <v>1.0309999999999997</v>
      </c>
      <c r="FA31" s="610">
        <f t="shared" si="24"/>
        <v>1.0309999999999997</v>
      </c>
      <c r="FB31" s="610">
        <f t="shared" si="24"/>
        <v>1.0309999999999997</v>
      </c>
      <c r="FC31" s="610">
        <f t="shared" si="24"/>
        <v>1.0309999999999997</v>
      </c>
      <c r="FD31" s="610">
        <f t="shared" si="24"/>
        <v>1.0309999999999997</v>
      </c>
      <c r="FE31" s="610">
        <f t="shared" si="24"/>
        <v>1.0309999999999997</v>
      </c>
      <c r="FF31" s="610">
        <f t="shared" si="24"/>
        <v>1.0309999999999997</v>
      </c>
      <c r="FG31" s="610">
        <f t="shared" si="24"/>
        <v>1.0309999999999997</v>
      </c>
      <c r="FH31" s="610">
        <f t="shared" si="24"/>
        <v>1.0309999999999997</v>
      </c>
      <c r="FI31" s="610">
        <f t="shared" si="24"/>
        <v>1.0309999999999997</v>
      </c>
      <c r="FJ31" s="610">
        <f t="shared" si="24"/>
        <v>1.0309999999999997</v>
      </c>
      <c r="FK31" s="610">
        <f t="shared" si="24"/>
        <v>1.0309999999999997</v>
      </c>
      <c r="FL31" s="610">
        <f t="shared" si="24"/>
        <v>1.0309999999999997</v>
      </c>
      <c r="FM31" s="610">
        <f t="shared" si="24"/>
        <v>1.0309999999999997</v>
      </c>
      <c r="FN31" s="610">
        <f t="shared" si="24"/>
        <v>1.0309999999999997</v>
      </c>
      <c r="FO31" s="610">
        <f t="shared" si="24"/>
        <v>1.0309999999999997</v>
      </c>
      <c r="FP31" s="610"/>
      <c r="FQ31" s="1363"/>
      <c r="FR31" s="610"/>
      <c r="FS31" s="610"/>
      <c r="FT31" s="610"/>
      <c r="FU31" s="610"/>
      <c r="FV31" s="610"/>
      <c r="FW31" s="610"/>
      <c r="FX31" s="610"/>
      <c r="FY31" s="610"/>
      <c r="FZ31" s="610"/>
      <c r="GA31" s="610"/>
      <c r="GB31" s="610"/>
      <c r="GC31" s="610"/>
      <c r="GD31" s="610"/>
      <c r="GE31" s="610"/>
      <c r="GF31" s="610"/>
      <c r="GG31" s="610"/>
      <c r="GH31" s="610"/>
      <c r="GI31" s="610"/>
      <c r="GJ31" s="610"/>
      <c r="GK31" s="610"/>
      <c r="GL31" s="610"/>
      <c r="GM31" s="722">
        <f t="shared" si="24"/>
        <v>1.0309999999999997</v>
      </c>
      <c r="GN31" s="610">
        <f t="shared" si="24"/>
        <v>1.0309999999999997</v>
      </c>
      <c r="GO31" s="610">
        <f t="shared" si="24"/>
        <v>1.0309999999999997</v>
      </c>
      <c r="GP31" s="610">
        <f t="shared" si="24"/>
        <v>1.0309999999999997</v>
      </c>
      <c r="GQ31" s="610">
        <f t="shared" si="24"/>
        <v>1.0309999999999997</v>
      </c>
      <c r="GR31" s="610">
        <f t="shared" si="24"/>
        <v>1.0309999999999997</v>
      </c>
      <c r="GS31" s="610">
        <f t="shared" si="24"/>
        <v>1.0309999999999997</v>
      </c>
      <c r="GT31" s="610">
        <f t="shared" si="24"/>
        <v>1.0309999999999997</v>
      </c>
      <c r="GU31" s="610">
        <f t="shared" si="24"/>
        <v>1.0309999999999997</v>
      </c>
      <c r="GV31" s="610">
        <f t="shared" si="24"/>
        <v>1.0309999999999997</v>
      </c>
      <c r="GW31" s="610">
        <f t="shared" si="24"/>
        <v>1.0309999999999997</v>
      </c>
      <c r="GX31" s="610">
        <f t="shared" si="24"/>
        <v>1.0309999999999997</v>
      </c>
      <c r="GY31" s="610">
        <f t="shared" si="24"/>
        <v>1.0309999999999997</v>
      </c>
      <c r="GZ31" s="610">
        <f t="shared" si="24"/>
        <v>1.0309999999999997</v>
      </c>
      <c r="HA31" s="610">
        <f t="shared" si="24"/>
        <v>1.0309999999999997</v>
      </c>
      <c r="HB31" s="610">
        <f t="shared" si="24"/>
        <v>1.0309999999999997</v>
      </c>
      <c r="HC31" s="610">
        <f t="shared" si="24"/>
        <v>1.0309999999999997</v>
      </c>
      <c r="HD31" s="610">
        <f t="shared" si="24"/>
        <v>1.0309999999999997</v>
      </c>
      <c r="HE31" s="610">
        <f t="shared" si="24"/>
        <v>1.0309999999999997</v>
      </c>
      <c r="HF31" s="610">
        <f t="shared" si="24"/>
        <v>1.0309999999999997</v>
      </c>
      <c r="HG31" s="610">
        <f t="shared" si="24"/>
        <v>1.0309999999999997</v>
      </c>
      <c r="HH31" s="610">
        <f t="shared" si="24"/>
        <v>1.0309999999999997</v>
      </c>
      <c r="HI31" s="610"/>
    </row>
    <row r="32" spans="1:217" s="611" customFormat="1" x14ac:dyDescent="0.25">
      <c r="A32" s="610" t="s">
        <v>151</v>
      </c>
      <c r="B32" s="612">
        <f>B31/B7</f>
        <v>5</v>
      </c>
      <c r="C32" s="723">
        <f t="shared" ref="C32:AN32" si="25">C31/C7</f>
        <v>5.0878405053296474</v>
      </c>
      <c r="D32" s="612">
        <f t="shared" si="25"/>
        <v>5.1686970471750122</v>
      </c>
      <c r="E32" s="612">
        <f t="shared" si="25"/>
        <v>5.1454808604082434</v>
      </c>
      <c r="F32" s="612">
        <f t="shared" ref="F32:M32" si="26">F31/F7</f>
        <v>5.1006777816256852</v>
      </c>
      <c r="G32" s="612">
        <f t="shared" si="26"/>
        <v>5.1921236843430512</v>
      </c>
      <c r="H32" s="612">
        <f t="shared" si="26"/>
        <v>5.1606767444188586</v>
      </c>
      <c r="I32" s="612">
        <f t="shared" si="26"/>
        <v>5.1059825673534061</v>
      </c>
      <c r="J32" s="612">
        <f t="shared" si="26"/>
        <v>5.2065447934552047</v>
      </c>
      <c r="K32" s="612">
        <f t="shared" si="26"/>
        <v>5.1359968117963524</v>
      </c>
      <c r="L32" s="612">
        <f t="shared" si="26"/>
        <v>5.1413753553084307</v>
      </c>
      <c r="M32" s="612">
        <f t="shared" si="26"/>
        <v>5.1963106698251078</v>
      </c>
      <c r="N32" s="612">
        <f t="shared" si="25"/>
        <v>5.1874213836477967</v>
      </c>
      <c r="O32" s="612">
        <f t="shared" si="25"/>
        <v>5.2028663706096072</v>
      </c>
      <c r="P32" s="612">
        <f t="shared" si="25"/>
        <v>5.17804228818241</v>
      </c>
      <c r="Q32" s="612">
        <f t="shared" si="25"/>
        <v>5.2120721904858174</v>
      </c>
      <c r="R32" s="612">
        <f t="shared" si="25"/>
        <v>5.1229813664596255</v>
      </c>
      <c r="S32" s="612">
        <f>S31/S7</f>
        <v>5.1242544731610327</v>
      </c>
      <c r="T32" s="1024">
        <f>T31/T7</f>
        <v>5.1929082300795795</v>
      </c>
      <c r="U32" s="612"/>
      <c r="V32" s="612"/>
      <c r="W32" s="612"/>
      <c r="X32" s="612"/>
      <c r="Y32" s="612"/>
      <c r="AF32" s="612"/>
      <c r="AG32" s="612"/>
      <c r="AH32" s="612"/>
      <c r="AI32" s="723">
        <f t="shared" si="25"/>
        <v>5.128077592638645</v>
      </c>
      <c r="AJ32" s="612">
        <f t="shared" si="25"/>
        <v>5.1375323898744254</v>
      </c>
      <c r="AK32" s="612">
        <f t="shared" si="25"/>
        <v>5.1485642946317087</v>
      </c>
      <c r="AL32" s="612">
        <f t="shared" si="25"/>
        <v>5.1082594262498127</v>
      </c>
      <c r="AM32" s="612">
        <f t="shared" si="25"/>
        <v>5.1447105788423144</v>
      </c>
      <c r="AN32" s="1024">
        <f t="shared" si="25"/>
        <v>5.1380444533040945</v>
      </c>
      <c r="AO32" s="612"/>
      <c r="AP32" s="612"/>
      <c r="AQ32" s="612"/>
      <c r="AR32" s="612"/>
      <c r="AS32" s="612"/>
      <c r="AT32" s="723">
        <f>AT31/AT7</f>
        <v>5.0848293549023458</v>
      </c>
      <c r="AU32" s="612">
        <f>AU31/AU7</f>
        <v>5.1816856812584797</v>
      </c>
      <c r="AV32" s="612">
        <f t="shared" ref="AV32:BK32" si="27">AV31/AV7</f>
        <v>5.1552577628881426</v>
      </c>
      <c r="AW32" s="612">
        <f t="shared" si="27"/>
        <v>5.1913393756294042</v>
      </c>
      <c r="AX32" s="612">
        <f t="shared" si="27"/>
        <v>5.1762225123004306</v>
      </c>
      <c r="AY32" s="612">
        <f t="shared" si="27"/>
        <v>5.1161175069471998</v>
      </c>
      <c r="AZ32" s="612">
        <f t="shared" si="27"/>
        <v>5.1666249060385852</v>
      </c>
      <c r="BA32" s="612">
        <f t="shared" si="27"/>
        <v>5.1321618796356194</v>
      </c>
      <c r="BB32" s="1024">
        <f>BB31/BB7</f>
        <v>5.175962648727344</v>
      </c>
      <c r="BC32" s="612"/>
      <c r="BD32" s="612"/>
      <c r="BE32" s="612"/>
      <c r="BF32" s="612"/>
      <c r="BG32" s="612"/>
      <c r="BH32" s="723">
        <f t="shared" si="27"/>
        <v>5.168437938640464</v>
      </c>
      <c r="BI32" s="612">
        <f t="shared" si="27"/>
        <v>5.1829881359340417</v>
      </c>
      <c r="BJ32" s="612">
        <f t="shared" si="27"/>
        <v>5.1130728030152728</v>
      </c>
      <c r="BK32" s="612">
        <f t="shared" si="27"/>
        <v>5.1039603960396018</v>
      </c>
      <c r="BL32" s="612">
        <f>BL31/BL7</f>
        <v>5.1429141517434012</v>
      </c>
      <c r="BM32" s="612">
        <f>BM31/BM7</f>
        <v>5.1666249060385852</v>
      </c>
      <c r="BN32" s="1195">
        <f>BN31/BN7</f>
        <v>5.1947397591575539</v>
      </c>
      <c r="BO32" s="846"/>
      <c r="BP32" s="846"/>
      <c r="BQ32" s="846"/>
      <c r="BR32" s="846"/>
      <c r="BS32" s="1160"/>
      <c r="BT32" s="846"/>
      <c r="BU32" s="846"/>
      <c r="BV32" s="846"/>
      <c r="BW32" s="846"/>
      <c r="BX32" s="846"/>
      <c r="BY32" s="723">
        <f t="shared" ref="BY32:CV32" si="28">BY31/BY7</f>
        <v>5.1329284078462596</v>
      </c>
      <c r="BZ32" s="612">
        <f t="shared" si="28"/>
        <v>5.0815712947902796</v>
      </c>
      <c r="CA32" s="612">
        <f t="shared" si="28"/>
        <v>5.1375323898744254</v>
      </c>
      <c r="CB32" s="612">
        <f t="shared" si="28"/>
        <v>5.0994163616579273</v>
      </c>
      <c r="CC32" s="1024">
        <f t="shared" si="28"/>
        <v>5.114848439747977</v>
      </c>
      <c r="CD32" s="612"/>
      <c r="CE32" s="612"/>
      <c r="CF32" s="612"/>
      <c r="CG32" s="612"/>
      <c r="CH32" s="612"/>
      <c r="CI32" s="612"/>
      <c r="CJ32" s="612"/>
      <c r="CK32" s="723">
        <f t="shared" si="28"/>
        <v>5.2184036037859984</v>
      </c>
      <c r="CL32" s="612">
        <f>CL31/CL7</f>
        <v>5.0685806990806732</v>
      </c>
      <c r="CM32" s="612">
        <f>CM31/CM7</f>
        <v>5.2062818764833594</v>
      </c>
      <c r="CN32" s="612">
        <f>CN31/CN7</f>
        <v>5.1095252254931101</v>
      </c>
      <c r="CO32" s="1024">
        <f>CO31/CO7</f>
        <v>5.1534539638108559</v>
      </c>
      <c r="CP32" s="612"/>
      <c r="CQ32" s="612"/>
      <c r="CR32" s="612"/>
      <c r="CS32" s="612"/>
      <c r="CT32" s="612"/>
      <c r="CU32" s="723">
        <f>CU31/CU7</f>
        <v>5.1926466884915623</v>
      </c>
      <c r="CV32" s="612">
        <f t="shared" si="28"/>
        <v>32.575039494470765</v>
      </c>
      <c r="CW32" s="612">
        <f>CW31/CW7</f>
        <v>5.1161175069471998</v>
      </c>
      <c r="CX32" s="1024">
        <f>CX31/CX7</f>
        <v>5.1705115346038104</v>
      </c>
      <c r="DD32" s="969"/>
      <c r="DE32" s="846"/>
      <c r="DF32" s="846"/>
      <c r="DG32" s="846"/>
      <c r="DH32" s="846"/>
      <c r="DI32" s="846"/>
      <c r="DJ32" s="846"/>
      <c r="DK32" s="846"/>
      <c r="DL32" s="1107"/>
      <c r="DM32" s="846"/>
      <c r="DN32" s="846"/>
      <c r="DO32" s="846"/>
      <c r="DP32" s="846"/>
      <c r="DQ32" s="846"/>
      <c r="DR32" s="994"/>
      <c r="DS32" s="846"/>
      <c r="DT32" s="846"/>
      <c r="DU32" s="846"/>
      <c r="DV32" s="846"/>
      <c r="DW32" s="846"/>
      <c r="DX32" s="1107"/>
      <c r="DY32" s="846"/>
      <c r="DZ32" s="846"/>
      <c r="EA32" s="846"/>
      <c r="EB32" s="846"/>
      <c r="EC32" s="846"/>
      <c r="ED32" s="723">
        <f>ED31/ED7</f>
        <v>5.1947397591575539</v>
      </c>
      <c r="EE32" s="846"/>
      <c r="EF32" s="846"/>
      <c r="EG32" s="846"/>
      <c r="EH32" s="846"/>
      <c r="EI32" s="846"/>
      <c r="EJ32" s="846"/>
      <c r="EK32" s="846"/>
      <c r="EL32" s="1107"/>
      <c r="EM32" s="846"/>
      <c r="EN32" s="846"/>
      <c r="ER32" s="1253"/>
      <c r="ES32" s="723">
        <f>ES31/ES7</f>
        <v>5.1145947018553413</v>
      </c>
      <c r="ET32" s="612">
        <f>ET31/ET7</f>
        <v>4.7911148287559815</v>
      </c>
      <c r="EU32" s="612">
        <f>EU31/EU7</f>
        <v>5.177262227578586</v>
      </c>
      <c r="EV32" s="612"/>
      <c r="EW32" s="1136"/>
      <c r="EX32" s="610" t="s">
        <v>151</v>
      </c>
      <c r="EY32" s="612">
        <f t="shared" ref="EY32:HH32" si="29">EY31/EY7</f>
        <v>0.51557218010521455</v>
      </c>
      <c r="EZ32" s="612">
        <f t="shared" si="29"/>
        <v>0.51520890696756316</v>
      </c>
      <c r="FA32" s="612">
        <f t="shared" si="29"/>
        <v>0.51521148157032048</v>
      </c>
      <c r="FB32" s="612">
        <f t="shared" si="29"/>
        <v>0.51530160888058074</v>
      </c>
      <c r="FC32" s="612">
        <f t="shared" si="29"/>
        <v>0.51513425467917762</v>
      </c>
      <c r="FD32" s="612">
        <f t="shared" si="29"/>
        <v>0.51539176772877682</v>
      </c>
      <c r="FE32" s="612">
        <f t="shared" si="29"/>
        <v>0.51528100557263157</v>
      </c>
      <c r="FF32" s="612">
        <f t="shared" si="29"/>
        <v>0.51517801374141137</v>
      </c>
      <c r="FG32" s="612">
        <f t="shared" si="29"/>
        <v>0.51544587818279064</v>
      </c>
      <c r="FH32" s="612">
        <f t="shared" si="29"/>
        <v>0.51552835405947317</v>
      </c>
      <c r="FI32" s="612">
        <f t="shared" si="29"/>
        <v>0.51541237989541766</v>
      </c>
      <c r="FJ32" s="612">
        <f t="shared" si="29"/>
        <v>0.5154381474223092</v>
      </c>
      <c r="FK32" s="612">
        <f t="shared" si="29"/>
        <v>0.51527585500307349</v>
      </c>
      <c r="FL32" s="612">
        <f t="shared" si="29"/>
        <v>0.51552319854393436</v>
      </c>
      <c r="FM32" s="612">
        <f t="shared" si="29"/>
        <v>0.5153814622636792</v>
      </c>
      <c r="FN32" s="612">
        <f t="shared" si="29"/>
        <v>0.51536342869139662</v>
      </c>
      <c r="FO32" s="612">
        <f t="shared" si="29"/>
        <v>0.51562374969992786</v>
      </c>
      <c r="FP32" s="612"/>
      <c r="FQ32" s="1364"/>
      <c r="FR32" s="612"/>
      <c r="FS32" s="612"/>
      <c r="FT32" s="612"/>
      <c r="FU32" s="612"/>
      <c r="FV32" s="612"/>
      <c r="FW32" s="612"/>
      <c r="FX32" s="612"/>
      <c r="FY32" s="612"/>
      <c r="FZ32" s="612"/>
      <c r="GA32" s="612"/>
      <c r="GB32" s="612"/>
      <c r="GC32" s="612"/>
      <c r="GD32" s="612"/>
      <c r="GE32" s="612"/>
      <c r="GF32" s="612"/>
      <c r="GG32" s="612"/>
      <c r="GH32" s="612"/>
      <c r="GI32" s="612"/>
      <c r="GJ32" s="612"/>
      <c r="GK32" s="612"/>
      <c r="GL32" s="612"/>
      <c r="GM32" s="723">
        <f t="shared" si="29"/>
        <v>0.51436838954300523</v>
      </c>
      <c r="GN32" s="612">
        <f t="shared" si="29"/>
        <v>0.51503646717953833</v>
      </c>
      <c r="GO32" s="612">
        <f t="shared" si="29"/>
        <v>0.51529388244702101</v>
      </c>
      <c r="GP32" s="612">
        <f t="shared" si="29"/>
        <v>0.51571144169109318</v>
      </c>
      <c r="GQ32" s="612">
        <f t="shared" si="29"/>
        <v>0.51577077965932094</v>
      </c>
      <c r="GR32" s="612">
        <f t="shared" si="29"/>
        <v>0.51533509277031331</v>
      </c>
      <c r="GS32" s="612">
        <f t="shared" si="29"/>
        <v>0.51561343495569012</v>
      </c>
      <c r="GT32" s="612">
        <f t="shared" si="29"/>
        <v>0.51542526333681593</v>
      </c>
      <c r="GU32" s="612">
        <f t="shared" si="29"/>
        <v>0.51523722901320312</v>
      </c>
      <c r="GV32" s="612">
        <f t="shared" si="29"/>
        <v>0.51537115721069715</v>
      </c>
      <c r="GW32" s="612">
        <f t="shared" si="29"/>
        <v>0.51514969820522027</v>
      </c>
      <c r="GX32" s="612">
        <f t="shared" si="29"/>
        <v>0.51534282043976576</v>
      </c>
      <c r="GY32" s="612">
        <f t="shared" si="29"/>
        <v>0.51561343495569012</v>
      </c>
      <c r="GZ32" s="612">
        <f t="shared" si="29"/>
        <v>0.51517029101375111</v>
      </c>
      <c r="HA32" s="612">
        <f t="shared" si="29"/>
        <v>0.51571402131884725</v>
      </c>
      <c r="HB32" s="612">
        <f t="shared" si="29"/>
        <v>0.51529388244702101</v>
      </c>
      <c r="HC32" s="612">
        <f t="shared" si="29"/>
        <v>0.51522692972724449</v>
      </c>
      <c r="HD32" s="612">
        <f t="shared" si="29"/>
        <v>0.51530418440992409</v>
      </c>
      <c r="HE32" s="612">
        <f t="shared" si="29"/>
        <v>0.51526297902964624</v>
      </c>
      <c r="HF32" s="612">
        <f t="shared" si="29"/>
        <v>0.51554382122480391</v>
      </c>
      <c r="HG32" s="612">
        <f t="shared" si="29"/>
        <v>0.51516256851762077</v>
      </c>
      <c r="HH32" s="612">
        <f t="shared" si="29"/>
        <v>0.51546907185568858</v>
      </c>
      <c r="HI32" s="612"/>
    </row>
    <row r="33" spans="1:217" s="8" customFormat="1" x14ac:dyDescent="0.25">
      <c r="C33" s="7"/>
      <c r="D33" s="754"/>
      <c r="E33" s="754"/>
      <c r="F33" s="754"/>
      <c r="G33" s="754"/>
      <c r="H33" s="754"/>
      <c r="I33" s="754"/>
      <c r="J33" s="754"/>
      <c r="K33" s="754"/>
      <c r="L33" s="754"/>
      <c r="M33" s="754"/>
      <c r="N33" s="754"/>
      <c r="O33" s="754"/>
      <c r="P33" s="754"/>
      <c r="Q33" s="754"/>
      <c r="R33" s="754"/>
      <c r="S33" s="754"/>
      <c r="T33" s="1017"/>
      <c r="U33" s="754"/>
      <c r="V33" s="754"/>
      <c r="W33" s="754"/>
      <c r="X33" s="754"/>
      <c r="Y33" s="754"/>
      <c r="Z33" s="754"/>
      <c r="AA33" s="754"/>
      <c r="AB33" s="754"/>
      <c r="AC33" s="754"/>
      <c r="AD33" s="754"/>
      <c r="AE33" s="754"/>
      <c r="AF33" s="754"/>
      <c r="AG33" s="754"/>
      <c r="AH33" s="754"/>
      <c r="AI33" s="7"/>
      <c r="AJ33" s="754"/>
      <c r="AK33" s="754"/>
      <c r="AL33" s="754"/>
      <c r="AM33" s="754"/>
      <c r="AN33" s="1017"/>
      <c r="AO33" s="754"/>
      <c r="AP33" s="754"/>
      <c r="AQ33" s="754"/>
      <c r="AR33" s="754"/>
      <c r="AS33" s="754"/>
      <c r="AT33" s="7"/>
      <c r="AU33" s="754"/>
      <c r="AV33" s="754"/>
      <c r="AW33" s="754"/>
      <c r="AX33" s="754"/>
      <c r="AY33" s="754"/>
      <c r="AZ33" s="754"/>
      <c r="BA33" s="754"/>
      <c r="BB33" s="1017"/>
      <c r="BC33" s="754"/>
      <c r="BD33" s="754"/>
      <c r="BE33" s="754"/>
      <c r="BF33" s="754"/>
      <c r="BG33" s="754"/>
      <c r="BH33" s="7"/>
      <c r="BI33" s="754"/>
      <c r="BJ33" s="754"/>
      <c r="BK33" s="754"/>
      <c r="BL33" s="754"/>
      <c r="BM33" s="754"/>
      <c r="BN33" s="1188"/>
      <c r="BO33" s="338"/>
      <c r="BP33" s="338"/>
      <c r="BQ33" s="338"/>
      <c r="BR33" s="338"/>
      <c r="BS33" s="1156"/>
      <c r="BT33" s="338"/>
      <c r="BU33" s="338"/>
      <c r="BV33" s="338"/>
      <c r="BW33" s="338"/>
      <c r="BX33" s="338"/>
      <c r="BY33" s="7"/>
      <c r="BZ33" s="754"/>
      <c r="CA33" s="754"/>
      <c r="CB33" s="754"/>
      <c r="CC33" s="1017"/>
      <c r="CD33" s="754"/>
      <c r="CE33" s="754"/>
      <c r="CF33" s="754"/>
      <c r="CG33" s="754"/>
      <c r="CH33" s="754"/>
      <c r="CI33" s="754"/>
      <c r="CJ33" s="754"/>
      <c r="CK33" s="7"/>
      <c r="CL33" s="754"/>
      <c r="CM33" s="754"/>
      <c r="CN33" s="754"/>
      <c r="CO33" s="1017"/>
      <c r="CP33" s="754"/>
      <c r="CQ33" s="754"/>
      <c r="CR33" s="754"/>
      <c r="CS33" s="754"/>
      <c r="CT33" s="754"/>
      <c r="CU33" s="7"/>
      <c r="CV33" s="754"/>
      <c r="CW33" s="754"/>
      <c r="CX33" s="1017"/>
      <c r="CY33" s="754"/>
      <c r="CZ33" s="754"/>
      <c r="DD33" s="293"/>
      <c r="DE33" s="338"/>
      <c r="DF33" s="338"/>
      <c r="DG33" s="338"/>
      <c r="DH33" s="338"/>
      <c r="DI33" s="338"/>
      <c r="DJ33" s="338"/>
      <c r="DK33" s="338"/>
      <c r="DL33" s="1103"/>
      <c r="DM33" s="338"/>
      <c r="DN33" s="338"/>
      <c r="DO33" s="338"/>
      <c r="DP33" s="338"/>
      <c r="DQ33" s="338"/>
      <c r="DR33" s="337"/>
      <c r="DS33" s="338"/>
      <c r="DT33" s="338"/>
      <c r="DU33" s="338"/>
      <c r="DV33" s="338"/>
      <c r="DW33" s="338"/>
      <c r="DX33" s="1103"/>
      <c r="DY33" s="338"/>
      <c r="DZ33" s="338"/>
      <c r="EA33" s="338"/>
      <c r="EB33" s="338"/>
      <c r="EC33" s="338"/>
      <c r="ED33" s="7"/>
      <c r="EE33" s="338"/>
      <c r="EF33" s="338"/>
      <c r="EG33" s="338"/>
      <c r="EH33" s="338"/>
      <c r="EI33" s="338"/>
      <c r="EJ33" s="338"/>
      <c r="EK33" s="338"/>
      <c r="EL33" s="1103"/>
      <c r="EM33" s="338"/>
      <c r="EN33" s="338"/>
      <c r="EP33" s="754"/>
      <c r="EQ33" s="754"/>
      <c r="ER33" s="1253"/>
      <c r="ES33" s="7"/>
      <c r="ET33" s="754"/>
      <c r="EU33" s="754"/>
      <c r="EV33" s="754"/>
      <c r="EW33" s="1131"/>
      <c r="FO33" s="754"/>
      <c r="FP33" s="754"/>
      <c r="FQ33" s="766"/>
      <c r="FR33" s="754"/>
      <c r="FS33" s="754"/>
      <c r="FT33" s="754"/>
      <c r="FU33" s="754"/>
      <c r="FV33" s="754"/>
      <c r="FW33" s="754"/>
      <c r="FX33" s="754"/>
      <c r="FY33" s="754"/>
      <c r="FZ33" s="754"/>
      <c r="GA33" s="754"/>
      <c r="GB33" s="754"/>
      <c r="GC33" s="754"/>
      <c r="GD33" s="754"/>
      <c r="GE33" s="754"/>
      <c r="GF33" s="754"/>
      <c r="GG33" s="754"/>
      <c r="GH33" s="754"/>
      <c r="GI33" s="754"/>
      <c r="GJ33" s="754"/>
      <c r="GK33" s="754"/>
      <c r="GL33" s="754"/>
      <c r="GM33" s="7"/>
      <c r="HI33" s="754"/>
    </row>
    <row r="34" spans="1:217" s="611" customFormat="1" x14ac:dyDescent="0.25">
      <c r="A34" s="614" t="s">
        <v>374</v>
      </c>
      <c r="B34" s="614"/>
      <c r="C34" s="722"/>
      <c r="D34" s="610"/>
      <c r="E34" s="610"/>
      <c r="F34" s="610"/>
      <c r="G34" s="610"/>
      <c r="H34" s="610"/>
      <c r="I34" s="610"/>
      <c r="J34" s="610"/>
      <c r="K34" s="610"/>
      <c r="L34" s="610"/>
      <c r="M34" s="610"/>
      <c r="N34" s="610"/>
      <c r="O34" s="610"/>
      <c r="P34" s="610"/>
      <c r="Q34" s="610"/>
      <c r="R34" s="610"/>
      <c r="S34" s="610"/>
      <c r="T34" s="1023"/>
      <c r="U34" s="610"/>
      <c r="V34" s="610"/>
      <c r="W34" s="610"/>
      <c r="X34" s="610"/>
      <c r="Y34" s="610"/>
      <c r="AF34" s="610"/>
      <c r="AG34" s="610"/>
      <c r="AH34" s="610"/>
      <c r="AI34" s="722"/>
      <c r="AJ34" s="610"/>
      <c r="AK34" s="610"/>
      <c r="AL34" s="610"/>
      <c r="AM34" s="610"/>
      <c r="AN34" s="1023"/>
      <c r="AO34" s="610"/>
      <c r="AP34" s="610"/>
      <c r="AQ34" s="610"/>
      <c r="AR34" s="610"/>
      <c r="AS34" s="610"/>
      <c r="AT34" s="722"/>
      <c r="AU34" s="610"/>
      <c r="AV34" s="610"/>
      <c r="AW34" s="610"/>
      <c r="AX34" s="610"/>
      <c r="AY34" s="610"/>
      <c r="AZ34" s="610"/>
      <c r="BA34" s="610"/>
      <c r="BB34" s="1023"/>
      <c r="BC34" s="610"/>
      <c r="BD34" s="610"/>
      <c r="BE34" s="610"/>
      <c r="BF34" s="610"/>
      <c r="BG34" s="610"/>
      <c r="BH34" s="722"/>
      <c r="BI34" s="610"/>
      <c r="BJ34" s="610"/>
      <c r="BK34" s="610"/>
      <c r="BL34" s="610"/>
      <c r="BM34" s="610"/>
      <c r="BN34" s="1194"/>
      <c r="BO34" s="845"/>
      <c r="BP34" s="845"/>
      <c r="BQ34" s="845"/>
      <c r="BR34" s="845"/>
      <c r="BS34" s="1159"/>
      <c r="BT34" s="845"/>
      <c r="BU34" s="845"/>
      <c r="BV34" s="845"/>
      <c r="BW34" s="845"/>
      <c r="BX34" s="845"/>
      <c r="BY34" s="722"/>
      <c r="BZ34" s="610"/>
      <c r="CA34" s="610"/>
      <c r="CB34" s="610"/>
      <c r="CC34" s="1023"/>
      <c r="CD34" s="610"/>
      <c r="CE34" s="610"/>
      <c r="CF34" s="610"/>
      <c r="CG34" s="610"/>
      <c r="CH34" s="610"/>
      <c r="CI34" s="610"/>
      <c r="CJ34" s="610"/>
      <c r="CK34" s="722"/>
      <c r="CL34" s="610"/>
      <c r="CM34" s="610"/>
      <c r="CN34" s="610"/>
      <c r="CO34" s="1023"/>
      <c r="CP34" s="610"/>
      <c r="CQ34" s="610"/>
      <c r="CR34" s="610"/>
      <c r="CS34" s="610"/>
      <c r="CT34" s="610"/>
      <c r="CU34" s="722"/>
      <c r="CV34" s="610"/>
      <c r="CW34" s="610"/>
      <c r="CX34" s="1023"/>
      <c r="DD34" s="908"/>
      <c r="DE34" s="845"/>
      <c r="DF34" s="845"/>
      <c r="DG34" s="845"/>
      <c r="DH34" s="845"/>
      <c r="DI34" s="845"/>
      <c r="DJ34" s="845"/>
      <c r="DK34" s="845"/>
      <c r="DL34" s="1106"/>
      <c r="DM34" s="845"/>
      <c r="DN34" s="845"/>
      <c r="DO34" s="845"/>
      <c r="DP34" s="845"/>
      <c r="DQ34" s="845"/>
      <c r="DR34" s="993"/>
      <c r="DS34" s="845"/>
      <c r="DT34" s="845"/>
      <c r="DU34" s="845"/>
      <c r="DV34" s="845"/>
      <c r="DW34" s="845"/>
      <c r="DX34" s="1106"/>
      <c r="DY34" s="845"/>
      <c r="DZ34" s="845"/>
      <c r="EA34" s="845"/>
      <c r="EB34" s="845"/>
      <c r="EC34" s="845"/>
      <c r="ED34" s="722"/>
      <c r="EE34" s="845"/>
      <c r="EF34" s="845"/>
      <c r="EG34" s="845"/>
      <c r="EH34" s="845"/>
      <c r="EI34" s="845"/>
      <c r="EJ34" s="845"/>
      <c r="EK34" s="845"/>
      <c r="EL34" s="1106"/>
      <c r="EM34" s="845"/>
      <c r="EN34" s="845"/>
      <c r="ER34" s="1253"/>
      <c r="ES34" s="722"/>
      <c r="ET34" s="610"/>
      <c r="EU34" s="610"/>
      <c r="EV34" s="610"/>
      <c r="EW34" s="1135"/>
      <c r="EX34" s="614" t="s">
        <v>374</v>
      </c>
      <c r="EY34" s="610"/>
      <c r="EZ34" s="610"/>
      <c r="FA34" s="610"/>
      <c r="FB34" s="610"/>
      <c r="FC34" s="610"/>
      <c r="FD34" s="610"/>
      <c r="FE34" s="610"/>
      <c r="FF34" s="610"/>
      <c r="FG34" s="610"/>
      <c r="FH34" s="610"/>
      <c r="FI34" s="610"/>
      <c r="FJ34" s="610"/>
      <c r="FK34" s="610"/>
      <c r="FL34" s="610"/>
      <c r="FM34" s="610"/>
      <c r="FN34" s="610"/>
      <c r="FO34" s="610"/>
      <c r="FP34" s="610"/>
      <c r="FQ34" s="1363"/>
      <c r="FR34" s="610"/>
      <c r="FS34" s="610"/>
      <c r="FT34" s="610"/>
      <c r="FU34" s="610"/>
      <c r="FV34" s="610"/>
      <c r="FW34" s="610"/>
      <c r="FX34" s="610"/>
      <c r="FY34" s="610"/>
      <c r="FZ34" s="610"/>
      <c r="GA34" s="610"/>
      <c r="GB34" s="610"/>
      <c r="GC34" s="610"/>
      <c r="GD34" s="610"/>
      <c r="GE34" s="610"/>
      <c r="GF34" s="610"/>
      <c r="GG34" s="610"/>
      <c r="GH34" s="610"/>
      <c r="GI34" s="610"/>
      <c r="GJ34" s="610"/>
      <c r="GK34" s="610"/>
      <c r="GL34" s="610"/>
      <c r="GM34" s="722"/>
      <c r="GN34" s="610"/>
      <c r="GO34" s="610"/>
      <c r="GP34" s="610"/>
      <c r="GQ34" s="610"/>
      <c r="GR34" s="610"/>
      <c r="GS34" s="610"/>
      <c r="GT34" s="610"/>
      <c r="GU34" s="610"/>
      <c r="GV34" s="610"/>
      <c r="GW34" s="610"/>
      <c r="GX34" s="610"/>
      <c r="GY34" s="610"/>
      <c r="GZ34" s="610"/>
      <c r="HA34" s="610"/>
      <c r="HB34" s="610"/>
      <c r="HC34" s="610"/>
      <c r="HD34" s="610"/>
      <c r="HE34" s="610"/>
      <c r="HF34" s="610"/>
      <c r="HG34" s="610"/>
      <c r="HH34" s="610"/>
      <c r="HI34" s="610"/>
    </row>
    <row r="35" spans="1:217" s="611" customFormat="1" x14ac:dyDescent="0.25">
      <c r="A35" s="611" t="s">
        <v>167</v>
      </c>
      <c r="B35" s="611">
        <v>100</v>
      </c>
      <c r="C35" s="722">
        <v>104.9</v>
      </c>
      <c r="D35" s="610">
        <v>104.9</v>
      </c>
      <c r="E35" s="610">
        <v>104.9</v>
      </c>
      <c r="F35" s="610">
        <v>104.9</v>
      </c>
      <c r="G35" s="610">
        <v>104.9</v>
      </c>
      <c r="H35" s="610">
        <v>104.9</v>
      </c>
      <c r="I35" s="610">
        <v>104.9</v>
      </c>
      <c r="J35" s="610">
        <v>104.9</v>
      </c>
      <c r="K35" s="610">
        <v>104.9</v>
      </c>
      <c r="L35" s="610">
        <v>104.9</v>
      </c>
      <c r="M35" s="610">
        <v>104.9</v>
      </c>
      <c r="N35" s="610">
        <v>104.9</v>
      </c>
      <c r="O35" s="610">
        <v>104.9</v>
      </c>
      <c r="P35" s="610">
        <v>104.9</v>
      </c>
      <c r="Q35" s="610">
        <v>104.9</v>
      </c>
      <c r="R35" s="610">
        <v>104.9</v>
      </c>
      <c r="S35" s="610">
        <v>104.9</v>
      </c>
      <c r="T35" s="1023">
        <v>104.9</v>
      </c>
      <c r="U35" s="610"/>
      <c r="V35" s="610"/>
      <c r="W35" s="610"/>
      <c r="X35" s="610"/>
      <c r="Y35" s="610"/>
      <c r="AF35" s="610"/>
      <c r="AG35" s="610"/>
      <c r="AH35" s="610"/>
      <c r="AI35" s="722">
        <v>104.9</v>
      </c>
      <c r="AJ35" s="610">
        <v>104.9</v>
      </c>
      <c r="AK35" s="610">
        <v>104.9</v>
      </c>
      <c r="AL35" s="610">
        <v>104.9</v>
      </c>
      <c r="AM35" s="610">
        <v>104.9</v>
      </c>
      <c r="AN35" s="1023">
        <v>104.9</v>
      </c>
      <c r="AO35" s="610"/>
      <c r="AP35" s="610"/>
      <c r="AQ35" s="610"/>
      <c r="AR35" s="610"/>
      <c r="AS35" s="610"/>
      <c r="AT35" s="722">
        <v>104.9</v>
      </c>
      <c r="AU35" s="610">
        <v>104.9</v>
      </c>
      <c r="AV35" s="610">
        <v>104.9</v>
      </c>
      <c r="AW35" s="610">
        <v>104.9</v>
      </c>
      <c r="AX35" s="610">
        <v>104.9</v>
      </c>
      <c r="AY35" s="610">
        <v>104.9</v>
      </c>
      <c r="AZ35" s="610">
        <v>104.9</v>
      </c>
      <c r="BA35" s="610">
        <v>104.9</v>
      </c>
      <c r="BB35" s="1023">
        <v>104.9</v>
      </c>
      <c r="BC35" s="610"/>
      <c r="BD35" s="610"/>
      <c r="BE35" s="610"/>
      <c r="BF35" s="610"/>
      <c r="BG35" s="610"/>
      <c r="BH35" s="722">
        <v>104.9</v>
      </c>
      <c r="BI35" s="610">
        <v>104.9</v>
      </c>
      <c r="BJ35" s="610">
        <v>104.9</v>
      </c>
      <c r="BK35" s="610">
        <v>104.9</v>
      </c>
      <c r="BL35" s="610">
        <v>104.9</v>
      </c>
      <c r="BM35" s="610">
        <v>104.9</v>
      </c>
      <c r="BN35" s="1194">
        <v>104.9</v>
      </c>
      <c r="BO35" s="845"/>
      <c r="BP35" s="845"/>
      <c r="BQ35" s="845"/>
      <c r="BR35" s="845"/>
      <c r="BS35" s="1159"/>
      <c r="BT35" s="845"/>
      <c r="BU35" s="845"/>
      <c r="BV35" s="845"/>
      <c r="BW35" s="845"/>
      <c r="BX35" s="845"/>
      <c r="BY35" s="722">
        <v>104.9</v>
      </c>
      <c r="BZ35" s="610">
        <v>104.9</v>
      </c>
      <c r="CA35" s="610">
        <v>104.9</v>
      </c>
      <c r="CB35" s="610">
        <v>104.9</v>
      </c>
      <c r="CC35" s="1023">
        <v>104.9</v>
      </c>
      <c r="CD35" s="610"/>
      <c r="CE35" s="610"/>
      <c r="CF35" s="610"/>
      <c r="CG35" s="610"/>
      <c r="CH35" s="610"/>
      <c r="CI35" s="610"/>
      <c r="CJ35" s="610"/>
      <c r="CK35" s="722">
        <v>104.9</v>
      </c>
      <c r="CL35" s="610">
        <v>104.9</v>
      </c>
      <c r="CM35" s="610">
        <v>104.9</v>
      </c>
      <c r="CN35" s="610">
        <v>104.9</v>
      </c>
      <c r="CO35" s="1023">
        <v>104.9</v>
      </c>
      <c r="CP35" s="610"/>
      <c r="CQ35" s="610"/>
      <c r="CR35" s="610"/>
      <c r="CS35" s="610"/>
      <c r="CT35" s="610"/>
      <c r="CU35" s="722">
        <v>104.9</v>
      </c>
      <c r="CV35" s="610">
        <v>104.9</v>
      </c>
      <c r="CW35" s="610">
        <v>104.9</v>
      </c>
      <c r="CX35" s="1023">
        <v>104.9</v>
      </c>
      <c r="DD35" s="908"/>
      <c r="DE35" s="845"/>
      <c r="DF35" s="845"/>
      <c r="DG35" s="845"/>
      <c r="DH35" s="845"/>
      <c r="DI35" s="845"/>
      <c r="DJ35" s="845"/>
      <c r="DK35" s="845"/>
      <c r="DL35" s="1106"/>
      <c r="DM35" s="845"/>
      <c r="DN35" s="845"/>
      <c r="DO35" s="845"/>
      <c r="DP35" s="845"/>
      <c r="DQ35" s="845"/>
      <c r="DR35" s="993"/>
      <c r="DS35" s="845"/>
      <c r="DT35" s="845"/>
      <c r="DU35" s="845"/>
      <c r="DV35" s="845"/>
      <c r="DW35" s="845"/>
      <c r="DX35" s="1106"/>
      <c r="DY35" s="845"/>
      <c r="DZ35" s="845"/>
      <c r="EA35" s="845"/>
      <c r="EB35" s="845"/>
      <c r="EC35" s="845"/>
      <c r="ED35" s="722">
        <v>104.9</v>
      </c>
      <c r="EE35" s="845"/>
      <c r="EF35" s="845"/>
      <c r="EG35" s="845"/>
      <c r="EH35" s="845"/>
      <c r="EI35" s="845"/>
      <c r="EJ35" s="845"/>
      <c r="EK35" s="845"/>
      <c r="EL35" s="1106"/>
      <c r="EM35" s="845"/>
      <c r="EN35" s="845"/>
      <c r="ER35" s="1253"/>
      <c r="ES35" s="722">
        <v>104.9</v>
      </c>
      <c r="ET35" s="610">
        <v>104.9</v>
      </c>
      <c r="EU35" s="610">
        <v>104.9</v>
      </c>
      <c r="EV35" s="610"/>
      <c r="EW35" s="1135"/>
      <c r="EX35" s="611" t="s">
        <v>167</v>
      </c>
      <c r="EY35" s="610">
        <v>104.9</v>
      </c>
      <c r="EZ35" s="610">
        <v>104.9</v>
      </c>
      <c r="FA35" s="610">
        <v>104.9</v>
      </c>
      <c r="FB35" s="610">
        <v>104.9</v>
      </c>
      <c r="FC35" s="610">
        <v>104.9</v>
      </c>
      <c r="FD35" s="610">
        <v>104.9</v>
      </c>
      <c r="FE35" s="610">
        <v>104.9</v>
      </c>
      <c r="FF35" s="610">
        <v>104.9</v>
      </c>
      <c r="FG35" s="610">
        <v>104.9</v>
      </c>
      <c r="FH35" s="610">
        <v>104.9</v>
      </c>
      <c r="FI35" s="610">
        <v>104.9</v>
      </c>
      <c r="FJ35" s="610">
        <v>104.9</v>
      </c>
      <c r="FK35" s="610">
        <v>104.9</v>
      </c>
      <c r="FL35" s="610">
        <v>104.9</v>
      </c>
      <c r="FM35" s="610">
        <v>104.9</v>
      </c>
      <c r="FN35" s="610">
        <v>104.9</v>
      </c>
      <c r="FO35" s="610">
        <v>104.9</v>
      </c>
      <c r="FP35" s="610">
        <v>104.9</v>
      </c>
      <c r="FQ35" s="1363">
        <v>104.9</v>
      </c>
      <c r="FR35" s="610">
        <v>104.9</v>
      </c>
      <c r="FS35" s="610">
        <v>104.9</v>
      </c>
      <c r="FT35" s="610">
        <v>104.9</v>
      </c>
      <c r="FU35" s="610">
        <v>104.9</v>
      </c>
      <c r="FV35" s="610">
        <v>104.9</v>
      </c>
      <c r="FW35" s="610">
        <v>104.9</v>
      </c>
      <c r="FX35" s="610">
        <v>104.9</v>
      </c>
      <c r="FY35" s="610">
        <v>104.9</v>
      </c>
      <c r="FZ35" s="610">
        <v>104.9</v>
      </c>
      <c r="GA35" s="610">
        <v>104.9</v>
      </c>
      <c r="GB35" s="610">
        <v>104.9</v>
      </c>
      <c r="GC35" s="610">
        <v>104.9</v>
      </c>
      <c r="GD35" s="610">
        <v>104.9</v>
      </c>
      <c r="GE35" s="610">
        <v>104.9</v>
      </c>
      <c r="GF35" s="610">
        <v>104.9</v>
      </c>
      <c r="GG35" s="610">
        <v>104.9</v>
      </c>
      <c r="GH35" s="610">
        <v>104.9</v>
      </c>
      <c r="GI35" s="610">
        <v>104.9</v>
      </c>
      <c r="GJ35" s="610">
        <v>104.9</v>
      </c>
      <c r="GK35" s="610">
        <v>104.9</v>
      </c>
      <c r="GL35" s="610">
        <v>104.9</v>
      </c>
      <c r="GM35" s="722">
        <v>104.9</v>
      </c>
      <c r="GN35" s="610">
        <v>104.9</v>
      </c>
      <c r="GO35" s="610">
        <v>104.9</v>
      </c>
      <c r="GP35" s="610">
        <v>104.9</v>
      </c>
      <c r="GQ35" s="610">
        <v>104.9</v>
      </c>
      <c r="GR35" s="610">
        <v>104.9</v>
      </c>
      <c r="GS35" s="610">
        <v>104.9</v>
      </c>
      <c r="GT35" s="610">
        <v>104.9</v>
      </c>
      <c r="GU35" s="610">
        <v>104.9</v>
      </c>
      <c r="GV35" s="610">
        <v>104.9</v>
      </c>
      <c r="GW35" s="610">
        <v>104.9</v>
      </c>
      <c r="GX35" s="610">
        <v>104.9</v>
      </c>
      <c r="GY35" s="610">
        <v>104.9</v>
      </c>
      <c r="GZ35" s="610">
        <v>104.9</v>
      </c>
      <c r="HA35" s="610">
        <v>104.9</v>
      </c>
      <c r="HB35" s="610">
        <v>104.9</v>
      </c>
      <c r="HC35" s="610">
        <v>104.9</v>
      </c>
      <c r="HD35" s="610">
        <v>104.9</v>
      </c>
      <c r="HE35" s="610">
        <v>104.9</v>
      </c>
      <c r="HF35" s="610">
        <v>104.9</v>
      </c>
      <c r="HG35" s="610">
        <v>104.9</v>
      </c>
      <c r="HH35" s="610">
        <v>104.9</v>
      </c>
      <c r="HI35" s="610">
        <v>104.9</v>
      </c>
    </row>
    <row r="36" spans="1:217" s="611" customFormat="1" x14ac:dyDescent="0.25">
      <c r="A36" s="611" t="s">
        <v>83</v>
      </c>
      <c r="B36" s="610">
        <v>10</v>
      </c>
      <c r="C36" s="722">
        <v>10</v>
      </c>
      <c r="D36" s="610">
        <v>10</v>
      </c>
      <c r="E36" s="610">
        <v>10</v>
      </c>
      <c r="F36" s="610">
        <v>10</v>
      </c>
      <c r="G36" s="610">
        <v>10</v>
      </c>
      <c r="H36" s="610">
        <v>10</v>
      </c>
      <c r="I36" s="610">
        <v>10</v>
      </c>
      <c r="J36" s="610">
        <v>10</v>
      </c>
      <c r="K36" s="610">
        <v>10</v>
      </c>
      <c r="L36" s="610">
        <v>10</v>
      </c>
      <c r="M36" s="610">
        <v>10</v>
      </c>
      <c r="N36" s="610">
        <v>10</v>
      </c>
      <c r="O36" s="610">
        <v>10</v>
      </c>
      <c r="P36" s="610">
        <v>10</v>
      </c>
      <c r="Q36" s="610">
        <v>10</v>
      </c>
      <c r="R36" s="610">
        <v>10</v>
      </c>
      <c r="S36" s="610">
        <v>10</v>
      </c>
      <c r="T36" s="1023">
        <v>10</v>
      </c>
      <c r="U36" s="610"/>
      <c r="V36" s="610"/>
      <c r="W36" s="610"/>
      <c r="X36" s="610"/>
      <c r="Y36" s="610"/>
      <c r="AF36" s="610"/>
      <c r="AG36" s="610"/>
      <c r="AH36" s="610"/>
      <c r="AI36" s="722">
        <v>10</v>
      </c>
      <c r="AJ36" s="610">
        <v>10</v>
      </c>
      <c r="AK36" s="610">
        <v>10</v>
      </c>
      <c r="AL36" s="610">
        <v>10</v>
      </c>
      <c r="AM36" s="610">
        <v>10</v>
      </c>
      <c r="AN36" s="1023">
        <v>10</v>
      </c>
      <c r="AO36" s="610"/>
      <c r="AP36" s="610"/>
      <c r="AQ36" s="610"/>
      <c r="AR36" s="610"/>
      <c r="AS36" s="610"/>
      <c r="AT36" s="722">
        <v>10</v>
      </c>
      <c r="AU36" s="610">
        <v>10</v>
      </c>
      <c r="AV36" s="610">
        <v>10</v>
      </c>
      <c r="AW36" s="610">
        <v>10</v>
      </c>
      <c r="AX36" s="610">
        <v>10</v>
      </c>
      <c r="AY36" s="610">
        <v>10</v>
      </c>
      <c r="AZ36" s="610">
        <v>10</v>
      </c>
      <c r="BA36" s="610">
        <v>10</v>
      </c>
      <c r="BB36" s="1023">
        <v>10</v>
      </c>
      <c r="BC36" s="610"/>
      <c r="BD36" s="610"/>
      <c r="BE36" s="610"/>
      <c r="BF36" s="610"/>
      <c r="BG36" s="610"/>
      <c r="BH36" s="722">
        <v>10</v>
      </c>
      <c r="BI36" s="610">
        <v>10</v>
      </c>
      <c r="BJ36" s="610">
        <v>10</v>
      </c>
      <c r="BK36" s="610">
        <v>10</v>
      </c>
      <c r="BL36" s="610">
        <v>10</v>
      </c>
      <c r="BM36" s="610">
        <v>10</v>
      </c>
      <c r="BN36" s="1194">
        <v>10</v>
      </c>
      <c r="BO36" s="845"/>
      <c r="BP36" s="845"/>
      <c r="BQ36" s="845"/>
      <c r="BR36" s="845"/>
      <c r="BS36" s="1159"/>
      <c r="BT36" s="845"/>
      <c r="BU36" s="845"/>
      <c r="BV36" s="845"/>
      <c r="BW36" s="845"/>
      <c r="BX36" s="845"/>
      <c r="BY36" s="722">
        <v>10</v>
      </c>
      <c r="BZ36" s="610">
        <v>10</v>
      </c>
      <c r="CA36" s="610">
        <v>10</v>
      </c>
      <c r="CB36" s="610">
        <v>10</v>
      </c>
      <c r="CC36" s="1023">
        <v>10</v>
      </c>
      <c r="CD36" s="610"/>
      <c r="CE36" s="610"/>
      <c r="CF36" s="610"/>
      <c r="CG36" s="610"/>
      <c r="CH36" s="610"/>
      <c r="CI36" s="610"/>
      <c r="CJ36" s="610"/>
      <c r="CK36" s="722">
        <v>10</v>
      </c>
      <c r="CL36" s="610">
        <v>10</v>
      </c>
      <c r="CM36" s="610">
        <v>10</v>
      </c>
      <c r="CN36" s="610">
        <v>10</v>
      </c>
      <c r="CO36" s="1023">
        <v>10</v>
      </c>
      <c r="CP36" s="610"/>
      <c r="CQ36" s="610"/>
      <c r="CR36" s="610"/>
      <c r="CS36" s="610"/>
      <c r="CT36" s="610"/>
      <c r="CU36" s="722">
        <v>10</v>
      </c>
      <c r="CV36" s="610">
        <v>10</v>
      </c>
      <c r="CW36" s="610">
        <v>10</v>
      </c>
      <c r="CX36" s="1023">
        <v>10</v>
      </c>
      <c r="DD36" s="908"/>
      <c r="DE36" s="845"/>
      <c r="DF36" s="845"/>
      <c r="DG36" s="845"/>
      <c r="DH36" s="845"/>
      <c r="DI36" s="845"/>
      <c r="DJ36" s="845"/>
      <c r="DK36" s="845"/>
      <c r="DL36" s="1106"/>
      <c r="DM36" s="845"/>
      <c r="DN36" s="845"/>
      <c r="DO36" s="845"/>
      <c r="DP36" s="845"/>
      <c r="DQ36" s="845"/>
      <c r="DR36" s="993"/>
      <c r="DS36" s="845"/>
      <c r="DT36" s="845"/>
      <c r="DU36" s="845"/>
      <c r="DV36" s="845"/>
      <c r="DW36" s="845"/>
      <c r="DX36" s="1106"/>
      <c r="DY36" s="845"/>
      <c r="DZ36" s="845"/>
      <c r="EA36" s="845"/>
      <c r="EB36" s="845"/>
      <c r="EC36" s="845"/>
      <c r="ED36" s="722">
        <v>10</v>
      </c>
      <c r="EE36" s="845"/>
      <c r="EF36" s="845"/>
      <c r="EG36" s="845"/>
      <c r="EH36" s="845"/>
      <c r="EI36" s="845"/>
      <c r="EJ36" s="845"/>
      <c r="EK36" s="845"/>
      <c r="EL36" s="1106"/>
      <c r="EM36" s="845"/>
      <c r="EN36" s="845"/>
      <c r="ER36" s="1253"/>
      <c r="ES36" s="722">
        <v>10</v>
      </c>
      <c r="ET36" s="610">
        <v>10</v>
      </c>
      <c r="EU36" s="610">
        <v>10</v>
      </c>
      <c r="EV36" s="610"/>
      <c r="EW36" s="1135"/>
      <c r="EX36" s="611" t="s">
        <v>83</v>
      </c>
      <c r="EY36" s="610">
        <v>10</v>
      </c>
      <c r="EZ36" s="610">
        <v>10</v>
      </c>
      <c r="FA36" s="610">
        <v>10</v>
      </c>
      <c r="FB36" s="610">
        <v>10</v>
      </c>
      <c r="FC36" s="610">
        <v>10</v>
      </c>
      <c r="FD36" s="610">
        <v>10</v>
      </c>
      <c r="FE36" s="610">
        <v>10</v>
      </c>
      <c r="FF36" s="610">
        <v>10</v>
      </c>
      <c r="FG36" s="610">
        <v>10</v>
      </c>
      <c r="FH36" s="610">
        <v>10</v>
      </c>
      <c r="FI36" s="610">
        <v>10</v>
      </c>
      <c r="FJ36" s="610">
        <v>10</v>
      </c>
      <c r="FK36" s="610">
        <v>10</v>
      </c>
      <c r="FL36" s="610">
        <v>10</v>
      </c>
      <c r="FM36" s="610">
        <v>10</v>
      </c>
      <c r="FN36" s="610">
        <v>10</v>
      </c>
      <c r="FO36" s="610">
        <v>10</v>
      </c>
      <c r="FP36" s="610">
        <v>10</v>
      </c>
      <c r="FQ36" s="1363">
        <v>10</v>
      </c>
      <c r="FR36" s="610">
        <v>10</v>
      </c>
      <c r="FS36" s="610">
        <v>10</v>
      </c>
      <c r="FT36" s="610">
        <v>10</v>
      </c>
      <c r="FU36" s="610">
        <v>10</v>
      </c>
      <c r="FV36" s="610">
        <v>10</v>
      </c>
      <c r="FW36" s="610">
        <v>10</v>
      </c>
      <c r="FX36" s="610">
        <v>10</v>
      </c>
      <c r="FY36" s="610">
        <v>10</v>
      </c>
      <c r="FZ36" s="610">
        <v>10</v>
      </c>
      <c r="GA36" s="610">
        <v>10</v>
      </c>
      <c r="GB36" s="610">
        <v>10</v>
      </c>
      <c r="GC36" s="610">
        <v>10</v>
      </c>
      <c r="GD36" s="610">
        <v>10</v>
      </c>
      <c r="GE36" s="610">
        <v>10</v>
      </c>
      <c r="GF36" s="610">
        <v>10</v>
      </c>
      <c r="GG36" s="610">
        <v>10</v>
      </c>
      <c r="GH36" s="610">
        <v>10</v>
      </c>
      <c r="GI36" s="610">
        <v>10</v>
      </c>
      <c r="GJ36" s="610">
        <v>10</v>
      </c>
      <c r="GK36" s="610">
        <v>10</v>
      </c>
      <c r="GL36" s="610">
        <v>10</v>
      </c>
      <c r="GM36" s="722">
        <v>10</v>
      </c>
      <c r="GN36" s="610">
        <v>10</v>
      </c>
      <c r="GO36" s="610">
        <v>10</v>
      </c>
      <c r="GP36" s="610">
        <v>10</v>
      </c>
      <c r="GQ36" s="610">
        <v>10</v>
      </c>
      <c r="GR36" s="610">
        <v>10</v>
      </c>
      <c r="GS36" s="610">
        <v>10</v>
      </c>
      <c r="GT36" s="610">
        <v>10</v>
      </c>
      <c r="GU36" s="610">
        <v>10</v>
      </c>
      <c r="GV36" s="610">
        <v>10</v>
      </c>
      <c r="GW36" s="610">
        <v>10</v>
      </c>
      <c r="GX36" s="610">
        <v>10</v>
      </c>
      <c r="GY36" s="610">
        <v>10</v>
      </c>
      <c r="GZ36" s="610">
        <v>10</v>
      </c>
      <c r="HA36" s="610">
        <v>10</v>
      </c>
      <c r="HB36" s="610">
        <v>10</v>
      </c>
      <c r="HC36" s="610">
        <v>10</v>
      </c>
      <c r="HD36" s="610">
        <v>10</v>
      </c>
      <c r="HE36" s="610">
        <v>10</v>
      </c>
      <c r="HF36" s="610">
        <v>10</v>
      </c>
      <c r="HG36" s="610">
        <v>10</v>
      </c>
      <c r="HH36" s="610">
        <v>10</v>
      </c>
      <c r="HI36" s="610">
        <v>10</v>
      </c>
    </row>
    <row r="37" spans="1:217" s="611" customFormat="1" x14ac:dyDescent="0.25">
      <c r="A37" s="611" t="s">
        <v>84</v>
      </c>
      <c r="B37" s="610">
        <f>B35*(10^-6)*B36*(10^3)</f>
        <v>1</v>
      </c>
      <c r="C37" s="722">
        <f t="shared" ref="C37:AN37" si="30">C35*(10^-6)*C36*(10^3)</f>
        <v>1.0489999999999999</v>
      </c>
      <c r="D37" s="610">
        <f t="shared" si="30"/>
        <v>1.0489999999999999</v>
      </c>
      <c r="E37" s="610">
        <f t="shared" si="30"/>
        <v>1.0489999999999999</v>
      </c>
      <c r="F37" s="610">
        <f t="shared" ref="F37:M37" si="31">F35*(10^-6)*F36*(10^3)</f>
        <v>1.0489999999999999</v>
      </c>
      <c r="G37" s="610">
        <f t="shared" si="31"/>
        <v>1.0489999999999999</v>
      </c>
      <c r="H37" s="610">
        <f t="shared" si="31"/>
        <v>1.0489999999999999</v>
      </c>
      <c r="I37" s="610">
        <f t="shared" si="31"/>
        <v>1.0489999999999999</v>
      </c>
      <c r="J37" s="610">
        <f t="shared" si="31"/>
        <v>1.0489999999999999</v>
      </c>
      <c r="K37" s="610">
        <f t="shared" si="31"/>
        <v>1.0489999999999999</v>
      </c>
      <c r="L37" s="610">
        <f t="shared" si="31"/>
        <v>1.0489999999999999</v>
      </c>
      <c r="M37" s="610">
        <f t="shared" si="31"/>
        <v>1.0489999999999999</v>
      </c>
      <c r="N37" s="610">
        <f t="shared" si="30"/>
        <v>1.0489999999999999</v>
      </c>
      <c r="O37" s="610">
        <f t="shared" si="30"/>
        <v>1.0489999999999999</v>
      </c>
      <c r="P37" s="610">
        <f t="shared" si="30"/>
        <v>1.0489999999999999</v>
      </c>
      <c r="Q37" s="610">
        <f t="shared" si="30"/>
        <v>1.0489999999999999</v>
      </c>
      <c r="R37" s="610">
        <f t="shared" si="30"/>
        <v>1.0489999999999999</v>
      </c>
      <c r="S37" s="610">
        <f>S35*(10^-6)*S36*(10^3)</f>
        <v>1.0489999999999999</v>
      </c>
      <c r="T37" s="1023">
        <f>T35*(10^-6)*T36*(10^3)</f>
        <v>1.0489999999999999</v>
      </c>
      <c r="U37" s="610"/>
      <c r="V37" s="610"/>
      <c r="W37" s="610"/>
      <c r="X37" s="610"/>
      <c r="Y37" s="610"/>
      <c r="AF37" s="610"/>
      <c r="AG37" s="610"/>
      <c r="AH37" s="610"/>
      <c r="AI37" s="722">
        <f t="shared" si="30"/>
        <v>1.0489999999999999</v>
      </c>
      <c r="AJ37" s="610">
        <f t="shared" si="30"/>
        <v>1.0489999999999999</v>
      </c>
      <c r="AK37" s="610">
        <f t="shared" si="30"/>
        <v>1.0489999999999999</v>
      </c>
      <c r="AL37" s="610">
        <f t="shared" si="30"/>
        <v>1.0489999999999999</v>
      </c>
      <c r="AM37" s="610">
        <f t="shared" si="30"/>
        <v>1.0489999999999999</v>
      </c>
      <c r="AN37" s="1023">
        <f t="shared" si="30"/>
        <v>1.0489999999999999</v>
      </c>
      <c r="AO37" s="610"/>
      <c r="AP37" s="610"/>
      <c r="AQ37" s="610"/>
      <c r="AR37" s="610"/>
      <c r="AS37" s="610"/>
      <c r="AT37" s="722">
        <f>AT35*(10^-6)*AT36*(10^3)</f>
        <v>1.0489999999999999</v>
      </c>
      <c r="AU37" s="610">
        <f>AU35*(10^-6)*AU36*(10^3)</f>
        <v>1.0489999999999999</v>
      </c>
      <c r="AV37" s="610">
        <f t="shared" ref="AV37:BK37" si="32">AV35*(10^-6)*AV36*(10^3)</f>
        <v>1.0489999999999999</v>
      </c>
      <c r="AW37" s="610">
        <f t="shared" si="32"/>
        <v>1.0489999999999999</v>
      </c>
      <c r="AX37" s="610">
        <f t="shared" si="32"/>
        <v>1.0489999999999999</v>
      </c>
      <c r="AY37" s="610">
        <f t="shared" si="32"/>
        <v>1.0489999999999999</v>
      </c>
      <c r="AZ37" s="610">
        <f t="shared" si="32"/>
        <v>1.0489999999999999</v>
      </c>
      <c r="BA37" s="610">
        <f t="shared" si="32"/>
        <v>1.0489999999999999</v>
      </c>
      <c r="BB37" s="1023">
        <f>BB35*(10^-6)*BB36*(10^3)</f>
        <v>1.0489999999999999</v>
      </c>
      <c r="BC37" s="610"/>
      <c r="BD37" s="610"/>
      <c r="BE37" s="610"/>
      <c r="BF37" s="610"/>
      <c r="BG37" s="610"/>
      <c r="BH37" s="722">
        <f t="shared" si="32"/>
        <v>1.0489999999999999</v>
      </c>
      <c r="BI37" s="610">
        <f t="shared" si="32"/>
        <v>1.0489999999999999</v>
      </c>
      <c r="BJ37" s="610">
        <f t="shared" si="32"/>
        <v>1.0489999999999999</v>
      </c>
      <c r="BK37" s="610">
        <f t="shared" si="32"/>
        <v>1.0489999999999999</v>
      </c>
      <c r="BL37" s="610">
        <f>BL35*(10^-6)*BL36*(10^3)</f>
        <v>1.0489999999999999</v>
      </c>
      <c r="BM37" s="610">
        <f>BM35*(10^-6)*BM36*(10^3)</f>
        <v>1.0489999999999999</v>
      </c>
      <c r="BN37" s="1194">
        <f>BN35*(10^-6)*BN36*(10^3)</f>
        <v>1.0489999999999999</v>
      </c>
      <c r="BO37" s="845"/>
      <c r="BP37" s="845"/>
      <c r="BQ37" s="845"/>
      <c r="BR37" s="845"/>
      <c r="BS37" s="1159"/>
      <c r="BT37" s="845"/>
      <c r="BU37" s="845"/>
      <c r="BV37" s="845"/>
      <c r="BW37" s="845"/>
      <c r="BX37" s="845"/>
      <c r="BY37" s="722">
        <f t="shared" ref="BY37:CV37" si="33">BY35*(10^-6)*BY36*(10^3)</f>
        <v>1.0489999999999999</v>
      </c>
      <c r="BZ37" s="610">
        <f t="shared" si="33"/>
        <v>1.0489999999999999</v>
      </c>
      <c r="CA37" s="610">
        <f t="shared" si="33"/>
        <v>1.0489999999999999</v>
      </c>
      <c r="CB37" s="610">
        <f t="shared" si="33"/>
        <v>1.0489999999999999</v>
      </c>
      <c r="CC37" s="1023">
        <f t="shared" si="33"/>
        <v>1.0489999999999999</v>
      </c>
      <c r="CD37" s="610"/>
      <c r="CE37" s="610"/>
      <c r="CF37" s="610"/>
      <c r="CG37" s="610"/>
      <c r="CH37" s="610"/>
      <c r="CI37" s="610"/>
      <c r="CJ37" s="610"/>
      <c r="CK37" s="722">
        <f t="shared" si="33"/>
        <v>1.0489999999999999</v>
      </c>
      <c r="CL37" s="610">
        <f>CL35*(10^-6)*CL36*(10^3)</f>
        <v>1.0489999999999999</v>
      </c>
      <c r="CM37" s="610">
        <f>CM35*(10^-6)*CM36*(10^3)</f>
        <v>1.0489999999999999</v>
      </c>
      <c r="CN37" s="610">
        <f>CN35*(10^-6)*CN36*(10^3)</f>
        <v>1.0489999999999999</v>
      </c>
      <c r="CO37" s="1023">
        <f>CO35*(10^-6)*CO36*(10^3)</f>
        <v>1.0489999999999999</v>
      </c>
      <c r="CP37" s="610"/>
      <c r="CQ37" s="610"/>
      <c r="CR37" s="610"/>
      <c r="CS37" s="610"/>
      <c r="CT37" s="610"/>
      <c r="CU37" s="722">
        <f>CU35*(10^-6)*CU36*(10^3)</f>
        <v>1.0489999999999999</v>
      </c>
      <c r="CV37" s="610">
        <f t="shared" si="33"/>
        <v>1.0489999999999999</v>
      </c>
      <c r="CW37" s="610">
        <f>CW35*(10^-6)*CW36*(10^3)</f>
        <v>1.0489999999999999</v>
      </c>
      <c r="CX37" s="1023">
        <f>CX35*(10^-6)*CX36*(10^3)</f>
        <v>1.0489999999999999</v>
      </c>
      <c r="DD37" s="908"/>
      <c r="DE37" s="845"/>
      <c r="DF37" s="845"/>
      <c r="DG37" s="845"/>
      <c r="DH37" s="845"/>
      <c r="DI37" s="845"/>
      <c r="DJ37" s="845"/>
      <c r="DK37" s="845"/>
      <c r="DL37" s="1106"/>
      <c r="DM37" s="845"/>
      <c r="DN37" s="845"/>
      <c r="DO37" s="845"/>
      <c r="DP37" s="845"/>
      <c r="DQ37" s="845"/>
      <c r="DR37" s="993"/>
      <c r="DS37" s="845"/>
      <c r="DT37" s="845"/>
      <c r="DU37" s="845"/>
      <c r="DV37" s="845"/>
      <c r="DW37" s="845"/>
      <c r="DX37" s="1106"/>
      <c r="DY37" s="845"/>
      <c r="DZ37" s="845"/>
      <c r="EA37" s="845"/>
      <c r="EB37" s="845"/>
      <c r="EC37" s="845"/>
      <c r="ED37" s="722">
        <f>ED35*(10^-6)*ED36*(10^3)</f>
        <v>1.0489999999999999</v>
      </c>
      <c r="EE37" s="845"/>
      <c r="EF37" s="845"/>
      <c r="EG37" s="845"/>
      <c r="EH37" s="845"/>
      <c r="EI37" s="845"/>
      <c r="EJ37" s="845"/>
      <c r="EK37" s="845"/>
      <c r="EL37" s="1106"/>
      <c r="EM37" s="845"/>
      <c r="EN37" s="845"/>
      <c r="ER37" s="1253"/>
      <c r="ES37" s="722">
        <f>ES35*(10^-6)*ES36*(10^3)</f>
        <v>1.0489999999999999</v>
      </c>
      <c r="ET37" s="610">
        <f>ET35*(10^-6)*ET36*(10^3)</f>
        <v>1.0489999999999999</v>
      </c>
      <c r="EU37" s="610">
        <f>EU35*(10^-6)*EU36*(10^3)</f>
        <v>1.0489999999999999</v>
      </c>
      <c r="EV37" s="610"/>
      <c r="EW37" s="1135"/>
      <c r="EX37" s="611" t="s">
        <v>84</v>
      </c>
      <c r="EY37" s="610">
        <f t="shared" ref="EY37:HH37" si="34">EY35*(10^-6)*EY36*(10^3)</f>
        <v>1.0489999999999999</v>
      </c>
      <c r="EZ37" s="610">
        <f t="shared" si="34"/>
        <v>1.0489999999999999</v>
      </c>
      <c r="FA37" s="610">
        <f t="shared" si="34"/>
        <v>1.0489999999999999</v>
      </c>
      <c r="FB37" s="610">
        <f t="shared" si="34"/>
        <v>1.0489999999999999</v>
      </c>
      <c r="FC37" s="610">
        <f t="shared" si="34"/>
        <v>1.0489999999999999</v>
      </c>
      <c r="FD37" s="610">
        <f t="shared" si="34"/>
        <v>1.0489999999999999</v>
      </c>
      <c r="FE37" s="610">
        <f t="shared" si="34"/>
        <v>1.0489999999999999</v>
      </c>
      <c r="FF37" s="610">
        <f t="shared" si="34"/>
        <v>1.0489999999999999</v>
      </c>
      <c r="FG37" s="610">
        <f t="shared" si="34"/>
        <v>1.0489999999999999</v>
      </c>
      <c r="FH37" s="610">
        <f t="shared" si="34"/>
        <v>1.0489999999999999</v>
      </c>
      <c r="FI37" s="610">
        <f t="shared" si="34"/>
        <v>1.0489999999999999</v>
      </c>
      <c r="FJ37" s="610">
        <f t="shared" si="34"/>
        <v>1.0489999999999999</v>
      </c>
      <c r="FK37" s="610">
        <f t="shared" si="34"/>
        <v>1.0489999999999999</v>
      </c>
      <c r="FL37" s="610">
        <f t="shared" si="34"/>
        <v>1.0489999999999999</v>
      </c>
      <c r="FM37" s="610">
        <f t="shared" si="34"/>
        <v>1.0489999999999999</v>
      </c>
      <c r="FN37" s="610">
        <f t="shared" si="34"/>
        <v>1.0489999999999999</v>
      </c>
      <c r="FO37" s="610">
        <f t="shared" si="34"/>
        <v>1.0489999999999999</v>
      </c>
      <c r="FP37" s="610">
        <v>1.0489999999999999</v>
      </c>
      <c r="FQ37" s="1363">
        <v>1.0489999999999999</v>
      </c>
      <c r="FR37" s="610">
        <f>FR35*(10^-6)*FR36*(10^3)</f>
        <v>1.0489999999999999</v>
      </c>
      <c r="FS37" s="610">
        <f t="shared" ref="FS37:GL37" si="35">FS35*(10^-6)*FS36*(10^3)</f>
        <v>1.0489999999999999</v>
      </c>
      <c r="FT37" s="610">
        <f t="shared" si="35"/>
        <v>1.0489999999999999</v>
      </c>
      <c r="FU37" s="610">
        <f t="shared" si="35"/>
        <v>1.0489999999999999</v>
      </c>
      <c r="FV37" s="610">
        <f t="shared" si="35"/>
        <v>1.0489999999999999</v>
      </c>
      <c r="FW37" s="610">
        <f t="shared" si="35"/>
        <v>1.0489999999999999</v>
      </c>
      <c r="FX37" s="610">
        <f t="shared" si="35"/>
        <v>1.0489999999999999</v>
      </c>
      <c r="FY37" s="610">
        <f t="shared" si="35"/>
        <v>1.0489999999999999</v>
      </c>
      <c r="FZ37" s="610">
        <f t="shared" si="35"/>
        <v>1.0489999999999999</v>
      </c>
      <c r="GA37" s="610">
        <f t="shared" si="35"/>
        <v>1.0489999999999999</v>
      </c>
      <c r="GB37" s="610">
        <f t="shared" si="35"/>
        <v>1.0489999999999999</v>
      </c>
      <c r="GC37" s="610">
        <f t="shared" si="35"/>
        <v>1.0489999999999999</v>
      </c>
      <c r="GD37" s="610">
        <f t="shared" si="35"/>
        <v>1.0489999999999999</v>
      </c>
      <c r="GE37" s="610">
        <f t="shared" si="35"/>
        <v>1.0489999999999999</v>
      </c>
      <c r="GF37" s="610">
        <f t="shared" si="35"/>
        <v>1.0489999999999999</v>
      </c>
      <c r="GG37" s="610">
        <f t="shared" si="35"/>
        <v>1.0489999999999999</v>
      </c>
      <c r="GH37" s="610">
        <f t="shared" si="35"/>
        <v>1.0489999999999999</v>
      </c>
      <c r="GI37" s="610">
        <f t="shared" si="35"/>
        <v>1.0489999999999999</v>
      </c>
      <c r="GJ37" s="610">
        <f t="shared" si="35"/>
        <v>1.0489999999999999</v>
      </c>
      <c r="GK37" s="610">
        <f t="shared" si="35"/>
        <v>1.0489999999999999</v>
      </c>
      <c r="GL37" s="610">
        <f t="shared" si="35"/>
        <v>1.0489999999999999</v>
      </c>
      <c r="GM37" s="722">
        <f t="shared" si="34"/>
        <v>1.0489999999999999</v>
      </c>
      <c r="GN37" s="610">
        <f t="shared" si="34"/>
        <v>1.0489999999999999</v>
      </c>
      <c r="GO37" s="610">
        <f t="shared" si="34"/>
        <v>1.0489999999999999</v>
      </c>
      <c r="GP37" s="610">
        <f t="shared" si="34"/>
        <v>1.0489999999999999</v>
      </c>
      <c r="GQ37" s="610">
        <f t="shared" si="34"/>
        <v>1.0489999999999999</v>
      </c>
      <c r="GR37" s="610">
        <f t="shared" si="34"/>
        <v>1.0489999999999999</v>
      </c>
      <c r="GS37" s="610">
        <f t="shared" si="34"/>
        <v>1.0489999999999999</v>
      </c>
      <c r="GT37" s="610">
        <f t="shared" si="34"/>
        <v>1.0489999999999999</v>
      </c>
      <c r="GU37" s="610">
        <f t="shared" si="34"/>
        <v>1.0489999999999999</v>
      </c>
      <c r="GV37" s="610">
        <f t="shared" si="34"/>
        <v>1.0489999999999999</v>
      </c>
      <c r="GW37" s="610">
        <f t="shared" si="34"/>
        <v>1.0489999999999999</v>
      </c>
      <c r="GX37" s="610">
        <f t="shared" si="34"/>
        <v>1.0489999999999999</v>
      </c>
      <c r="GY37" s="610">
        <f t="shared" si="34"/>
        <v>1.0489999999999999</v>
      </c>
      <c r="GZ37" s="610">
        <f t="shared" si="34"/>
        <v>1.0489999999999999</v>
      </c>
      <c r="HA37" s="610">
        <f t="shared" si="34"/>
        <v>1.0489999999999999</v>
      </c>
      <c r="HB37" s="610">
        <f t="shared" si="34"/>
        <v>1.0489999999999999</v>
      </c>
      <c r="HC37" s="610">
        <f t="shared" si="34"/>
        <v>1.0489999999999999</v>
      </c>
      <c r="HD37" s="610">
        <f t="shared" si="34"/>
        <v>1.0489999999999999</v>
      </c>
      <c r="HE37" s="610">
        <f t="shared" si="34"/>
        <v>1.0489999999999999</v>
      </c>
      <c r="HF37" s="610">
        <f t="shared" si="34"/>
        <v>1.0489999999999999</v>
      </c>
      <c r="HG37" s="610">
        <f t="shared" si="34"/>
        <v>1.0489999999999999</v>
      </c>
      <c r="HH37" s="610">
        <f t="shared" si="34"/>
        <v>1.0489999999999999</v>
      </c>
      <c r="HI37" s="610">
        <f>HI35*(10^-6)*HI36*(10^3)</f>
        <v>1.0489999999999999</v>
      </c>
    </row>
    <row r="38" spans="1:217" s="611" customFormat="1" x14ac:dyDescent="0.25">
      <c r="A38" s="610" t="s">
        <v>151</v>
      </c>
      <c r="B38" s="612">
        <f>B37/B7</f>
        <v>5</v>
      </c>
      <c r="C38" s="723">
        <f t="shared" ref="C38:AN38" si="36">C37/C7</f>
        <v>5.1766679826292936</v>
      </c>
      <c r="D38" s="612">
        <f t="shared" si="36"/>
        <v>5.2589361808793296</v>
      </c>
      <c r="E38" s="612">
        <f t="shared" si="36"/>
        <v>5.2353146678644507</v>
      </c>
      <c r="F38" s="612">
        <f t="shared" ref="F38:M38" si="37">F37/F7</f>
        <v>5.1897293820808388</v>
      </c>
      <c r="G38" s="612">
        <f t="shared" si="37"/>
        <v>5.2827718185022912</v>
      </c>
      <c r="H38" s="612">
        <f t="shared" si="37"/>
        <v>5.2507758534387818</v>
      </c>
      <c r="I38" s="612">
        <f t="shared" si="37"/>
        <v>5.1951267828843104</v>
      </c>
      <c r="J38" s="612">
        <f t="shared" si="37"/>
        <v>5.2974447025552971</v>
      </c>
      <c r="K38" s="612">
        <f t="shared" si="37"/>
        <v>5.2256650393543884</v>
      </c>
      <c r="L38" s="612">
        <f t="shared" si="37"/>
        <v>5.231137485662992</v>
      </c>
      <c r="M38" s="612">
        <f t="shared" si="37"/>
        <v>5.2870319036338893</v>
      </c>
      <c r="N38" s="612">
        <f t="shared" si="36"/>
        <v>5.2779874213836475</v>
      </c>
      <c r="O38" s="612">
        <f t="shared" si="36"/>
        <v>5.2937020589422685</v>
      </c>
      <c r="P38" s="612">
        <f t="shared" si="36"/>
        <v>5.2684445783737628</v>
      </c>
      <c r="Q38" s="612">
        <f t="shared" si="36"/>
        <v>5.3030686011829529</v>
      </c>
      <c r="R38" s="612">
        <f t="shared" si="36"/>
        <v>5.2124223602484463</v>
      </c>
      <c r="S38" s="612">
        <f>S37/S7</f>
        <v>5.213717693836978</v>
      </c>
      <c r="T38" s="1024">
        <f>T37/T7</f>
        <v>5.2835700614485743</v>
      </c>
      <c r="U38" s="612"/>
      <c r="V38" s="612"/>
      <c r="W38" s="612"/>
      <c r="X38" s="612"/>
      <c r="Y38" s="612"/>
      <c r="AF38" s="612"/>
      <c r="AG38" s="612"/>
      <c r="AH38" s="612"/>
      <c r="AI38" s="723">
        <f t="shared" si="36"/>
        <v>5.2176075603083802</v>
      </c>
      <c r="AJ38" s="612">
        <f t="shared" si="36"/>
        <v>5.2272274267490531</v>
      </c>
      <c r="AK38" s="612">
        <f t="shared" si="36"/>
        <v>5.238451935081148</v>
      </c>
      <c r="AL38" s="612">
        <f t="shared" si="36"/>
        <v>5.1974433929544661</v>
      </c>
      <c r="AM38" s="612">
        <f t="shared" si="36"/>
        <v>5.2345309381237524</v>
      </c>
      <c r="AN38" s="1024">
        <f t="shared" si="36"/>
        <v>5.2277484301804042</v>
      </c>
      <c r="AO38" s="612"/>
      <c r="AP38" s="612"/>
      <c r="AQ38" s="612"/>
      <c r="AR38" s="612"/>
      <c r="AS38" s="612"/>
      <c r="AT38" s="723">
        <f>AT37/AT7</f>
        <v>5.1736042611955018</v>
      </c>
      <c r="AU38" s="612">
        <f>AU37/AU7</f>
        <v>5.2721515806402968</v>
      </c>
      <c r="AV38" s="612">
        <f t="shared" ref="AV38:BK38" si="38">AV37/AV7</f>
        <v>5.2452622631131556</v>
      </c>
      <c r="AW38" s="612">
        <f t="shared" si="38"/>
        <v>5.2819738167170192</v>
      </c>
      <c r="AX38" s="612">
        <f t="shared" si="38"/>
        <v>5.266593031428858</v>
      </c>
      <c r="AY38" s="612">
        <f t="shared" si="38"/>
        <v>5.205438666137356</v>
      </c>
      <c r="AZ38" s="612">
        <f t="shared" si="38"/>
        <v>5.2568278626910541</v>
      </c>
      <c r="BA38" s="612">
        <f t="shared" si="38"/>
        <v>5.2217631539648561</v>
      </c>
      <c r="BB38" s="1024">
        <f>BB37/BB7</f>
        <v>5.2663286309553685</v>
      </c>
      <c r="BC38" s="612"/>
      <c r="BD38" s="612"/>
      <c r="BE38" s="612"/>
      <c r="BF38" s="612"/>
      <c r="BG38" s="612"/>
      <c r="BH38" s="723">
        <f t="shared" si="38"/>
        <v>5.2586725486264285</v>
      </c>
      <c r="BI38" s="612">
        <f t="shared" si="38"/>
        <v>5.273476774582746</v>
      </c>
      <c r="BJ38" s="612">
        <f t="shared" si="38"/>
        <v>5.2023408053957541</v>
      </c>
      <c r="BK38" s="612">
        <f t="shared" si="38"/>
        <v>5.1930693069306928</v>
      </c>
      <c r="BL38" s="612">
        <f>BL37/BL7</f>
        <v>5.2327031476031323</v>
      </c>
      <c r="BM38" s="612">
        <f>BM37/BM7</f>
        <v>5.2568278626910541</v>
      </c>
      <c r="BN38" s="1195">
        <f>BN37/BN7</f>
        <v>5.2854335667859118</v>
      </c>
      <c r="BO38" s="846"/>
      <c r="BP38" s="846"/>
      <c r="BQ38" s="846"/>
      <c r="BR38" s="846"/>
      <c r="BS38" s="1160"/>
      <c r="BT38" s="846"/>
      <c r="BU38" s="846"/>
      <c r="BV38" s="846"/>
      <c r="BW38" s="846"/>
      <c r="BX38" s="846"/>
      <c r="BY38" s="723">
        <f t="shared" ref="BY38:CV38" si="39">BY37/BY7</f>
        <v>5.2225430648212683</v>
      </c>
      <c r="BZ38" s="612">
        <f t="shared" si="39"/>
        <v>5.170289319335601</v>
      </c>
      <c r="CA38" s="612">
        <f t="shared" si="39"/>
        <v>5.2272274267490531</v>
      </c>
      <c r="CB38" s="612">
        <f t="shared" si="39"/>
        <v>5.188445939262043</v>
      </c>
      <c r="CC38" s="1024">
        <f t="shared" si="39"/>
        <v>5.2041474425757794</v>
      </c>
      <c r="CD38" s="612"/>
      <c r="CE38" s="612"/>
      <c r="CF38" s="612"/>
      <c r="CG38" s="612"/>
      <c r="CH38" s="612"/>
      <c r="CI38" s="612"/>
      <c r="CJ38" s="612"/>
      <c r="CK38" s="723">
        <f t="shared" si="39"/>
        <v>5.3095105532216431</v>
      </c>
      <c r="CL38" s="612">
        <f>CL37/CL7</f>
        <v>5.1570719237008991</v>
      </c>
      <c r="CM38" s="612">
        <f>CM37/CM7</f>
        <v>5.297177195374438</v>
      </c>
      <c r="CN38" s="612">
        <f>CN37/CN7</f>
        <v>5.1987312915056005</v>
      </c>
      <c r="CO38" s="1024">
        <f>CO37/CO7</f>
        <v>5.2434269719084279</v>
      </c>
      <c r="CP38" s="612"/>
      <c r="CQ38" s="612"/>
      <c r="CR38" s="612"/>
      <c r="CS38" s="612"/>
      <c r="CT38" s="612"/>
      <c r="CU38" s="723">
        <f>CU37/CU7</f>
        <v>5.2833039536640642</v>
      </c>
      <c r="CV38" s="612">
        <f t="shared" si="39"/>
        <v>33.143759873617697</v>
      </c>
      <c r="CW38" s="612">
        <f>CW37/CW7</f>
        <v>5.205438666137356</v>
      </c>
      <c r="CX38" s="1024">
        <f>CX37/CX7</f>
        <v>5.2607823470411228</v>
      </c>
      <c r="DD38" s="969"/>
      <c r="DE38" s="846"/>
      <c r="DF38" s="846"/>
      <c r="DG38" s="846"/>
      <c r="DH38" s="846"/>
      <c r="DI38" s="846"/>
      <c r="DJ38" s="846"/>
      <c r="DK38" s="846"/>
      <c r="DL38" s="1107"/>
      <c r="DM38" s="846"/>
      <c r="DN38" s="846"/>
      <c r="DO38" s="846"/>
      <c r="DP38" s="846"/>
      <c r="DQ38" s="846"/>
      <c r="DR38" s="994"/>
      <c r="DS38" s="846"/>
      <c r="DT38" s="846"/>
      <c r="DU38" s="846"/>
      <c r="DV38" s="846"/>
      <c r="DW38" s="846"/>
      <c r="DX38" s="1107"/>
      <c r="DY38" s="846"/>
      <c r="DZ38" s="846"/>
      <c r="EA38" s="846"/>
      <c r="EB38" s="846"/>
      <c r="EC38" s="846"/>
      <c r="ED38" s="723">
        <f>ED37/ED7</f>
        <v>5.2854335667859118</v>
      </c>
      <c r="EE38" s="846"/>
      <c r="EF38" s="846"/>
      <c r="EG38" s="846"/>
      <c r="EH38" s="846"/>
      <c r="EI38" s="846"/>
      <c r="EJ38" s="846"/>
      <c r="EK38" s="846"/>
      <c r="EL38" s="1107"/>
      <c r="EM38" s="846"/>
      <c r="EN38" s="846"/>
      <c r="ER38" s="1253"/>
      <c r="ES38" s="723">
        <f>ES37/ES7</f>
        <v>5.2038892747296357</v>
      </c>
      <c r="ET38" s="612">
        <f>ET37/ET7</f>
        <v>4.874761838375389</v>
      </c>
      <c r="EU38" s="612">
        <f>EU37/EU7</f>
        <v>5.2676508988651189</v>
      </c>
      <c r="EV38" s="612"/>
      <c r="EW38" s="1136"/>
      <c r="EX38" s="610" t="s">
        <v>151</v>
      </c>
      <c r="EY38" s="612">
        <f t="shared" ref="EY38:HH38" si="40">EY37/EY7</f>
        <v>0.52457344028163944</v>
      </c>
      <c r="EZ38" s="612">
        <f t="shared" si="40"/>
        <v>0.52420382483896599</v>
      </c>
      <c r="FA38" s="612">
        <f t="shared" si="40"/>
        <v>0.52420644439114095</v>
      </c>
      <c r="FB38" s="612">
        <f t="shared" si="40"/>
        <v>0.52429814521409246</v>
      </c>
      <c r="FC38" s="612">
        <f t="shared" si="40"/>
        <v>0.52412786921285881</v>
      </c>
      <c r="FD38" s="612">
        <f t="shared" si="40"/>
        <v>0.52438987812559357</v>
      </c>
      <c r="FE38" s="612">
        <f t="shared" si="40"/>
        <v>0.52427718219756603</v>
      </c>
      <c r="FF38" s="612">
        <f t="shared" si="40"/>
        <v>0.52417239225484069</v>
      </c>
      <c r="FG38" s="612">
        <f t="shared" si="40"/>
        <v>0.52444493328200537</v>
      </c>
      <c r="FH38" s="612">
        <f t="shared" si="40"/>
        <v>0.52452884908669972</v>
      </c>
      <c r="FI38" s="612">
        <f t="shared" si="40"/>
        <v>0.52441085015547351</v>
      </c>
      <c r="FJ38" s="612">
        <f t="shared" si="40"/>
        <v>0.52443706755189379</v>
      </c>
      <c r="FK38" s="612">
        <f t="shared" si="40"/>
        <v>0.52427194170535818</v>
      </c>
      <c r="FL38" s="612">
        <f t="shared" si="40"/>
        <v>0.52452360356216021</v>
      </c>
      <c r="FM38" s="612">
        <f t="shared" si="40"/>
        <v>0.52437939273966983</v>
      </c>
      <c r="FN38" s="612">
        <f t="shared" si="40"/>
        <v>0.52436104432325437</v>
      </c>
      <c r="FO38" s="612">
        <f t="shared" si="40"/>
        <v>0.5246259102184524</v>
      </c>
      <c r="FP38" s="612">
        <v>0.2611336536307286</v>
      </c>
      <c r="FQ38" s="1364">
        <v>0.26133597741897713</v>
      </c>
      <c r="FR38" s="612">
        <f>FR37/FR7</f>
        <v>0.26177030591441186</v>
      </c>
      <c r="FS38" s="612">
        <f t="shared" ref="FS38:GL38" si="41">FS37/FS7</f>
        <v>0.26161884453755313</v>
      </c>
      <c r="FT38" s="612">
        <f t="shared" si="41"/>
        <v>0.26157448389534027</v>
      </c>
      <c r="FU38" s="612">
        <f t="shared" si="41"/>
        <v>0.26161231997007289</v>
      </c>
      <c r="FV38" s="612">
        <f t="shared" si="41"/>
        <v>0.2611336536307286</v>
      </c>
      <c r="FW38" s="612">
        <f t="shared" si="41"/>
        <v>0.26175593567142019</v>
      </c>
      <c r="FX38" s="612">
        <f t="shared" si="41"/>
        <v>0.2616449460622311</v>
      </c>
      <c r="FY38" s="612">
        <f t="shared" si="41"/>
        <v>0.26157904973742346</v>
      </c>
      <c r="FZ38" s="612">
        <f t="shared" si="41"/>
        <v>0.26150731921343384</v>
      </c>
      <c r="GA38" s="612">
        <f t="shared" si="41"/>
        <v>0.26171936398951123</v>
      </c>
      <c r="GB38" s="612">
        <f t="shared" si="41"/>
        <v>0.26131709796028174</v>
      </c>
      <c r="GC38" s="612">
        <f t="shared" si="41"/>
        <v>0.2619363312433361</v>
      </c>
      <c r="GD38" s="612">
        <f t="shared" si="41"/>
        <v>0.26135681309126058</v>
      </c>
      <c r="GE38" s="612">
        <f t="shared" si="41"/>
        <v>0.26157970201359015</v>
      </c>
      <c r="GF38" s="612">
        <f t="shared" si="41"/>
        <v>0.26154578796590178</v>
      </c>
      <c r="GG38" s="612">
        <f t="shared" si="41"/>
        <v>0.26133597741897713</v>
      </c>
      <c r="GH38" s="612">
        <f t="shared" si="41"/>
        <v>0.52223740643661332</v>
      </c>
      <c r="GI38" s="612">
        <f t="shared" si="41"/>
        <v>0.26117786486473027</v>
      </c>
      <c r="GJ38" s="612">
        <f t="shared" si="41"/>
        <v>0.26109205672840952</v>
      </c>
      <c r="GK38" s="612">
        <f t="shared" si="41"/>
        <v>0.26148515591893712</v>
      </c>
      <c r="GL38" s="612">
        <f t="shared" si="41"/>
        <v>0.26149297782918446</v>
      </c>
      <c r="GM38" s="723">
        <f t="shared" si="40"/>
        <v>0.52334863300738377</v>
      </c>
      <c r="GN38" s="612">
        <f t="shared" si="40"/>
        <v>0.52402837446298334</v>
      </c>
      <c r="GO38" s="612">
        <f t="shared" si="40"/>
        <v>0.52429028388644539</v>
      </c>
      <c r="GP38" s="612">
        <f t="shared" si="40"/>
        <v>0.52471513320461383</v>
      </c>
      <c r="GQ38" s="612">
        <f t="shared" si="40"/>
        <v>0.5247755071412491</v>
      </c>
      <c r="GR38" s="612">
        <f t="shared" si="40"/>
        <v>0.52433221369161864</v>
      </c>
      <c r="GS38" s="612">
        <f t="shared" si="40"/>
        <v>0.52461541539138612</v>
      </c>
      <c r="GT38" s="612">
        <f t="shared" si="40"/>
        <v>0.52442395852601364</v>
      </c>
      <c r="GU38" s="612">
        <f t="shared" si="40"/>
        <v>0.52423264135290992</v>
      </c>
      <c r="GV38" s="612">
        <f t="shared" si="40"/>
        <v>0.52436890777305667</v>
      </c>
      <c r="GW38" s="612">
        <f t="shared" si="40"/>
        <v>0.5241435823639925</v>
      </c>
      <c r="GX38" s="612">
        <f t="shared" si="40"/>
        <v>0.52434007627673551</v>
      </c>
      <c r="GY38" s="612">
        <f t="shared" si="40"/>
        <v>0.52461541539138612</v>
      </c>
      <c r="GZ38" s="612">
        <f t="shared" si="40"/>
        <v>0.52416453469779334</v>
      </c>
      <c r="HA38" s="612">
        <f t="shared" si="40"/>
        <v>0.5247177578695158</v>
      </c>
      <c r="HB38" s="612">
        <f t="shared" si="40"/>
        <v>0.52429028388644539</v>
      </c>
      <c r="HC38" s="612">
        <f t="shared" si="40"/>
        <v>0.52422216225400542</v>
      </c>
      <c r="HD38" s="612">
        <f t="shared" si="40"/>
        <v>0.5243007657090305</v>
      </c>
      <c r="HE38" s="612">
        <f t="shared" si="40"/>
        <v>0.52425884093317077</v>
      </c>
      <c r="HF38" s="612">
        <f t="shared" si="40"/>
        <v>0.52454458628983458</v>
      </c>
      <c r="HG38" s="612">
        <f t="shared" si="40"/>
        <v>0.52415667737631844</v>
      </c>
      <c r="HH38" s="612">
        <f t="shared" si="40"/>
        <v>0.52446853188808673</v>
      </c>
      <c r="HI38" s="612">
        <f>HI37/HI7</f>
        <v>0.26169259477313322</v>
      </c>
    </row>
    <row r="39" spans="1:217" s="8" customFormat="1" x14ac:dyDescent="0.25">
      <c r="C39" s="7"/>
      <c r="D39" s="754"/>
      <c r="E39" s="754"/>
      <c r="F39" s="754"/>
      <c r="G39" s="754"/>
      <c r="H39" s="754"/>
      <c r="I39" s="754"/>
      <c r="J39" s="754"/>
      <c r="K39" s="754"/>
      <c r="L39" s="754"/>
      <c r="M39" s="754"/>
      <c r="N39" s="754"/>
      <c r="O39" s="754"/>
      <c r="P39" s="754"/>
      <c r="Q39" s="754"/>
      <c r="R39" s="754"/>
      <c r="S39" s="754"/>
      <c r="T39" s="1017"/>
      <c r="U39" s="754"/>
      <c r="V39" s="754"/>
      <c r="W39" s="754"/>
      <c r="X39" s="754"/>
      <c r="Y39" s="754"/>
      <c r="Z39" s="754"/>
      <c r="AA39" s="754"/>
      <c r="AB39" s="754"/>
      <c r="AC39" s="754"/>
      <c r="AD39" s="754"/>
      <c r="AE39" s="754"/>
      <c r="AF39" s="754"/>
      <c r="AG39" s="754"/>
      <c r="AH39" s="754"/>
      <c r="AI39" s="7"/>
      <c r="AJ39" s="754"/>
      <c r="AK39" s="754"/>
      <c r="AL39" s="754"/>
      <c r="AM39" s="754"/>
      <c r="AN39" s="1017"/>
      <c r="AO39" s="754"/>
      <c r="AP39" s="754"/>
      <c r="AQ39" s="754"/>
      <c r="AR39" s="754"/>
      <c r="AS39" s="754"/>
      <c r="AT39" s="7"/>
      <c r="AU39" s="754"/>
      <c r="AV39" s="754"/>
      <c r="AW39" s="754"/>
      <c r="AX39" s="754"/>
      <c r="AY39" s="754"/>
      <c r="AZ39" s="754"/>
      <c r="BA39" s="754"/>
      <c r="BB39" s="1017"/>
      <c r="BC39" s="754"/>
      <c r="BD39" s="754"/>
      <c r="BE39" s="754"/>
      <c r="BF39" s="754"/>
      <c r="BG39" s="754"/>
      <c r="BH39" s="7"/>
      <c r="BI39" s="754"/>
      <c r="BJ39" s="754"/>
      <c r="BK39" s="754"/>
      <c r="BL39" s="754"/>
      <c r="BM39" s="754"/>
      <c r="BN39" s="1188"/>
      <c r="BO39" s="338"/>
      <c r="BP39" s="338"/>
      <c r="BQ39" s="338"/>
      <c r="BR39" s="338"/>
      <c r="BS39" s="1156"/>
      <c r="BT39" s="338"/>
      <c r="BU39" s="338"/>
      <c r="BV39" s="338"/>
      <c r="BW39" s="338"/>
      <c r="BX39" s="338"/>
      <c r="BY39" s="7"/>
      <c r="BZ39" s="754"/>
      <c r="CA39" s="754"/>
      <c r="CB39" s="754"/>
      <c r="CC39" s="1017"/>
      <c r="CD39" s="754"/>
      <c r="CE39" s="754"/>
      <c r="CF39" s="754"/>
      <c r="CG39" s="754"/>
      <c r="CH39" s="754"/>
      <c r="CI39" s="754"/>
      <c r="CJ39" s="754"/>
      <c r="CK39" s="7"/>
      <c r="CL39" s="754"/>
      <c r="CM39" s="754"/>
      <c r="CN39" s="754"/>
      <c r="CO39" s="1017"/>
      <c r="CP39" s="754"/>
      <c r="CQ39" s="754"/>
      <c r="CR39" s="754"/>
      <c r="CS39" s="754"/>
      <c r="CT39" s="754"/>
      <c r="CU39" s="7"/>
      <c r="CV39" s="754"/>
      <c r="CW39" s="754"/>
      <c r="CX39" s="1017"/>
      <c r="CY39" s="754"/>
      <c r="CZ39" s="754"/>
      <c r="DD39" s="293"/>
      <c r="DE39" s="338"/>
      <c r="DF39" s="338"/>
      <c r="DG39" s="338"/>
      <c r="DH39" s="338"/>
      <c r="DI39" s="338"/>
      <c r="DJ39" s="338"/>
      <c r="DK39" s="338"/>
      <c r="DL39" s="1103"/>
      <c r="DM39" s="338"/>
      <c r="DN39" s="338"/>
      <c r="DO39" s="338"/>
      <c r="DP39" s="338"/>
      <c r="DQ39" s="338"/>
      <c r="DR39" s="337"/>
      <c r="DS39" s="338"/>
      <c r="DT39" s="338"/>
      <c r="DU39" s="338"/>
      <c r="DV39" s="338"/>
      <c r="DW39" s="338"/>
      <c r="DX39" s="1103"/>
      <c r="DY39" s="338"/>
      <c r="DZ39" s="338"/>
      <c r="EA39" s="338"/>
      <c r="EB39" s="338"/>
      <c r="EC39" s="338"/>
      <c r="ED39" s="7"/>
      <c r="EE39" s="338"/>
      <c r="EF39" s="338"/>
      <c r="EG39" s="338"/>
      <c r="EH39" s="338"/>
      <c r="EI39" s="338"/>
      <c r="EJ39" s="338"/>
      <c r="EK39" s="338"/>
      <c r="EL39" s="1103"/>
      <c r="EM39" s="338"/>
      <c r="EN39" s="338"/>
      <c r="EP39" s="754"/>
      <c r="EQ39" s="754"/>
      <c r="ER39" s="1253"/>
      <c r="ES39" s="7"/>
      <c r="ET39" s="754"/>
      <c r="EU39" s="754"/>
      <c r="EV39" s="754"/>
      <c r="EW39" s="1131"/>
      <c r="FO39" s="754"/>
      <c r="FP39" s="754"/>
      <c r="FQ39" s="766"/>
      <c r="FR39" s="754"/>
      <c r="FS39" s="754"/>
      <c r="FT39" s="754"/>
      <c r="FU39" s="754"/>
      <c r="FV39" s="754"/>
      <c r="FW39" s="754"/>
      <c r="FX39" s="754"/>
      <c r="FY39" s="754"/>
      <c r="FZ39" s="754"/>
      <c r="GA39" s="754"/>
      <c r="GB39" s="754"/>
      <c r="GC39" s="754"/>
      <c r="GD39" s="754"/>
      <c r="GE39" s="754"/>
      <c r="GF39" s="754"/>
      <c r="GG39" s="754"/>
      <c r="GH39" s="754"/>
      <c r="GI39" s="754"/>
      <c r="GJ39" s="754"/>
      <c r="GK39" s="754"/>
      <c r="GL39" s="754"/>
      <c r="GM39" s="7"/>
      <c r="HI39" s="754"/>
    </row>
    <row r="40" spans="1:217" s="611" customFormat="1" x14ac:dyDescent="0.25">
      <c r="A40" s="614" t="s">
        <v>269</v>
      </c>
      <c r="B40" s="614"/>
      <c r="C40" s="722"/>
      <c r="D40" s="610"/>
      <c r="E40" s="610"/>
      <c r="F40" s="610"/>
      <c r="G40" s="610"/>
      <c r="H40" s="610"/>
      <c r="I40" s="610"/>
      <c r="J40" s="610"/>
      <c r="K40" s="610"/>
      <c r="L40" s="610"/>
      <c r="M40" s="610"/>
      <c r="N40" s="610"/>
      <c r="O40" s="610"/>
      <c r="P40" s="610"/>
      <c r="Q40" s="610"/>
      <c r="R40" s="610"/>
      <c r="S40" s="610"/>
      <c r="T40" s="1023"/>
      <c r="U40" s="610"/>
      <c r="V40" s="610"/>
      <c r="W40" s="610"/>
      <c r="X40" s="610"/>
      <c r="Y40" s="610"/>
      <c r="AF40" s="610"/>
      <c r="AG40" s="610"/>
      <c r="AH40" s="610"/>
      <c r="AI40" s="722"/>
      <c r="AJ40" s="610"/>
      <c r="AK40" s="610"/>
      <c r="AL40" s="610"/>
      <c r="AM40" s="610"/>
      <c r="AN40" s="1023"/>
      <c r="AO40" s="610"/>
      <c r="AP40" s="610"/>
      <c r="AQ40" s="610"/>
      <c r="AR40" s="610"/>
      <c r="AS40" s="610"/>
      <c r="AT40" s="722"/>
      <c r="AU40" s="610"/>
      <c r="AV40" s="610"/>
      <c r="AW40" s="610"/>
      <c r="AX40" s="610"/>
      <c r="AY40" s="610"/>
      <c r="AZ40" s="610"/>
      <c r="BA40" s="610"/>
      <c r="BB40" s="1023"/>
      <c r="BC40" s="610"/>
      <c r="BD40" s="610"/>
      <c r="BE40" s="610"/>
      <c r="BF40" s="610"/>
      <c r="BG40" s="610"/>
      <c r="BH40" s="722"/>
      <c r="BI40" s="610"/>
      <c r="BJ40" s="610"/>
      <c r="BK40" s="610"/>
      <c r="BL40" s="610"/>
      <c r="BM40" s="610"/>
      <c r="BN40" s="1194"/>
      <c r="BO40" s="845"/>
      <c r="BP40" s="845"/>
      <c r="BQ40" s="845"/>
      <c r="BR40" s="845"/>
      <c r="BS40" s="1159"/>
      <c r="BT40" s="845"/>
      <c r="BU40" s="845"/>
      <c r="BV40" s="845"/>
      <c r="BW40" s="845"/>
      <c r="BX40" s="845"/>
      <c r="BY40" s="722"/>
      <c r="BZ40" s="610"/>
      <c r="CA40" s="610"/>
      <c r="CB40" s="610"/>
      <c r="CC40" s="1023"/>
      <c r="CD40" s="610"/>
      <c r="CE40" s="610"/>
      <c r="CF40" s="610"/>
      <c r="CG40" s="610"/>
      <c r="CH40" s="610"/>
      <c r="CI40" s="610"/>
      <c r="CJ40" s="610"/>
      <c r="CK40" s="722"/>
      <c r="CL40" s="610"/>
      <c r="CM40" s="610"/>
      <c r="CN40" s="610"/>
      <c r="CO40" s="1023"/>
      <c r="CP40" s="610"/>
      <c r="CQ40" s="610"/>
      <c r="CR40" s="610"/>
      <c r="CS40" s="610"/>
      <c r="CT40" s="610"/>
      <c r="CU40" s="722"/>
      <c r="CV40" s="610"/>
      <c r="CW40" s="610"/>
      <c r="CX40" s="1023"/>
      <c r="DD40" s="908"/>
      <c r="DE40" s="845"/>
      <c r="DF40" s="845"/>
      <c r="DG40" s="845"/>
      <c r="DH40" s="845"/>
      <c r="DI40" s="845"/>
      <c r="DJ40" s="845"/>
      <c r="DK40" s="845"/>
      <c r="DL40" s="1106"/>
      <c r="DM40" s="845"/>
      <c r="DN40" s="845"/>
      <c r="DO40" s="845"/>
      <c r="DP40" s="845"/>
      <c r="DQ40" s="845"/>
      <c r="DR40" s="993"/>
      <c r="DS40" s="845"/>
      <c r="DT40" s="845"/>
      <c r="DU40" s="845"/>
      <c r="DV40" s="845"/>
      <c r="DW40" s="845"/>
      <c r="DX40" s="1106"/>
      <c r="DY40" s="845"/>
      <c r="DZ40" s="845"/>
      <c r="EA40" s="845"/>
      <c r="EB40" s="845"/>
      <c r="EC40" s="845"/>
      <c r="ED40" s="722"/>
      <c r="EE40" s="845"/>
      <c r="EF40" s="845"/>
      <c r="EG40" s="845"/>
      <c r="EH40" s="845"/>
      <c r="EI40" s="845"/>
      <c r="EJ40" s="845"/>
      <c r="EK40" s="845"/>
      <c r="EL40" s="1106"/>
      <c r="EM40" s="845"/>
      <c r="EN40" s="845"/>
      <c r="ER40" s="1253"/>
      <c r="ES40" s="722"/>
      <c r="ET40" s="610"/>
      <c r="EU40" s="610"/>
      <c r="EV40" s="610"/>
      <c r="EW40" s="1135"/>
      <c r="EX40" s="614" t="s">
        <v>269</v>
      </c>
      <c r="EY40" s="610"/>
      <c r="EZ40" s="610"/>
      <c r="FA40" s="610"/>
      <c r="FB40" s="610"/>
      <c r="FC40" s="610"/>
      <c r="FD40" s="610"/>
      <c r="FE40" s="610"/>
      <c r="FF40" s="610"/>
      <c r="FG40" s="610"/>
      <c r="FH40" s="610"/>
      <c r="FI40" s="610"/>
      <c r="FJ40" s="610"/>
      <c r="FK40" s="610"/>
      <c r="FL40" s="610"/>
      <c r="FM40" s="610"/>
      <c r="FN40" s="610"/>
      <c r="FO40" s="610"/>
      <c r="FP40" s="610"/>
      <c r="FQ40" s="1363"/>
      <c r="FR40" s="610"/>
      <c r="FS40" s="610"/>
      <c r="FT40" s="610"/>
      <c r="FU40" s="610"/>
      <c r="FV40" s="610"/>
      <c r="FW40" s="610"/>
      <c r="FX40" s="610"/>
      <c r="FY40" s="610"/>
      <c r="FZ40" s="610"/>
      <c r="GA40" s="610"/>
      <c r="GB40" s="610"/>
      <c r="GC40" s="610"/>
      <c r="GD40" s="610"/>
      <c r="GE40" s="610"/>
      <c r="GF40" s="610"/>
      <c r="GG40" s="610"/>
      <c r="GH40" s="610"/>
      <c r="GI40" s="610"/>
      <c r="GJ40" s="610"/>
      <c r="GK40" s="610"/>
      <c r="GL40" s="610"/>
      <c r="GM40" s="722"/>
      <c r="GN40" s="610"/>
      <c r="GO40" s="610"/>
      <c r="GP40" s="610"/>
      <c r="GQ40" s="610"/>
      <c r="GR40" s="610"/>
      <c r="GS40" s="610"/>
      <c r="GT40" s="610"/>
      <c r="GU40" s="610"/>
      <c r="GV40" s="610"/>
      <c r="GW40" s="610"/>
      <c r="GX40" s="610"/>
      <c r="GY40" s="610"/>
      <c r="GZ40" s="610"/>
      <c r="HA40" s="610"/>
      <c r="HB40" s="610"/>
      <c r="HC40" s="610"/>
      <c r="HD40" s="610"/>
      <c r="HE40" s="610"/>
      <c r="HF40" s="610"/>
      <c r="HG40" s="610"/>
      <c r="HH40" s="610"/>
      <c r="HI40" s="610"/>
    </row>
    <row r="41" spans="1:217" s="611" customFormat="1" x14ac:dyDescent="0.25">
      <c r="A41" s="611" t="s">
        <v>167</v>
      </c>
      <c r="B41" s="611">
        <v>100</v>
      </c>
      <c r="C41" s="722">
        <v>93</v>
      </c>
      <c r="D41" s="610">
        <v>93</v>
      </c>
      <c r="E41" s="610">
        <v>93</v>
      </c>
      <c r="F41" s="610">
        <v>93</v>
      </c>
      <c r="G41" s="610">
        <v>93</v>
      </c>
      <c r="H41" s="610">
        <v>93</v>
      </c>
      <c r="I41" s="610">
        <v>93</v>
      </c>
      <c r="J41" s="610">
        <v>93</v>
      </c>
      <c r="K41" s="610">
        <v>93</v>
      </c>
      <c r="L41" s="610">
        <v>93</v>
      </c>
      <c r="M41" s="610">
        <v>93</v>
      </c>
      <c r="N41" s="610">
        <v>93</v>
      </c>
      <c r="O41" s="610">
        <v>93</v>
      </c>
      <c r="P41" s="610">
        <v>93</v>
      </c>
      <c r="Q41" s="610">
        <v>93</v>
      </c>
      <c r="R41" s="610">
        <v>93</v>
      </c>
      <c r="S41" s="610">
        <v>93</v>
      </c>
      <c r="T41" s="1023">
        <v>93</v>
      </c>
      <c r="U41" s="610"/>
      <c r="V41" s="610"/>
      <c r="W41" s="610"/>
      <c r="X41" s="610"/>
      <c r="Y41" s="610"/>
      <c r="AF41" s="610"/>
      <c r="AG41" s="610"/>
      <c r="AH41" s="610"/>
      <c r="AI41" s="722">
        <v>93</v>
      </c>
      <c r="AJ41" s="610">
        <v>93</v>
      </c>
      <c r="AK41" s="610">
        <v>93</v>
      </c>
      <c r="AL41" s="610">
        <v>93</v>
      </c>
      <c r="AM41" s="610">
        <v>93</v>
      </c>
      <c r="AN41" s="1023">
        <v>93</v>
      </c>
      <c r="AO41" s="610"/>
      <c r="AP41" s="610"/>
      <c r="AQ41" s="610"/>
      <c r="AR41" s="610"/>
      <c r="AS41" s="610"/>
      <c r="AT41" s="722">
        <v>93</v>
      </c>
      <c r="AU41" s="610">
        <v>93</v>
      </c>
      <c r="AV41" s="610">
        <v>93</v>
      </c>
      <c r="AW41" s="610">
        <v>93</v>
      </c>
      <c r="AX41" s="610">
        <v>93</v>
      </c>
      <c r="AY41" s="610">
        <v>93</v>
      </c>
      <c r="AZ41" s="610">
        <v>93</v>
      </c>
      <c r="BA41" s="610">
        <v>93</v>
      </c>
      <c r="BB41" s="1023">
        <v>93</v>
      </c>
      <c r="BC41" s="610"/>
      <c r="BD41" s="610"/>
      <c r="BE41" s="610"/>
      <c r="BF41" s="610"/>
      <c r="BG41" s="610"/>
      <c r="BH41" s="722">
        <v>93</v>
      </c>
      <c r="BI41" s="610">
        <v>93</v>
      </c>
      <c r="BJ41" s="610">
        <v>93</v>
      </c>
      <c r="BK41" s="610">
        <v>93</v>
      </c>
      <c r="BL41" s="610">
        <v>93</v>
      </c>
      <c r="BM41" s="610">
        <v>93</v>
      </c>
      <c r="BN41" s="1194">
        <v>93</v>
      </c>
      <c r="BO41" s="845"/>
      <c r="BP41" s="845"/>
      <c r="BQ41" s="845"/>
      <c r="BR41" s="845"/>
      <c r="BS41" s="1159"/>
      <c r="BT41" s="845"/>
      <c r="BU41" s="845"/>
      <c r="BV41" s="845"/>
      <c r="BW41" s="845"/>
      <c r="BX41" s="845"/>
      <c r="BY41" s="722">
        <v>93</v>
      </c>
      <c r="BZ41" s="610">
        <v>93</v>
      </c>
      <c r="CA41" s="610">
        <v>93</v>
      </c>
      <c r="CB41" s="610">
        <v>93</v>
      </c>
      <c r="CC41" s="1023">
        <v>93</v>
      </c>
      <c r="CD41" s="610"/>
      <c r="CE41" s="610"/>
      <c r="CF41" s="610"/>
      <c r="CG41" s="610"/>
      <c r="CH41" s="610"/>
      <c r="CI41" s="610"/>
      <c r="CJ41" s="610"/>
      <c r="CK41" s="722">
        <v>93</v>
      </c>
      <c r="CL41" s="610">
        <v>93</v>
      </c>
      <c r="CM41" s="610">
        <v>93</v>
      </c>
      <c r="CN41" s="610">
        <v>93</v>
      </c>
      <c r="CO41" s="1023">
        <v>93</v>
      </c>
      <c r="CP41" s="610"/>
      <c r="CQ41" s="610"/>
      <c r="CR41" s="610"/>
      <c r="CS41" s="610"/>
      <c r="CT41" s="610"/>
      <c r="CU41" s="722">
        <v>93</v>
      </c>
      <c r="CV41" s="610">
        <v>93</v>
      </c>
      <c r="CW41" s="610">
        <v>93</v>
      </c>
      <c r="CX41" s="1023">
        <v>93</v>
      </c>
      <c r="DD41" s="908"/>
      <c r="DE41" s="845"/>
      <c r="DF41" s="845"/>
      <c r="DG41" s="845"/>
      <c r="DH41" s="845"/>
      <c r="DI41" s="845"/>
      <c r="DJ41" s="845"/>
      <c r="DK41" s="845"/>
      <c r="DL41" s="1106"/>
      <c r="DM41" s="845"/>
      <c r="DN41" s="845"/>
      <c r="DO41" s="845"/>
      <c r="DP41" s="845"/>
      <c r="DQ41" s="845"/>
      <c r="DR41" s="993"/>
      <c r="DS41" s="845"/>
      <c r="DT41" s="845"/>
      <c r="DU41" s="845"/>
      <c r="DV41" s="845"/>
      <c r="DW41" s="845"/>
      <c r="DX41" s="1106"/>
      <c r="DY41" s="845"/>
      <c r="DZ41" s="845"/>
      <c r="EA41" s="845"/>
      <c r="EB41" s="845"/>
      <c r="EC41" s="845"/>
      <c r="ED41" s="722">
        <v>93</v>
      </c>
      <c r="EE41" s="845"/>
      <c r="EF41" s="845"/>
      <c r="EG41" s="845"/>
      <c r="EH41" s="845"/>
      <c r="EI41" s="845"/>
      <c r="EJ41" s="845"/>
      <c r="EK41" s="845"/>
      <c r="EL41" s="1106"/>
      <c r="EM41" s="845"/>
      <c r="EN41" s="845"/>
      <c r="ER41" s="1253"/>
      <c r="ES41" s="722">
        <v>93</v>
      </c>
      <c r="ET41" s="610">
        <v>93</v>
      </c>
      <c r="EU41" s="610">
        <v>93</v>
      </c>
      <c r="EV41" s="610"/>
      <c r="EW41" s="1135"/>
      <c r="EX41" s="611" t="s">
        <v>167</v>
      </c>
      <c r="EY41" s="610">
        <v>93</v>
      </c>
      <c r="EZ41" s="610">
        <v>93</v>
      </c>
      <c r="FA41" s="610">
        <v>93</v>
      </c>
      <c r="FB41" s="610">
        <v>93</v>
      </c>
      <c r="FC41" s="610">
        <v>93</v>
      </c>
      <c r="FD41" s="610">
        <v>93</v>
      </c>
      <c r="FE41" s="610">
        <v>93</v>
      </c>
      <c r="FF41" s="610">
        <v>93</v>
      </c>
      <c r="FG41" s="610">
        <v>93</v>
      </c>
      <c r="FH41" s="610">
        <v>93</v>
      </c>
      <c r="FI41" s="610">
        <v>93</v>
      </c>
      <c r="FJ41" s="610">
        <v>93</v>
      </c>
      <c r="FK41" s="610">
        <v>93</v>
      </c>
      <c r="FL41" s="610">
        <v>93</v>
      </c>
      <c r="FM41" s="610">
        <v>93</v>
      </c>
      <c r="FN41" s="610">
        <v>93</v>
      </c>
      <c r="FO41" s="610">
        <v>93</v>
      </c>
      <c r="FP41" s="610">
        <v>93</v>
      </c>
      <c r="FQ41" s="1363">
        <v>93</v>
      </c>
      <c r="FR41" s="610">
        <v>93</v>
      </c>
      <c r="FS41" s="610">
        <v>93</v>
      </c>
      <c r="FT41" s="610">
        <v>93</v>
      </c>
      <c r="FU41" s="610">
        <v>93</v>
      </c>
      <c r="FV41" s="610">
        <v>93</v>
      </c>
      <c r="FW41" s="610">
        <v>93</v>
      </c>
      <c r="FX41" s="610">
        <v>93</v>
      </c>
      <c r="FY41" s="610">
        <v>93</v>
      </c>
      <c r="FZ41" s="610">
        <v>93</v>
      </c>
      <c r="GA41" s="610">
        <v>93</v>
      </c>
      <c r="GB41" s="610">
        <v>93</v>
      </c>
      <c r="GC41" s="610">
        <v>93</v>
      </c>
      <c r="GD41" s="610">
        <v>93</v>
      </c>
      <c r="GE41" s="610">
        <v>93</v>
      </c>
      <c r="GF41" s="610">
        <v>93</v>
      </c>
      <c r="GG41" s="610">
        <v>93</v>
      </c>
      <c r="GH41" s="610">
        <v>93</v>
      </c>
      <c r="GI41" s="610">
        <v>93</v>
      </c>
      <c r="GJ41" s="610">
        <v>93</v>
      </c>
      <c r="GK41" s="610">
        <v>93</v>
      </c>
      <c r="GL41" s="610">
        <v>93</v>
      </c>
      <c r="GM41" s="722">
        <v>93</v>
      </c>
      <c r="GN41" s="610">
        <v>93</v>
      </c>
      <c r="GO41" s="610">
        <v>93</v>
      </c>
      <c r="GP41" s="610">
        <v>93</v>
      </c>
      <c r="GQ41" s="610">
        <v>93</v>
      </c>
      <c r="GR41" s="610">
        <v>93</v>
      </c>
      <c r="GS41" s="610">
        <v>93</v>
      </c>
      <c r="GT41" s="610">
        <v>93</v>
      </c>
      <c r="GU41" s="610">
        <v>93</v>
      </c>
      <c r="GV41" s="610">
        <v>93</v>
      </c>
      <c r="GW41" s="610">
        <v>93</v>
      </c>
      <c r="GX41" s="610">
        <v>93</v>
      </c>
      <c r="GY41" s="610">
        <v>93</v>
      </c>
      <c r="GZ41" s="610">
        <v>93</v>
      </c>
      <c r="HA41" s="610">
        <v>93</v>
      </c>
      <c r="HB41" s="610">
        <v>93</v>
      </c>
      <c r="HC41" s="610">
        <v>93</v>
      </c>
      <c r="HD41" s="610">
        <v>93</v>
      </c>
      <c r="HE41" s="610">
        <v>93</v>
      </c>
      <c r="HF41" s="610">
        <v>93</v>
      </c>
      <c r="HG41" s="610">
        <v>93</v>
      </c>
      <c r="HH41" s="610">
        <v>93</v>
      </c>
      <c r="HI41" s="610">
        <v>93</v>
      </c>
    </row>
    <row r="42" spans="1:217" s="611" customFormat="1" x14ac:dyDescent="0.25">
      <c r="A42" s="611" t="s">
        <v>83</v>
      </c>
      <c r="B42" s="610">
        <v>50</v>
      </c>
      <c r="C42" s="722">
        <v>50</v>
      </c>
      <c r="D42" s="610">
        <v>50</v>
      </c>
      <c r="E42" s="610">
        <v>50</v>
      </c>
      <c r="F42" s="610">
        <v>50</v>
      </c>
      <c r="G42" s="610">
        <v>50</v>
      </c>
      <c r="H42" s="610">
        <v>50</v>
      </c>
      <c r="I42" s="610">
        <v>50</v>
      </c>
      <c r="J42" s="610">
        <v>50</v>
      </c>
      <c r="K42" s="610">
        <v>50</v>
      </c>
      <c r="L42" s="610">
        <v>50</v>
      </c>
      <c r="M42" s="610">
        <v>50</v>
      </c>
      <c r="N42" s="610">
        <v>50</v>
      </c>
      <c r="O42" s="610">
        <v>50</v>
      </c>
      <c r="P42" s="610">
        <v>50</v>
      </c>
      <c r="Q42" s="610">
        <v>50</v>
      </c>
      <c r="R42" s="610">
        <v>50</v>
      </c>
      <c r="S42" s="610">
        <v>50</v>
      </c>
      <c r="T42" s="1023">
        <v>50</v>
      </c>
      <c r="U42" s="610"/>
      <c r="V42" s="610"/>
      <c r="W42" s="610"/>
      <c r="X42" s="610"/>
      <c r="Y42" s="610"/>
      <c r="AF42" s="610"/>
      <c r="AG42" s="610"/>
      <c r="AH42" s="610"/>
      <c r="AI42" s="722">
        <v>50</v>
      </c>
      <c r="AJ42" s="610">
        <v>50</v>
      </c>
      <c r="AK42" s="610">
        <v>50</v>
      </c>
      <c r="AL42" s="610">
        <v>50</v>
      </c>
      <c r="AM42" s="610">
        <v>50</v>
      </c>
      <c r="AN42" s="1023">
        <v>50</v>
      </c>
      <c r="AO42" s="610"/>
      <c r="AP42" s="610"/>
      <c r="AQ42" s="610"/>
      <c r="AR42" s="610"/>
      <c r="AS42" s="610"/>
      <c r="AT42" s="722">
        <v>50</v>
      </c>
      <c r="AU42" s="610">
        <v>50</v>
      </c>
      <c r="AV42" s="610">
        <v>50</v>
      </c>
      <c r="AW42" s="610">
        <v>50</v>
      </c>
      <c r="AX42" s="610">
        <v>50</v>
      </c>
      <c r="AY42" s="610">
        <v>50</v>
      </c>
      <c r="AZ42" s="610">
        <v>50</v>
      </c>
      <c r="BA42" s="610">
        <v>50</v>
      </c>
      <c r="BB42" s="1023">
        <v>50</v>
      </c>
      <c r="BC42" s="610"/>
      <c r="BD42" s="610"/>
      <c r="BE42" s="610"/>
      <c r="BF42" s="610"/>
      <c r="BG42" s="610"/>
      <c r="BH42" s="722">
        <v>50</v>
      </c>
      <c r="BI42" s="610">
        <v>50</v>
      </c>
      <c r="BJ42" s="610">
        <v>50</v>
      </c>
      <c r="BK42" s="610">
        <v>50</v>
      </c>
      <c r="BL42" s="610">
        <v>50</v>
      </c>
      <c r="BM42" s="610">
        <v>50</v>
      </c>
      <c r="BN42" s="1194">
        <v>50</v>
      </c>
      <c r="BO42" s="845"/>
      <c r="BP42" s="845"/>
      <c r="BQ42" s="845"/>
      <c r="BR42" s="845"/>
      <c r="BS42" s="1159"/>
      <c r="BT42" s="845"/>
      <c r="BU42" s="845"/>
      <c r="BV42" s="845"/>
      <c r="BW42" s="845"/>
      <c r="BX42" s="845"/>
      <c r="BY42" s="722">
        <v>50</v>
      </c>
      <c r="BZ42" s="610">
        <v>50</v>
      </c>
      <c r="CA42" s="610">
        <v>50</v>
      </c>
      <c r="CB42" s="610">
        <v>50</v>
      </c>
      <c r="CC42" s="1023">
        <v>50</v>
      </c>
      <c r="CD42" s="610"/>
      <c r="CE42" s="610"/>
      <c r="CF42" s="610"/>
      <c r="CG42" s="610"/>
      <c r="CH42" s="610"/>
      <c r="CI42" s="610"/>
      <c r="CJ42" s="610"/>
      <c r="CK42" s="722">
        <v>50</v>
      </c>
      <c r="CL42" s="610">
        <v>50</v>
      </c>
      <c r="CM42" s="610">
        <v>50</v>
      </c>
      <c r="CN42" s="610">
        <v>50</v>
      </c>
      <c r="CO42" s="1023">
        <v>50</v>
      </c>
      <c r="CP42" s="610"/>
      <c r="CQ42" s="610"/>
      <c r="CR42" s="610"/>
      <c r="CS42" s="610"/>
      <c r="CT42" s="610"/>
      <c r="CU42" s="722">
        <v>50</v>
      </c>
      <c r="CV42" s="610">
        <v>50</v>
      </c>
      <c r="CW42" s="610">
        <v>50</v>
      </c>
      <c r="CX42" s="1023">
        <v>50</v>
      </c>
      <c r="DD42" s="908"/>
      <c r="DE42" s="845"/>
      <c r="DF42" s="845"/>
      <c r="DG42" s="845"/>
      <c r="DH42" s="845"/>
      <c r="DI42" s="845"/>
      <c r="DJ42" s="845"/>
      <c r="DK42" s="845"/>
      <c r="DL42" s="1106"/>
      <c r="DM42" s="845"/>
      <c r="DN42" s="845"/>
      <c r="DO42" s="845"/>
      <c r="DP42" s="845"/>
      <c r="DQ42" s="845"/>
      <c r="DR42" s="993"/>
      <c r="DS42" s="845"/>
      <c r="DT42" s="845"/>
      <c r="DU42" s="845"/>
      <c r="DV42" s="845"/>
      <c r="DW42" s="845"/>
      <c r="DX42" s="1106"/>
      <c r="DY42" s="845"/>
      <c r="DZ42" s="845"/>
      <c r="EA42" s="845"/>
      <c r="EB42" s="845"/>
      <c r="EC42" s="845"/>
      <c r="ED42" s="722">
        <v>50</v>
      </c>
      <c r="EE42" s="845"/>
      <c r="EF42" s="845"/>
      <c r="EG42" s="845"/>
      <c r="EH42" s="845"/>
      <c r="EI42" s="845"/>
      <c r="EJ42" s="845"/>
      <c r="EK42" s="845"/>
      <c r="EL42" s="1106"/>
      <c r="EM42" s="845"/>
      <c r="EN42" s="845"/>
      <c r="ER42" s="1253"/>
      <c r="ES42" s="722">
        <v>50</v>
      </c>
      <c r="ET42" s="610">
        <v>50</v>
      </c>
      <c r="EU42" s="610">
        <v>50</v>
      </c>
      <c r="EV42" s="610"/>
      <c r="EW42" s="1135"/>
      <c r="EX42" s="611" t="s">
        <v>83</v>
      </c>
      <c r="EY42" s="610">
        <v>10</v>
      </c>
      <c r="EZ42" s="610">
        <v>10</v>
      </c>
      <c r="FA42" s="610">
        <v>10</v>
      </c>
      <c r="FB42" s="610">
        <v>10</v>
      </c>
      <c r="FC42" s="610">
        <v>10</v>
      </c>
      <c r="FD42" s="610">
        <v>10</v>
      </c>
      <c r="FE42" s="610">
        <v>10</v>
      </c>
      <c r="FF42" s="610">
        <v>10</v>
      </c>
      <c r="FG42" s="610">
        <v>10</v>
      </c>
      <c r="FH42" s="610">
        <v>10</v>
      </c>
      <c r="FI42" s="610">
        <v>10</v>
      </c>
      <c r="FJ42" s="610">
        <v>10</v>
      </c>
      <c r="FK42" s="610">
        <v>10</v>
      </c>
      <c r="FL42" s="610">
        <v>10</v>
      </c>
      <c r="FM42" s="610">
        <v>10</v>
      </c>
      <c r="FN42" s="610">
        <v>10</v>
      </c>
      <c r="FO42" s="610">
        <v>10</v>
      </c>
      <c r="FP42" s="610">
        <v>10</v>
      </c>
      <c r="FQ42" s="1363">
        <v>10</v>
      </c>
      <c r="FR42" s="610">
        <v>10</v>
      </c>
      <c r="FS42" s="610">
        <v>10</v>
      </c>
      <c r="FT42" s="610">
        <v>10</v>
      </c>
      <c r="FU42" s="610">
        <v>10</v>
      </c>
      <c r="FV42" s="610">
        <v>10</v>
      </c>
      <c r="FW42" s="610">
        <v>10</v>
      </c>
      <c r="FX42" s="610">
        <v>10</v>
      </c>
      <c r="FY42" s="610">
        <v>10</v>
      </c>
      <c r="FZ42" s="610">
        <v>10</v>
      </c>
      <c r="GA42" s="610">
        <v>10</v>
      </c>
      <c r="GB42" s="610">
        <v>10</v>
      </c>
      <c r="GC42" s="610">
        <v>10</v>
      </c>
      <c r="GD42" s="610">
        <v>10</v>
      </c>
      <c r="GE42" s="610">
        <v>10</v>
      </c>
      <c r="GF42" s="610">
        <v>10</v>
      </c>
      <c r="GG42" s="610">
        <v>10</v>
      </c>
      <c r="GH42" s="610">
        <v>10</v>
      </c>
      <c r="GI42" s="610">
        <v>10</v>
      </c>
      <c r="GJ42" s="610">
        <v>10</v>
      </c>
      <c r="GK42" s="610">
        <v>10</v>
      </c>
      <c r="GL42" s="610">
        <v>10</v>
      </c>
      <c r="GM42" s="722">
        <v>10</v>
      </c>
      <c r="GN42" s="610">
        <v>10</v>
      </c>
      <c r="GO42" s="610">
        <v>10</v>
      </c>
      <c r="GP42" s="610">
        <v>10</v>
      </c>
      <c r="GQ42" s="610">
        <v>10</v>
      </c>
      <c r="GR42" s="610">
        <v>10</v>
      </c>
      <c r="GS42" s="610">
        <v>10</v>
      </c>
      <c r="GT42" s="610">
        <v>10</v>
      </c>
      <c r="GU42" s="610">
        <v>10</v>
      </c>
      <c r="GV42" s="610">
        <v>10</v>
      </c>
      <c r="GW42" s="610">
        <v>10</v>
      </c>
      <c r="GX42" s="610">
        <v>10</v>
      </c>
      <c r="GY42" s="610">
        <v>10</v>
      </c>
      <c r="GZ42" s="610">
        <v>10</v>
      </c>
      <c r="HA42" s="610">
        <v>10</v>
      </c>
      <c r="HB42" s="610">
        <v>10</v>
      </c>
      <c r="HC42" s="610">
        <v>10</v>
      </c>
      <c r="HD42" s="610">
        <v>10</v>
      </c>
      <c r="HE42" s="610">
        <v>10</v>
      </c>
      <c r="HF42" s="610">
        <v>10</v>
      </c>
      <c r="HG42" s="610">
        <v>10</v>
      </c>
      <c r="HH42" s="610">
        <v>10</v>
      </c>
      <c r="HI42" s="610">
        <v>10</v>
      </c>
    </row>
    <row r="43" spans="1:217" s="611" customFormat="1" x14ac:dyDescent="0.25">
      <c r="A43" s="611" t="s">
        <v>84</v>
      </c>
      <c r="B43" s="610">
        <f>B41*(10^-6)*B42*(10^3)</f>
        <v>4.9999999999999991</v>
      </c>
      <c r="C43" s="722">
        <f t="shared" ref="C43:AN43" si="42">C41*(10^-6)*C42*(10^3)</f>
        <v>4.6499999999999995</v>
      </c>
      <c r="D43" s="610">
        <f t="shared" si="42"/>
        <v>4.6499999999999995</v>
      </c>
      <c r="E43" s="610">
        <f t="shared" si="42"/>
        <v>4.6499999999999995</v>
      </c>
      <c r="F43" s="610">
        <f t="shared" ref="F43:M43" si="43">F41*(10^-6)*F42*(10^3)</f>
        <v>4.6499999999999995</v>
      </c>
      <c r="G43" s="610">
        <f t="shared" si="43"/>
        <v>4.6499999999999995</v>
      </c>
      <c r="H43" s="610">
        <f t="shared" si="43"/>
        <v>4.6499999999999995</v>
      </c>
      <c r="I43" s="610">
        <f t="shared" si="43"/>
        <v>4.6499999999999995</v>
      </c>
      <c r="J43" s="610">
        <f t="shared" si="43"/>
        <v>4.6499999999999995</v>
      </c>
      <c r="K43" s="610">
        <f t="shared" si="43"/>
        <v>4.6499999999999995</v>
      </c>
      <c r="L43" s="610">
        <f t="shared" si="43"/>
        <v>4.6499999999999995</v>
      </c>
      <c r="M43" s="610">
        <f t="shared" si="43"/>
        <v>4.6499999999999995</v>
      </c>
      <c r="N43" s="610">
        <f t="shared" si="42"/>
        <v>4.6499999999999995</v>
      </c>
      <c r="O43" s="610">
        <f t="shared" si="42"/>
        <v>4.6499999999999995</v>
      </c>
      <c r="P43" s="610">
        <f t="shared" si="42"/>
        <v>4.6499999999999995</v>
      </c>
      <c r="Q43" s="610">
        <f t="shared" si="42"/>
        <v>4.6499999999999995</v>
      </c>
      <c r="R43" s="610">
        <f t="shared" si="42"/>
        <v>4.6499999999999995</v>
      </c>
      <c r="S43" s="610">
        <f>S41*(10^-6)*S42*(10^3)</f>
        <v>4.6499999999999995</v>
      </c>
      <c r="T43" s="1023">
        <f>T41*(10^-6)*T42*(10^3)</f>
        <v>4.6499999999999995</v>
      </c>
      <c r="U43" s="610"/>
      <c r="V43" s="610"/>
      <c r="W43" s="610"/>
      <c r="X43" s="610"/>
      <c r="Y43" s="610"/>
      <c r="AF43" s="610"/>
      <c r="AG43" s="610"/>
      <c r="AH43" s="610"/>
      <c r="AI43" s="722">
        <f t="shared" si="42"/>
        <v>4.6499999999999995</v>
      </c>
      <c r="AJ43" s="610">
        <f t="shared" si="42"/>
        <v>4.6499999999999995</v>
      </c>
      <c r="AK43" s="610">
        <f t="shared" si="42"/>
        <v>4.6499999999999995</v>
      </c>
      <c r="AL43" s="610">
        <f t="shared" si="42"/>
        <v>4.6499999999999995</v>
      </c>
      <c r="AM43" s="610">
        <f t="shared" si="42"/>
        <v>4.6499999999999995</v>
      </c>
      <c r="AN43" s="1023">
        <f t="shared" si="42"/>
        <v>4.6499999999999995</v>
      </c>
      <c r="AO43" s="610"/>
      <c r="AP43" s="610"/>
      <c r="AQ43" s="610"/>
      <c r="AR43" s="610"/>
      <c r="AS43" s="610"/>
      <c r="AT43" s="722">
        <f>AT41*(10^-6)*AT42*(10^3)</f>
        <v>4.6499999999999995</v>
      </c>
      <c r="AU43" s="610">
        <f>AU41*(10^-6)*AU42*(10^3)</f>
        <v>4.6499999999999995</v>
      </c>
      <c r="AV43" s="610">
        <f t="shared" ref="AV43:BK43" si="44">AV41*(10^-6)*AV42*(10^3)</f>
        <v>4.6499999999999995</v>
      </c>
      <c r="AW43" s="610">
        <f t="shared" si="44"/>
        <v>4.6499999999999995</v>
      </c>
      <c r="AX43" s="610">
        <f t="shared" si="44"/>
        <v>4.6499999999999995</v>
      </c>
      <c r="AY43" s="610">
        <f t="shared" si="44"/>
        <v>4.6499999999999995</v>
      </c>
      <c r="AZ43" s="610">
        <f t="shared" si="44"/>
        <v>4.6499999999999995</v>
      </c>
      <c r="BA43" s="610">
        <f t="shared" si="44"/>
        <v>4.6499999999999995</v>
      </c>
      <c r="BB43" s="1023">
        <f>BB41*(10^-6)*BB42*(10^3)</f>
        <v>4.6499999999999995</v>
      </c>
      <c r="BC43" s="610"/>
      <c r="BD43" s="610"/>
      <c r="BE43" s="610"/>
      <c r="BF43" s="610"/>
      <c r="BG43" s="610"/>
      <c r="BH43" s="722">
        <f t="shared" si="44"/>
        <v>4.6499999999999995</v>
      </c>
      <c r="BI43" s="610">
        <f t="shared" si="44"/>
        <v>4.6499999999999995</v>
      </c>
      <c r="BJ43" s="610">
        <f t="shared" si="44"/>
        <v>4.6499999999999995</v>
      </c>
      <c r="BK43" s="610">
        <f t="shared" si="44"/>
        <v>4.6499999999999995</v>
      </c>
      <c r="BL43" s="610">
        <f>BL41*(10^-6)*BL42*(10^3)</f>
        <v>4.6499999999999995</v>
      </c>
      <c r="BM43" s="610">
        <f>BM41*(10^-6)*BM42*(10^3)</f>
        <v>4.6499999999999995</v>
      </c>
      <c r="BN43" s="1194">
        <f>BN41*(10^-6)*BN42*(10^3)</f>
        <v>4.6499999999999995</v>
      </c>
      <c r="BO43" s="845"/>
      <c r="BP43" s="845"/>
      <c r="BQ43" s="845"/>
      <c r="BR43" s="845"/>
      <c r="BS43" s="1159"/>
      <c r="BT43" s="845"/>
      <c r="BU43" s="845"/>
      <c r="BV43" s="845"/>
      <c r="BW43" s="845"/>
      <c r="BX43" s="845"/>
      <c r="BY43" s="722">
        <f t="shared" ref="BY43:CV43" si="45">BY41*(10^-6)*BY42*(10^3)</f>
        <v>4.6499999999999995</v>
      </c>
      <c r="BZ43" s="610">
        <f t="shared" si="45"/>
        <v>4.6499999999999995</v>
      </c>
      <c r="CA43" s="610">
        <f t="shared" si="45"/>
        <v>4.6499999999999995</v>
      </c>
      <c r="CB43" s="610">
        <f t="shared" si="45"/>
        <v>4.6499999999999995</v>
      </c>
      <c r="CC43" s="1023">
        <f t="shared" si="45"/>
        <v>4.6499999999999995</v>
      </c>
      <c r="CD43" s="610"/>
      <c r="CE43" s="610"/>
      <c r="CF43" s="610"/>
      <c r="CG43" s="610"/>
      <c r="CH43" s="610"/>
      <c r="CI43" s="610"/>
      <c r="CJ43" s="610"/>
      <c r="CK43" s="722">
        <f t="shared" si="45"/>
        <v>4.6499999999999995</v>
      </c>
      <c r="CL43" s="610">
        <f>CL41*(10^-6)*CL42*(10^3)</f>
        <v>4.6499999999999995</v>
      </c>
      <c r="CM43" s="610">
        <f>CM41*(10^-6)*CM42*(10^3)</f>
        <v>4.6499999999999995</v>
      </c>
      <c r="CN43" s="610">
        <f>CN41*(10^-6)*CN42*(10^3)</f>
        <v>4.6499999999999995</v>
      </c>
      <c r="CO43" s="1023">
        <f>CO41*(10^-6)*CO42*(10^3)</f>
        <v>4.6499999999999995</v>
      </c>
      <c r="CP43" s="610"/>
      <c r="CQ43" s="610"/>
      <c r="CR43" s="610"/>
      <c r="CS43" s="610"/>
      <c r="CT43" s="610"/>
      <c r="CU43" s="722">
        <f>CU41*(10^-6)*CU42*(10^3)</f>
        <v>4.6499999999999995</v>
      </c>
      <c r="CV43" s="610">
        <f t="shared" si="45"/>
        <v>4.6499999999999995</v>
      </c>
      <c r="CW43" s="610">
        <f>CW41*(10^-6)*CW42*(10^3)</f>
        <v>4.6499999999999995</v>
      </c>
      <c r="CX43" s="1023">
        <f>CX41*(10^-6)*CX42*(10^3)</f>
        <v>4.6499999999999995</v>
      </c>
      <c r="DD43" s="908"/>
      <c r="DE43" s="845"/>
      <c r="DF43" s="845"/>
      <c r="DG43" s="845"/>
      <c r="DH43" s="845"/>
      <c r="DI43" s="845"/>
      <c r="DJ43" s="845"/>
      <c r="DK43" s="845"/>
      <c r="DL43" s="1106"/>
      <c r="DM43" s="845"/>
      <c r="DN43" s="845"/>
      <c r="DO43" s="845"/>
      <c r="DP43" s="845"/>
      <c r="DQ43" s="845"/>
      <c r="DR43" s="993"/>
      <c r="DS43" s="845"/>
      <c r="DT43" s="845"/>
      <c r="DU43" s="845"/>
      <c r="DV43" s="845"/>
      <c r="DW43" s="845"/>
      <c r="DX43" s="1106"/>
      <c r="DY43" s="845"/>
      <c r="DZ43" s="845"/>
      <c r="EA43" s="845"/>
      <c r="EB43" s="845"/>
      <c r="EC43" s="845"/>
      <c r="ED43" s="722">
        <f>ED41*(10^-6)*ED42*(10^3)</f>
        <v>4.6499999999999995</v>
      </c>
      <c r="EE43" s="845"/>
      <c r="EF43" s="845"/>
      <c r="EG43" s="845"/>
      <c r="EH43" s="845"/>
      <c r="EI43" s="845"/>
      <c r="EJ43" s="845"/>
      <c r="EK43" s="845"/>
      <c r="EL43" s="1106"/>
      <c r="EM43" s="845"/>
      <c r="EN43" s="845"/>
      <c r="ER43" s="1253"/>
      <c r="ES43" s="722">
        <f>ES41*(10^-6)*ES42*(10^3)</f>
        <v>4.6499999999999995</v>
      </c>
      <c r="ET43" s="610">
        <f>ET41*(10^-6)*ET42*(10^3)</f>
        <v>4.6499999999999995</v>
      </c>
      <c r="EU43" s="610">
        <f>EU41*(10^-6)*EU42*(10^3)</f>
        <v>4.6499999999999995</v>
      </c>
      <c r="EV43" s="610"/>
      <c r="EW43" s="1135"/>
      <c r="EX43" s="611" t="s">
        <v>84</v>
      </c>
      <c r="EY43" s="610">
        <f t="shared" ref="EY43:HH43" si="46">EY41*(10^-6)*EY42*(10^3)</f>
        <v>0.92999999999999994</v>
      </c>
      <c r="EZ43" s="610">
        <f t="shared" si="46"/>
        <v>0.92999999999999994</v>
      </c>
      <c r="FA43" s="610">
        <f t="shared" si="46"/>
        <v>0.92999999999999994</v>
      </c>
      <c r="FB43" s="610">
        <f t="shared" si="46"/>
        <v>0.92999999999999994</v>
      </c>
      <c r="FC43" s="610">
        <f t="shared" si="46"/>
        <v>0.92999999999999994</v>
      </c>
      <c r="FD43" s="610">
        <f t="shared" si="46"/>
        <v>0.92999999999999994</v>
      </c>
      <c r="FE43" s="610">
        <f t="shared" si="46"/>
        <v>0.92999999999999994</v>
      </c>
      <c r="FF43" s="610">
        <f t="shared" si="46"/>
        <v>0.92999999999999994</v>
      </c>
      <c r="FG43" s="610">
        <f t="shared" si="46"/>
        <v>0.92999999999999994</v>
      </c>
      <c r="FH43" s="610">
        <f t="shared" si="46"/>
        <v>0.92999999999999994</v>
      </c>
      <c r="FI43" s="610">
        <f t="shared" si="46"/>
        <v>0.92999999999999994</v>
      </c>
      <c r="FJ43" s="610">
        <f t="shared" si="46"/>
        <v>0.92999999999999994</v>
      </c>
      <c r="FK43" s="610">
        <f t="shared" si="46"/>
        <v>0.92999999999999994</v>
      </c>
      <c r="FL43" s="610">
        <f t="shared" si="46"/>
        <v>0.92999999999999994</v>
      </c>
      <c r="FM43" s="610">
        <f t="shared" si="46"/>
        <v>0.92999999999999994</v>
      </c>
      <c r="FN43" s="610">
        <f t="shared" si="46"/>
        <v>0.92999999999999994</v>
      </c>
      <c r="FO43" s="610">
        <f t="shared" si="46"/>
        <v>0.92999999999999994</v>
      </c>
      <c r="FP43" s="610">
        <v>0.92999999999999994</v>
      </c>
      <c r="FQ43" s="1363">
        <v>0.92999999999999994</v>
      </c>
      <c r="FR43" s="610">
        <f>FR41*(10^-6)*FR42*(10^3)</f>
        <v>0.92999999999999994</v>
      </c>
      <c r="FS43" s="610">
        <f t="shared" ref="FS43:GL43" si="47">FS41*(10^-6)*FS42*(10^3)</f>
        <v>0.92999999999999994</v>
      </c>
      <c r="FT43" s="610">
        <f t="shared" si="47"/>
        <v>0.92999999999999994</v>
      </c>
      <c r="FU43" s="610">
        <f t="shared" si="47"/>
        <v>0.92999999999999994</v>
      </c>
      <c r="FV43" s="610">
        <f t="shared" si="47"/>
        <v>0.92999999999999994</v>
      </c>
      <c r="FW43" s="610">
        <f t="shared" si="47"/>
        <v>0.92999999999999994</v>
      </c>
      <c r="FX43" s="610">
        <f t="shared" si="47"/>
        <v>0.92999999999999994</v>
      </c>
      <c r="FY43" s="610">
        <f t="shared" si="47"/>
        <v>0.92999999999999994</v>
      </c>
      <c r="FZ43" s="610">
        <f t="shared" si="47"/>
        <v>0.92999999999999994</v>
      </c>
      <c r="GA43" s="610">
        <f t="shared" si="47"/>
        <v>0.92999999999999994</v>
      </c>
      <c r="GB43" s="610">
        <f t="shared" si="47"/>
        <v>0.92999999999999994</v>
      </c>
      <c r="GC43" s="610">
        <f t="shared" si="47"/>
        <v>0.92999999999999994</v>
      </c>
      <c r="GD43" s="610">
        <f t="shared" si="47"/>
        <v>0.92999999999999994</v>
      </c>
      <c r="GE43" s="610">
        <f t="shared" si="47"/>
        <v>0.92999999999999994</v>
      </c>
      <c r="GF43" s="610">
        <f t="shared" si="47"/>
        <v>0.92999999999999994</v>
      </c>
      <c r="GG43" s="610">
        <f t="shared" si="47"/>
        <v>0.92999999999999994</v>
      </c>
      <c r="GH43" s="610">
        <f t="shared" si="47"/>
        <v>0.92999999999999994</v>
      </c>
      <c r="GI43" s="610">
        <f t="shared" si="47"/>
        <v>0.92999999999999994</v>
      </c>
      <c r="GJ43" s="610">
        <f t="shared" si="47"/>
        <v>0.92999999999999994</v>
      </c>
      <c r="GK43" s="610">
        <f t="shared" si="47"/>
        <v>0.92999999999999994</v>
      </c>
      <c r="GL43" s="610">
        <f t="shared" si="47"/>
        <v>0.92999999999999994</v>
      </c>
      <c r="GM43" s="722">
        <f t="shared" si="46"/>
        <v>0.92999999999999994</v>
      </c>
      <c r="GN43" s="610">
        <f t="shared" si="46"/>
        <v>0.92999999999999994</v>
      </c>
      <c r="GO43" s="610">
        <f t="shared" si="46"/>
        <v>0.92999999999999994</v>
      </c>
      <c r="GP43" s="610">
        <f t="shared" si="46"/>
        <v>0.92999999999999994</v>
      </c>
      <c r="GQ43" s="610">
        <f t="shared" si="46"/>
        <v>0.92999999999999994</v>
      </c>
      <c r="GR43" s="610">
        <f t="shared" si="46"/>
        <v>0.92999999999999994</v>
      </c>
      <c r="GS43" s="610">
        <f t="shared" si="46"/>
        <v>0.92999999999999994</v>
      </c>
      <c r="GT43" s="610">
        <f t="shared" si="46"/>
        <v>0.92999999999999994</v>
      </c>
      <c r="GU43" s="610">
        <f t="shared" si="46"/>
        <v>0.92999999999999994</v>
      </c>
      <c r="GV43" s="610">
        <f t="shared" si="46"/>
        <v>0.92999999999999994</v>
      </c>
      <c r="GW43" s="610">
        <f t="shared" si="46"/>
        <v>0.92999999999999994</v>
      </c>
      <c r="GX43" s="610">
        <f t="shared" si="46"/>
        <v>0.92999999999999994</v>
      </c>
      <c r="GY43" s="610">
        <f t="shared" si="46"/>
        <v>0.92999999999999994</v>
      </c>
      <c r="GZ43" s="610">
        <f t="shared" si="46"/>
        <v>0.92999999999999994</v>
      </c>
      <c r="HA43" s="610">
        <f t="shared" si="46"/>
        <v>0.92999999999999994</v>
      </c>
      <c r="HB43" s="610">
        <f t="shared" si="46"/>
        <v>0.92999999999999994</v>
      </c>
      <c r="HC43" s="610">
        <f t="shared" si="46"/>
        <v>0.92999999999999994</v>
      </c>
      <c r="HD43" s="610">
        <f t="shared" si="46"/>
        <v>0.92999999999999994</v>
      </c>
      <c r="HE43" s="610">
        <f t="shared" si="46"/>
        <v>0.92999999999999994</v>
      </c>
      <c r="HF43" s="610">
        <f t="shared" si="46"/>
        <v>0.92999999999999994</v>
      </c>
      <c r="HG43" s="610">
        <f t="shared" si="46"/>
        <v>0.92999999999999994</v>
      </c>
      <c r="HH43" s="610">
        <f t="shared" si="46"/>
        <v>0.92999999999999994</v>
      </c>
      <c r="HI43" s="610">
        <f>HI41*(10^-6)*HI42*(10^3)</f>
        <v>0.92999999999999994</v>
      </c>
    </row>
    <row r="44" spans="1:217" s="624" customFormat="1" x14ac:dyDescent="0.25">
      <c r="A44" s="622" t="s">
        <v>151</v>
      </c>
      <c r="B44" s="623">
        <f>B43/B7</f>
        <v>24.999999999999993</v>
      </c>
      <c r="C44" s="724">
        <f t="shared" ref="C44:AN44" si="48">C43/C7</f>
        <v>22.947098302408211</v>
      </c>
      <c r="D44" s="623">
        <f t="shared" si="48"/>
        <v>23.311776206948409</v>
      </c>
      <c r="E44" s="623">
        <f t="shared" si="48"/>
        <v>23.207066926186553</v>
      </c>
      <c r="F44" s="623">
        <f t="shared" ref="F44:M44" si="49">F43/F7</f>
        <v>23.004996784247759</v>
      </c>
      <c r="G44" s="623">
        <f t="shared" si="49"/>
        <v>23.417434657803291</v>
      </c>
      <c r="H44" s="623">
        <f t="shared" si="49"/>
        <v>23.275603163479822</v>
      </c>
      <c r="I44" s="623">
        <f t="shared" si="49"/>
        <v>23.028922345483359</v>
      </c>
      <c r="J44" s="623">
        <f t="shared" si="49"/>
        <v>23.48247651752348</v>
      </c>
      <c r="K44" s="623">
        <f t="shared" si="49"/>
        <v>23.164292119159107</v>
      </c>
      <c r="L44" s="623">
        <f t="shared" si="49"/>
        <v>23.18855034159477</v>
      </c>
      <c r="M44" s="623">
        <f t="shared" si="49"/>
        <v>23.43631873393478</v>
      </c>
      <c r="N44" s="623">
        <f t="shared" si="48"/>
        <v>23.396226415094336</v>
      </c>
      <c r="O44" s="623">
        <f t="shared" si="48"/>
        <v>23.465886152603954</v>
      </c>
      <c r="P44" s="623">
        <f t="shared" si="48"/>
        <v>23.353924966099136</v>
      </c>
      <c r="Q44" s="623">
        <f t="shared" si="48"/>
        <v>23.507406096759514</v>
      </c>
      <c r="R44" s="623">
        <f t="shared" si="48"/>
        <v>23.105590062111798</v>
      </c>
      <c r="S44" s="623">
        <f>S43/S7</f>
        <v>23.111332007952285</v>
      </c>
      <c r="T44" s="1025">
        <f>T43/T7</f>
        <v>23.420973103656692</v>
      </c>
      <c r="U44" s="623"/>
      <c r="V44" s="623"/>
      <c r="W44" s="623"/>
      <c r="X44" s="623"/>
      <c r="Y44" s="623"/>
      <c r="AF44" s="623"/>
      <c r="AG44" s="623"/>
      <c r="AH44" s="623"/>
      <c r="AI44" s="724">
        <f t="shared" si="48"/>
        <v>23.128574981347921</v>
      </c>
      <c r="AJ44" s="623">
        <f t="shared" si="48"/>
        <v>23.17121785927845</v>
      </c>
      <c r="AK44" s="623">
        <f t="shared" si="48"/>
        <v>23.22097378277153</v>
      </c>
      <c r="AL44" s="623">
        <f t="shared" si="48"/>
        <v>23.039191398701874</v>
      </c>
      <c r="AM44" s="623">
        <f t="shared" si="48"/>
        <v>23.203592814371255</v>
      </c>
      <c r="AN44" s="1025">
        <f t="shared" si="48"/>
        <v>23.173527359712946</v>
      </c>
      <c r="AO44" s="623"/>
      <c r="AP44" s="623"/>
      <c r="AQ44" s="623"/>
      <c r="AR44" s="623"/>
      <c r="AS44" s="623"/>
      <c r="AT44" s="724">
        <f>AT43/AT7</f>
        <v>22.933517459064902</v>
      </c>
      <c r="AU44" s="623">
        <f>AU43/AU7</f>
        <v>23.370357340302554</v>
      </c>
      <c r="AV44" s="623">
        <f t="shared" ref="AV44:BK44" si="50">AV43/AV7</f>
        <v>23.251162558127902</v>
      </c>
      <c r="AW44" s="623">
        <f t="shared" si="50"/>
        <v>23.413897280966765</v>
      </c>
      <c r="AX44" s="623">
        <f t="shared" si="50"/>
        <v>23.345717441510189</v>
      </c>
      <c r="AY44" s="623">
        <f t="shared" si="50"/>
        <v>23.074632790789991</v>
      </c>
      <c r="AZ44" s="623">
        <f t="shared" si="50"/>
        <v>23.302430468554245</v>
      </c>
      <c r="BA44" s="623">
        <f t="shared" si="50"/>
        <v>23.14699586838568</v>
      </c>
      <c r="BB44" s="1025">
        <f>BB43/BB7</f>
        <v>23.344545408906065</v>
      </c>
      <c r="BC44" s="623"/>
      <c r="BD44" s="623"/>
      <c r="BE44" s="623"/>
      <c r="BF44" s="623"/>
      <c r="BG44" s="623"/>
      <c r="BH44" s="724">
        <f t="shared" si="50"/>
        <v>23.310607579707238</v>
      </c>
      <c r="BI44" s="623">
        <f t="shared" si="50"/>
        <v>23.376231650914935</v>
      </c>
      <c r="BJ44" s="623">
        <f t="shared" si="50"/>
        <v>23.060900614957344</v>
      </c>
      <c r="BK44" s="623">
        <f t="shared" si="50"/>
        <v>23.019801980198014</v>
      </c>
      <c r="BL44" s="623">
        <f>BL43/BL7</f>
        <v>23.195490597096818</v>
      </c>
      <c r="BM44" s="623">
        <f>BM43/BM7</f>
        <v>23.302430468554245</v>
      </c>
      <c r="BN44" s="1196">
        <f>BN43/BN7</f>
        <v>23.429233637325538</v>
      </c>
      <c r="BO44" s="847"/>
      <c r="BP44" s="847"/>
      <c r="BQ44" s="847"/>
      <c r="BR44" s="847"/>
      <c r="BS44" s="1161"/>
      <c r="BT44" s="847"/>
      <c r="BU44" s="847"/>
      <c r="BV44" s="847"/>
      <c r="BW44" s="847"/>
      <c r="BX44" s="847"/>
      <c r="BY44" s="724">
        <f t="shared" ref="BY44:CV44" si="51">BY43/BY7</f>
        <v>23.150453051876926</v>
      </c>
      <c r="BZ44" s="623">
        <f t="shared" si="51"/>
        <v>22.918823007541032</v>
      </c>
      <c r="CA44" s="623">
        <f t="shared" si="51"/>
        <v>23.17121785927845</v>
      </c>
      <c r="CB44" s="623">
        <f t="shared" si="51"/>
        <v>22.999307547729742</v>
      </c>
      <c r="CC44" s="1025">
        <f t="shared" si="51"/>
        <v>23.068909063848785</v>
      </c>
      <c r="CD44" s="623"/>
      <c r="CE44" s="623"/>
      <c r="CF44" s="623"/>
      <c r="CG44" s="623"/>
      <c r="CH44" s="623"/>
      <c r="CI44" s="623"/>
      <c r="CJ44" s="623"/>
      <c r="CK44" s="724">
        <f t="shared" si="51"/>
        <v>23.535961937541124</v>
      </c>
      <c r="CL44" s="623">
        <f>CL43/CL7</f>
        <v>22.860233026891496</v>
      </c>
      <c r="CM44" s="623">
        <f>CM43/CM7</f>
        <v>23.481290713528249</v>
      </c>
      <c r="CN44" s="623">
        <f>CN43/CN7</f>
        <v>23.044900386559618</v>
      </c>
      <c r="CO44" s="1025">
        <f>CO43/CO7</f>
        <v>23.243027091872438</v>
      </c>
      <c r="CP44" s="623"/>
      <c r="CQ44" s="623"/>
      <c r="CR44" s="623"/>
      <c r="CS44" s="623"/>
      <c r="CT44" s="623"/>
      <c r="CU44" s="724">
        <f>CU43/CU7</f>
        <v>23.419793502895992</v>
      </c>
      <c r="CV44" s="623">
        <f t="shared" si="51"/>
        <v>146.91943127962085</v>
      </c>
      <c r="CW44" s="623">
        <f>CW43/CW7</f>
        <v>23.074632790789991</v>
      </c>
      <c r="CX44" s="1025">
        <f>CX43/CX7</f>
        <v>23.319959879638915</v>
      </c>
      <c r="DD44" s="970"/>
      <c r="DE44" s="847"/>
      <c r="DF44" s="847"/>
      <c r="DG44" s="847"/>
      <c r="DH44" s="847"/>
      <c r="DI44" s="847"/>
      <c r="DJ44" s="847"/>
      <c r="DK44" s="847"/>
      <c r="DL44" s="1108"/>
      <c r="DM44" s="847"/>
      <c r="DN44" s="847"/>
      <c r="DO44" s="847"/>
      <c r="DP44" s="847"/>
      <c r="DQ44" s="847"/>
      <c r="DR44" s="995"/>
      <c r="DS44" s="847"/>
      <c r="DT44" s="847"/>
      <c r="DU44" s="847"/>
      <c r="DV44" s="847"/>
      <c r="DW44" s="847"/>
      <c r="DX44" s="1108"/>
      <c r="DY44" s="847"/>
      <c r="DZ44" s="847"/>
      <c r="EA44" s="847"/>
      <c r="EB44" s="847"/>
      <c r="EC44" s="847"/>
      <c r="ED44" s="724">
        <f>ED43/ED7</f>
        <v>23.429233637325538</v>
      </c>
      <c r="EE44" s="847"/>
      <c r="EF44" s="847"/>
      <c r="EG44" s="847"/>
      <c r="EH44" s="847"/>
      <c r="EI44" s="847"/>
      <c r="EJ44" s="847"/>
      <c r="EK44" s="847"/>
      <c r="EL44" s="1108"/>
      <c r="EM44" s="847"/>
      <c r="EN44" s="847"/>
      <c r="ER44" s="1254"/>
      <c r="ES44" s="724">
        <f>ES43/ES7</f>
        <v>23.067764659192378</v>
      </c>
      <c r="ET44" s="623">
        <f>ET43/ET7</f>
        <v>21.608810818346576</v>
      </c>
      <c r="EU44" s="623">
        <f>EU43/EU7</f>
        <v>23.350406749020785</v>
      </c>
      <c r="EV44" s="623"/>
      <c r="EW44" s="1137"/>
      <c r="EX44" s="622" t="s">
        <v>151</v>
      </c>
      <c r="EY44" s="623">
        <f t="shared" ref="EY44:HH44" si="52">EY43/EY7</f>
        <v>0.4650651091152761</v>
      </c>
      <c r="EZ44" s="623">
        <f t="shared" si="52"/>
        <v>0.46473742335580398</v>
      </c>
      <c r="FA44" s="623">
        <f t="shared" si="52"/>
        <v>0.4647397457423843</v>
      </c>
      <c r="FB44" s="623">
        <f t="shared" si="52"/>
        <v>0.46482104389809914</v>
      </c>
      <c r="FC44" s="623">
        <f t="shared" si="52"/>
        <v>0.46467008424018946</v>
      </c>
      <c r="FD44" s="623">
        <f t="shared" si="52"/>
        <v>0.46490237050219446</v>
      </c>
      <c r="FE44" s="623">
        <f t="shared" si="52"/>
        <v>0.46480245895494415</v>
      </c>
      <c r="FF44" s="623">
        <f t="shared" si="52"/>
        <v>0.46470955652717044</v>
      </c>
      <c r="FG44" s="623">
        <f t="shared" si="52"/>
        <v>0.46495118012608672</v>
      </c>
      <c r="FH44" s="623">
        <f t="shared" si="52"/>
        <v>0.46502557640670233</v>
      </c>
      <c r="FI44" s="623">
        <f t="shared" si="52"/>
        <v>0.46492096343621581</v>
      </c>
      <c r="FJ44" s="623">
        <f t="shared" si="52"/>
        <v>0.46494420669519659</v>
      </c>
      <c r="FK44" s="623">
        <f t="shared" si="52"/>
        <v>0.46479781295136613</v>
      </c>
      <c r="FL44" s="623">
        <f t="shared" si="52"/>
        <v>0.46502092594166733</v>
      </c>
      <c r="FM44" s="623">
        <f t="shared" si="52"/>
        <v>0.46489307459284362</v>
      </c>
      <c r="FN44" s="623">
        <f t="shared" si="52"/>
        <v>0.46487680764597378</v>
      </c>
      <c r="FO44" s="623">
        <f t="shared" si="52"/>
        <v>0.46511162679042967</v>
      </c>
      <c r="FP44" s="612">
        <v>0.23151029349530755</v>
      </c>
      <c r="FQ44" s="1364">
        <v>0.23168966539528002</v>
      </c>
      <c r="FR44" s="623">
        <f>FR43/FR7</f>
        <v>0.23207472306997429</v>
      </c>
      <c r="FS44" s="623">
        <f t="shared" ref="FS44:GL44" si="53">FS43/FS7</f>
        <v>0.23194044367962291</v>
      </c>
      <c r="FT44" s="623">
        <f t="shared" si="53"/>
        <v>0.23190111536955813</v>
      </c>
      <c r="FU44" s="623">
        <f t="shared" si="53"/>
        <v>0.23193465926803414</v>
      </c>
      <c r="FV44" s="623">
        <f t="shared" si="53"/>
        <v>0.23151029349530755</v>
      </c>
      <c r="FW44" s="623">
        <f t="shared" si="53"/>
        <v>0.23206198300707412</v>
      </c>
      <c r="FX44" s="623">
        <f t="shared" si="53"/>
        <v>0.23196358421151089</v>
      </c>
      <c r="FY44" s="623">
        <f t="shared" si="53"/>
        <v>0.23190516325624769</v>
      </c>
      <c r="FZ44" s="623">
        <f t="shared" si="53"/>
        <v>0.23184156994136651</v>
      </c>
      <c r="GA44" s="623">
        <f t="shared" si="53"/>
        <v>0.23202956006696421</v>
      </c>
      <c r="GB44" s="623">
        <f t="shared" si="53"/>
        <v>0.23167292764829556</v>
      </c>
      <c r="GC44" s="623">
        <f t="shared" si="53"/>
        <v>0.23222191425767644</v>
      </c>
      <c r="GD44" s="623">
        <f t="shared" si="53"/>
        <v>0.23170813744029775</v>
      </c>
      <c r="GE44" s="623">
        <f t="shared" si="53"/>
        <v>0.23190574153731061</v>
      </c>
      <c r="GF44" s="623">
        <f t="shared" si="53"/>
        <v>0.23187567474574705</v>
      </c>
      <c r="GG44" s="623">
        <f t="shared" si="53"/>
        <v>0.23168966539528002</v>
      </c>
      <c r="GH44" s="623">
        <f t="shared" si="53"/>
        <v>0.46299407815638738</v>
      </c>
      <c r="GI44" s="623">
        <f t="shared" si="53"/>
        <v>0.23154948934623368</v>
      </c>
      <c r="GJ44" s="623">
        <f t="shared" si="53"/>
        <v>0.23147341540268906</v>
      </c>
      <c r="GK44" s="623">
        <f t="shared" si="53"/>
        <v>0.23182192088142187</v>
      </c>
      <c r="GL44" s="623">
        <f t="shared" si="53"/>
        <v>0.23182885546343332</v>
      </c>
      <c r="GM44" s="724">
        <f t="shared" si="52"/>
        <v>0.46397924565954896</v>
      </c>
      <c r="GN44" s="623">
        <f t="shared" si="52"/>
        <v>0.46458187631131981</v>
      </c>
      <c r="GO44" s="623">
        <f t="shared" si="52"/>
        <v>0.46481407437025191</v>
      </c>
      <c r="GP44" s="623">
        <f t="shared" si="52"/>
        <v>0.46519072819856139</v>
      </c>
      <c r="GQ44" s="623">
        <f t="shared" si="52"/>
        <v>0.46524425323294727</v>
      </c>
      <c r="GR44" s="623">
        <f t="shared" si="52"/>
        <v>0.46485124760076768</v>
      </c>
      <c r="GS44" s="623">
        <f t="shared" si="52"/>
        <v>0.4651023225109524</v>
      </c>
      <c r="GT44" s="623">
        <f t="shared" si="52"/>
        <v>0.46493258477520755</v>
      </c>
      <c r="GU44" s="623">
        <f t="shared" si="52"/>
        <v>0.46476297088484869</v>
      </c>
      <c r="GV44" s="623">
        <f t="shared" si="52"/>
        <v>0.46488377905523615</v>
      </c>
      <c r="GW44" s="623">
        <f t="shared" si="52"/>
        <v>0.46468401486988842</v>
      </c>
      <c r="GX44" s="623">
        <f t="shared" si="52"/>
        <v>0.46485821824343571</v>
      </c>
      <c r="GY44" s="623">
        <f t="shared" si="52"/>
        <v>0.4651023225109524</v>
      </c>
      <c r="GZ44" s="623">
        <f t="shared" si="52"/>
        <v>0.46470259034218098</v>
      </c>
      <c r="HA44" s="623">
        <f t="shared" si="52"/>
        <v>0.4651930551178739</v>
      </c>
      <c r="HB44" s="623">
        <f t="shared" si="52"/>
        <v>0.46481407437025191</v>
      </c>
      <c r="HC44" s="623">
        <f t="shared" si="52"/>
        <v>0.46475368054930888</v>
      </c>
      <c r="HD44" s="623">
        <f t="shared" si="52"/>
        <v>0.46482336712049416</v>
      </c>
      <c r="HE44" s="623">
        <f t="shared" si="52"/>
        <v>0.46478619834875956</v>
      </c>
      <c r="HF44" s="623">
        <f t="shared" si="52"/>
        <v>0.46503952835991058</v>
      </c>
      <c r="HG44" s="623">
        <f t="shared" si="52"/>
        <v>0.46469562436604017</v>
      </c>
      <c r="HH44" s="623">
        <f t="shared" si="52"/>
        <v>0.46497210167389957</v>
      </c>
      <c r="HI44" s="623">
        <f>HI43/HI7</f>
        <v>0.23200582758723917</v>
      </c>
    </row>
    <row r="46" spans="1:217" s="625" customFormat="1" x14ac:dyDescent="0.25">
      <c r="A46" s="625" t="s">
        <v>377</v>
      </c>
      <c r="C46" s="725"/>
      <c r="T46" s="1026"/>
      <c r="AI46" s="725"/>
      <c r="AN46" s="1026"/>
      <c r="AT46" s="725"/>
      <c r="BB46" s="1026"/>
      <c r="BH46" s="725"/>
      <c r="BN46" s="1197"/>
      <c r="BO46" s="848"/>
      <c r="BP46" s="848"/>
      <c r="BQ46" s="848"/>
      <c r="BR46" s="848"/>
      <c r="BS46" s="1162"/>
      <c r="BT46" s="848"/>
      <c r="BU46" s="848"/>
      <c r="BV46" s="848"/>
      <c r="BW46" s="848"/>
      <c r="BX46" s="848"/>
      <c r="BY46" s="725"/>
      <c r="CC46" s="1026"/>
      <c r="CK46" s="725"/>
      <c r="CO46" s="1026"/>
      <c r="CU46" s="725"/>
      <c r="CX46" s="1026"/>
      <c r="DD46" s="971"/>
      <c r="DE46" s="848"/>
      <c r="DF46" s="848"/>
      <c r="DG46" s="848"/>
      <c r="DH46" s="848"/>
      <c r="DI46" s="848"/>
      <c r="DJ46" s="848"/>
      <c r="DK46" s="848"/>
      <c r="DL46" s="1109"/>
      <c r="DM46" s="848"/>
      <c r="DN46" s="848"/>
      <c r="DO46" s="848"/>
      <c r="DP46" s="848"/>
      <c r="DQ46" s="848"/>
      <c r="DR46" s="996"/>
      <c r="DS46" s="848"/>
      <c r="DT46" s="848"/>
      <c r="DU46" s="848"/>
      <c r="DV46" s="848"/>
      <c r="DW46" s="848"/>
      <c r="DX46" s="1109"/>
      <c r="DY46" s="848"/>
      <c r="DZ46" s="848"/>
      <c r="EA46" s="848"/>
      <c r="EB46" s="848"/>
      <c r="EC46" s="848"/>
      <c r="ED46" s="725"/>
      <c r="EE46" s="848"/>
      <c r="EF46" s="848"/>
      <c r="EG46" s="848"/>
      <c r="EH46" s="848"/>
      <c r="EI46" s="848"/>
      <c r="EJ46" s="848"/>
      <c r="EK46" s="848"/>
      <c r="EL46" s="1109"/>
      <c r="EM46" s="848"/>
      <c r="EN46" s="848"/>
      <c r="ER46" s="1256"/>
      <c r="ES46" s="725"/>
      <c r="EW46" s="1138"/>
      <c r="EX46" s="625" t="s">
        <v>377</v>
      </c>
      <c r="FP46" s="1290"/>
      <c r="FQ46" s="1366"/>
      <c r="FR46" s="1290"/>
      <c r="FS46" s="1290"/>
      <c r="FT46" s="1290"/>
      <c r="FU46" s="1290"/>
      <c r="FV46" s="1290"/>
      <c r="FW46" s="1290"/>
      <c r="FX46" s="1290"/>
      <c r="FY46" s="1290"/>
      <c r="FZ46" s="1290"/>
      <c r="GA46" s="1290"/>
      <c r="GB46" s="1290"/>
      <c r="GC46" s="1290"/>
      <c r="GD46" s="1290"/>
      <c r="GE46" s="1290"/>
      <c r="GF46" s="1290"/>
      <c r="GG46" s="1290"/>
      <c r="GH46" s="1290"/>
      <c r="GI46" s="1290"/>
      <c r="GJ46" s="1290"/>
      <c r="GK46" s="1290"/>
      <c r="GL46" s="1290"/>
      <c r="GM46" s="725"/>
      <c r="HI46" s="1290"/>
    </row>
    <row r="47" spans="1:217" s="626" customFormat="1" x14ac:dyDescent="0.25">
      <c r="A47" s="585" t="s">
        <v>63</v>
      </c>
      <c r="B47" s="585"/>
      <c r="C47" s="911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1027"/>
      <c r="U47" s="585"/>
      <c r="V47" s="585"/>
      <c r="W47" s="585"/>
      <c r="X47" s="585"/>
      <c r="Y47" s="585"/>
      <c r="AF47" s="585"/>
      <c r="AG47" s="585"/>
      <c r="AH47" s="585"/>
      <c r="AI47" s="726"/>
      <c r="AN47" s="1029"/>
      <c r="AT47" s="726"/>
      <c r="BB47" s="1029"/>
      <c r="BH47" s="726"/>
      <c r="BN47" s="1198"/>
      <c r="BO47" s="849"/>
      <c r="BP47" s="849"/>
      <c r="BQ47" s="849"/>
      <c r="BR47" s="849"/>
      <c r="BS47" s="1163"/>
      <c r="BT47" s="849"/>
      <c r="BU47" s="849"/>
      <c r="BV47" s="849"/>
      <c r="BW47" s="849"/>
      <c r="BX47" s="849"/>
      <c r="BY47" s="726"/>
      <c r="CC47" s="1029"/>
      <c r="CK47" s="726"/>
      <c r="CO47" s="1029"/>
      <c r="CU47" s="726"/>
      <c r="CX47" s="1029"/>
      <c r="DD47" s="735"/>
      <c r="DE47" s="849"/>
      <c r="DF47" s="849"/>
      <c r="DG47" s="849"/>
      <c r="DH47" s="849"/>
      <c r="DI47" s="849"/>
      <c r="DJ47" s="849"/>
      <c r="DK47" s="849"/>
      <c r="DL47" s="1110"/>
      <c r="DM47" s="849"/>
      <c r="DN47" s="849"/>
      <c r="DO47" s="849"/>
      <c r="DP47" s="849"/>
      <c r="DQ47" s="849"/>
      <c r="DR47" s="997"/>
      <c r="DS47" s="849"/>
      <c r="DT47" s="849"/>
      <c r="DU47" s="849"/>
      <c r="DV47" s="849"/>
      <c r="DW47" s="849"/>
      <c r="DX47" s="1110"/>
      <c r="DY47" s="849"/>
      <c r="DZ47" s="849"/>
      <c r="EA47" s="849"/>
      <c r="EB47" s="849"/>
      <c r="EC47" s="849"/>
      <c r="ED47" s="726"/>
      <c r="EE47" s="849"/>
      <c r="EF47" s="849"/>
      <c r="EG47" s="849"/>
      <c r="EH47" s="849"/>
      <c r="EI47" s="849"/>
      <c r="EJ47" s="849"/>
      <c r="EK47" s="849"/>
      <c r="EL47" s="1110"/>
      <c r="EM47" s="849"/>
      <c r="EN47" s="849"/>
      <c r="ER47" s="1257"/>
      <c r="ES47" s="726"/>
      <c r="EW47" s="1139"/>
      <c r="EX47" s="585" t="s">
        <v>63</v>
      </c>
      <c r="FQ47" s="1367"/>
      <c r="GM47" s="726"/>
    </row>
    <row r="48" spans="1:217" s="626" customFormat="1" x14ac:dyDescent="0.25">
      <c r="A48" s="586" t="s">
        <v>21</v>
      </c>
      <c r="B48" s="586"/>
      <c r="C48" s="912"/>
      <c r="D48" s="586"/>
      <c r="E48" s="586"/>
      <c r="F48" s="586"/>
      <c r="G48" s="586"/>
      <c r="H48" s="586"/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6"/>
      <c r="T48" s="1028"/>
      <c r="U48" s="586"/>
      <c r="V48" s="586"/>
      <c r="W48" s="586"/>
      <c r="X48" s="586"/>
      <c r="Y48" s="586"/>
      <c r="AF48" s="586"/>
      <c r="AG48" s="586"/>
      <c r="AH48" s="586"/>
      <c r="AI48" s="726"/>
      <c r="AN48" s="1029"/>
      <c r="AT48" s="726"/>
      <c r="BB48" s="1029"/>
      <c r="BH48" s="726"/>
      <c r="BN48" s="1198"/>
      <c r="BO48" s="849"/>
      <c r="BP48" s="849"/>
      <c r="BQ48" s="849"/>
      <c r="BR48" s="849"/>
      <c r="BS48" s="1163"/>
      <c r="BT48" s="849"/>
      <c r="BU48" s="849"/>
      <c r="BV48" s="849"/>
      <c r="BW48" s="849"/>
      <c r="BX48" s="849"/>
      <c r="BY48" s="726"/>
      <c r="CC48" s="1029"/>
      <c r="CK48" s="726"/>
      <c r="CO48" s="1029"/>
      <c r="CU48" s="726"/>
      <c r="CX48" s="1029"/>
      <c r="DD48" s="735"/>
      <c r="DE48" s="849"/>
      <c r="DF48" s="849"/>
      <c r="DG48" s="849"/>
      <c r="DH48" s="849"/>
      <c r="DI48" s="849"/>
      <c r="DJ48" s="849"/>
      <c r="DK48" s="849"/>
      <c r="DL48" s="1110"/>
      <c r="DM48" s="849"/>
      <c r="DN48" s="849"/>
      <c r="DO48" s="849"/>
      <c r="DP48" s="849"/>
      <c r="DQ48" s="849"/>
      <c r="DR48" s="997"/>
      <c r="DS48" s="849"/>
      <c r="DT48" s="849"/>
      <c r="DU48" s="849"/>
      <c r="DV48" s="849"/>
      <c r="DW48" s="849"/>
      <c r="DX48" s="1110"/>
      <c r="DY48" s="849"/>
      <c r="DZ48" s="849"/>
      <c r="EA48" s="849"/>
      <c r="EB48" s="849"/>
      <c r="EC48" s="849"/>
      <c r="ED48" s="726"/>
      <c r="EE48" s="849"/>
      <c r="EF48" s="849"/>
      <c r="EG48" s="849"/>
      <c r="EH48" s="849"/>
      <c r="EI48" s="849"/>
      <c r="EJ48" s="849"/>
      <c r="EK48" s="849"/>
      <c r="EL48" s="1110"/>
      <c r="EM48" s="849"/>
      <c r="EN48" s="849"/>
      <c r="ER48" s="1257"/>
      <c r="ES48" s="726"/>
      <c r="EW48" s="1139"/>
      <c r="EX48" s="586" t="s">
        <v>21</v>
      </c>
      <c r="FQ48" s="1367"/>
      <c r="GM48" s="726"/>
    </row>
    <row r="49" spans="1:217" s="626" customFormat="1" x14ac:dyDescent="0.25">
      <c r="A49" s="586" t="s">
        <v>22</v>
      </c>
      <c r="B49" s="586"/>
      <c r="C49" s="912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586"/>
      <c r="T49" s="1028"/>
      <c r="U49" s="586"/>
      <c r="V49" s="586"/>
      <c r="W49" s="586"/>
      <c r="X49" s="586"/>
      <c r="Y49" s="586"/>
      <c r="AF49" s="586"/>
      <c r="AG49" s="586"/>
      <c r="AH49" s="586"/>
      <c r="AI49" s="726"/>
      <c r="AN49" s="1029"/>
      <c r="AT49" s="726"/>
      <c r="BB49" s="1029"/>
      <c r="BH49" s="726"/>
      <c r="BN49" s="1198"/>
      <c r="BO49" s="849"/>
      <c r="BP49" s="849"/>
      <c r="BQ49" s="849"/>
      <c r="BR49" s="849"/>
      <c r="BS49" s="1163"/>
      <c r="BT49" s="849"/>
      <c r="BU49" s="849"/>
      <c r="BV49" s="849"/>
      <c r="BW49" s="849"/>
      <c r="BX49" s="849"/>
      <c r="BY49" s="726"/>
      <c r="CC49" s="1029"/>
      <c r="CK49" s="726"/>
      <c r="CO49" s="1029"/>
      <c r="CU49" s="726"/>
      <c r="CX49" s="1029"/>
      <c r="DD49" s="735"/>
      <c r="DE49" s="849"/>
      <c r="DF49" s="849"/>
      <c r="DG49" s="849"/>
      <c r="DH49" s="849"/>
      <c r="DI49" s="849"/>
      <c r="DJ49" s="849"/>
      <c r="DK49" s="849"/>
      <c r="DL49" s="1110"/>
      <c r="DM49" s="849"/>
      <c r="DN49" s="849"/>
      <c r="DO49" s="849"/>
      <c r="DP49" s="849"/>
      <c r="DQ49" s="849"/>
      <c r="DR49" s="997"/>
      <c r="DS49" s="849"/>
      <c r="DT49" s="849"/>
      <c r="DU49" s="849"/>
      <c r="DV49" s="849"/>
      <c r="DW49" s="849"/>
      <c r="DX49" s="1110"/>
      <c r="DY49" s="849"/>
      <c r="DZ49" s="849"/>
      <c r="EA49" s="849"/>
      <c r="EB49" s="849"/>
      <c r="EC49" s="849"/>
      <c r="ED49" s="726"/>
      <c r="EE49" s="849"/>
      <c r="EF49" s="849"/>
      <c r="EG49" s="849"/>
      <c r="EH49" s="849"/>
      <c r="EI49" s="849"/>
      <c r="EJ49" s="849"/>
      <c r="EK49" s="849"/>
      <c r="EL49" s="1110"/>
      <c r="EM49" s="849"/>
      <c r="EN49" s="849"/>
      <c r="ER49" s="1257"/>
      <c r="ES49" s="726"/>
      <c r="EW49" s="1139"/>
      <c r="EX49" s="586" t="s">
        <v>22</v>
      </c>
      <c r="FQ49" s="1367"/>
      <c r="GM49" s="726"/>
    </row>
    <row r="50" spans="1:217" s="626" customFormat="1" x14ac:dyDescent="0.25">
      <c r="A50" s="586" t="s">
        <v>23</v>
      </c>
      <c r="B50" s="586"/>
      <c r="C50" s="912"/>
      <c r="D50" s="586"/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586"/>
      <c r="T50" s="1028"/>
      <c r="U50" s="586"/>
      <c r="V50" s="586"/>
      <c r="W50" s="586"/>
      <c r="X50" s="586"/>
      <c r="Y50" s="586"/>
      <c r="AF50" s="586"/>
      <c r="AG50" s="586"/>
      <c r="AH50" s="586"/>
      <c r="AI50" s="726"/>
      <c r="AN50" s="1029"/>
      <c r="AT50" s="726"/>
      <c r="BB50" s="1029"/>
      <c r="BH50" s="726"/>
      <c r="BN50" s="1198"/>
      <c r="BO50" s="849"/>
      <c r="BP50" s="849"/>
      <c r="BQ50" s="849"/>
      <c r="BR50" s="849"/>
      <c r="BS50" s="1163"/>
      <c r="BT50" s="849"/>
      <c r="BU50" s="849"/>
      <c r="BV50" s="849"/>
      <c r="BW50" s="849"/>
      <c r="BX50" s="849"/>
      <c r="BY50" s="726"/>
      <c r="CC50" s="1029"/>
      <c r="CK50" s="726"/>
      <c r="CO50" s="1029"/>
      <c r="CU50" s="726"/>
      <c r="CX50" s="1029"/>
      <c r="DD50" s="735"/>
      <c r="DE50" s="849"/>
      <c r="DF50" s="849"/>
      <c r="DG50" s="849"/>
      <c r="DH50" s="849"/>
      <c r="DI50" s="849"/>
      <c r="DJ50" s="849"/>
      <c r="DK50" s="849"/>
      <c r="DL50" s="1110"/>
      <c r="DM50" s="849"/>
      <c r="DN50" s="849"/>
      <c r="DO50" s="849"/>
      <c r="DP50" s="849"/>
      <c r="DQ50" s="849"/>
      <c r="DR50" s="997"/>
      <c r="DS50" s="849"/>
      <c r="DT50" s="849"/>
      <c r="DU50" s="849"/>
      <c r="DV50" s="849"/>
      <c r="DW50" s="849"/>
      <c r="DX50" s="1110"/>
      <c r="DY50" s="849"/>
      <c r="DZ50" s="849"/>
      <c r="EA50" s="849"/>
      <c r="EB50" s="849"/>
      <c r="EC50" s="849"/>
      <c r="ED50" s="726"/>
      <c r="EE50" s="849"/>
      <c r="EF50" s="849"/>
      <c r="EG50" s="849"/>
      <c r="EH50" s="849"/>
      <c r="EI50" s="849"/>
      <c r="EJ50" s="849"/>
      <c r="EK50" s="849"/>
      <c r="EL50" s="1110"/>
      <c r="EM50" s="849"/>
      <c r="EN50" s="849"/>
      <c r="ER50" s="1257"/>
      <c r="ES50" s="726"/>
      <c r="EW50" s="1139"/>
      <c r="EX50" s="586" t="s">
        <v>23</v>
      </c>
      <c r="FQ50" s="1367"/>
      <c r="GM50" s="726"/>
    </row>
    <row r="51" spans="1:217" s="626" customFormat="1" x14ac:dyDescent="0.25">
      <c r="A51" s="586" t="s">
        <v>44</v>
      </c>
      <c r="B51" s="586"/>
      <c r="C51" s="912"/>
      <c r="D51" s="586"/>
      <c r="E51" s="586"/>
      <c r="F51" s="586"/>
      <c r="G51" s="586"/>
      <c r="H51" s="586"/>
      <c r="I51" s="586"/>
      <c r="J51" s="586"/>
      <c r="K51" s="586"/>
      <c r="L51" s="586"/>
      <c r="M51" s="586"/>
      <c r="N51" s="586"/>
      <c r="O51" s="586"/>
      <c r="P51" s="586"/>
      <c r="Q51" s="586"/>
      <c r="R51" s="586"/>
      <c r="S51" s="586"/>
      <c r="T51" s="1028"/>
      <c r="U51" s="586"/>
      <c r="V51" s="586"/>
      <c r="W51" s="586"/>
      <c r="X51" s="586"/>
      <c r="Y51" s="586"/>
      <c r="AF51" s="586"/>
      <c r="AG51" s="586"/>
      <c r="AH51" s="586"/>
      <c r="AI51" s="726"/>
      <c r="AN51" s="1029"/>
      <c r="AT51" s="726"/>
      <c r="BB51" s="1029"/>
      <c r="BH51" s="726"/>
      <c r="BN51" s="1198"/>
      <c r="BO51" s="849"/>
      <c r="BP51" s="849"/>
      <c r="BQ51" s="849"/>
      <c r="BR51" s="849"/>
      <c r="BS51" s="1163"/>
      <c r="BT51" s="849"/>
      <c r="BU51" s="849"/>
      <c r="BV51" s="849"/>
      <c r="BW51" s="849"/>
      <c r="BX51" s="849"/>
      <c r="BY51" s="726"/>
      <c r="CC51" s="1029"/>
      <c r="CK51" s="726"/>
      <c r="CO51" s="1029"/>
      <c r="CU51" s="726"/>
      <c r="CX51" s="1029"/>
      <c r="DD51" s="735"/>
      <c r="DE51" s="849"/>
      <c r="DF51" s="849"/>
      <c r="DG51" s="849"/>
      <c r="DH51" s="849"/>
      <c r="DI51" s="849"/>
      <c r="DJ51" s="849"/>
      <c r="DK51" s="849"/>
      <c r="DL51" s="1110"/>
      <c r="DM51" s="849"/>
      <c r="DN51" s="849"/>
      <c r="DO51" s="849"/>
      <c r="DP51" s="849"/>
      <c r="DQ51" s="849"/>
      <c r="DR51" s="997"/>
      <c r="DS51" s="849"/>
      <c r="DT51" s="849"/>
      <c r="DU51" s="849"/>
      <c r="DV51" s="849"/>
      <c r="DW51" s="849"/>
      <c r="DX51" s="1110"/>
      <c r="DY51" s="849"/>
      <c r="DZ51" s="849"/>
      <c r="EA51" s="849"/>
      <c r="EB51" s="849"/>
      <c r="EC51" s="849"/>
      <c r="ED51" s="726"/>
      <c r="EE51" s="849"/>
      <c r="EF51" s="849"/>
      <c r="EG51" s="849"/>
      <c r="EH51" s="849"/>
      <c r="EI51" s="849"/>
      <c r="EJ51" s="849"/>
      <c r="EK51" s="849"/>
      <c r="EL51" s="1110"/>
      <c r="EM51" s="849"/>
      <c r="EN51" s="849"/>
      <c r="ER51" s="1257"/>
      <c r="ES51" s="726"/>
      <c r="EW51" s="1139"/>
      <c r="EX51" s="586" t="s">
        <v>44</v>
      </c>
      <c r="FQ51" s="1367"/>
      <c r="GM51" s="726"/>
    </row>
    <row r="52" spans="1:217" s="626" customFormat="1" x14ac:dyDescent="0.25">
      <c r="A52" s="586" t="s">
        <v>43</v>
      </c>
      <c r="B52" s="586"/>
      <c r="C52" s="726"/>
      <c r="N52" s="626">
        <v>0.1</v>
      </c>
      <c r="O52" s="626">
        <v>0.1</v>
      </c>
      <c r="T52" s="1029"/>
      <c r="AI52" s="726"/>
      <c r="AN52" s="1029"/>
      <c r="AT52" s="726"/>
      <c r="BB52" s="1029"/>
      <c r="BH52" s="726"/>
      <c r="BN52" s="1198"/>
      <c r="BO52" s="849"/>
      <c r="BP52" s="849"/>
      <c r="BQ52" s="849"/>
      <c r="BR52" s="849"/>
      <c r="BS52" s="1163"/>
      <c r="BT52" s="849"/>
      <c r="BU52" s="849"/>
      <c r="BV52" s="849"/>
      <c r="BW52" s="849"/>
      <c r="BX52" s="849"/>
      <c r="BY52" s="726"/>
      <c r="CC52" s="1029"/>
      <c r="CK52" s="726"/>
      <c r="CO52" s="1029"/>
      <c r="CU52" s="726"/>
      <c r="CX52" s="1029"/>
      <c r="DD52" s="735"/>
      <c r="DE52" s="849"/>
      <c r="DF52" s="849"/>
      <c r="DG52" s="849"/>
      <c r="DH52" s="849"/>
      <c r="DI52" s="849"/>
      <c r="DJ52" s="849"/>
      <c r="DK52" s="849"/>
      <c r="DL52" s="1110"/>
      <c r="DM52" s="849"/>
      <c r="DN52" s="849"/>
      <c r="DO52" s="849"/>
      <c r="DP52" s="849"/>
      <c r="DQ52" s="849"/>
      <c r="DR52" s="997"/>
      <c r="DS52" s="849"/>
      <c r="DT52" s="849"/>
      <c r="DU52" s="849"/>
      <c r="DV52" s="849"/>
      <c r="DW52" s="849"/>
      <c r="DX52" s="1110"/>
      <c r="DY52" s="849"/>
      <c r="DZ52" s="849"/>
      <c r="EA52" s="849"/>
      <c r="EB52" s="849"/>
      <c r="EC52" s="849"/>
      <c r="ED52" s="726"/>
      <c r="EE52" s="849"/>
      <c r="EF52" s="849"/>
      <c r="EG52" s="849"/>
      <c r="EH52" s="849"/>
      <c r="EI52" s="849"/>
      <c r="EJ52" s="849"/>
      <c r="EK52" s="849"/>
      <c r="EL52" s="1110"/>
      <c r="EM52" s="849"/>
      <c r="EN52" s="849"/>
      <c r="ER52" s="1257"/>
      <c r="ES52" s="726"/>
      <c r="EW52" s="1139"/>
      <c r="EX52" s="586" t="s">
        <v>43</v>
      </c>
      <c r="FQ52" s="1367"/>
      <c r="GM52" s="726"/>
    </row>
    <row r="53" spans="1:217" s="626" customFormat="1" x14ac:dyDescent="0.25">
      <c r="A53" s="586" t="s">
        <v>66</v>
      </c>
      <c r="B53" s="586"/>
      <c r="C53" s="912"/>
      <c r="D53" s="586"/>
      <c r="E53" s="586"/>
      <c r="F53" s="586"/>
      <c r="G53" s="586"/>
      <c r="H53" s="586"/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586"/>
      <c r="T53" s="1028"/>
      <c r="U53" s="586"/>
      <c r="V53" s="586"/>
      <c r="W53" s="586"/>
      <c r="X53" s="586"/>
      <c r="Y53" s="586"/>
      <c r="AF53" s="586"/>
      <c r="AG53" s="586"/>
      <c r="AH53" s="586"/>
      <c r="AI53" s="726"/>
      <c r="AN53" s="1029"/>
      <c r="AT53" s="726"/>
      <c r="BB53" s="1029"/>
      <c r="BH53" s="726"/>
      <c r="BN53" s="1198"/>
      <c r="BO53" s="849"/>
      <c r="BP53" s="849"/>
      <c r="BQ53" s="849"/>
      <c r="BR53" s="849"/>
      <c r="BS53" s="1163"/>
      <c r="BT53" s="849"/>
      <c r="BU53" s="849"/>
      <c r="BV53" s="849"/>
      <c r="BW53" s="849"/>
      <c r="BX53" s="849"/>
      <c r="BY53" s="726"/>
      <c r="CC53" s="1029"/>
      <c r="CK53" s="726"/>
      <c r="CO53" s="1029"/>
      <c r="CU53" s="726"/>
      <c r="CX53" s="1029"/>
      <c r="DD53" s="735"/>
      <c r="DE53" s="849"/>
      <c r="DF53" s="849"/>
      <c r="DG53" s="849"/>
      <c r="DH53" s="849"/>
      <c r="DI53" s="849"/>
      <c r="DJ53" s="849"/>
      <c r="DK53" s="849"/>
      <c r="DL53" s="1110"/>
      <c r="DM53" s="849"/>
      <c r="DN53" s="849"/>
      <c r="DO53" s="849"/>
      <c r="DP53" s="849"/>
      <c r="DQ53" s="849"/>
      <c r="DR53" s="997"/>
      <c r="DS53" s="849"/>
      <c r="DT53" s="849"/>
      <c r="DU53" s="849"/>
      <c r="DV53" s="849"/>
      <c r="DW53" s="849"/>
      <c r="DX53" s="1110"/>
      <c r="DY53" s="849"/>
      <c r="DZ53" s="849"/>
      <c r="EA53" s="849"/>
      <c r="EB53" s="849"/>
      <c r="EC53" s="849"/>
      <c r="ED53" s="726"/>
      <c r="EE53" s="849"/>
      <c r="EF53" s="849"/>
      <c r="EG53" s="849"/>
      <c r="EH53" s="849"/>
      <c r="EI53" s="849"/>
      <c r="EJ53" s="849"/>
      <c r="EK53" s="849"/>
      <c r="EL53" s="1110"/>
      <c r="EM53" s="849"/>
      <c r="EN53" s="849"/>
      <c r="ER53" s="1257"/>
      <c r="ES53" s="726"/>
      <c r="EW53" s="1139"/>
      <c r="EX53" s="586" t="s">
        <v>66</v>
      </c>
      <c r="FQ53" s="1367"/>
      <c r="GM53" s="726"/>
    </row>
    <row r="54" spans="1:217" s="8" customFormat="1" x14ac:dyDescent="0.25">
      <c r="C54" s="124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030"/>
      <c r="U54" s="181"/>
      <c r="V54" s="181"/>
      <c r="W54" s="181"/>
      <c r="X54" s="181"/>
      <c r="Y54" s="181"/>
      <c r="Z54" s="754"/>
      <c r="AA54" s="754"/>
      <c r="AB54" s="754"/>
      <c r="AC54" s="754"/>
      <c r="AD54" s="754"/>
      <c r="AE54" s="754"/>
      <c r="AF54" s="181"/>
      <c r="AG54" s="181"/>
      <c r="AH54" s="181"/>
      <c r="AI54" s="7"/>
      <c r="AJ54" s="754"/>
      <c r="AK54" s="754"/>
      <c r="AL54" s="754"/>
      <c r="AM54" s="754"/>
      <c r="AN54" s="1017"/>
      <c r="AO54" s="754"/>
      <c r="AP54" s="754"/>
      <c r="AQ54" s="754"/>
      <c r="AR54" s="754"/>
      <c r="AS54" s="754"/>
      <c r="AT54" s="7"/>
      <c r="AU54" s="754"/>
      <c r="AV54" s="754"/>
      <c r="AW54" s="754"/>
      <c r="AX54" s="754"/>
      <c r="AY54" s="754"/>
      <c r="AZ54" s="754"/>
      <c r="BA54" s="754"/>
      <c r="BB54" s="1017"/>
      <c r="BC54" s="754"/>
      <c r="BD54" s="754"/>
      <c r="BE54" s="754"/>
      <c r="BF54" s="754"/>
      <c r="BG54" s="754"/>
      <c r="BH54" s="7"/>
      <c r="BI54" s="754"/>
      <c r="BJ54" s="754"/>
      <c r="BK54" s="754"/>
      <c r="BL54" s="754"/>
      <c r="BM54" s="754"/>
      <c r="BN54" s="1188"/>
      <c r="BO54" s="338"/>
      <c r="BP54" s="338"/>
      <c r="BQ54" s="338"/>
      <c r="BR54" s="338"/>
      <c r="BS54" s="1156"/>
      <c r="BT54" s="338"/>
      <c r="BU54" s="338"/>
      <c r="BV54" s="338"/>
      <c r="BW54" s="338"/>
      <c r="BX54" s="338"/>
      <c r="BY54" s="7"/>
      <c r="BZ54" s="754"/>
      <c r="CA54" s="754"/>
      <c r="CB54" s="754"/>
      <c r="CC54" s="1017"/>
      <c r="CD54" s="754"/>
      <c r="CE54" s="754"/>
      <c r="CF54" s="754"/>
      <c r="CG54" s="754"/>
      <c r="CH54" s="754"/>
      <c r="CI54" s="754"/>
      <c r="CJ54" s="754"/>
      <c r="CK54" s="7"/>
      <c r="CL54" s="754"/>
      <c r="CM54" s="754"/>
      <c r="CN54" s="754"/>
      <c r="CO54" s="1017"/>
      <c r="CP54" s="754"/>
      <c r="CQ54" s="754"/>
      <c r="CR54" s="754"/>
      <c r="CS54" s="754"/>
      <c r="CT54" s="754"/>
      <c r="CU54" s="7"/>
      <c r="CV54" s="754"/>
      <c r="CW54" s="754"/>
      <c r="CX54" s="1017"/>
      <c r="CY54" s="754"/>
      <c r="CZ54" s="754"/>
      <c r="DD54" s="293"/>
      <c r="DE54" s="338"/>
      <c r="DF54" s="338"/>
      <c r="DG54" s="338"/>
      <c r="DH54" s="338"/>
      <c r="DI54" s="338"/>
      <c r="DJ54" s="338"/>
      <c r="DK54" s="338"/>
      <c r="DL54" s="1103"/>
      <c r="DM54" s="338"/>
      <c r="DN54" s="338"/>
      <c r="DO54" s="338"/>
      <c r="DP54" s="338"/>
      <c r="DQ54" s="338"/>
      <c r="DR54" s="337"/>
      <c r="DS54" s="338"/>
      <c r="DT54" s="338"/>
      <c r="DU54" s="338"/>
      <c r="DV54" s="338"/>
      <c r="DW54" s="338"/>
      <c r="DX54" s="1103"/>
      <c r="DY54" s="338"/>
      <c r="DZ54" s="338"/>
      <c r="EA54" s="338"/>
      <c r="EB54" s="338"/>
      <c r="EC54" s="338"/>
      <c r="ED54" s="7"/>
      <c r="EE54" s="338"/>
      <c r="EF54" s="338"/>
      <c r="EG54" s="338"/>
      <c r="EH54" s="338"/>
      <c r="EI54" s="338"/>
      <c r="EJ54" s="338"/>
      <c r="EK54" s="338"/>
      <c r="EL54" s="1103"/>
      <c r="EM54" s="338"/>
      <c r="EN54" s="338"/>
      <c r="EP54" s="754"/>
      <c r="EQ54" s="754"/>
      <c r="ER54" s="1253"/>
      <c r="ES54" s="7"/>
      <c r="ET54" s="754"/>
      <c r="EU54" s="754"/>
      <c r="EV54" s="754"/>
      <c r="EW54" s="1131"/>
      <c r="FO54" s="754"/>
      <c r="FP54" s="754"/>
      <c r="FQ54" s="766"/>
      <c r="FR54" s="754"/>
      <c r="FS54" s="754"/>
      <c r="FT54" s="754"/>
      <c r="FU54" s="754"/>
      <c r="FV54" s="754"/>
      <c r="FW54" s="754"/>
      <c r="FX54" s="754"/>
      <c r="FY54" s="754"/>
      <c r="FZ54" s="754"/>
      <c r="GA54" s="754"/>
      <c r="GB54" s="754"/>
      <c r="GC54" s="754"/>
      <c r="GD54" s="754"/>
      <c r="GE54" s="754"/>
      <c r="GF54" s="754"/>
      <c r="GG54" s="754"/>
      <c r="GH54" s="754"/>
      <c r="GI54" s="754"/>
      <c r="GJ54" s="754"/>
      <c r="GK54" s="754"/>
      <c r="GL54" s="754"/>
      <c r="GM54" s="7"/>
      <c r="HI54" s="754"/>
    </row>
    <row r="55" spans="1:217" s="197" customFormat="1" x14ac:dyDescent="0.25">
      <c r="A55" s="234" t="s">
        <v>28</v>
      </c>
      <c r="B55" s="234"/>
      <c r="C55" s="462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1031"/>
      <c r="U55" s="234"/>
      <c r="V55" s="234"/>
      <c r="W55" s="234"/>
      <c r="X55" s="234"/>
      <c r="Y55" s="234"/>
      <c r="AF55" s="234"/>
      <c r="AG55" s="234"/>
      <c r="AH55" s="234"/>
      <c r="AI55" s="154"/>
      <c r="AN55" s="1032"/>
      <c r="AT55" s="154"/>
      <c r="BB55" s="1032"/>
      <c r="BH55" s="154"/>
      <c r="BN55" s="1199"/>
      <c r="BO55" s="305"/>
      <c r="BP55" s="305"/>
      <c r="BQ55" s="305"/>
      <c r="BR55" s="305"/>
      <c r="BS55" s="1164"/>
      <c r="BT55" s="305"/>
      <c r="BU55" s="305"/>
      <c r="BV55" s="305"/>
      <c r="BW55" s="305"/>
      <c r="BX55" s="305"/>
      <c r="BY55" s="154"/>
      <c r="CC55" s="1032"/>
      <c r="CK55" s="154"/>
      <c r="CO55" s="1032"/>
      <c r="CU55" s="154"/>
      <c r="CX55" s="1032"/>
      <c r="DD55" s="296"/>
      <c r="DE55" s="305"/>
      <c r="DF55" s="305"/>
      <c r="DG55" s="305"/>
      <c r="DH55" s="305"/>
      <c r="DI55" s="305"/>
      <c r="DJ55" s="305"/>
      <c r="DK55" s="305"/>
      <c r="DL55" s="1111"/>
      <c r="DM55" s="305"/>
      <c r="DN55" s="305"/>
      <c r="DO55" s="305"/>
      <c r="DP55" s="305"/>
      <c r="DQ55" s="305"/>
      <c r="DR55" s="304"/>
      <c r="DS55" s="305"/>
      <c r="DT55" s="305"/>
      <c r="DU55" s="305"/>
      <c r="DV55" s="305"/>
      <c r="DW55" s="305"/>
      <c r="DX55" s="1111"/>
      <c r="DY55" s="305"/>
      <c r="DZ55" s="305"/>
      <c r="EA55" s="305"/>
      <c r="EB55" s="305"/>
      <c r="EC55" s="305"/>
      <c r="ED55" s="154"/>
      <c r="EE55" s="305"/>
      <c r="EF55" s="305"/>
      <c r="EG55" s="305"/>
      <c r="EH55" s="305"/>
      <c r="EI55" s="305"/>
      <c r="EJ55" s="305"/>
      <c r="EK55" s="305"/>
      <c r="EL55" s="1111"/>
      <c r="EM55" s="305"/>
      <c r="EN55" s="305"/>
      <c r="ER55" s="1258"/>
      <c r="ES55" s="154"/>
      <c r="EW55" s="1140"/>
      <c r="EX55" s="234" t="s">
        <v>28</v>
      </c>
      <c r="FQ55" s="1368"/>
      <c r="GM55" s="154"/>
    </row>
    <row r="56" spans="1:217" s="197" customFormat="1" x14ac:dyDescent="0.25">
      <c r="A56" s="197" t="s">
        <v>29</v>
      </c>
      <c r="C56" s="154">
        <v>5.08127</v>
      </c>
      <c r="D56" s="197">
        <v>4.6200400000000004</v>
      </c>
      <c r="E56" s="197">
        <v>4.5475700000000003</v>
      </c>
      <c r="F56" s="197">
        <v>4.6737799999999998</v>
      </c>
      <c r="G56" s="197">
        <v>4.6473399999999998</v>
      </c>
      <c r="H56" s="197">
        <v>4.5669000000000004</v>
      </c>
      <c r="I56" s="197">
        <v>4.6395499999999998</v>
      </c>
      <c r="J56" s="197">
        <v>4.6323499999999997</v>
      </c>
      <c r="K56" s="197">
        <v>4.6269099999999996</v>
      </c>
      <c r="L56" s="197">
        <v>4.2171200000000004</v>
      </c>
      <c r="M56" s="197">
        <v>4.5986799999999999</v>
      </c>
      <c r="N56" s="197">
        <v>4.6082799999999997</v>
      </c>
      <c r="O56" s="197">
        <v>4.5263099999999996</v>
      </c>
      <c r="P56" s="197">
        <v>4.5598400000000003</v>
      </c>
      <c r="Q56" s="197">
        <v>4.6383299999999998</v>
      </c>
      <c r="R56" s="197">
        <v>4.6209699999999998</v>
      </c>
      <c r="S56" s="197">
        <v>5.0077499999999997</v>
      </c>
      <c r="T56" s="1032">
        <v>4.5396599999999996</v>
      </c>
      <c r="AI56" s="154">
        <v>4.5842400000000003</v>
      </c>
      <c r="AJ56" s="197">
        <v>4.4818499999999997</v>
      </c>
      <c r="AK56" s="197">
        <v>4.5963799999999999</v>
      </c>
      <c r="AL56" s="197">
        <v>4.5201900000000004</v>
      </c>
      <c r="AM56" s="197">
        <v>4.6081399999999997</v>
      </c>
      <c r="AN56" s="1032">
        <v>4.55349</v>
      </c>
      <c r="AT56" s="154">
        <v>4.9256799999999998</v>
      </c>
      <c r="AU56" s="197">
        <v>4.5443800000000003</v>
      </c>
      <c r="AV56" s="197">
        <v>4.6392300000000004</v>
      </c>
      <c r="AW56" s="197">
        <v>4.5670000000000002</v>
      </c>
      <c r="AX56" s="197">
        <v>4.6432799999999999</v>
      </c>
      <c r="AY56" s="197">
        <v>4.6184500000000002</v>
      </c>
      <c r="AZ56" s="197">
        <v>5.0637999999999996</v>
      </c>
      <c r="BA56" s="197">
        <v>4.62805</v>
      </c>
      <c r="BB56" s="1032">
        <v>4.5860200000000004</v>
      </c>
      <c r="BH56" s="154">
        <v>4.5451499999999996</v>
      </c>
      <c r="BI56" s="197">
        <v>4.5595600000000003</v>
      </c>
      <c r="BJ56" s="197">
        <v>4.6166200000000002</v>
      </c>
      <c r="BK56" s="197">
        <v>4.5747600000000004</v>
      </c>
      <c r="BL56" s="197">
        <v>4.5815400000000004</v>
      </c>
      <c r="BM56" s="197">
        <v>4.5146100000000002</v>
      </c>
      <c r="BN56" s="1199">
        <v>4.24024</v>
      </c>
      <c r="BO56" s="305"/>
      <c r="BP56" s="305"/>
      <c r="BQ56" s="305"/>
      <c r="BR56" s="305"/>
      <c r="BS56" s="1164"/>
      <c r="BT56" s="305"/>
      <c r="BU56" s="305"/>
      <c r="BV56" s="305"/>
      <c r="BW56" s="305"/>
      <c r="BX56" s="305"/>
      <c r="BY56" s="154">
        <v>4.5256699999999999</v>
      </c>
      <c r="BZ56" s="197">
        <v>4.5395300000000001</v>
      </c>
      <c r="CA56" s="197">
        <v>4.5769799999999998</v>
      </c>
      <c r="CB56" s="197">
        <v>4.70871</v>
      </c>
      <c r="CC56" s="1032">
        <v>4.5586799999999998</v>
      </c>
      <c r="CK56" s="154">
        <v>4.5118499999999999</v>
      </c>
      <c r="CL56" s="197">
        <v>4.5209000000000001</v>
      </c>
      <c r="CM56" s="197">
        <v>4.4964399999999998</v>
      </c>
      <c r="CN56" s="197">
        <v>4.5793299999999997</v>
      </c>
      <c r="CO56" s="1032">
        <v>4.6468400000000001</v>
      </c>
      <c r="CU56" s="154">
        <v>4.5953900000000001</v>
      </c>
      <c r="CV56" s="197">
        <v>4.5564600000000004</v>
      </c>
      <c r="CW56" s="197">
        <v>4.5787800000000001</v>
      </c>
      <c r="CX56" s="1032">
        <v>4.6007499999999997</v>
      </c>
      <c r="DD56" s="296"/>
      <c r="DE56" s="305"/>
      <c r="DF56" s="305"/>
      <c r="DG56" s="305"/>
      <c r="DH56" s="305"/>
      <c r="DI56" s="305"/>
      <c r="DJ56" s="305"/>
      <c r="DK56" s="305"/>
      <c r="DL56" s="1111"/>
      <c r="DM56" s="305"/>
      <c r="DN56" s="305"/>
      <c r="DO56" s="305"/>
      <c r="DP56" s="305"/>
      <c r="DQ56" s="305"/>
      <c r="DR56" s="304"/>
      <c r="DS56" s="305"/>
      <c r="DT56" s="305"/>
      <c r="DU56" s="305"/>
      <c r="DV56" s="305"/>
      <c r="DW56" s="305"/>
      <c r="DX56" s="1111"/>
      <c r="DY56" s="305"/>
      <c r="DZ56" s="305"/>
      <c r="EA56" s="305"/>
      <c r="EB56" s="305"/>
      <c r="EC56" s="305"/>
      <c r="ED56" s="154">
        <v>4.5932000000000004</v>
      </c>
      <c r="EE56" s="305"/>
      <c r="EF56" s="305"/>
      <c r="EG56" s="305"/>
      <c r="EH56" s="305"/>
      <c r="EI56" s="305"/>
      <c r="EJ56" s="305"/>
      <c r="EK56" s="305"/>
      <c r="EL56" s="1111"/>
      <c r="EM56" s="305"/>
      <c r="EN56" s="305"/>
      <c r="ER56" s="1258"/>
      <c r="ES56" s="154">
        <v>4.6491699999999998</v>
      </c>
      <c r="ET56" s="197">
        <v>4.6250600000000004</v>
      </c>
      <c r="EU56" s="197">
        <v>4.6248800000000001</v>
      </c>
      <c r="EW56" s="1140"/>
      <c r="EX56" s="197" t="s">
        <v>29</v>
      </c>
      <c r="EY56" s="197">
        <v>4.5863199999999997</v>
      </c>
      <c r="EZ56" s="197">
        <v>4.7161</v>
      </c>
      <c r="FA56" s="197">
        <v>5.0636599999999996</v>
      </c>
      <c r="FB56" s="197">
        <v>4.2247500000000002</v>
      </c>
      <c r="FC56" s="197">
        <v>5.0336699999999999</v>
      </c>
      <c r="FD56" s="197">
        <v>4.5493300000000003</v>
      </c>
      <c r="FE56" s="197">
        <v>4.60555</v>
      </c>
      <c r="FF56" s="197">
        <v>4.5470899999999999</v>
      </c>
      <c r="FG56" s="197">
        <v>4.2268299999999996</v>
      </c>
      <c r="FH56" s="197">
        <v>4.6360799999999998</v>
      </c>
      <c r="FI56" s="197">
        <v>4.99261</v>
      </c>
      <c r="FJ56" s="197">
        <v>4.5618699999999999</v>
      </c>
      <c r="FK56" s="197">
        <v>4.9385199999999996</v>
      </c>
      <c r="FL56" s="197">
        <v>4.5990599999999997</v>
      </c>
      <c r="FM56" s="197">
        <v>5.0190999999999999</v>
      </c>
      <c r="FN56" s="197">
        <v>4.6059400000000004</v>
      </c>
      <c r="FO56" s="197">
        <v>4.5167200000000003</v>
      </c>
      <c r="FP56" s="197">
        <v>4.4431099999999999</v>
      </c>
      <c r="FQ56" s="1368">
        <v>5.1056299999999997</v>
      </c>
      <c r="FR56" s="197">
        <v>4.2330399999999999</v>
      </c>
      <c r="FS56" s="197">
        <v>4.6118899999999998</v>
      </c>
      <c r="FT56" s="197">
        <v>4.6479999999999997</v>
      </c>
      <c r="FU56" s="197">
        <v>4.7047699999999999</v>
      </c>
      <c r="FV56" s="197">
        <v>4.4431099999999999</v>
      </c>
      <c r="FW56" s="197">
        <v>4.6269900000000002</v>
      </c>
      <c r="FX56" s="197">
        <v>4.4514800000000001</v>
      </c>
      <c r="FY56" s="197">
        <v>4.5907900000000001</v>
      </c>
      <c r="FZ56" s="197">
        <v>4.73332</v>
      </c>
      <c r="GA56" s="197">
        <f>4.61102</f>
        <v>4.6110199999999999</v>
      </c>
      <c r="GB56" s="197">
        <v>4.2149599999999996</v>
      </c>
      <c r="GC56" s="197">
        <v>4.6133100000000002</v>
      </c>
      <c r="GD56" s="197">
        <v>4.1899699999999998</v>
      </c>
      <c r="GE56" s="197">
        <v>4.5524500000000003</v>
      </c>
      <c r="GF56" s="197">
        <v>5.0106299999999999</v>
      </c>
      <c r="GG56" s="197">
        <v>5.1056299999999997</v>
      </c>
      <c r="GH56" s="197">
        <f>4.5903</f>
        <v>4.5903</v>
      </c>
      <c r="GI56" s="197">
        <v>5.0231300000000001</v>
      </c>
      <c r="GJ56" s="197">
        <v>4.6306799999999999</v>
      </c>
      <c r="GK56" s="197">
        <v>4.5904400000000001</v>
      </c>
      <c r="GL56" s="197">
        <v>4.6688200000000002</v>
      </c>
      <c r="GM56" s="154">
        <v>4.6502100000000004</v>
      </c>
      <c r="GN56" s="197">
        <v>4.59084</v>
      </c>
      <c r="GO56" s="197">
        <v>5.03383</v>
      </c>
      <c r="GP56" s="197">
        <v>4.6029400000000003</v>
      </c>
      <c r="GQ56" s="197">
        <v>4.5237999999999996</v>
      </c>
      <c r="GR56" s="197">
        <v>4.5277200000000004</v>
      </c>
      <c r="GS56" s="197">
        <v>4.5637800000000004</v>
      </c>
      <c r="GT56" s="197">
        <v>4.54697</v>
      </c>
      <c r="GU56" s="197">
        <v>4.5950499999999996</v>
      </c>
      <c r="GV56" s="197">
        <v>4.6221500000000004</v>
      </c>
      <c r="GW56" s="197">
        <v>4.6305300000000003</v>
      </c>
      <c r="GX56" s="197">
        <v>4.5548900000000003</v>
      </c>
      <c r="GY56" s="197">
        <v>4.5870699999999998</v>
      </c>
      <c r="GZ56" s="197">
        <v>4.5125900000000003</v>
      </c>
      <c r="HA56" s="197">
        <v>4.56609</v>
      </c>
      <c r="HB56" s="197">
        <v>4.5827200000000001</v>
      </c>
      <c r="HC56" s="197">
        <v>4.62927</v>
      </c>
      <c r="HD56" s="197">
        <v>4.5649100000000002</v>
      </c>
      <c r="HE56" s="197">
        <v>4.5751299999999997</v>
      </c>
      <c r="HF56" s="197">
        <v>4.5755600000000003</v>
      </c>
      <c r="HG56" s="197">
        <v>4.3027800000000003</v>
      </c>
      <c r="HH56" s="197">
        <v>4.73508</v>
      </c>
      <c r="HI56" s="197">
        <v>4.9708100000000002</v>
      </c>
    </row>
    <row r="57" spans="1:217" s="197" customFormat="1" x14ac:dyDescent="0.25">
      <c r="A57" s="197" t="s">
        <v>30</v>
      </c>
      <c r="C57" s="154">
        <v>5.0871500000000003</v>
      </c>
      <c r="D57" s="197">
        <v>4.6254200000000001</v>
      </c>
      <c r="E57" s="197">
        <v>4.5595100000000004</v>
      </c>
      <c r="F57" s="197">
        <v>4.6785500000000004</v>
      </c>
      <c r="G57" s="197">
        <v>4.6524900000000002</v>
      </c>
      <c r="H57" s="197">
        <v>4.5739000000000001</v>
      </c>
      <c r="I57" s="197">
        <v>4.6498200000000001</v>
      </c>
      <c r="J57" s="197">
        <v>4.64079</v>
      </c>
      <c r="K57" s="197">
        <v>4.6349499999999999</v>
      </c>
      <c r="L57" s="197">
        <v>4.2269500000000004</v>
      </c>
      <c r="M57" s="197">
        <v>4.6050500000000003</v>
      </c>
      <c r="N57" s="197">
        <v>4.6145699999999996</v>
      </c>
      <c r="O57" s="197">
        <v>4.5331299999999999</v>
      </c>
      <c r="P57" s="197">
        <v>4.5651900000000003</v>
      </c>
      <c r="Q57" s="197">
        <v>4.6510499999999997</v>
      </c>
      <c r="R57" s="197">
        <v>4.6263800000000002</v>
      </c>
      <c r="S57" s="197">
        <v>5.0141999999999998</v>
      </c>
      <c r="T57" s="1032">
        <v>4.5521000000000003</v>
      </c>
      <c r="AI57" s="154">
        <v>4.5863100000000001</v>
      </c>
      <c r="AJ57" s="197">
        <v>4.49078</v>
      </c>
      <c r="AK57" s="197">
        <v>4.5975400000000004</v>
      </c>
      <c r="AL57" s="197">
        <v>4.52379</v>
      </c>
      <c r="AM57" s="197">
        <v>4.61869</v>
      </c>
      <c r="AN57" s="1032">
        <v>4.5567399999999996</v>
      </c>
      <c r="AT57" s="154">
        <v>4.9344999999999999</v>
      </c>
      <c r="AU57" s="197">
        <v>4.5564600000000004</v>
      </c>
      <c r="AV57" s="197">
        <v>4.6456999999999997</v>
      </c>
      <c r="AW57" s="197">
        <v>4.5719200000000004</v>
      </c>
      <c r="AX57" s="197">
        <v>4.6491600000000002</v>
      </c>
      <c r="AY57" s="197">
        <v>4.62507</v>
      </c>
      <c r="AZ57" s="197">
        <v>5.0694900000000001</v>
      </c>
      <c r="BA57" s="197">
        <v>4.6355000000000004</v>
      </c>
      <c r="BB57" s="1032">
        <v>4.5912600000000001</v>
      </c>
      <c r="BH57" s="154">
        <v>4.5502900000000004</v>
      </c>
      <c r="BI57" s="197">
        <v>4.5677300000000001</v>
      </c>
      <c r="BJ57" s="197">
        <v>4.6252199999999997</v>
      </c>
      <c r="BK57" s="197">
        <v>4.5830000000000002</v>
      </c>
      <c r="BL57" s="197">
        <v>4.59023</v>
      </c>
      <c r="BM57" s="197">
        <v>4.5195999999999996</v>
      </c>
      <c r="BN57" s="1199">
        <v>4.2501300000000004</v>
      </c>
      <c r="BO57" s="305"/>
      <c r="BP57" s="305"/>
      <c r="BQ57" s="305"/>
      <c r="BR57" s="305"/>
      <c r="BS57" s="1164"/>
      <c r="BT57" s="305"/>
      <c r="BU57" s="305"/>
      <c r="BV57" s="305"/>
      <c r="BW57" s="305"/>
      <c r="BX57" s="305"/>
      <c r="BY57" s="154">
        <v>4.5351900000000001</v>
      </c>
      <c r="BZ57" s="197">
        <v>4.5523300000000004</v>
      </c>
      <c r="CA57" s="197">
        <v>4.5869200000000001</v>
      </c>
      <c r="CB57" s="197">
        <v>4.7134400000000003</v>
      </c>
      <c r="CC57" s="1032">
        <v>4.56393</v>
      </c>
      <c r="CK57" s="154">
        <v>4.52372</v>
      </c>
      <c r="CL57" s="197">
        <v>4.5328999999999997</v>
      </c>
      <c r="CM57" s="197">
        <v>4.5056399999999996</v>
      </c>
      <c r="CN57" s="197">
        <v>4.5861000000000001</v>
      </c>
      <c r="CO57" s="1032">
        <v>4.65008</v>
      </c>
      <c r="CU57" s="154">
        <v>4.6026600000000002</v>
      </c>
      <c r="CV57" s="197">
        <v>4.5584199999999999</v>
      </c>
      <c r="CW57" s="197">
        <v>4.58399</v>
      </c>
      <c r="CX57" s="1032">
        <v>4.6032500000000001</v>
      </c>
      <c r="DD57" s="296"/>
      <c r="DE57" s="305"/>
      <c r="DF57" s="305"/>
      <c r="DG57" s="305"/>
      <c r="DH57" s="305"/>
      <c r="DI57" s="305"/>
      <c r="DJ57" s="305"/>
      <c r="DK57" s="305"/>
      <c r="DL57" s="1111"/>
      <c r="DM57" s="305"/>
      <c r="DN57" s="305"/>
      <c r="DO57" s="305"/>
      <c r="DP57" s="305"/>
      <c r="DQ57" s="305"/>
      <c r="DR57" s="304"/>
      <c r="DS57" s="305"/>
      <c r="DT57" s="305"/>
      <c r="DU57" s="305"/>
      <c r="DV57" s="305"/>
      <c r="DW57" s="305"/>
      <c r="DX57" s="1111"/>
      <c r="DY57" s="305"/>
      <c r="DZ57" s="305"/>
      <c r="EA57" s="305"/>
      <c r="EB57" s="305"/>
      <c r="EC57" s="305"/>
      <c r="ED57" s="154">
        <v>4.5989899999999997</v>
      </c>
      <c r="EE57" s="305"/>
      <c r="EF57" s="305"/>
      <c r="EG57" s="305"/>
      <c r="EH57" s="305"/>
      <c r="EI57" s="305"/>
      <c r="EJ57" s="305"/>
      <c r="EK57" s="305"/>
      <c r="EL57" s="1111"/>
      <c r="EM57" s="305"/>
      <c r="EN57" s="305"/>
      <c r="ER57" s="1258"/>
      <c r="ES57" s="154">
        <v>4.6510499999999997</v>
      </c>
      <c r="ET57" s="197">
        <v>4.6273400000000002</v>
      </c>
      <c r="EU57" s="197">
        <v>4.6270800000000003</v>
      </c>
      <c r="EW57" s="1140"/>
      <c r="EX57" s="197" t="s">
        <v>30</v>
      </c>
      <c r="EY57" s="197">
        <v>4.5906500000000001</v>
      </c>
      <c r="EZ57" s="197">
        <v>4.7197699999999996</v>
      </c>
      <c r="FA57" s="197">
        <v>5.0680100000000001</v>
      </c>
      <c r="FB57" s="197">
        <v>4.2291499999999997</v>
      </c>
      <c r="FC57" s="197">
        <v>5.0382800000000003</v>
      </c>
      <c r="FD57" s="197">
        <v>4.5573199999999998</v>
      </c>
      <c r="FE57" s="197">
        <v>4.6067299999999998</v>
      </c>
      <c r="FF57" s="197">
        <v>4.5567099999999998</v>
      </c>
      <c r="FG57" s="197">
        <v>4.2360199999999999</v>
      </c>
      <c r="FH57" s="197">
        <v>4.6430699999999998</v>
      </c>
      <c r="FI57" s="197">
        <v>4.9967899999999998</v>
      </c>
      <c r="FJ57" s="197">
        <v>4.5673199999999996</v>
      </c>
      <c r="FK57" s="197">
        <v>4.9429600000000002</v>
      </c>
      <c r="FL57" s="197">
        <v>4.6026400000000001</v>
      </c>
      <c r="FM57" s="197">
        <v>5.0248799999999996</v>
      </c>
      <c r="FN57" s="197">
        <v>4.6108099999999999</v>
      </c>
      <c r="FO57" s="197">
        <v>4.5216700000000003</v>
      </c>
      <c r="FP57" s="197">
        <v>4.4438599999999999</v>
      </c>
      <c r="FQ57" s="1368">
        <v>5.1231999999999998</v>
      </c>
      <c r="FR57" s="197">
        <v>4.2430399999999997</v>
      </c>
      <c r="FS57" s="197">
        <v>4.6195599999999999</v>
      </c>
      <c r="FT57" s="197">
        <v>4.6576500000000003</v>
      </c>
      <c r="FU57" s="197">
        <v>4.7183000000000002</v>
      </c>
      <c r="FV57" s="197">
        <v>4.4438599999999999</v>
      </c>
      <c r="FW57" s="197">
        <v>4.6291700000000002</v>
      </c>
      <c r="FX57" s="197">
        <v>4.4792399999999999</v>
      </c>
      <c r="FY57" s="197">
        <v>4.5979599999999996</v>
      </c>
      <c r="FZ57" s="197">
        <v>4.7510000000000003</v>
      </c>
      <c r="GA57" s="197">
        <v>4.6217300000000003</v>
      </c>
      <c r="GB57" s="197">
        <v>4.2248200000000002</v>
      </c>
      <c r="GC57" s="197">
        <v>4.67293</v>
      </c>
      <c r="GD57" s="197">
        <v>4.2552300000000001</v>
      </c>
      <c r="GE57" s="197">
        <v>4.5855300000000003</v>
      </c>
      <c r="GF57" s="197">
        <v>5.0237999999999996</v>
      </c>
      <c r="GG57" s="197">
        <v>5.1231999999999998</v>
      </c>
      <c r="GH57" s="197">
        <v>4.5999999999999996</v>
      </c>
      <c r="GI57" s="197">
        <v>5.0362200000000001</v>
      </c>
      <c r="GJ57" s="197">
        <v>4.6350499999999997</v>
      </c>
      <c r="GK57" s="197">
        <v>4.59389</v>
      </c>
      <c r="GL57" s="197">
        <v>4.6730299999999998</v>
      </c>
      <c r="GM57" s="154">
        <v>4.6512500000000001</v>
      </c>
      <c r="GN57" s="197">
        <v>4.5932899999999997</v>
      </c>
      <c r="GO57" s="197">
        <v>5.0347900000000001</v>
      </c>
      <c r="GP57" s="197">
        <v>4.60412</v>
      </c>
      <c r="GQ57" s="197">
        <v>4.5263600000000004</v>
      </c>
      <c r="GR57" s="197">
        <v>4.5286900000000001</v>
      </c>
      <c r="GS57" s="197">
        <v>4.5655700000000001</v>
      </c>
      <c r="GT57" s="197">
        <v>4.5484600000000004</v>
      </c>
      <c r="GU57" s="197">
        <v>4.5964999999999998</v>
      </c>
      <c r="GV57" s="197">
        <v>4.6261200000000002</v>
      </c>
      <c r="GW57" s="197">
        <v>4.6324800000000002</v>
      </c>
      <c r="GX57" s="197">
        <v>4.5567500000000001</v>
      </c>
      <c r="GY57" s="197">
        <v>4.5896299999999997</v>
      </c>
      <c r="GZ57" s="197">
        <v>4.51614</v>
      </c>
      <c r="HA57" s="197">
        <v>4.5678200000000002</v>
      </c>
      <c r="HB57" s="197">
        <v>4.5843100000000003</v>
      </c>
      <c r="HC57" s="197">
        <v>4.6317199999999996</v>
      </c>
      <c r="HD57" s="197">
        <v>4.5674400000000004</v>
      </c>
      <c r="HE57" s="197">
        <v>4.5767800000000003</v>
      </c>
      <c r="HF57" s="197">
        <v>4.5785799999999997</v>
      </c>
      <c r="HG57" s="197">
        <v>4.3077399999999999</v>
      </c>
      <c r="HH57" s="197">
        <v>4.7449500000000002</v>
      </c>
      <c r="HI57" s="197">
        <v>4.9730699999999999</v>
      </c>
    </row>
    <row r="58" spans="1:217" s="197" customFormat="1" x14ac:dyDescent="0.25">
      <c r="A58" s="197" t="s">
        <v>168</v>
      </c>
      <c r="B58" s="197">
        <v>5</v>
      </c>
      <c r="C58" s="727">
        <f t="shared" ref="C58:AN58" si="54">(C57-C56)*1000</f>
        <v>5.8800000000003294</v>
      </c>
      <c r="D58" s="590">
        <f t="shared" si="54"/>
        <v>5.3799999999997183</v>
      </c>
      <c r="E58" s="177">
        <f t="shared" si="54"/>
        <v>11.940000000000062</v>
      </c>
      <c r="F58" s="590">
        <f t="shared" ref="F58:M58" si="55">(F57-F56)*1000</f>
        <v>4.7700000000006071</v>
      </c>
      <c r="G58" s="590">
        <f t="shared" si="55"/>
        <v>5.150000000000432</v>
      </c>
      <c r="H58" s="590">
        <f t="shared" si="55"/>
        <v>6.9999999999996732</v>
      </c>
      <c r="I58" s="590">
        <f t="shared" si="55"/>
        <v>10.270000000000223</v>
      </c>
      <c r="J58" s="590">
        <f t="shared" si="55"/>
        <v>8.4400000000002251</v>
      </c>
      <c r="K58" s="590">
        <f t="shared" si="55"/>
        <v>8.0400000000002692</v>
      </c>
      <c r="L58" s="590">
        <f t="shared" si="55"/>
        <v>9.8300000000000054</v>
      </c>
      <c r="M58" s="590">
        <f t="shared" si="55"/>
        <v>6.3700000000004309</v>
      </c>
      <c r="N58" s="590">
        <f t="shared" si="54"/>
        <v>6.2899999999999068</v>
      </c>
      <c r="O58" s="590">
        <f t="shared" si="54"/>
        <v>6.8200000000002703</v>
      </c>
      <c r="P58" s="590">
        <f t="shared" si="54"/>
        <v>5.3499999999999659</v>
      </c>
      <c r="Q58" s="590">
        <f t="shared" si="54"/>
        <v>12.719999999999843</v>
      </c>
      <c r="R58" s="590">
        <f t="shared" si="54"/>
        <v>5.410000000000359</v>
      </c>
      <c r="S58" s="590">
        <f>(S57-S56)*1000</f>
        <v>6.4500000000000668</v>
      </c>
      <c r="T58" s="1033">
        <f>(T57-T56)*1000</f>
        <v>12.440000000000673</v>
      </c>
      <c r="U58" s="590"/>
      <c r="V58" s="590"/>
      <c r="W58" s="590"/>
      <c r="X58" s="590"/>
      <c r="Y58" s="590"/>
      <c r="AF58" s="590"/>
      <c r="AG58" s="590"/>
      <c r="AH58" s="590"/>
      <c r="AI58" s="727">
        <f t="shared" si="54"/>
        <v>2.0699999999997942</v>
      </c>
      <c r="AJ58" s="590">
        <f t="shared" si="54"/>
        <v>8.9300000000003266</v>
      </c>
      <c r="AK58" s="590">
        <f t="shared" si="54"/>
        <v>1.160000000000494</v>
      </c>
      <c r="AL58" s="590">
        <f t="shared" si="54"/>
        <v>3.5999999999996035</v>
      </c>
      <c r="AM58" s="590">
        <f t="shared" si="54"/>
        <v>10.550000000000281</v>
      </c>
      <c r="AN58" s="1033">
        <f t="shared" si="54"/>
        <v>3.249999999999531</v>
      </c>
      <c r="AO58" s="590"/>
      <c r="AP58" s="590"/>
      <c r="AQ58" s="590"/>
      <c r="AR58" s="590"/>
      <c r="AS58" s="590"/>
      <c r="AT58" s="727">
        <f>(AT57-AT56)*1000</f>
        <v>8.82000000000005</v>
      </c>
      <c r="AU58" s="590">
        <f>(AU57-AU56)*1000</f>
        <v>12.080000000000091</v>
      </c>
      <c r="AV58" s="590">
        <f t="shared" ref="AV58:BK58" si="56">(AV57-AV56)*1000</f>
        <v>6.4699999999993096</v>
      </c>
      <c r="AW58" s="590">
        <f t="shared" si="56"/>
        <v>4.9200000000002575</v>
      </c>
      <c r="AX58" s="590">
        <f t="shared" si="56"/>
        <v>5.8800000000003294</v>
      </c>
      <c r="AY58" s="590">
        <f t="shared" si="56"/>
        <v>6.6199999999998482</v>
      </c>
      <c r="AZ58" s="590">
        <f t="shared" si="56"/>
        <v>5.6900000000004169</v>
      </c>
      <c r="BA58" s="590">
        <f t="shared" si="56"/>
        <v>7.4500000000004007</v>
      </c>
      <c r="BB58" s="1033">
        <f>(BB57-BB56)*1000</f>
        <v>5.2399999999996894</v>
      </c>
      <c r="BC58" s="590"/>
      <c r="BD58" s="590"/>
      <c r="BE58" s="590"/>
      <c r="BF58" s="590"/>
      <c r="BG58" s="590"/>
      <c r="BH58" s="727">
        <f t="shared" si="56"/>
        <v>5.1400000000008106</v>
      </c>
      <c r="BI58" s="590">
        <f t="shared" si="56"/>
        <v>8.1699999999997885</v>
      </c>
      <c r="BJ58" s="590">
        <f t="shared" si="56"/>
        <v>8.5999999999994969</v>
      </c>
      <c r="BK58" s="590">
        <f t="shared" si="56"/>
        <v>8.239999999999803</v>
      </c>
      <c r="BL58" s="590">
        <f>(BL57-BL56)*1000</f>
        <v>8.6899999999996425</v>
      </c>
      <c r="BM58" s="590">
        <f>(BM57-BM56)*1000</f>
        <v>4.9899999999993838</v>
      </c>
      <c r="BN58" s="1200">
        <f>(BN57-BN56)*1000</f>
        <v>9.8900000000003985</v>
      </c>
      <c r="BO58" s="850"/>
      <c r="BP58" s="850"/>
      <c r="BQ58" s="850"/>
      <c r="BR58" s="850"/>
      <c r="BS58" s="1165"/>
      <c r="BT58" s="850"/>
      <c r="BU58" s="850"/>
      <c r="BV58" s="850"/>
      <c r="BW58" s="850"/>
      <c r="BX58" s="850"/>
      <c r="BY58" s="727">
        <f t="shared" ref="BY58:CV58" si="57">(BY57-BY56)*1000</f>
        <v>9.520000000000195</v>
      </c>
      <c r="BZ58" s="590">
        <f t="shared" si="57"/>
        <v>12.800000000000367</v>
      </c>
      <c r="CA58" s="590">
        <f t="shared" si="57"/>
        <v>9.9400000000002819</v>
      </c>
      <c r="CB58" s="590">
        <f t="shared" si="57"/>
        <v>4.730000000000345</v>
      </c>
      <c r="CC58" s="1033">
        <f t="shared" si="57"/>
        <v>5.250000000000199</v>
      </c>
      <c r="CD58" s="590"/>
      <c r="CE58" s="590"/>
      <c r="CF58" s="590"/>
      <c r="CG58" s="590"/>
      <c r="CH58" s="590"/>
      <c r="CI58" s="590"/>
      <c r="CJ58" s="590"/>
      <c r="CK58" s="727">
        <f t="shared" si="57"/>
        <v>11.870000000000047</v>
      </c>
      <c r="CL58" s="590">
        <f>(CL57-CL56)*1000</f>
        <v>11.999999999999567</v>
      </c>
      <c r="CM58" s="590">
        <f>(CM57-CM56)*1000</f>
        <v>9.1999999999998749</v>
      </c>
      <c r="CN58" s="590">
        <f>(CN57-CN56)*1000</f>
        <v>6.7700000000003868</v>
      </c>
      <c r="CO58" s="1033">
        <f>(CO57-CO56)*1000</f>
        <v>3.2399999999999096</v>
      </c>
      <c r="CP58" s="590"/>
      <c r="CQ58" s="590"/>
      <c r="CR58" s="590"/>
      <c r="CS58" s="590"/>
      <c r="CT58" s="590"/>
      <c r="CU58" s="727">
        <f>(CU57-CU56)*1000</f>
        <v>7.2700000000001097</v>
      </c>
      <c r="CV58" s="590">
        <f t="shared" si="57"/>
        <v>1.9599999999995177</v>
      </c>
      <c r="CW58" s="590">
        <f>(CW57-CW56)*1000</f>
        <v>5.2099999999999369</v>
      </c>
      <c r="CX58" s="1033">
        <f>(CX57-CX56)*1000</f>
        <v>2.5000000000003908</v>
      </c>
      <c r="DD58" s="972"/>
      <c r="DE58" s="850"/>
      <c r="DF58" s="850"/>
      <c r="DG58" s="850"/>
      <c r="DH58" s="850"/>
      <c r="DI58" s="850"/>
      <c r="DJ58" s="850"/>
      <c r="DK58" s="850"/>
      <c r="DL58" s="1112"/>
      <c r="DM58" s="850"/>
      <c r="DN58" s="850"/>
      <c r="DO58" s="850"/>
      <c r="DP58" s="850"/>
      <c r="DQ58" s="850"/>
      <c r="DR58" s="998"/>
      <c r="DS58" s="850"/>
      <c r="DT58" s="850"/>
      <c r="DU58" s="850"/>
      <c r="DV58" s="850"/>
      <c r="DW58" s="850"/>
      <c r="DX58" s="1112"/>
      <c r="DY58" s="850"/>
      <c r="DZ58" s="850"/>
      <c r="EA58" s="850"/>
      <c r="EB58" s="850"/>
      <c r="EC58" s="850"/>
      <c r="ED58" s="727">
        <f>(ED57-ED56)*1000</f>
        <v>5.7899999999992957</v>
      </c>
      <c r="EE58" s="850"/>
      <c r="EF58" s="850"/>
      <c r="EG58" s="850"/>
      <c r="EH58" s="850"/>
      <c r="EI58" s="850"/>
      <c r="EJ58" s="850"/>
      <c r="EK58" s="850"/>
      <c r="EL58" s="1112"/>
      <c r="EM58" s="850"/>
      <c r="EN58" s="850"/>
      <c r="ER58" s="1258"/>
      <c r="ES58" s="727">
        <f>(ES57-ES56)*1000</f>
        <v>1.8799999999998818</v>
      </c>
      <c r="ET58" s="590">
        <f>(ET57-ET56)*1000</f>
        <v>2.2799999999998377</v>
      </c>
      <c r="EU58" s="590">
        <f>(EU57-EU56)*1000</f>
        <v>2.2000000000002018</v>
      </c>
      <c r="EV58" s="590"/>
      <c r="EW58" s="1141"/>
      <c r="EX58" s="197" t="s">
        <v>168</v>
      </c>
      <c r="EY58" s="590">
        <f t="shared" ref="EY58:HH58" si="58">(EY57-EY56)*1000</f>
        <v>4.3300000000003891</v>
      </c>
      <c r="EZ58" s="590">
        <f t="shared" si="58"/>
        <v>3.669999999999618</v>
      </c>
      <c r="FA58" s="590">
        <f t="shared" si="58"/>
        <v>4.3500000000005201</v>
      </c>
      <c r="FB58" s="590">
        <f t="shared" si="58"/>
        <v>4.3999999999995154</v>
      </c>
      <c r="FC58" s="590">
        <f t="shared" si="58"/>
        <v>4.6100000000004471</v>
      </c>
      <c r="FD58" s="590">
        <f t="shared" si="58"/>
        <v>7.9899999999994975</v>
      </c>
      <c r="FE58" s="590">
        <f t="shared" si="58"/>
        <v>1.1799999999997368</v>
      </c>
      <c r="FF58" s="590">
        <f t="shared" si="58"/>
        <v>9.6199999999999619</v>
      </c>
      <c r="FG58" s="590">
        <f t="shared" si="58"/>
        <v>9.1900000000002535</v>
      </c>
      <c r="FH58" s="590">
        <f t="shared" si="58"/>
        <v>6.9900000000000517</v>
      </c>
      <c r="FI58" s="590">
        <f t="shared" si="58"/>
        <v>4.1799999999998505</v>
      </c>
      <c r="FJ58" s="590">
        <f t="shared" si="58"/>
        <v>5.4499999999997328</v>
      </c>
      <c r="FK58" s="590">
        <f t="shared" si="58"/>
        <v>4.4400000000006656</v>
      </c>
      <c r="FL58" s="590">
        <f t="shared" si="58"/>
        <v>3.5800000000003607</v>
      </c>
      <c r="FM58" s="590">
        <f t="shared" si="58"/>
        <v>5.7799999999996743</v>
      </c>
      <c r="FN58" s="590">
        <f t="shared" si="58"/>
        <v>4.8699999999994859</v>
      </c>
      <c r="FO58" s="590">
        <f t="shared" si="58"/>
        <v>4.9500000000000099</v>
      </c>
      <c r="FP58" s="590">
        <v>0.75000000000002842</v>
      </c>
      <c r="FQ58" s="1369">
        <v>17.570000000000086</v>
      </c>
      <c r="FR58" s="590">
        <f t="shared" ref="FR58:GL58" si="59">(FR57-FR56)*1000</f>
        <v>9.9999999999997868</v>
      </c>
      <c r="FS58" s="590">
        <f t="shared" si="59"/>
        <v>7.6700000000000657</v>
      </c>
      <c r="FT58" s="590">
        <f t="shared" si="59"/>
        <v>9.6500000000006025</v>
      </c>
      <c r="FU58" s="590">
        <f t="shared" si="59"/>
        <v>13.530000000000264</v>
      </c>
      <c r="FV58" s="590">
        <f t="shared" si="59"/>
        <v>0.75000000000002842</v>
      </c>
      <c r="FW58" s="590">
        <f t="shared" si="59"/>
        <v>2.1800000000000708</v>
      </c>
      <c r="FX58" s="177">
        <f t="shared" si="59"/>
        <v>27.759999999999785</v>
      </c>
      <c r="FY58" s="590">
        <f t="shared" si="59"/>
        <v>7.1699999999994546</v>
      </c>
      <c r="FZ58" s="177">
        <f t="shared" si="59"/>
        <v>17.680000000000362</v>
      </c>
      <c r="GA58" s="590">
        <f t="shared" si="59"/>
        <v>10.710000000000441</v>
      </c>
      <c r="GB58" s="590">
        <f t="shared" si="59"/>
        <v>9.860000000000646</v>
      </c>
      <c r="GC58" s="177">
        <f t="shared" si="59"/>
        <v>59.619999999999784</v>
      </c>
      <c r="GD58" s="177">
        <f t="shared" si="59"/>
        <v>65.260000000000318</v>
      </c>
      <c r="GE58" s="177">
        <f t="shared" si="59"/>
        <v>33.08</v>
      </c>
      <c r="GF58" s="590">
        <f t="shared" si="59"/>
        <v>13.169999999999682</v>
      </c>
      <c r="GG58" s="590">
        <f t="shared" si="59"/>
        <v>17.570000000000086</v>
      </c>
      <c r="GH58" s="590">
        <f t="shared" si="59"/>
        <v>9.6999999999995978</v>
      </c>
      <c r="GI58" s="590">
        <f t="shared" si="59"/>
        <v>13.090000000000046</v>
      </c>
      <c r="GJ58" s="590">
        <f t="shared" si="59"/>
        <v>4.369999999999763</v>
      </c>
      <c r="GK58" s="590">
        <f t="shared" si="59"/>
        <v>3.4499999999999531</v>
      </c>
      <c r="GL58" s="590">
        <f t="shared" si="59"/>
        <v>4.2099999999996029</v>
      </c>
      <c r="GM58" s="727">
        <f t="shared" si="58"/>
        <v>1.0399999999997078</v>
      </c>
      <c r="GN58" s="590">
        <f t="shared" si="58"/>
        <v>2.4499999999996191</v>
      </c>
      <c r="GO58" s="590">
        <f t="shared" si="58"/>
        <v>0.96000000000007191</v>
      </c>
      <c r="GP58" s="590">
        <f t="shared" si="58"/>
        <v>1.1799999999997368</v>
      </c>
      <c r="GQ58" s="590">
        <f t="shared" si="58"/>
        <v>2.5600000000007839</v>
      </c>
      <c r="GR58" s="590">
        <f t="shared" si="58"/>
        <v>0.96999999999969333</v>
      </c>
      <c r="GS58" s="590">
        <f t="shared" si="58"/>
        <v>1.7899999999997362</v>
      </c>
      <c r="GT58" s="590">
        <f t="shared" si="58"/>
        <v>1.4900000000004354</v>
      </c>
      <c r="GU58" s="590">
        <f t="shared" si="58"/>
        <v>1.4500000000001734</v>
      </c>
      <c r="GV58" s="590">
        <f t="shared" si="58"/>
        <v>3.969999999999807</v>
      </c>
      <c r="GW58" s="590">
        <f t="shared" si="58"/>
        <v>1.9499999999998963</v>
      </c>
      <c r="GX58" s="590">
        <f t="shared" si="58"/>
        <v>1.8599999999997507</v>
      </c>
      <c r="GY58" s="590">
        <f t="shared" si="58"/>
        <v>2.5599999999998957</v>
      </c>
      <c r="GZ58" s="590">
        <f t="shared" si="58"/>
        <v>3.54999999999972</v>
      </c>
      <c r="HA58" s="590">
        <f t="shared" si="58"/>
        <v>1.7300000000002314</v>
      </c>
      <c r="HB58" s="590">
        <f t="shared" si="58"/>
        <v>1.5900000000002024</v>
      </c>
      <c r="HC58" s="590">
        <f t="shared" si="58"/>
        <v>2.4499999999996191</v>
      </c>
      <c r="HD58" s="590">
        <f t="shared" si="58"/>
        <v>2.5300000000001432</v>
      </c>
      <c r="HE58" s="590">
        <f t="shared" si="58"/>
        <v>1.6500000000005954</v>
      </c>
      <c r="HF58" s="590">
        <f t="shared" si="58"/>
        <v>3.0199999999993565</v>
      </c>
      <c r="HG58" s="590">
        <f t="shared" si="58"/>
        <v>4.9599999999996314</v>
      </c>
      <c r="HH58" s="590">
        <f t="shared" si="58"/>
        <v>9.8700000000002674</v>
      </c>
      <c r="HI58" s="590">
        <f>(HI57-HI56)*1000</f>
        <v>2.2599999999997067</v>
      </c>
    </row>
    <row r="59" spans="1:217" s="197" customFormat="1" x14ac:dyDescent="0.25">
      <c r="A59" s="197" t="s">
        <v>444</v>
      </c>
      <c r="B59" s="587">
        <f t="shared" ref="B59:BZ59" si="60">B58/5</f>
        <v>1</v>
      </c>
      <c r="C59" s="728">
        <f t="shared" si="60"/>
        <v>1.1760000000000659</v>
      </c>
      <c r="D59" s="587">
        <f t="shared" si="60"/>
        <v>1.0759999999999437</v>
      </c>
      <c r="E59" s="587">
        <f t="shared" si="60"/>
        <v>2.3880000000000123</v>
      </c>
      <c r="F59" s="587">
        <f t="shared" ref="F59:M59" si="61">F58/5</f>
        <v>0.95400000000012142</v>
      </c>
      <c r="G59" s="587">
        <f t="shared" si="61"/>
        <v>1.0300000000000864</v>
      </c>
      <c r="H59" s="587">
        <f t="shared" si="61"/>
        <v>1.3999999999999346</v>
      </c>
      <c r="I59" s="587">
        <f t="shared" si="61"/>
        <v>2.0540000000000447</v>
      </c>
      <c r="J59" s="587">
        <f t="shared" si="61"/>
        <v>1.688000000000045</v>
      </c>
      <c r="K59" s="587">
        <f t="shared" si="61"/>
        <v>1.6080000000000538</v>
      </c>
      <c r="L59" s="587">
        <f t="shared" si="61"/>
        <v>1.9660000000000011</v>
      </c>
      <c r="M59" s="587">
        <f t="shared" si="61"/>
        <v>1.2740000000000862</v>
      </c>
      <c r="N59" s="587">
        <f t="shared" si="60"/>
        <v>1.2579999999999814</v>
      </c>
      <c r="O59" s="587">
        <f t="shared" si="60"/>
        <v>1.3640000000000541</v>
      </c>
      <c r="P59" s="587">
        <f t="shared" si="60"/>
        <v>1.0699999999999932</v>
      </c>
      <c r="Q59" s="587">
        <f t="shared" si="60"/>
        <v>2.5439999999999685</v>
      </c>
      <c r="R59" s="587">
        <f t="shared" si="60"/>
        <v>1.0820000000000718</v>
      </c>
      <c r="S59" s="587">
        <f>S58/5</f>
        <v>1.2900000000000134</v>
      </c>
      <c r="T59" s="1034">
        <f>T58/5</f>
        <v>2.4880000000001345</v>
      </c>
      <c r="U59" s="587"/>
      <c r="V59" s="587"/>
      <c r="W59" s="587"/>
      <c r="X59" s="587"/>
      <c r="Y59" s="587"/>
      <c r="AF59" s="587"/>
      <c r="AG59" s="587"/>
      <c r="AH59" s="587"/>
      <c r="AI59" s="728">
        <f t="shared" si="60"/>
        <v>0.41399999999995885</v>
      </c>
      <c r="AJ59" s="587">
        <f t="shared" si="60"/>
        <v>1.7860000000000653</v>
      </c>
      <c r="AK59" s="587">
        <f t="shared" si="60"/>
        <v>0.23200000000009879</v>
      </c>
      <c r="AL59" s="587">
        <f t="shared" si="60"/>
        <v>0.7199999999999207</v>
      </c>
      <c r="AM59" s="587">
        <f t="shared" si="60"/>
        <v>2.1100000000000563</v>
      </c>
      <c r="AN59" s="1034">
        <f t="shared" si="60"/>
        <v>0.64999999999990621</v>
      </c>
      <c r="AO59" s="587"/>
      <c r="AP59" s="587"/>
      <c r="AQ59" s="587"/>
      <c r="AR59" s="587"/>
      <c r="AS59" s="587"/>
      <c r="AT59" s="728">
        <f>AT58/5</f>
        <v>1.76400000000001</v>
      </c>
      <c r="AU59" s="587">
        <f>AU58/5</f>
        <v>2.4160000000000181</v>
      </c>
      <c r="AV59" s="587">
        <f t="shared" ref="AV59:BK59" si="62">AV58/5</f>
        <v>1.2939999999998619</v>
      </c>
      <c r="AW59" s="587">
        <f t="shared" si="62"/>
        <v>0.9840000000000515</v>
      </c>
      <c r="AX59" s="587">
        <f t="shared" si="62"/>
        <v>1.1760000000000659</v>
      </c>
      <c r="AY59" s="587">
        <f t="shared" si="62"/>
        <v>1.3239999999999696</v>
      </c>
      <c r="AZ59" s="587">
        <f t="shared" si="62"/>
        <v>1.1380000000000834</v>
      </c>
      <c r="BA59" s="587">
        <f t="shared" si="62"/>
        <v>1.4900000000000801</v>
      </c>
      <c r="BB59" s="1034">
        <f>BB58/5</f>
        <v>1.0479999999999379</v>
      </c>
      <c r="BC59" s="587"/>
      <c r="BD59" s="587"/>
      <c r="BE59" s="587"/>
      <c r="BF59" s="587"/>
      <c r="BG59" s="587"/>
      <c r="BH59" s="728">
        <f t="shared" si="62"/>
        <v>1.0280000000001621</v>
      </c>
      <c r="BI59" s="587">
        <f t="shared" si="62"/>
        <v>1.6339999999999577</v>
      </c>
      <c r="BJ59" s="587">
        <f t="shared" si="62"/>
        <v>1.7199999999998994</v>
      </c>
      <c r="BK59" s="587">
        <f t="shared" si="62"/>
        <v>1.6479999999999606</v>
      </c>
      <c r="BL59" s="587">
        <f>BL58/5</f>
        <v>1.7379999999999285</v>
      </c>
      <c r="BM59" s="587">
        <f>BM58/5</f>
        <v>0.99799999999987676</v>
      </c>
      <c r="BN59" s="1201">
        <f>BN58/5</f>
        <v>1.9780000000000797</v>
      </c>
      <c r="BO59" s="851"/>
      <c r="BP59" s="851"/>
      <c r="BQ59" s="851"/>
      <c r="BR59" s="851"/>
      <c r="BS59" s="1166"/>
      <c r="BT59" s="851"/>
      <c r="BU59" s="851"/>
      <c r="BV59" s="851"/>
      <c r="BW59" s="851"/>
      <c r="BX59" s="851"/>
      <c r="BY59" s="728">
        <f t="shared" si="60"/>
        <v>1.904000000000039</v>
      </c>
      <c r="BZ59" s="587">
        <f t="shared" si="60"/>
        <v>2.5600000000000733</v>
      </c>
      <c r="CA59" s="587">
        <f t="shared" ref="CA59:CV59" si="63">CA58/5</f>
        <v>1.9880000000000564</v>
      </c>
      <c r="CB59" s="587">
        <f t="shared" si="63"/>
        <v>0.94600000000006901</v>
      </c>
      <c r="CC59" s="1034">
        <f t="shared" si="63"/>
        <v>1.0500000000000398</v>
      </c>
      <c r="CD59" s="587"/>
      <c r="CE59" s="587"/>
      <c r="CF59" s="587"/>
      <c r="CG59" s="587"/>
      <c r="CH59" s="587"/>
      <c r="CI59" s="587"/>
      <c r="CJ59" s="587"/>
      <c r="CK59" s="728">
        <f t="shared" si="63"/>
        <v>2.3740000000000094</v>
      </c>
      <c r="CL59" s="587">
        <f>CL58/5</f>
        <v>2.3999999999999133</v>
      </c>
      <c r="CM59" s="587">
        <f>CM58/5</f>
        <v>1.839999999999975</v>
      </c>
      <c r="CN59" s="587">
        <f>CN58/5</f>
        <v>1.3540000000000774</v>
      </c>
      <c r="CO59" s="1034">
        <f>CO58/5</f>
        <v>0.64799999999998192</v>
      </c>
      <c r="CP59" s="587"/>
      <c r="CQ59" s="587"/>
      <c r="CR59" s="587"/>
      <c r="CS59" s="587"/>
      <c r="CT59" s="587"/>
      <c r="CU59" s="728">
        <f>CU58/5</f>
        <v>1.4540000000000219</v>
      </c>
      <c r="CV59" s="587">
        <f t="shared" si="63"/>
        <v>0.39199999999990354</v>
      </c>
      <c r="CW59" s="587">
        <f>CW58/5</f>
        <v>1.0419999999999874</v>
      </c>
      <c r="CX59" s="1034">
        <f>CX58/5</f>
        <v>0.50000000000007816</v>
      </c>
      <c r="DD59" s="973"/>
      <c r="DE59" s="851"/>
      <c r="DF59" s="851"/>
      <c r="DG59" s="851"/>
      <c r="DH59" s="851"/>
      <c r="DI59" s="851"/>
      <c r="DJ59" s="851"/>
      <c r="DK59" s="851"/>
      <c r="DL59" s="1113"/>
      <c r="DM59" s="851"/>
      <c r="DN59" s="851"/>
      <c r="DO59" s="851"/>
      <c r="DP59" s="851"/>
      <c r="DQ59" s="851"/>
      <c r="DR59" s="999"/>
      <c r="DS59" s="851"/>
      <c r="DT59" s="851"/>
      <c r="DU59" s="851"/>
      <c r="DV59" s="851"/>
      <c r="DW59" s="851"/>
      <c r="DX59" s="1113"/>
      <c r="DY59" s="851"/>
      <c r="DZ59" s="851"/>
      <c r="EA59" s="851"/>
      <c r="EB59" s="851"/>
      <c r="EC59" s="851"/>
      <c r="ED59" s="728">
        <f>ED58/5</f>
        <v>1.1579999999998591</v>
      </c>
      <c r="EE59" s="851"/>
      <c r="EF59" s="851"/>
      <c r="EG59" s="851"/>
      <c r="EH59" s="851"/>
      <c r="EI59" s="851"/>
      <c r="EJ59" s="851"/>
      <c r="EK59" s="851"/>
      <c r="EL59" s="1113"/>
      <c r="EM59" s="851"/>
      <c r="EN59" s="851"/>
      <c r="ER59" s="1258"/>
      <c r="ES59" s="728">
        <f>ES58/5</f>
        <v>0.37599999999997635</v>
      </c>
      <c r="ET59" s="587">
        <f>ET58/5</f>
        <v>0.45599999999996754</v>
      </c>
      <c r="EU59" s="587">
        <f>EU58/5</f>
        <v>0.44000000000004036</v>
      </c>
      <c r="EV59" s="587"/>
      <c r="EW59" s="1142"/>
      <c r="EX59" s="197" t="s">
        <v>443</v>
      </c>
      <c r="EY59" s="748">
        <f>EY58/8</f>
        <v>0.54125000000004864</v>
      </c>
      <c r="EZ59" s="748">
        <f t="shared" ref="EZ59:HH59" si="64">EZ58/8</f>
        <v>0.45874999999995225</v>
      </c>
      <c r="FA59" s="748">
        <f t="shared" si="64"/>
        <v>0.54375000000006501</v>
      </c>
      <c r="FB59" s="748">
        <f t="shared" si="64"/>
        <v>0.54999999999993943</v>
      </c>
      <c r="FC59" s="748">
        <f t="shared" si="64"/>
        <v>0.57625000000005588</v>
      </c>
      <c r="FD59" s="748">
        <f t="shared" si="64"/>
        <v>0.99874999999993719</v>
      </c>
      <c r="FE59" s="748">
        <f t="shared" si="64"/>
        <v>0.1474999999999671</v>
      </c>
      <c r="FF59" s="748">
        <f t="shared" si="64"/>
        <v>1.2024999999999952</v>
      </c>
      <c r="FG59" s="748">
        <f t="shared" si="64"/>
        <v>1.1487500000000317</v>
      </c>
      <c r="FH59" s="748">
        <f t="shared" si="64"/>
        <v>0.87375000000000647</v>
      </c>
      <c r="FI59" s="748">
        <f t="shared" si="64"/>
        <v>0.52249999999998131</v>
      </c>
      <c r="FJ59" s="748">
        <f t="shared" si="64"/>
        <v>0.6812499999999666</v>
      </c>
      <c r="FK59" s="748">
        <f t="shared" si="64"/>
        <v>0.5550000000000832</v>
      </c>
      <c r="FL59" s="748">
        <f t="shared" si="64"/>
        <v>0.44750000000004508</v>
      </c>
      <c r="FM59" s="748">
        <f t="shared" si="64"/>
        <v>0.72249999999995929</v>
      </c>
      <c r="FN59" s="748">
        <f t="shared" si="64"/>
        <v>0.60874999999993573</v>
      </c>
      <c r="FO59" s="748">
        <f t="shared" si="64"/>
        <v>0.61875000000000124</v>
      </c>
      <c r="FP59" s="748">
        <v>9.3750000000003553E-2</v>
      </c>
      <c r="FQ59" s="1370">
        <v>2.1962500000000107</v>
      </c>
      <c r="FR59" s="748">
        <f t="shared" ref="FR59:GL59" si="65">FR58/8</f>
        <v>1.2499999999999734</v>
      </c>
      <c r="FS59" s="748">
        <f t="shared" si="65"/>
        <v>0.95875000000000821</v>
      </c>
      <c r="FT59" s="748">
        <f t="shared" si="65"/>
        <v>1.2062500000000753</v>
      </c>
      <c r="FU59" s="748">
        <f t="shared" si="65"/>
        <v>1.691250000000033</v>
      </c>
      <c r="FV59" s="748">
        <f t="shared" si="65"/>
        <v>9.3750000000003553E-2</v>
      </c>
      <c r="FW59" s="748">
        <f t="shared" si="65"/>
        <v>0.27250000000000885</v>
      </c>
      <c r="FX59" s="748">
        <f t="shared" si="65"/>
        <v>3.4699999999999731</v>
      </c>
      <c r="FY59" s="748">
        <f t="shared" si="65"/>
        <v>0.89624999999993182</v>
      </c>
      <c r="FZ59" s="748">
        <f t="shared" si="65"/>
        <v>2.2100000000000453</v>
      </c>
      <c r="GA59" s="748">
        <f t="shared" si="65"/>
        <v>1.3387500000000552</v>
      </c>
      <c r="GB59" s="748">
        <f t="shared" si="65"/>
        <v>1.2325000000000808</v>
      </c>
      <c r="GC59" s="748">
        <f t="shared" si="65"/>
        <v>7.452499999999973</v>
      </c>
      <c r="GD59" s="748">
        <f t="shared" si="65"/>
        <v>8.1575000000000397</v>
      </c>
      <c r="GE59" s="748">
        <f t="shared" si="65"/>
        <v>4.1349999999999998</v>
      </c>
      <c r="GF59" s="748">
        <f t="shared" si="65"/>
        <v>1.6462499999999602</v>
      </c>
      <c r="GG59" s="748">
        <f t="shared" si="65"/>
        <v>2.1962500000000107</v>
      </c>
      <c r="GH59" s="748">
        <f t="shared" si="65"/>
        <v>1.2124999999999497</v>
      </c>
      <c r="GI59" s="748">
        <f t="shared" si="65"/>
        <v>1.6362500000000058</v>
      </c>
      <c r="GJ59" s="748">
        <f t="shared" si="65"/>
        <v>0.54624999999997037</v>
      </c>
      <c r="GK59" s="748">
        <f t="shared" si="65"/>
        <v>0.43124999999999414</v>
      </c>
      <c r="GL59" s="748">
        <f t="shared" si="65"/>
        <v>0.52624999999995037</v>
      </c>
      <c r="GM59" s="1488">
        <f t="shared" si="64"/>
        <v>0.12999999999996348</v>
      </c>
      <c r="GN59" s="748">
        <f t="shared" si="64"/>
        <v>0.30624999999995239</v>
      </c>
      <c r="GO59" s="748">
        <f t="shared" si="64"/>
        <v>0.12000000000000899</v>
      </c>
      <c r="GP59" s="748">
        <f t="shared" si="64"/>
        <v>0.1474999999999671</v>
      </c>
      <c r="GQ59" s="748">
        <f t="shared" si="64"/>
        <v>0.32000000000009798</v>
      </c>
      <c r="GR59" s="748">
        <f t="shared" si="64"/>
        <v>0.12124999999996167</v>
      </c>
      <c r="GS59" s="748">
        <f t="shared" si="64"/>
        <v>0.22374999999996703</v>
      </c>
      <c r="GT59" s="748">
        <f t="shared" si="64"/>
        <v>0.18625000000005443</v>
      </c>
      <c r="GU59" s="748">
        <f t="shared" si="64"/>
        <v>0.18125000000002167</v>
      </c>
      <c r="GV59" s="748">
        <f t="shared" si="64"/>
        <v>0.49624999999997588</v>
      </c>
      <c r="GW59" s="748">
        <f t="shared" si="64"/>
        <v>0.24374999999998703</v>
      </c>
      <c r="GX59" s="748">
        <f t="shared" si="64"/>
        <v>0.23249999999996884</v>
      </c>
      <c r="GY59" s="748">
        <f t="shared" si="64"/>
        <v>0.31999999999998696</v>
      </c>
      <c r="GZ59" s="748">
        <f t="shared" si="64"/>
        <v>0.44374999999996501</v>
      </c>
      <c r="HA59" s="748">
        <f t="shared" si="64"/>
        <v>0.21625000000002892</v>
      </c>
      <c r="HB59" s="748">
        <f t="shared" si="64"/>
        <v>0.1987500000000253</v>
      </c>
      <c r="HC59" s="748">
        <f t="shared" si="64"/>
        <v>0.30624999999995239</v>
      </c>
      <c r="HD59" s="748">
        <f t="shared" si="64"/>
        <v>0.31625000000001791</v>
      </c>
      <c r="HE59" s="748">
        <f t="shared" si="64"/>
        <v>0.20625000000007443</v>
      </c>
      <c r="HF59" s="748">
        <f t="shared" si="64"/>
        <v>0.37749999999991957</v>
      </c>
      <c r="HG59" s="748">
        <f t="shared" si="64"/>
        <v>0.61999999999995392</v>
      </c>
      <c r="HH59" s="748">
        <f t="shared" si="64"/>
        <v>1.2337500000000334</v>
      </c>
      <c r="HI59" s="748">
        <f>HI58/8</f>
        <v>0.28249999999996334</v>
      </c>
    </row>
    <row r="60" spans="1:217" s="197" customFormat="1" x14ac:dyDescent="0.25">
      <c r="A60" s="197" t="s">
        <v>41</v>
      </c>
      <c r="B60" s="663">
        <f>IF(B59&lt;0.1,0.1,B59)</f>
        <v>1</v>
      </c>
      <c r="C60" s="730">
        <f t="shared" ref="C60:AM60" si="66">IF(C59&lt;0.1,0.1,C59)</f>
        <v>1.1760000000000659</v>
      </c>
      <c r="D60" s="663">
        <f t="shared" si="66"/>
        <v>1.0759999999999437</v>
      </c>
      <c r="E60" s="663">
        <f t="shared" si="66"/>
        <v>2.3880000000000123</v>
      </c>
      <c r="F60" s="663">
        <f t="shared" ref="F60:M60" si="67">IF(F59&lt;0.1,0.1,F59)</f>
        <v>0.95400000000012142</v>
      </c>
      <c r="G60" s="663">
        <f t="shared" si="67"/>
        <v>1.0300000000000864</v>
      </c>
      <c r="H60" s="663">
        <f t="shared" si="67"/>
        <v>1.3999999999999346</v>
      </c>
      <c r="I60" s="663">
        <f t="shared" si="67"/>
        <v>2.0540000000000447</v>
      </c>
      <c r="J60" s="663">
        <f t="shared" si="67"/>
        <v>1.688000000000045</v>
      </c>
      <c r="K60" s="692">
        <f t="shared" si="67"/>
        <v>1.6080000000000538</v>
      </c>
      <c r="L60" s="692">
        <f t="shared" si="67"/>
        <v>1.9660000000000011</v>
      </c>
      <c r="M60" s="663">
        <f t="shared" si="67"/>
        <v>1.2740000000000862</v>
      </c>
      <c r="N60" s="663">
        <f t="shared" si="66"/>
        <v>1.2579999999999814</v>
      </c>
      <c r="O60" s="663">
        <f t="shared" si="66"/>
        <v>1.3640000000000541</v>
      </c>
      <c r="P60" s="663">
        <f t="shared" si="66"/>
        <v>1.0699999999999932</v>
      </c>
      <c r="Q60" s="663">
        <f t="shared" si="66"/>
        <v>2.5439999999999685</v>
      </c>
      <c r="R60" s="663">
        <f t="shared" si="66"/>
        <v>1.0820000000000718</v>
      </c>
      <c r="S60" s="692">
        <f>IF(S59&lt;0.1,0.1,S59)</f>
        <v>1.2900000000000134</v>
      </c>
      <c r="T60" s="1035">
        <f>IF(T59&lt;0.1,0.1,T59)</f>
        <v>2.4880000000001345</v>
      </c>
      <c r="U60" s="692"/>
      <c r="V60" s="692"/>
      <c r="W60" s="692"/>
      <c r="X60" s="692"/>
      <c r="Y60" s="692"/>
      <c r="AF60" s="692"/>
      <c r="AG60" s="692"/>
      <c r="AH60" s="692"/>
      <c r="AI60" s="730">
        <f t="shared" si="66"/>
        <v>0.41399999999995885</v>
      </c>
      <c r="AJ60" s="663">
        <f t="shared" si="66"/>
        <v>1.7860000000000653</v>
      </c>
      <c r="AK60" s="663">
        <f t="shared" si="66"/>
        <v>0.23200000000009879</v>
      </c>
      <c r="AL60" s="663">
        <f t="shared" si="66"/>
        <v>0.7199999999999207</v>
      </c>
      <c r="AM60" s="663">
        <f t="shared" si="66"/>
        <v>2.1100000000000563</v>
      </c>
      <c r="AN60" s="1036">
        <f>IF(AN59&lt;0.1,0.1,AN59)</f>
        <v>0.64999999999990621</v>
      </c>
      <c r="AO60" s="663"/>
      <c r="AP60" s="663"/>
      <c r="AQ60" s="663"/>
      <c r="AR60" s="663"/>
      <c r="AS60" s="663"/>
      <c r="AT60" s="729">
        <f>IF(AT59&lt;0.1,0.1,AT59)</f>
        <v>1.76400000000001</v>
      </c>
      <c r="AU60" s="692">
        <f>IF(AU59&lt;0.1,0.1,AU59)</f>
        <v>2.4160000000000181</v>
      </c>
      <c r="AV60" s="692">
        <f t="shared" ref="AV60:BK60" si="68">IF(AV59&lt;0.1,0.1,AV59)</f>
        <v>1.2939999999998619</v>
      </c>
      <c r="AW60" s="692">
        <f t="shared" si="68"/>
        <v>0.9840000000000515</v>
      </c>
      <c r="AX60" s="692">
        <f t="shared" si="68"/>
        <v>1.1760000000000659</v>
      </c>
      <c r="AY60" s="692">
        <f t="shared" si="68"/>
        <v>1.3239999999999696</v>
      </c>
      <c r="AZ60" s="692">
        <f t="shared" si="68"/>
        <v>1.1380000000000834</v>
      </c>
      <c r="BA60" s="692">
        <f t="shared" si="68"/>
        <v>1.4900000000000801</v>
      </c>
      <c r="BB60" s="1035">
        <f>IF(BB59&lt;0.1,0.1,BB59)</f>
        <v>1.0479999999999379</v>
      </c>
      <c r="BC60" s="692"/>
      <c r="BD60" s="692"/>
      <c r="BE60" s="692"/>
      <c r="BF60" s="692"/>
      <c r="BG60" s="692"/>
      <c r="BH60" s="729">
        <f t="shared" si="68"/>
        <v>1.0280000000001621</v>
      </c>
      <c r="BI60" s="692">
        <f t="shared" si="68"/>
        <v>1.6339999999999577</v>
      </c>
      <c r="BJ60" s="692">
        <f t="shared" si="68"/>
        <v>1.7199999999998994</v>
      </c>
      <c r="BK60" s="692">
        <f t="shared" si="68"/>
        <v>1.6479999999999606</v>
      </c>
      <c r="BL60" s="692">
        <f>IF(BL59&lt;0.1,0.1,BL59)</f>
        <v>1.7379999999999285</v>
      </c>
      <c r="BM60" s="692">
        <f>IF(BM59&lt;0.1,0.1,BM59)</f>
        <v>0.99799999999987676</v>
      </c>
      <c r="BN60" s="1202">
        <f>IF(BN59&lt;0.1,0.1,BN59)</f>
        <v>1.9780000000000797</v>
      </c>
      <c r="BO60" s="852"/>
      <c r="BP60" s="852"/>
      <c r="BQ60" s="852"/>
      <c r="BR60" s="852"/>
      <c r="BS60" s="1167"/>
      <c r="BT60" s="852"/>
      <c r="BU60" s="852"/>
      <c r="BV60" s="852"/>
      <c r="BW60" s="852"/>
      <c r="BX60" s="852"/>
      <c r="BY60" s="729">
        <f>IF(BY59&lt;0.1,0.1,BY59)</f>
        <v>1.904000000000039</v>
      </c>
      <c r="BZ60" s="692">
        <f>IF(BZ59&lt;0.1,0.1,BZ59)</f>
        <v>2.5600000000000733</v>
      </c>
      <c r="CA60" s="692">
        <f t="shared" ref="CA60:CV60" si="69">IF(CA59&lt;0.1,0.1,CA59)</f>
        <v>1.9880000000000564</v>
      </c>
      <c r="CB60" s="692">
        <f t="shared" si="69"/>
        <v>0.94600000000006901</v>
      </c>
      <c r="CC60" s="1035">
        <f t="shared" si="69"/>
        <v>1.0500000000000398</v>
      </c>
      <c r="CD60" s="692"/>
      <c r="CE60" s="692"/>
      <c r="CF60" s="692"/>
      <c r="CG60" s="692"/>
      <c r="CH60" s="692"/>
      <c r="CI60" s="692"/>
      <c r="CJ60" s="692"/>
      <c r="CK60" s="729">
        <f t="shared" si="69"/>
        <v>2.3740000000000094</v>
      </c>
      <c r="CL60" s="692">
        <f>IF(CL59&lt;0.1,0.1,CL59)</f>
        <v>2.3999999999999133</v>
      </c>
      <c r="CM60" s="692">
        <f>IF(CM59&lt;0.1,0.1,CM59)</f>
        <v>1.839999999999975</v>
      </c>
      <c r="CN60" s="692">
        <f>IF(CN59&lt;0.1,0.1,CN59)</f>
        <v>1.3540000000000774</v>
      </c>
      <c r="CO60" s="1035">
        <f>IF(CO59&lt;0.1,0.1,CO59)</f>
        <v>0.64799999999998192</v>
      </c>
      <c r="CP60" s="692"/>
      <c r="CQ60" s="692"/>
      <c r="CR60" s="692"/>
      <c r="CS60" s="692"/>
      <c r="CT60" s="692"/>
      <c r="CU60" s="729">
        <f>IF(CU59&lt;0.1,0.1,CU59)</f>
        <v>1.4540000000000219</v>
      </c>
      <c r="CV60" s="692">
        <f t="shared" si="69"/>
        <v>0.39199999999990354</v>
      </c>
      <c r="CW60" s="692">
        <f>IF(CW59&lt;0.1,0.1,CW59)</f>
        <v>1.0419999999999874</v>
      </c>
      <c r="CX60" s="1035">
        <f>IF(CX59&lt;0.1,0.1,CX59)</f>
        <v>0.50000000000007816</v>
      </c>
      <c r="DD60" s="974"/>
      <c r="DE60" s="852"/>
      <c r="DF60" s="852"/>
      <c r="DG60" s="852"/>
      <c r="DH60" s="852"/>
      <c r="DI60" s="852"/>
      <c r="DJ60" s="852"/>
      <c r="DK60" s="852"/>
      <c r="DL60" s="1114"/>
      <c r="DM60" s="852"/>
      <c r="DN60" s="852"/>
      <c r="DO60" s="852"/>
      <c r="DP60" s="852"/>
      <c r="DQ60" s="852"/>
      <c r="DR60" s="1000"/>
      <c r="DS60" s="852"/>
      <c r="DT60" s="852"/>
      <c r="DU60" s="852"/>
      <c r="DV60" s="852"/>
      <c r="DW60" s="852"/>
      <c r="DX60" s="1114"/>
      <c r="DY60" s="852"/>
      <c r="DZ60" s="852"/>
      <c r="EA60" s="852"/>
      <c r="EB60" s="852"/>
      <c r="EC60" s="852"/>
      <c r="ED60" s="729">
        <f>IF(ED59&lt;0.1,0.1,ED59)</f>
        <v>1.1579999999998591</v>
      </c>
      <c r="EE60" s="852"/>
      <c r="EF60" s="852"/>
      <c r="EG60" s="852"/>
      <c r="EH60" s="852"/>
      <c r="EI60" s="852"/>
      <c r="EJ60" s="852"/>
      <c r="EK60" s="852"/>
      <c r="EL60" s="1114"/>
      <c r="EM60" s="852"/>
      <c r="EN60" s="852"/>
      <c r="ER60" s="1258"/>
      <c r="ES60" s="729">
        <f>IF(ES59&lt;0.1,0.1,ES59)</f>
        <v>0.37599999999997635</v>
      </c>
      <c r="ET60" s="692">
        <f>IF(ET59&lt;0.1,0.1,ET59)</f>
        <v>0.45599999999996754</v>
      </c>
      <c r="EU60" s="692">
        <f>IF(EU59&lt;0.1,0.1,EU59)</f>
        <v>0.44000000000004036</v>
      </c>
      <c r="EV60" s="692"/>
      <c r="EW60" s="1143"/>
      <c r="EX60" s="197" t="s">
        <v>41</v>
      </c>
      <c r="EY60" s="749">
        <f t="shared" ref="EY60:HH60" si="70">IF(EY59&lt;0.1,0.1,EY59)</f>
        <v>0.54125000000004864</v>
      </c>
      <c r="EZ60" s="749">
        <f t="shared" si="70"/>
        <v>0.45874999999995225</v>
      </c>
      <c r="FA60" s="749">
        <f t="shared" si="70"/>
        <v>0.54375000000006501</v>
      </c>
      <c r="FB60" s="749">
        <f t="shared" si="70"/>
        <v>0.54999999999993943</v>
      </c>
      <c r="FC60" s="749">
        <f t="shared" si="70"/>
        <v>0.57625000000005588</v>
      </c>
      <c r="FD60" s="749">
        <f t="shared" si="70"/>
        <v>0.99874999999993719</v>
      </c>
      <c r="FE60" s="749">
        <f t="shared" si="70"/>
        <v>0.1474999999999671</v>
      </c>
      <c r="FF60" s="749">
        <f t="shared" si="70"/>
        <v>1.2024999999999952</v>
      </c>
      <c r="FG60" s="749">
        <f t="shared" si="70"/>
        <v>1.1487500000000317</v>
      </c>
      <c r="FH60" s="749">
        <f t="shared" si="70"/>
        <v>0.87375000000000647</v>
      </c>
      <c r="FI60" s="749">
        <f t="shared" si="70"/>
        <v>0.52249999999998131</v>
      </c>
      <c r="FJ60" s="749">
        <f t="shared" si="70"/>
        <v>0.6812499999999666</v>
      </c>
      <c r="FK60" s="749">
        <f t="shared" si="70"/>
        <v>0.5550000000000832</v>
      </c>
      <c r="FL60" s="749">
        <f t="shared" si="70"/>
        <v>0.44750000000004508</v>
      </c>
      <c r="FM60" s="749">
        <f t="shared" si="70"/>
        <v>0.72249999999995929</v>
      </c>
      <c r="FN60" s="749">
        <f t="shared" si="70"/>
        <v>0.60874999999993573</v>
      </c>
      <c r="FO60" s="749">
        <f t="shared" si="70"/>
        <v>0.61875000000000124</v>
      </c>
      <c r="FP60" s="749">
        <v>0.1</v>
      </c>
      <c r="FQ60" s="1371">
        <v>2.1962500000000107</v>
      </c>
      <c r="FR60" s="749">
        <f t="shared" ref="FR60:GL60" si="71">IF(FR59&lt;0.1,0.1,FR59)</f>
        <v>1.2499999999999734</v>
      </c>
      <c r="FS60" s="749">
        <f t="shared" si="71"/>
        <v>0.95875000000000821</v>
      </c>
      <c r="FT60" s="749">
        <f t="shared" si="71"/>
        <v>1.2062500000000753</v>
      </c>
      <c r="FU60" s="749">
        <f t="shared" si="71"/>
        <v>1.691250000000033</v>
      </c>
      <c r="FV60" s="749">
        <f t="shared" si="71"/>
        <v>0.1</v>
      </c>
      <c r="FW60" s="749">
        <f t="shared" si="71"/>
        <v>0.27250000000000885</v>
      </c>
      <c r="FX60" s="749">
        <v>2</v>
      </c>
      <c r="FY60" s="749">
        <f t="shared" si="71"/>
        <v>0.89624999999993182</v>
      </c>
      <c r="FZ60" s="749">
        <v>2</v>
      </c>
      <c r="GA60" s="749">
        <f t="shared" si="71"/>
        <v>1.3387500000000552</v>
      </c>
      <c r="GB60" s="749">
        <f t="shared" si="71"/>
        <v>1.2325000000000808</v>
      </c>
      <c r="GC60" s="749">
        <v>3</v>
      </c>
      <c r="GD60" s="749">
        <v>3</v>
      </c>
      <c r="GE60" s="749">
        <v>3</v>
      </c>
      <c r="GF60" s="749">
        <f t="shared" si="71"/>
        <v>1.6462499999999602</v>
      </c>
      <c r="GG60" s="749">
        <f t="shared" si="71"/>
        <v>2.1962500000000107</v>
      </c>
      <c r="GH60" s="749">
        <f t="shared" si="71"/>
        <v>1.2124999999999497</v>
      </c>
      <c r="GI60" s="749">
        <f t="shared" si="71"/>
        <v>1.6362500000000058</v>
      </c>
      <c r="GJ60" s="749">
        <f t="shared" si="71"/>
        <v>0.54624999999997037</v>
      </c>
      <c r="GK60" s="749">
        <f t="shared" si="71"/>
        <v>0.43124999999999414</v>
      </c>
      <c r="GL60" s="749">
        <f t="shared" si="71"/>
        <v>0.52624999999995037</v>
      </c>
      <c r="GM60" s="1489">
        <f t="shared" si="70"/>
        <v>0.12999999999996348</v>
      </c>
      <c r="GN60" s="749">
        <f t="shared" si="70"/>
        <v>0.30624999999995239</v>
      </c>
      <c r="GO60" s="749">
        <f t="shared" si="70"/>
        <v>0.12000000000000899</v>
      </c>
      <c r="GP60" s="749">
        <f t="shared" si="70"/>
        <v>0.1474999999999671</v>
      </c>
      <c r="GQ60" s="749">
        <f t="shared" si="70"/>
        <v>0.32000000000009798</v>
      </c>
      <c r="GR60" s="749">
        <f t="shared" si="70"/>
        <v>0.12124999999996167</v>
      </c>
      <c r="GS60" s="749">
        <f t="shared" si="70"/>
        <v>0.22374999999996703</v>
      </c>
      <c r="GT60" s="749">
        <f t="shared" si="70"/>
        <v>0.18625000000005443</v>
      </c>
      <c r="GU60" s="749">
        <f t="shared" si="70"/>
        <v>0.18125000000002167</v>
      </c>
      <c r="GV60" s="749">
        <f t="shared" si="70"/>
        <v>0.49624999999997588</v>
      </c>
      <c r="GW60" s="749">
        <f t="shared" si="70"/>
        <v>0.24374999999998703</v>
      </c>
      <c r="GX60" s="749">
        <f t="shared" si="70"/>
        <v>0.23249999999996884</v>
      </c>
      <c r="GY60" s="749">
        <f t="shared" si="70"/>
        <v>0.31999999999998696</v>
      </c>
      <c r="GZ60" s="749">
        <f t="shared" si="70"/>
        <v>0.44374999999996501</v>
      </c>
      <c r="HA60" s="749">
        <f t="shared" si="70"/>
        <v>0.21625000000002892</v>
      </c>
      <c r="HB60" s="749">
        <f t="shared" si="70"/>
        <v>0.1987500000000253</v>
      </c>
      <c r="HC60" s="749">
        <f t="shared" si="70"/>
        <v>0.30624999999995239</v>
      </c>
      <c r="HD60" s="749">
        <f t="shared" si="70"/>
        <v>0.31625000000001791</v>
      </c>
      <c r="HE60" s="749">
        <f t="shared" si="70"/>
        <v>0.20625000000007443</v>
      </c>
      <c r="HF60" s="749">
        <f t="shared" si="70"/>
        <v>0.37749999999991957</v>
      </c>
      <c r="HG60" s="749">
        <f t="shared" si="70"/>
        <v>0.61999999999995392</v>
      </c>
      <c r="HH60" s="749">
        <f t="shared" si="70"/>
        <v>1.2337500000000334</v>
      </c>
      <c r="HI60" s="749">
        <f>IF(HI59&lt;0.1,0.1,HI59)</f>
        <v>0.28249999999996334</v>
      </c>
    </row>
    <row r="61" spans="1:217" s="197" customFormat="1" x14ac:dyDescent="0.25">
      <c r="A61" s="197" t="s">
        <v>396</v>
      </c>
      <c r="C61" s="730"/>
      <c r="D61" s="663"/>
      <c r="E61" s="663"/>
      <c r="F61" s="663"/>
      <c r="G61" s="663"/>
      <c r="H61" s="663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1036"/>
      <c r="U61" s="663"/>
      <c r="V61" s="663"/>
      <c r="W61" s="663"/>
      <c r="X61" s="663"/>
      <c r="Y61" s="663"/>
      <c r="AF61" s="663"/>
      <c r="AG61" s="663"/>
      <c r="AH61" s="663"/>
      <c r="AI61" s="730"/>
      <c r="AJ61" s="663"/>
      <c r="AK61" s="663"/>
      <c r="AL61" s="663"/>
      <c r="AM61" s="663"/>
      <c r="AN61" s="1036"/>
      <c r="AO61" s="663"/>
      <c r="AP61" s="663"/>
      <c r="AQ61" s="663"/>
      <c r="AR61" s="663"/>
      <c r="AS61" s="663"/>
      <c r="AT61" s="730"/>
      <c r="AU61" s="663"/>
      <c r="AV61" s="663"/>
      <c r="AW61" s="663"/>
      <c r="AX61" s="663"/>
      <c r="AY61" s="663"/>
      <c r="AZ61" s="663"/>
      <c r="BA61" s="663"/>
      <c r="BB61" s="1036"/>
      <c r="BC61" s="663"/>
      <c r="BD61" s="663"/>
      <c r="BE61" s="663"/>
      <c r="BF61" s="663"/>
      <c r="BG61" s="663"/>
      <c r="BH61" s="730"/>
      <c r="BI61" s="663"/>
      <c r="BJ61" s="663"/>
      <c r="BK61" s="663"/>
      <c r="BL61" s="663"/>
      <c r="BM61" s="663"/>
      <c r="BN61" s="1203"/>
      <c r="BO61" s="853"/>
      <c r="BP61" s="853"/>
      <c r="BQ61" s="853"/>
      <c r="BR61" s="853"/>
      <c r="BS61" s="1168"/>
      <c r="BT61" s="853"/>
      <c r="BU61" s="853"/>
      <c r="BV61" s="853"/>
      <c r="BW61" s="853"/>
      <c r="BX61" s="853"/>
      <c r="BY61" s="730"/>
      <c r="BZ61" s="663"/>
      <c r="CA61" s="663"/>
      <c r="CB61" s="663"/>
      <c r="CC61" s="1036"/>
      <c r="CD61" s="663"/>
      <c r="CE61" s="663"/>
      <c r="CF61" s="663"/>
      <c r="CG61" s="663"/>
      <c r="CH61" s="663"/>
      <c r="CI61" s="663"/>
      <c r="CJ61" s="663"/>
      <c r="CK61" s="730"/>
      <c r="CL61" s="663"/>
      <c r="CM61" s="663"/>
      <c r="CN61" s="663"/>
      <c r="CO61" s="1036"/>
      <c r="CP61" s="663"/>
      <c r="CQ61" s="663"/>
      <c r="CR61" s="663"/>
      <c r="CS61" s="663"/>
      <c r="CT61" s="663"/>
      <c r="CU61" s="730"/>
      <c r="CV61" s="663"/>
      <c r="CW61" s="663"/>
      <c r="CX61" s="1036"/>
      <c r="DD61" s="975"/>
      <c r="DE61" s="853"/>
      <c r="DF61" s="853"/>
      <c r="DG61" s="853"/>
      <c r="DH61" s="853"/>
      <c r="DI61" s="853"/>
      <c r="DJ61" s="853"/>
      <c r="DK61" s="853"/>
      <c r="DL61" s="1115"/>
      <c r="DM61" s="853"/>
      <c r="DN61" s="853"/>
      <c r="DO61" s="853"/>
      <c r="DP61" s="853"/>
      <c r="DQ61" s="853"/>
      <c r="DR61" s="1001"/>
      <c r="DS61" s="853"/>
      <c r="DT61" s="853"/>
      <c r="DU61" s="853"/>
      <c r="DV61" s="853"/>
      <c r="DW61" s="853"/>
      <c r="DX61" s="1115"/>
      <c r="DY61" s="853"/>
      <c r="DZ61" s="853"/>
      <c r="EA61" s="853"/>
      <c r="EB61" s="853"/>
      <c r="EC61" s="853"/>
      <c r="ED61" s="730"/>
      <c r="EE61" s="853"/>
      <c r="EF61" s="853"/>
      <c r="EG61" s="853"/>
      <c r="EH61" s="853"/>
      <c r="EI61" s="853"/>
      <c r="EJ61" s="853"/>
      <c r="EK61" s="853"/>
      <c r="EL61" s="1115"/>
      <c r="EM61" s="853"/>
      <c r="EN61" s="853"/>
      <c r="ER61" s="1258"/>
      <c r="ES61" s="730"/>
      <c r="ET61" s="663"/>
      <c r="EU61" s="663"/>
      <c r="EV61" s="663"/>
      <c r="EW61" s="1143"/>
      <c r="EX61" s="197" t="s">
        <v>396</v>
      </c>
      <c r="EY61" s="663"/>
      <c r="EZ61" s="663"/>
      <c r="FA61" s="663"/>
      <c r="FB61" s="663"/>
      <c r="FC61" s="663"/>
      <c r="FD61" s="663"/>
      <c r="FE61" s="663"/>
      <c r="FF61" s="663"/>
      <c r="FG61" s="663"/>
      <c r="FH61" s="663"/>
      <c r="FI61" s="663"/>
      <c r="FJ61" s="663"/>
      <c r="FK61" s="663"/>
      <c r="FL61" s="663"/>
      <c r="FM61" s="663"/>
      <c r="FN61" s="663"/>
      <c r="FO61" s="663"/>
      <c r="FP61" s="663"/>
      <c r="FQ61" s="1372"/>
      <c r="FR61" s="663"/>
      <c r="FS61" s="663"/>
      <c r="FT61" s="663"/>
      <c r="FU61" s="663"/>
      <c r="FV61" s="663"/>
      <c r="FW61" s="663"/>
      <c r="FX61" s="663"/>
      <c r="FY61" s="663"/>
      <c r="FZ61" s="663"/>
      <c r="GA61" s="663"/>
      <c r="GB61" s="663"/>
      <c r="GC61" s="663"/>
      <c r="GD61" s="663"/>
      <c r="GE61" s="663"/>
      <c r="GF61" s="663"/>
      <c r="GG61" s="663"/>
      <c r="GH61" s="663"/>
      <c r="GI61" s="663"/>
      <c r="GJ61" s="663"/>
      <c r="GK61" s="663"/>
      <c r="GL61" s="663"/>
      <c r="GM61" s="730"/>
      <c r="GN61" s="663"/>
      <c r="GO61" s="663"/>
      <c r="GP61" s="663"/>
      <c r="GQ61" s="663"/>
      <c r="GR61" s="663"/>
      <c r="GS61" s="663"/>
      <c r="GT61" s="663"/>
      <c r="GU61" s="663"/>
      <c r="GV61" s="663"/>
      <c r="GW61" s="663"/>
      <c r="GX61" s="663"/>
      <c r="GY61" s="663"/>
      <c r="GZ61" s="663"/>
      <c r="HA61" s="663"/>
      <c r="HB61" s="663"/>
      <c r="HC61" s="663"/>
      <c r="HD61" s="663"/>
      <c r="HE61" s="663"/>
      <c r="HF61" s="663"/>
      <c r="HG61" s="663"/>
      <c r="HH61" s="663"/>
      <c r="HI61" s="663"/>
    </row>
    <row r="62" spans="1:217" s="197" customFormat="1" x14ac:dyDescent="0.25">
      <c r="A62" s="186" t="s">
        <v>372</v>
      </c>
      <c r="B62" s="663">
        <f>IF(B13="","No IS1",B13/B60)</f>
        <v>9.9999999999999982</v>
      </c>
      <c r="C62" s="730">
        <f>IF(C13="","No IS1",C13/C60)</f>
        <v>8.7414965986389657</v>
      </c>
      <c r="D62" s="663">
        <f t="shared" ref="D62:AM62" si="72">IF(D13="","No IS1",D13/D60)</f>
        <v>9.5539033457254074</v>
      </c>
      <c r="E62" s="663">
        <f t="shared" si="72"/>
        <v>4.3048576214405134</v>
      </c>
      <c r="F62" s="663">
        <f t="shared" ref="F62:M62" si="73">IF(F13="","No IS1",F13/F60)</f>
        <v>10.775681341717705</v>
      </c>
      <c r="G62" s="663">
        <f t="shared" si="73"/>
        <v>9.9805825242710071</v>
      </c>
      <c r="H62" s="663">
        <f t="shared" si="73"/>
        <v>7.3428571428574854</v>
      </c>
      <c r="I62" s="663">
        <f t="shared" si="73"/>
        <v>5.0048685491722376</v>
      </c>
      <c r="J62" s="663">
        <f t="shared" si="73"/>
        <v>6.0900473933647659</v>
      </c>
      <c r="K62" s="663">
        <f t="shared" si="73"/>
        <v>6.3930348258704326</v>
      </c>
      <c r="L62" s="663">
        <f t="shared" si="73"/>
        <v>5.2288911495422141</v>
      </c>
      <c r="M62" s="663">
        <f t="shared" si="73"/>
        <v>8.0690737833589505</v>
      </c>
      <c r="N62" s="663">
        <f t="shared" si="72"/>
        <v>8.1717011128777042</v>
      </c>
      <c r="O62" s="663">
        <f t="shared" si="72"/>
        <v>7.5366568914953023</v>
      </c>
      <c r="P62" s="663">
        <f t="shared" si="72"/>
        <v>9.6074766355140788</v>
      </c>
      <c r="Q62" s="663">
        <f t="shared" si="72"/>
        <v>4.0408805031447042</v>
      </c>
      <c r="R62" s="663">
        <f t="shared" si="72"/>
        <v>9.5009242144171147</v>
      </c>
      <c r="S62" s="663">
        <f>IF(S13="","No IS1",S13/S60)</f>
        <v>7.9689922480619328</v>
      </c>
      <c r="T62" s="1036">
        <f>IF(T13="","No IS1",T13/T60)</f>
        <v>4.1318327974274291</v>
      </c>
      <c r="U62" s="663"/>
      <c r="V62" s="663"/>
      <c r="W62" s="663"/>
      <c r="X62" s="663"/>
      <c r="Y62" s="663"/>
      <c r="AF62" s="663"/>
      <c r="AG62" s="663"/>
      <c r="AH62" s="663"/>
      <c r="AI62" s="730" t="str">
        <f t="shared" si="72"/>
        <v>No IS1</v>
      </c>
      <c r="AJ62" s="663" t="str">
        <f t="shared" si="72"/>
        <v>No IS1</v>
      </c>
      <c r="AK62" s="663" t="str">
        <f t="shared" si="72"/>
        <v>No IS1</v>
      </c>
      <c r="AL62" s="663" t="str">
        <f t="shared" si="72"/>
        <v>No IS1</v>
      </c>
      <c r="AM62" s="663" t="str">
        <f t="shared" si="72"/>
        <v>No IS1</v>
      </c>
      <c r="AN62" s="1036" t="str">
        <f>IF(AN13="","No IS1",AN13/AN60)</f>
        <v>No IS1</v>
      </c>
      <c r="AO62" s="663"/>
      <c r="AP62" s="663"/>
      <c r="AQ62" s="663"/>
      <c r="AR62" s="663"/>
      <c r="AS62" s="663"/>
      <c r="AT62" s="730" t="str">
        <f>IF(AT13="","No IS1",AT13/AT60)</f>
        <v>No IS1</v>
      </c>
      <c r="AU62" s="663" t="str">
        <f>IF(AU13="","No IS1",AU13/AU60)</f>
        <v>No IS1</v>
      </c>
      <c r="AV62" s="663" t="str">
        <f t="shared" ref="AV62:BK62" si="74">IF(AV13="","No IS1",AV13/AV60)</f>
        <v>No IS1</v>
      </c>
      <c r="AW62" s="663" t="str">
        <f t="shared" si="74"/>
        <v>No IS1</v>
      </c>
      <c r="AX62" s="663" t="str">
        <f t="shared" si="74"/>
        <v>No IS1</v>
      </c>
      <c r="AY62" s="663" t="str">
        <f t="shared" si="74"/>
        <v>No IS1</v>
      </c>
      <c r="AZ62" s="663" t="str">
        <f t="shared" si="74"/>
        <v>No IS1</v>
      </c>
      <c r="BA62" s="663" t="str">
        <f t="shared" si="74"/>
        <v>No IS1</v>
      </c>
      <c r="BB62" s="1036" t="str">
        <f>IF(BB13="","No IS1",BB13/BB60)</f>
        <v>No IS1</v>
      </c>
      <c r="BC62" s="663"/>
      <c r="BD62" s="663"/>
      <c r="BE62" s="663"/>
      <c r="BF62" s="663"/>
      <c r="BG62" s="663"/>
      <c r="BH62" s="730" t="str">
        <f t="shared" si="74"/>
        <v>No IS1</v>
      </c>
      <c r="BI62" s="663" t="str">
        <f t="shared" si="74"/>
        <v>No IS1</v>
      </c>
      <c r="BJ62" s="663" t="str">
        <f t="shared" si="74"/>
        <v>No IS1</v>
      </c>
      <c r="BK62" s="663" t="str">
        <f t="shared" si="74"/>
        <v>No IS1</v>
      </c>
      <c r="BL62" s="663" t="str">
        <f>IF(BL13="","No IS1",BL13/BL60)</f>
        <v>No IS1</v>
      </c>
      <c r="BM62" s="663" t="str">
        <f>IF(BM13="","No IS1",BM13/BM60)</f>
        <v>No IS1</v>
      </c>
      <c r="BN62" s="1203" t="str">
        <f>IF(BN13="","No IS1",BN13/BN60)</f>
        <v>No IS1</v>
      </c>
      <c r="BO62" s="853"/>
      <c r="BP62" s="853"/>
      <c r="BQ62" s="853"/>
      <c r="BR62" s="853"/>
      <c r="BS62" s="1168"/>
      <c r="BT62" s="853"/>
      <c r="BU62" s="853"/>
      <c r="BV62" s="853"/>
      <c r="BW62" s="853"/>
      <c r="BX62" s="853"/>
      <c r="BY62" s="730" t="str">
        <f>IF(BY13="","No IS1",BY13/BY60)</f>
        <v>No IS1</v>
      </c>
      <c r="BZ62" s="663" t="str">
        <f>IF(BZ13="","No IS1",BZ13/BZ60)</f>
        <v>No IS1</v>
      </c>
      <c r="CA62" s="663" t="str">
        <f t="shared" ref="CA62:CV62" si="75">IF(CA13="","No IS1",CA13/CA60)</f>
        <v>No IS1</v>
      </c>
      <c r="CB62" s="663" t="str">
        <f t="shared" si="75"/>
        <v>No IS1</v>
      </c>
      <c r="CC62" s="1036" t="str">
        <f t="shared" si="75"/>
        <v>No IS1</v>
      </c>
      <c r="CD62" s="663"/>
      <c r="CE62" s="663"/>
      <c r="CF62" s="663"/>
      <c r="CG62" s="663"/>
      <c r="CH62" s="663"/>
      <c r="CI62" s="663"/>
      <c r="CJ62" s="663"/>
      <c r="CK62" s="730" t="str">
        <f t="shared" si="75"/>
        <v>No IS1</v>
      </c>
      <c r="CL62" s="663" t="str">
        <f>IF(CL13="","No IS1",CL13/CL60)</f>
        <v>No IS1</v>
      </c>
      <c r="CM62" s="663" t="str">
        <f>IF(CM13="","No IS1",CM13/CM60)</f>
        <v>No IS1</v>
      </c>
      <c r="CN62" s="663" t="str">
        <f>IF(CN13="","No IS1",CN13/CN60)</f>
        <v>No IS1</v>
      </c>
      <c r="CO62" s="1036" t="str">
        <f>IF(CO13="","No IS1",CO13/CO60)</f>
        <v>No IS1</v>
      </c>
      <c r="CP62" s="663"/>
      <c r="CQ62" s="663"/>
      <c r="CR62" s="663"/>
      <c r="CS62" s="663"/>
      <c r="CT62" s="663"/>
      <c r="CU62" s="730" t="str">
        <f>IF(CU13="","No IS1",CU13/CU60)</f>
        <v>No IS1</v>
      </c>
      <c r="CV62" s="663" t="str">
        <f t="shared" si="75"/>
        <v>No IS1</v>
      </c>
      <c r="CW62" s="663" t="str">
        <f>IF(CW13="","No IS1",CW13/CW60)</f>
        <v>No IS1</v>
      </c>
      <c r="CX62" s="1036" t="str">
        <f>IF(CX13="","No IS1",CX13/CX60)</f>
        <v>No IS1</v>
      </c>
      <c r="DD62" s="975"/>
      <c r="DE62" s="853"/>
      <c r="DF62" s="853"/>
      <c r="DG62" s="853"/>
      <c r="DH62" s="853"/>
      <c r="DI62" s="853"/>
      <c r="DJ62" s="853"/>
      <c r="DK62" s="853"/>
      <c r="DL62" s="1115"/>
      <c r="DM62" s="853"/>
      <c r="DN62" s="853"/>
      <c r="DO62" s="853"/>
      <c r="DP62" s="853"/>
      <c r="DQ62" s="853"/>
      <c r="DR62" s="1001"/>
      <c r="DS62" s="853"/>
      <c r="DT62" s="853"/>
      <c r="DU62" s="853"/>
      <c r="DV62" s="853"/>
      <c r="DW62" s="853"/>
      <c r="DX62" s="1115"/>
      <c r="DY62" s="853"/>
      <c r="DZ62" s="853"/>
      <c r="EA62" s="853"/>
      <c r="EB62" s="853"/>
      <c r="EC62" s="853"/>
      <c r="ED62" s="730" t="str">
        <f>IF(ED13="","No IS1",ED13/ED60)</f>
        <v>No IS1</v>
      </c>
      <c r="EE62" s="853"/>
      <c r="EF62" s="853"/>
      <c r="EG62" s="853"/>
      <c r="EH62" s="853"/>
      <c r="EI62" s="853"/>
      <c r="EJ62" s="853"/>
      <c r="EK62" s="853"/>
      <c r="EL62" s="1115"/>
      <c r="EM62" s="853"/>
      <c r="EN62" s="853"/>
      <c r="ER62" s="1258"/>
      <c r="ES62" s="730" t="str">
        <f>IF(ES13="","No IS1",ES13/ES60)</f>
        <v>No IS1</v>
      </c>
      <c r="ET62" s="663" t="str">
        <f>IF(ET13="","No IS1",ET13/ET60)</f>
        <v>No IS1</v>
      </c>
      <c r="EU62" s="663" t="str">
        <f>IF(EU13="","No IS1",EU13/EU60)</f>
        <v>No IS1</v>
      </c>
      <c r="EV62" s="663"/>
      <c r="EW62" s="1143"/>
      <c r="EX62" s="186" t="s">
        <v>372</v>
      </c>
      <c r="EY62" s="663">
        <f t="shared" ref="EY62:HH62" si="76">IF(EY13="","No IS1",EY13/EY60)</f>
        <v>0.94965357967658881</v>
      </c>
      <c r="EZ62" s="663">
        <f t="shared" si="76"/>
        <v>1.1204359673025688</v>
      </c>
      <c r="FA62" s="663">
        <f t="shared" si="76"/>
        <v>0.94528735632172589</v>
      </c>
      <c r="FB62" s="663">
        <f t="shared" si="76"/>
        <v>0.93454545454555726</v>
      </c>
      <c r="FC62" s="663">
        <f t="shared" si="76"/>
        <v>0.89197396963114972</v>
      </c>
      <c r="FD62" s="663">
        <f t="shared" si="76"/>
        <v>0.51464330413019499</v>
      </c>
      <c r="FE62" s="663">
        <f t="shared" si="76"/>
        <v>3.4847457627126408</v>
      </c>
      <c r="FF62" s="663">
        <f t="shared" si="76"/>
        <v>0.42744282744282908</v>
      </c>
      <c r="FG62" s="663">
        <f t="shared" si="76"/>
        <v>0.44744287268769162</v>
      </c>
      <c r="FH62" s="663">
        <f t="shared" si="76"/>
        <v>0.58826895565092541</v>
      </c>
      <c r="FI62" s="663">
        <f t="shared" si="76"/>
        <v>0.98373205741630299</v>
      </c>
      <c r="FJ62" s="663">
        <f t="shared" si="76"/>
        <v>0.75449541284407351</v>
      </c>
      <c r="FK62" s="663">
        <f>IF(FK1="","No IS1",FK1/FK60)</f>
        <v>0.9261261261259871</v>
      </c>
      <c r="FL62" s="663">
        <f t="shared" si="76"/>
        <v>1.1486033519551913</v>
      </c>
      <c r="FM62" s="663">
        <f t="shared" si="76"/>
        <v>0.71141868512114725</v>
      </c>
      <c r="FN62" s="663">
        <f t="shared" si="76"/>
        <v>0.84435318275162907</v>
      </c>
      <c r="FO62" s="663">
        <f t="shared" si="76"/>
        <v>0.83070707070706884</v>
      </c>
      <c r="FP62" s="663">
        <v>5.1399999999999988</v>
      </c>
      <c r="FQ62" s="1372">
        <v>0.23403528742174043</v>
      </c>
      <c r="FR62" s="663">
        <f>IF(FR13="","No IS1",FR13/FR60)</f>
        <v>0.41120000000000867</v>
      </c>
      <c r="FS62" s="663">
        <f t="shared" ref="FS62:GL62" si="77">IF(FS13="","No IS1",FS13/FS60)</f>
        <v>0.53611473272489751</v>
      </c>
      <c r="FT62" s="663">
        <f t="shared" si="77"/>
        <v>0.42611398963727903</v>
      </c>
      <c r="FU62" s="663">
        <f t="shared" si="77"/>
        <v>0.30391722099038571</v>
      </c>
      <c r="FV62" s="663">
        <f t="shared" si="77"/>
        <v>5.1399999999999988</v>
      </c>
      <c r="FW62" s="663">
        <f t="shared" si="77"/>
        <v>1.8862385321100301</v>
      </c>
      <c r="FX62" s="663">
        <f t="shared" si="77"/>
        <v>0.25699999999999995</v>
      </c>
      <c r="FY62" s="663">
        <f t="shared" si="77"/>
        <v>0.57350069735011322</v>
      </c>
      <c r="FZ62" s="663">
        <f t="shared" si="77"/>
        <v>0.25699999999999995</v>
      </c>
      <c r="GA62" s="663">
        <f t="shared" si="77"/>
        <v>0.38394024276375627</v>
      </c>
      <c r="GB62" s="663">
        <f t="shared" si="77"/>
        <v>0.41703853955372511</v>
      </c>
      <c r="GC62" s="663">
        <f t="shared" si="77"/>
        <v>0.17133333333333331</v>
      </c>
      <c r="GD62" s="663">
        <f t="shared" si="77"/>
        <v>0.17133333333333331</v>
      </c>
      <c r="GE62" s="663">
        <f t="shared" si="77"/>
        <v>0.17133333333333331</v>
      </c>
      <c r="GF62" s="663">
        <f t="shared" si="77"/>
        <v>0.31222475322703863</v>
      </c>
      <c r="GG62" s="663">
        <f t="shared" si="77"/>
        <v>0.23403528742174043</v>
      </c>
      <c r="GH62" s="663">
        <f t="shared" si="77"/>
        <v>0.42391752577321334</v>
      </c>
      <c r="GI62" s="663">
        <f t="shared" si="77"/>
        <v>0.31413292589763059</v>
      </c>
      <c r="GJ62" s="663">
        <f t="shared" si="77"/>
        <v>0.94096109839822017</v>
      </c>
      <c r="GK62" s="663">
        <f t="shared" si="77"/>
        <v>1.1918840579710304</v>
      </c>
      <c r="GL62" s="663">
        <f t="shared" si="77"/>
        <v>0.97672209026137458</v>
      </c>
      <c r="GM62" s="730">
        <f>IF(GM13="","No IS1",GM13/GM60)</f>
        <v>3.9538461538472638</v>
      </c>
      <c r="GN62" s="663">
        <f t="shared" si="76"/>
        <v>1.6783673469390361</v>
      </c>
      <c r="GO62" s="663">
        <f t="shared" si="76"/>
        <v>4.2833333333330117</v>
      </c>
      <c r="GP62" s="663">
        <f t="shared" si="76"/>
        <v>3.4847457627126408</v>
      </c>
      <c r="GQ62" s="663">
        <f t="shared" si="76"/>
        <v>1.6062499999995079</v>
      </c>
      <c r="GR62" s="663">
        <f t="shared" si="76"/>
        <v>4.2391752577332982</v>
      </c>
      <c r="GS62" s="663">
        <f t="shared" si="76"/>
        <v>2.2972067039109527</v>
      </c>
      <c r="GT62" s="663">
        <f t="shared" si="76"/>
        <v>2.7597315436233543</v>
      </c>
      <c r="GU62" s="663">
        <f t="shared" si="76"/>
        <v>2.8358620689651777</v>
      </c>
      <c r="GV62" s="663">
        <f t="shared" si="76"/>
        <v>1.0357682619647857</v>
      </c>
      <c r="GW62" s="663">
        <f t="shared" si="76"/>
        <v>2.1087179487180605</v>
      </c>
      <c r="GX62" s="663">
        <f t="shared" si="76"/>
        <v>2.2107526881723389</v>
      </c>
      <c r="GY62" s="663">
        <f t="shared" si="76"/>
        <v>1.6062500000000652</v>
      </c>
      <c r="GZ62" s="663">
        <f t="shared" si="76"/>
        <v>1.1583098591550207</v>
      </c>
      <c r="HA62" s="663">
        <f t="shared" si="76"/>
        <v>2.3768786127164447</v>
      </c>
      <c r="HB62" s="663">
        <f t="shared" si="76"/>
        <v>2.586163522012249</v>
      </c>
      <c r="HC62" s="663">
        <f t="shared" si="76"/>
        <v>1.6783673469390361</v>
      </c>
      <c r="HD62" s="663">
        <f t="shared" si="76"/>
        <v>1.6252964426876546</v>
      </c>
      <c r="HE62" s="663">
        <f t="shared" si="76"/>
        <v>2.4921212121203125</v>
      </c>
      <c r="HF62" s="663">
        <f t="shared" si="76"/>
        <v>1.3615894039737997</v>
      </c>
      <c r="HG62" s="663">
        <f t="shared" si="76"/>
        <v>0.82903225806457759</v>
      </c>
      <c r="HH62" s="663">
        <f t="shared" si="76"/>
        <v>0.41661600810535843</v>
      </c>
      <c r="HI62" s="663">
        <f>IF(HI13="","No IS1",HI13/HI60)</f>
        <v>1.8194690265489084</v>
      </c>
    </row>
    <row r="63" spans="1:217" s="197" customFormat="1" x14ac:dyDescent="0.25">
      <c r="A63" s="186" t="s">
        <v>373</v>
      </c>
      <c r="B63" s="663">
        <f>IF(B19="","No IS1",B19/B60)</f>
        <v>9.9999999999999982</v>
      </c>
      <c r="C63" s="730">
        <f t="shared" ref="C63:AM63" si="78">IF(C19="","No IS1",C19/C60)</f>
        <v>8.7857142857137926</v>
      </c>
      <c r="D63" s="663">
        <f t="shared" si="78"/>
        <v>9.6022304832718763</v>
      </c>
      <c r="E63" s="663">
        <f t="shared" si="78"/>
        <v>4.3266331658291231</v>
      </c>
      <c r="F63" s="663">
        <f t="shared" ref="F63:M63" si="79">IF(F19="","No IS1",F19/F60)</f>
        <v>10.830188679243903</v>
      </c>
      <c r="G63" s="663">
        <f t="shared" si="79"/>
        <v>10.031067961164206</v>
      </c>
      <c r="H63" s="663">
        <f t="shared" si="79"/>
        <v>7.3800000000003436</v>
      </c>
      <c r="I63" s="663">
        <f t="shared" si="79"/>
        <v>5.0301850048684393</v>
      </c>
      <c r="J63" s="663">
        <f t="shared" si="79"/>
        <v>6.1208530805685566</v>
      </c>
      <c r="K63" s="663">
        <f t="shared" si="79"/>
        <v>6.4253731343281428</v>
      </c>
      <c r="L63" s="663">
        <f t="shared" si="79"/>
        <v>5.2553407934893146</v>
      </c>
      <c r="M63" s="663">
        <f t="shared" si="79"/>
        <v>8.1098901098895606</v>
      </c>
      <c r="N63" s="663">
        <f t="shared" si="78"/>
        <v>8.2130365659778626</v>
      </c>
      <c r="O63" s="663">
        <f t="shared" si="78"/>
        <v>7.5747800586507257</v>
      </c>
      <c r="P63" s="663">
        <f t="shared" si="78"/>
        <v>9.6560747663552</v>
      </c>
      <c r="Q63" s="663">
        <f t="shared" si="78"/>
        <v>4.0613207547170314</v>
      </c>
      <c r="R63" s="663">
        <f t="shared" si="78"/>
        <v>9.5489833641398452</v>
      </c>
      <c r="S63" s="663">
        <f>IF(S19="","No IS1",S19/S60)</f>
        <v>8.0093023255813112</v>
      </c>
      <c r="T63" s="1036">
        <f>IF(T19="","No IS1",T19/T60)</f>
        <v>4.1527331189708363</v>
      </c>
      <c r="U63" s="663"/>
      <c r="V63" s="663"/>
      <c r="W63" s="663"/>
      <c r="X63" s="663"/>
      <c r="Y63" s="663"/>
      <c r="AF63" s="663"/>
      <c r="AG63" s="663"/>
      <c r="AH63" s="663"/>
      <c r="AI63" s="730" t="str">
        <f t="shared" si="78"/>
        <v>No IS1</v>
      </c>
      <c r="AJ63" s="663" t="str">
        <f t="shared" si="78"/>
        <v>No IS1</v>
      </c>
      <c r="AK63" s="663" t="str">
        <f t="shared" si="78"/>
        <v>No IS1</v>
      </c>
      <c r="AL63" s="663" t="str">
        <f t="shared" si="78"/>
        <v>No IS1</v>
      </c>
      <c r="AM63" s="663" t="str">
        <f t="shared" si="78"/>
        <v>No IS1</v>
      </c>
      <c r="AN63" s="1036" t="str">
        <f>IF(AN19="","No IS1",AN19/AN60)</f>
        <v>No IS1</v>
      </c>
      <c r="AO63" s="663"/>
      <c r="AP63" s="663"/>
      <c r="AQ63" s="663"/>
      <c r="AR63" s="663"/>
      <c r="AS63" s="663"/>
      <c r="AT63" s="730" t="str">
        <f>IF(AT19="","No IS1",AT19/AT60)</f>
        <v>No IS1</v>
      </c>
      <c r="AU63" s="663" t="str">
        <f>IF(AU19="","No IS1",AU19/AU60)</f>
        <v>No IS1</v>
      </c>
      <c r="AV63" s="663" t="str">
        <f t="shared" ref="AV63:BK63" si="80">IF(AV19="","No IS1",AV19/AV60)</f>
        <v>No IS1</v>
      </c>
      <c r="AW63" s="663" t="str">
        <f t="shared" si="80"/>
        <v>No IS1</v>
      </c>
      <c r="AX63" s="663" t="str">
        <f t="shared" si="80"/>
        <v>No IS1</v>
      </c>
      <c r="AY63" s="663" t="str">
        <f t="shared" si="80"/>
        <v>No IS1</v>
      </c>
      <c r="AZ63" s="663" t="str">
        <f t="shared" si="80"/>
        <v>No IS1</v>
      </c>
      <c r="BA63" s="663" t="str">
        <f t="shared" si="80"/>
        <v>No IS1</v>
      </c>
      <c r="BB63" s="1036" t="str">
        <f>IF(BB19="","No IS1",BB19/BB60)</f>
        <v>No IS1</v>
      </c>
      <c r="BC63" s="663"/>
      <c r="BD63" s="663"/>
      <c r="BE63" s="663"/>
      <c r="BF63" s="663"/>
      <c r="BG63" s="663"/>
      <c r="BH63" s="730" t="str">
        <f t="shared" si="80"/>
        <v>No IS1</v>
      </c>
      <c r="BI63" s="663" t="str">
        <f t="shared" si="80"/>
        <v>No IS1</v>
      </c>
      <c r="BJ63" s="663" t="str">
        <f t="shared" si="80"/>
        <v>No IS1</v>
      </c>
      <c r="BK63" s="663" t="str">
        <f t="shared" si="80"/>
        <v>No IS1</v>
      </c>
      <c r="BL63" s="663" t="str">
        <f>IF(BL19="","No IS1",BL19/BL60)</f>
        <v>No IS1</v>
      </c>
      <c r="BM63" s="663" t="str">
        <f>IF(BM19="","No IS1",BM19/BM60)</f>
        <v>No IS1</v>
      </c>
      <c r="BN63" s="1203" t="str">
        <f>IF(BN19="","No IS1",BN19/BN60)</f>
        <v>No IS1</v>
      </c>
      <c r="BO63" s="853"/>
      <c r="BP63" s="853"/>
      <c r="BQ63" s="853"/>
      <c r="BR63" s="853"/>
      <c r="BS63" s="1168"/>
      <c r="BT63" s="853"/>
      <c r="BU63" s="853"/>
      <c r="BV63" s="853"/>
      <c r="BW63" s="853"/>
      <c r="BX63" s="853"/>
      <c r="BY63" s="730" t="str">
        <f>IF(BY19="","No IS1",BY19/BY60)</f>
        <v>No IS1</v>
      </c>
      <c r="BZ63" s="663" t="str">
        <f>IF(BZ19="","No IS1",BZ19/BZ60)</f>
        <v>No IS1</v>
      </c>
      <c r="CA63" s="663" t="str">
        <f t="shared" ref="CA63:CV63" si="81">IF(CA19="","No IS1",CA19/CA60)</f>
        <v>No IS1</v>
      </c>
      <c r="CB63" s="663" t="str">
        <f t="shared" si="81"/>
        <v>No IS1</v>
      </c>
      <c r="CC63" s="1036" t="str">
        <f t="shared" si="81"/>
        <v>No IS1</v>
      </c>
      <c r="CD63" s="663"/>
      <c r="CE63" s="663"/>
      <c r="CF63" s="663"/>
      <c r="CG63" s="663"/>
      <c r="CH63" s="663"/>
      <c r="CI63" s="663"/>
      <c r="CJ63" s="663"/>
      <c r="CK63" s="730" t="str">
        <f t="shared" si="81"/>
        <v>No IS1</v>
      </c>
      <c r="CL63" s="663" t="str">
        <f>IF(CL19="","No IS1",CL19/CL60)</f>
        <v>No IS1</v>
      </c>
      <c r="CM63" s="663" t="str">
        <f>IF(CM19="","No IS1",CM19/CM60)</f>
        <v>No IS1</v>
      </c>
      <c r="CN63" s="663" t="str">
        <f>IF(CN19="","No IS1",CN19/CN60)</f>
        <v>No IS1</v>
      </c>
      <c r="CO63" s="1036" t="str">
        <f>IF(CO19="","No IS1",CO19/CO60)</f>
        <v>No IS1</v>
      </c>
      <c r="CP63" s="663"/>
      <c r="CQ63" s="663"/>
      <c r="CR63" s="663"/>
      <c r="CS63" s="663"/>
      <c r="CT63" s="663"/>
      <c r="CU63" s="730" t="str">
        <f>IF(CU19="","No IS1",CU19/CU60)</f>
        <v>No IS1</v>
      </c>
      <c r="CV63" s="663" t="str">
        <f t="shared" si="81"/>
        <v>No IS1</v>
      </c>
      <c r="CW63" s="663" t="str">
        <f>IF(CW19="","No IS1",CW19/CW60)</f>
        <v>No IS1</v>
      </c>
      <c r="CX63" s="1036" t="str">
        <f>IF(CX19="","No IS1",CX19/CX60)</f>
        <v>No IS1</v>
      </c>
      <c r="DD63" s="975"/>
      <c r="DE63" s="853"/>
      <c r="DF63" s="853"/>
      <c r="DG63" s="853"/>
      <c r="DH63" s="853"/>
      <c r="DI63" s="853"/>
      <c r="DJ63" s="853"/>
      <c r="DK63" s="853"/>
      <c r="DL63" s="1115"/>
      <c r="DM63" s="853"/>
      <c r="DN63" s="853"/>
      <c r="DO63" s="853"/>
      <c r="DP63" s="853"/>
      <c r="DQ63" s="853"/>
      <c r="DR63" s="1001"/>
      <c r="DS63" s="853"/>
      <c r="DT63" s="853"/>
      <c r="DU63" s="853"/>
      <c r="DV63" s="853"/>
      <c r="DW63" s="853"/>
      <c r="DX63" s="1115"/>
      <c r="DY63" s="853"/>
      <c r="DZ63" s="853"/>
      <c r="EA63" s="853"/>
      <c r="EB63" s="853"/>
      <c r="EC63" s="853"/>
      <c r="ED63" s="730" t="str">
        <f>IF(ED19="","No IS1",ED19/ED60)</f>
        <v>No IS1</v>
      </c>
      <c r="EE63" s="853"/>
      <c r="EF63" s="853"/>
      <c r="EG63" s="853"/>
      <c r="EH63" s="853"/>
      <c r="EI63" s="853"/>
      <c r="EJ63" s="853"/>
      <c r="EK63" s="853"/>
      <c r="EL63" s="1115"/>
      <c r="EM63" s="853"/>
      <c r="EN63" s="853"/>
      <c r="ER63" s="1258"/>
      <c r="ES63" s="730" t="str">
        <f>IF(ES19="","No IS1",ES19/ES60)</f>
        <v>No IS1</v>
      </c>
      <c r="ET63" s="663" t="str">
        <f>IF(ET19="","No IS1",ET19/ET60)</f>
        <v>No IS1</v>
      </c>
      <c r="EU63" s="663" t="str">
        <f>IF(EU19="","No IS1",EU19/EU60)</f>
        <v>No IS1</v>
      </c>
      <c r="EV63" s="663"/>
      <c r="EW63" s="1143"/>
      <c r="EX63" s="186" t="s">
        <v>373</v>
      </c>
      <c r="EY63" s="663">
        <f t="shared" ref="EY63:HH63" si="82">IF(EY19="","No IS1",EY19/EY60)</f>
        <v>0.95445727482670395</v>
      </c>
      <c r="EZ63" s="663">
        <f t="shared" si="82"/>
        <v>1.1261035422344494</v>
      </c>
      <c r="FA63" s="663">
        <f t="shared" si="82"/>
        <v>0.95006896551712772</v>
      </c>
      <c r="FB63" s="663">
        <f t="shared" si="82"/>
        <v>0.93927272727283062</v>
      </c>
      <c r="FC63" s="663">
        <f t="shared" si="82"/>
        <v>0.89648590021683272</v>
      </c>
      <c r="FD63" s="663">
        <f t="shared" si="82"/>
        <v>0.51724655819777965</v>
      </c>
      <c r="FE63" s="663">
        <f t="shared" si="82"/>
        <v>3.5023728813567132</v>
      </c>
      <c r="FF63" s="663">
        <f t="shared" si="82"/>
        <v>0.42960498960499127</v>
      </c>
      <c r="FG63" s="663">
        <f t="shared" si="82"/>
        <v>0.44970620239389397</v>
      </c>
      <c r="FH63" s="663">
        <f t="shared" si="82"/>
        <v>0.59124463519312864</v>
      </c>
      <c r="FI63" s="663">
        <f t="shared" si="82"/>
        <v>0.98870813397132717</v>
      </c>
      <c r="FJ63" s="663">
        <f t="shared" si="82"/>
        <v>0.7583119266055417</v>
      </c>
      <c r="FK63" s="663">
        <f t="shared" si="82"/>
        <v>0.93081081081067119</v>
      </c>
      <c r="FL63" s="663">
        <f t="shared" si="82"/>
        <v>1.1544134078211126</v>
      </c>
      <c r="FM63" s="663">
        <f t="shared" si="82"/>
        <v>0.71501730103810246</v>
      </c>
      <c r="FN63" s="663">
        <f t="shared" si="82"/>
        <v>0.84862422997955567</v>
      </c>
      <c r="FO63" s="663">
        <f t="shared" si="82"/>
        <v>0.83490909090908916</v>
      </c>
      <c r="FQ63" s="1368"/>
      <c r="GM63" s="730">
        <f t="shared" si="82"/>
        <v>3.97384615384727</v>
      </c>
      <c r="GN63" s="663">
        <f t="shared" si="82"/>
        <v>1.6868571428574048</v>
      </c>
      <c r="GO63" s="663">
        <f t="shared" si="82"/>
        <v>4.3049999999996773</v>
      </c>
      <c r="GP63" s="663">
        <f t="shared" si="82"/>
        <v>3.5023728813567132</v>
      </c>
      <c r="GQ63" s="663">
        <f t="shared" si="82"/>
        <v>1.6143749999995056</v>
      </c>
      <c r="GR63" s="663">
        <f t="shared" si="82"/>
        <v>4.2606185567023775</v>
      </c>
      <c r="GS63" s="663">
        <f t="shared" si="82"/>
        <v>2.308826815642798</v>
      </c>
      <c r="GT63" s="663">
        <f t="shared" si="82"/>
        <v>2.7736912751669744</v>
      </c>
      <c r="GU63" s="663">
        <f t="shared" si="82"/>
        <v>2.8502068965513829</v>
      </c>
      <c r="GV63" s="663">
        <f t="shared" si="82"/>
        <v>1.0410075566751136</v>
      </c>
      <c r="GW63" s="663">
        <f t="shared" si="82"/>
        <v>2.1193846153847278</v>
      </c>
      <c r="GX63" s="663">
        <f t="shared" si="82"/>
        <v>2.2219354838712655</v>
      </c>
      <c r="GY63" s="663">
        <f t="shared" si="82"/>
        <v>1.6143750000000656</v>
      </c>
      <c r="GZ63" s="663">
        <f t="shared" si="82"/>
        <v>1.1641690140845988</v>
      </c>
      <c r="HA63" s="663">
        <f t="shared" si="82"/>
        <v>2.3889017341037264</v>
      </c>
      <c r="HB63" s="663">
        <f t="shared" si="82"/>
        <v>2.5992452830185369</v>
      </c>
      <c r="HC63" s="663">
        <f t="shared" si="82"/>
        <v>1.6868571428574048</v>
      </c>
      <c r="HD63" s="663">
        <f t="shared" si="82"/>
        <v>1.6335177865611721</v>
      </c>
      <c r="HE63" s="663">
        <f t="shared" si="82"/>
        <v>2.5047272727263685</v>
      </c>
      <c r="HF63" s="663">
        <f t="shared" si="82"/>
        <v>1.3684768211923444</v>
      </c>
      <c r="HG63" s="663">
        <f t="shared" si="82"/>
        <v>0.83322580645167477</v>
      </c>
      <c r="HH63" s="663">
        <f t="shared" si="82"/>
        <v>0.41872340425530774</v>
      </c>
    </row>
    <row r="64" spans="1:217" s="588" customFormat="1" x14ac:dyDescent="0.25">
      <c r="C64" s="731"/>
      <c r="T64" s="1037"/>
      <c r="AI64" s="731"/>
      <c r="AN64" s="1037"/>
      <c r="AT64" s="731"/>
      <c r="BB64" s="1037"/>
      <c r="BH64" s="731"/>
      <c r="BN64" s="1204"/>
      <c r="BO64" s="305"/>
      <c r="BP64" s="305"/>
      <c r="BQ64" s="305"/>
      <c r="BR64" s="305"/>
      <c r="BS64" s="1164"/>
      <c r="BT64" s="305"/>
      <c r="BU64" s="305"/>
      <c r="BV64" s="305"/>
      <c r="BW64" s="305"/>
      <c r="BX64" s="305"/>
      <c r="BY64" s="731"/>
      <c r="CC64" s="1037"/>
      <c r="CK64" s="731"/>
      <c r="CO64" s="1037"/>
      <c r="CU64" s="731"/>
      <c r="CX64" s="1037"/>
      <c r="DD64" s="296"/>
      <c r="DE64" s="305"/>
      <c r="DF64" s="305"/>
      <c r="DG64" s="305"/>
      <c r="DH64" s="305"/>
      <c r="DI64" s="305"/>
      <c r="DJ64" s="305"/>
      <c r="DK64" s="305"/>
      <c r="DL64" s="1111"/>
      <c r="DM64" s="305"/>
      <c r="DN64" s="305"/>
      <c r="DO64" s="305"/>
      <c r="DP64" s="305"/>
      <c r="DQ64" s="305"/>
      <c r="DR64" s="304"/>
      <c r="DS64" s="305"/>
      <c r="DT64" s="305"/>
      <c r="DU64" s="305"/>
      <c r="DV64" s="305"/>
      <c r="DW64" s="305"/>
      <c r="DX64" s="1111"/>
      <c r="DY64" s="305"/>
      <c r="DZ64" s="305"/>
      <c r="EA64" s="305"/>
      <c r="EB64" s="305"/>
      <c r="EC64" s="305"/>
      <c r="ED64" s="731"/>
      <c r="EE64" s="305"/>
      <c r="EF64" s="305"/>
      <c r="EG64" s="305"/>
      <c r="EH64" s="305"/>
      <c r="EI64" s="305"/>
      <c r="EJ64" s="305"/>
      <c r="EK64" s="305"/>
      <c r="EL64" s="1111"/>
      <c r="EM64" s="305"/>
      <c r="EN64" s="305"/>
      <c r="ER64" s="1258"/>
      <c r="ES64" s="731"/>
      <c r="EW64" s="1140"/>
      <c r="FQ64" s="1373"/>
      <c r="GM64" s="731"/>
    </row>
    <row r="65" spans="1:217" s="193" customFormat="1" x14ac:dyDescent="0.25">
      <c r="A65" s="589" t="s">
        <v>64</v>
      </c>
      <c r="B65" s="589"/>
      <c r="C65" s="913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1038"/>
      <c r="U65" s="589"/>
      <c r="V65" s="589"/>
      <c r="W65" s="589"/>
      <c r="X65" s="589"/>
      <c r="Y65" s="589"/>
      <c r="AF65" s="589"/>
      <c r="AG65" s="589"/>
      <c r="AH65" s="589"/>
      <c r="AI65" s="146"/>
      <c r="AN65" s="1039"/>
      <c r="AT65" s="146"/>
      <c r="BB65" s="1039"/>
      <c r="BH65" s="146"/>
      <c r="BN65" s="1205"/>
      <c r="BO65" s="305"/>
      <c r="BP65" s="305"/>
      <c r="BQ65" s="305"/>
      <c r="BR65" s="305"/>
      <c r="BS65" s="1164"/>
      <c r="BT65" s="305"/>
      <c r="BU65" s="305"/>
      <c r="BV65" s="305"/>
      <c r="BW65" s="305"/>
      <c r="BX65" s="305"/>
      <c r="BY65" s="146"/>
      <c r="CC65" s="1039"/>
      <c r="CK65" s="146"/>
      <c r="CO65" s="1039"/>
      <c r="CU65" s="146"/>
      <c r="CX65" s="1039"/>
      <c r="DD65" s="296"/>
      <c r="DE65" s="305"/>
      <c r="DF65" s="305"/>
      <c r="DG65" s="305"/>
      <c r="DH65" s="305"/>
      <c r="DI65" s="305"/>
      <c r="DJ65" s="305"/>
      <c r="DK65" s="305"/>
      <c r="DL65" s="1111"/>
      <c r="DM65" s="305"/>
      <c r="DN65" s="305"/>
      <c r="DO65" s="305"/>
      <c r="DP65" s="305"/>
      <c r="DQ65" s="305"/>
      <c r="DR65" s="304"/>
      <c r="DS65" s="305"/>
      <c r="DT65" s="305"/>
      <c r="DU65" s="305"/>
      <c r="DV65" s="305"/>
      <c r="DW65" s="305"/>
      <c r="DX65" s="1111"/>
      <c r="DY65" s="305"/>
      <c r="DZ65" s="305"/>
      <c r="EA65" s="305"/>
      <c r="EB65" s="305"/>
      <c r="EC65" s="305"/>
      <c r="ED65" s="146"/>
      <c r="EE65" s="305"/>
      <c r="EF65" s="305"/>
      <c r="EG65" s="305"/>
      <c r="EH65" s="305"/>
      <c r="EI65" s="305"/>
      <c r="EJ65" s="305"/>
      <c r="EK65" s="305"/>
      <c r="EL65" s="1111"/>
      <c r="EM65" s="305"/>
      <c r="EN65" s="305"/>
      <c r="ER65" s="1258"/>
      <c r="ES65" s="146"/>
      <c r="EW65" s="1140"/>
      <c r="EX65" s="589" t="s">
        <v>64</v>
      </c>
      <c r="FQ65" s="1374"/>
      <c r="GM65" s="146"/>
    </row>
    <row r="66" spans="1:217" s="193" customFormat="1" x14ac:dyDescent="0.25">
      <c r="A66" s="193" t="s">
        <v>32</v>
      </c>
      <c r="C66" s="146">
        <v>4.5594099999999997</v>
      </c>
      <c r="D66" s="193">
        <v>4.5235200000000004</v>
      </c>
      <c r="E66" s="193">
        <v>4.1248500000000003</v>
      </c>
      <c r="F66" s="193">
        <v>4.5889199999999999</v>
      </c>
      <c r="G66" s="193">
        <v>4.5351999999999997</v>
      </c>
      <c r="H66" s="193">
        <v>4.6216900000000001</v>
      </c>
      <c r="I66" s="193">
        <v>4.5648099999999996</v>
      </c>
      <c r="J66" s="193">
        <v>4.5125000000000002</v>
      </c>
      <c r="K66" s="193">
        <v>4.5788500000000001</v>
      </c>
      <c r="L66" s="193">
        <v>4.5078100000000001</v>
      </c>
      <c r="M66" s="193">
        <v>4.54556</v>
      </c>
      <c r="N66" s="193">
        <v>4.4921699999999998</v>
      </c>
      <c r="O66" s="193">
        <v>4.7082199999999998</v>
      </c>
      <c r="P66" s="193">
        <v>4.6643699999999999</v>
      </c>
      <c r="Q66" s="193">
        <v>4.5797999999999996</v>
      </c>
      <c r="R66" s="193">
        <v>5.0537000000000001</v>
      </c>
      <c r="S66" s="193">
        <v>4.4521199999999999</v>
      </c>
      <c r="T66" s="1039">
        <v>4.5231899999999996</v>
      </c>
      <c r="AI66" s="146">
        <v>5.05931</v>
      </c>
      <c r="AJ66" s="193">
        <v>4.6373800000000003</v>
      </c>
      <c r="AK66" s="193">
        <v>4.6357799999999996</v>
      </c>
      <c r="AL66" s="193">
        <v>4.5408900000000001</v>
      </c>
      <c r="AM66" s="193">
        <v>4.6198699999999997</v>
      </c>
      <c r="AN66" s="1039">
        <v>4.1350100000000003</v>
      </c>
      <c r="AT66" s="146">
        <v>4.6548299999999996</v>
      </c>
      <c r="AU66" s="193">
        <v>4.5933999999999999</v>
      </c>
      <c r="AV66" s="193">
        <v>4.5690400000000002</v>
      </c>
      <c r="AW66" s="193">
        <v>4.2663099999999998</v>
      </c>
      <c r="AX66" s="193">
        <v>4.4975800000000001</v>
      </c>
      <c r="AY66" s="193">
        <v>4.6118600000000001</v>
      </c>
      <c r="AZ66" s="193">
        <v>4.7834399999999997</v>
      </c>
      <c r="BA66" s="193">
        <v>4.47837</v>
      </c>
      <c r="BB66" s="1039">
        <v>4.5199499999999997</v>
      </c>
      <c r="BH66" s="146">
        <v>4.6201999999999996</v>
      </c>
      <c r="BI66" s="193">
        <v>4.6428399999999996</v>
      </c>
      <c r="BJ66" s="193">
        <v>4.52874</v>
      </c>
      <c r="BK66" s="193">
        <v>4.6286100000000001</v>
      </c>
      <c r="BL66" s="193">
        <v>4.2052500000000004</v>
      </c>
      <c r="BM66" s="193">
        <v>4.5458499999999997</v>
      </c>
      <c r="BN66" s="1205">
        <v>5.0560099999999997</v>
      </c>
      <c r="BO66" s="305"/>
      <c r="BP66" s="305"/>
      <c r="BQ66" s="305"/>
      <c r="BR66" s="305"/>
      <c r="BS66" s="1164"/>
      <c r="BT66" s="305"/>
      <c r="BU66" s="305"/>
      <c r="BV66" s="305"/>
      <c r="BW66" s="305"/>
      <c r="BX66" s="305"/>
      <c r="BY66" s="146">
        <v>4.5778800000000004</v>
      </c>
      <c r="BZ66" s="193">
        <v>4.58047</v>
      </c>
      <c r="CA66" s="193">
        <v>4.5506399999999996</v>
      </c>
      <c r="CB66" s="193">
        <v>4.5721600000000002</v>
      </c>
      <c r="CC66" s="1039">
        <v>4.6086200000000002</v>
      </c>
      <c r="CK66" s="146">
        <v>4.6439700000000004</v>
      </c>
      <c r="CL66" s="193">
        <v>4.6414600000000004</v>
      </c>
      <c r="CM66" s="193">
        <v>4.5892799999999996</v>
      </c>
      <c r="CN66" s="193">
        <v>4.5635500000000002</v>
      </c>
      <c r="CO66" s="1039">
        <v>4.52461</v>
      </c>
      <c r="CU66" s="146">
        <v>4.6154299999999999</v>
      </c>
      <c r="CV66" s="193">
        <v>4.6024000000000003</v>
      </c>
      <c r="CW66" s="193">
        <v>4.7044100000000002</v>
      </c>
      <c r="CX66" s="1039">
        <v>4.5878300000000003</v>
      </c>
      <c r="DD66" s="296"/>
      <c r="DE66" s="305"/>
      <c r="DF66" s="305"/>
      <c r="DG66" s="305"/>
      <c r="DH66" s="305"/>
      <c r="DI66" s="305"/>
      <c r="DJ66" s="305"/>
      <c r="DK66" s="305"/>
      <c r="DL66" s="1111"/>
      <c r="DM66" s="305"/>
      <c r="DN66" s="305"/>
      <c r="DO66" s="305"/>
      <c r="DP66" s="305"/>
      <c r="DQ66" s="305"/>
      <c r="DR66" s="304"/>
      <c r="DS66" s="305"/>
      <c r="DT66" s="305"/>
      <c r="DU66" s="305"/>
      <c r="DV66" s="305"/>
      <c r="DW66" s="305"/>
      <c r="DX66" s="1111"/>
      <c r="DY66" s="305"/>
      <c r="DZ66" s="305"/>
      <c r="EA66" s="305"/>
      <c r="EB66" s="305"/>
      <c r="EC66" s="305"/>
      <c r="ED66" s="146">
        <v>4.74132</v>
      </c>
      <c r="EE66" s="305"/>
      <c r="EF66" s="305"/>
      <c r="EG66" s="305"/>
      <c r="EH66" s="305"/>
      <c r="EI66" s="305"/>
      <c r="EJ66" s="305"/>
      <c r="EK66" s="305"/>
      <c r="EL66" s="1111"/>
      <c r="EM66" s="305"/>
      <c r="EN66" s="305"/>
      <c r="ER66" s="1258"/>
      <c r="ES66" s="146">
        <v>4.6218500000000002</v>
      </c>
      <c r="ET66" s="193">
        <v>4.5292300000000001</v>
      </c>
      <c r="EU66" s="193">
        <v>4.6117299999999997</v>
      </c>
      <c r="EW66" s="1140"/>
      <c r="EX66" s="193" t="s">
        <v>32</v>
      </c>
      <c r="EY66" s="193">
        <v>4.51457</v>
      </c>
      <c r="EZ66" s="193">
        <v>5.0365599999999997</v>
      </c>
      <c r="FA66" s="193">
        <v>4.9832999999999998</v>
      </c>
      <c r="FB66" s="193">
        <v>4.1758699999999997</v>
      </c>
      <c r="FC66" s="193">
        <v>4.2222600000000003</v>
      </c>
      <c r="FD66" s="193">
        <v>4.6810799999999997</v>
      </c>
      <c r="FE66" s="193">
        <v>4.6518899999999999</v>
      </c>
      <c r="FF66" s="193">
        <v>4.64499</v>
      </c>
      <c r="FG66" s="193">
        <v>4.6179699999999997</v>
      </c>
      <c r="FH66" s="193">
        <v>4.6785800000000002</v>
      </c>
      <c r="FI66" s="193">
        <v>4.5507499999999999</v>
      </c>
      <c r="FJ66" s="193">
        <v>4.6996200000000004</v>
      </c>
      <c r="FK66" s="193">
        <v>4.4952899999999998</v>
      </c>
      <c r="FL66" s="193">
        <v>4.7038500000000001</v>
      </c>
      <c r="FM66" s="193">
        <v>4.5470499999999996</v>
      </c>
      <c r="FN66" s="193">
        <v>4.7038200000000003</v>
      </c>
      <c r="FO66" s="193">
        <v>4.6328300000000002</v>
      </c>
      <c r="FQ66" s="1374"/>
      <c r="GM66" s="146">
        <v>4.6213499999999996</v>
      </c>
      <c r="GN66" s="193">
        <v>4.5277500000000002</v>
      </c>
      <c r="GO66" s="193">
        <v>4.5954800000000002</v>
      </c>
      <c r="GP66" s="193">
        <v>4.6692999999999998</v>
      </c>
      <c r="GQ66" s="193">
        <v>4.5113000000000003</v>
      </c>
      <c r="GR66" s="193">
        <v>4.4882799999999996</v>
      </c>
      <c r="GS66" s="193">
        <v>4.6293800000000003</v>
      </c>
      <c r="GT66" s="193">
        <v>4.6214300000000001</v>
      </c>
      <c r="GU66" s="193">
        <v>4.6197499999999998</v>
      </c>
      <c r="GV66" s="193">
        <v>4.5537900000000002</v>
      </c>
      <c r="GW66" s="193">
        <v>4.5586399999999996</v>
      </c>
      <c r="GX66" s="193">
        <v>4.62791</v>
      </c>
      <c r="GY66" s="193">
        <v>4.4441699999999997</v>
      </c>
      <c r="GZ66" s="193">
        <v>5.0300099999999999</v>
      </c>
      <c r="HA66" s="193">
        <v>4.6313300000000002</v>
      </c>
      <c r="HB66" s="193">
        <v>4.6108099999999999</v>
      </c>
      <c r="HC66" s="193">
        <v>4.59091</v>
      </c>
      <c r="HD66" s="193">
        <v>4.5844899999999997</v>
      </c>
      <c r="HE66" s="193">
        <v>4.5963599999999998</v>
      </c>
      <c r="HF66" s="193">
        <v>4.5308400000000004</v>
      </c>
      <c r="HG66" s="193">
        <v>4.7480500000000001</v>
      </c>
      <c r="HH66" s="193">
        <v>4.6022400000000001</v>
      </c>
    </row>
    <row r="67" spans="1:217" s="193" customFormat="1" x14ac:dyDescent="0.25">
      <c r="A67" s="193" t="s">
        <v>33</v>
      </c>
      <c r="C67" s="914">
        <v>4.5600399999999999</v>
      </c>
      <c r="D67" s="78">
        <v>4.5246899999999997</v>
      </c>
      <c r="E67" s="78">
        <v>4.1255800000000002</v>
      </c>
      <c r="F67" s="78">
        <v>4.58962</v>
      </c>
      <c r="G67" s="78">
        <v>4.5355499999999997</v>
      </c>
      <c r="H67" s="78">
        <v>4.6223349999999996</v>
      </c>
      <c r="I67" s="78">
        <v>4.5656699999999999</v>
      </c>
      <c r="J67" s="78">
        <v>4.5132099999999999</v>
      </c>
      <c r="K67" s="78">
        <v>4.5794800000000002</v>
      </c>
      <c r="L67" s="78">
        <v>4.5085800000000003</v>
      </c>
      <c r="M67" s="78">
        <v>4.5466499999999996</v>
      </c>
      <c r="N67" s="78">
        <v>4.4928299999999997</v>
      </c>
      <c r="O67" s="78">
        <v>4.7094699999999996</v>
      </c>
      <c r="P67" s="78">
        <v>4.6649399999999996</v>
      </c>
      <c r="Q67" s="78">
        <v>4.5803900000000004</v>
      </c>
      <c r="R67" s="78">
        <v>5.0544000000000002</v>
      </c>
      <c r="S67" s="78">
        <v>4.4529199999999998</v>
      </c>
      <c r="T67" s="1040">
        <v>4.5238899999999997</v>
      </c>
      <c r="U67" s="78"/>
      <c r="V67" s="78"/>
      <c r="W67" s="78"/>
      <c r="X67" s="78"/>
      <c r="Y67" s="78"/>
      <c r="AF67" s="78"/>
      <c r="AG67" s="78"/>
      <c r="AH67" s="78"/>
      <c r="AI67" s="146">
        <v>5.0594900000000003</v>
      </c>
      <c r="AJ67" s="193">
        <v>4.6379400000000004</v>
      </c>
      <c r="AK67" s="193">
        <v>4.6359300000000001</v>
      </c>
      <c r="AL67" s="193">
        <v>4.54129</v>
      </c>
      <c r="AM67" s="193">
        <v>4.6204900000000002</v>
      </c>
      <c r="AN67" s="1039">
        <v>4.1353200000000001</v>
      </c>
      <c r="AT67" s="146">
        <v>4.6554799999999998</v>
      </c>
      <c r="AU67" s="193">
        <v>4.5946199999999999</v>
      </c>
      <c r="AV67" s="193">
        <v>4.5692399999999997</v>
      </c>
      <c r="AW67" s="193">
        <v>4.2667000000000002</v>
      </c>
      <c r="AX67" s="193">
        <v>4.4979399999999998</v>
      </c>
      <c r="AY67" s="193">
        <v>4.6120400000000004</v>
      </c>
      <c r="AZ67" s="193">
        <v>4.7837899999999998</v>
      </c>
      <c r="BA67" s="193">
        <v>4.4786900000000003</v>
      </c>
      <c r="BB67" s="1039">
        <v>4.5202400000000003</v>
      </c>
      <c r="BH67" s="146">
        <v>4.6204499999999999</v>
      </c>
      <c r="BI67" s="193">
        <v>4.64323</v>
      </c>
      <c r="BJ67" s="193">
        <v>4.52921</v>
      </c>
      <c r="BK67" s="193">
        <v>4.6287900000000004</v>
      </c>
      <c r="BL67" s="193">
        <v>4.2057399999999996</v>
      </c>
      <c r="BM67" s="193">
        <v>4.54617</v>
      </c>
      <c r="BN67" s="1205">
        <v>5.0564</v>
      </c>
      <c r="BO67" s="305"/>
      <c r="BP67" s="305"/>
      <c r="BQ67" s="305"/>
      <c r="BR67" s="305"/>
      <c r="BS67" s="1164"/>
      <c r="BT67" s="305"/>
      <c r="BU67" s="305"/>
      <c r="BV67" s="305"/>
      <c r="BW67" s="305"/>
      <c r="BX67" s="305"/>
      <c r="BY67" s="146">
        <v>4.5784000000000002</v>
      </c>
      <c r="BZ67" s="193">
        <v>4.58101</v>
      </c>
      <c r="CA67" s="193">
        <v>4.5511600000000003</v>
      </c>
      <c r="CB67" s="193">
        <v>4.5728799999999996</v>
      </c>
      <c r="CC67" s="1039">
        <v>4.6093999999999999</v>
      </c>
      <c r="CK67" s="146">
        <v>4.6474700000000002</v>
      </c>
      <c r="CL67" s="193">
        <v>4.6421900000000003</v>
      </c>
      <c r="CM67" s="193">
        <v>4.5916100000000002</v>
      </c>
      <c r="CN67" s="193">
        <v>4.5642899999999997</v>
      </c>
      <c r="CO67" s="1039">
        <v>4.5251400000000004</v>
      </c>
      <c r="CU67" s="146">
        <v>4.61646</v>
      </c>
      <c r="CV67" s="193">
        <v>4.6031599999999999</v>
      </c>
      <c r="CW67" s="193">
        <v>4.7054299999999998</v>
      </c>
      <c r="CX67" s="1039">
        <v>4.5881499999999997</v>
      </c>
      <c r="DD67" s="296"/>
      <c r="DE67" s="305"/>
      <c r="DF67" s="305"/>
      <c r="DG67" s="305"/>
      <c r="DH67" s="305"/>
      <c r="DI67" s="305"/>
      <c r="DJ67" s="305"/>
      <c r="DK67" s="305"/>
      <c r="DL67" s="1111"/>
      <c r="DM67" s="305"/>
      <c r="DN67" s="305"/>
      <c r="DO67" s="305"/>
      <c r="DP67" s="305"/>
      <c r="DQ67" s="305"/>
      <c r="DR67" s="304"/>
      <c r="DS67" s="305"/>
      <c r="DT67" s="305"/>
      <c r="DU67" s="305"/>
      <c r="DV67" s="305"/>
      <c r="DW67" s="305"/>
      <c r="DX67" s="1111"/>
      <c r="DY67" s="305"/>
      <c r="DZ67" s="305"/>
      <c r="EA67" s="305"/>
      <c r="EB67" s="305"/>
      <c r="EC67" s="305"/>
      <c r="ED67" s="146">
        <v>4.7417499999999997</v>
      </c>
      <c r="EE67" s="305"/>
      <c r="EF67" s="305"/>
      <c r="EG67" s="305"/>
      <c r="EH67" s="305"/>
      <c r="EI67" s="305"/>
      <c r="EJ67" s="305"/>
      <c r="EK67" s="305"/>
      <c r="EL67" s="1111"/>
      <c r="EM67" s="305"/>
      <c r="EN67" s="305"/>
      <c r="ER67" s="1258"/>
      <c r="ES67" s="146">
        <v>4.6225199999999997</v>
      </c>
      <c r="ET67" s="193">
        <v>4.5304099999999998</v>
      </c>
      <c r="EU67" s="193">
        <v>4.6128900000000002</v>
      </c>
      <c r="EW67" s="1140"/>
      <c r="EX67" s="193" t="s">
        <v>33</v>
      </c>
      <c r="EY67" s="193">
        <v>4.51607</v>
      </c>
      <c r="EZ67" s="193">
        <v>5.0382600000000002</v>
      </c>
      <c r="FA67" s="193">
        <v>4.9847999999999999</v>
      </c>
      <c r="FB67" s="193">
        <v>4.1770500000000004</v>
      </c>
      <c r="FC67" s="193">
        <v>4.2239300000000002</v>
      </c>
      <c r="FD67" s="193">
        <v>4.6831199999999997</v>
      </c>
      <c r="FE67" s="193">
        <v>4.6520299999999999</v>
      </c>
      <c r="FF67" s="193">
        <v>4.6471499999999999</v>
      </c>
      <c r="FG67" s="193">
        <v>4.6197299999999997</v>
      </c>
      <c r="FH67" s="193">
        <v>4.6806999999999999</v>
      </c>
      <c r="FI67" s="193">
        <v>4.5522</v>
      </c>
      <c r="FJ67" s="193">
        <v>4.7015500000000001</v>
      </c>
      <c r="FK67" s="193">
        <v>4.4968399999999997</v>
      </c>
      <c r="FL67" s="193">
        <v>4.7047100000000004</v>
      </c>
      <c r="FM67" s="193">
        <v>4.5487599999999997</v>
      </c>
      <c r="FN67" s="193">
        <v>4.7057200000000003</v>
      </c>
      <c r="FO67" s="193">
        <v>4.6348399999999996</v>
      </c>
      <c r="FQ67" s="1374"/>
      <c r="GM67" s="146">
        <v>4.6218300000000001</v>
      </c>
      <c r="GN67" s="193">
        <v>4.5285200000000003</v>
      </c>
      <c r="GO67" s="193">
        <v>4.5961299999999996</v>
      </c>
      <c r="GP67" s="193">
        <v>4.6699099999999998</v>
      </c>
      <c r="GQ67" s="193">
        <v>4.5120399999999998</v>
      </c>
      <c r="GR67" s="193">
        <v>4.4887300000000003</v>
      </c>
      <c r="GS67" s="193">
        <v>4.6303000000000001</v>
      </c>
      <c r="GT67" s="193">
        <v>4.6220499999999998</v>
      </c>
      <c r="GU67" s="193">
        <v>4.6205800000000004</v>
      </c>
      <c r="GV67" s="193">
        <v>4.5544500000000001</v>
      </c>
      <c r="GW67" s="193">
        <v>4.5592199999999998</v>
      </c>
      <c r="GX67" s="193">
        <v>4.6286199999999997</v>
      </c>
      <c r="GY67" s="193">
        <v>4.4446899999999996</v>
      </c>
      <c r="GZ67" s="193">
        <v>5.03104</v>
      </c>
      <c r="HA67" s="193">
        <v>4.6321300000000001</v>
      </c>
      <c r="HB67" s="193">
        <v>4.61137</v>
      </c>
      <c r="HC67" s="193">
        <v>4.5914099999999998</v>
      </c>
      <c r="HD67" s="193">
        <v>4.5849799999999998</v>
      </c>
      <c r="HE67" s="193">
        <v>4.59694</v>
      </c>
      <c r="HF67" s="193">
        <v>4.5315000000000003</v>
      </c>
      <c r="HG67" s="193">
        <v>4.7496999999999998</v>
      </c>
      <c r="HH67" s="193">
        <v>4.6047900000000004</v>
      </c>
    </row>
    <row r="68" spans="1:217" s="193" customFormat="1" x14ac:dyDescent="0.25">
      <c r="A68" s="193" t="s">
        <v>170</v>
      </c>
      <c r="B68" s="193">
        <v>1</v>
      </c>
      <c r="C68" s="915">
        <f t="shared" ref="C68:AN68" si="83">(C67-C66)*1000</f>
        <v>0.63000000000013046</v>
      </c>
      <c r="D68" s="591">
        <f t="shared" si="83"/>
        <v>1.1699999999992272</v>
      </c>
      <c r="E68" s="591">
        <f t="shared" si="83"/>
        <v>0.7299999999998974</v>
      </c>
      <c r="F68" s="591">
        <f t="shared" ref="F68:M68" si="84">(F67-F66)*1000</f>
        <v>0.70000000000014495</v>
      </c>
      <c r="G68" s="591">
        <f t="shared" si="84"/>
        <v>0.35000000000007248</v>
      </c>
      <c r="H68" s="591">
        <f t="shared" si="84"/>
        <v>0.64499999999956259</v>
      </c>
      <c r="I68" s="591">
        <f t="shared" si="84"/>
        <v>0.86000000000030496</v>
      </c>
      <c r="J68" s="591">
        <f t="shared" si="84"/>
        <v>0.70999999999976637</v>
      </c>
      <c r="K68" s="591">
        <f t="shared" si="84"/>
        <v>0.63000000000013046</v>
      </c>
      <c r="L68" s="591">
        <f t="shared" si="84"/>
        <v>0.77000000000015945</v>
      </c>
      <c r="M68" s="591">
        <f t="shared" si="84"/>
        <v>1.0899999999995913</v>
      </c>
      <c r="N68" s="591">
        <f t="shared" si="83"/>
        <v>0.6599999999998829</v>
      </c>
      <c r="O68" s="591">
        <f t="shared" si="83"/>
        <v>1.2499999999997513</v>
      </c>
      <c r="P68" s="591">
        <f t="shared" si="83"/>
        <v>0.56999999999973738</v>
      </c>
      <c r="Q68" s="591">
        <f t="shared" si="83"/>
        <v>0.59000000000075659</v>
      </c>
      <c r="R68" s="591">
        <f t="shared" si="83"/>
        <v>0.70000000000014495</v>
      </c>
      <c r="S68" s="591">
        <f>(S67-S66)*1000</f>
        <v>0.79999999999991189</v>
      </c>
      <c r="T68" s="1041">
        <f>(T67-T66)*1000</f>
        <v>0.70000000000014495</v>
      </c>
      <c r="U68" s="591"/>
      <c r="V68" s="591"/>
      <c r="W68" s="591"/>
      <c r="X68" s="591"/>
      <c r="Y68" s="591"/>
      <c r="AF68" s="591"/>
      <c r="AG68" s="591"/>
      <c r="AH68" s="591"/>
      <c r="AI68" s="732">
        <f t="shared" si="83"/>
        <v>0.18000000000029104</v>
      </c>
      <c r="AJ68" s="627">
        <f t="shared" si="83"/>
        <v>0.56000000000011596</v>
      </c>
      <c r="AK68" s="627">
        <f t="shared" si="83"/>
        <v>0.15000000000053859</v>
      </c>
      <c r="AL68" s="627">
        <f t="shared" si="83"/>
        <v>0.39999999999995595</v>
      </c>
      <c r="AM68" s="627">
        <f t="shared" si="83"/>
        <v>0.62000000000050903</v>
      </c>
      <c r="AN68" s="1083">
        <f t="shared" si="83"/>
        <v>0.30999999999981043</v>
      </c>
      <c r="AO68" s="627"/>
      <c r="AP68" s="627"/>
      <c r="AQ68" s="627"/>
      <c r="AR68" s="627"/>
      <c r="AS68" s="627"/>
      <c r="AT68" s="732">
        <f>(AT67-AT66)*1000</f>
        <v>0.65000000000026148</v>
      </c>
      <c r="AU68" s="627">
        <f>(AU67-AU66)*1000</f>
        <v>1.2199999999999989</v>
      </c>
      <c r="AV68" s="589">
        <f t="shared" ref="AV68:BK68" si="85">(AV67-AV66)*1000</f>
        <v>0.19999999999953388</v>
      </c>
      <c r="AW68" s="627">
        <f t="shared" si="85"/>
        <v>0.39000000000033452</v>
      </c>
      <c r="AX68" s="627">
        <f t="shared" si="85"/>
        <v>0.3599999999996939</v>
      </c>
      <c r="AY68" s="627">
        <f t="shared" si="85"/>
        <v>0.18000000000029104</v>
      </c>
      <c r="AZ68" s="627">
        <f t="shared" si="85"/>
        <v>0.35000000000007248</v>
      </c>
      <c r="BA68" s="627">
        <f t="shared" si="85"/>
        <v>0.32000000000032003</v>
      </c>
      <c r="BB68" s="1083">
        <f>(BB67-BB66)*1000</f>
        <v>0.29000000000056758</v>
      </c>
      <c r="BC68" s="627"/>
      <c r="BD68" s="627"/>
      <c r="BE68" s="627"/>
      <c r="BF68" s="627"/>
      <c r="BG68" s="627"/>
      <c r="BH68" s="732">
        <f t="shared" si="85"/>
        <v>0.25000000000030553</v>
      </c>
      <c r="BI68" s="627">
        <f t="shared" si="85"/>
        <v>0.39000000000033452</v>
      </c>
      <c r="BJ68" s="627">
        <f t="shared" si="85"/>
        <v>0.46999999999997044</v>
      </c>
      <c r="BK68" s="627">
        <f t="shared" si="85"/>
        <v>0.18000000000029104</v>
      </c>
      <c r="BL68" s="627">
        <f>(BL67-BL66)*1000</f>
        <v>0.48999999999921329</v>
      </c>
      <c r="BM68" s="627">
        <f>(BM67-BM66)*1000</f>
        <v>0.32000000000032003</v>
      </c>
      <c r="BN68" s="1206">
        <f>(BN67-BN66)*1000</f>
        <v>0.39000000000033452</v>
      </c>
      <c r="BO68" s="850"/>
      <c r="BP68" s="850"/>
      <c r="BQ68" s="850"/>
      <c r="BR68" s="850"/>
      <c r="BS68" s="1165"/>
      <c r="BT68" s="850"/>
      <c r="BU68" s="850"/>
      <c r="BV68" s="850"/>
      <c r="BW68" s="850"/>
      <c r="BX68" s="850"/>
      <c r="BY68" s="732">
        <f t="shared" ref="BY68:CV68" si="86">(BY67-BY66)*1000</f>
        <v>0.51999999999985391</v>
      </c>
      <c r="BZ68" s="627">
        <f t="shared" si="86"/>
        <v>0.53999999999998494</v>
      </c>
      <c r="CA68" s="627">
        <f t="shared" si="86"/>
        <v>0.52000000000074209</v>
      </c>
      <c r="CB68" s="627">
        <f t="shared" si="86"/>
        <v>0.7199999999993878</v>
      </c>
      <c r="CC68" s="1083">
        <f t="shared" si="86"/>
        <v>0.77999999999978087</v>
      </c>
      <c r="CD68" s="627"/>
      <c r="CE68" s="627"/>
      <c r="CF68" s="627"/>
      <c r="CG68" s="627"/>
      <c r="CH68" s="627"/>
      <c r="CI68" s="627"/>
      <c r="CJ68" s="627"/>
      <c r="CK68" s="732">
        <f t="shared" si="86"/>
        <v>3.4999999999998366</v>
      </c>
      <c r="CL68" s="627">
        <f>(CL67-CL66)*1000</f>
        <v>0.7299999999998974</v>
      </c>
      <c r="CM68" s="627">
        <f>(CM67-CM66)*1000</f>
        <v>2.3300000000006094</v>
      </c>
      <c r="CN68" s="627">
        <f>(CN67-CN66)*1000</f>
        <v>0.73999999999951882</v>
      </c>
      <c r="CO68" s="1083">
        <f>(CO67-CO66)*1000</f>
        <v>0.53000000000036351</v>
      </c>
      <c r="CP68" s="627"/>
      <c r="CQ68" s="627"/>
      <c r="CR68" s="627"/>
      <c r="CS68" s="627"/>
      <c r="CT68" s="627"/>
      <c r="CU68" s="732">
        <f>(CU67-CU66)*1000</f>
        <v>1.0300000000000864</v>
      </c>
      <c r="CV68" s="627">
        <f t="shared" si="86"/>
        <v>0.75999999999964984</v>
      </c>
      <c r="CW68" s="627">
        <f>(CW67-CW66)*1000</f>
        <v>1.0199999999995768</v>
      </c>
      <c r="CX68" s="1083">
        <f>(CX67-CX66)*1000</f>
        <v>0.31999999999943185</v>
      </c>
      <c r="DD68" s="972"/>
      <c r="DE68" s="850"/>
      <c r="DF68" s="850"/>
      <c r="DG68" s="850"/>
      <c r="DH68" s="850"/>
      <c r="DI68" s="850"/>
      <c r="DJ68" s="850"/>
      <c r="DK68" s="850"/>
      <c r="DL68" s="1112"/>
      <c r="DM68" s="850"/>
      <c r="DN68" s="850"/>
      <c r="DO68" s="850"/>
      <c r="DP68" s="850"/>
      <c r="DQ68" s="850"/>
      <c r="DR68" s="998"/>
      <c r="DS68" s="850"/>
      <c r="DT68" s="850"/>
      <c r="DU68" s="850"/>
      <c r="DV68" s="850"/>
      <c r="DW68" s="850"/>
      <c r="DX68" s="1112"/>
      <c r="DY68" s="850"/>
      <c r="DZ68" s="850"/>
      <c r="EA68" s="850"/>
      <c r="EB68" s="850"/>
      <c r="EC68" s="850"/>
      <c r="ED68" s="732">
        <f>(ED67-ED66)*1000</f>
        <v>0.42999999999970839</v>
      </c>
      <c r="EE68" s="850"/>
      <c r="EF68" s="850"/>
      <c r="EG68" s="850"/>
      <c r="EH68" s="850"/>
      <c r="EI68" s="850"/>
      <c r="EJ68" s="850"/>
      <c r="EK68" s="850"/>
      <c r="EL68" s="1112"/>
      <c r="EM68" s="850"/>
      <c r="EN68" s="850"/>
      <c r="ER68" s="1258"/>
      <c r="ES68" s="732">
        <f>(ES67-ES66)*1000</f>
        <v>0.66999999999950433</v>
      </c>
      <c r="ET68" s="627">
        <f>(ET67-ET66)*1000</f>
        <v>1.1799999999997368</v>
      </c>
      <c r="EU68" s="627">
        <f>(EU67-EU66)*1000</f>
        <v>1.160000000000494</v>
      </c>
      <c r="EV68" s="627"/>
      <c r="EW68" s="1141"/>
      <c r="EX68" s="193" t="s">
        <v>170</v>
      </c>
      <c r="EY68" s="627">
        <f t="shared" ref="EY68:HH68" si="87">(EY67-EY66)*1000</f>
        <v>1.5000000000000568</v>
      </c>
      <c r="EZ68" s="627">
        <f t="shared" si="87"/>
        <v>1.7000000000004789</v>
      </c>
      <c r="FA68" s="627">
        <f t="shared" si="87"/>
        <v>1.5000000000000568</v>
      </c>
      <c r="FB68" s="627">
        <f t="shared" si="87"/>
        <v>1.180000000000625</v>
      </c>
      <c r="FC68" s="627">
        <f t="shared" si="87"/>
        <v>1.6699999999998383</v>
      </c>
      <c r="FD68" s="627">
        <f t="shared" si="87"/>
        <v>2.0400000000000418</v>
      </c>
      <c r="FE68" s="627">
        <f t="shared" si="87"/>
        <v>0.14000000000002899</v>
      </c>
      <c r="FF68" s="627">
        <f t="shared" si="87"/>
        <v>2.1599999999999397</v>
      </c>
      <c r="FG68" s="627">
        <f t="shared" si="87"/>
        <v>1.7599999999999838</v>
      </c>
      <c r="FH68" s="627">
        <f t="shared" si="87"/>
        <v>2.1199999999996777</v>
      </c>
      <c r="FI68" s="627">
        <f t="shared" si="87"/>
        <v>1.4500000000001734</v>
      </c>
      <c r="FJ68" s="627">
        <f t="shared" si="87"/>
        <v>1.9299999999997652</v>
      </c>
      <c r="FK68" s="627">
        <f t="shared" si="87"/>
        <v>1.5499999999999403</v>
      </c>
      <c r="FL68" s="627">
        <f t="shared" si="87"/>
        <v>0.86000000000030496</v>
      </c>
      <c r="FM68" s="627">
        <f t="shared" si="87"/>
        <v>1.7100000000001003</v>
      </c>
      <c r="FN68" s="627">
        <f t="shared" si="87"/>
        <v>1.9000000000000128</v>
      </c>
      <c r="FO68" s="627">
        <f t="shared" si="87"/>
        <v>2.0099999999994012</v>
      </c>
      <c r="FQ68" s="1374"/>
      <c r="GM68" s="732">
        <f t="shared" si="87"/>
        <v>0.48000000000048004</v>
      </c>
      <c r="GN68" s="627">
        <f t="shared" si="87"/>
        <v>0.77000000000015945</v>
      </c>
      <c r="GO68" s="627">
        <f t="shared" si="87"/>
        <v>0.6499999999993733</v>
      </c>
      <c r="GP68" s="627">
        <f t="shared" si="87"/>
        <v>0.60999999999999943</v>
      </c>
      <c r="GQ68" s="627">
        <f t="shared" si="87"/>
        <v>0.73999999999951882</v>
      </c>
      <c r="GR68" s="627">
        <f t="shared" si="87"/>
        <v>0.4500000000007276</v>
      </c>
      <c r="GS68" s="627">
        <f t="shared" si="87"/>
        <v>0.91999999999980986</v>
      </c>
      <c r="GT68" s="627">
        <f t="shared" si="87"/>
        <v>0.61999999999962085</v>
      </c>
      <c r="GU68" s="627">
        <f t="shared" si="87"/>
        <v>0.83000000000055252</v>
      </c>
      <c r="GV68" s="627">
        <f t="shared" si="87"/>
        <v>0.6599999999998829</v>
      </c>
      <c r="GW68" s="627">
        <f t="shared" si="87"/>
        <v>0.58000000000024698</v>
      </c>
      <c r="GX68" s="627">
        <f t="shared" si="87"/>
        <v>0.70999999999976637</v>
      </c>
      <c r="GY68" s="627">
        <f t="shared" si="87"/>
        <v>0.51999999999985391</v>
      </c>
      <c r="GZ68" s="627">
        <f t="shared" si="87"/>
        <v>1.0300000000000864</v>
      </c>
      <c r="HA68" s="627">
        <f t="shared" si="87"/>
        <v>0.79999999999991189</v>
      </c>
      <c r="HB68" s="627">
        <f t="shared" si="87"/>
        <v>0.56000000000011596</v>
      </c>
      <c r="HC68" s="627">
        <f t="shared" si="87"/>
        <v>0.49999999999972289</v>
      </c>
      <c r="HD68" s="627">
        <f t="shared" si="87"/>
        <v>0.49000000000010147</v>
      </c>
      <c r="HE68" s="627">
        <f t="shared" si="87"/>
        <v>0.58000000000024698</v>
      </c>
      <c r="HF68" s="627">
        <f t="shared" si="87"/>
        <v>0.6599999999998829</v>
      </c>
      <c r="HG68" s="627">
        <f t="shared" si="87"/>
        <v>1.6499999999997073</v>
      </c>
      <c r="HH68" s="627">
        <f t="shared" si="87"/>
        <v>2.5500000000002743</v>
      </c>
    </row>
    <row r="69" spans="1:217" s="193" customFormat="1" x14ac:dyDescent="0.25">
      <c r="A69" s="193" t="s">
        <v>396</v>
      </c>
      <c r="B69" s="661">
        <f>B68/1</f>
        <v>1</v>
      </c>
      <c r="C69" s="733">
        <f>C68/1</f>
        <v>0.63000000000013046</v>
      </c>
      <c r="D69" s="661">
        <f t="shared" ref="D69:S69" si="88">D68/1</f>
        <v>1.1699999999992272</v>
      </c>
      <c r="E69" s="661">
        <f t="shared" si="88"/>
        <v>0.7299999999998974</v>
      </c>
      <c r="F69" s="661">
        <f t="shared" ref="F69:M69" si="89">F68/1</f>
        <v>0.70000000000014495</v>
      </c>
      <c r="G69" s="661">
        <f t="shared" si="89"/>
        <v>0.35000000000007248</v>
      </c>
      <c r="H69" s="661">
        <f t="shared" si="89"/>
        <v>0.64499999999956259</v>
      </c>
      <c r="I69" s="661">
        <f t="shared" si="89"/>
        <v>0.86000000000030496</v>
      </c>
      <c r="J69" s="661">
        <f t="shared" si="89"/>
        <v>0.70999999999976637</v>
      </c>
      <c r="K69" s="661">
        <f t="shared" si="89"/>
        <v>0.63000000000013046</v>
      </c>
      <c r="L69" s="661">
        <f t="shared" si="89"/>
        <v>0.77000000000015945</v>
      </c>
      <c r="M69" s="661">
        <f t="shared" si="89"/>
        <v>1.0899999999995913</v>
      </c>
      <c r="N69" s="661">
        <f t="shared" si="88"/>
        <v>0.6599999999998829</v>
      </c>
      <c r="O69" s="661">
        <f t="shared" si="88"/>
        <v>1.2499999999997513</v>
      </c>
      <c r="P69" s="661">
        <f t="shared" si="88"/>
        <v>0.56999999999973738</v>
      </c>
      <c r="Q69" s="661">
        <f t="shared" si="88"/>
        <v>0.59000000000075659</v>
      </c>
      <c r="R69" s="661">
        <f t="shared" si="88"/>
        <v>0.70000000000014495</v>
      </c>
      <c r="S69" s="661">
        <f t="shared" si="88"/>
        <v>0.79999999999991189</v>
      </c>
      <c r="T69" s="1042">
        <f>T68/5</f>
        <v>0.14000000000002899</v>
      </c>
      <c r="U69" s="744"/>
      <c r="V69" s="744"/>
      <c r="W69" s="744"/>
      <c r="X69" s="744"/>
      <c r="Y69" s="744"/>
      <c r="AF69" s="661"/>
      <c r="AG69" s="661"/>
      <c r="AH69" s="661"/>
      <c r="AI69" s="733">
        <f t="shared" ref="AI69:AJ69" si="90">AI68/1</f>
        <v>0.18000000000029104</v>
      </c>
      <c r="AJ69" s="661">
        <f t="shared" si="90"/>
        <v>0.56000000000011596</v>
      </c>
      <c r="AK69" s="661"/>
      <c r="AL69" s="661">
        <f>AL68/1</f>
        <v>0.39999999999995595</v>
      </c>
      <c r="AM69" s="661">
        <f>AM68/1</f>
        <v>0.62000000000050903</v>
      </c>
      <c r="AN69" s="1043">
        <f>AN68/1</f>
        <v>0.30999999999981043</v>
      </c>
      <c r="AO69" s="661"/>
      <c r="AP69" s="661"/>
      <c r="AQ69" s="661"/>
      <c r="AR69" s="661"/>
      <c r="AS69" s="661"/>
      <c r="AT69" s="733">
        <f>AT68/1</f>
        <v>0.65000000000026148</v>
      </c>
      <c r="AU69" s="661">
        <f t="shared" ref="AU69:CC69" si="91">AU68/1</f>
        <v>1.2199999999999989</v>
      </c>
      <c r="AV69" s="661">
        <f t="shared" si="91"/>
        <v>0.19999999999953388</v>
      </c>
      <c r="AW69" s="661">
        <f t="shared" si="91"/>
        <v>0.39000000000033452</v>
      </c>
      <c r="AX69" s="661">
        <f t="shared" si="91"/>
        <v>0.3599999999996939</v>
      </c>
      <c r="AY69" s="661">
        <f t="shared" si="91"/>
        <v>0.18000000000029104</v>
      </c>
      <c r="AZ69" s="661">
        <f t="shared" si="91"/>
        <v>0.35000000000007248</v>
      </c>
      <c r="BA69" s="661">
        <f t="shared" si="91"/>
        <v>0.32000000000032003</v>
      </c>
      <c r="BB69" s="1043">
        <f t="shared" si="91"/>
        <v>0.29000000000056758</v>
      </c>
      <c r="BC69" s="661"/>
      <c r="BD69" s="661"/>
      <c r="BE69" s="661"/>
      <c r="BF69" s="661"/>
      <c r="BG69" s="661"/>
      <c r="BH69" s="733">
        <f t="shared" si="91"/>
        <v>0.25000000000030553</v>
      </c>
      <c r="BI69" s="661">
        <f t="shared" si="91"/>
        <v>0.39000000000033452</v>
      </c>
      <c r="BJ69" s="661">
        <f t="shared" si="91"/>
        <v>0.46999999999997044</v>
      </c>
      <c r="BK69" s="661">
        <f t="shared" si="91"/>
        <v>0.18000000000029104</v>
      </c>
      <c r="BL69" s="661">
        <f t="shared" si="91"/>
        <v>0.48999999999921329</v>
      </c>
      <c r="BM69" s="661">
        <f>BM68/1</f>
        <v>0.32000000000032003</v>
      </c>
      <c r="BN69" s="1207">
        <f>BN68/1</f>
        <v>0.39000000000033452</v>
      </c>
      <c r="BO69" s="854"/>
      <c r="BP69" s="854"/>
      <c r="BQ69" s="854"/>
      <c r="BR69" s="854"/>
      <c r="BS69" s="1169"/>
      <c r="BT69" s="854"/>
      <c r="BU69" s="854"/>
      <c r="BV69" s="854"/>
      <c r="BW69" s="854"/>
      <c r="BX69" s="854"/>
      <c r="BY69" s="733">
        <f t="shared" si="91"/>
        <v>0.51999999999985391</v>
      </c>
      <c r="BZ69" s="661">
        <f t="shared" si="91"/>
        <v>0.53999999999998494</v>
      </c>
      <c r="CA69" s="661">
        <f t="shared" si="91"/>
        <v>0.52000000000074209</v>
      </c>
      <c r="CB69" s="661">
        <f t="shared" si="91"/>
        <v>0.7199999999993878</v>
      </c>
      <c r="CC69" s="1043">
        <f t="shared" si="91"/>
        <v>0.77999999999978087</v>
      </c>
      <c r="CD69" s="661"/>
      <c r="CE69" s="661"/>
      <c r="CF69" s="661"/>
      <c r="CG69" s="661"/>
      <c r="CH69" s="661"/>
      <c r="CI69" s="661"/>
      <c r="CJ69" s="661"/>
      <c r="CK69" s="967">
        <f>CK68/5</f>
        <v>0.69999999999996732</v>
      </c>
      <c r="CL69" s="661">
        <f>CL68/1</f>
        <v>0.7299999999998974</v>
      </c>
      <c r="CM69" s="661">
        <f>CM68/1</f>
        <v>2.3300000000006094</v>
      </c>
      <c r="CN69" s="661">
        <f t="shared" ref="CN69:CV69" si="92">CN68/1</f>
        <v>0.73999999999951882</v>
      </c>
      <c r="CO69" s="1043">
        <f t="shared" si="92"/>
        <v>0.53000000000036351</v>
      </c>
      <c r="CP69" s="661"/>
      <c r="CQ69" s="661"/>
      <c r="CR69" s="661"/>
      <c r="CS69" s="661"/>
      <c r="CT69" s="661"/>
      <c r="CU69" s="733">
        <f t="shared" si="92"/>
        <v>1.0300000000000864</v>
      </c>
      <c r="CV69" s="661">
        <f t="shared" si="92"/>
        <v>0.75999999999964984</v>
      </c>
      <c r="CW69" s="661">
        <f>CW68/1</f>
        <v>1.0199999999995768</v>
      </c>
      <c r="CX69" s="1043">
        <f>CX68/1</f>
        <v>0.31999999999943185</v>
      </c>
      <c r="DD69" s="976"/>
      <c r="DE69" s="854"/>
      <c r="DF69" s="854"/>
      <c r="DG69" s="854"/>
      <c r="DH69" s="854"/>
      <c r="DI69" s="854"/>
      <c r="DJ69" s="854"/>
      <c r="DK69" s="854"/>
      <c r="DL69" s="1116"/>
      <c r="DM69" s="854"/>
      <c r="DN69" s="854"/>
      <c r="DO69" s="854"/>
      <c r="DP69" s="854"/>
      <c r="DQ69" s="854"/>
      <c r="DR69" s="1002"/>
      <c r="DS69" s="854"/>
      <c r="DT69" s="854"/>
      <c r="DU69" s="854"/>
      <c r="DV69" s="854"/>
      <c r="DW69" s="854"/>
      <c r="DX69" s="1116"/>
      <c r="DY69" s="854"/>
      <c r="DZ69" s="854"/>
      <c r="EA69" s="854"/>
      <c r="EB69" s="854"/>
      <c r="EC69" s="854"/>
      <c r="ED69" s="733">
        <f>ED68/1</f>
        <v>0.42999999999970839</v>
      </c>
      <c r="EE69" s="854"/>
      <c r="EF69" s="854"/>
      <c r="EG69" s="854"/>
      <c r="EH69" s="854"/>
      <c r="EI69" s="854"/>
      <c r="EJ69" s="854"/>
      <c r="EK69" s="854"/>
      <c r="EL69" s="1116"/>
      <c r="EM69" s="854"/>
      <c r="EN69" s="854"/>
      <c r="ER69" s="1258"/>
      <c r="ES69" s="733">
        <f>ES68/1</f>
        <v>0.66999999999950433</v>
      </c>
      <c r="ET69" s="661">
        <f>ET68/1</f>
        <v>1.1799999999997368</v>
      </c>
      <c r="EU69" s="661">
        <f>EU68/1</f>
        <v>1.160000000000494</v>
      </c>
      <c r="EV69" s="661"/>
      <c r="EW69" s="1144"/>
      <c r="EX69" s="193" t="s">
        <v>477</v>
      </c>
      <c r="EY69" s="661">
        <f>EY68/8</f>
        <v>0.18750000000000711</v>
      </c>
      <c r="EZ69" s="661">
        <f t="shared" ref="EZ69:FH69" si="93">EZ68/8</f>
        <v>0.21250000000005986</v>
      </c>
      <c r="FA69" s="661">
        <f t="shared" si="93"/>
        <v>0.18750000000000711</v>
      </c>
      <c r="FB69" s="661">
        <f t="shared" si="93"/>
        <v>0.14750000000007812</v>
      </c>
      <c r="FC69" s="661">
        <f t="shared" si="93"/>
        <v>0.20874999999997979</v>
      </c>
      <c r="FD69" s="661">
        <f t="shared" si="93"/>
        <v>0.25500000000000522</v>
      </c>
      <c r="FE69" s="661">
        <f t="shared" si="93"/>
        <v>1.7500000000003624E-2</v>
      </c>
      <c r="FF69" s="661">
        <f t="shared" si="93"/>
        <v>0.26999999999999247</v>
      </c>
      <c r="FG69" s="661">
        <f t="shared" si="93"/>
        <v>0.21999999999999797</v>
      </c>
      <c r="FH69" s="661">
        <f t="shared" si="93"/>
        <v>0.26499999999995971</v>
      </c>
      <c r="FI69" s="661">
        <f t="shared" ref="FI69:HH69" si="94">FI68/8</f>
        <v>0.18125000000002167</v>
      </c>
      <c r="FJ69" s="661">
        <f t="shared" si="94"/>
        <v>0.24124999999997065</v>
      </c>
      <c r="FK69" s="661">
        <f t="shared" si="94"/>
        <v>0.19374999999999254</v>
      </c>
      <c r="FL69" s="661">
        <f t="shared" si="94"/>
        <v>0.10750000000003812</v>
      </c>
      <c r="FM69" s="661">
        <f t="shared" si="94"/>
        <v>0.21375000000001254</v>
      </c>
      <c r="FN69" s="661">
        <f t="shared" si="94"/>
        <v>0.2375000000000016</v>
      </c>
      <c r="FO69" s="661">
        <f t="shared" si="94"/>
        <v>0.25124999999992514</v>
      </c>
      <c r="FQ69" s="1374"/>
      <c r="GM69" s="733">
        <f t="shared" si="94"/>
        <v>6.0000000000060005E-2</v>
      </c>
      <c r="GN69" s="661">
        <f t="shared" si="94"/>
        <v>9.6250000000019931E-2</v>
      </c>
      <c r="GO69" s="661">
        <f t="shared" si="94"/>
        <v>8.1249999999921663E-2</v>
      </c>
      <c r="GP69" s="661">
        <f t="shared" si="94"/>
        <v>7.6249999999999929E-2</v>
      </c>
      <c r="GQ69" s="661">
        <f t="shared" si="94"/>
        <v>9.2499999999939853E-2</v>
      </c>
      <c r="GR69" s="661">
        <f t="shared" si="94"/>
        <v>5.6250000000090949E-2</v>
      </c>
      <c r="GS69" s="661">
        <f t="shared" si="94"/>
        <v>0.11499999999997623</v>
      </c>
      <c r="GT69" s="661">
        <f t="shared" si="94"/>
        <v>7.7499999999952607E-2</v>
      </c>
      <c r="GU69" s="661">
        <f t="shared" si="94"/>
        <v>0.10375000000006906</v>
      </c>
      <c r="GV69" s="661">
        <f t="shared" si="94"/>
        <v>8.2499999999985363E-2</v>
      </c>
      <c r="GW69" s="661">
        <f t="shared" si="94"/>
        <v>7.2500000000030873E-2</v>
      </c>
      <c r="GX69" s="661">
        <f t="shared" si="94"/>
        <v>8.8749999999970797E-2</v>
      </c>
      <c r="GY69" s="661">
        <f t="shared" si="94"/>
        <v>6.4999999999981739E-2</v>
      </c>
      <c r="GZ69" s="661">
        <f t="shared" si="94"/>
        <v>0.1287500000000108</v>
      </c>
      <c r="HA69" s="661">
        <f t="shared" si="94"/>
        <v>9.9999999999988987E-2</v>
      </c>
      <c r="HB69" s="661">
        <f t="shared" si="94"/>
        <v>7.0000000000014495E-2</v>
      </c>
      <c r="HC69" s="661">
        <f t="shared" si="94"/>
        <v>6.2499999999965361E-2</v>
      </c>
      <c r="HD69" s="661">
        <f t="shared" si="94"/>
        <v>6.1250000000012683E-2</v>
      </c>
      <c r="HE69" s="661">
        <f t="shared" si="94"/>
        <v>7.2500000000030873E-2</v>
      </c>
      <c r="HF69" s="661">
        <f t="shared" si="94"/>
        <v>8.2499999999985363E-2</v>
      </c>
      <c r="HG69" s="661">
        <f t="shared" si="94"/>
        <v>0.20624999999996341</v>
      </c>
      <c r="HH69" s="661">
        <f t="shared" si="94"/>
        <v>0.31875000000003428</v>
      </c>
    </row>
    <row r="70" spans="1:217" s="193" customFormat="1" x14ac:dyDescent="0.25">
      <c r="A70" s="193" t="s">
        <v>41</v>
      </c>
      <c r="B70" s="661">
        <f>IF(B69&lt;0.1,0.1,B69)</f>
        <v>1</v>
      </c>
      <c r="C70" s="733">
        <f t="shared" ref="C70:AJ70" si="95">IF(C69&lt;0.1,0.1,C69)</f>
        <v>0.63000000000013046</v>
      </c>
      <c r="D70" s="661">
        <f t="shared" si="95"/>
        <v>1.1699999999992272</v>
      </c>
      <c r="E70" s="661">
        <f t="shared" si="95"/>
        <v>0.7299999999998974</v>
      </c>
      <c r="F70" s="661">
        <f t="shared" ref="F70:M70" si="96">IF(F69&lt;0.1,0.1,F69)</f>
        <v>0.70000000000014495</v>
      </c>
      <c r="G70" s="661">
        <f t="shared" si="96"/>
        <v>0.35000000000007248</v>
      </c>
      <c r="H70" s="661">
        <f t="shared" si="96"/>
        <v>0.64499999999956259</v>
      </c>
      <c r="I70" s="661">
        <f t="shared" si="96"/>
        <v>0.86000000000030496</v>
      </c>
      <c r="J70" s="661">
        <f t="shared" si="96"/>
        <v>0.70999999999976637</v>
      </c>
      <c r="K70" s="661">
        <f t="shared" si="96"/>
        <v>0.63000000000013046</v>
      </c>
      <c r="L70" s="661">
        <f t="shared" si="96"/>
        <v>0.77000000000015945</v>
      </c>
      <c r="M70" s="661">
        <f t="shared" si="96"/>
        <v>1.0899999999995913</v>
      </c>
      <c r="N70" s="661">
        <f t="shared" si="95"/>
        <v>0.6599999999998829</v>
      </c>
      <c r="O70" s="661">
        <f t="shared" si="95"/>
        <v>1.2499999999997513</v>
      </c>
      <c r="P70" s="661">
        <f t="shared" si="95"/>
        <v>0.56999999999973738</v>
      </c>
      <c r="Q70" s="661">
        <f t="shared" si="95"/>
        <v>0.59000000000075659</v>
      </c>
      <c r="R70" s="661">
        <f t="shared" si="95"/>
        <v>0.70000000000014495</v>
      </c>
      <c r="S70" s="661">
        <f>IF(S69&lt;0.1,0.1,S69)</f>
        <v>0.79999999999991189</v>
      </c>
      <c r="T70" s="1042">
        <f>IF(T69&lt;0.1,0.1,T69)</f>
        <v>0.14000000000002899</v>
      </c>
      <c r="U70" s="744"/>
      <c r="V70" s="744"/>
      <c r="W70" s="744"/>
      <c r="X70" s="744"/>
      <c r="Y70" s="744"/>
      <c r="AF70" s="661"/>
      <c r="AG70" s="661"/>
      <c r="AH70" s="661"/>
      <c r="AI70" s="733">
        <f t="shared" si="95"/>
        <v>0.18000000000029104</v>
      </c>
      <c r="AJ70" s="661">
        <f t="shared" si="95"/>
        <v>0.56000000000011596</v>
      </c>
      <c r="AK70" s="661"/>
      <c r="AL70" s="661">
        <f t="shared" ref="AL70:BK70" si="97">IF(AL69&lt;0.1,0.1,AL69)</f>
        <v>0.39999999999995595</v>
      </c>
      <c r="AM70" s="661">
        <f t="shared" si="97"/>
        <v>0.62000000000050903</v>
      </c>
      <c r="AN70" s="1043">
        <f t="shared" si="97"/>
        <v>0.30999999999981043</v>
      </c>
      <c r="AO70" s="661"/>
      <c r="AP70" s="661"/>
      <c r="AQ70" s="661"/>
      <c r="AR70" s="661"/>
      <c r="AS70" s="661"/>
      <c r="AT70" s="733">
        <f>IF(AT69&lt;0.1,0.1,AT69)</f>
        <v>0.65000000000026148</v>
      </c>
      <c r="AU70" s="661">
        <f>IF(AU69&lt;0.1,0.1,AU69)</f>
        <v>1.2199999999999989</v>
      </c>
      <c r="AV70" s="661">
        <f t="shared" si="97"/>
        <v>0.19999999999953388</v>
      </c>
      <c r="AW70" s="661">
        <f t="shared" si="97"/>
        <v>0.39000000000033452</v>
      </c>
      <c r="AX70" s="661">
        <f t="shared" si="97"/>
        <v>0.3599999999996939</v>
      </c>
      <c r="AY70" s="661">
        <f t="shared" si="97"/>
        <v>0.18000000000029104</v>
      </c>
      <c r="AZ70" s="661">
        <f t="shared" si="97"/>
        <v>0.35000000000007248</v>
      </c>
      <c r="BA70" s="661">
        <f t="shared" si="97"/>
        <v>0.32000000000032003</v>
      </c>
      <c r="BB70" s="1043">
        <f>IF(BB69&lt;0.1,0.1,BB69)</f>
        <v>0.29000000000056758</v>
      </c>
      <c r="BC70" s="661"/>
      <c r="BD70" s="661"/>
      <c r="BE70" s="661"/>
      <c r="BF70" s="661"/>
      <c r="BG70" s="661"/>
      <c r="BH70" s="733">
        <f t="shared" si="97"/>
        <v>0.25000000000030553</v>
      </c>
      <c r="BI70" s="661">
        <f t="shared" si="97"/>
        <v>0.39000000000033452</v>
      </c>
      <c r="BJ70" s="661">
        <f t="shared" si="97"/>
        <v>0.46999999999997044</v>
      </c>
      <c r="BK70" s="661">
        <f t="shared" si="97"/>
        <v>0.18000000000029104</v>
      </c>
      <c r="BL70" s="661">
        <f>IF(BL69&lt;0.1,0.1,BL69)</f>
        <v>0.48999999999921329</v>
      </c>
      <c r="BM70" s="661">
        <f>IF(BM69&lt;0.1,0.1,BM69)</f>
        <v>0.32000000000032003</v>
      </c>
      <c r="BN70" s="1207">
        <f>IF(BN69&lt;0.1,0.1,BN69)</f>
        <v>0.39000000000033452</v>
      </c>
      <c r="BO70" s="854"/>
      <c r="BP70" s="854"/>
      <c r="BQ70" s="854"/>
      <c r="BR70" s="854"/>
      <c r="BS70" s="1169"/>
      <c r="BT70" s="854"/>
      <c r="BU70" s="854"/>
      <c r="BV70" s="854"/>
      <c r="BW70" s="854"/>
      <c r="BX70" s="854"/>
      <c r="BY70" s="733">
        <f t="shared" ref="BY70:CV70" si="98">IF(BY69&lt;0.1,0.1,BY69)</f>
        <v>0.51999999999985391</v>
      </c>
      <c r="BZ70" s="661">
        <f t="shared" si="98"/>
        <v>0.53999999999998494</v>
      </c>
      <c r="CA70" s="661">
        <f t="shared" si="98"/>
        <v>0.52000000000074209</v>
      </c>
      <c r="CB70" s="661">
        <f t="shared" si="98"/>
        <v>0.7199999999993878</v>
      </c>
      <c r="CC70" s="1043">
        <f t="shared" si="98"/>
        <v>0.77999999999978087</v>
      </c>
      <c r="CD70" s="661"/>
      <c r="CE70" s="661"/>
      <c r="CF70" s="661"/>
      <c r="CG70" s="661"/>
      <c r="CH70" s="661"/>
      <c r="CI70" s="661"/>
      <c r="CJ70" s="661"/>
      <c r="CK70" s="967">
        <f t="shared" si="98"/>
        <v>0.69999999999996732</v>
      </c>
      <c r="CL70" s="661">
        <f>IF(CL69&lt;0.1,0.1,CL69)</f>
        <v>0.7299999999998974</v>
      </c>
      <c r="CM70" s="661">
        <f>IF(CM69&lt;0.1,0.1,CM69)</f>
        <v>2.3300000000006094</v>
      </c>
      <c r="CN70" s="661">
        <f>IF(CN69&lt;0.1,0.1,CN69)</f>
        <v>0.73999999999951882</v>
      </c>
      <c r="CO70" s="1043">
        <f>IF(CO69&lt;0.1,0.1,CO69)</f>
        <v>0.53000000000036351</v>
      </c>
      <c r="CP70" s="661"/>
      <c r="CQ70" s="661"/>
      <c r="CR70" s="661"/>
      <c r="CS70" s="661"/>
      <c r="CT70" s="661"/>
      <c r="CU70" s="733">
        <f>IF(CU69&lt;0.1,0.1,CU69)</f>
        <v>1.0300000000000864</v>
      </c>
      <c r="CV70" s="661">
        <f t="shared" si="98"/>
        <v>0.75999999999964984</v>
      </c>
      <c r="CW70" s="661">
        <f>IF(CW69&lt;0.1,0.1,CW69)</f>
        <v>1.0199999999995768</v>
      </c>
      <c r="CX70" s="1043">
        <f>IF(CX69&lt;0.1,0.1,CX69)</f>
        <v>0.31999999999943185</v>
      </c>
      <c r="DD70" s="976"/>
      <c r="DE70" s="854"/>
      <c r="DF70" s="854"/>
      <c r="DG70" s="854"/>
      <c r="DH70" s="854"/>
      <c r="DI70" s="854"/>
      <c r="DJ70" s="854"/>
      <c r="DK70" s="854"/>
      <c r="DL70" s="1116"/>
      <c r="DM70" s="854"/>
      <c r="DN70" s="854"/>
      <c r="DO70" s="854"/>
      <c r="DP70" s="854"/>
      <c r="DQ70" s="854"/>
      <c r="DR70" s="1002"/>
      <c r="DS70" s="854"/>
      <c r="DT70" s="854"/>
      <c r="DU70" s="854"/>
      <c r="DV70" s="854"/>
      <c r="DW70" s="854"/>
      <c r="DX70" s="1116"/>
      <c r="DY70" s="854"/>
      <c r="DZ70" s="854"/>
      <c r="EA70" s="854"/>
      <c r="EB70" s="854"/>
      <c r="EC70" s="854"/>
      <c r="ED70" s="733">
        <f>IF(ED69&lt;0.1,0.1,ED69)</f>
        <v>0.42999999999970839</v>
      </c>
      <c r="EE70" s="854"/>
      <c r="EF70" s="854"/>
      <c r="EG70" s="854"/>
      <c r="EH70" s="854"/>
      <c r="EI70" s="854"/>
      <c r="EJ70" s="854"/>
      <c r="EK70" s="854"/>
      <c r="EL70" s="1116"/>
      <c r="EM70" s="854"/>
      <c r="EN70" s="854"/>
      <c r="ER70" s="1258"/>
      <c r="ES70" s="733">
        <f>IF(ES69&lt;0.1,0.1,ES69)</f>
        <v>0.66999999999950433</v>
      </c>
      <c r="ET70" s="661">
        <f>IF(ET69&lt;0.1,0.1,ET69)</f>
        <v>1.1799999999997368</v>
      </c>
      <c r="EU70" s="661">
        <f>IF(EU69&lt;0.1,0.1,EU69)</f>
        <v>1.160000000000494</v>
      </c>
      <c r="EV70" s="661"/>
      <c r="EW70" s="1144"/>
      <c r="EX70" s="193" t="s">
        <v>41</v>
      </c>
      <c r="EY70" s="661">
        <f>IF(EY69&lt;0.1,0.1,EY69)</f>
        <v>0.18750000000000711</v>
      </c>
      <c r="EZ70" s="661">
        <f t="shared" ref="EZ70:FH70" si="99">IF(EZ69&lt;0.1,0.1,EZ69)</f>
        <v>0.21250000000005986</v>
      </c>
      <c r="FA70" s="661">
        <f t="shared" si="99"/>
        <v>0.18750000000000711</v>
      </c>
      <c r="FB70" s="661">
        <f t="shared" si="99"/>
        <v>0.14750000000007812</v>
      </c>
      <c r="FC70" s="661">
        <f t="shared" si="99"/>
        <v>0.20874999999997979</v>
      </c>
      <c r="FD70" s="661">
        <f t="shared" si="99"/>
        <v>0.25500000000000522</v>
      </c>
      <c r="FE70" s="661">
        <f t="shared" si="99"/>
        <v>0.1</v>
      </c>
      <c r="FF70" s="661">
        <f t="shared" si="99"/>
        <v>0.26999999999999247</v>
      </c>
      <c r="FG70" s="661">
        <f t="shared" si="99"/>
        <v>0.21999999999999797</v>
      </c>
      <c r="FH70" s="661">
        <f t="shared" si="99"/>
        <v>0.26499999999995971</v>
      </c>
      <c r="FI70" s="661">
        <f t="shared" ref="FI70:HH70" si="100">IF(FI69&lt;0.1,0.1,FI69)</f>
        <v>0.18125000000002167</v>
      </c>
      <c r="FJ70" s="661">
        <f t="shared" si="100"/>
        <v>0.24124999999997065</v>
      </c>
      <c r="FK70" s="661">
        <f t="shared" si="100"/>
        <v>0.19374999999999254</v>
      </c>
      <c r="FL70" s="661">
        <f t="shared" si="100"/>
        <v>0.10750000000003812</v>
      </c>
      <c r="FM70" s="661">
        <f t="shared" si="100"/>
        <v>0.21375000000001254</v>
      </c>
      <c r="FN70" s="661">
        <f t="shared" si="100"/>
        <v>0.2375000000000016</v>
      </c>
      <c r="FO70" s="661">
        <f t="shared" si="100"/>
        <v>0.25124999999992514</v>
      </c>
      <c r="FQ70" s="1374"/>
      <c r="GM70" s="733">
        <f t="shared" si="100"/>
        <v>0.1</v>
      </c>
      <c r="GN70" s="661">
        <f t="shared" si="100"/>
        <v>0.1</v>
      </c>
      <c r="GO70" s="661">
        <f t="shared" si="100"/>
        <v>0.1</v>
      </c>
      <c r="GP70" s="661">
        <f t="shared" si="100"/>
        <v>0.1</v>
      </c>
      <c r="GQ70" s="661">
        <f t="shared" si="100"/>
        <v>0.1</v>
      </c>
      <c r="GR70" s="661">
        <f t="shared" si="100"/>
        <v>0.1</v>
      </c>
      <c r="GS70" s="661">
        <f t="shared" si="100"/>
        <v>0.11499999999997623</v>
      </c>
      <c r="GT70" s="661">
        <f t="shared" si="100"/>
        <v>0.1</v>
      </c>
      <c r="GU70" s="661">
        <f t="shared" si="100"/>
        <v>0.10375000000006906</v>
      </c>
      <c r="GV70" s="661">
        <f t="shared" si="100"/>
        <v>0.1</v>
      </c>
      <c r="GW70" s="661">
        <f t="shared" si="100"/>
        <v>0.1</v>
      </c>
      <c r="GX70" s="661">
        <f t="shared" si="100"/>
        <v>0.1</v>
      </c>
      <c r="GY70" s="661">
        <f t="shared" si="100"/>
        <v>0.1</v>
      </c>
      <c r="GZ70" s="661">
        <f>IF(GZ69&lt;0.1,0.1,GZ69)</f>
        <v>0.1287500000000108</v>
      </c>
      <c r="HA70" s="661">
        <f t="shared" si="100"/>
        <v>0.1</v>
      </c>
      <c r="HB70" s="661">
        <f t="shared" si="100"/>
        <v>0.1</v>
      </c>
      <c r="HC70" s="661">
        <f t="shared" si="100"/>
        <v>0.1</v>
      </c>
      <c r="HD70" s="661">
        <f t="shared" si="100"/>
        <v>0.1</v>
      </c>
      <c r="HE70" s="661">
        <f t="shared" si="100"/>
        <v>0.1</v>
      </c>
      <c r="HF70" s="661">
        <f t="shared" si="100"/>
        <v>0.1</v>
      </c>
      <c r="HG70" s="661">
        <f t="shared" si="100"/>
        <v>0.20624999999996341</v>
      </c>
      <c r="HH70" s="661">
        <f t="shared" si="100"/>
        <v>0.31875000000003428</v>
      </c>
    </row>
    <row r="71" spans="1:217" s="193" customFormat="1" x14ac:dyDescent="0.25">
      <c r="A71" s="193" t="s">
        <v>398</v>
      </c>
      <c r="B71" s="661"/>
      <c r="C71" s="733"/>
      <c r="D71" s="661"/>
      <c r="E71" s="661"/>
      <c r="F71" s="661"/>
      <c r="G71" s="661"/>
      <c r="H71" s="661"/>
      <c r="I71" s="661"/>
      <c r="J71" s="661"/>
      <c r="K71" s="661"/>
      <c r="L71" s="661"/>
      <c r="M71" s="661"/>
      <c r="N71" s="661"/>
      <c r="O71" s="661"/>
      <c r="P71" s="661"/>
      <c r="Q71" s="661"/>
      <c r="R71" s="661"/>
      <c r="S71" s="661"/>
      <c r="T71" s="1043"/>
      <c r="U71" s="661"/>
      <c r="V71" s="661"/>
      <c r="W71" s="661"/>
      <c r="X71" s="661"/>
      <c r="Y71" s="661"/>
      <c r="AF71" s="661"/>
      <c r="AG71" s="661"/>
      <c r="AH71" s="661"/>
      <c r="AI71" s="733"/>
      <c r="AJ71" s="661"/>
      <c r="AK71" s="744">
        <f>AK68/0.5</f>
        <v>0.30000000000107718</v>
      </c>
      <c r="AL71" s="661"/>
      <c r="AM71" s="661"/>
      <c r="AN71" s="1043"/>
      <c r="AO71" s="661"/>
      <c r="AP71" s="661"/>
      <c r="AQ71" s="661"/>
      <c r="AR71" s="661"/>
      <c r="AS71" s="661"/>
      <c r="AT71" s="733"/>
      <c r="AU71" s="661"/>
      <c r="AV71" s="661"/>
      <c r="AW71" s="661"/>
      <c r="AX71" s="661"/>
      <c r="AY71" s="661"/>
      <c r="AZ71" s="661"/>
      <c r="BA71" s="661"/>
      <c r="BB71" s="1043"/>
      <c r="BC71" s="661"/>
      <c r="BD71" s="661"/>
      <c r="BE71" s="661"/>
      <c r="BF71" s="661"/>
      <c r="BG71" s="661"/>
      <c r="BH71" s="733"/>
      <c r="BI71" s="661"/>
      <c r="BJ71" s="661"/>
      <c r="BK71" s="661"/>
      <c r="BL71" s="661"/>
      <c r="BM71" s="661"/>
      <c r="BN71" s="1207"/>
      <c r="BO71" s="854"/>
      <c r="BP71" s="854"/>
      <c r="BQ71" s="854"/>
      <c r="BR71" s="854"/>
      <c r="BS71" s="1169"/>
      <c r="BT71" s="854"/>
      <c r="BU71" s="854"/>
      <c r="BV71" s="854"/>
      <c r="BW71" s="854"/>
      <c r="BX71" s="854"/>
      <c r="BY71" s="733"/>
      <c r="BZ71" s="661"/>
      <c r="CA71" s="661"/>
      <c r="CB71" s="661"/>
      <c r="CC71" s="1043"/>
      <c r="CD71" s="661"/>
      <c r="CE71" s="661"/>
      <c r="CF71" s="661"/>
      <c r="CG71" s="661"/>
      <c r="CH71" s="661"/>
      <c r="CI71" s="661"/>
      <c r="CJ71" s="661"/>
      <c r="CK71" s="733"/>
      <c r="CL71" s="661"/>
      <c r="CM71" s="661"/>
      <c r="CN71" s="661"/>
      <c r="CO71" s="1043"/>
      <c r="CP71" s="661"/>
      <c r="CQ71" s="661"/>
      <c r="CR71" s="661"/>
      <c r="CS71" s="661"/>
      <c r="CT71" s="661"/>
      <c r="CU71" s="733"/>
      <c r="CV71" s="661"/>
      <c r="CW71" s="661"/>
      <c r="CX71" s="1043"/>
      <c r="DD71" s="976"/>
      <c r="DE71" s="854"/>
      <c r="DF71" s="854"/>
      <c r="DG71" s="854"/>
      <c r="DH71" s="854"/>
      <c r="DI71" s="854"/>
      <c r="DJ71" s="854"/>
      <c r="DK71" s="854"/>
      <c r="DL71" s="1116"/>
      <c r="DM71" s="854"/>
      <c r="DN71" s="854"/>
      <c r="DO71" s="854"/>
      <c r="DP71" s="854"/>
      <c r="DQ71" s="854"/>
      <c r="DR71" s="1002"/>
      <c r="DS71" s="854"/>
      <c r="DT71" s="854"/>
      <c r="DU71" s="854"/>
      <c r="DV71" s="854"/>
      <c r="DW71" s="854"/>
      <c r="DX71" s="1116"/>
      <c r="DY71" s="854"/>
      <c r="DZ71" s="854"/>
      <c r="EA71" s="854"/>
      <c r="EB71" s="854"/>
      <c r="EC71" s="854"/>
      <c r="ED71" s="733"/>
      <c r="EE71" s="854"/>
      <c r="EF71" s="854"/>
      <c r="EG71" s="854"/>
      <c r="EH71" s="854"/>
      <c r="EI71" s="854"/>
      <c r="EJ71" s="854"/>
      <c r="EK71" s="854"/>
      <c r="EL71" s="1116"/>
      <c r="EM71" s="854"/>
      <c r="EN71" s="854"/>
      <c r="ER71" s="1258"/>
      <c r="ES71" s="733"/>
      <c r="ET71" s="661"/>
      <c r="EU71" s="661"/>
      <c r="EV71" s="661"/>
      <c r="EW71" s="1144"/>
      <c r="EX71" s="193" t="s">
        <v>398</v>
      </c>
      <c r="EY71" s="661"/>
      <c r="EZ71" s="661"/>
      <c r="FA71" s="661"/>
      <c r="FB71" s="661"/>
      <c r="FC71" s="661"/>
      <c r="FD71" s="661"/>
      <c r="FE71" s="661"/>
      <c r="FF71" s="661"/>
      <c r="FG71" s="661"/>
      <c r="FH71" s="661"/>
      <c r="FI71" s="661"/>
      <c r="FJ71" s="661"/>
      <c r="FK71" s="661"/>
      <c r="FL71" s="661"/>
      <c r="FM71" s="661"/>
      <c r="FN71" s="661"/>
      <c r="FO71" s="661"/>
      <c r="FQ71" s="1374"/>
      <c r="GM71" s="733"/>
      <c r="GN71" s="661"/>
      <c r="GO71" s="661"/>
      <c r="GP71" s="661"/>
      <c r="GQ71" s="661"/>
      <c r="GR71" s="661"/>
      <c r="GS71" s="661"/>
      <c r="GT71" s="661"/>
      <c r="GU71" s="661"/>
      <c r="GV71" s="661"/>
      <c r="GW71" s="661"/>
      <c r="GX71" s="661"/>
      <c r="GY71" s="661"/>
      <c r="GZ71" s="661"/>
      <c r="HA71" s="661"/>
      <c r="HB71" s="661"/>
      <c r="HC71" s="661"/>
      <c r="HD71" s="661"/>
      <c r="HE71" s="661"/>
      <c r="HF71" s="661"/>
      <c r="HG71" s="661"/>
      <c r="HH71" s="661"/>
    </row>
    <row r="72" spans="1:217" s="193" customFormat="1" x14ac:dyDescent="0.25">
      <c r="A72" s="193" t="s">
        <v>41</v>
      </c>
      <c r="B72" s="661"/>
      <c r="C72" s="733"/>
      <c r="D72" s="661"/>
      <c r="E72" s="661"/>
      <c r="F72" s="661"/>
      <c r="G72" s="661"/>
      <c r="H72" s="661"/>
      <c r="I72" s="661"/>
      <c r="J72" s="661"/>
      <c r="K72" s="661"/>
      <c r="L72" s="661"/>
      <c r="M72" s="661"/>
      <c r="N72" s="661"/>
      <c r="O72" s="661"/>
      <c r="P72" s="661"/>
      <c r="Q72" s="661"/>
      <c r="R72" s="661"/>
      <c r="S72" s="661"/>
      <c r="T72" s="1043"/>
      <c r="U72" s="661"/>
      <c r="V72" s="661"/>
      <c r="W72" s="661"/>
      <c r="X72" s="661"/>
      <c r="Y72" s="661"/>
      <c r="AF72" s="661"/>
      <c r="AG72" s="661"/>
      <c r="AH72" s="661"/>
      <c r="AI72" s="733"/>
      <c r="AJ72" s="661"/>
      <c r="AK72" s="661"/>
      <c r="AL72" s="661"/>
      <c r="AM72" s="661"/>
      <c r="AN72" s="1043"/>
      <c r="AO72" s="661"/>
      <c r="AP72" s="661"/>
      <c r="AQ72" s="661"/>
      <c r="AR72" s="661"/>
      <c r="AS72" s="661"/>
      <c r="AT72" s="733"/>
      <c r="AU72" s="661"/>
      <c r="AV72" s="661"/>
      <c r="AW72" s="661"/>
      <c r="AX72" s="661"/>
      <c r="AY72" s="661"/>
      <c r="AZ72" s="661"/>
      <c r="BA72" s="661"/>
      <c r="BB72" s="1043"/>
      <c r="BC72" s="661"/>
      <c r="BD72" s="661"/>
      <c r="BE72" s="661"/>
      <c r="BF72" s="661"/>
      <c r="BG72" s="661"/>
      <c r="BH72" s="733"/>
      <c r="BI72" s="661"/>
      <c r="BJ72" s="661"/>
      <c r="BK72" s="661"/>
      <c r="BL72" s="661"/>
      <c r="BM72" s="661"/>
      <c r="BN72" s="1207"/>
      <c r="BO72" s="854"/>
      <c r="BP72" s="854"/>
      <c r="BQ72" s="854"/>
      <c r="BR72" s="854"/>
      <c r="BS72" s="1169"/>
      <c r="BT72" s="854"/>
      <c r="BU72" s="854"/>
      <c r="BV72" s="854"/>
      <c r="BW72" s="854"/>
      <c r="BX72" s="854"/>
      <c r="BY72" s="733"/>
      <c r="BZ72" s="661"/>
      <c r="CA72" s="661"/>
      <c r="CB72" s="661"/>
      <c r="CC72" s="1043"/>
      <c r="CD72" s="661"/>
      <c r="CE72" s="661"/>
      <c r="CF72" s="661"/>
      <c r="CG72" s="661"/>
      <c r="CH72" s="661"/>
      <c r="CI72" s="661"/>
      <c r="CJ72" s="661"/>
      <c r="CK72" s="733"/>
      <c r="CL72" s="661"/>
      <c r="CM72" s="661"/>
      <c r="CN72" s="661"/>
      <c r="CO72" s="1043"/>
      <c r="CP72" s="661"/>
      <c r="CQ72" s="661"/>
      <c r="CR72" s="661"/>
      <c r="CS72" s="661"/>
      <c r="CT72" s="661"/>
      <c r="CU72" s="733"/>
      <c r="CV72" s="661"/>
      <c r="CW72" s="661"/>
      <c r="CX72" s="1043"/>
      <c r="DD72" s="976"/>
      <c r="DE72" s="854"/>
      <c r="DF72" s="854"/>
      <c r="DG72" s="854"/>
      <c r="DH72" s="854"/>
      <c r="DI72" s="854"/>
      <c r="DJ72" s="854"/>
      <c r="DK72" s="854"/>
      <c r="DL72" s="1116"/>
      <c r="DM72" s="854"/>
      <c r="DN72" s="854"/>
      <c r="DO72" s="854"/>
      <c r="DP72" s="854"/>
      <c r="DQ72" s="854"/>
      <c r="DR72" s="1002"/>
      <c r="DS72" s="854"/>
      <c r="DT72" s="854"/>
      <c r="DU72" s="854"/>
      <c r="DV72" s="854"/>
      <c r="DW72" s="854"/>
      <c r="DX72" s="1116"/>
      <c r="DY72" s="854"/>
      <c r="DZ72" s="854"/>
      <c r="EA72" s="854"/>
      <c r="EB72" s="854"/>
      <c r="EC72" s="854"/>
      <c r="ED72" s="733"/>
      <c r="EE72" s="854"/>
      <c r="EF72" s="854"/>
      <c r="EG72" s="854"/>
      <c r="EH72" s="854"/>
      <c r="EI72" s="854"/>
      <c r="EJ72" s="854"/>
      <c r="EK72" s="854"/>
      <c r="EL72" s="1116"/>
      <c r="EM72" s="854"/>
      <c r="EN72" s="854"/>
      <c r="ER72" s="1258"/>
      <c r="ES72" s="733"/>
      <c r="ET72" s="661"/>
      <c r="EU72" s="661"/>
      <c r="EV72" s="661"/>
      <c r="EW72" s="1144"/>
      <c r="EX72" s="193" t="s">
        <v>41</v>
      </c>
      <c r="EY72" s="661"/>
      <c r="EZ72" s="661"/>
      <c r="FA72" s="661"/>
      <c r="FB72" s="661"/>
      <c r="FC72" s="661"/>
      <c r="FD72" s="661"/>
      <c r="FE72" s="661"/>
      <c r="FF72" s="661"/>
      <c r="FG72" s="661"/>
      <c r="FH72" s="661"/>
      <c r="FI72" s="661"/>
      <c r="FJ72" s="661"/>
      <c r="FK72" s="661"/>
      <c r="FL72" s="661"/>
      <c r="FM72" s="661"/>
      <c r="FN72" s="661"/>
      <c r="FO72" s="661"/>
      <c r="FQ72" s="1374"/>
      <c r="GM72" s="733"/>
      <c r="GN72" s="661"/>
      <c r="GO72" s="661"/>
      <c r="GP72" s="661"/>
      <c r="GQ72" s="661"/>
      <c r="GR72" s="661"/>
      <c r="GS72" s="661"/>
      <c r="GT72" s="661"/>
      <c r="GU72" s="661"/>
      <c r="GV72" s="661"/>
      <c r="GW72" s="661"/>
      <c r="GX72" s="661"/>
      <c r="GY72" s="661"/>
      <c r="GZ72" s="661"/>
      <c r="HA72" s="661"/>
      <c r="HB72" s="661"/>
      <c r="HC72" s="661"/>
      <c r="HD72" s="661"/>
      <c r="HE72" s="661"/>
      <c r="HF72" s="661"/>
      <c r="HG72" s="661"/>
      <c r="HH72" s="661"/>
    </row>
    <row r="73" spans="1:217" s="193" customFormat="1" x14ac:dyDescent="0.25">
      <c r="A73" s="188" t="s">
        <v>399</v>
      </c>
      <c r="B73" s="662">
        <f>IF(B25="","No IS1",B25/B70)</f>
        <v>4.9999999999999991</v>
      </c>
      <c r="C73" s="734">
        <f t="shared" ref="C73:AN73" si="101">IF(C25="","No IS1",C25/C70)</f>
        <v>7.8015873015856849</v>
      </c>
      <c r="D73" s="662">
        <f t="shared" si="101"/>
        <v>4.2008547008574748</v>
      </c>
      <c r="E73" s="662">
        <f t="shared" si="101"/>
        <v>6.7328767123297126</v>
      </c>
      <c r="F73" s="662">
        <f t="shared" ref="F73:M73" si="102">IF(F25="","No IS1",F25/F70)</f>
        <v>7.0214285714271165</v>
      </c>
      <c r="G73" s="662">
        <f t="shared" si="102"/>
        <v>14.042857142854233</v>
      </c>
      <c r="H73" s="662">
        <f t="shared" si="102"/>
        <v>7.6201550387648567</v>
      </c>
      <c r="I73" s="662">
        <f t="shared" si="102"/>
        <v>5.7151162790677397</v>
      </c>
      <c r="J73" s="662">
        <f t="shared" si="102"/>
        <v>6.9225352112698824</v>
      </c>
      <c r="K73" s="662">
        <f t="shared" si="102"/>
        <v>7.8015873015856849</v>
      </c>
      <c r="L73" s="662">
        <f t="shared" si="102"/>
        <v>6.3831168831155605</v>
      </c>
      <c r="M73" s="662">
        <f t="shared" si="102"/>
        <v>4.5091743119282954</v>
      </c>
      <c r="N73" s="662">
        <f t="shared" si="101"/>
        <v>7.4469696969710171</v>
      </c>
      <c r="O73" s="662">
        <f t="shared" si="101"/>
        <v>3.9320000000007815</v>
      </c>
      <c r="P73" s="662">
        <f t="shared" si="101"/>
        <v>8.6228070175478315</v>
      </c>
      <c r="Q73" s="662">
        <f t="shared" si="101"/>
        <v>8.3305084745655869</v>
      </c>
      <c r="R73" s="662">
        <f t="shared" si="101"/>
        <v>7.0214285714271165</v>
      </c>
      <c r="S73" s="662">
        <f>IF(S25="","No IS1",S25/S70)</f>
        <v>6.1437500000006757</v>
      </c>
      <c r="T73" s="1044">
        <f>IF(T25="","No IS1",T25/T70)</f>
        <v>35.107142857135578</v>
      </c>
      <c r="U73" s="662"/>
      <c r="V73" s="662"/>
      <c r="W73" s="662"/>
      <c r="X73" s="662"/>
      <c r="Y73" s="662"/>
      <c r="AF73" s="662"/>
      <c r="AG73" s="662"/>
      <c r="AH73" s="662"/>
      <c r="AI73" s="734" t="str">
        <f t="shared" si="101"/>
        <v>No IS1</v>
      </c>
      <c r="AJ73" s="662" t="str">
        <f t="shared" si="101"/>
        <v>No IS1</v>
      </c>
      <c r="AK73" s="662" t="str">
        <f t="shared" si="101"/>
        <v>No IS1</v>
      </c>
      <c r="AL73" s="662" t="str">
        <f t="shared" si="101"/>
        <v>No IS1</v>
      </c>
      <c r="AM73" s="662" t="str">
        <f t="shared" si="101"/>
        <v>No IS1</v>
      </c>
      <c r="AN73" s="1084" t="str">
        <f t="shared" si="101"/>
        <v>No IS1</v>
      </c>
      <c r="AO73" s="899"/>
      <c r="AP73" s="899"/>
      <c r="AQ73" s="899"/>
      <c r="AR73" s="899"/>
      <c r="AS73" s="899"/>
      <c r="AT73" s="734" t="str">
        <f>IF(AT25="","No IS1",AT25/AT70)</f>
        <v>No IS1</v>
      </c>
      <c r="AU73" s="662" t="str">
        <f>IF(AU25="","No IS1",AU25/AU70)</f>
        <v>No IS1</v>
      </c>
      <c r="AV73" s="662" t="str">
        <f t="shared" ref="AV73:BK73" si="103">IF(AV25="","No IS1",AV25/AV70)</f>
        <v>No IS1</v>
      </c>
      <c r="AW73" s="662" t="str">
        <f t="shared" si="103"/>
        <v>No IS1</v>
      </c>
      <c r="AX73" s="662" t="str">
        <f t="shared" si="103"/>
        <v>No IS1</v>
      </c>
      <c r="AY73" s="662" t="str">
        <f t="shared" si="103"/>
        <v>No IS1</v>
      </c>
      <c r="AZ73" s="662" t="str">
        <f t="shared" si="103"/>
        <v>No IS1</v>
      </c>
      <c r="BA73" s="662" t="str">
        <f t="shared" si="103"/>
        <v>No IS1</v>
      </c>
      <c r="BB73" s="1044" t="str">
        <f>IF(BB25="","No IS1",BB25/BB70)</f>
        <v>No IS1</v>
      </c>
      <c r="BC73" s="662"/>
      <c r="BD73" s="662"/>
      <c r="BE73" s="662"/>
      <c r="BF73" s="662"/>
      <c r="BG73" s="662"/>
      <c r="BH73" s="734" t="str">
        <f t="shared" si="103"/>
        <v>No IS1</v>
      </c>
      <c r="BI73" s="662" t="str">
        <f t="shared" si="103"/>
        <v>No IS1</v>
      </c>
      <c r="BJ73" s="662" t="str">
        <f t="shared" si="103"/>
        <v>No IS1</v>
      </c>
      <c r="BK73" s="662" t="str">
        <f t="shared" si="103"/>
        <v>No IS1</v>
      </c>
      <c r="BL73" s="662" t="str">
        <f>IF(BL25="","No IS1",BL25/BL70)</f>
        <v>No IS1</v>
      </c>
      <c r="BM73" s="662" t="str">
        <f>IF(BM25="","No IS1",BM25/BM70)</f>
        <v>No IS1</v>
      </c>
      <c r="BN73" s="1208" t="str">
        <f>IF(BN25="","No IS1",BN25/BN70)</f>
        <v>No IS1</v>
      </c>
      <c r="BO73" s="853"/>
      <c r="BP73" s="853"/>
      <c r="BQ73" s="853"/>
      <c r="BR73" s="853"/>
      <c r="BS73" s="1168"/>
      <c r="BT73" s="853"/>
      <c r="BU73" s="853"/>
      <c r="BV73" s="853"/>
      <c r="BW73" s="853"/>
      <c r="BX73" s="853"/>
      <c r="BY73" s="734" t="str">
        <f t="shared" ref="BY73:CV73" si="104">IF(BY25="","No IS1",BY25/BY70)</f>
        <v>No IS1</v>
      </c>
      <c r="BZ73" s="662" t="str">
        <f t="shared" si="104"/>
        <v>No IS1</v>
      </c>
      <c r="CA73" s="662" t="str">
        <f t="shared" si="104"/>
        <v>No IS1</v>
      </c>
      <c r="CB73" s="662" t="str">
        <f t="shared" si="104"/>
        <v>No IS1</v>
      </c>
      <c r="CC73" s="1044" t="str">
        <f t="shared" si="104"/>
        <v>No IS1</v>
      </c>
      <c r="CD73" s="662"/>
      <c r="CE73" s="662"/>
      <c r="CF73" s="662"/>
      <c r="CG73" s="662"/>
      <c r="CH73" s="662"/>
      <c r="CI73" s="662"/>
      <c r="CJ73" s="662"/>
      <c r="CK73" s="734" t="str">
        <f t="shared" si="104"/>
        <v>No IS1</v>
      </c>
      <c r="CL73" s="662" t="str">
        <f>IF(CL25="","No IS1",CL25/CL70)</f>
        <v>No IS1</v>
      </c>
      <c r="CM73" s="662" t="str">
        <f>IF(CM25="","No IS1",CM25/CM70)</f>
        <v>No IS1</v>
      </c>
      <c r="CN73" s="662" t="str">
        <f>IF(CN25="","No IS1",CN25/CN70)</f>
        <v>No IS1</v>
      </c>
      <c r="CO73" s="1044" t="str">
        <f>IF(CO25="","No IS1",CO25/CO70)</f>
        <v>No IS1</v>
      </c>
      <c r="CP73" s="662"/>
      <c r="CQ73" s="662"/>
      <c r="CR73" s="662"/>
      <c r="CS73" s="662"/>
      <c r="CT73" s="662"/>
      <c r="CU73" s="734" t="str">
        <f>IF(CU25="","No IS1",CU25/CU70)</f>
        <v>No IS1</v>
      </c>
      <c r="CV73" s="662" t="str">
        <f t="shared" si="104"/>
        <v>No IS1</v>
      </c>
      <c r="CW73" s="662" t="str">
        <f>IF(CW25="","No IS1",CW25/CW70)</f>
        <v>No IS1</v>
      </c>
      <c r="CX73" s="1044" t="str">
        <f>IF(CX25="","No IS1",CX25/CX70)</f>
        <v>No IS1</v>
      </c>
      <c r="DD73" s="975"/>
      <c r="DE73" s="853"/>
      <c r="DF73" s="853"/>
      <c r="DG73" s="853"/>
      <c r="DH73" s="853"/>
      <c r="DI73" s="853"/>
      <c r="DJ73" s="853"/>
      <c r="DK73" s="853"/>
      <c r="DL73" s="1115"/>
      <c r="DM73" s="853"/>
      <c r="DN73" s="853"/>
      <c r="DO73" s="853"/>
      <c r="DP73" s="853"/>
      <c r="DQ73" s="853"/>
      <c r="DR73" s="1001"/>
      <c r="DS73" s="853"/>
      <c r="DT73" s="853"/>
      <c r="DU73" s="853"/>
      <c r="DV73" s="853"/>
      <c r="DW73" s="853"/>
      <c r="DX73" s="1115"/>
      <c r="DY73" s="853"/>
      <c r="DZ73" s="853"/>
      <c r="EA73" s="853"/>
      <c r="EB73" s="853"/>
      <c r="EC73" s="853"/>
      <c r="ED73" s="734" t="str">
        <f>IF(ED25="","No IS1",ED25/ED70)</f>
        <v>No IS1</v>
      </c>
      <c r="EE73" s="853"/>
      <c r="EF73" s="853"/>
      <c r="EG73" s="853"/>
      <c r="EH73" s="853"/>
      <c r="EI73" s="853"/>
      <c r="EJ73" s="853"/>
      <c r="EK73" s="853"/>
      <c r="EL73" s="1115"/>
      <c r="EM73" s="853"/>
      <c r="EN73" s="853"/>
      <c r="ER73" s="1258"/>
      <c r="ES73" s="734" t="str">
        <f>IF(ES25="","No IS1",ES25/ES70)</f>
        <v>No IS1</v>
      </c>
      <c r="ET73" s="662" t="str">
        <f>IF(ET25="","No IS1",ET25/ET70)</f>
        <v>No IS1</v>
      </c>
      <c r="EU73" s="662" t="str">
        <f>IF(EU25="","No IS1",EU25/EU70)</f>
        <v>No IS1</v>
      </c>
      <c r="EV73" s="662"/>
      <c r="EW73" s="1145"/>
      <c r="EX73" s="188" t="s">
        <v>399</v>
      </c>
      <c r="EY73" s="661">
        <f t="shared" ref="EY73:HH73" si="105">IF(EY25="","No IS1",EY25/EY70)</f>
        <v>2.6479999999998998</v>
      </c>
      <c r="EZ73" s="661">
        <f t="shared" si="105"/>
        <v>2.3364705882346359</v>
      </c>
      <c r="FA73" s="661">
        <f t="shared" si="105"/>
        <v>2.6479999999998998</v>
      </c>
      <c r="FB73" s="661">
        <f t="shared" si="105"/>
        <v>3.3661016949134712</v>
      </c>
      <c r="FC73" s="661">
        <f t="shared" si="105"/>
        <v>2.3784431137726854</v>
      </c>
      <c r="FD73" s="661">
        <f t="shared" si="105"/>
        <v>1.947058823529372</v>
      </c>
      <c r="FE73" s="661">
        <f t="shared" si="105"/>
        <v>4.9649999999999999</v>
      </c>
      <c r="FF73" s="661">
        <f t="shared" si="105"/>
        <v>1.8388888888889401</v>
      </c>
      <c r="FG73" s="661">
        <f t="shared" si="105"/>
        <v>2.2568181818182027</v>
      </c>
      <c r="FH73" s="661">
        <f t="shared" si="105"/>
        <v>1.8735849056606622</v>
      </c>
      <c r="FI73" s="661">
        <f t="shared" si="105"/>
        <v>2.7393103448272584</v>
      </c>
      <c r="FJ73" s="661">
        <f t="shared" si="105"/>
        <v>2.058031088083152</v>
      </c>
      <c r="FK73" s="661">
        <f t="shared" si="105"/>
        <v>2.5625806451613888</v>
      </c>
      <c r="FL73" s="661">
        <f t="shared" si="105"/>
        <v>4.6186046511611529</v>
      </c>
      <c r="FM73" s="661">
        <f t="shared" si="105"/>
        <v>2.3228070175437234</v>
      </c>
      <c r="FN73" s="661">
        <f t="shared" si="105"/>
        <v>2.0905263157894596</v>
      </c>
      <c r="FO73" s="661">
        <f t="shared" si="105"/>
        <v>1.9761194029856635</v>
      </c>
      <c r="FQ73" s="1374"/>
      <c r="GM73" s="733">
        <f t="shared" si="105"/>
        <v>4.9649999999999999</v>
      </c>
      <c r="GN73" s="661">
        <f t="shared" si="105"/>
        <v>4.9649999999999999</v>
      </c>
      <c r="GO73" s="661">
        <f t="shared" si="105"/>
        <v>4.9649999999999999</v>
      </c>
      <c r="GP73" s="661">
        <f t="shared" si="105"/>
        <v>4.9649999999999999</v>
      </c>
      <c r="GQ73" s="661">
        <f t="shared" si="105"/>
        <v>4.9649999999999999</v>
      </c>
      <c r="GR73" s="661">
        <f t="shared" si="105"/>
        <v>4.9649999999999999</v>
      </c>
      <c r="GS73" s="661">
        <f t="shared" si="105"/>
        <v>4.3173913043487184</v>
      </c>
      <c r="GT73" s="661">
        <f t="shared" si="105"/>
        <v>4.9649999999999999</v>
      </c>
      <c r="GU73" s="661">
        <f t="shared" si="105"/>
        <v>4.7855421686715127</v>
      </c>
      <c r="GV73" s="661">
        <f t="shared" si="105"/>
        <v>4.9649999999999999</v>
      </c>
      <c r="GW73" s="661">
        <f t="shared" si="105"/>
        <v>4.9649999999999999</v>
      </c>
      <c r="GX73" s="661">
        <f t="shared" si="105"/>
        <v>4.9649999999999999</v>
      </c>
      <c r="GY73" s="661">
        <f t="shared" si="105"/>
        <v>4.9649999999999999</v>
      </c>
      <c r="GZ73" s="661">
        <f t="shared" si="105"/>
        <v>3.8563106796113269</v>
      </c>
      <c r="HA73" s="661">
        <f t="shared" si="105"/>
        <v>4.9649999999999999</v>
      </c>
      <c r="HB73" s="661">
        <f t="shared" si="105"/>
        <v>4.9649999999999999</v>
      </c>
      <c r="HC73" s="661">
        <f t="shared" si="105"/>
        <v>4.9649999999999999</v>
      </c>
      <c r="HD73" s="661">
        <f t="shared" si="105"/>
        <v>4.9649999999999999</v>
      </c>
      <c r="HE73" s="661">
        <f t="shared" si="105"/>
        <v>4.9649999999999999</v>
      </c>
      <c r="HF73" s="661">
        <f t="shared" si="105"/>
        <v>4.9649999999999999</v>
      </c>
      <c r="HG73" s="661">
        <f t="shared" si="105"/>
        <v>2.4072727272731544</v>
      </c>
      <c r="HH73" s="661">
        <f t="shared" si="105"/>
        <v>1.557647058823362</v>
      </c>
    </row>
    <row r="74" spans="1:217" s="193" customFormat="1" x14ac:dyDescent="0.25">
      <c r="A74" s="188"/>
      <c r="B74" s="188"/>
      <c r="C74" s="734"/>
      <c r="D74" s="662"/>
      <c r="E74" s="662"/>
      <c r="F74" s="662"/>
      <c r="G74" s="662"/>
      <c r="H74" s="662"/>
      <c r="I74" s="662"/>
      <c r="J74" s="662"/>
      <c r="K74" s="662"/>
      <c r="L74" s="662"/>
      <c r="M74" s="662"/>
      <c r="N74" s="662"/>
      <c r="O74" s="662"/>
      <c r="P74" s="662"/>
      <c r="Q74" s="662"/>
      <c r="R74" s="662"/>
      <c r="S74" s="662"/>
      <c r="T74" s="1044"/>
      <c r="U74" s="662"/>
      <c r="V74" s="662"/>
      <c r="W74" s="662"/>
      <c r="X74" s="662"/>
      <c r="Y74" s="662"/>
      <c r="AF74" s="662"/>
      <c r="AG74" s="662"/>
      <c r="AH74" s="662"/>
      <c r="AI74" s="734"/>
      <c r="AJ74" s="662"/>
      <c r="AK74" s="662"/>
      <c r="AL74" s="662"/>
      <c r="AM74" s="662"/>
      <c r="AN74" s="1084"/>
      <c r="AO74" s="899"/>
      <c r="AP74" s="899"/>
      <c r="AQ74" s="899"/>
      <c r="AR74" s="899"/>
      <c r="AS74" s="899"/>
      <c r="AT74" s="734"/>
      <c r="AU74" s="662"/>
      <c r="AV74" s="662"/>
      <c r="AW74" s="662"/>
      <c r="AX74" s="662"/>
      <c r="AY74" s="662"/>
      <c r="AZ74" s="662"/>
      <c r="BA74" s="662"/>
      <c r="BB74" s="1044"/>
      <c r="BC74" s="662"/>
      <c r="BD74" s="662"/>
      <c r="BE74" s="662"/>
      <c r="BF74" s="662"/>
      <c r="BG74" s="662"/>
      <c r="BH74" s="734"/>
      <c r="BI74" s="662"/>
      <c r="BJ74" s="662"/>
      <c r="BK74" s="662"/>
      <c r="BL74" s="662"/>
      <c r="BM74" s="662"/>
      <c r="BN74" s="1208"/>
      <c r="BO74" s="853"/>
      <c r="BP74" s="853"/>
      <c r="BQ74" s="853"/>
      <c r="BR74" s="853"/>
      <c r="BS74" s="1168"/>
      <c r="BT74" s="853"/>
      <c r="BU74" s="853"/>
      <c r="BV74" s="853"/>
      <c r="BW74" s="853"/>
      <c r="BX74" s="853"/>
      <c r="BY74" s="734"/>
      <c r="BZ74" s="662"/>
      <c r="CA74" s="662"/>
      <c r="CB74" s="662"/>
      <c r="CC74" s="1044"/>
      <c r="CD74" s="662"/>
      <c r="CE74" s="662"/>
      <c r="CF74" s="662"/>
      <c r="CG74" s="662"/>
      <c r="CH74" s="662"/>
      <c r="CI74" s="662"/>
      <c r="CJ74" s="662"/>
      <c r="CK74" s="734"/>
      <c r="CL74" s="662"/>
      <c r="CM74" s="662"/>
      <c r="CN74" s="662"/>
      <c r="CO74" s="1044"/>
      <c r="CP74" s="662"/>
      <c r="CQ74" s="662"/>
      <c r="CR74" s="662"/>
      <c r="CS74" s="662"/>
      <c r="CT74" s="662"/>
      <c r="CU74" s="734"/>
      <c r="CV74" s="662"/>
      <c r="CW74" s="662"/>
      <c r="CX74" s="1044"/>
      <c r="DD74" s="975"/>
      <c r="DE74" s="853"/>
      <c r="DF74" s="853"/>
      <c r="DG74" s="853"/>
      <c r="DH74" s="853"/>
      <c r="DI74" s="853"/>
      <c r="DJ74" s="853"/>
      <c r="DK74" s="853"/>
      <c r="DL74" s="1115"/>
      <c r="DM74" s="853"/>
      <c r="DN74" s="853"/>
      <c r="DO74" s="853"/>
      <c r="DP74" s="853"/>
      <c r="DQ74" s="853"/>
      <c r="DR74" s="1001"/>
      <c r="DS74" s="853"/>
      <c r="DT74" s="853"/>
      <c r="DU74" s="853"/>
      <c r="DV74" s="853"/>
      <c r="DW74" s="853"/>
      <c r="DX74" s="1115"/>
      <c r="DY74" s="853"/>
      <c r="DZ74" s="853"/>
      <c r="EA74" s="853"/>
      <c r="EB74" s="853"/>
      <c r="EC74" s="853"/>
      <c r="ED74" s="734"/>
      <c r="EE74" s="853"/>
      <c r="EF74" s="853"/>
      <c r="EG74" s="853"/>
      <c r="EH74" s="853"/>
      <c r="EI74" s="853"/>
      <c r="EJ74" s="853"/>
      <c r="EK74" s="853"/>
      <c r="EL74" s="1115"/>
      <c r="EM74" s="853"/>
      <c r="EN74" s="853"/>
      <c r="ER74" s="1258"/>
      <c r="ES74" s="734"/>
      <c r="ET74" s="662"/>
      <c r="EU74" s="662"/>
      <c r="EV74" s="662"/>
      <c r="EW74" s="1145"/>
      <c r="EX74" s="188"/>
      <c r="EY74" s="661"/>
      <c r="EZ74" s="661"/>
      <c r="FA74" s="661"/>
      <c r="FB74" s="661"/>
      <c r="FC74" s="661"/>
      <c r="FD74" s="661"/>
      <c r="FE74" s="661"/>
      <c r="FF74" s="661"/>
      <c r="FG74" s="661"/>
      <c r="FH74" s="661"/>
      <c r="FI74" s="661"/>
      <c r="FJ74" s="661"/>
      <c r="FK74" s="661"/>
      <c r="FL74" s="661"/>
      <c r="FM74" s="661"/>
      <c r="FN74" s="661"/>
      <c r="FO74" s="661"/>
      <c r="FQ74" s="1374"/>
      <c r="GM74" s="733"/>
      <c r="GN74" s="661"/>
      <c r="GO74" s="661"/>
      <c r="GP74" s="661"/>
      <c r="GQ74" s="661"/>
      <c r="GR74" s="661"/>
      <c r="GS74" s="661"/>
      <c r="GT74" s="661"/>
      <c r="GU74" s="661"/>
      <c r="GV74" s="661"/>
      <c r="GW74" s="661"/>
      <c r="GX74" s="661"/>
      <c r="GY74" s="661"/>
      <c r="GZ74" s="661"/>
      <c r="HA74" s="661"/>
      <c r="HB74" s="661"/>
      <c r="HC74" s="661"/>
      <c r="HD74" s="661"/>
      <c r="HE74" s="661"/>
      <c r="HF74" s="661"/>
      <c r="HG74" s="661"/>
      <c r="HH74" s="661"/>
    </row>
    <row r="75" spans="1:217" s="8" customFormat="1" x14ac:dyDescent="0.25">
      <c r="C75" s="7"/>
      <c r="D75" s="754"/>
      <c r="E75" s="754"/>
      <c r="F75" s="754"/>
      <c r="G75" s="754"/>
      <c r="H75" s="754"/>
      <c r="I75" s="754"/>
      <c r="J75" s="754"/>
      <c r="K75" s="754"/>
      <c r="L75" s="754"/>
      <c r="M75" s="754"/>
      <c r="N75" s="754"/>
      <c r="O75" s="754"/>
      <c r="P75" s="754"/>
      <c r="Q75" s="754"/>
      <c r="R75" s="754"/>
      <c r="S75" s="754"/>
      <c r="T75" s="1017"/>
      <c r="U75" s="754"/>
      <c r="V75" s="754"/>
      <c r="W75" s="754"/>
      <c r="X75" s="754"/>
      <c r="Y75" s="754"/>
      <c r="Z75" s="754"/>
      <c r="AA75" s="754"/>
      <c r="AB75" s="754"/>
      <c r="AC75" s="754"/>
      <c r="AD75" s="754"/>
      <c r="AE75" s="754"/>
      <c r="AF75" s="754"/>
      <c r="AG75" s="754"/>
      <c r="AH75" s="754"/>
      <c r="AI75" s="7"/>
      <c r="AJ75" s="754"/>
      <c r="AK75" s="754"/>
      <c r="AL75" s="754"/>
      <c r="AM75" s="754"/>
      <c r="AN75" s="1017"/>
      <c r="AO75" s="754"/>
      <c r="AP75" s="754"/>
      <c r="AQ75" s="754"/>
      <c r="AR75" s="754"/>
      <c r="AS75" s="754"/>
      <c r="AT75" s="7"/>
      <c r="AU75" s="754"/>
      <c r="AV75" s="754"/>
      <c r="AW75" s="754"/>
      <c r="AX75" s="754"/>
      <c r="AY75" s="754"/>
      <c r="AZ75" s="754"/>
      <c r="BA75" s="754"/>
      <c r="BB75" s="1017"/>
      <c r="BC75" s="754"/>
      <c r="BD75" s="754"/>
      <c r="BE75" s="754"/>
      <c r="BF75" s="754"/>
      <c r="BG75" s="754"/>
      <c r="BH75" s="7"/>
      <c r="BI75" s="754"/>
      <c r="BJ75" s="754"/>
      <c r="BK75" s="754"/>
      <c r="BL75" s="754"/>
      <c r="BM75" s="754"/>
      <c r="BN75" s="1188"/>
      <c r="BO75" s="338"/>
      <c r="BP75" s="338"/>
      <c r="BQ75" s="338"/>
      <c r="BR75" s="338"/>
      <c r="BS75" s="1156"/>
      <c r="BT75" s="338"/>
      <c r="BU75" s="338"/>
      <c r="BV75" s="338"/>
      <c r="BW75" s="338"/>
      <c r="BX75" s="338"/>
      <c r="BY75" s="7"/>
      <c r="BZ75" s="754"/>
      <c r="CA75" s="754"/>
      <c r="CB75" s="754"/>
      <c r="CC75" s="1017"/>
      <c r="CD75" s="754"/>
      <c r="CE75" s="754"/>
      <c r="CF75" s="754"/>
      <c r="CG75" s="754"/>
      <c r="CH75" s="754"/>
      <c r="CI75" s="754"/>
      <c r="CJ75" s="754"/>
      <c r="CK75" s="7"/>
      <c r="CL75" s="754"/>
      <c r="CM75" s="754"/>
      <c r="CN75" s="754"/>
      <c r="CO75" s="1017"/>
      <c r="CP75" s="754"/>
      <c r="CQ75" s="754"/>
      <c r="CR75" s="754"/>
      <c r="CS75" s="754"/>
      <c r="CT75" s="754"/>
      <c r="CU75" s="7"/>
      <c r="CV75" s="754"/>
      <c r="CW75" s="754"/>
      <c r="CX75" s="1017"/>
      <c r="CY75" s="754"/>
      <c r="CZ75" s="754"/>
      <c r="DD75" s="293"/>
      <c r="DE75" s="338"/>
      <c r="DF75" s="338"/>
      <c r="DG75" s="338"/>
      <c r="DH75" s="338"/>
      <c r="DI75" s="338"/>
      <c r="DJ75" s="338"/>
      <c r="DK75" s="338"/>
      <c r="DL75" s="1103"/>
      <c r="DM75" s="338"/>
      <c r="DN75" s="338"/>
      <c r="DO75" s="338"/>
      <c r="DP75" s="338"/>
      <c r="DQ75" s="338"/>
      <c r="DR75" s="337"/>
      <c r="DS75" s="338"/>
      <c r="DT75" s="338"/>
      <c r="DU75" s="338"/>
      <c r="DV75" s="338"/>
      <c r="DW75" s="338"/>
      <c r="DX75" s="1103"/>
      <c r="DY75" s="338"/>
      <c r="DZ75" s="338"/>
      <c r="EA75" s="338"/>
      <c r="EB75" s="338"/>
      <c r="EC75" s="338"/>
      <c r="ED75" s="7"/>
      <c r="EE75" s="338"/>
      <c r="EF75" s="338"/>
      <c r="EG75" s="338"/>
      <c r="EH75" s="338"/>
      <c r="EI75" s="338"/>
      <c r="EJ75" s="338"/>
      <c r="EK75" s="338"/>
      <c r="EL75" s="1103"/>
      <c r="EM75" s="338"/>
      <c r="EN75" s="338"/>
      <c r="EP75" s="754"/>
      <c r="EQ75" s="754"/>
      <c r="ER75" s="1253"/>
      <c r="ES75" s="7"/>
      <c r="ET75" s="754"/>
      <c r="EU75" s="754"/>
      <c r="EV75" s="754"/>
      <c r="EW75" s="1131"/>
      <c r="FO75" s="754"/>
      <c r="FP75" s="754"/>
      <c r="FQ75" s="766"/>
      <c r="FR75" s="754"/>
      <c r="FS75" s="754"/>
      <c r="FT75" s="754"/>
      <c r="FU75" s="754"/>
      <c r="FV75" s="754"/>
      <c r="FW75" s="754"/>
      <c r="FX75" s="754"/>
      <c r="FY75" s="754"/>
      <c r="FZ75" s="754"/>
      <c r="GA75" s="754"/>
      <c r="GB75" s="754"/>
      <c r="GC75" s="754"/>
      <c r="GD75" s="754"/>
      <c r="GE75" s="754"/>
      <c r="GF75" s="754"/>
      <c r="GG75" s="754"/>
      <c r="GH75" s="754"/>
      <c r="GI75" s="754"/>
      <c r="GJ75" s="754"/>
      <c r="GK75" s="754"/>
      <c r="GL75" s="754"/>
      <c r="GM75" s="7"/>
      <c r="HI75" s="754"/>
    </row>
    <row r="76" spans="1:217" s="628" customFormat="1" x14ac:dyDescent="0.25">
      <c r="A76" s="583" t="s">
        <v>152</v>
      </c>
      <c r="B76" s="583"/>
      <c r="C76" s="916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1045"/>
      <c r="U76" s="583"/>
      <c r="V76" s="583"/>
      <c r="W76" s="583"/>
      <c r="X76" s="583"/>
      <c r="Y76" s="583"/>
      <c r="AF76" s="583"/>
      <c r="AG76" s="583"/>
      <c r="AH76" s="583"/>
      <c r="AI76" s="735"/>
      <c r="AN76" s="1085"/>
      <c r="AT76" s="735"/>
      <c r="BB76" s="1085"/>
      <c r="BH76" s="735"/>
      <c r="BN76" s="1209"/>
      <c r="BO76" s="849"/>
      <c r="BP76" s="849"/>
      <c r="BQ76" s="849"/>
      <c r="BR76" s="849"/>
      <c r="BS76" s="1163"/>
      <c r="BT76" s="849"/>
      <c r="BU76" s="849"/>
      <c r="BV76" s="849"/>
      <c r="BW76" s="849"/>
      <c r="BX76" s="849"/>
      <c r="BY76" s="735"/>
      <c r="CC76" s="1085"/>
      <c r="CK76" s="735"/>
      <c r="CO76" s="1085"/>
      <c r="CU76" s="735"/>
      <c r="CX76" s="1085"/>
      <c r="DD76" s="735"/>
      <c r="DE76" s="849"/>
      <c r="DF76" s="849"/>
      <c r="DG76" s="849"/>
      <c r="DH76" s="849"/>
      <c r="DI76" s="849"/>
      <c r="DJ76" s="849"/>
      <c r="DK76" s="849"/>
      <c r="DL76" s="1110"/>
      <c r="DM76" s="849"/>
      <c r="DN76" s="849"/>
      <c r="DO76" s="849"/>
      <c r="DP76" s="849"/>
      <c r="DQ76" s="849"/>
      <c r="DR76" s="997"/>
      <c r="DS76" s="849"/>
      <c r="DT76" s="849"/>
      <c r="DU76" s="849"/>
      <c r="DV76" s="849"/>
      <c r="DW76" s="849"/>
      <c r="DX76" s="1110"/>
      <c r="DY76" s="849"/>
      <c r="DZ76" s="849"/>
      <c r="EA76" s="849"/>
      <c r="EB76" s="849"/>
      <c r="EC76" s="849"/>
      <c r="ED76" s="735"/>
      <c r="EE76" s="849"/>
      <c r="EF76" s="849"/>
      <c r="EG76" s="849"/>
      <c r="EH76" s="849"/>
      <c r="EI76" s="849"/>
      <c r="EJ76" s="849"/>
      <c r="EK76" s="849"/>
      <c r="EL76" s="1110"/>
      <c r="EM76" s="849"/>
      <c r="EN76" s="849"/>
      <c r="ER76" s="1257"/>
      <c r="ES76" s="735"/>
      <c r="EW76" s="1139"/>
      <c r="EX76" s="583" t="s">
        <v>152</v>
      </c>
      <c r="FQ76" s="1375"/>
      <c r="GM76" s="735"/>
    </row>
    <row r="77" spans="1:217" s="628" customFormat="1" x14ac:dyDescent="0.25">
      <c r="A77" s="584" t="s">
        <v>35</v>
      </c>
      <c r="B77" s="584"/>
      <c r="C77" s="917"/>
      <c r="D77" s="584"/>
      <c r="E77" s="584"/>
      <c r="F77" s="584"/>
      <c r="G77" s="584"/>
      <c r="H77" s="584"/>
      <c r="I77" s="584"/>
      <c r="J77" s="584"/>
      <c r="K77" s="584"/>
      <c r="L77" s="584"/>
      <c r="M77" s="584"/>
      <c r="N77" s="584"/>
      <c r="O77" s="584"/>
      <c r="P77" s="584"/>
      <c r="Q77" s="584"/>
      <c r="R77" s="584"/>
      <c r="S77" s="584"/>
      <c r="T77" s="1046"/>
      <c r="U77" s="584"/>
      <c r="V77" s="584"/>
      <c r="W77" s="584"/>
      <c r="X77" s="584"/>
      <c r="Y77" s="584"/>
      <c r="AF77" s="584"/>
      <c r="AG77" s="584"/>
      <c r="AH77" s="584"/>
      <c r="AI77" s="735"/>
      <c r="AN77" s="1085"/>
      <c r="AT77" s="735"/>
      <c r="BB77" s="1085"/>
      <c r="BH77" s="735"/>
      <c r="BN77" s="1209"/>
      <c r="BO77" s="849"/>
      <c r="BP77" s="849"/>
      <c r="BQ77" s="849"/>
      <c r="BR77" s="849"/>
      <c r="BS77" s="1163"/>
      <c r="BT77" s="849"/>
      <c r="BU77" s="849"/>
      <c r="BV77" s="849"/>
      <c r="BW77" s="849"/>
      <c r="BX77" s="849"/>
      <c r="BY77" s="735"/>
      <c r="CC77" s="1085"/>
      <c r="CK77" s="735"/>
      <c r="CO77" s="1085"/>
      <c r="CU77" s="735"/>
      <c r="CX77" s="1085"/>
      <c r="DD77" s="735"/>
      <c r="DE77" s="849"/>
      <c r="DF77" s="849"/>
      <c r="DG77" s="849"/>
      <c r="DH77" s="849"/>
      <c r="DI77" s="849"/>
      <c r="DJ77" s="849"/>
      <c r="DK77" s="849"/>
      <c r="DL77" s="1110"/>
      <c r="DM77" s="849"/>
      <c r="DN77" s="849"/>
      <c r="DO77" s="849"/>
      <c r="DP77" s="849"/>
      <c r="DQ77" s="849"/>
      <c r="DR77" s="997"/>
      <c r="DS77" s="849"/>
      <c r="DT77" s="849"/>
      <c r="DU77" s="849"/>
      <c r="DV77" s="849"/>
      <c r="DW77" s="849"/>
      <c r="DX77" s="1110"/>
      <c r="DY77" s="849"/>
      <c r="DZ77" s="849"/>
      <c r="EA77" s="849"/>
      <c r="EB77" s="849"/>
      <c r="EC77" s="849"/>
      <c r="ED77" s="735"/>
      <c r="EE77" s="849"/>
      <c r="EF77" s="849"/>
      <c r="EG77" s="849"/>
      <c r="EH77" s="849"/>
      <c r="EI77" s="849"/>
      <c r="EJ77" s="849"/>
      <c r="EK77" s="849"/>
      <c r="EL77" s="1110"/>
      <c r="EM77" s="849"/>
      <c r="EN77" s="849"/>
      <c r="ER77" s="1257"/>
      <c r="ES77" s="735"/>
      <c r="EW77" s="1139"/>
      <c r="EX77" s="584" t="s">
        <v>35</v>
      </c>
      <c r="FQ77" s="1375"/>
      <c r="GM77" s="735"/>
    </row>
    <row r="78" spans="1:217" s="628" customFormat="1" x14ac:dyDescent="0.25">
      <c r="A78" s="584" t="s">
        <v>36</v>
      </c>
      <c r="B78" s="584"/>
      <c r="C78" s="917"/>
      <c r="D78" s="584"/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1046"/>
      <c r="U78" s="584"/>
      <c r="V78" s="584"/>
      <c r="W78" s="584"/>
      <c r="X78" s="584"/>
      <c r="Y78" s="584"/>
      <c r="AF78" s="584"/>
      <c r="AG78" s="584"/>
      <c r="AH78" s="584"/>
      <c r="AI78" s="735"/>
      <c r="AN78" s="1085"/>
      <c r="AT78" s="735"/>
      <c r="BB78" s="1085"/>
      <c r="BH78" s="735"/>
      <c r="BN78" s="1209"/>
      <c r="BO78" s="849"/>
      <c r="BP78" s="849"/>
      <c r="BQ78" s="849"/>
      <c r="BR78" s="849"/>
      <c r="BS78" s="1163"/>
      <c r="BT78" s="849"/>
      <c r="BU78" s="849"/>
      <c r="BV78" s="849"/>
      <c r="BW78" s="849"/>
      <c r="BX78" s="849"/>
      <c r="BY78" s="735"/>
      <c r="CC78" s="1085"/>
      <c r="CK78" s="735"/>
      <c r="CO78" s="1085"/>
      <c r="CU78" s="735"/>
      <c r="CX78" s="1085"/>
      <c r="DD78" s="735"/>
      <c r="DE78" s="849"/>
      <c r="DF78" s="849"/>
      <c r="DG78" s="849"/>
      <c r="DH78" s="849"/>
      <c r="DI78" s="849"/>
      <c r="DJ78" s="849"/>
      <c r="DK78" s="849"/>
      <c r="DL78" s="1110"/>
      <c r="DM78" s="849"/>
      <c r="DN78" s="849"/>
      <c r="DO78" s="849"/>
      <c r="DP78" s="849"/>
      <c r="DQ78" s="849"/>
      <c r="DR78" s="997"/>
      <c r="DS78" s="849"/>
      <c r="DT78" s="849"/>
      <c r="DU78" s="849"/>
      <c r="DV78" s="849"/>
      <c r="DW78" s="849"/>
      <c r="DX78" s="1110"/>
      <c r="DY78" s="849"/>
      <c r="DZ78" s="849"/>
      <c r="EA78" s="849"/>
      <c r="EB78" s="849"/>
      <c r="EC78" s="849"/>
      <c r="ED78" s="735"/>
      <c r="EE78" s="849"/>
      <c r="EF78" s="849"/>
      <c r="EG78" s="849"/>
      <c r="EH78" s="849"/>
      <c r="EI78" s="849"/>
      <c r="EJ78" s="849"/>
      <c r="EK78" s="849"/>
      <c r="EL78" s="1110"/>
      <c r="EM78" s="849"/>
      <c r="EN78" s="849"/>
      <c r="ER78" s="1257"/>
      <c r="ES78" s="735"/>
      <c r="EW78" s="1139"/>
      <c r="EX78" s="584" t="s">
        <v>36</v>
      </c>
      <c r="FQ78" s="1375"/>
      <c r="GM78" s="735"/>
    </row>
    <row r="79" spans="1:217" s="628" customFormat="1" x14ac:dyDescent="0.25">
      <c r="A79" s="584" t="s">
        <v>37</v>
      </c>
      <c r="B79" s="584"/>
      <c r="C79" s="917"/>
      <c r="D79" s="584"/>
      <c r="E79" s="584"/>
      <c r="F79" s="584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584"/>
      <c r="R79" s="584"/>
      <c r="S79" s="584"/>
      <c r="T79" s="1046"/>
      <c r="U79" s="584"/>
      <c r="V79" s="584"/>
      <c r="W79" s="584"/>
      <c r="X79" s="584"/>
      <c r="Y79" s="584"/>
      <c r="AF79" s="584"/>
      <c r="AG79" s="584"/>
      <c r="AH79" s="584"/>
      <c r="AI79" s="735"/>
      <c r="AN79" s="1085"/>
      <c r="AT79" s="735"/>
      <c r="BB79" s="1085"/>
      <c r="BH79" s="735"/>
      <c r="BN79" s="1209"/>
      <c r="BO79" s="849"/>
      <c r="BP79" s="849"/>
      <c r="BQ79" s="849"/>
      <c r="BR79" s="849"/>
      <c r="BS79" s="1163"/>
      <c r="BT79" s="849"/>
      <c r="BU79" s="849"/>
      <c r="BV79" s="849"/>
      <c r="BW79" s="849"/>
      <c r="BX79" s="849"/>
      <c r="BY79" s="735"/>
      <c r="CC79" s="1085"/>
      <c r="CK79" s="735"/>
      <c r="CO79" s="1085"/>
      <c r="CU79" s="735"/>
      <c r="CX79" s="1085"/>
      <c r="DD79" s="735"/>
      <c r="DE79" s="849"/>
      <c r="DF79" s="849"/>
      <c r="DG79" s="849"/>
      <c r="DH79" s="849"/>
      <c r="DI79" s="849"/>
      <c r="DJ79" s="849"/>
      <c r="DK79" s="849"/>
      <c r="DL79" s="1110"/>
      <c r="DM79" s="849"/>
      <c r="DN79" s="849"/>
      <c r="DO79" s="849"/>
      <c r="DP79" s="849"/>
      <c r="DQ79" s="849"/>
      <c r="DR79" s="997"/>
      <c r="DS79" s="849"/>
      <c r="DT79" s="849"/>
      <c r="DU79" s="849"/>
      <c r="DV79" s="849"/>
      <c r="DW79" s="849"/>
      <c r="DX79" s="1110"/>
      <c r="DY79" s="849"/>
      <c r="DZ79" s="849"/>
      <c r="EA79" s="849"/>
      <c r="EB79" s="849"/>
      <c r="EC79" s="849"/>
      <c r="ED79" s="735"/>
      <c r="EE79" s="849"/>
      <c r="EF79" s="849"/>
      <c r="EG79" s="849"/>
      <c r="EH79" s="849"/>
      <c r="EI79" s="849"/>
      <c r="EJ79" s="849"/>
      <c r="EK79" s="849"/>
      <c r="EL79" s="1110"/>
      <c r="EM79" s="849"/>
      <c r="EN79" s="849"/>
      <c r="ER79" s="1257"/>
      <c r="ES79" s="735"/>
      <c r="EW79" s="1139"/>
      <c r="EX79" s="584" t="s">
        <v>37</v>
      </c>
      <c r="FQ79" s="1375"/>
      <c r="GM79" s="735"/>
    </row>
    <row r="80" spans="1:217" s="628" customFormat="1" x14ac:dyDescent="0.25">
      <c r="A80" s="584" t="s">
        <v>40</v>
      </c>
      <c r="B80" s="584"/>
      <c r="C80" s="917"/>
      <c r="D80" s="584"/>
      <c r="E80" s="584"/>
      <c r="F80" s="584"/>
      <c r="G80" s="584"/>
      <c r="H80" s="584"/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4"/>
      <c r="T80" s="1046"/>
      <c r="U80" s="584"/>
      <c r="V80" s="584"/>
      <c r="W80" s="584"/>
      <c r="X80" s="584"/>
      <c r="Y80" s="584"/>
      <c r="AF80" s="584"/>
      <c r="AG80" s="584"/>
      <c r="AH80" s="584"/>
      <c r="AI80" s="735"/>
      <c r="AN80" s="1085"/>
      <c r="AT80" s="735"/>
      <c r="BB80" s="1085"/>
      <c r="BH80" s="735"/>
      <c r="BN80" s="1209"/>
      <c r="BO80" s="849"/>
      <c r="BP80" s="849"/>
      <c r="BQ80" s="849"/>
      <c r="BR80" s="849"/>
      <c r="BS80" s="1163"/>
      <c r="BT80" s="849"/>
      <c r="BU80" s="849"/>
      <c r="BV80" s="849"/>
      <c r="BW80" s="849"/>
      <c r="BX80" s="849"/>
      <c r="BY80" s="735"/>
      <c r="CC80" s="1085"/>
      <c r="CK80" s="735"/>
      <c r="CO80" s="1085"/>
      <c r="CU80" s="735"/>
      <c r="CX80" s="1085"/>
      <c r="DD80" s="735"/>
      <c r="DE80" s="849"/>
      <c r="DF80" s="849"/>
      <c r="DG80" s="849"/>
      <c r="DH80" s="849"/>
      <c r="DI80" s="849"/>
      <c r="DJ80" s="849"/>
      <c r="DK80" s="849"/>
      <c r="DL80" s="1110"/>
      <c r="DM80" s="849"/>
      <c r="DN80" s="849"/>
      <c r="DO80" s="849"/>
      <c r="DP80" s="849"/>
      <c r="DQ80" s="849"/>
      <c r="DR80" s="997"/>
      <c r="DS80" s="849"/>
      <c r="DT80" s="849"/>
      <c r="DU80" s="849"/>
      <c r="DV80" s="849"/>
      <c r="DW80" s="849"/>
      <c r="DX80" s="1110"/>
      <c r="DY80" s="849"/>
      <c r="DZ80" s="849"/>
      <c r="EA80" s="849"/>
      <c r="EB80" s="849"/>
      <c r="EC80" s="849"/>
      <c r="ED80" s="735"/>
      <c r="EE80" s="849"/>
      <c r="EF80" s="849"/>
      <c r="EG80" s="849"/>
      <c r="EH80" s="849"/>
      <c r="EI80" s="849"/>
      <c r="EJ80" s="849"/>
      <c r="EK80" s="849"/>
      <c r="EL80" s="1110"/>
      <c r="EM80" s="849"/>
      <c r="EN80" s="849"/>
      <c r="ER80" s="1257"/>
      <c r="ES80" s="735"/>
      <c r="EW80" s="1139"/>
      <c r="EX80" s="584" t="s">
        <v>40</v>
      </c>
      <c r="FQ80" s="1375"/>
      <c r="GM80" s="735"/>
      <c r="GZ80" s="628">
        <v>0.1</v>
      </c>
      <c r="HG80" s="628">
        <v>0.1</v>
      </c>
      <c r="HH80" s="628">
        <v>0.1</v>
      </c>
    </row>
    <row r="81" spans="1:217" s="630" customFormat="1" x14ac:dyDescent="0.25">
      <c r="A81" s="629" t="s">
        <v>41</v>
      </c>
      <c r="B81" s="629"/>
      <c r="C81" s="918"/>
      <c r="D81" s="629"/>
      <c r="E81" s="629"/>
      <c r="F81" s="629"/>
      <c r="G81" s="629"/>
      <c r="H81" s="629"/>
      <c r="I81" s="629"/>
      <c r="J81" s="629"/>
      <c r="K81" s="629"/>
      <c r="L81" s="629"/>
      <c r="M81" s="629"/>
      <c r="N81" s="629"/>
      <c r="O81" s="629"/>
      <c r="P81" s="629"/>
      <c r="Q81" s="629"/>
      <c r="R81" s="629"/>
      <c r="S81" s="629"/>
      <c r="T81" s="1047"/>
      <c r="U81" s="629"/>
      <c r="V81" s="629"/>
      <c r="W81" s="629"/>
      <c r="X81" s="629"/>
      <c r="Y81" s="629"/>
      <c r="AF81" s="629"/>
      <c r="AG81" s="629"/>
      <c r="AH81" s="629"/>
      <c r="AI81" s="736"/>
      <c r="AN81" s="1086"/>
      <c r="AT81" s="736"/>
      <c r="BB81" s="1086"/>
      <c r="BH81" s="736"/>
      <c r="BN81" s="1210"/>
      <c r="BO81" s="855"/>
      <c r="BP81" s="855"/>
      <c r="BQ81" s="855"/>
      <c r="BR81" s="855"/>
      <c r="BS81" s="1170"/>
      <c r="BT81" s="855"/>
      <c r="BU81" s="855"/>
      <c r="BV81" s="855"/>
      <c r="BW81" s="855"/>
      <c r="BX81" s="855"/>
      <c r="BY81" s="736"/>
      <c r="CC81" s="1086"/>
      <c r="CK81" s="736"/>
      <c r="CO81" s="1086"/>
      <c r="CU81" s="736"/>
      <c r="CX81" s="1086"/>
      <c r="DD81" s="736"/>
      <c r="DE81" s="855"/>
      <c r="DF81" s="855"/>
      <c r="DG81" s="855"/>
      <c r="DH81" s="855"/>
      <c r="DI81" s="855"/>
      <c r="DJ81" s="855"/>
      <c r="DK81" s="855"/>
      <c r="DL81" s="1117"/>
      <c r="DM81" s="855"/>
      <c r="DN81" s="855"/>
      <c r="DO81" s="855"/>
      <c r="DP81" s="855"/>
      <c r="DQ81" s="855"/>
      <c r="DR81" s="1003"/>
      <c r="DS81" s="855"/>
      <c r="DT81" s="855"/>
      <c r="DU81" s="855"/>
      <c r="DV81" s="855"/>
      <c r="DW81" s="855"/>
      <c r="DX81" s="1117"/>
      <c r="DY81" s="855"/>
      <c r="DZ81" s="855"/>
      <c r="EA81" s="855"/>
      <c r="EB81" s="855"/>
      <c r="EC81" s="855"/>
      <c r="ED81" s="736"/>
      <c r="EE81" s="855"/>
      <c r="EF81" s="855"/>
      <c r="EG81" s="855"/>
      <c r="EH81" s="855"/>
      <c r="EI81" s="855"/>
      <c r="EJ81" s="855"/>
      <c r="EK81" s="855"/>
      <c r="EL81" s="1117"/>
      <c r="EM81" s="855"/>
      <c r="EN81" s="855"/>
      <c r="ER81" s="1259"/>
      <c r="ES81" s="736"/>
      <c r="EW81" s="1146"/>
      <c r="EX81" s="629" t="s">
        <v>41</v>
      </c>
      <c r="FP81" s="628"/>
      <c r="FQ81" s="1375"/>
      <c r="GM81" s="736"/>
    </row>
    <row r="82" spans="1:217" x14ac:dyDescent="0.25">
      <c r="FR82" s="753"/>
      <c r="FS82" s="753"/>
      <c r="FT82" s="753"/>
      <c r="FU82" s="753"/>
      <c r="FV82" s="753"/>
      <c r="FW82" s="753"/>
      <c r="FX82" s="753"/>
      <c r="FY82" s="753"/>
      <c r="FZ82" s="753"/>
      <c r="GA82" s="753"/>
      <c r="GB82" s="753"/>
      <c r="GC82" s="753"/>
      <c r="GD82" s="753"/>
      <c r="GE82" s="753"/>
      <c r="GF82" s="753"/>
      <c r="GG82" s="753"/>
      <c r="GH82" s="753"/>
      <c r="GI82" s="753"/>
      <c r="GJ82" s="753"/>
      <c r="GK82" s="753"/>
      <c r="GL82" s="753"/>
      <c r="HI82" s="753"/>
    </row>
    <row r="83" spans="1:217" s="621" customFormat="1" x14ac:dyDescent="0.25">
      <c r="A83" s="620" t="s">
        <v>378</v>
      </c>
      <c r="B83" s="620"/>
      <c r="C83" s="720"/>
      <c r="T83" s="1021"/>
      <c r="AI83" s="720"/>
      <c r="AN83" s="1021"/>
      <c r="AT83" s="720"/>
      <c r="BB83" s="1021"/>
      <c r="BH83" s="720"/>
      <c r="BN83" s="1192"/>
      <c r="BO83" s="844"/>
      <c r="BP83" s="844"/>
      <c r="BQ83" s="844"/>
      <c r="BR83" s="844"/>
      <c r="BS83" s="1158"/>
      <c r="BT83" s="844"/>
      <c r="BU83" s="844"/>
      <c r="BV83" s="844"/>
      <c r="BW83" s="844"/>
      <c r="BX83" s="844"/>
      <c r="BY83" s="720"/>
      <c r="CC83" s="1021"/>
      <c r="CK83" s="720"/>
      <c r="CO83" s="1021"/>
      <c r="CU83" s="720"/>
      <c r="CX83" s="1021"/>
      <c r="DD83" s="968"/>
      <c r="DE83" s="844"/>
      <c r="DF83" s="844"/>
      <c r="DG83" s="844"/>
      <c r="DH83" s="844"/>
      <c r="DI83" s="844"/>
      <c r="DJ83" s="844"/>
      <c r="DK83" s="844"/>
      <c r="DL83" s="1105"/>
      <c r="DM83" s="844"/>
      <c r="DN83" s="844"/>
      <c r="DO83" s="844"/>
      <c r="DP83" s="844"/>
      <c r="DQ83" s="844"/>
      <c r="DR83" s="992"/>
      <c r="DS83" s="844"/>
      <c r="DT83" s="844"/>
      <c r="DU83" s="844"/>
      <c r="DV83" s="844"/>
      <c r="DW83" s="844"/>
      <c r="DX83" s="1105"/>
      <c r="DY83" s="844"/>
      <c r="DZ83" s="844"/>
      <c r="EA83" s="844"/>
      <c r="EB83" s="844"/>
      <c r="EC83" s="844"/>
      <c r="ED83" s="720"/>
      <c r="EE83" s="844"/>
      <c r="EF83" s="844"/>
      <c r="EG83" s="844"/>
      <c r="EH83" s="844"/>
      <c r="EI83" s="844"/>
      <c r="EJ83" s="844"/>
      <c r="EK83" s="844"/>
      <c r="EL83" s="1105"/>
      <c r="EM83" s="844"/>
      <c r="EN83" s="844"/>
      <c r="ER83" s="1255"/>
      <c r="ES83" s="720"/>
      <c r="EW83" s="1134"/>
      <c r="EX83" s="620" t="s">
        <v>378</v>
      </c>
      <c r="FP83" s="97"/>
      <c r="FQ83" s="786"/>
      <c r="GM83" s="720"/>
    </row>
    <row r="84" spans="1:217" s="611" customFormat="1" x14ac:dyDescent="0.25">
      <c r="A84" s="188" t="s">
        <v>391</v>
      </c>
      <c r="B84" s="188"/>
      <c r="C84" s="739"/>
      <c r="D84" s="614"/>
      <c r="E84" s="614"/>
      <c r="F84" s="614"/>
      <c r="G84" s="614"/>
      <c r="H84" s="614"/>
      <c r="I84" s="614"/>
      <c r="J84" s="614"/>
      <c r="K84" s="614"/>
      <c r="L84" s="614"/>
      <c r="M84" s="614"/>
      <c r="N84" s="614"/>
      <c r="O84" s="614"/>
      <c r="P84" s="614"/>
      <c r="Q84" s="614"/>
      <c r="R84" s="614"/>
      <c r="S84" s="614"/>
      <c r="T84" s="1048"/>
      <c r="U84" s="614"/>
      <c r="V84" s="614"/>
      <c r="W84" s="614"/>
      <c r="X84" s="614"/>
      <c r="Y84" s="614"/>
      <c r="AF84" s="614"/>
      <c r="AG84" s="614"/>
      <c r="AH84" s="614"/>
      <c r="AI84" s="721"/>
      <c r="AN84" s="1022"/>
      <c r="AT84" s="721"/>
      <c r="BB84" s="1022"/>
      <c r="BH84" s="721"/>
      <c r="BN84" s="1193"/>
      <c r="BO84" s="338"/>
      <c r="BP84" s="338"/>
      <c r="BQ84" s="338"/>
      <c r="BR84" s="338"/>
      <c r="BS84" s="1156"/>
      <c r="BT84" s="338"/>
      <c r="BU84" s="338"/>
      <c r="BV84" s="338"/>
      <c r="BW84" s="338"/>
      <c r="BX84" s="338"/>
      <c r="BY84" s="721"/>
      <c r="CC84" s="1022"/>
      <c r="CK84" s="721"/>
      <c r="CO84" s="1022"/>
      <c r="CU84" s="721"/>
      <c r="CX84" s="1022"/>
      <c r="DD84" s="293"/>
      <c r="DE84" s="338"/>
      <c r="DF84" s="338"/>
      <c r="DG84" s="338"/>
      <c r="DH84" s="338"/>
      <c r="DI84" s="338"/>
      <c r="DJ84" s="338"/>
      <c r="DK84" s="338"/>
      <c r="DL84" s="1103"/>
      <c r="DM84" s="338"/>
      <c r="DN84" s="338"/>
      <c r="DO84" s="338"/>
      <c r="DP84" s="338"/>
      <c r="DQ84" s="338"/>
      <c r="DR84" s="337"/>
      <c r="DS84" s="338"/>
      <c r="DT84" s="338"/>
      <c r="DU84" s="338"/>
      <c r="DV84" s="338"/>
      <c r="DW84" s="338"/>
      <c r="DX84" s="1103"/>
      <c r="DY84" s="338"/>
      <c r="DZ84" s="338"/>
      <c r="EA84" s="338"/>
      <c r="EB84" s="338"/>
      <c r="EC84" s="338"/>
      <c r="ED84" s="721"/>
      <c r="EE84" s="338"/>
      <c r="EF84" s="338"/>
      <c r="EG84" s="338"/>
      <c r="EH84" s="338"/>
      <c r="EI84" s="338"/>
      <c r="EJ84" s="338"/>
      <c r="EK84" s="338"/>
      <c r="EL84" s="1103"/>
      <c r="EM84" s="338"/>
      <c r="EN84" s="338"/>
      <c r="ER84" s="1253"/>
      <c r="ES84" s="721"/>
      <c r="EW84" s="1131"/>
      <c r="EX84" s="188" t="s">
        <v>391</v>
      </c>
      <c r="FQ84" s="1362"/>
      <c r="GM84" s="721"/>
    </row>
    <row r="85" spans="1:217" s="611" customFormat="1" x14ac:dyDescent="0.25">
      <c r="A85" s="611" t="s">
        <v>167</v>
      </c>
      <c r="B85" s="611">
        <v>10</v>
      </c>
      <c r="C85" s="721">
        <v>0.51200000000000001</v>
      </c>
      <c r="D85" s="611">
        <v>0.51200000000000001</v>
      </c>
      <c r="E85" s="611">
        <v>0.51200000000000001</v>
      </c>
      <c r="F85" s="611">
        <v>0.51200000000000001</v>
      </c>
      <c r="G85" s="611">
        <v>0.51200000000000001</v>
      </c>
      <c r="H85" s="611">
        <v>0.51200000000000001</v>
      </c>
      <c r="I85" s="611">
        <v>0.51200000000000001</v>
      </c>
      <c r="J85" s="611">
        <v>0.51200000000000001</v>
      </c>
      <c r="K85" s="611">
        <v>0.51200000000000001</v>
      </c>
      <c r="L85" s="611">
        <v>0.51200000000000001</v>
      </c>
      <c r="M85" s="611">
        <v>0.51200000000000001</v>
      </c>
      <c r="N85" s="611">
        <v>0.51200000000000001</v>
      </c>
      <c r="O85" s="611">
        <v>0.51200000000000001</v>
      </c>
      <c r="P85" s="611">
        <v>0.51200000000000001</v>
      </c>
      <c r="Q85" s="611">
        <v>0.51200000000000001</v>
      </c>
      <c r="R85" s="611">
        <v>0.51200000000000001</v>
      </c>
      <c r="S85" s="611">
        <v>0.51200000000000001</v>
      </c>
      <c r="T85" s="1022">
        <v>0.51200000000000001</v>
      </c>
      <c r="AI85" s="721">
        <v>0.51200000000000001</v>
      </c>
      <c r="AJ85" s="611">
        <v>0.51200000000000001</v>
      </c>
      <c r="AK85" s="611">
        <v>0.51200000000000001</v>
      </c>
      <c r="AL85" s="611">
        <v>0.51200000000000001</v>
      </c>
      <c r="AM85" s="611">
        <v>0.51200000000000001</v>
      </c>
      <c r="AN85" s="1022">
        <v>0.51200000000000001</v>
      </c>
      <c r="AT85" s="721">
        <v>0.51200000000000001</v>
      </c>
      <c r="AU85" s="611">
        <v>0.51200000000000001</v>
      </c>
      <c r="AV85" s="611">
        <v>0.51200000000000001</v>
      </c>
      <c r="AW85" s="611">
        <v>0.51200000000000001</v>
      </c>
      <c r="AX85" s="611">
        <v>0.51200000000000001</v>
      </c>
      <c r="AY85" s="611">
        <v>0.51200000000000001</v>
      </c>
      <c r="AZ85" s="611">
        <v>0.51200000000000001</v>
      </c>
      <c r="BA85" s="611">
        <v>0.51200000000000001</v>
      </c>
      <c r="BB85" s="1022">
        <v>0.51200000000000001</v>
      </c>
      <c r="BH85" s="721">
        <v>0.51200000000000001</v>
      </c>
      <c r="BI85" s="611">
        <v>0.51200000000000001</v>
      </c>
      <c r="BJ85" s="611">
        <v>0.51200000000000001</v>
      </c>
      <c r="BK85" s="611">
        <v>0.51200000000000001</v>
      </c>
      <c r="BL85" s="611">
        <v>0.51200000000000001</v>
      </c>
      <c r="BM85" s="611">
        <v>0.51200000000000001</v>
      </c>
      <c r="BN85" s="1193">
        <v>0.51200000000000001</v>
      </c>
      <c r="BO85" s="338"/>
      <c r="BP85" s="338"/>
      <c r="BQ85" s="338"/>
      <c r="BR85" s="338"/>
      <c r="BS85" s="1156"/>
      <c r="BT85" s="338"/>
      <c r="BU85" s="338"/>
      <c r="BV85" s="338"/>
      <c r="BW85" s="338"/>
      <c r="BX85" s="338"/>
      <c r="BY85" s="721">
        <v>0.51200000000000001</v>
      </c>
      <c r="BZ85" s="611">
        <v>0.51200000000000001</v>
      </c>
      <c r="CA85" s="611">
        <v>0.51200000000000001</v>
      </c>
      <c r="CB85" s="611">
        <v>0.51200000000000001</v>
      </c>
      <c r="CC85" s="1022">
        <v>0.51200000000000001</v>
      </c>
      <c r="CK85" s="721">
        <v>0.51200000000000001</v>
      </c>
      <c r="CL85" s="611">
        <v>0.51200000000000001</v>
      </c>
      <c r="CM85" s="611">
        <v>0.51200000000000001</v>
      </c>
      <c r="CN85" s="611">
        <v>0.51200000000000001</v>
      </c>
      <c r="CO85" s="1022">
        <v>0.51200000000000001</v>
      </c>
      <c r="CU85" s="721">
        <v>0.51200000000000001</v>
      </c>
      <c r="CV85" s="611">
        <v>0.51200000000000001</v>
      </c>
      <c r="CW85" s="611">
        <v>0.51200000000000001</v>
      </c>
      <c r="CX85" s="1022">
        <v>0.51200000000000001</v>
      </c>
      <c r="DD85" s="293"/>
      <c r="DE85" s="338"/>
      <c r="DF85" s="338"/>
      <c r="DG85" s="338"/>
      <c r="DH85" s="338"/>
      <c r="DI85" s="338"/>
      <c r="DJ85" s="338"/>
      <c r="DK85" s="338"/>
      <c r="DL85" s="1103"/>
      <c r="DM85" s="338"/>
      <c r="DN85" s="338"/>
      <c r="DO85" s="338"/>
      <c r="DP85" s="338"/>
      <c r="DQ85" s="338"/>
      <c r="DR85" s="337"/>
      <c r="DS85" s="338"/>
      <c r="DT85" s="338"/>
      <c r="DU85" s="338"/>
      <c r="DV85" s="338"/>
      <c r="DW85" s="338"/>
      <c r="DX85" s="1103"/>
      <c r="DY85" s="338"/>
      <c r="DZ85" s="338"/>
      <c r="EA85" s="338"/>
      <c r="EB85" s="338"/>
      <c r="EC85" s="338"/>
      <c r="ED85" s="721">
        <v>0.51200000000000001</v>
      </c>
      <c r="EE85" s="338"/>
      <c r="EF85" s="338"/>
      <c r="EG85" s="338"/>
      <c r="EH85" s="338"/>
      <c r="EI85" s="338"/>
      <c r="EJ85" s="338"/>
      <c r="EK85" s="338"/>
      <c r="EL85" s="1103"/>
      <c r="EM85" s="338"/>
      <c r="EN85" s="338"/>
      <c r="ER85" s="1253"/>
      <c r="ES85" s="721">
        <v>0.51200000000000001</v>
      </c>
      <c r="ET85" s="611">
        <v>0.51200000000000001</v>
      </c>
      <c r="EU85" s="611">
        <v>0.51200000000000001</v>
      </c>
      <c r="EW85" s="1131"/>
      <c r="EX85" s="611" t="s">
        <v>167</v>
      </c>
      <c r="FQ85" s="1362"/>
      <c r="GM85" s="721"/>
    </row>
    <row r="86" spans="1:217" s="611" customFormat="1" x14ac:dyDescent="0.25">
      <c r="A86" s="611" t="s">
        <v>83</v>
      </c>
      <c r="B86" s="611">
        <v>40</v>
      </c>
      <c r="C86" s="721">
        <f>C109</f>
        <v>30</v>
      </c>
      <c r="D86" s="611">
        <f>D109</f>
        <v>30</v>
      </c>
      <c r="E86" s="611">
        <f t="shared" ref="E86:CV86" si="106">E109</f>
        <v>30</v>
      </c>
      <c r="F86" s="611">
        <f t="shared" ref="F86:M86" si="107">F109</f>
        <v>30</v>
      </c>
      <c r="G86" s="611">
        <f t="shared" si="107"/>
        <v>30</v>
      </c>
      <c r="H86" s="611">
        <f t="shared" si="107"/>
        <v>30</v>
      </c>
      <c r="I86" s="611">
        <f t="shared" si="107"/>
        <v>30</v>
      </c>
      <c r="J86" s="611">
        <f t="shared" si="107"/>
        <v>30</v>
      </c>
      <c r="K86" s="611">
        <f t="shared" si="107"/>
        <v>30</v>
      </c>
      <c r="L86" s="611">
        <f t="shared" si="107"/>
        <v>30</v>
      </c>
      <c r="M86" s="611">
        <f t="shared" si="107"/>
        <v>30</v>
      </c>
      <c r="N86" s="611">
        <f t="shared" si="106"/>
        <v>30</v>
      </c>
      <c r="O86" s="611">
        <f t="shared" si="106"/>
        <v>30</v>
      </c>
      <c r="P86" s="611">
        <f t="shared" si="106"/>
        <v>30</v>
      </c>
      <c r="Q86" s="611">
        <f t="shared" si="106"/>
        <v>30</v>
      </c>
      <c r="R86" s="611">
        <f t="shared" si="106"/>
        <v>30</v>
      </c>
      <c r="S86" s="611">
        <f t="shared" si="106"/>
        <v>30</v>
      </c>
      <c r="T86" s="1022">
        <f t="shared" si="106"/>
        <v>50</v>
      </c>
      <c r="AI86" s="721">
        <f t="shared" si="106"/>
        <v>30</v>
      </c>
      <c r="AJ86" s="611">
        <f t="shared" si="106"/>
        <v>30</v>
      </c>
      <c r="AK86" s="611">
        <f t="shared" si="106"/>
        <v>30</v>
      </c>
      <c r="AL86" s="611">
        <f t="shared" si="106"/>
        <v>30</v>
      </c>
      <c r="AM86" s="611">
        <f t="shared" si="106"/>
        <v>30</v>
      </c>
      <c r="AN86" s="1022">
        <f t="shared" si="106"/>
        <v>30</v>
      </c>
      <c r="AT86" s="721">
        <f t="shared" si="106"/>
        <v>30</v>
      </c>
      <c r="AU86" s="611">
        <f t="shared" si="106"/>
        <v>30</v>
      </c>
      <c r="AV86" s="611">
        <f t="shared" si="106"/>
        <v>30</v>
      </c>
      <c r="AW86" s="611">
        <f t="shared" si="106"/>
        <v>30</v>
      </c>
      <c r="AX86" s="611">
        <f t="shared" si="106"/>
        <v>30</v>
      </c>
      <c r="AY86" s="611">
        <f t="shared" si="106"/>
        <v>30</v>
      </c>
      <c r="AZ86" s="611">
        <f t="shared" si="106"/>
        <v>30</v>
      </c>
      <c r="BA86" s="611">
        <f t="shared" si="106"/>
        <v>30</v>
      </c>
      <c r="BB86" s="1022">
        <f t="shared" si="106"/>
        <v>30</v>
      </c>
      <c r="BH86" s="721">
        <f t="shared" si="106"/>
        <v>30</v>
      </c>
      <c r="BI86" s="611">
        <f t="shared" si="106"/>
        <v>30</v>
      </c>
      <c r="BJ86" s="611">
        <f t="shared" si="106"/>
        <v>30</v>
      </c>
      <c r="BK86" s="611">
        <f t="shared" si="106"/>
        <v>30</v>
      </c>
      <c r="BL86" s="611">
        <f t="shared" si="106"/>
        <v>30</v>
      </c>
      <c r="BM86" s="611">
        <f>BM109</f>
        <v>30</v>
      </c>
      <c r="BN86" s="1193">
        <f>BN109</f>
        <v>30</v>
      </c>
      <c r="BO86" s="338"/>
      <c r="BP86" s="338"/>
      <c r="BQ86" s="338"/>
      <c r="BR86" s="338"/>
      <c r="BS86" s="1156"/>
      <c r="BT86" s="338"/>
      <c r="BU86" s="338"/>
      <c r="BV86" s="338"/>
      <c r="BW86" s="338"/>
      <c r="BX86" s="338"/>
      <c r="BY86" s="721">
        <f t="shared" si="106"/>
        <v>30</v>
      </c>
      <c r="BZ86" s="611">
        <f t="shared" si="106"/>
        <v>30</v>
      </c>
      <c r="CA86" s="611">
        <f t="shared" si="106"/>
        <v>30</v>
      </c>
      <c r="CB86" s="611">
        <f t="shared" si="106"/>
        <v>30</v>
      </c>
      <c r="CC86" s="1022">
        <f t="shared" si="106"/>
        <v>30</v>
      </c>
      <c r="CK86" s="721">
        <f t="shared" si="106"/>
        <v>50</v>
      </c>
      <c r="CL86" s="611">
        <f>CL109</f>
        <v>30</v>
      </c>
      <c r="CM86" s="611">
        <f t="shared" si="106"/>
        <v>30</v>
      </c>
      <c r="CN86" s="611">
        <f t="shared" si="106"/>
        <v>30</v>
      </c>
      <c r="CO86" s="1022">
        <f t="shared" si="106"/>
        <v>30</v>
      </c>
      <c r="CU86" s="721">
        <f t="shared" si="106"/>
        <v>30</v>
      </c>
      <c r="CV86" s="611">
        <f t="shared" si="106"/>
        <v>30</v>
      </c>
      <c r="CW86" s="611">
        <f>CW109</f>
        <v>30</v>
      </c>
      <c r="CX86" s="1022">
        <f>CX109</f>
        <v>30</v>
      </c>
      <c r="DD86" s="293"/>
      <c r="DE86" s="338"/>
      <c r="DF86" s="338"/>
      <c r="DG86" s="338"/>
      <c r="DH86" s="338"/>
      <c r="DI86" s="338"/>
      <c r="DJ86" s="338"/>
      <c r="DK86" s="338"/>
      <c r="DL86" s="1103"/>
      <c r="DM86" s="338"/>
      <c r="DN86" s="338"/>
      <c r="DO86" s="338"/>
      <c r="DP86" s="338"/>
      <c r="DQ86" s="338"/>
      <c r="DR86" s="337"/>
      <c r="DS86" s="338"/>
      <c r="DT86" s="338"/>
      <c r="DU86" s="338"/>
      <c r="DV86" s="338"/>
      <c r="DW86" s="338"/>
      <c r="DX86" s="1103"/>
      <c r="DY86" s="338"/>
      <c r="DZ86" s="338"/>
      <c r="EA86" s="338"/>
      <c r="EB86" s="338"/>
      <c r="EC86" s="338"/>
      <c r="ED86" s="721">
        <f>ED109</f>
        <v>30</v>
      </c>
      <c r="EE86" s="338"/>
      <c r="EF86" s="338"/>
      <c r="EG86" s="338"/>
      <c r="EH86" s="338"/>
      <c r="EI86" s="338"/>
      <c r="EJ86" s="338"/>
      <c r="EK86" s="338"/>
      <c r="EL86" s="1103"/>
      <c r="EM86" s="338"/>
      <c r="EN86" s="338"/>
      <c r="ER86" s="1253"/>
      <c r="ES86" s="721">
        <f>ES109</f>
        <v>30</v>
      </c>
      <c r="ET86" s="611">
        <f>ET109</f>
        <v>30</v>
      </c>
      <c r="EU86" s="611">
        <f>EU109</f>
        <v>30</v>
      </c>
      <c r="EW86" s="1131"/>
      <c r="EX86" s="611" t="s">
        <v>83</v>
      </c>
      <c r="FQ86" s="1362"/>
      <c r="GM86" s="721"/>
    </row>
    <row r="87" spans="1:217" s="611" customFormat="1" x14ac:dyDescent="0.25">
      <c r="A87" s="611" t="s">
        <v>84</v>
      </c>
      <c r="B87" s="615">
        <f>10^3*B85*(B86*(10^(-6)))</f>
        <v>0.39999999999999997</v>
      </c>
      <c r="C87" s="737">
        <f>10^3*C85*(C86*(10^(-6)))</f>
        <v>1.5359999999999999E-2</v>
      </c>
      <c r="D87" s="615">
        <f>10^3*D85*(D86*(10^(-6)))</f>
        <v>1.5359999999999999E-2</v>
      </c>
      <c r="E87" s="615">
        <f t="shared" ref="E87:CV87" si="108">10^3*E85*(E86*(10^(-6)))</f>
        <v>1.5359999999999999E-2</v>
      </c>
      <c r="F87" s="615">
        <f t="shared" ref="F87:M87" si="109">10^3*F85*(F86*(10^(-6)))</f>
        <v>1.5359999999999999E-2</v>
      </c>
      <c r="G87" s="615">
        <f t="shared" si="109"/>
        <v>1.5359999999999999E-2</v>
      </c>
      <c r="H87" s="615">
        <f t="shared" si="109"/>
        <v>1.5359999999999999E-2</v>
      </c>
      <c r="I87" s="615">
        <f t="shared" si="109"/>
        <v>1.5359999999999999E-2</v>
      </c>
      <c r="J87" s="615">
        <f t="shared" si="109"/>
        <v>1.5359999999999999E-2</v>
      </c>
      <c r="K87" s="615">
        <f t="shared" si="109"/>
        <v>1.5359999999999999E-2</v>
      </c>
      <c r="L87" s="615">
        <f t="shared" si="109"/>
        <v>1.5359999999999999E-2</v>
      </c>
      <c r="M87" s="615">
        <f t="shared" si="109"/>
        <v>1.5359999999999999E-2</v>
      </c>
      <c r="N87" s="615">
        <f t="shared" si="108"/>
        <v>1.5359999999999999E-2</v>
      </c>
      <c r="O87" s="615">
        <f t="shared" si="108"/>
        <v>1.5359999999999999E-2</v>
      </c>
      <c r="P87" s="615">
        <f t="shared" si="108"/>
        <v>1.5359999999999999E-2</v>
      </c>
      <c r="Q87" s="615">
        <f t="shared" si="108"/>
        <v>1.5359999999999999E-2</v>
      </c>
      <c r="R87" s="615">
        <f t="shared" si="108"/>
        <v>1.5359999999999999E-2</v>
      </c>
      <c r="S87" s="615">
        <f t="shared" si="108"/>
        <v>1.5359999999999999E-2</v>
      </c>
      <c r="T87" s="1049">
        <f t="shared" si="108"/>
        <v>2.5599999999999998E-2</v>
      </c>
      <c r="U87" s="615"/>
      <c r="V87" s="615"/>
      <c r="W87" s="615"/>
      <c r="X87" s="615"/>
      <c r="Y87" s="615"/>
      <c r="AF87" s="615"/>
      <c r="AG87" s="615"/>
      <c r="AH87" s="615"/>
      <c r="AI87" s="737">
        <f t="shared" si="108"/>
        <v>1.5359999999999999E-2</v>
      </c>
      <c r="AJ87" s="615">
        <f t="shared" si="108"/>
        <v>1.5359999999999999E-2</v>
      </c>
      <c r="AK87" s="615">
        <f t="shared" si="108"/>
        <v>1.5359999999999999E-2</v>
      </c>
      <c r="AL87" s="615">
        <f t="shared" si="108"/>
        <v>1.5359999999999999E-2</v>
      </c>
      <c r="AM87" s="615">
        <f t="shared" si="108"/>
        <v>1.5359999999999999E-2</v>
      </c>
      <c r="AN87" s="1049">
        <f t="shared" si="108"/>
        <v>1.5359999999999999E-2</v>
      </c>
      <c r="AO87" s="615"/>
      <c r="AP87" s="615"/>
      <c r="AQ87" s="615"/>
      <c r="AR87" s="615"/>
      <c r="AS87" s="615"/>
      <c r="AT87" s="737">
        <f t="shared" si="108"/>
        <v>1.5359999999999999E-2</v>
      </c>
      <c r="AU87" s="615">
        <f t="shared" si="108"/>
        <v>1.5359999999999999E-2</v>
      </c>
      <c r="AV87" s="615">
        <f t="shared" si="108"/>
        <v>1.5359999999999999E-2</v>
      </c>
      <c r="AW87" s="615">
        <f t="shared" si="108"/>
        <v>1.5359999999999999E-2</v>
      </c>
      <c r="AX87" s="615">
        <f t="shared" si="108"/>
        <v>1.5359999999999999E-2</v>
      </c>
      <c r="AY87" s="615">
        <f t="shared" si="108"/>
        <v>1.5359999999999999E-2</v>
      </c>
      <c r="AZ87" s="615">
        <f t="shared" si="108"/>
        <v>1.5359999999999999E-2</v>
      </c>
      <c r="BA87" s="615">
        <f t="shared" si="108"/>
        <v>1.5359999999999999E-2</v>
      </c>
      <c r="BB87" s="1049">
        <f t="shared" si="108"/>
        <v>1.5359999999999999E-2</v>
      </c>
      <c r="BC87" s="615"/>
      <c r="BD87" s="615"/>
      <c r="BE87" s="615"/>
      <c r="BF87" s="615"/>
      <c r="BG87" s="615"/>
      <c r="BH87" s="737">
        <f t="shared" si="108"/>
        <v>1.5359999999999999E-2</v>
      </c>
      <c r="BI87" s="615">
        <f t="shared" si="108"/>
        <v>1.5359999999999999E-2</v>
      </c>
      <c r="BJ87" s="615">
        <f t="shared" si="108"/>
        <v>1.5359999999999999E-2</v>
      </c>
      <c r="BK87" s="615">
        <f t="shared" si="108"/>
        <v>1.5359999999999999E-2</v>
      </c>
      <c r="BL87" s="615">
        <f t="shared" si="108"/>
        <v>1.5359999999999999E-2</v>
      </c>
      <c r="BM87" s="615">
        <f>10^3*BM85*(BM86*(10^(-6)))</f>
        <v>1.5359999999999999E-2</v>
      </c>
      <c r="BN87" s="1211">
        <f>10^3*BN85*(BN86*(10^(-6)))</f>
        <v>1.5359999999999999E-2</v>
      </c>
      <c r="BO87" s="856"/>
      <c r="BP87" s="856"/>
      <c r="BQ87" s="856"/>
      <c r="BR87" s="856"/>
      <c r="BS87" s="1171"/>
      <c r="BT87" s="856"/>
      <c r="BU87" s="856"/>
      <c r="BV87" s="856"/>
      <c r="BW87" s="856"/>
      <c r="BX87" s="856"/>
      <c r="BY87" s="737">
        <f t="shared" si="108"/>
        <v>1.5359999999999999E-2</v>
      </c>
      <c r="BZ87" s="615">
        <f t="shared" si="108"/>
        <v>1.5359999999999999E-2</v>
      </c>
      <c r="CA87" s="615">
        <f t="shared" si="108"/>
        <v>1.5359999999999999E-2</v>
      </c>
      <c r="CB87" s="615">
        <f t="shared" si="108"/>
        <v>1.5359999999999999E-2</v>
      </c>
      <c r="CC87" s="1049">
        <f t="shared" si="108"/>
        <v>1.5359999999999999E-2</v>
      </c>
      <c r="CD87" s="615"/>
      <c r="CE87" s="615"/>
      <c r="CF87" s="615"/>
      <c r="CG87" s="615"/>
      <c r="CH87" s="615"/>
      <c r="CI87" s="615"/>
      <c r="CJ87" s="615"/>
      <c r="CK87" s="737">
        <f t="shared" si="108"/>
        <v>2.5599999999999998E-2</v>
      </c>
      <c r="CL87" s="615">
        <f>10^3*CL85*(CL86*(10^(-6)))</f>
        <v>1.5359999999999999E-2</v>
      </c>
      <c r="CM87" s="615">
        <f t="shared" si="108"/>
        <v>1.5359999999999999E-2</v>
      </c>
      <c r="CN87" s="615">
        <f t="shared" si="108"/>
        <v>1.5359999999999999E-2</v>
      </c>
      <c r="CO87" s="1049">
        <f t="shared" si="108"/>
        <v>1.5359999999999999E-2</v>
      </c>
      <c r="CP87" s="615"/>
      <c r="CQ87" s="615"/>
      <c r="CR87" s="615"/>
      <c r="CS87" s="615"/>
      <c r="CT87" s="615"/>
      <c r="CU87" s="737">
        <f t="shared" si="108"/>
        <v>1.5359999999999999E-2</v>
      </c>
      <c r="CV87" s="615">
        <f t="shared" si="108"/>
        <v>1.5359999999999999E-2</v>
      </c>
      <c r="CW87" s="615">
        <f>10^3*CW85*(CW86*(10^(-6)))</f>
        <v>1.5359999999999999E-2</v>
      </c>
      <c r="CX87" s="1049">
        <f>10^3*CX85*(CX86*(10^(-6)))</f>
        <v>1.5359999999999999E-2</v>
      </c>
      <c r="DD87" s="977"/>
      <c r="DE87" s="856"/>
      <c r="DF87" s="856"/>
      <c r="DG87" s="856"/>
      <c r="DH87" s="856"/>
      <c r="DI87" s="856"/>
      <c r="DJ87" s="856"/>
      <c r="DK87" s="856"/>
      <c r="DL87" s="1118"/>
      <c r="DM87" s="856"/>
      <c r="DN87" s="856"/>
      <c r="DO87" s="856"/>
      <c r="DP87" s="856"/>
      <c r="DQ87" s="856"/>
      <c r="DR87" s="1004"/>
      <c r="DS87" s="856"/>
      <c r="DT87" s="856"/>
      <c r="DU87" s="856"/>
      <c r="DV87" s="856"/>
      <c r="DW87" s="856"/>
      <c r="DX87" s="1118"/>
      <c r="DY87" s="856"/>
      <c r="DZ87" s="856"/>
      <c r="EA87" s="856"/>
      <c r="EB87" s="856"/>
      <c r="EC87" s="856"/>
      <c r="ED87" s="737">
        <f>10^3*ED85*(ED86*(10^(-6)))</f>
        <v>1.5359999999999999E-2</v>
      </c>
      <c r="EE87" s="856"/>
      <c r="EF87" s="856"/>
      <c r="EG87" s="856"/>
      <c r="EH87" s="856"/>
      <c r="EI87" s="856"/>
      <c r="EJ87" s="856"/>
      <c r="EK87" s="856"/>
      <c r="EL87" s="1118"/>
      <c r="EM87" s="856"/>
      <c r="EN87" s="856"/>
      <c r="ER87" s="1253"/>
      <c r="ES87" s="737">
        <f>10^3*ES85*(ES86*(10^(-6)))</f>
        <v>1.5359999999999999E-2</v>
      </c>
      <c r="ET87" s="615">
        <f>10^3*ET85*(ET86*(10^(-6)))</f>
        <v>1.5359999999999999E-2</v>
      </c>
      <c r="EU87" s="615">
        <f>10^3*EU85*(EU86*(10^(-6)))</f>
        <v>1.5359999999999999E-2</v>
      </c>
      <c r="EV87" s="615"/>
      <c r="EW87" s="1131"/>
      <c r="EX87" s="611" t="s">
        <v>84</v>
      </c>
      <c r="FQ87" s="1362"/>
      <c r="GM87" s="721"/>
    </row>
    <row r="88" spans="1:217" s="611" customFormat="1" x14ac:dyDescent="0.25">
      <c r="A88" s="611" t="s">
        <v>448</v>
      </c>
      <c r="B88" s="615"/>
      <c r="C88" s="919">
        <v>30</v>
      </c>
      <c r="D88" s="758">
        <v>30</v>
      </c>
      <c r="E88" s="758">
        <v>30</v>
      </c>
      <c r="F88" s="758">
        <v>30</v>
      </c>
      <c r="G88" s="758">
        <v>30</v>
      </c>
      <c r="H88" s="758">
        <v>30</v>
      </c>
      <c r="I88" s="758">
        <v>30</v>
      </c>
      <c r="J88" s="758">
        <v>30</v>
      </c>
      <c r="K88" s="758">
        <v>30</v>
      </c>
      <c r="L88" s="758">
        <v>30</v>
      </c>
      <c r="M88" s="758">
        <v>30</v>
      </c>
      <c r="N88" s="758">
        <v>30</v>
      </c>
      <c r="O88" s="758">
        <v>30</v>
      </c>
      <c r="P88" s="758">
        <v>30</v>
      </c>
      <c r="Q88" s="758">
        <v>30</v>
      </c>
      <c r="R88" s="758">
        <v>30</v>
      </c>
      <c r="S88" s="758">
        <v>30</v>
      </c>
      <c r="T88" s="1050">
        <v>30</v>
      </c>
      <c r="U88" s="758"/>
      <c r="V88" s="758"/>
      <c r="W88" s="758"/>
      <c r="X88" s="758"/>
      <c r="Y88" s="758"/>
      <c r="AF88" s="758"/>
      <c r="AG88" s="758"/>
      <c r="AH88" s="758"/>
      <c r="AI88" s="919">
        <v>30</v>
      </c>
      <c r="AJ88" s="758">
        <v>30</v>
      </c>
      <c r="AK88" s="758">
        <v>30</v>
      </c>
      <c r="AL88" s="758">
        <v>30</v>
      </c>
      <c r="AM88" s="758">
        <v>30</v>
      </c>
      <c r="AN88" s="1050">
        <v>30</v>
      </c>
      <c r="AO88" s="758"/>
      <c r="AP88" s="758"/>
      <c r="AQ88" s="758"/>
      <c r="AR88" s="758"/>
      <c r="AS88" s="758"/>
      <c r="AT88" s="919">
        <v>30</v>
      </c>
      <c r="AU88" s="758">
        <v>30</v>
      </c>
      <c r="AV88" s="758">
        <v>30</v>
      </c>
      <c r="AW88" s="758">
        <v>30</v>
      </c>
      <c r="AX88" s="758">
        <v>30</v>
      </c>
      <c r="AY88" s="758">
        <v>30</v>
      </c>
      <c r="AZ88" s="758">
        <v>30</v>
      </c>
      <c r="BA88" s="758">
        <v>30</v>
      </c>
      <c r="BB88" s="1050">
        <v>30</v>
      </c>
      <c r="BC88" s="758"/>
      <c r="BD88" s="758"/>
      <c r="BE88" s="758"/>
      <c r="BF88" s="758"/>
      <c r="BG88" s="758"/>
      <c r="BH88" s="919">
        <v>30</v>
      </c>
      <c r="BI88" s="758">
        <v>30</v>
      </c>
      <c r="BJ88" s="758">
        <v>30</v>
      </c>
      <c r="BK88" s="758">
        <v>30</v>
      </c>
      <c r="BL88" s="758">
        <v>30</v>
      </c>
      <c r="BM88" s="758">
        <v>30</v>
      </c>
      <c r="BN88" s="1212">
        <v>30</v>
      </c>
      <c r="BO88" s="857"/>
      <c r="BP88" s="857"/>
      <c r="BQ88" s="857"/>
      <c r="BR88" s="857"/>
      <c r="BS88" s="1172"/>
      <c r="BT88" s="857"/>
      <c r="BU88" s="857"/>
      <c r="BV88" s="857"/>
      <c r="BW88" s="857"/>
      <c r="BX88" s="857"/>
      <c r="BY88" s="919">
        <v>30</v>
      </c>
      <c r="BZ88" s="758">
        <v>30</v>
      </c>
      <c r="CA88" s="758">
        <v>30</v>
      </c>
      <c r="CB88" s="758">
        <v>30</v>
      </c>
      <c r="CC88" s="1050">
        <v>30</v>
      </c>
      <c r="CD88" s="758"/>
      <c r="CE88" s="758"/>
      <c r="CF88" s="758"/>
      <c r="CG88" s="758"/>
      <c r="CH88" s="758"/>
      <c r="CI88" s="758"/>
      <c r="CJ88" s="758"/>
      <c r="CK88" s="919">
        <v>30</v>
      </c>
      <c r="CL88" s="758">
        <v>30</v>
      </c>
      <c r="CM88" s="758">
        <v>30</v>
      </c>
      <c r="CN88" s="758">
        <v>30</v>
      </c>
      <c r="CO88" s="1050">
        <v>30</v>
      </c>
      <c r="CP88" s="758"/>
      <c r="CQ88" s="758"/>
      <c r="CR88" s="758"/>
      <c r="CS88" s="758"/>
      <c r="CT88" s="758"/>
      <c r="CU88" s="919">
        <v>30</v>
      </c>
      <c r="CV88" s="758">
        <v>30</v>
      </c>
      <c r="CW88" s="758">
        <v>30</v>
      </c>
      <c r="CX88" s="1050">
        <v>30</v>
      </c>
      <c r="DD88" s="978"/>
      <c r="DE88" s="857"/>
      <c r="DF88" s="857"/>
      <c r="DG88" s="857"/>
      <c r="DH88" s="857"/>
      <c r="DI88" s="857"/>
      <c r="DJ88" s="857"/>
      <c r="DK88" s="857"/>
      <c r="DL88" s="1119"/>
      <c r="DM88" s="857"/>
      <c r="DN88" s="857"/>
      <c r="DO88" s="857"/>
      <c r="DP88" s="857"/>
      <c r="DQ88" s="857"/>
      <c r="DR88" s="1005"/>
      <c r="DS88" s="857"/>
      <c r="DT88" s="857"/>
      <c r="DU88" s="857"/>
      <c r="DV88" s="857"/>
      <c r="DW88" s="857"/>
      <c r="DX88" s="1119"/>
      <c r="DY88" s="857"/>
      <c r="DZ88" s="857"/>
      <c r="EA88" s="857"/>
      <c r="EB88" s="857"/>
      <c r="EC88" s="857"/>
      <c r="ED88" s="919">
        <v>30</v>
      </c>
      <c r="EE88" s="857"/>
      <c r="EF88" s="857"/>
      <c r="EG88" s="857"/>
      <c r="EH88" s="857"/>
      <c r="EI88" s="857"/>
      <c r="EJ88" s="857"/>
      <c r="EK88" s="857"/>
      <c r="EL88" s="1119"/>
      <c r="EM88" s="857"/>
      <c r="EN88" s="857"/>
      <c r="ER88" s="1253"/>
      <c r="ES88" s="919">
        <v>30</v>
      </c>
      <c r="ET88" s="758">
        <v>30</v>
      </c>
      <c r="EU88" s="758">
        <v>30</v>
      </c>
      <c r="EV88" s="758"/>
      <c r="EW88" s="1131"/>
      <c r="FQ88" s="1362"/>
      <c r="GM88" s="721"/>
    </row>
    <row r="89" spans="1:217" s="611" customFormat="1" x14ac:dyDescent="0.25">
      <c r="A89" s="611" t="s">
        <v>86</v>
      </c>
      <c r="B89" s="615">
        <v>1</v>
      </c>
      <c r="C89" s="737">
        <v>1</v>
      </c>
      <c r="D89" s="615">
        <v>1</v>
      </c>
      <c r="E89" s="615">
        <v>1</v>
      </c>
      <c r="F89" s="615">
        <v>1</v>
      </c>
      <c r="G89" s="615">
        <v>1</v>
      </c>
      <c r="H89" s="615">
        <v>1</v>
      </c>
      <c r="I89" s="615">
        <v>1</v>
      </c>
      <c r="J89" s="615">
        <v>1</v>
      </c>
      <c r="K89" s="615">
        <v>1</v>
      </c>
      <c r="L89" s="615">
        <v>1</v>
      </c>
      <c r="M89" s="615">
        <v>1</v>
      </c>
      <c r="N89" s="615">
        <v>1</v>
      </c>
      <c r="O89" s="615">
        <v>1</v>
      </c>
      <c r="P89" s="615">
        <v>1</v>
      </c>
      <c r="Q89" s="615">
        <v>1</v>
      </c>
      <c r="R89" s="615">
        <v>1</v>
      </c>
      <c r="S89" s="615">
        <v>1</v>
      </c>
      <c r="T89" s="1049">
        <v>1</v>
      </c>
      <c r="U89" s="615"/>
      <c r="V89" s="615"/>
      <c r="W89" s="615"/>
      <c r="X89" s="615"/>
      <c r="Y89" s="615"/>
      <c r="AF89" s="615"/>
      <c r="AG89" s="615"/>
      <c r="AH89" s="615"/>
      <c r="AI89" s="737">
        <v>1</v>
      </c>
      <c r="AJ89" s="615">
        <v>1</v>
      </c>
      <c r="AK89" s="615">
        <v>1</v>
      </c>
      <c r="AL89" s="615">
        <v>1</v>
      </c>
      <c r="AM89" s="615">
        <v>1</v>
      </c>
      <c r="AN89" s="1049">
        <v>1</v>
      </c>
      <c r="AO89" s="615"/>
      <c r="AP89" s="615"/>
      <c r="AQ89" s="615"/>
      <c r="AR89" s="615"/>
      <c r="AS89" s="615"/>
      <c r="AT89" s="737">
        <v>1</v>
      </c>
      <c r="AU89" s="615">
        <v>1</v>
      </c>
      <c r="AV89" s="615">
        <v>1</v>
      </c>
      <c r="AW89" s="615">
        <v>1</v>
      </c>
      <c r="AX89" s="615">
        <v>1</v>
      </c>
      <c r="AY89" s="615">
        <v>1</v>
      </c>
      <c r="AZ89" s="615">
        <v>1</v>
      </c>
      <c r="BA89" s="615">
        <v>1</v>
      </c>
      <c r="BB89" s="1049">
        <v>1</v>
      </c>
      <c r="BC89" s="615"/>
      <c r="BD89" s="615"/>
      <c r="BE89" s="615"/>
      <c r="BF89" s="615"/>
      <c r="BG89" s="615"/>
      <c r="BH89" s="737">
        <v>1</v>
      </c>
      <c r="BI89" s="615">
        <v>1</v>
      </c>
      <c r="BJ89" s="615">
        <v>1</v>
      </c>
      <c r="BK89" s="615">
        <v>1</v>
      </c>
      <c r="BL89" s="615">
        <v>1</v>
      </c>
      <c r="BM89" s="615">
        <v>1</v>
      </c>
      <c r="BN89" s="1211">
        <v>1</v>
      </c>
      <c r="BO89" s="856"/>
      <c r="BP89" s="856"/>
      <c r="BQ89" s="856"/>
      <c r="BR89" s="856"/>
      <c r="BS89" s="1171"/>
      <c r="BT89" s="856"/>
      <c r="BU89" s="856"/>
      <c r="BV89" s="856"/>
      <c r="BW89" s="856"/>
      <c r="BX89" s="856"/>
      <c r="BY89" s="737">
        <v>1</v>
      </c>
      <c r="BZ89" s="615">
        <v>1</v>
      </c>
      <c r="CA89" s="615">
        <v>1</v>
      </c>
      <c r="CB89" s="615">
        <v>1</v>
      </c>
      <c r="CC89" s="1049">
        <v>1</v>
      </c>
      <c r="CD89" s="615"/>
      <c r="CE89" s="615"/>
      <c r="CF89" s="615"/>
      <c r="CG89" s="615"/>
      <c r="CH89" s="615"/>
      <c r="CI89" s="615"/>
      <c r="CJ89" s="615"/>
      <c r="CK89" s="737">
        <v>1</v>
      </c>
      <c r="CL89" s="615">
        <v>1</v>
      </c>
      <c r="CM89" s="615">
        <v>1</v>
      </c>
      <c r="CN89" s="615">
        <v>1</v>
      </c>
      <c r="CO89" s="1049">
        <v>1</v>
      </c>
      <c r="CP89" s="615"/>
      <c r="CQ89" s="615"/>
      <c r="CR89" s="615"/>
      <c r="CS89" s="615"/>
      <c r="CT89" s="615"/>
      <c r="CU89" s="737">
        <v>1</v>
      </c>
      <c r="CV89" s="615">
        <v>1</v>
      </c>
      <c r="CW89" s="615">
        <v>1</v>
      </c>
      <c r="CX89" s="1049">
        <v>1</v>
      </c>
      <c r="DD89" s="977"/>
      <c r="DE89" s="856"/>
      <c r="DF89" s="856"/>
      <c r="DG89" s="856"/>
      <c r="DH89" s="856"/>
      <c r="DI89" s="856"/>
      <c r="DJ89" s="856"/>
      <c r="DK89" s="856"/>
      <c r="DL89" s="1118"/>
      <c r="DM89" s="856"/>
      <c r="DN89" s="856"/>
      <c r="DO89" s="856"/>
      <c r="DP89" s="856"/>
      <c r="DQ89" s="856"/>
      <c r="DR89" s="1004"/>
      <c r="DS89" s="856"/>
      <c r="DT89" s="856"/>
      <c r="DU89" s="856"/>
      <c r="DV89" s="856"/>
      <c r="DW89" s="856"/>
      <c r="DX89" s="1118"/>
      <c r="DY89" s="856"/>
      <c r="DZ89" s="856"/>
      <c r="EA89" s="856"/>
      <c r="EB89" s="856"/>
      <c r="EC89" s="856"/>
      <c r="ED89" s="737">
        <v>1</v>
      </c>
      <c r="EE89" s="856"/>
      <c r="EF89" s="856"/>
      <c r="EG89" s="856"/>
      <c r="EH89" s="856"/>
      <c r="EI89" s="856"/>
      <c r="EJ89" s="856"/>
      <c r="EK89" s="856"/>
      <c r="EL89" s="1118"/>
      <c r="EM89" s="856"/>
      <c r="EN89" s="856"/>
      <c r="ER89" s="1253"/>
      <c r="ES89" s="737">
        <v>1</v>
      </c>
      <c r="ET89" s="615">
        <v>1</v>
      </c>
      <c r="EU89" s="615">
        <v>1</v>
      </c>
      <c r="EV89" s="615"/>
      <c r="EW89" s="1131"/>
      <c r="EX89" s="611" t="s">
        <v>86</v>
      </c>
      <c r="FQ89" s="1362"/>
      <c r="GM89" s="721"/>
    </row>
    <row r="90" spans="1:217" s="611" customFormat="1" x14ac:dyDescent="0.25">
      <c r="A90" s="611" t="s">
        <v>87</v>
      </c>
      <c r="B90" s="616">
        <f>B87/(B86/B89)</f>
        <v>9.9999999999999985E-3</v>
      </c>
      <c r="C90" s="920">
        <f>C87/(C86/C89)</f>
        <v>5.1199999999999998E-4</v>
      </c>
      <c r="D90" s="759">
        <f t="shared" ref="D90:CV90" si="110">D87/(D86/D89)</f>
        <v>5.1199999999999998E-4</v>
      </c>
      <c r="E90" s="759">
        <f t="shared" si="110"/>
        <v>5.1199999999999998E-4</v>
      </c>
      <c r="F90" s="759">
        <f t="shared" ref="F90:M90" si="111">F87/(F86/F89)</f>
        <v>5.1199999999999998E-4</v>
      </c>
      <c r="G90" s="759">
        <f t="shared" si="111"/>
        <v>5.1199999999999998E-4</v>
      </c>
      <c r="H90" s="759">
        <f t="shared" si="111"/>
        <v>5.1199999999999998E-4</v>
      </c>
      <c r="I90" s="759">
        <f t="shared" si="111"/>
        <v>5.1199999999999998E-4</v>
      </c>
      <c r="J90" s="759">
        <f t="shared" si="111"/>
        <v>5.1199999999999998E-4</v>
      </c>
      <c r="K90" s="759">
        <f t="shared" si="111"/>
        <v>5.1199999999999998E-4</v>
      </c>
      <c r="L90" s="759">
        <f t="shared" si="111"/>
        <v>5.1199999999999998E-4</v>
      </c>
      <c r="M90" s="759">
        <f t="shared" si="111"/>
        <v>5.1199999999999998E-4</v>
      </c>
      <c r="N90" s="759">
        <f t="shared" si="110"/>
        <v>5.1199999999999998E-4</v>
      </c>
      <c r="O90" s="759">
        <f t="shared" si="110"/>
        <v>5.1199999999999998E-4</v>
      </c>
      <c r="P90" s="759">
        <f t="shared" si="110"/>
        <v>5.1199999999999998E-4</v>
      </c>
      <c r="Q90" s="759">
        <f t="shared" si="110"/>
        <v>5.1199999999999998E-4</v>
      </c>
      <c r="R90" s="759">
        <f t="shared" si="110"/>
        <v>5.1199999999999998E-4</v>
      </c>
      <c r="S90" s="759">
        <f t="shared" si="110"/>
        <v>5.1199999999999998E-4</v>
      </c>
      <c r="T90" s="1051">
        <f t="shared" si="110"/>
        <v>5.1199999999999998E-4</v>
      </c>
      <c r="U90" s="759"/>
      <c r="V90" s="759"/>
      <c r="W90" s="759"/>
      <c r="X90" s="759"/>
      <c r="Y90" s="759"/>
      <c r="AF90" s="759"/>
      <c r="AG90" s="759"/>
      <c r="AH90" s="759"/>
      <c r="AI90" s="920">
        <f t="shared" si="110"/>
        <v>5.1199999999999998E-4</v>
      </c>
      <c r="AJ90" s="759">
        <f t="shared" si="110"/>
        <v>5.1199999999999998E-4</v>
      </c>
      <c r="AK90" s="759">
        <f t="shared" si="110"/>
        <v>5.1199999999999998E-4</v>
      </c>
      <c r="AL90" s="759">
        <f t="shared" si="110"/>
        <v>5.1199999999999998E-4</v>
      </c>
      <c r="AM90" s="759">
        <f t="shared" si="110"/>
        <v>5.1199999999999998E-4</v>
      </c>
      <c r="AN90" s="1051">
        <f t="shared" si="110"/>
        <v>5.1199999999999998E-4</v>
      </c>
      <c r="AO90" s="759"/>
      <c r="AP90" s="759"/>
      <c r="AQ90" s="759"/>
      <c r="AR90" s="759"/>
      <c r="AS90" s="759"/>
      <c r="AT90" s="920">
        <f t="shared" si="110"/>
        <v>5.1199999999999998E-4</v>
      </c>
      <c r="AU90" s="759">
        <f t="shared" si="110"/>
        <v>5.1199999999999998E-4</v>
      </c>
      <c r="AV90" s="759">
        <f t="shared" si="110"/>
        <v>5.1199999999999998E-4</v>
      </c>
      <c r="AW90" s="759">
        <f t="shared" si="110"/>
        <v>5.1199999999999998E-4</v>
      </c>
      <c r="AX90" s="759">
        <f t="shared" si="110"/>
        <v>5.1199999999999998E-4</v>
      </c>
      <c r="AY90" s="759">
        <f t="shared" si="110"/>
        <v>5.1199999999999998E-4</v>
      </c>
      <c r="AZ90" s="759">
        <f t="shared" si="110"/>
        <v>5.1199999999999998E-4</v>
      </c>
      <c r="BA90" s="759">
        <f t="shared" si="110"/>
        <v>5.1199999999999998E-4</v>
      </c>
      <c r="BB90" s="1051">
        <f t="shared" si="110"/>
        <v>5.1199999999999998E-4</v>
      </c>
      <c r="BC90" s="759"/>
      <c r="BD90" s="759"/>
      <c r="BE90" s="759"/>
      <c r="BF90" s="759"/>
      <c r="BG90" s="759"/>
      <c r="BH90" s="920">
        <f t="shared" si="110"/>
        <v>5.1199999999999998E-4</v>
      </c>
      <c r="BI90" s="759">
        <f t="shared" si="110"/>
        <v>5.1199999999999998E-4</v>
      </c>
      <c r="BJ90" s="759">
        <f t="shared" si="110"/>
        <v>5.1199999999999998E-4</v>
      </c>
      <c r="BK90" s="759">
        <f t="shared" si="110"/>
        <v>5.1199999999999998E-4</v>
      </c>
      <c r="BL90" s="759">
        <f t="shared" si="110"/>
        <v>5.1199999999999998E-4</v>
      </c>
      <c r="BM90" s="759">
        <f>BM87/(BM86/BM89)</f>
        <v>5.1199999999999998E-4</v>
      </c>
      <c r="BN90" s="1213">
        <f>BN87/(BN86/BN89)</f>
        <v>5.1199999999999998E-4</v>
      </c>
      <c r="BO90" s="858"/>
      <c r="BP90" s="858"/>
      <c r="BQ90" s="858"/>
      <c r="BR90" s="858"/>
      <c r="BS90" s="1173"/>
      <c r="BT90" s="858"/>
      <c r="BU90" s="858"/>
      <c r="BV90" s="858"/>
      <c r="BW90" s="858"/>
      <c r="BX90" s="858"/>
      <c r="BY90" s="920">
        <f t="shared" si="110"/>
        <v>5.1199999999999998E-4</v>
      </c>
      <c r="BZ90" s="759">
        <f t="shared" si="110"/>
        <v>5.1199999999999998E-4</v>
      </c>
      <c r="CA90" s="759">
        <f t="shared" si="110"/>
        <v>5.1199999999999998E-4</v>
      </c>
      <c r="CB90" s="759">
        <f t="shared" si="110"/>
        <v>5.1199999999999998E-4</v>
      </c>
      <c r="CC90" s="1051">
        <f t="shared" si="110"/>
        <v>5.1199999999999998E-4</v>
      </c>
      <c r="CD90" s="759"/>
      <c r="CE90" s="759"/>
      <c r="CF90" s="759"/>
      <c r="CG90" s="759"/>
      <c r="CH90" s="759"/>
      <c r="CI90" s="759"/>
      <c r="CJ90" s="759"/>
      <c r="CK90" s="920">
        <f t="shared" si="110"/>
        <v>5.1199999999999998E-4</v>
      </c>
      <c r="CL90" s="759">
        <f>CL87/(CL86/CL89)</f>
        <v>5.1199999999999998E-4</v>
      </c>
      <c r="CM90" s="759">
        <f t="shared" si="110"/>
        <v>5.1199999999999998E-4</v>
      </c>
      <c r="CN90" s="759">
        <f t="shared" si="110"/>
        <v>5.1199999999999998E-4</v>
      </c>
      <c r="CO90" s="1051">
        <f t="shared" si="110"/>
        <v>5.1199999999999998E-4</v>
      </c>
      <c r="CP90" s="759"/>
      <c r="CQ90" s="759"/>
      <c r="CR90" s="759"/>
      <c r="CS90" s="759"/>
      <c r="CT90" s="759"/>
      <c r="CU90" s="920">
        <f t="shared" si="110"/>
        <v>5.1199999999999998E-4</v>
      </c>
      <c r="CV90" s="759">
        <f t="shared" si="110"/>
        <v>5.1199999999999998E-4</v>
      </c>
      <c r="CW90" s="759">
        <f>CW87/(CW86/CW89)</f>
        <v>5.1199999999999998E-4</v>
      </c>
      <c r="CX90" s="1051">
        <f>CX87/(CX86/CX89)</f>
        <v>5.1199999999999998E-4</v>
      </c>
      <c r="DD90" s="979"/>
      <c r="DE90" s="858"/>
      <c r="DF90" s="858"/>
      <c r="DG90" s="858"/>
      <c r="DH90" s="858"/>
      <c r="DI90" s="858"/>
      <c r="DJ90" s="858"/>
      <c r="DK90" s="858"/>
      <c r="DL90" s="1120"/>
      <c r="DM90" s="858"/>
      <c r="DN90" s="858"/>
      <c r="DO90" s="858"/>
      <c r="DP90" s="858"/>
      <c r="DQ90" s="858"/>
      <c r="DR90" s="1006"/>
      <c r="DS90" s="858"/>
      <c r="DT90" s="858"/>
      <c r="DU90" s="858"/>
      <c r="DV90" s="858"/>
      <c r="DW90" s="858"/>
      <c r="DX90" s="1120"/>
      <c r="DY90" s="858"/>
      <c r="DZ90" s="858"/>
      <c r="EA90" s="858"/>
      <c r="EB90" s="858"/>
      <c r="EC90" s="858"/>
      <c r="ED90" s="920">
        <f>ED87/(ED86/ED89)</f>
        <v>5.1199999999999998E-4</v>
      </c>
      <c r="EE90" s="858"/>
      <c r="EF90" s="858"/>
      <c r="EG90" s="858"/>
      <c r="EH90" s="858"/>
      <c r="EI90" s="858"/>
      <c r="EJ90" s="858"/>
      <c r="EK90" s="858"/>
      <c r="EL90" s="1120"/>
      <c r="EM90" s="858"/>
      <c r="EN90" s="858"/>
      <c r="ER90" s="1253"/>
      <c r="ES90" s="920">
        <f>ES87/(ES86/ES89)</f>
        <v>5.1199999999999998E-4</v>
      </c>
      <c r="ET90" s="759">
        <f>ET87/(ET86/ET89)</f>
        <v>5.1199999999999998E-4</v>
      </c>
      <c r="EU90" s="759">
        <f>EU87/(EU86/EU89)</f>
        <v>5.1199999999999998E-4</v>
      </c>
      <c r="EV90" s="759"/>
      <c r="EW90" s="1131"/>
      <c r="EX90" s="611" t="s">
        <v>87</v>
      </c>
      <c r="FQ90" s="1362"/>
      <c r="GM90" s="721"/>
    </row>
    <row r="91" spans="1:217" s="8" customFormat="1" x14ac:dyDescent="0.25">
      <c r="C91" s="7"/>
      <c r="D91" s="754"/>
      <c r="E91" s="754"/>
      <c r="F91" s="754"/>
      <c r="G91" s="754"/>
      <c r="H91" s="754"/>
      <c r="I91" s="754"/>
      <c r="J91" s="754"/>
      <c r="K91" s="754"/>
      <c r="L91" s="754"/>
      <c r="M91" s="754"/>
      <c r="N91" s="754"/>
      <c r="O91" s="754"/>
      <c r="P91" s="754"/>
      <c r="Q91" s="754"/>
      <c r="R91" s="754"/>
      <c r="S91" s="754"/>
      <c r="T91" s="1017"/>
      <c r="U91" s="754"/>
      <c r="V91" s="754"/>
      <c r="W91" s="754"/>
      <c r="X91" s="754"/>
      <c r="Y91" s="754"/>
      <c r="Z91" s="754"/>
      <c r="AA91" s="754"/>
      <c r="AB91" s="754"/>
      <c r="AC91" s="754"/>
      <c r="AD91" s="754"/>
      <c r="AE91" s="754"/>
      <c r="AF91" s="754"/>
      <c r="AG91" s="754"/>
      <c r="AH91" s="754"/>
      <c r="AI91" s="7"/>
      <c r="AJ91" s="754"/>
      <c r="AK91" s="754"/>
      <c r="AL91" s="754"/>
      <c r="AM91" s="754"/>
      <c r="AN91" s="1017"/>
      <c r="AO91" s="754"/>
      <c r="AP91" s="754"/>
      <c r="AQ91" s="754"/>
      <c r="AR91" s="754"/>
      <c r="AS91" s="754"/>
      <c r="AT91" s="7"/>
      <c r="AU91" s="754"/>
      <c r="AV91" s="754"/>
      <c r="AW91" s="754"/>
      <c r="AX91" s="754"/>
      <c r="AY91" s="754"/>
      <c r="AZ91" s="754"/>
      <c r="BA91" s="754"/>
      <c r="BB91" s="1017"/>
      <c r="BC91" s="754"/>
      <c r="BD91" s="754"/>
      <c r="BE91" s="754"/>
      <c r="BF91" s="754"/>
      <c r="BG91" s="754"/>
      <c r="BH91" s="7"/>
      <c r="BI91" s="754"/>
      <c r="BJ91" s="754"/>
      <c r="BK91" s="754"/>
      <c r="BL91" s="754"/>
      <c r="BM91" s="754"/>
      <c r="BN91" s="1188"/>
      <c r="BO91" s="338"/>
      <c r="BP91" s="338"/>
      <c r="BQ91" s="338"/>
      <c r="BR91" s="338"/>
      <c r="BS91" s="1156"/>
      <c r="BT91" s="338"/>
      <c r="BU91" s="338"/>
      <c r="BV91" s="338"/>
      <c r="BW91" s="338"/>
      <c r="BX91" s="338"/>
      <c r="BY91" s="7"/>
      <c r="BZ91" s="754"/>
      <c r="CA91" s="754"/>
      <c r="CB91" s="754"/>
      <c r="CC91" s="1017"/>
      <c r="CD91" s="754"/>
      <c r="CE91" s="754"/>
      <c r="CF91" s="754"/>
      <c r="CG91" s="754"/>
      <c r="CH91" s="754"/>
      <c r="CI91" s="754"/>
      <c r="CJ91" s="754"/>
      <c r="CK91" s="7"/>
      <c r="CL91" s="754"/>
      <c r="CM91" s="754"/>
      <c r="CN91" s="754"/>
      <c r="CO91" s="1017"/>
      <c r="CP91" s="754"/>
      <c r="CQ91" s="754"/>
      <c r="CR91" s="754"/>
      <c r="CS91" s="754"/>
      <c r="CT91" s="754"/>
      <c r="CU91" s="7"/>
      <c r="CV91" s="754"/>
      <c r="CW91" s="754"/>
      <c r="CX91" s="1017"/>
      <c r="CY91" s="754"/>
      <c r="CZ91" s="754"/>
      <c r="DD91" s="293"/>
      <c r="DE91" s="338"/>
      <c r="DF91" s="338"/>
      <c r="DG91" s="338"/>
      <c r="DH91" s="338"/>
      <c r="DI91" s="338"/>
      <c r="DJ91" s="338"/>
      <c r="DK91" s="338"/>
      <c r="DL91" s="1103"/>
      <c r="DM91" s="338"/>
      <c r="DN91" s="338"/>
      <c r="DO91" s="338"/>
      <c r="DP91" s="338"/>
      <c r="DQ91" s="338"/>
      <c r="DR91" s="337"/>
      <c r="DS91" s="338"/>
      <c r="DT91" s="338"/>
      <c r="DU91" s="338"/>
      <c r="DV91" s="338"/>
      <c r="DW91" s="338"/>
      <c r="DX91" s="1103"/>
      <c r="DY91" s="338"/>
      <c r="DZ91" s="338"/>
      <c r="EA91" s="338"/>
      <c r="EB91" s="338"/>
      <c r="EC91" s="338"/>
      <c r="ED91" s="7"/>
      <c r="EE91" s="338"/>
      <c r="EF91" s="338"/>
      <c r="EG91" s="338"/>
      <c r="EH91" s="338"/>
      <c r="EI91" s="338"/>
      <c r="EJ91" s="338"/>
      <c r="EK91" s="338"/>
      <c r="EL91" s="1103"/>
      <c r="EM91" s="338"/>
      <c r="EN91" s="338"/>
      <c r="EP91" s="754"/>
      <c r="EQ91" s="754"/>
      <c r="ER91" s="1253"/>
      <c r="ES91" s="7"/>
      <c r="ET91" s="754"/>
      <c r="EU91" s="754"/>
      <c r="EV91" s="754"/>
      <c r="EW91" s="1131"/>
      <c r="FO91" s="754"/>
      <c r="FP91" s="754"/>
      <c r="FQ91" s="766"/>
      <c r="FR91" s="754"/>
      <c r="FS91" s="754"/>
      <c r="FT91" s="754"/>
      <c r="FU91" s="754"/>
      <c r="FV91" s="754"/>
      <c r="FW91" s="754"/>
      <c r="FX91" s="754"/>
      <c r="FY91" s="754"/>
      <c r="FZ91" s="754"/>
      <c r="GA91" s="754"/>
      <c r="GB91" s="754"/>
      <c r="GC91" s="754"/>
      <c r="GD91" s="754"/>
      <c r="GE91" s="754"/>
      <c r="GF91" s="754"/>
      <c r="GG91" s="754"/>
      <c r="GH91" s="754"/>
      <c r="GI91" s="754"/>
      <c r="GJ91" s="754"/>
      <c r="GK91" s="754"/>
      <c r="GL91" s="754"/>
      <c r="GM91" s="7"/>
      <c r="HI91" s="754"/>
    </row>
    <row r="92" spans="1:217" s="611" customFormat="1" x14ac:dyDescent="0.25">
      <c r="A92" s="645" t="s">
        <v>392</v>
      </c>
      <c r="B92" s="645"/>
      <c r="C92" s="739"/>
      <c r="D92" s="614"/>
      <c r="E92" s="614"/>
      <c r="F92" s="614"/>
      <c r="G92" s="614"/>
      <c r="H92" s="614"/>
      <c r="I92" s="614"/>
      <c r="J92" s="614"/>
      <c r="K92" s="614"/>
      <c r="L92" s="614"/>
      <c r="M92" s="614"/>
      <c r="N92" s="614"/>
      <c r="O92" s="614"/>
      <c r="P92" s="614"/>
      <c r="Q92" s="614"/>
      <c r="R92" s="614"/>
      <c r="S92" s="614"/>
      <c r="T92" s="1048"/>
      <c r="U92" s="614"/>
      <c r="V92" s="614"/>
      <c r="W92" s="614"/>
      <c r="X92" s="614"/>
      <c r="Y92" s="614"/>
      <c r="AF92" s="614"/>
      <c r="AG92" s="614"/>
      <c r="AH92" s="614"/>
      <c r="AI92" s="721"/>
      <c r="AN92" s="1022"/>
      <c r="AT92" s="721"/>
      <c r="BB92" s="1022"/>
      <c r="BH92" s="721"/>
      <c r="BN92" s="1193"/>
      <c r="BO92" s="338"/>
      <c r="BP92" s="338"/>
      <c r="BQ92" s="338"/>
      <c r="BR92" s="338"/>
      <c r="BS92" s="1156"/>
      <c r="BT92" s="338"/>
      <c r="BU92" s="338"/>
      <c r="BV92" s="338"/>
      <c r="BW92" s="338"/>
      <c r="BX92" s="338"/>
      <c r="BY92" s="739"/>
      <c r="CC92" s="1022"/>
      <c r="CK92" s="721"/>
      <c r="CO92" s="1022"/>
      <c r="CU92" s="721"/>
      <c r="CX92" s="1022"/>
      <c r="DD92" s="293"/>
      <c r="DE92" s="338"/>
      <c r="DF92" s="338"/>
      <c r="DG92" s="338"/>
      <c r="DH92" s="338"/>
      <c r="DI92" s="338"/>
      <c r="DJ92" s="338"/>
      <c r="DK92" s="338"/>
      <c r="DL92" s="1103"/>
      <c r="DM92" s="338"/>
      <c r="DN92" s="338"/>
      <c r="DO92" s="338"/>
      <c r="DP92" s="338"/>
      <c r="DQ92" s="338"/>
      <c r="DR92" s="337"/>
      <c r="DS92" s="338"/>
      <c r="DT92" s="338"/>
      <c r="DU92" s="338"/>
      <c r="DV92" s="338"/>
      <c r="DW92" s="338"/>
      <c r="DX92" s="1103"/>
      <c r="DY92" s="338"/>
      <c r="DZ92" s="338"/>
      <c r="EA92" s="338"/>
      <c r="EB92" s="338"/>
      <c r="EC92" s="338"/>
      <c r="ED92" s="721"/>
      <c r="EE92" s="338"/>
      <c r="EF92" s="338"/>
      <c r="EG92" s="338"/>
      <c r="EH92" s="338"/>
      <c r="EI92" s="338"/>
      <c r="EJ92" s="338"/>
      <c r="EK92" s="338"/>
      <c r="EL92" s="1103"/>
      <c r="EM92" s="338"/>
      <c r="EN92" s="338"/>
      <c r="ER92" s="1253"/>
      <c r="ES92" s="721"/>
      <c r="EW92" s="1131"/>
      <c r="EX92" s="645" t="s">
        <v>392</v>
      </c>
      <c r="FQ92" s="1362"/>
      <c r="GM92" s="721"/>
    </row>
    <row r="93" spans="1:217" s="611" customFormat="1" x14ac:dyDescent="0.25">
      <c r="A93" s="611" t="s">
        <v>167</v>
      </c>
      <c r="B93" s="611">
        <v>10</v>
      </c>
      <c r="C93" s="721">
        <v>1.024</v>
      </c>
      <c r="D93" s="611">
        <v>1.024</v>
      </c>
      <c r="E93" s="611">
        <v>1.024</v>
      </c>
      <c r="F93" s="611">
        <v>1.024</v>
      </c>
      <c r="G93" s="611">
        <v>1.024</v>
      </c>
      <c r="H93" s="611">
        <v>1.024</v>
      </c>
      <c r="I93" s="611">
        <v>1.024</v>
      </c>
      <c r="J93" s="611">
        <v>1.024</v>
      </c>
      <c r="K93" s="611">
        <v>1.024</v>
      </c>
      <c r="L93" s="611">
        <v>1.024</v>
      </c>
      <c r="M93" s="611">
        <v>1.024</v>
      </c>
      <c r="N93" s="611">
        <v>1.024</v>
      </c>
      <c r="O93" s="611">
        <v>1.024</v>
      </c>
      <c r="P93" s="611">
        <v>1.024</v>
      </c>
      <c r="Q93" s="611">
        <v>1.024</v>
      </c>
      <c r="R93" s="611">
        <v>1.024</v>
      </c>
      <c r="S93" s="611">
        <v>1.024</v>
      </c>
      <c r="T93" s="1022">
        <v>1.024</v>
      </c>
      <c r="AI93" s="721">
        <v>1.024</v>
      </c>
      <c r="AJ93" s="611">
        <v>1.024</v>
      </c>
      <c r="AK93" s="611">
        <v>1.024</v>
      </c>
      <c r="AL93" s="611">
        <v>1.024</v>
      </c>
      <c r="AM93" s="611">
        <v>1.024</v>
      </c>
      <c r="AN93" s="1022">
        <v>1.024</v>
      </c>
      <c r="AT93" s="721">
        <v>1.024</v>
      </c>
      <c r="AU93" s="611">
        <v>1.024</v>
      </c>
      <c r="AV93" s="611">
        <v>1.024</v>
      </c>
      <c r="AW93" s="611">
        <v>1.024</v>
      </c>
      <c r="AX93" s="611">
        <v>1.024</v>
      </c>
      <c r="AY93" s="611">
        <v>1.024</v>
      </c>
      <c r="AZ93" s="611">
        <v>1.024</v>
      </c>
      <c r="BA93" s="611">
        <v>1.024</v>
      </c>
      <c r="BB93" s="1022">
        <v>1.024</v>
      </c>
      <c r="BH93" s="721">
        <v>1.024</v>
      </c>
      <c r="BI93" s="611">
        <v>1.024</v>
      </c>
      <c r="BJ93" s="611">
        <v>1.024</v>
      </c>
      <c r="BK93" s="611">
        <v>1.024</v>
      </c>
      <c r="BL93" s="611">
        <v>1.024</v>
      </c>
      <c r="BM93" s="611">
        <v>1.024</v>
      </c>
      <c r="BN93" s="1193">
        <v>1.024</v>
      </c>
      <c r="BO93" s="338"/>
      <c r="BP93" s="338"/>
      <c r="BQ93" s="338"/>
      <c r="BR93" s="338"/>
      <c r="BS93" s="1156"/>
      <c r="BT93" s="338"/>
      <c r="BU93" s="338"/>
      <c r="BV93" s="338"/>
      <c r="BW93" s="338"/>
      <c r="BX93" s="338"/>
      <c r="BY93" s="721">
        <v>1.024</v>
      </c>
      <c r="BZ93" s="611">
        <v>1.024</v>
      </c>
      <c r="CA93" s="611">
        <v>1.024</v>
      </c>
      <c r="CB93" s="611">
        <v>1.024</v>
      </c>
      <c r="CC93" s="1022">
        <v>1.024</v>
      </c>
      <c r="CK93" s="721">
        <v>1.024</v>
      </c>
      <c r="CL93" s="611">
        <v>1.024</v>
      </c>
      <c r="CM93" s="611">
        <v>1.024</v>
      </c>
      <c r="CN93" s="611">
        <v>1.024</v>
      </c>
      <c r="CO93" s="1022">
        <v>1.024</v>
      </c>
      <c r="CU93" s="721">
        <v>1.024</v>
      </c>
      <c r="CV93" s="611">
        <v>1.024</v>
      </c>
      <c r="CW93" s="611">
        <v>1.024</v>
      </c>
      <c r="CX93" s="1022">
        <v>1.024</v>
      </c>
      <c r="DD93" s="293"/>
      <c r="DE93" s="338"/>
      <c r="DF93" s="338"/>
      <c r="DG93" s="338"/>
      <c r="DH93" s="338"/>
      <c r="DI93" s="338"/>
      <c r="DJ93" s="338"/>
      <c r="DK93" s="338"/>
      <c r="DL93" s="1103"/>
      <c r="DM93" s="338"/>
      <c r="DN93" s="338"/>
      <c r="DO93" s="338"/>
      <c r="DP93" s="338"/>
      <c r="DQ93" s="338"/>
      <c r="DR93" s="337"/>
      <c r="DS93" s="338"/>
      <c r="DT93" s="338"/>
      <c r="DU93" s="338"/>
      <c r="DV93" s="338"/>
      <c r="DW93" s="338"/>
      <c r="DX93" s="1103"/>
      <c r="DY93" s="338"/>
      <c r="DZ93" s="338"/>
      <c r="EA93" s="338"/>
      <c r="EB93" s="338"/>
      <c r="EC93" s="338"/>
      <c r="ED93" s="721">
        <v>1.024</v>
      </c>
      <c r="EE93" s="338"/>
      <c r="EF93" s="338"/>
      <c r="EG93" s="338"/>
      <c r="EH93" s="338"/>
      <c r="EI93" s="338"/>
      <c r="EJ93" s="338"/>
      <c r="EK93" s="338"/>
      <c r="EL93" s="1103"/>
      <c r="EM93" s="338"/>
      <c r="EN93" s="338"/>
      <c r="ER93" s="1253"/>
      <c r="ES93" s="721">
        <v>1.024</v>
      </c>
      <c r="ET93" s="611">
        <v>1.024</v>
      </c>
      <c r="EU93" s="611">
        <v>1.024</v>
      </c>
      <c r="EW93" s="1131"/>
      <c r="EX93" s="611" t="s">
        <v>167</v>
      </c>
      <c r="EY93" s="611">
        <f>1.024/2</f>
        <v>0.51200000000000001</v>
      </c>
      <c r="EZ93" s="611">
        <f>1.024/2</f>
        <v>0.51200000000000001</v>
      </c>
      <c r="FA93" s="611">
        <f t="shared" ref="FA93:HH93" si="112">1.024/2</f>
        <v>0.51200000000000001</v>
      </c>
      <c r="FB93" s="611">
        <f t="shared" si="112"/>
        <v>0.51200000000000001</v>
      </c>
      <c r="FC93" s="611">
        <f t="shared" si="112"/>
        <v>0.51200000000000001</v>
      </c>
      <c r="FD93" s="611">
        <f t="shared" si="112"/>
        <v>0.51200000000000001</v>
      </c>
      <c r="FE93" s="611">
        <f t="shared" si="112"/>
        <v>0.51200000000000001</v>
      </c>
      <c r="FF93" s="611">
        <f t="shared" si="112"/>
        <v>0.51200000000000001</v>
      </c>
      <c r="FG93" s="611">
        <f t="shared" si="112"/>
        <v>0.51200000000000001</v>
      </c>
      <c r="FH93" s="611">
        <f t="shared" si="112"/>
        <v>0.51200000000000001</v>
      </c>
      <c r="FI93" s="611">
        <f t="shared" si="112"/>
        <v>0.51200000000000001</v>
      </c>
      <c r="FJ93" s="611">
        <f t="shared" si="112"/>
        <v>0.51200000000000001</v>
      </c>
      <c r="FK93" s="611">
        <f t="shared" si="112"/>
        <v>0.51200000000000001</v>
      </c>
      <c r="FL93" s="611">
        <f t="shared" si="112"/>
        <v>0.51200000000000001</v>
      </c>
      <c r="FM93" s="611">
        <f t="shared" si="112"/>
        <v>0.51200000000000001</v>
      </c>
      <c r="FN93" s="611">
        <f t="shared" si="112"/>
        <v>0.51200000000000001</v>
      </c>
      <c r="FO93" s="611">
        <f t="shared" si="112"/>
        <v>0.51200000000000001</v>
      </c>
      <c r="FP93" s="611">
        <v>0.51200000000000001</v>
      </c>
      <c r="FQ93" s="1362">
        <v>0.51200000000000001</v>
      </c>
      <c r="FR93" s="611">
        <f>10.24/40</f>
        <v>0.25600000000000001</v>
      </c>
      <c r="FS93" s="611">
        <f>10.24/40</f>
        <v>0.25600000000000001</v>
      </c>
      <c r="FT93" s="611">
        <f t="shared" ref="FT93:GL93" si="113">10.24/40</f>
        <v>0.25600000000000001</v>
      </c>
      <c r="FU93" s="611">
        <f t="shared" si="113"/>
        <v>0.25600000000000001</v>
      </c>
      <c r="FV93" s="611">
        <f t="shared" si="113"/>
        <v>0.25600000000000001</v>
      </c>
      <c r="FW93" s="611">
        <f t="shared" si="113"/>
        <v>0.25600000000000001</v>
      </c>
      <c r="FX93" s="611">
        <f t="shared" si="113"/>
        <v>0.25600000000000001</v>
      </c>
      <c r="FY93" s="611">
        <f t="shared" si="113"/>
        <v>0.25600000000000001</v>
      </c>
      <c r="FZ93" s="611">
        <f t="shared" si="113"/>
        <v>0.25600000000000001</v>
      </c>
      <c r="GA93" s="611">
        <f t="shared" si="113"/>
        <v>0.25600000000000001</v>
      </c>
      <c r="GB93" s="611">
        <f t="shared" si="113"/>
        <v>0.25600000000000001</v>
      </c>
      <c r="GC93" s="611">
        <f t="shared" si="113"/>
        <v>0.25600000000000001</v>
      </c>
      <c r="GD93" s="611">
        <f t="shared" si="113"/>
        <v>0.25600000000000001</v>
      </c>
      <c r="GE93" s="611">
        <f t="shared" si="113"/>
        <v>0.25600000000000001</v>
      </c>
      <c r="GF93" s="611">
        <f t="shared" si="113"/>
        <v>0.25600000000000001</v>
      </c>
      <c r="GG93" s="611">
        <f t="shared" si="113"/>
        <v>0.25600000000000001</v>
      </c>
      <c r="GH93" s="611">
        <f t="shared" si="113"/>
        <v>0.25600000000000001</v>
      </c>
      <c r="GI93" s="611">
        <f t="shared" si="113"/>
        <v>0.25600000000000001</v>
      </c>
      <c r="GJ93" s="611">
        <f t="shared" si="113"/>
        <v>0.25600000000000001</v>
      </c>
      <c r="GK93" s="611">
        <f t="shared" si="113"/>
        <v>0.25600000000000001</v>
      </c>
      <c r="GL93" s="611">
        <f t="shared" si="113"/>
        <v>0.25600000000000001</v>
      </c>
      <c r="GM93" s="721">
        <f t="shared" si="112"/>
        <v>0.51200000000000001</v>
      </c>
      <c r="GN93" s="611">
        <f t="shared" si="112"/>
        <v>0.51200000000000001</v>
      </c>
      <c r="GO93" s="611">
        <f t="shared" si="112"/>
        <v>0.51200000000000001</v>
      </c>
      <c r="GP93" s="611">
        <f t="shared" si="112"/>
        <v>0.51200000000000001</v>
      </c>
      <c r="GQ93" s="611">
        <f t="shared" si="112"/>
        <v>0.51200000000000001</v>
      </c>
      <c r="GR93" s="611">
        <f t="shared" si="112"/>
        <v>0.51200000000000001</v>
      </c>
      <c r="GS93" s="611">
        <f t="shared" si="112"/>
        <v>0.51200000000000001</v>
      </c>
      <c r="GT93" s="611">
        <f t="shared" si="112"/>
        <v>0.51200000000000001</v>
      </c>
      <c r="GU93" s="611">
        <f t="shared" si="112"/>
        <v>0.51200000000000001</v>
      </c>
      <c r="GV93" s="611">
        <f t="shared" si="112"/>
        <v>0.51200000000000001</v>
      </c>
      <c r="GW93" s="611">
        <f t="shared" si="112"/>
        <v>0.51200000000000001</v>
      </c>
      <c r="GX93" s="611">
        <f t="shared" si="112"/>
        <v>0.51200000000000001</v>
      </c>
      <c r="GY93" s="611">
        <f t="shared" si="112"/>
        <v>0.51200000000000001</v>
      </c>
      <c r="GZ93" s="611">
        <f t="shared" si="112"/>
        <v>0.51200000000000001</v>
      </c>
      <c r="HA93" s="611">
        <f t="shared" si="112"/>
        <v>0.51200000000000001</v>
      </c>
      <c r="HB93" s="611">
        <f t="shared" si="112"/>
        <v>0.51200000000000001</v>
      </c>
      <c r="HC93" s="611">
        <f t="shared" si="112"/>
        <v>0.51200000000000001</v>
      </c>
      <c r="HD93" s="611">
        <f t="shared" si="112"/>
        <v>0.51200000000000001</v>
      </c>
      <c r="HE93" s="611">
        <f t="shared" si="112"/>
        <v>0.51200000000000001</v>
      </c>
      <c r="HF93" s="611">
        <f t="shared" si="112"/>
        <v>0.51200000000000001</v>
      </c>
      <c r="HG93" s="611">
        <f t="shared" si="112"/>
        <v>0.51200000000000001</v>
      </c>
      <c r="HH93" s="611">
        <f t="shared" si="112"/>
        <v>0.51200000000000001</v>
      </c>
      <c r="HI93" s="611">
        <f t="shared" ref="HI93" si="114">10.24/20</f>
        <v>0.51200000000000001</v>
      </c>
    </row>
    <row r="94" spans="1:217" s="611" customFormat="1" x14ac:dyDescent="0.25">
      <c r="A94" s="611" t="s">
        <v>83</v>
      </c>
      <c r="B94" s="611">
        <v>40</v>
      </c>
      <c r="C94" s="721">
        <v>100</v>
      </c>
      <c r="D94" s="611">
        <v>100</v>
      </c>
      <c r="E94" s="611">
        <v>100</v>
      </c>
      <c r="F94" s="611">
        <v>100</v>
      </c>
      <c r="G94" s="611">
        <v>100</v>
      </c>
      <c r="H94" s="611">
        <v>100</v>
      </c>
      <c r="I94" s="611">
        <v>100</v>
      </c>
      <c r="J94" s="611">
        <v>100</v>
      </c>
      <c r="K94" s="611">
        <v>100</v>
      </c>
      <c r="L94" s="611">
        <v>100</v>
      </c>
      <c r="M94" s="611">
        <v>100</v>
      </c>
      <c r="N94" s="611">
        <v>100</v>
      </c>
      <c r="O94" s="611">
        <v>100</v>
      </c>
      <c r="P94" s="611">
        <v>100</v>
      </c>
      <c r="Q94" s="611">
        <v>100</v>
      </c>
      <c r="R94" s="611">
        <v>100</v>
      </c>
      <c r="S94" s="611">
        <v>100</v>
      </c>
      <c r="T94" s="1022">
        <v>100</v>
      </c>
      <c r="AI94" s="721">
        <v>100</v>
      </c>
      <c r="AJ94" s="611">
        <v>100</v>
      </c>
      <c r="AK94" s="611">
        <v>100</v>
      </c>
      <c r="AL94" s="611">
        <v>100</v>
      </c>
      <c r="AM94" s="611">
        <v>100</v>
      </c>
      <c r="AN94" s="1022">
        <v>100</v>
      </c>
      <c r="AT94" s="721">
        <v>100</v>
      </c>
      <c r="AU94" s="611">
        <v>100</v>
      </c>
      <c r="AV94" s="611">
        <v>100</v>
      </c>
      <c r="AW94" s="611">
        <v>100</v>
      </c>
      <c r="AX94" s="611">
        <v>100</v>
      </c>
      <c r="AY94" s="611">
        <v>100</v>
      </c>
      <c r="AZ94" s="611">
        <v>100</v>
      </c>
      <c r="BA94" s="611">
        <v>100</v>
      </c>
      <c r="BB94" s="1022">
        <v>100</v>
      </c>
      <c r="BH94" s="721">
        <v>100</v>
      </c>
      <c r="BI94" s="611">
        <v>100</v>
      </c>
      <c r="BJ94" s="611">
        <v>100</v>
      </c>
      <c r="BK94" s="611">
        <v>100</v>
      </c>
      <c r="BL94" s="611">
        <v>100</v>
      </c>
      <c r="BM94" s="611">
        <v>100</v>
      </c>
      <c r="BN94" s="1193">
        <v>100</v>
      </c>
      <c r="BO94" s="338"/>
      <c r="BP94" s="338"/>
      <c r="BQ94" s="338"/>
      <c r="BR94" s="338"/>
      <c r="BS94" s="1156"/>
      <c r="BT94" s="338"/>
      <c r="BU94" s="338"/>
      <c r="BV94" s="338"/>
      <c r="BW94" s="338"/>
      <c r="BX94" s="338"/>
      <c r="BY94" s="721">
        <v>100</v>
      </c>
      <c r="BZ94" s="611">
        <v>100</v>
      </c>
      <c r="CA94" s="611">
        <v>100</v>
      </c>
      <c r="CB94" s="611">
        <v>100</v>
      </c>
      <c r="CC94" s="1022">
        <v>100</v>
      </c>
      <c r="CK94" s="721">
        <v>100</v>
      </c>
      <c r="CL94" s="611">
        <v>100</v>
      </c>
      <c r="CM94" s="611">
        <v>100</v>
      </c>
      <c r="CN94" s="611">
        <v>100</v>
      </c>
      <c r="CO94" s="1022">
        <v>100</v>
      </c>
      <c r="CU94" s="721">
        <v>100</v>
      </c>
      <c r="CV94" s="611">
        <v>100</v>
      </c>
      <c r="CW94" s="611">
        <v>100</v>
      </c>
      <c r="CX94" s="1022">
        <v>100</v>
      </c>
      <c r="DD94" s="293"/>
      <c r="DE94" s="338"/>
      <c r="DF94" s="338"/>
      <c r="DG94" s="338"/>
      <c r="DH94" s="338"/>
      <c r="DI94" s="338"/>
      <c r="DJ94" s="338"/>
      <c r="DK94" s="338"/>
      <c r="DL94" s="1103"/>
      <c r="DM94" s="338"/>
      <c r="DN94" s="338"/>
      <c r="DO94" s="338"/>
      <c r="DP94" s="338"/>
      <c r="DQ94" s="338"/>
      <c r="DR94" s="337"/>
      <c r="DS94" s="338"/>
      <c r="DT94" s="338"/>
      <c r="DU94" s="338"/>
      <c r="DV94" s="338"/>
      <c r="DW94" s="338"/>
      <c r="DX94" s="1103"/>
      <c r="DY94" s="338"/>
      <c r="DZ94" s="338"/>
      <c r="EA94" s="338"/>
      <c r="EB94" s="338"/>
      <c r="EC94" s="338"/>
      <c r="ED94" s="721">
        <v>100</v>
      </c>
      <c r="EE94" s="338"/>
      <c r="EF94" s="338"/>
      <c r="EG94" s="338"/>
      <c r="EH94" s="338"/>
      <c r="EI94" s="338"/>
      <c r="EJ94" s="338"/>
      <c r="EK94" s="338"/>
      <c r="EL94" s="1103"/>
      <c r="EM94" s="338"/>
      <c r="EN94" s="338"/>
      <c r="ER94" s="1253"/>
      <c r="ES94" s="721">
        <v>100</v>
      </c>
      <c r="ET94" s="611">
        <v>100</v>
      </c>
      <c r="EU94" s="611">
        <v>100</v>
      </c>
      <c r="EW94" s="1131"/>
      <c r="EX94" s="611" t="s">
        <v>83</v>
      </c>
      <c r="EY94" s="611">
        <v>50</v>
      </c>
      <c r="EZ94" s="611">
        <v>50</v>
      </c>
      <c r="FA94" s="611">
        <v>50</v>
      </c>
      <c r="FB94" s="611">
        <v>50</v>
      </c>
      <c r="FC94" s="611">
        <v>50</v>
      </c>
      <c r="FD94" s="611">
        <v>50</v>
      </c>
      <c r="FE94" s="611">
        <v>50</v>
      </c>
      <c r="FF94" s="611">
        <v>50</v>
      </c>
      <c r="FG94" s="611">
        <v>50</v>
      </c>
      <c r="FH94" s="611">
        <v>50</v>
      </c>
      <c r="FI94" s="611">
        <v>50</v>
      </c>
      <c r="FJ94" s="611">
        <v>50</v>
      </c>
      <c r="FK94" s="611">
        <v>50</v>
      </c>
      <c r="FL94" s="611">
        <v>50</v>
      </c>
      <c r="FM94" s="611">
        <v>50</v>
      </c>
      <c r="FN94" s="611">
        <v>50</v>
      </c>
      <c r="FO94" s="611">
        <v>50</v>
      </c>
      <c r="FP94" s="611">
        <v>50</v>
      </c>
      <c r="FQ94" s="1362">
        <v>50</v>
      </c>
      <c r="FR94" s="611">
        <v>50</v>
      </c>
      <c r="FS94" s="611">
        <v>50</v>
      </c>
      <c r="FT94" s="611">
        <v>50</v>
      </c>
      <c r="FU94" s="611">
        <v>50</v>
      </c>
      <c r="FV94" s="611">
        <v>50</v>
      </c>
      <c r="FW94" s="611">
        <v>50</v>
      </c>
      <c r="FX94" s="611">
        <v>50</v>
      </c>
      <c r="FY94" s="611">
        <v>50</v>
      </c>
      <c r="FZ94" s="611">
        <v>50</v>
      </c>
      <c r="GA94" s="611">
        <v>50</v>
      </c>
      <c r="GB94" s="611">
        <v>50</v>
      </c>
      <c r="GC94" s="611">
        <v>50</v>
      </c>
      <c r="GD94" s="611">
        <v>50</v>
      </c>
      <c r="GE94" s="611">
        <v>50</v>
      </c>
      <c r="GF94" s="611">
        <v>50</v>
      </c>
      <c r="GG94" s="611">
        <v>50</v>
      </c>
      <c r="GH94" s="611">
        <v>50</v>
      </c>
      <c r="GI94" s="611">
        <v>50</v>
      </c>
      <c r="GJ94" s="611">
        <v>50</v>
      </c>
      <c r="GK94" s="611">
        <v>50</v>
      </c>
      <c r="GL94" s="611">
        <v>50</v>
      </c>
      <c r="GM94" s="721">
        <v>50</v>
      </c>
      <c r="GN94" s="611">
        <v>50</v>
      </c>
      <c r="GO94" s="611">
        <v>50</v>
      </c>
      <c r="GP94" s="611">
        <v>50</v>
      </c>
      <c r="GQ94" s="611">
        <v>50</v>
      </c>
      <c r="GR94" s="611">
        <v>50</v>
      </c>
      <c r="GS94" s="611">
        <v>50</v>
      </c>
      <c r="GT94" s="611">
        <v>50</v>
      </c>
      <c r="GU94" s="611">
        <v>50</v>
      </c>
      <c r="GV94" s="611">
        <v>50</v>
      </c>
      <c r="GW94" s="611">
        <v>50</v>
      </c>
      <c r="GX94" s="611">
        <v>50</v>
      </c>
      <c r="GY94" s="611">
        <v>50</v>
      </c>
      <c r="GZ94" s="611">
        <v>50</v>
      </c>
      <c r="HA94" s="611">
        <v>50</v>
      </c>
      <c r="HB94" s="611">
        <v>50</v>
      </c>
      <c r="HC94" s="611">
        <v>50</v>
      </c>
      <c r="HD94" s="611">
        <v>50</v>
      </c>
      <c r="HE94" s="611">
        <v>50</v>
      </c>
      <c r="HF94" s="611">
        <v>50</v>
      </c>
      <c r="HG94" s="611">
        <v>50</v>
      </c>
      <c r="HH94" s="611">
        <v>50</v>
      </c>
      <c r="HI94" s="611">
        <v>50</v>
      </c>
    </row>
    <row r="95" spans="1:217" s="611" customFormat="1" x14ac:dyDescent="0.25">
      <c r="A95" s="611" t="s">
        <v>84</v>
      </c>
      <c r="B95" s="615">
        <f>10^3*B93*(B94*(10^(-6)))</f>
        <v>0.39999999999999997</v>
      </c>
      <c r="C95" s="737">
        <f>10^3*C93*(C94*(10^(-6)))</f>
        <v>0.10239999999999999</v>
      </c>
      <c r="D95" s="615">
        <f t="shared" ref="D95:AN95" si="115">10^3*D93*(D94*(10^(-6)))</f>
        <v>0.10239999999999999</v>
      </c>
      <c r="E95" s="615">
        <f t="shared" si="115"/>
        <v>0.10239999999999999</v>
      </c>
      <c r="F95" s="615">
        <f t="shared" ref="F95:M95" si="116">10^3*F93*(F94*(10^(-6)))</f>
        <v>0.10239999999999999</v>
      </c>
      <c r="G95" s="615">
        <f t="shared" si="116"/>
        <v>0.10239999999999999</v>
      </c>
      <c r="H95" s="615">
        <f t="shared" si="116"/>
        <v>0.10239999999999999</v>
      </c>
      <c r="I95" s="615">
        <f t="shared" si="116"/>
        <v>0.10239999999999999</v>
      </c>
      <c r="J95" s="615">
        <f t="shared" si="116"/>
        <v>0.10239999999999999</v>
      </c>
      <c r="K95" s="615">
        <f t="shared" si="116"/>
        <v>0.10239999999999999</v>
      </c>
      <c r="L95" s="615">
        <f t="shared" si="116"/>
        <v>0.10239999999999999</v>
      </c>
      <c r="M95" s="615">
        <f t="shared" si="116"/>
        <v>0.10239999999999999</v>
      </c>
      <c r="N95" s="615">
        <f t="shared" si="115"/>
        <v>0.10239999999999999</v>
      </c>
      <c r="O95" s="615">
        <f t="shared" si="115"/>
        <v>0.10239999999999999</v>
      </c>
      <c r="P95" s="615">
        <f t="shared" si="115"/>
        <v>0.10239999999999999</v>
      </c>
      <c r="Q95" s="615">
        <f t="shared" si="115"/>
        <v>0.10239999999999999</v>
      </c>
      <c r="R95" s="615">
        <f t="shared" si="115"/>
        <v>0.10239999999999999</v>
      </c>
      <c r="S95" s="615">
        <f>10^3*S93*(S94*(10^(-6)))</f>
        <v>0.10239999999999999</v>
      </c>
      <c r="T95" s="1049">
        <f>10^3*T93*(T94*(10^(-6)))</f>
        <v>0.10239999999999999</v>
      </c>
      <c r="U95" s="615"/>
      <c r="V95" s="615"/>
      <c r="W95" s="615"/>
      <c r="X95" s="615"/>
      <c r="Y95" s="615"/>
      <c r="AF95" s="615"/>
      <c r="AG95" s="615"/>
      <c r="AH95" s="615"/>
      <c r="AI95" s="737">
        <f t="shared" si="115"/>
        <v>0.10239999999999999</v>
      </c>
      <c r="AJ95" s="615">
        <f t="shared" si="115"/>
        <v>0.10239999999999999</v>
      </c>
      <c r="AK95" s="615">
        <f t="shared" si="115"/>
        <v>0.10239999999999999</v>
      </c>
      <c r="AL95" s="615">
        <f t="shared" si="115"/>
        <v>0.10239999999999999</v>
      </c>
      <c r="AM95" s="615">
        <f t="shared" si="115"/>
        <v>0.10239999999999999</v>
      </c>
      <c r="AN95" s="1049">
        <f t="shared" si="115"/>
        <v>0.10239999999999999</v>
      </c>
      <c r="AO95" s="615"/>
      <c r="AP95" s="615"/>
      <c r="AQ95" s="615"/>
      <c r="AR95" s="615"/>
      <c r="AS95" s="615"/>
      <c r="AT95" s="737">
        <f t="shared" ref="AT95:AY95" si="117">10^3*AT93*(AT94*(10^(-6)))</f>
        <v>0.10239999999999999</v>
      </c>
      <c r="AU95" s="615">
        <f t="shared" si="117"/>
        <v>0.10239999999999999</v>
      </c>
      <c r="AV95" s="615">
        <f t="shared" si="117"/>
        <v>0.10239999999999999</v>
      </c>
      <c r="AW95" s="615">
        <f t="shared" si="117"/>
        <v>0.10239999999999999</v>
      </c>
      <c r="AX95" s="615">
        <f t="shared" si="117"/>
        <v>0.10239999999999999</v>
      </c>
      <c r="AY95" s="615">
        <f t="shared" si="117"/>
        <v>0.10239999999999999</v>
      </c>
      <c r="AZ95" s="615">
        <f t="shared" ref="AZ95:BK95" si="118">10^3*AZ93*(AZ94*(10^(-6)))</f>
        <v>0.10239999999999999</v>
      </c>
      <c r="BA95" s="615">
        <f t="shared" si="118"/>
        <v>0.10239999999999999</v>
      </c>
      <c r="BB95" s="1049">
        <f>10^3*BB93*(BB94*(10^(-6)))</f>
        <v>0.10239999999999999</v>
      </c>
      <c r="BC95" s="615"/>
      <c r="BD95" s="615"/>
      <c r="BE95" s="615"/>
      <c r="BF95" s="615"/>
      <c r="BG95" s="615"/>
      <c r="BH95" s="737">
        <f t="shared" si="118"/>
        <v>0.10239999999999999</v>
      </c>
      <c r="BI95" s="615">
        <f t="shared" si="118"/>
        <v>0.10239999999999999</v>
      </c>
      <c r="BJ95" s="615">
        <f t="shared" si="118"/>
        <v>0.10239999999999999</v>
      </c>
      <c r="BK95" s="615">
        <f t="shared" si="118"/>
        <v>0.10239999999999999</v>
      </c>
      <c r="BL95" s="615">
        <f>10^3*BL93*(BL94*(10^(-6)))</f>
        <v>0.10239999999999999</v>
      </c>
      <c r="BM95" s="615">
        <f>10^3*BM93*(BM94*(10^(-6)))</f>
        <v>0.10239999999999999</v>
      </c>
      <c r="BN95" s="1211">
        <f>10^3*BN93*(BN94*(10^(-6)))</f>
        <v>0.10239999999999999</v>
      </c>
      <c r="BO95" s="856"/>
      <c r="BP95" s="856"/>
      <c r="BQ95" s="856"/>
      <c r="BR95" s="856"/>
      <c r="BS95" s="1171"/>
      <c r="BT95" s="856"/>
      <c r="BU95" s="856"/>
      <c r="BV95" s="856"/>
      <c r="BW95" s="856"/>
      <c r="BX95" s="856"/>
      <c r="BY95" s="737">
        <f t="shared" ref="BY95:CV95" si="119">10^3*BY93*(BY94*(10^(-6)))</f>
        <v>0.10239999999999999</v>
      </c>
      <c r="BZ95" s="615">
        <f t="shared" si="119"/>
        <v>0.10239999999999999</v>
      </c>
      <c r="CA95" s="615">
        <f t="shared" si="119"/>
        <v>0.10239999999999999</v>
      </c>
      <c r="CB95" s="615">
        <f t="shared" si="119"/>
        <v>0.10239999999999999</v>
      </c>
      <c r="CC95" s="1049">
        <f t="shared" si="119"/>
        <v>0.10239999999999999</v>
      </c>
      <c r="CD95" s="615"/>
      <c r="CE95" s="615"/>
      <c r="CF95" s="615"/>
      <c r="CG95" s="615"/>
      <c r="CH95" s="615"/>
      <c r="CI95" s="615"/>
      <c r="CJ95" s="615"/>
      <c r="CK95" s="737">
        <f t="shared" si="119"/>
        <v>0.10239999999999999</v>
      </c>
      <c r="CL95" s="615">
        <f>10^3*CL93*(CL94*(10^(-6)))</f>
        <v>0.10239999999999999</v>
      </c>
      <c r="CM95" s="615">
        <f>10^3*CM93*(CM94*(10^(-6)))</f>
        <v>0.10239999999999999</v>
      </c>
      <c r="CN95" s="615">
        <f>10^3*CN93*(CN94*(10^(-6)))</f>
        <v>0.10239999999999999</v>
      </c>
      <c r="CO95" s="1049">
        <f>10^3*CO93*(CO94*(10^(-6)))</f>
        <v>0.10239999999999999</v>
      </c>
      <c r="CP95" s="615"/>
      <c r="CQ95" s="615"/>
      <c r="CR95" s="615"/>
      <c r="CS95" s="615"/>
      <c r="CT95" s="615"/>
      <c r="CU95" s="737">
        <f>10^3*CU93*(CU94*(10^(-6)))</f>
        <v>0.10239999999999999</v>
      </c>
      <c r="CV95" s="615">
        <f t="shared" si="119"/>
        <v>0.10239999999999999</v>
      </c>
      <c r="CW95" s="615">
        <f>10^3*CW93*(CW94*(10^(-6)))</f>
        <v>0.10239999999999999</v>
      </c>
      <c r="CX95" s="1049">
        <f>10^3*CX93*(CX94*(10^(-6)))</f>
        <v>0.10239999999999999</v>
      </c>
      <c r="DD95" s="977"/>
      <c r="DE95" s="856"/>
      <c r="DF95" s="856"/>
      <c r="DG95" s="856"/>
      <c r="DH95" s="856"/>
      <c r="DI95" s="856"/>
      <c r="DJ95" s="856"/>
      <c r="DK95" s="856"/>
      <c r="DL95" s="1118"/>
      <c r="DM95" s="856"/>
      <c r="DN95" s="856"/>
      <c r="DO95" s="856"/>
      <c r="DP95" s="856"/>
      <c r="DQ95" s="856"/>
      <c r="DR95" s="1004"/>
      <c r="DS95" s="856"/>
      <c r="DT95" s="856"/>
      <c r="DU95" s="856"/>
      <c r="DV95" s="856"/>
      <c r="DW95" s="856"/>
      <c r="DX95" s="1118"/>
      <c r="DY95" s="856"/>
      <c r="DZ95" s="856"/>
      <c r="EA95" s="856"/>
      <c r="EB95" s="856"/>
      <c r="EC95" s="856"/>
      <c r="ED95" s="737">
        <f>10^3*ED93*(ED94*(10^(-6)))</f>
        <v>0.10239999999999999</v>
      </c>
      <c r="EE95" s="856"/>
      <c r="EF95" s="856"/>
      <c r="EG95" s="856"/>
      <c r="EH95" s="856"/>
      <c r="EI95" s="856"/>
      <c r="EJ95" s="856"/>
      <c r="EK95" s="856"/>
      <c r="EL95" s="1118"/>
      <c r="EM95" s="856"/>
      <c r="EN95" s="856"/>
      <c r="ER95" s="1253"/>
      <c r="ES95" s="737">
        <f>10^3*ES93*(ES94*(10^(-6)))</f>
        <v>0.10239999999999999</v>
      </c>
      <c r="ET95" s="615">
        <f>10^3*ET93*(ET94*(10^(-6)))</f>
        <v>0.10239999999999999</v>
      </c>
      <c r="EU95" s="615">
        <f>10^3*EU93*(EU94*(10^(-6)))</f>
        <v>0.10239999999999999</v>
      </c>
      <c r="EV95" s="615"/>
      <c r="EW95" s="1131"/>
      <c r="EX95" s="611" t="s">
        <v>84</v>
      </c>
      <c r="EY95" s="615">
        <f>10^3*EY93*(EY94*(10^(-6)))</f>
        <v>2.5599999999999998E-2</v>
      </c>
      <c r="EZ95" s="615">
        <f>10^3*EZ93*(EZ94*(10^(-6)))</f>
        <v>2.5599999999999998E-2</v>
      </c>
      <c r="FA95" s="615">
        <f t="shared" ref="FA95:FO95" si="120">10^3*FA93*(FA94*(10^(-6)))</f>
        <v>2.5599999999999998E-2</v>
      </c>
      <c r="FB95" s="615">
        <f t="shared" si="120"/>
        <v>2.5599999999999998E-2</v>
      </c>
      <c r="FC95" s="615">
        <f t="shared" si="120"/>
        <v>2.5599999999999998E-2</v>
      </c>
      <c r="FD95" s="615">
        <f t="shared" si="120"/>
        <v>2.5599999999999998E-2</v>
      </c>
      <c r="FE95" s="615">
        <f t="shared" si="120"/>
        <v>2.5599999999999998E-2</v>
      </c>
      <c r="FF95" s="615">
        <f t="shared" si="120"/>
        <v>2.5599999999999998E-2</v>
      </c>
      <c r="FG95" s="615">
        <f t="shared" si="120"/>
        <v>2.5599999999999998E-2</v>
      </c>
      <c r="FH95" s="615">
        <f t="shared" si="120"/>
        <v>2.5599999999999998E-2</v>
      </c>
      <c r="FI95" s="615">
        <f t="shared" si="120"/>
        <v>2.5599999999999998E-2</v>
      </c>
      <c r="FJ95" s="615">
        <f t="shared" si="120"/>
        <v>2.5599999999999998E-2</v>
      </c>
      <c r="FK95" s="615">
        <f t="shared" si="120"/>
        <v>2.5599999999999998E-2</v>
      </c>
      <c r="FL95" s="615">
        <f t="shared" si="120"/>
        <v>2.5599999999999998E-2</v>
      </c>
      <c r="FM95" s="615">
        <f t="shared" si="120"/>
        <v>2.5599999999999998E-2</v>
      </c>
      <c r="FN95" s="615">
        <f t="shared" si="120"/>
        <v>2.5599999999999998E-2</v>
      </c>
      <c r="FO95" s="615">
        <f t="shared" si="120"/>
        <v>2.5599999999999998E-2</v>
      </c>
      <c r="FP95" s="615">
        <v>2.5599999999999998E-2</v>
      </c>
      <c r="FQ95" s="1376">
        <v>2.5599999999999998E-2</v>
      </c>
      <c r="FR95" s="615">
        <f>10^3*FR93*(FR94*(10^(-6)))</f>
        <v>1.2799999999999999E-2</v>
      </c>
      <c r="FS95" s="615">
        <f>10^3*FS93*(FS94*(10^(-6)))</f>
        <v>1.2799999999999999E-2</v>
      </c>
      <c r="FT95" s="615">
        <f t="shared" ref="FT95:FU95" si="121">10^3*FT93*(FT94*(10^(-6)))</f>
        <v>1.2799999999999999E-2</v>
      </c>
      <c r="FU95" s="615">
        <f t="shared" si="121"/>
        <v>1.2799999999999999E-2</v>
      </c>
      <c r="FV95" s="615">
        <f t="shared" ref="FV95:FW95" si="122">10^3*FV93*(FV94*(10^(-6)))</f>
        <v>1.2799999999999999E-2</v>
      </c>
      <c r="FW95" s="615">
        <f t="shared" si="122"/>
        <v>1.2799999999999999E-2</v>
      </c>
      <c r="FX95" s="615">
        <f t="shared" ref="FX95:FY95" si="123">10^3*FX93*(FX94*(10^(-6)))</f>
        <v>1.2799999999999999E-2</v>
      </c>
      <c r="FY95" s="615">
        <f t="shared" si="123"/>
        <v>1.2799999999999999E-2</v>
      </c>
      <c r="FZ95" s="615">
        <f t="shared" ref="FZ95:GA95" si="124">10^3*FZ93*(FZ94*(10^(-6)))</f>
        <v>1.2799999999999999E-2</v>
      </c>
      <c r="GA95" s="615">
        <f t="shared" si="124"/>
        <v>1.2799999999999999E-2</v>
      </c>
      <c r="GB95" s="615">
        <f t="shared" ref="GB95:GC95" si="125">10^3*GB93*(GB94*(10^(-6)))</f>
        <v>1.2799999999999999E-2</v>
      </c>
      <c r="GC95" s="615">
        <f t="shared" si="125"/>
        <v>1.2799999999999999E-2</v>
      </c>
      <c r="GD95" s="615">
        <f t="shared" ref="GD95:GE95" si="126">10^3*GD93*(GD94*(10^(-6)))</f>
        <v>1.2799999999999999E-2</v>
      </c>
      <c r="GE95" s="615">
        <f t="shared" si="126"/>
        <v>1.2799999999999999E-2</v>
      </c>
      <c r="GF95" s="615">
        <f t="shared" ref="GF95:GG95" si="127">10^3*GF93*(GF94*(10^(-6)))</f>
        <v>1.2799999999999999E-2</v>
      </c>
      <c r="GG95" s="615">
        <f t="shared" si="127"/>
        <v>1.2799999999999999E-2</v>
      </c>
      <c r="GH95" s="615">
        <f t="shared" ref="GH95:GI95" si="128">10^3*GH93*(GH94*(10^(-6)))</f>
        <v>1.2799999999999999E-2</v>
      </c>
      <c r="GI95" s="615">
        <f t="shared" si="128"/>
        <v>1.2799999999999999E-2</v>
      </c>
      <c r="GJ95" s="615">
        <f t="shared" ref="GJ95:GK95" si="129">10^3*GJ93*(GJ94*(10^(-6)))</f>
        <v>1.2799999999999999E-2</v>
      </c>
      <c r="GK95" s="615">
        <f t="shared" si="129"/>
        <v>1.2799999999999999E-2</v>
      </c>
      <c r="GL95" s="615">
        <f t="shared" ref="GL95" si="130">10^3*GL93*(GL94*(10^(-6)))</f>
        <v>1.2799999999999999E-2</v>
      </c>
      <c r="GM95" s="721">
        <f t="shared" ref="GM95:GN95" si="131">10^3*GM93*(GM94*(10^(-6)))</f>
        <v>2.5599999999999998E-2</v>
      </c>
      <c r="GN95" s="611">
        <f t="shared" si="131"/>
        <v>2.5599999999999998E-2</v>
      </c>
      <c r="GO95" s="611">
        <f t="shared" ref="GO95:HH95" si="132">10^3*GO93*(GO94*(10^(-6)))</f>
        <v>2.5599999999999998E-2</v>
      </c>
      <c r="GP95" s="611">
        <f t="shared" si="132"/>
        <v>2.5599999999999998E-2</v>
      </c>
      <c r="GQ95" s="611">
        <f t="shared" si="132"/>
        <v>2.5599999999999998E-2</v>
      </c>
      <c r="GR95" s="611">
        <f t="shared" si="132"/>
        <v>2.5599999999999998E-2</v>
      </c>
      <c r="GS95" s="611">
        <f t="shared" si="132"/>
        <v>2.5599999999999998E-2</v>
      </c>
      <c r="GT95" s="611">
        <f t="shared" si="132"/>
        <v>2.5599999999999998E-2</v>
      </c>
      <c r="GU95" s="611">
        <f t="shared" si="132"/>
        <v>2.5599999999999998E-2</v>
      </c>
      <c r="GV95" s="611">
        <f t="shared" si="132"/>
        <v>2.5599999999999998E-2</v>
      </c>
      <c r="GW95" s="611">
        <f t="shared" si="132"/>
        <v>2.5599999999999998E-2</v>
      </c>
      <c r="GX95" s="611">
        <f t="shared" si="132"/>
        <v>2.5599999999999998E-2</v>
      </c>
      <c r="GY95" s="611">
        <f t="shared" si="132"/>
        <v>2.5599999999999998E-2</v>
      </c>
      <c r="GZ95" s="611">
        <f t="shared" si="132"/>
        <v>2.5599999999999998E-2</v>
      </c>
      <c r="HA95" s="611">
        <f t="shared" si="132"/>
        <v>2.5599999999999998E-2</v>
      </c>
      <c r="HB95" s="611">
        <f t="shared" si="132"/>
        <v>2.5599999999999998E-2</v>
      </c>
      <c r="HC95" s="611">
        <f t="shared" si="132"/>
        <v>2.5599999999999998E-2</v>
      </c>
      <c r="HD95" s="611">
        <f t="shared" si="132"/>
        <v>2.5599999999999998E-2</v>
      </c>
      <c r="HE95" s="611">
        <f t="shared" si="132"/>
        <v>2.5599999999999998E-2</v>
      </c>
      <c r="HF95" s="611">
        <f t="shared" si="132"/>
        <v>2.5599999999999998E-2</v>
      </c>
      <c r="HG95" s="611">
        <f t="shared" si="132"/>
        <v>2.5599999999999998E-2</v>
      </c>
      <c r="HH95" s="611">
        <f t="shared" si="132"/>
        <v>2.5599999999999998E-2</v>
      </c>
      <c r="HI95" s="615">
        <f>10^3*HI93*(HI94*(10^(-6)))</f>
        <v>2.5599999999999998E-2</v>
      </c>
    </row>
    <row r="96" spans="1:217" s="611" customFormat="1" x14ac:dyDescent="0.25">
      <c r="A96" s="611" t="s">
        <v>86</v>
      </c>
      <c r="B96" s="615">
        <v>1</v>
      </c>
      <c r="C96" s="737">
        <v>1</v>
      </c>
      <c r="D96" s="615">
        <v>1</v>
      </c>
      <c r="E96" s="615">
        <v>1</v>
      </c>
      <c r="F96" s="615">
        <v>1</v>
      </c>
      <c r="G96" s="615">
        <v>1</v>
      </c>
      <c r="H96" s="615">
        <v>1</v>
      </c>
      <c r="I96" s="615">
        <v>1</v>
      </c>
      <c r="J96" s="615">
        <v>1</v>
      </c>
      <c r="K96" s="615">
        <v>1</v>
      </c>
      <c r="L96" s="615">
        <v>1</v>
      </c>
      <c r="M96" s="615">
        <v>1</v>
      </c>
      <c r="N96" s="615">
        <v>1</v>
      </c>
      <c r="O96" s="615">
        <v>1</v>
      </c>
      <c r="P96" s="615">
        <v>1</v>
      </c>
      <c r="Q96" s="615">
        <v>1</v>
      </c>
      <c r="R96" s="615">
        <v>1</v>
      </c>
      <c r="S96" s="615">
        <v>1</v>
      </c>
      <c r="T96" s="1049">
        <v>1</v>
      </c>
      <c r="U96" s="615"/>
      <c r="V96" s="615"/>
      <c r="W96" s="615"/>
      <c r="X96" s="615"/>
      <c r="Y96" s="615"/>
      <c r="AF96" s="615"/>
      <c r="AG96" s="615"/>
      <c r="AH96" s="615"/>
      <c r="AI96" s="737">
        <v>1</v>
      </c>
      <c r="AJ96" s="615">
        <v>1</v>
      </c>
      <c r="AK96" s="615">
        <v>1</v>
      </c>
      <c r="AL96" s="615">
        <v>1</v>
      </c>
      <c r="AM96" s="615">
        <v>1</v>
      </c>
      <c r="AN96" s="1049">
        <v>1</v>
      </c>
      <c r="AO96" s="615"/>
      <c r="AP96" s="615"/>
      <c r="AQ96" s="615"/>
      <c r="AR96" s="615"/>
      <c r="AS96" s="615"/>
      <c r="AT96" s="737">
        <v>1</v>
      </c>
      <c r="AU96" s="615">
        <v>1</v>
      </c>
      <c r="AV96" s="615">
        <v>1</v>
      </c>
      <c r="AW96" s="615">
        <v>1</v>
      </c>
      <c r="AX96" s="615">
        <v>1</v>
      </c>
      <c r="AY96" s="615">
        <v>1</v>
      </c>
      <c r="AZ96" s="615">
        <v>1</v>
      </c>
      <c r="BA96" s="615">
        <v>1</v>
      </c>
      <c r="BB96" s="1049">
        <v>1</v>
      </c>
      <c r="BC96" s="615"/>
      <c r="BD96" s="615"/>
      <c r="BE96" s="615"/>
      <c r="BF96" s="615"/>
      <c r="BG96" s="615"/>
      <c r="BH96" s="737">
        <v>1</v>
      </c>
      <c r="BI96" s="615">
        <v>1</v>
      </c>
      <c r="BJ96" s="615">
        <v>1</v>
      </c>
      <c r="BK96" s="615">
        <v>1</v>
      </c>
      <c r="BL96" s="615">
        <v>1</v>
      </c>
      <c r="BM96" s="615">
        <v>1</v>
      </c>
      <c r="BN96" s="1211">
        <v>1</v>
      </c>
      <c r="BO96" s="856"/>
      <c r="BP96" s="856"/>
      <c r="BQ96" s="856"/>
      <c r="BR96" s="856"/>
      <c r="BS96" s="1171"/>
      <c r="BT96" s="856"/>
      <c r="BU96" s="856"/>
      <c r="BV96" s="856"/>
      <c r="BW96" s="856"/>
      <c r="BX96" s="856"/>
      <c r="BY96" s="737">
        <v>1</v>
      </c>
      <c r="BZ96" s="615">
        <v>1</v>
      </c>
      <c r="CA96" s="615">
        <v>1</v>
      </c>
      <c r="CB96" s="615">
        <v>1</v>
      </c>
      <c r="CC96" s="1049">
        <v>1</v>
      </c>
      <c r="CD96" s="615"/>
      <c r="CE96" s="615"/>
      <c r="CF96" s="615"/>
      <c r="CG96" s="615"/>
      <c r="CH96" s="615"/>
      <c r="CI96" s="615"/>
      <c r="CJ96" s="615"/>
      <c r="CK96" s="737">
        <v>1</v>
      </c>
      <c r="CL96" s="615">
        <v>1</v>
      </c>
      <c r="CM96" s="615">
        <v>1</v>
      </c>
      <c r="CN96" s="615">
        <v>1</v>
      </c>
      <c r="CO96" s="1049">
        <v>1</v>
      </c>
      <c r="CP96" s="615"/>
      <c r="CQ96" s="615"/>
      <c r="CR96" s="615"/>
      <c r="CS96" s="615"/>
      <c r="CT96" s="615"/>
      <c r="CU96" s="737">
        <v>1</v>
      </c>
      <c r="CV96" s="615">
        <v>1</v>
      </c>
      <c r="CW96" s="615">
        <v>1</v>
      </c>
      <c r="CX96" s="1049">
        <v>1</v>
      </c>
      <c r="DD96" s="977"/>
      <c r="DE96" s="856"/>
      <c r="DF96" s="856"/>
      <c r="DG96" s="856"/>
      <c r="DH96" s="856"/>
      <c r="DI96" s="856"/>
      <c r="DJ96" s="856"/>
      <c r="DK96" s="856"/>
      <c r="DL96" s="1118"/>
      <c r="DM96" s="856"/>
      <c r="DN96" s="856"/>
      <c r="DO96" s="856"/>
      <c r="DP96" s="856"/>
      <c r="DQ96" s="856"/>
      <c r="DR96" s="1004"/>
      <c r="DS96" s="856"/>
      <c r="DT96" s="856"/>
      <c r="DU96" s="856"/>
      <c r="DV96" s="856"/>
      <c r="DW96" s="856"/>
      <c r="DX96" s="1118"/>
      <c r="DY96" s="856"/>
      <c r="DZ96" s="856"/>
      <c r="EA96" s="856"/>
      <c r="EB96" s="856"/>
      <c r="EC96" s="856"/>
      <c r="ED96" s="737">
        <v>1</v>
      </c>
      <c r="EE96" s="856"/>
      <c r="EF96" s="856"/>
      <c r="EG96" s="856"/>
      <c r="EH96" s="856"/>
      <c r="EI96" s="856"/>
      <c r="EJ96" s="856"/>
      <c r="EK96" s="856"/>
      <c r="EL96" s="1118"/>
      <c r="EM96" s="856"/>
      <c r="EN96" s="856"/>
      <c r="ER96" s="1253"/>
      <c r="ES96" s="737">
        <v>1</v>
      </c>
      <c r="ET96" s="615">
        <v>1</v>
      </c>
      <c r="EU96" s="615">
        <v>1</v>
      </c>
      <c r="EV96" s="615"/>
      <c r="EW96" s="1131"/>
      <c r="EX96" s="611" t="s">
        <v>86</v>
      </c>
      <c r="EY96" s="615">
        <v>1</v>
      </c>
      <c r="EZ96" s="615">
        <v>1</v>
      </c>
      <c r="FA96" s="615">
        <v>1</v>
      </c>
      <c r="FB96" s="615">
        <v>1</v>
      </c>
      <c r="FC96" s="615">
        <v>1</v>
      </c>
      <c r="FD96" s="615">
        <v>1</v>
      </c>
      <c r="FE96" s="615">
        <v>1</v>
      </c>
      <c r="FF96" s="615">
        <v>1</v>
      </c>
      <c r="FG96" s="615">
        <v>1</v>
      </c>
      <c r="FH96" s="615">
        <v>1</v>
      </c>
      <c r="FI96" s="615">
        <v>1</v>
      </c>
      <c r="FJ96" s="615">
        <v>1</v>
      </c>
      <c r="FK96" s="615">
        <v>1</v>
      </c>
      <c r="FL96" s="615">
        <v>1</v>
      </c>
      <c r="FM96" s="615">
        <v>1</v>
      </c>
      <c r="FN96" s="615">
        <v>1</v>
      </c>
      <c r="FO96" s="615">
        <v>1</v>
      </c>
      <c r="FP96" s="615">
        <v>1</v>
      </c>
      <c r="FQ96" s="1376">
        <v>1</v>
      </c>
      <c r="FR96" s="615">
        <v>1</v>
      </c>
      <c r="FS96" s="615">
        <v>1</v>
      </c>
      <c r="FT96" s="615">
        <v>1</v>
      </c>
      <c r="FU96" s="615">
        <v>1</v>
      </c>
      <c r="FV96" s="615">
        <v>1</v>
      </c>
      <c r="FW96" s="615">
        <v>1</v>
      </c>
      <c r="FX96" s="615">
        <v>1</v>
      </c>
      <c r="FY96" s="615">
        <v>1</v>
      </c>
      <c r="FZ96" s="615">
        <v>1</v>
      </c>
      <c r="GA96" s="615">
        <v>1</v>
      </c>
      <c r="GB96" s="615">
        <v>1</v>
      </c>
      <c r="GC96" s="615">
        <v>1</v>
      </c>
      <c r="GD96" s="615">
        <v>1</v>
      </c>
      <c r="GE96" s="615">
        <v>1</v>
      </c>
      <c r="GF96" s="615">
        <v>1</v>
      </c>
      <c r="GG96" s="615">
        <v>1</v>
      </c>
      <c r="GH96" s="615">
        <v>1</v>
      </c>
      <c r="GI96" s="615">
        <v>1</v>
      </c>
      <c r="GJ96" s="615">
        <v>1</v>
      </c>
      <c r="GK96" s="615">
        <v>1</v>
      </c>
      <c r="GL96" s="615">
        <v>1</v>
      </c>
      <c r="GM96" s="721">
        <v>1</v>
      </c>
      <c r="GN96" s="611">
        <v>1</v>
      </c>
      <c r="GO96" s="611">
        <v>1</v>
      </c>
      <c r="GP96" s="611">
        <v>1</v>
      </c>
      <c r="GQ96" s="611">
        <v>1</v>
      </c>
      <c r="GR96" s="611">
        <v>1</v>
      </c>
      <c r="GS96" s="611">
        <v>1</v>
      </c>
      <c r="GT96" s="611">
        <v>1</v>
      </c>
      <c r="GU96" s="611">
        <v>1</v>
      </c>
      <c r="GV96" s="611">
        <v>1</v>
      </c>
      <c r="GW96" s="611">
        <v>1</v>
      </c>
      <c r="GX96" s="611">
        <v>1</v>
      </c>
      <c r="GY96" s="611">
        <v>1</v>
      </c>
      <c r="GZ96" s="611">
        <v>1</v>
      </c>
      <c r="HA96" s="611">
        <v>1</v>
      </c>
      <c r="HB96" s="611">
        <v>1</v>
      </c>
      <c r="HC96" s="611">
        <v>1</v>
      </c>
      <c r="HD96" s="611">
        <v>1</v>
      </c>
      <c r="HE96" s="611">
        <v>1</v>
      </c>
      <c r="HF96" s="611">
        <v>1</v>
      </c>
      <c r="HG96" s="611">
        <v>1</v>
      </c>
      <c r="HH96" s="611">
        <v>1</v>
      </c>
      <c r="HI96" s="615">
        <v>50</v>
      </c>
    </row>
    <row r="97" spans="1:217" s="611" customFormat="1" x14ac:dyDescent="0.25">
      <c r="A97" s="611" t="s">
        <v>87</v>
      </c>
      <c r="B97" s="616">
        <f t="shared" ref="B97:N97" si="133">B95/(B94/B96)</f>
        <v>9.9999999999999985E-3</v>
      </c>
      <c r="C97" s="738">
        <f t="shared" si="133"/>
        <v>1.024E-3</v>
      </c>
      <c r="D97" s="616">
        <f t="shared" si="133"/>
        <v>1.024E-3</v>
      </c>
      <c r="E97" s="616">
        <f t="shared" si="133"/>
        <v>1.024E-3</v>
      </c>
      <c r="F97" s="616">
        <f t="shared" ref="F97:M97" si="134">F95/(F94/F96)</f>
        <v>1.024E-3</v>
      </c>
      <c r="G97" s="616">
        <f t="shared" si="134"/>
        <v>1.024E-3</v>
      </c>
      <c r="H97" s="616">
        <f t="shared" si="134"/>
        <v>1.024E-3</v>
      </c>
      <c r="I97" s="616">
        <f t="shared" si="134"/>
        <v>1.024E-3</v>
      </c>
      <c r="J97" s="616">
        <f t="shared" si="134"/>
        <v>1.024E-3</v>
      </c>
      <c r="K97" s="616">
        <f t="shared" si="134"/>
        <v>1.024E-3</v>
      </c>
      <c r="L97" s="616">
        <f t="shared" si="134"/>
        <v>1.024E-3</v>
      </c>
      <c r="M97" s="616">
        <f t="shared" si="134"/>
        <v>1.024E-3</v>
      </c>
      <c r="N97" s="616">
        <f t="shared" si="133"/>
        <v>1.024E-3</v>
      </c>
      <c r="O97" s="616">
        <f t="shared" ref="O97:AN97" si="135">O95/(O94/O96)</f>
        <v>1.024E-3</v>
      </c>
      <c r="P97" s="616">
        <f t="shared" si="135"/>
        <v>1.024E-3</v>
      </c>
      <c r="Q97" s="616">
        <f t="shared" si="135"/>
        <v>1.024E-3</v>
      </c>
      <c r="R97" s="616">
        <f t="shared" si="135"/>
        <v>1.024E-3</v>
      </c>
      <c r="S97" s="616">
        <f>S95/(S94/S96)</f>
        <v>1.024E-3</v>
      </c>
      <c r="T97" s="1052">
        <f>T95/(T94/T96)</f>
        <v>1.024E-3</v>
      </c>
      <c r="U97" s="616"/>
      <c r="V97" s="616"/>
      <c r="W97" s="616"/>
      <c r="X97" s="616"/>
      <c r="Y97" s="616"/>
      <c r="AF97" s="616"/>
      <c r="AG97" s="616"/>
      <c r="AH97" s="616"/>
      <c r="AI97" s="738">
        <f t="shared" si="135"/>
        <v>1.024E-3</v>
      </c>
      <c r="AJ97" s="616">
        <f t="shared" si="135"/>
        <v>1.024E-3</v>
      </c>
      <c r="AK97" s="616">
        <f t="shared" si="135"/>
        <v>1.024E-3</v>
      </c>
      <c r="AL97" s="616">
        <f t="shared" si="135"/>
        <v>1.024E-3</v>
      </c>
      <c r="AM97" s="616">
        <f t="shared" si="135"/>
        <v>1.024E-3</v>
      </c>
      <c r="AN97" s="1052">
        <f t="shared" si="135"/>
        <v>1.024E-3</v>
      </c>
      <c r="AO97" s="616"/>
      <c r="AP97" s="616"/>
      <c r="AQ97" s="616"/>
      <c r="AR97" s="616"/>
      <c r="AS97" s="616"/>
      <c r="AT97" s="738">
        <f t="shared" ref="AT97:AY97" si="136">AT95/(AT94/AT96)</f>
        <v>1.024E-3</v>
      </c>
      <c r="AU97" s="616">
        <f t="shared" si="136"/>
        <v>1.024E-3</v>
      </c>
      <c r="AV97" s="616">
        <f t="shared" si="136"/>
        <v>1.024E-3</v>
      </c>
      <c r="AW97" s="616">
        <f t="shared" si="136"/>
        <v>1.024E-3</v>
      </c>
      <c r="AX97" s="616">
        <f t="shared" si="136"/>
        <v>1.024E-3</v>
      </c>
      <c r="AY97" s="616">
        <f t="shared" si="136"/>
        <v>1.024E-3</v>
      </c>
      <c r="AZ97" s="616">
        <f t="shared" ref="AZ97:BK97" si="137">AZ95/(AZ94/AZ96)</f>
        <v>1.024E-3</v>
      </c>
      <c r="BA97" s="616">
        <f t="shared" si="137"/>
        <v>1.024E-3</v>
      </c>
      <c r="BB97" s="1052">
        <f>BB95/(BB94/BB96)</f>
        <v>1.024E-3</v>
      </c>
      <c r="BC97" s="616"/>
      <c r="BD97" s="616"/>
      <c r="BE97" s="616"/>
      <c r="BF97" s="616"/>
      <c r="BG97" s="616"/>
      <c r="BH97" s="738">
        <f t="shared" si="137"/>
        <v>1.024E-3</v>
      </c>
      <c r="BI97" s="616">
        <f t="shared" si="137"/>
        <v>1.024E-3</v>
      </c>
      <c r="BJ97" s="616">
        <f t="shared" si="137"/>
        <v>1.024E-3</v>
      </c>
      <c r="BK97" s="616">
        <f t="shared" si="137"/>
        <v>1.024E-3</v>
      </c>
      <c r="BL97" s="616">
        <f>BL95/(BL94/BL96)</f>
        <v>1.024E-3</v>
      </c>
      <c r="BM97" s="616">
        <f>BM95/(BM94/BM96)</f>
        <v>1.024E-3</v>
      </c>
      <c r="BN97" s="1214">
        <f>BN95/(BN94/BN96)</f>
        <v>1.024E-3</v>
      </c>
      <c r="BO97" s="859"/>
      <c r="BP97" s="859"/>
      <c r="BQ97" s="859"/>
      <c r="BR97" s="859"/>
      <c r="BS97" s="1174"/>
      <c r="BT97" s="859"/>
      <c r="BU97" s="859"/>
      <c r="BV97" s="859"/>
      <c r="BW97" s="859"/>
      <c r="BX97" s="859"/>
      <c r="BY97" s="738">
        <f t="shared" ref="BY97:CV97" si="138">BY95/(BY94/BY96)</f>
        <v>1.024E-3</v>
      </c>
      <c r="BZ97" s="616">
        <f t="shared" si="138"/>
        <v>1.024E-3</v>
      </c>
      <c r="CA97" s="616">
        <f t="shared" si="138"/>
        <v>1.024E-3</v>
      </c>
      <c r="CB97" s="616">
        <f t="shared" si="138"/>
        <v>1.024E-3</v>
      </c>
      <c r="CC97" s="1052">
        <f t="shared" si="138"/>
        <v>1.024E-3</v>
      </c>
      <c r="CD97" s="616"/>
      <c r="CE97" s="616"/>
      <c r="CF97" s="616"/>
      <c r="CG97" s="616"/>
      <c r="CH97" s="616"/>
      <c r="CI97" s="616"/>
      <c r="CJ97" s="616"/>
      <c r="CK97" s="738">
        <f t="shared" si="138"/>
        <v>1.024E-3</v>
      </c>
      <c r="CL97" s="616">
        <f>CL95/(CL94/CL96)</f>
        <v>1.024E-3</v>
      </c>
      <c r="CM97" s="616">
        <f>CM95/(CM94/CM96)</f>
        <v>1.024E-3</v>
      </c>
      <c r="CN97" s="616">
        <f>CN95/(CN94/CN96)</f>
        <v>1.024E-3</v>
      </c>
      <c r="CO97" s="1052">
        <f>CO95/(CO94/CO96)</f>
        <v>1.024E-3</v>
      </c>
      <c r="CP97" s="616"/>
      <c r="CQ97" s="616"/>
      <c r="CR97" s="616"/>
      <c r="CS97" s="616"/>
      <c r="CT97" s="616"/>
      <c r="CU97" s="738">
        <f>CU95/(CU94/CU96)</f>
        <v>1.024E-3</v>
      </c>
      <c r="CV97" s="616">
        <f t="shared" si="138"/>
        <v>1.024E-3</v>
      </c>
      <c r="CW97" s="616">
        <f>CW95/(CW94/CW96)</f>
        <v>1.024E-3</v>
      </c>
      <c r="CX97" s="1052">
        <f>CX95/(CX94/CX96)</f>
        <v>1.024E-3</v>
      </c>
      <c r="DD97" s="980"/>
      <c r="DE97" s="859"/>
      <c r="DF97" s="859"/>
      <c r="DG97" s="859"/>
      <c r="DH97" s="859"/>
      <c r="DI97" s="859"/>
      <c r="DJ97" s="859"/>
      <c r="DK97" s="859"/>
      <c r="DL97" s="1121"/>
      <c r="DM97" s="859"/>
      <c r="DN97" s="859"/>
      <c r="DO97" s="859"/>
      <c r="DP97" s="859"/>
      <c r="DQ97" s="859"/>
      <c r="DR97" s="1007"/>
      <c r="DS97" s="859"/>
      <c r="DT97" s="859"/>
      <c r="DU97" s="859"/>
      <c r="DV97" s="859"/>
      <c r="DW97" s="859"/>
      <c r="DX97" s="1121"/>
      <c r="DY97" s="859"/>
      <c r="DZ97" s="859"/>
      <c r="EA97" s="859"/>
      <c r="EB97" s="859"/>
      <c r="EC97" s="859"/>
      <c r="ED97" s="738">
        <f>ED95/(ED94/ED96)</f>
        <v>1.024E-3</v>
      </c>
      <c r="EE97" s="859"/>
      <c r="EF97" s="859"/>
      <c r="EG97" s="859"/>
      <c r="EH97" s="859"/>
      <c r="EI97" s="859"/>
      <c r="EJ97" s="859"/>
      <c r="EK97" s="859"/>
      <c r="EL97" s="1121"/>
      <c r="EM97" s="859"/>
      <c r="EN97" s="859"/>
      <c r="ER97" s="1253"/>
      <c r="ES97" s="738">
        <f>ES95/(ES94/ES96)</f>
        <v>1.024E-3</v>
      </c>
      <c r="ET97" s="616">
        <f>ET95/(ET94/ET96)</f>
        <v>1.024E-3</v>
      </c>
      <c r="EU97" s="616">
        <f>EU95/(EU94/EU96)</f>
        <v>1.024E-3</v>
      </c>
      <c r="EV97" s="616"/>
      <c r="EW97" s="1131"/>
      <c r="EX97" s="611" t="s">
        <v>87</v>
      </c>
      <c r="EY97" s="759">
        <f>EY95/(EY94/EY96)</f>
        <v>5.1199999999999998E-4</v>
      </c>
      <c r="EZ97" s="759">
        <f>EZ95/(EZ94/EZ96)</f>
        <v>5.1199999999999998E-4</v>
      </c>
      <c r="FA97" s="759">
        <f t="shared" ref="FA97:FN97" si="139">FA95/(FA94/FA96)</f>
        <v>5.1199999999999998E-4</v>
      </c>
      <c r="FB97" s="759">
        <f t="shared" si="139"/>
        <v>5.1199999999999998E-4</v>
      </c>
      <c r="FC97" s="759">
        <f t="shared" si="139"/>
        <v>5.1199999999999998E-4</v>
      </c>
      <c r="FD97" s="759">
        <f t="shared" si="139"/>
        <v>5.1199999999999998E-4</v>
      </c>
      <c r="FE97" s="759">
        <f t="shared" si="139"/>
        <v>5.1199999999999998E-4</v>
      </c>
      <c r="FF97" s="759">
        <f t="shared" si="139"/>
        <v>5.1199999999999998E-4</v>
      </c>
      <c r="FG97" s="759">
        <f t="shared" si="139"/>
        <v>5.1199999999999998E-4</v>
      </c>
      <c r="FH97" s="759">
        <f t="shared" si="139"/>
        <v>5.1199999999999998E-4</v>
      </c>
      <c r="FI97" s="759">
        <f t="shared" si="139"/>
        <v>5.1199999999999998E-4</v>
      </c>
      <c r="FJ97" s="759">
        <f t="shared" si="139"/>
        <v>5.1199999999999998E-4</v>
      </c>
      <c r="FK97" s="759">
        <f t="shared" si="139"/>
        <v>5.1199999999999998E-4</v>
      </c>
      <c r="FL97" s="759">
        <f t="shared" si="139"/>
        <v>5.1199999999999998E-4</v>
      </c>
      <c r="FM97" s="759">
        <f t="shared" si="139"/>
        <v>5.1199999999999998E-4</v>
      </c>
      <c r="FN97" s="759">
        <f t="shared" si="139"/>
        <v>5.1199999999999998E-4</v>
      </c>
      <c r="FO97" s="759">
        <f>FO95/(FO94/FO96)</f>
        <v>5.1199999999999998E-4</v>
      </c>
      <c r="FP97" s="759">
        <f>FP95/(FP94/FP96)</f>
        <v>5.1199999999999998E-4</v>
      </c>
      <c r="FQ97" s="1376">
        <f>FQ95/(FQ94/FQ96)</f>
        <v>5.1199999999999998E-4</v>
      </c>
      <c r="FR97" s="759">
        <f>FR95/(FR94/FR96)</f>
        <v>2.5599999999999999E-4</v>
      </c>
      <c r="FS97" s="759">
        <f>FS95/(FS94/FS96)</f>
        <v>2.5599999999999999E-4</v>
      </c>
      <c r="FT97" s="759">
        <f t="shared" ref="FT97:GL97" si="140">FT95/(FT94/FT96)</f>
        <v>2.5599999999999999E-4</v>
      </c>
      <c r="FU97" s="759">
        <f t="shared" si="140"/>
        <v>2.5599999999999999E-4</v>
      </c>
      <c r="FV97" s="759">
        <f t="shared" si="140"/>
        <v>2.5599999999999999E-4</v>
      </c>
      <c r="FW97" s="759">
        <f t="shared" si="140"/>
        <v>2.5599999999999999E-4</v>
      </c>
      <c r="FX97" s="759">
        <f t="shared" si="140"/>
        <v>2.5599999999999999E-4</v>
      </c>
      <c r="FY97" s="759">
        <f t="shared" si="140"/>
        <v>2.5599999999999999E-4</v>
      </c>
      <c r="FZ97" s="759">
        <f t="shared" si="140"/>
        <v>2.5599999999999999E-4</v>
      </c>
      <c r="GA97" s="759">
        <f t="shared" si="140"/>
        <v>2.5599999999999999E-4</v>
      </c>
      <c r="GB97" s="759">
        <f t="shared" si="140"/>
        <v>2.5599999999999999E-4</v>
      </c>
      <c r="GC97" s="759">
        <f t="shared" si="140"/>
        <v>2.5599999999999999E-4</v>
      </c>
      <c r="GD97" s="759">
        <f t="shared" si="140"/>
        <v>2.5599999999999999E-4</v>
      </c>
      <c r="GE97" s="759">
        <f t="shared" si="140"/>
        <v>2.5599999999999999E-4</v>
      </c>
      <c r="GF97" s="759">
        <f t="shared" si="140"/>
        <v>2.5599999999999999E-4</v>
      </c>
      <c r="GG97" s="759">
        <f t="shared" si="140"/>
        <v>2.5599999999999999E-4</v>
      </c>
      <c r="GH97" s="759">
        <f t="shared" si="140"/>
        <v>2.5599999999999999E-4</v>
      </c>
      <c r="GI97" s="759">
        <f t="shared" si="140"/>
        <v>2.5599999999999999E-4</v>
      </c>
      <c r="GJ97" s="759">
        <f t="shared" si="140"/>
        <v>2.5599999999999999E-4</v>
      </c>
      <c r="GK97" s="759">
        <f t="shared" si="140"/>
        <v>2.5599999999999999E-4</v>
      </c>
      <c r="GL97" s="759">
        <f t="shared" si="140"/>
        <v>2.5599999999999999E-4</v>
      </c>
      <c r="GM97" s="721">
        <f t="shared" ref="GM97:GN97" si="141">GM95/(GM94/GM96)</f>
        <v>5.1199999999999998E-4</v>
      </c>
      <c r="GN97" s="611">
        <f t="shared" si="141"/>
        <v>5.1199999999999998E-4</v>
      </c>
      <c r="GO97" s="611">
        <f t="shared" ref="GO97:HH97" si="142">GO95/(GO94/GO96)</f>
        <v>5.1199999999999998E-4</v>
      </c>
      <c r="GP97" s="611">
        <f t="shared" si="142"/>
        <v>5.1199999999999998E-4</v>
      </c>
      <c r="GQ97" s="611">
        <f t="shared" si="142"/>
        <v>5.1199999999999998E-4</v>
      </c>
      <c r="GR97" s="611">
        <f t="shared" si="142"/>
        <v>5.1199999999999998E-4</v>
      </c>
      <c r="GS97" s="611">
        <f t="shared" si="142"/>
        <v>5.1199999999999998E-4</v>
      </c>
      <c r="GT97" s="611">
        <f t="shared" si="142"/>
        <v>5.1199999999999998E-4</v>
      </c>
      <c r="GU97" s="611">
        <f t="shared" si="142"/>
        <v>5.1199999999999998E-4</v>
      </c>
      <c r="GV97" s="611">
        <f t="shared" si="142"/>
        <v>5.1199999999999998E-4</v>
      </c>
      <c r="GW97" s="611">
        <f t="shared" si="142"/>
        <v>5.1199999999999998E-4</v>
      </c>
      <c r="GX97" s="611">
        <f t="shared" si="142"/>
        <v>5.1199999999999998E-4</v>
      </c>
      <c r="GY97" s="611">
        <f t="shared" si="142"/>
        <v>5.1199999999999998E-4</v>
      </c>
      <c r="GZ97" s="611">
        <f t="shared" si="142"/>
        <v>5.1199999999999998E-4</v>
      </c>
      <c r="HA97" s="611">
        <f t="shared" si="142"/>
        <v>5.1199999999999998E-4</v>
      </c>
      <c r="HB97" s="611">
        <f t="shared" si="142"/>
        <v>5.1199999999999998E-4</v>
      </c>
      <c r="HC97" s="611">
        <f t="shared" si="142"/>
        <v>5.1199999999999998E-4</v>
      </c>
      <c r="HD97" s="611">
        <f t="shared" si="142"/>
        <v>5.1199999999999998E-4</v>
      </c>
      <c r="HE97" s="611">
        <f t="shared" si="142"/>
        <v>5.1199999999999998E-4</v>
      </c>
      <c r="HF97" s="611">
        <f t="shared" si="142"/>
        <v>5.1199999999999998E-4</v>
      </c>
      <c r="HG97" s="611">
        <f t="shared" si="142"/>
        <v>5.1199999999999998E-4</v>
      </c>
      <c r="HH97" s="611">
        <f t="shared" si="142"/>
        <v>5.1199999999999998E-4</v>
      </c>
      <c r="HI97" s="759">
        <f>HI95/HI96</f>
        <v>5.1199999999999998E-4</v>
      </c>
    </row>
    <row r="98" spans="1:217" s="8" customFormat="1" x14ac:dyDescent="0.25">
      <c r="C98" s="7"/>
      <c r="D98" s="754"/>
      <c r="E98" s="754"/>
      <c r="F98" s="754"/>
      <c r="G98" s="754"/>
      <c r="H98" s="754"/>
      <c r="I98" s="754"/>
      <c r="J98" s="754"/>
      <c r="K98" s="754"/>
      <c r="L98" s="754"/>
      <c r="M98" s="754"/>
      <c r="N98" s="754"/>
      <c r="O98" s="754"/>
      <c r="P98" s="754"/>
      <c r="Q98" s="754"/>
      <c r="R98" s="754"/>
      <c r="S98" s="754"/>
      <c r="T98" s="1017"/>
      <c r="U98" s="754"/>
      <c r="V98" s="754"/>
      <c r="W98" s="754"/>
      <c r="X98" s="754"/>
      <c r="Y98" s="754"/>
      <c r="Z98" s="754"/>
      <c r="AA98" s="754"/>
      <c r="AB98" s="754"/>
      <c r="AC98" s="754"/>
      <c r="AD98" s="754"/>
      <c r="AE98" s="754"/>
      <c r="AF98" s="754"/>
      <c r="AG98" s="754"/>
      <c r="AH98" s="754"/>
      <c r="AI98" s="7"/>
      <c r="AJ98" s="754"/>
      <c r="AK98" s="754"/>
      <c r="AL98" s="754"/>
      <c r="AM98" s="754"/>
      <c r="AN98" s="1017"/>
      <c r="AO98" s="754"/>
      <c r="AP98" s="754"/>
      <c r="AQ98" s="754"/>
      <c r="AR98" s="754"/>
      <c r="AS98" s="754"/>
      <c r="AT98" s="7"/>
      <c r="AU98" s="754"/>
      <c r="AV98" s="754"/>
      <c r="AW98" s="754"/>
      <c r="AX98" s="754"/>
      <c r="AY98" s="754"/>
      <c r="AZ98" s="754"/>
      <c r="BA98" s="754"/>
      <c r="BB98" s="1017"/>
      <c r="BC98" s="754"/>
      <c r="BD98" s="754"/>
      <c r="BE98" s="754"/>
      <c r="BF98" s="754"/>
      <c r="BG98" s="754"/>
      <c r="BH98" s="7"/>
      <c r="BI98" s="754"/>
      <c r="BJ98" s="754"/>
      <c r="BK98" s="754"/>
      <c r="BL98" s="754"/>
      <c r="BM98" s="754"/>
      <c r="BN98" s="1188"/>
      <c r="BO98" s="338"/>
      <c r="BP98" s="338"/>
      <c r="BQ98" s="338"/>
      <c r="BR98" s="338"/>
      <c r="BS98" s="1156"/>
      <c r="BT98" s="338"/>
      <c r="BU98" s="338"/>
      <c r="BV98" s="338"/>
      <c r="BW98" s="338"/>
      <c r="BX98" s="338"/>
      <c r="BY98" s="7"/>
      <c r="BZ98" s="754"/>
      <c r="CA98" s="754"/>
      <c r="CB98" s="754"/>
      <c r="CC98" s="1017"/>
      <c r="CD98" s="754"/>
      <c r="CE98" s="754"/>
      <c r="CF98" s="754"/>
      <c r="CG98" s="754"/>
      <c r="CH98" s="754"/>
      <c r="CI98" s="754"/>
      <c r="CJ98" s="754"/>
      <c r="CK98" s="7"/>
      <c r="CL98" s="754"/>
      <c r="CM98" s="754"/>
      <c r="CN98" s="754"/>
      <c r="CO98" s="1017"/>
      <c r="CP98" s="754"/>
      <c r="CQ98" s="754"/>
      <c r="CR98" s="754"/>
      <c r="CS98" s="754"/>
      <c r="CT98" s="754"/>
      <c r="CU98" s="7"/>
      <c r="CV98" s="754"/>
      <c r="CW98" s="754"/>
      <c r="CX98" s="1017"/>
      <c r="CY98" s="754"/>
      <c r="CZ98" s="754"/>
      <c r="DD98" s="293"/>
      <c r="DE98" s="338"/>
      <c r="DF98" s="338"/>
      <c r="DG98" s="338"/>
      <c r="DH98" s="338"/>
      <c r="DI98" s="338"/>
      <c r="DJ98" s="338"/>
      <c r="DK98" s="338"/>
      <c r="DL98" s="1103"/>
      <c r="DM98" s="338"/>
      <c r="DN98" s="338"/>
      <c r="DO98" s="338"/>
      <c r="DP98" s="338"/>
      <c r="DQ98" s="338"/>
      <c r="DR98" s="337"/>
      <c r="DS98" s="338"/>
      <c r="DT98" s="338"/>
      <c r="DU98" s="338"/>
      <c r="DV98" s="338"/>
      <c r="DW98" s="338"/>
      <c r="DX98" s="1103"/>
      <c r="DY98" s="338"/>
      <c r="DZ98" s="338"/>
      <c r="EA98" s="338"/>
      <c r="EB98" s="338"/>
      <c r="EC98" s="338"/>
      <c r="ED98" s="7"/>
      <c r="EE98" s="338"/>
      <c r="EF98" s="338"/>
      <c r="EG98" s="338"/>
      <c r="EH98" s="338"/>
      <c r="EI98" s="338"/>
      <c r="EJ98" s="338"/>
      <c r="EK98" s="338"/>
      <c r="EL98" s="1103"/>
      <c r="EM98" s="338"/>
      <c r="EN98" s="338"/>
      <c r="EP98" s="754"/>
      <c r="EQ98" s="754"/>
      <c r="ER98" s="1253"/>
      <c r="ES98" s="7"/>
      <c r="ET98" s="754"/>
      <c r="EU98" s="754"/>
      <c r="EV98" s="754"/>
      <c r="EW98" s="1131"/>
      <c r="FO98" s="754"/>
      <c r="FP98" s="754"/>
      <c r="FQ98" s="766"/>
      <c r="FR98" s="754"/>
      <c r="FS98" s="754"/>
      <c r="FT98" s="754"/>
      <c r="FU98" s="754"/>
      <c r="FV98" s="754"/>
      <c r="FW98" s="754"/>
      <c r="FX98" s="754"/>
      <c r="FY98" s="754"/>
      <c r="FZ98" s="754"/>
      <c r="GA98" s="754"/>
      <c r="GB98" s="754"/>
      <c r="GC98" s="754"/>
      <c r="GD98" s="754"/>
      <c r="GE98" s="754"/>
      <c r="GF98" s="754"/>
      <c r="GG98" s="754"/>
      <c r="GH98" s="754"/>
      <c r="GI98" s="754"/>
      <c r="GJ98" s="754"/>
      <c r="GK98" s="754"/>
      <c r="GL98" s="754"/>
      <c r="GM98" s="7"/>
      <c r="HI98" s="754"/>
    </row>
    <row r="99" spans="1:217" s="611" customFormat="1" x14ac:dyDescent="0.25">
      <c r="A99" s="645" t="s">
        <v>390</v>
      </c>
      <c r="B99" s="645"/>
      <c r="C99" s="739"/>
      <c r="D99" s="614"/>
      <c r="E99" s="614"/>
      <c r="F99" s="614"/>
      <c r="G99" s="614"/>
      <c r="H99" s="614"/>
      <c r="I99" s="614"/>
      <c r="J99" s="614"/>
      <c r="K99" s="614"/>
      <c r="L99" s="614"/>
      <c r="M99" s="614"/>
      <c r="N99" s="614"/>
      <c r="O99" s="614"/>
      <c r="P99" s="614"/>
      <c r="Q99" s="614"/>
      <c r="R99" s="614"/>
      <c r="S99" s="614"/>
      <c r="T99" s="1048"/>
      <c r="U99" s="614"/>
      <c r="V99" s="614"/>
      <c r="W99" s="614"/>
      <c r="X99" s="614"/>
      <c r="Y99" s="614"/>
      <c r="AF99" s="614"/>
      <c r="AG99" s="614"/>
      <c r="AH99" s="614"/>
      <c r="AI99" s="739"/>
      <c r="AJ99" s="614"/>
      <c r="AK99" s="614"/>
      <c r="AL99" s="614"/>
      <c r="AM99" s="614"/>
      <c r="AN99" s="1048"/>
      <c r="AO99" s="614"/>
      <c r="AP99" s="614"/>
      <c r="AQ99" s="614"/>
      <c r="AR99" s="614"/>
      <c r="AS99" s="614"/>
      <c r="AT99" s="739"/>
      <c r="AU99" s="614"/>
      <c r="AV99" s="614"/>
      <c r="AW99" s="614"/>
      <c r="AX99" s="614"/>
      <c r="AY99" s="614"/>
      <c r="AZ99" s="614"/>
      <c r="BA99" s="614"/>
      <c r="BB99" s="1048"/>
      <c r="BC99" s="614"/>
      <c r="BD99" s="614"/>
      <c r="BE99" s="614"/>
      <c r="BF99" s="614"/>
      <c r="BG99" s="614"/>
      <c r="BH99" s="739"/>
      <c r="BI99" s="614"/>
      <c r="BJ99" s="614"/>
      <c r="BK99" s="614"/>
      <c r="BL99" s="614"/>
      <c r="BM99" s="614"/>
      <c r="BN99" s="1215"/>
      <c r="BO99" s="860"/>
      <c r="BP99" s="860"/>
      <c r="BQ99" s="860"/>
      <c r="BR99" s="860"/>
      <c r="BS99" s="1175"/>
      <c r="BT99" s="860"/>
      <c r="BU99" s="860"/>
      <c r="BV99" s="860"/>
      <c r="BW99" s="860"/>
      <c r="BX99" s="860"/>
      <c r="BY99" s="739"/>
      <c r="BZ99" s="614"/>
      <c r="CA99" s="614"/>
      <c r="CB99" s="614"/>
      <c r="CC99" s="1048"/>
      <c r="CD99" s="614"/>
      <c r="CE99" s="614"/>
      <c r="CF99" s="614"/>
      <c r="CG99" s="614"/>
      <c r="CH99" s="614"/>
      <c r="CI99" s="614"/>
      <c r="CJ99" s="614"/>
      <c r="CK99" s="739"/>
      <c r="CL99" s="614"/>
      <c r="CM99" s="614"/>
      <c r="CN99" s="614"/>
      <c r="CO99" s="1048"/>
      <c r="CP99" s="614"/>
      <c r="CQ99" s="614"/>
      <c r="CR99" s="614"/>
      <c r="CS99" s="614"/>
      <c r="CT99" s="614"/>
      <c r="CU99" s="739"/>
      <c r="CV99" s="614"/>
      <c r="CW99" s="614"/>
      <c r="CX99" s="1048"/>
      <c r="DD99" s="981"/>
      <c r="DE99" s="860"/>
      <c r="DF99" s="860"/>
      <c r="DG99" s="860"/>
      <c r="DH99" s="860"/>
      <c r="DI99" s="860"/>
      <c r="DJ99" s="860"/>
      <c r="DK99" s="860"/>
      <c r="DL99" s="1122"/>
      <c r="DM99" s="860"/>
      <c r="DN99" s="860"/>
      <c r="DO99" s="860"/>
      <c r="DP99" s="860"/>
      <c r="DQ99" s="860"/>
      <c r="DR99" s="1008"/>
      <c r="DS99" s="860"/>
      <c r="DT99" s="860"/>
      <c r="DU99" s="860"/>
      <c r="DV99" s="860"/>
      <c r="DW99" s="860"/>
      <c r="DX99" s="1122"/>
      <c r="DY99" s="860"/>
      <c r="DZ99" s="860"/>
      <c r="EA99" s="860"/>
      <c r="EB99" s="860"/>
      <c r="EC99" s="860"/>
      <c r="ED99" s="739"/>
      <c r="EE99" s="860"/>
      <c r="EF99" s="860"/>
      <c r="EG99" s="860"/>
      <c r="EH99" s="860"/>
      <c r="EI99" s="860"/>
      <c r="EJ99" s="860"/>
      <c r="EK99" s="860"/>
      <c r="EL99" s="1122"/>
      <c r="EM99" s="860"/>
      <c r="EN99" s="860"/>
      <c r="ER99" s="1253"/>
      <c r="ES99" s="739"/>
      <c r="ET99" s="614"/>
      <c r="EU99" s="614"/>
      <c r="EV99" s="614"/>
      <c r="EW99" s="1131"/>
      <c r="EX99" s="645" t="s">
        <v>390</v>
      </c>
      <c r="FQ99" s="1362"/>
      <c r="GM99" s="721"/>
    </row>
    <row r="100" spans="1:217" s="611" customFormat="1" x14ac:dyDescent="0.25">
      <c r="A100" s="611" t="s">
        <v>167</v>
      </c>
      <c r="B100" s="611">
        <v>10</v>
      </c>
      <c r="C100" s="721">
        <v>1.1774</v>
      </c>
      <c r="D100" s="611">
        <v>1.1774</v>
      </c>
      <c r="E100" s="611">
        <v>1.1774</v>
      </c>
      <c r="F100" s="611">
        <v>1.1774</v>
      </c>
      <c r="G100" s="611">
        <v>1.1774</v>
      </c>
      <c r="H100" s="611">
        <v>1.1774</v>
      </c>
      <c r="I100" s="611">
        <v>1.1774</v>
      </c>
      <c r="J100" s="611">
        <v>1.1774</v>
      </c>
      <c r="K100" s="611">
        <v>1.1774</v>
      </c>
      <c r="L100" s="611">
        <v>1.1774</v>
      </c>
      <c r="M100" s="611">
        <v>1.1774</v>
      </c>
      <c r="N100" s="611">
        <v>1.1774</v>
      </c>
      <c r="O100" s="611">
        <v>1.1774</v>
      </c>
      <c r="P100" s="611">
        <v>1.1774</v>
      </c>
      <c r="Q100" s="611">
        <v>1.1774</v>
      </c>
      <c r="R100" s="611">
        <v>1.1774</v>
      </c>
      <c r="S100" s="611">
        <v>1.1774</v>
      </c>
      <c r="T100" s="1022">
        <v>1.1774</v>
      </c>
      <c r="AI100" s="721">
        <v>1.1774</v>
      </c>
      <c r="AJ100" s="611">
        <v>1.1774</v>
      </c>
      <c r="AK100" s="611">
        <v>1.1774</v>
      </c>
      <c r="AL100" s="611">
        <v>1.1774</v>
      </c>
      <c r="AM100" s="611">
        <v>1.1774</v>
      </c>
      <c r="AN100" s="1022">
        <v>1.1774</v>
      </c>
      <c r="AT100" s="721">
        <v>1.1774</v>
      </c>
      <c r="AU100" s="611">
        <v>1.1774</v>
      </c>
      <c r="AV100" s="611">
        <v>1.1774</v>
      </c>
      <c r="AW100" s="611">
        <v>1.1774</v>
      </c>
      <c r="AX100" s="611">
        <v>1.1774</v>
      </c>
      <c r="AY100" s="611">
        <v>1.1774</v>
      </c>
      <c r="AZ100" s="611">
        <v>1.1774</v>
      </c>
      <c r="BA100" s="611">
        <v>1.1774</v>
      </c>
      <c r="BB100" s="1022">
        <v>1.1774</v>
      </c>
      <c r="BH100" s="721">
        <v>1.1774</v>
      </c>
      <c r="BI100" s="611">
        <v>1.1774</v>
      </c>
      <c r="BJ100" s="611">
        <v>1.1774</v>
      </c>
      <c r="BK100" s="611">
        <v>1.1774</v>
      </c>
      <c r="BL100" s="611">
        <v>1.1774</v>
      </c>
      <c r="BM100" s="611">
        <v>1.1774</v>
      </c>
      <c r="BN100" s="1193">
        <v>1.1774</v>
      </c>
      <c r="BO100" s="338"/>
      <c r="BP100" s="338"/>
      <c r="BQ100" s="338"/>
      <c r="BR100" s="338"/>
      <c r="BS100" s="1156"/>
      <c r="BT100" s="338"/>
      <c r="BU100" s="338"/>
      <c r="BV100" s="338"/>
      <c r="BW100" s="338"/>
      <c r="BX100" s="338"/>
      <c r="BY100" s="721">
        <v>1.1774</v>
      </c>
      <c r="BZ100" s="611">
        <v>1.1774</v>
      </c>
      <c r="CA100" s="611">
        <v>1.1774</v>
      </c>
      <c r="CB100" s="611">
        <v>1.1774</v>
      </c>
      <c r="CC100" s="1022">
        <v>1.1774</v>
      </c>
      <c r="CK100" s="721">
        <v>1.1774</v>
      </c>
      <c r="CL100" s="611">
        <v>1.1774</v>
      </c>
      <c r="CM100" s="611">
        <v>1.1774</v>
      </c>
      <c r="CN100" s="611">
        <v>1.1774</v>
      </c>
      <c r="CO100" s="1022">
        <v>1.1774</v>
      </c>
      <c r="CU100" s="721">
        <v>1.1774</v>
      </c>
      <c r="CV100" s="611">
        <v>1.1774</v>
      </c>
      <c r="CW100" s="611">
        <v>1.1774</v>
      </c>
      <c r="CX100" s="1022">
        <v>1.1774</v>
      </c>
      <c r="DD100" s="293"/>
      <c r="DE100" s="338"/>
      <c r="DF100" s="338"/>
      <c r="DG100" s="338"/>
      <c r="DH100" s="338"/>
      <c r="DI100" s="338"/>
      <c r="DJ100" s="338"/>
      <c r="DK100" s="338"/>
      <c r="DL100" s="1103"/>
      <c r="DM100" s="338"/>
      <c r="DN100" s="338"/>
      <c r="DO100" s="338"/>
      <c r="DP100" s="338"/>
      <c r="DQ100" s="338"/>
      <c r="DR100" s="337"/>
      <c r="DS100" s="338"/>
      <c r="DT100" s="338"/>
      <c r="DU100" s="338"/>
      <c r="DV100" s="338"/>
      <c r="DW100" s="338"/>
      <c r="DX100" s="1103"/>
      <c r="DY100" s="338"/>
      <c r="DZ100" s="338"/>
      <c r="EA100" s="338"/>
      <c r="EB100" s="338"/>
      <c r="EC100" s="338"/>
      <c r="ED100" s="721">
        <v>1.1774</v>
      </c>
      <c r="EE100" s="338"/>
      <c r="EF100" s="338"/>
      <c r="EG100" s="338"/>
      <c r="EH100" s="338"/>
      <c r="EI100" s="338"/>
      <c r="EJ100" s="338"/>
      <c r="EK100" s="338"/>
      <c r="EL100" s="1103"/>
      <c r="EM100" s="338"/>
      <c r="EN100" s="338"/>
      <c r="ER100" s="1253"/>
      <c r="ES100" s="721">
        <v>1.1774</v>
      </c>
      <c r="ET100" s="611">
        <v>1.1774</v>
      </c>
      <c r="EU100" s="611">
        <v>1.1774</v>
      </c>
      <c r="EW100" s="1131"/>
      <c r="EX100" s="611" t="s">
        <v>167</v>
      </c>
      <c r="FQ100" s="1362"/>
      <c r="GM100" s="721"/>
    </row>
    <row r="101" spans="1:217" s="611" customFormat="1" x14ac:dyDescent="0.25">
      <c r="A101" s="611" t="s">
        <v>83</v>
      </c>
      <c r="B101" s="611">
        <v>40</v>
      </c>
      <c r="C101" s="721">
        <v>100</v>
      </c>
      <c r="D101" s="611">
        <v>100</v>
      </c>
      <c r="E101" s="611">
        <v>100</v>
      </c>
      <c r="F101" s="611">
        <v>100</v>
      </c>
      <c r="G101" s="611">
        <v>100</v>
      </c>
      <c r="H101" s="611">
        <v>100</v>
      </c>
      <c r="I101" s="611">
        <v>100</v>
      </c>
      <c r="J101" s="611">
        <v>100</v>
      </c>
      <c r="K101" s="611">
        <v>100</v>
      </c>
      <c r="L101" s="611">
        <v>100</v>
      </c>
      <c r="M101" s="611">
        <v>100</v>
      </c>
      <c r="N101" s="611">
        <v>100</v>
      </c>
      <c r="O101" s="611">
        <v>100</v>
      </c>
      <c r="P101" s="611">
        <v>100</v>
      </c>
      <c r="Q101" s="611">
        <v>100</v>
      </c>
      <c r="R101" s="611">
        <v>100</v>
      </c>
      <c r="S101" s="611">
        <v>100</v>
      </c>
      <c r="T101" s="1022">
        <v>100</v>
      </c>
      <c r="AI101" s="721">
        <v>100</v>
      </c>
      <c r="AJ101" s="611">
        <v>100</v>
      </c>
      <c r="AK101" s="611">
        <v>100</v>
      </c>
      <c r="AL101" s="611">
        <v>100</v>
      </c>
      <c r="AM101" s="611">
        <v>100</v>
      </c>
      <c r="AN101" s="1022">
        <v>100</v>
      </c>
      <c r="AT101" s="721">
        <v>100</v>
      </c>
      <c r="AU101" s="611">
        <v>100</v>
      </c>
      <c r="AV101" s="611">
        <v>100</v>
      </c>
      <c r="AW101" s="611">
        <v>100</v>
      </c>
      <c r="AX101" s="611">
        <v>100</v>
      </c>
      <c r="AY101" s="611">
        <v>100</v>
      </c>
      <c r="AZ101" s="611">
        <v>100</v>
      </c>
      <c r="BA101" s="611">
        <v>100</v>
      </c>
      <c r="BB101" s="1022">
        <v>100</v>
      </c>
      <c r="BH101" s="721">
        <v>100</v>
      </c>
      <c r="BI101" s="611">
        <v>100</v>
      </c>
      <c r="BJ101" s="611">
        <v>100</v>
      </c>
      <c r="BK101" s="611">
        <v>100</v>
      </c>
      <c r="BL101" s="611">
        <v>100</v>
      </c>
      <c r="BM101" s="611">
        <v>100</v>
      </c>
      <c r="BN101" s="1193">
        <v>100</v>
      </c>
      <c r="BO101" s="338"/>
      <c r="BP101" s="338"/>
      <c r="BQ101" s="338"/>
      <c r="BR101" s="338"/>
      <c r="BS101" s="1156"/>
      <c r="BT101" s="338"/>
      <c r="BU101" s="338"/>
      <c r="BV101" s="338"/>
      <c r="BW101" s="338"/>
      <c r="BX101" s="338"/>
      <c r="BY101" s="721">
        <v>100</v>
      </c>
      <c r="BZ101" s="611">
        <v>100</v>
      </c>
      <c r="CA101" s="611">
        <v>100</v>
      </c>
      <c r="CB101" s="611">
        <v>100</v>
      </c>
      <c r="CC101" s="1022">
        <v>100</v>
      </c>
      <c r="CK101" s="721">
        <v>100</v>
      </c>
      <c r="CL101" s="611">
        <v>100</v>
      </c>
      <c r="CM101" s="611">
        <v>100</v>
      </c>
      <c r="CN101" s="611">
        <v>100</v>
      </c>
      <c r="CO101" s="1022">
        <v>100</v>
      </c>
      <c r="CU101" s="721">
        <v>100</v>
      </c>
      <c r="CV101" s="611">
        <v>100</v>
      </c>
      <c r="CW101" s="611">
        <v>100</v>
      </c>
      <c r="CX101" s="1022">
        <v>100</v>
      </c>
      <c r="DD101" s="293"/>
      <c r="DE101" s="338"/>
      <c r="DF101" s="338"/>
      <c r="DG101" s="338"/>
      <c r="DH101" s="338"/>
      <c r="DI101" s="338"/>
      <c r="DJ101" s="338"/>
      <c r="DK101" s="338"/>
      <c r="DL101" s="1103"/>
      <c r="DM101" s="338"/>
      <c r="DN101" s="338"/>
      <c r="DO101" s="338"/>
      <c r="DP101" s="338"/>
      <c r="DQ101" s="338"/>
      <c r="DR101" s="337"/>
      <c r="DS101" s="338"/>
      <c r="DT101" s="338"/>
      <c r="DU101" s="338"/>
      <c r="DV101" s="338"/>
      <c r="DW101" s="338"/>
      <c r="DX101" s="1103"/>
      <c r="DY101" s="338"/>
      <c r="DZ101" s="338"/>
      <c r="EA101" s="338"/>
      <c r="EB101" s="338"/>
      <c r="EC101" s="338"/>
      <c r="ED101" s="721">
        <v>100</v>
      </c>
      <c r="EE101" s="338"/>
      <c r="EF101" s="338"/>
      <c r="EG101" s="338"/>
      <c r="EH101" s="338"/>
      <c r="EI101" s="338"/>
      <c r="EJ101" s="338"/>
      <c r="EK101" s="338"/>
      <c r="EL101" s="1103"/>
      <c r="EM101" s="338"/>
      <c r="EN101" s="338"/>
      <c r="ER101" s="1253"/>
      <c r="ES101" s="721">
        <v>100</v>
      </c>
      <c r="ET101" s="611">
        <v>100</v>
      </c>
      <c r="EU101" s="611">
        <v>100</v>
      </c>
      <c r="EW101" s="1131"/>
      <c r="EX101" s="611" t="s">
        <v>83</v>
      </c>
      <c r="FQ101" s="1362"/>
      <c r="GM101" s="721"/>
    </row>
    <row r="102" spans="1:217" s="611" customFormat="1" x14ac:dyDescent="0.25">
      <c r="A102" s="611" t="s">
        <v>84</v>
      </c>
      <c r="B102" s="615">
        <f>10^3*B100*(B101*(10^(-6)))</f>
        <v>0.39999999999999997</v>
      </c>
      <c r="C102" s="737">
        <f>10^3*C100*(C101*(10^(-6)))</f>
        <v>0.11774</v>
      </c>
      <c r="D102" s="615">
        <f t="shared" ref="D102:AN102" si="143">10^3*D100*(D101*(10^(-6)))</f>
        <v>0.11774</v>
      </c>
      <c r="E102" s="615">
        <f t="shared" si="143"/>
        <v>0.11774</v>
      </c>
      <c r="F102" s="615">
        <f t="shared" ref="F102:M102" si="144">10^3*F100*(F101*(10^(-6)))</f>
        <v>0.11774</v>
      </c>
      <c r="G102" s="615">
        <f t="shared" si="144"/>
        <v>0.11774</v>
      </c>
      <c r="H102" s="615">
        <f t="shared" si="144"/>
        <v>0.11774</v>
      </c>
      <c r="I102" s="615">
        <f t="shared" si="144"/>
        <v>0.11774</v>
      </c>
      <c r="J102" s="615">
        <f t="shared" si="144"/>
        <v>0.11774</v>
      </c>
      <c r="K102" s="615">
        <f t="shared" si="144"/>
        <v>0.11774</v>
      </c>
      <c r="L102" s="615">
        <f t="shared" si="144"/>
        <v>0.11774</v>
      </c>
      <c r="M102" s="615">
        <f t="shared" si="144"/>
        <v>0.11774</v>
      </c>
      <c r="N102" s="615">
        <f t="shared" si="143"/>
        <v>0.11774</v>
      </c>
      <c r="O102" s="615">
        <f t="shared" si="143"/>
        <v>0.11774</v>
      </c>
      <c r="P102" s="615">
        <f t="shared" si="143"/>
        <v>0.11774</v>
      </c>
      <c r="Q102" s="615">
        <f t="shared" si="143"/>
        <v>0.11774</v>
      </c>
      <c r="R102" s="615">
        <f t="shared" si="143"/>
        <v>0.11774</v>
      </c>
      <c r="S102" s="615">
        <f>10^3*S100*(S101*(10^(-6)))</f>
        <v>0.11774</v>
      </c>
      <c r="T102" s="1049">
        <f>10^3*T100*(T101*(10^(-6)))</f>
        <v>0.11774</v>
      </c>
      <c r="U102" s="615"/>
      <c r="V102" s="615"/>
      <c r="W102" s="615"/>
      <c r="X102" s="615"/>
      <c r="Y102" s="615"/>
      <c r="AF102" s="615"/>
      <c r="AG102" s="615"/>
      <c r="AH102" s="615"/>
      <c r="AI102" s="737">
        <f t="shared" si="143"/>
        <v>0.11774</v>
      </c>
      <c r="AJ102" s="615">
        <f t="shared" si="143"/>
        <v>0.11774</v>
      </c>
      <c r="AK102" s="615">
        <f t="shared" si="143"/>
        <v>0.11774</v>
      </c>
      <c r="AL102" s="615">
        <f t="shared" si="143"/>
        <v>0.11774</v>
      </c>
      <c r="AM102" s="615">
        <f t="shared" si="143"/>
        <v>0.11774</v>
      </c>
      <c r="AN102" s="1049">
        <f t="shared" si="143"/>
        <v>0.11774</v>
      </c>
      <c r="AO102" s="615"/>
      <c r="AP102" s="615"/>
      <c r="AQ102" s="615"/>
      <c r="AR102" s="615"/>
      <c r="AS102" s="615"/>
      <c r="AT102" s="737">
        <f t="shared" ref="AT102:AY102" si="145">10^3*AT100*(AT101*(10^(-6)))</f>
        <v>0.11774</v>
      </c>
      <c r="AU102" s="615">
        <f t="shared" si="145"/>
        <v>0.11774</v>
      </c>
      <c r="AV102" s="615">
        <f t="shared" si="145"/>
        <v>0.11774</v>
      </c>
      <c r="AW102" s="615">
        <f t="shared" si="145"/>
        <v>0.11774</v>
      </c>
      <c r="AX102" s="615">
        <f t="shared" si="145"/>
        <v>0.11774</v>
      </c>
      <c r="AY102" s="615">
        <f t="shared" si="145"/>
        <v>0.11774</v>
      </c>
      <c r="AZ102" s="615">
        <f t="shared" ref="AZ102:BK102" si="146">10^3*AZ100*(AZ101*(10^(-6)))</f>
        <v>0.11774</v>
      </c>
      <c r="BA102" s="615">
        <f t="shared" si="146"/>
        <v>0.11774</v>
      </c>
      <c r="BB102" s="1049">
        <f>10^3*BB100*(BB101*(10^(-6)))</f>
        <v>0.11774</v>
      </c>
      <c r="BC102" s="615"/>
      <c r="BD102" s="615"/>
      <c r="BE102" s="615"/>
      <c r="BF102" s="615"/>
      <c r="BG102" s="615"/>
      <c r="BH102" s="737">
        <f t="shared" si="146"/>
        <v>0.11774</v>
      </c>
      <c r="BI102" s="615">
        <f t="shared" si="146"/>
        <v>0.11774</v>
      </c>
      <c r="BJ102" s="615">
        <f t="shared" si="146"/>
        <v>0.11774</v>
      </c>
      <c r="BK102" s="615">
        <f t="shared" si="146"/>
        <v>0.11774</v>
      </c>
      <c r="BL102" s="615">
        <f>10^3*BL100*(BL101*(10^(-6)))</f>
        <v>0.11774</v>
      </c>
      <c r="BM102" s="615">
        <f>10^3*BM100*(BM101*(10^(-6)))</f>
        <v>0.11774</v>
      </c>
      <c r="BN102" s="1211">
        <f>10^3*BN100*(BN101*(10^(-6)))</f>
        <v>0.11774</v>
      </c>
      <c r="BO102" s="856"/>
      <c r="BP102" s="856"/>
      <c r="BQ102" s="856"/>
      <c r="BR102" s="856"/>
      <c r="BS102" s="1171"/>
      <c r="BT102" s="856"/>
      <c r="BU102" s="856"/>
      <c r="BV102" s="856"/>
      <c r="BW102" s="856"/>
      <c r="BX102" s="856"/>
      <c r="BY102" s="737">
        <f t="shared" ref="BY102:CV102" si="147">10^3*BY100*(BY101*(10^(-6)))</f>
        <v>0.11774</v>
      </c>
      <c r="BZ102" s="615">
        <f t="shared" si="147"/>
        <v>0.11774</v>
      </c>
      <c r="CA102" s="615">
        <f t="shared" si="147"/>
        <v>0.11774</v>
      </c>
      <c r="CB102" s="615">
        <f t="shared" si="147"/>
        <v>0.11774</v>
      </c>
      <c r="CC102" s="1049">
        <f t="shared" si="147"/>
        <v>0.11774</v>
      </c>
      <c r="CD102" s="615"/>
      <c r="CE102" s="615"/>
      <c r="CF102" s="615"/>
      <c r="CG102" s="615"/>
      <c r="CH102" s="615"/>
      <c r="CI102" s="615"/>
      <c r="CJ102" s="615"/>
      <c r="CK102" s="737">
        <f t="shared" si="147"/>
        <v>0.11774</v>
      </c>
      <c r="CL102" s="615">
        <f>10^3*CL100*(CL101*(10^(-6)))</f>
        <v>0.11774</v>
      </c>
      <c r="CM102" s="615">
        <f>10^3*CM100*(CM101*(10^(-6)))</f>
        <v>0.11774</v>
      </c>
      <c r="CN102" s="615">
        <f>10^3*CN100*(CN101*(10^(-6)))</f>
        <v>0.11774</v>
      </c>
      <c r="CO102" s="1049">
        <f>10^3*CO100*(CO101*(10^(-6)))</f>
        <v>0.11774</v>
      </c>
      <c r="CP102" s="615"/>
      <c r="CQ102" s="615"/>
      <c r="CR102" s="615"/>
      <c r="CS102" s="615"/>
      <c r="CT102" s="615"/>
      <c r="CU102" s="737">
        <f>10^3*CU100*(CU101*(10^(-6)))</f>
        <v>0.11774</v>
      </c>
      <c r="CV102" s="615">
        <f t="shared" si="147"/>
        <v>0.11774</v>
      </c>
      <c r="CW102" s="615">
        <f>10^3*CW100*(CW101*(10^(-6)))</f>
        <v>0.11774</v>
      </c>
      <c r="CX102" s="1049">
        <f>10^3*CX100*(CX101*(10^(-6)))</f>
        <v>0.11774</v>
      </c>
      <c r="DD102" s="977"/>
      <c r="DE102" s="856"/>
      <c r="DF102" s="856"/>
      <c r="DG102" s="856"/>
      <c r="DH102" s="856"/>
      <c r="DI102" s="856"/>
      <c r="DJ102" s="856"/>
      <c r="DK102" s="856"/>
      <c r="DL102" s="1118"/>
      <c r="DM102" s="856"/>
      <c r="DN102" s="856"/>
      <c r="DO102" s="856"/>
      <c r="DP102" s="856"/>
      <c r="DQ102" s="856"/>
      <c r="DR102" s="1004"/>
      <c r="DS102" s="856"/>
      <c r="DT102" s="856"/>
      <c r="DU102" s="856"/>
      <c r="DV102" s="856"/>
      <c r="DW102" s="856"/>
      <c r="DX102" s="1118"/>
      <c r="DY102" s="856"/>
      <c r="DZ102" s="856"/>
      <c r="EA102" s="856"/>
      <c r="EB102" s="856"/>
      <c r="EC102" s="856"/>
      <c r="ED102" s="737">
        <f>10^3*ED100*(ED101*(10^(-6)))</f>
        <v>0.11774</v>
      </c>
      <c r="EE102" s="856"/>
      <c r="EF102" s="856"/>
      <c r="EG102" s="856"/>
      <c r="EH102" s="856"/>
      <c r="EI102" s="856"/>
      <c r="EJ102" s="856"/>
      <c r="EK102" s="856"/>
      <c r="EL102" s="1118"/>
      <c r="EM102" s="856"/>
      <c r="EN102" s="856"/>
      <c r="ER102" s="1253"/>
      <c r="ES102" s="737">
        <f>10^3*ES100*(ES101*(10^(-6)))</f>
        <v>0.11774</v>
      </c>
      <c r="ET102" s="615">
        <f>10^3*ET100*(ET101*(10^(-6)))</f>
        <v>0.11774</v>
      </c>
      <c r="EU102" s="615">
        <f>10^3*EU100*(EU101*(10^(-6)))</f>
        <v>0.11774</v>
      </c>
      <c r="EV102" s="615"/>
      <c r="EW102" s="1131"/>
      <c r="EX102" s="611" t="s">
        <v>84</v>
      </c>
      <c r="FQ102" s="1362"/>
      <c r="GM102" s="721"/>
    </row>
    <row r="103" spans="1:217" s="611" customFormat="1" x14ac:dyDescent="0.25">
      <c r="A103" s="611" t="s">
        <v>86</v>
      </c>
      <c r="B103" s="615">
        <v>1</v>
      </c>
      <c r="C103" s="737">
        <v>1</v>
      </c>
      <c r="D103" s="615">
        <v>1</v>
      </c>
      <c r="E103" s="615">
        <v>1</v>
      </c>
      <c r="F103" s="615">
        <v>1</v>
      </c>
      <c r="G103" s="615">
        <v>1</v>
      </c>
      <c r="H103" s="615">
        <v>1</v>
      </c>
      <c r="I103" s="615">
        <v>1</v>
      </c>
      <c r="J103" s="615">
        <v>1</v>
      </c>
      <c r="K103" s="615">
        <v>1</v>
      </c>
      <c r="L103" s="615">
        <v>1</v>
      </c>
      <c r="M103" s="615">
        <v>1</v>
      </c>
      <c r="N103" s="615">
        <v>1</v>
      </c>
      <c r="O103" s="615">
        <v>1</v>
      </c>
      <c r="P103" s="615">
        <v>1</v>
      </c>
      <c r="Q103" s="615">
        <v>1</v>
      </c>
      <c r="R103" s="615">
        <v>1</v>
      </c>
      <c r="S103" s="615">
        <v>1</v>
      </c>
      <c r="T103" s="1049">
        <v>1</v>
      </c>
      <c r="U103" s="615"/>
      <c r="V103" s="615"/>
      <c r="W103" s="615"/>
      <c r="X103" s="615"/>
      <c r="Y103" s="615"/>
      <c r="AF103" s="615"/>
      <c r="AG103" s="615"/>
      <c r="AH103" s="615"/>
      <c r="AI103" s="737">
        <v>1</v>
      </c>
      <c r="AJ103" s="615">
        <v>1</v>
      </c>
      <c r="AK103" s="615">
        <v>1</v>
      </c>
      <c r="AL103" s="615">
        <v>1</v>
      </c>
      <c r="AM103" s="615">
        <v>1</v>
      </c>
      <c r="AN103" s="1049">
        <v>1</v>
      </c>
      <c r="AO103" s="615"/>
      <c r="AP103" s="615"/>
      <c r="AQ103" s="615"/>
      <c r="AR103" s="615"/>
      <c r="AS103" s="615"/>
      <c r="AT103" s="737">
        <v>1</v>
      </c>
      <c r="AU103" s="615">
        <v>1</v>
      </c>
      <c r="AV103" s="615">
        <v>1</v>
      </c>
      <c r="AW103" s="615">
        <v>1</v>
      </c>
      <c r="AX103" s="615">
        <v>1</v>
      </c>
      <c r="AY103" s="615">
        <v>1</v>
      </c>
      <c r="AZ103" s="615">
        <v>1</v>
      </c>
      <c r="BA103" s="615">
        <v>1</v>
      </c>
      <c r="BB103" s="1049">
        <v>1</v>
      </c>
      <c r="BC103" s="615"/>
      <c r="BD103" s="615"/>
      <c r="BE103" s="615"/>
      <c r="BF103" s="615"/>
      <c r="BG103" s="615"/>
      <c r="BH103" s="737">
        <v>1</v>
      </c>
      <c r="BI103" s="615">
        <v>1</v>
      </c>
      <c r="BJ103" s="615">
        <v>1</v>
      </c>
      <c r="BK103" s="615">
        <v>1</v>
      </c>
      <c r="BL103" s="615">
        <v>1</v>
      </c>
      <c r="BM103" s="615">
        <v>1</v>
      </c>
      <c r="BN103" s="1211">
        <v>1</v>
      </c>
      <c r="BO103" s="856"/>
      <c r="BP103" s="856"/>
      <c r="BQ103" s="856"/>
      <c r="BR103" s="856"/>
      <c r="BS103" s="1171"/>
      <c r="BT103" s="856"/>
      <c r="BU103" s="856"/>
      <c r="BV103" s="856"/>
      <c r="BW103" s="856"/>
      <c r="BX103" s="856"/>
      <c r="BY103" s="737">
        <v>1</v>
      </c>
      <c r="BZ103" s="615">
        <v>1</v>
      </c>
      <c r="CA103" s="615">
        <v>1</v>
      </c>
      <c r="CB103" s="615">
        <v>1</v>
      </c>
      <c r="CC103" s="1049">
        <v>1</v>
      </c>
      <c r="CD103" s="615"/>
      <c r="CE103" s="615"/>
      <c r="CF103" s="615"/>
      <c r="CG103" s="615"/>
      <c r="CH103" s="615"/>
      <c r="CI103" s="615"/>
      <c r="CJ103" s="615"/>
      <c r="CK103" s="737">
        <v>1</v>
      </c>
      <c r="CL103" s="615">
        <v>1</v>
      </c>
      <c r="CM103" s="615">
        <v>1</v>
      </c>
      <c r="CN103" s="615">
        <v>1</v>
      </c>
      <c r="CO103" s="1049">
        <v>1</v>
      </c>
      <c r="CP103" s="615"/>
      <c r="CQ103" s="615"/>
      <c r="CR103" s="615"/>
      <c r="CS103" s="615"/>
      <c r="CT103" s="615"/>
      <c r="CU103" s="737">
        <v>1</v>
      </c>
      <c r="CV103" s="615">
        <v>1</v>
      </c>
      <c r="CW103" s="615">
        <v>1</v>
      </c>
      <c r="CX103" s="1049">
        <v>1</v>
      </c>
      <c r="DD103" s="977"/>
      <c r="DE103" s="856"/>
      <c r="DF103" s="856"/>
      <c r="DG103" s="856"/>
      <c r="DH103" s="856"/>
      <c r="DI103" s="856"/>
      <c r="DJ103" s="856"/>
      <c r="DK103" s="856"/>
      <c r="DL103" s="1118"/>
      <c r="DM103" s="856"/>
      <c r="DN103" s="856"/>
      <c r="DO103" s="856"/>
      <c r="DP103" s="856"/>
      <c r="DQ103" s="856"/>
      <c r="DR103" s="1004"/>
      <c r="DS103" s="856"/>
      <c r="DT103" s="856"/>
      <c r="DU103" s="856"/>
      <c r="DV103" s="856"/>
      <c r="DW103" s="856"/>
      <c r="DX103" s="1118"/>
      <c r="DY103" s="856"/>
      <c r="DZ103" s="856"/>
      <c r="EA103" s="856"/>
      <c r="EB103" s="856"/>
      <c r="EC103" s="856"/>
      <c r="ED103" s="737">
        <v>1</v>
      </c>
      <c r="EE103" s="856"/>
      <c r="EF103" s="856"/>
      <c r="EG103" s="856"/>
      <c r="EH103" s="856"/>
      <c r="EI103" s="856"/>
      <c r="EJ103" s="856"/>
      <c r="EK103" s="856"/>
      <c r="EL103" s="1118"/>
      <c r="EM103" s="856"/>
      <c r="EN103" s="856"/>
      <c r="ER103" s="1253"/>
      <c r="ES103" s="737">
        <v>1</v>
      </c>
      <c r="ET103" s="615">
        <v>1</v>
      </c>
      <c r="EU103" s="615">
        <v>1</v>
      </c>
      <c r="EV103" s="615"/>
      <c r="EW103" s="1131"/>
      <c r="EX103" s="611" t="s">
        <v>86</v>
      </c>
      <c r="FQ103" s="1362"/>
      <c r="GM103" s="721"/>
    </row>
    <row r="104" spans="1:217" s="624" customFormat="1" x14ac:dyDescent="0.25">
      <c r="A104" s="624" t="s">
        <v>87</v>
      </c>
      <c r="B104" s="631">
        <f>B102/(B101/B103)</f>
        <v>9.9999999999999985E-3</v>
      </c>
      <c r="C104" s="740">
        <f>C102/(C101/C103)</f>
        <v>1.1773999999999999E-3</v>
      </c>
      <c r="D104" s="631">
        <f t="shared" ref="D104:AN104" si="148">D102/(D101/D103)</f>
        <v>1.1773999999999999E-3</v>
      </c>
      <c r="E104" s="631">
        <f t="shared" si="148"/>
        <v>1.1773999999999999E-3</v>
      </c>
      <c r="F104" s="631">
        <f t="shared" ref="F104:M104" si="149">F102/(F101/F103)</f>
        <v>1.1773999999999999E-3</v>
      </c>
      <c r="G104" s="631">
        <f t="shared" si="149"/>
        <v>1.1773999999999999E-3</v>
      </c>
      <c r="H104" s="631">
        <f t="shared" si="149"/>
        <v>1.1773999999999999E-3</v>
      </c>
      <c r="I104" s="631">
        <f t="shared" si="149"/>
        <v>1.1773999999999999E-3</v>
      </c>
      <c r="J104" s="631">
        <f t="shared" si="149"/>
        <v>1.1773999999999999E-3</v>
      </c>
      <c r="K104" s="631">
        <f t="shared" si="149"/>
        <v>1.1773999999999999E-3</v>
      </c>
      <c r="L104" s="631">
        <f t="shared" si="149"/>
        <v>1.1773999999999999E-3</v>
      </c>
      <c r="M104" s="631">
        <f t="shared" si="149"/>
        <v>1.1773999999999999E-3</v>
      </c>
      <c r="N104" s="631">
        <f t="shared" si="148"/>
        <v>1.1773999999999999E-3</v>
      </c>
      <c r="O104" s="631">
        <f t="shared" si="148"/>
        <v>1.1773999999999999E-3</v>
      </c>
      <c r="P104" s="631">
        <f t="shared" si="148"/>
        <v>1.1773999999999999E-3</v>
      </c>
      <c r="Q104" s="631">
        <f t="shared" si="148"/>
        <v>1.1773999999999999E-3</v>
      </c>
      <c r="R104" s="631">
        <f t="shared" si="148"/>
        <v>1.1773999999999999E-3</v>
      </c>
      <c r="S104" s="631">
        <f>S102/(S101/S103)</f>
        <v>1.1773999999999999E-3</v>
      </c>
      <c r="T104" s="1053">
        <f>T102/(T101/T103)</f>
        <v>1.1773999999999999E-3</v>
      </c>
      <c r="U104" s="631"/>
      <c r="V104" s="631"/>
      <c r="W104" s="631"/>
      <c r="X104" s="631"/>
      <c r="Y104" s="631"/>
      <c r="AF104" s="631"/>
      <c r="AG104" s="631"/>
      <c r="AH104" s="631"/>
      <c r="AI104" s="740">
        <f t="shared" si="148"/>
        <v>1.1773999999999999E-3</v>
      </c>
      <c r="AJ104" s="631">
        <f t="shared" si="148"/>
        <v>1.1773999999999999E-3</v>
      </c>
      <c r="AK104" s="631">
        <f t="shared" si="148"/>
        <v>1.1773999999999999E-3</v>
      </c>
      <c r="AL104" s="631">
        <f t="shared" si="148"/>
        <v>1.1773999999999999E-3</v>
      </c>
      <c r="AM104" s="631">
        <f t="shared" si="148"/>
        <v>1.1773999999999999E-3</v>
      </c>
      <c r="AN104" s="1053">
        <f t="shared" si="148"/>
        <v>1.1773999999999999E-3</v>
      </c>
      <c r="AO104" s="631"/>
      <c r="AP104" s="631"/>
      <c r="AQ104" s="631"/>
      <c r="AR104" s="631"/>
      <c r="AS104" s="631"/>
      <c r="AT104" s="740">
        <f t="shared" ref="AT104:AY104" si="150">AT102/(AT101/AT103)</f>
        <v>1.1773999999999999E-3</v>
      </c>
      <c r="AU104" s="631">
        <f t="shared" si="150"/>
        <v>1.1773999999999999E-3</v>
      </c>
      <c r="AV104" s="631">
        <f t="shared" si="150"/>
        <v>1.1773999999999999E-3</v>
      </c>
      <c r="AW104" s="631">
        <f t="shared" si="150"/>
        <v>1.1773999999999999E-3</v>
      </c>
      <c r="AX104" s="631">
        <f t="shared" si="150"/>
        <v>1.1773999999999999E-3</v>
      </c>
      <c r="AY104" s="631">
        <f t="shared" si="150"/>
        <v>1.1773999999999999E-3</v>
      </c>
      <c r="AZ104" s="631">
        <f t="shared" ref="AZ104:BK104" si="151">AZ102/(AZ101/AZ103)</f>
        <v>1.1773999999999999E-3</v>
      </c>
      <c r="BA104" s="631">
        <f t="shared" si="151"/>
        <v>1.1773999999999999E-3</v>
      </c>
      <c r="BB104" s="1053">
        <f>BB102/(BB101/BB103)</f>
        <v>1.1773999999999999E-3</v>
      </c>
      <c r="BC104" s="631"/>
      <c r="BD104" s="631"/>
      <c r="BE104" s="631"/>
      <c r="BF104" s="631"/>
      <c r="BG104" s="631"/>
      <c r="BH104" s="740">
        <f t="shared" si="151"/>
        <v>1.1773999999999999E-3</v>
      </c>
      <c r="BI104" s="631">
        <f t="shared" si="151"/>
        <v>1.1773999999999999E-3</v>
      </c>
      <c r="BJ104" s="631">
        <f t="shared" si="151"/>
        <v>1.1773999999999999E-3</v>
      </c>
      <c r="BK104" s="631">
        <f t="shared" si="151"/>
        <v>1.1773999999999999E-3</v>
      </c>
      <c r="BL104" s="631">
        <f>BL102/(BL101/BL103)</f>
        <v>1.1773999999999999E-3</v>
      </c>
      <c r="BM104" s="631">
        <f>BM102/(BM101/BM103)</f>
        <v>1.1773999999999999E-3</v>
      </c>
      <c r="BN104" s="1216">
        <f>BN102/(BN101/BN103)</f>
        <v>1.1773999999999999E-3</v>
      </c>
      <c r="BO104" s="861"/>
      <c r="BP104" s="861"/>
      <c r="BQ104" s="861"/>
      <c r="BR104" s="861"/>
      <c r="BS104" s="1176"/>
      <c r="BT104" s="861"/>
      <c r="BU104" s="861"/>
      <c r="BV104" s="861"/>
      <c r="BW104" s="861"/>
      <c r="BX104" s="861"/>
      <c r="BY104" s="740">
        <f t="shared" ref="BY104:CV104" si="152">BY102/(BY101/BY103)</f>
        <v>1.1773999999999999E-3</v>
      </c>
      <c r="BZ104" s="631">
        <f t="shared" si="152"/>
        <v>1.1773999999999999E-3</v>
      </c>
      <c r="CA104" s="631">
        <f t="shared" si="152"/>
        <v>1.1773999999999999E-3</v>
      </c>
      <c r="CB104" s="631">
        <f t="shared" si="152"/>
        <v>1.1773999999999999E-3</v>
      </c>
      <c r="CC104" s="1053">
        <f t="shared" si="152"/>
        <v>1.1773999999999999E-3</v>
      </c>
      <c r="CD104" s="631"/>
      <c r="CE104" s="631"/>
      <c r="CF104" s="631"/>
      <c r="CG104" s="631"/>
      <c r="CH104" s="631"/>
      <c r="CI104" s="631"/>
      <c r="CJ104" s="631"/>
      <c r="CK104" s="740">
        <f t="shared" si="152"/>
        <v>1.1773999999999999E-3</v>
      </c>
      <c r="CL104" s="631">
        <f>CL102/(CL101/CL103)</f>
        <v>1.1773999999999999E-3</v>
      </c>
      <c r="CM104" s="631">
        <f>CM102/(CM101/CM103)</f>
        <v>1.1773999999999999E-3</v>
      </c>
      <c r="CN104" s="631">
        <f>CN102/(CN101/CN103)</f>
        <v>1.1773999999999999E-3</v>
      </c>
      <c r="CO104" s="1053">
        <f>CO102/(CO101/CO103)</f>
        <v>1.1773999999999999E-3</v>
      </c>
      <c r="CP104" s="631"/>
      <c r="CQ104" s="631"/>
      <c r="CR104" s="631"/>
      <c r="CS104" s="631"/>
      <c r="CT104" s="631"/>
      <c r="CU104" s="740">
        <f>CU102/(CU101/CU103)</f>
        <v>1.1773999999999999E-3</v>
      </c>
      <c r="CV104" s="631">
        <f t="shared" si="152"/>
        <v>1.1773999999999999E-3</v>
      </c>
      <c r="CW104" s="631">
        <f>CW102/(CW101/CW103)</f>
        <v>1.1773999999999999E-3</v>
      </c>
      <c r="CX104" s="1053">
        <f>CX102/(CX101/CX103)</f>
        <v>1.1773999999999999E-3</v>
      </c>
      <c r="DD104" s="982"/>
      <c r="DE104" s="861"/>
      <c r="DF104" s="861"/>
      <c r="DG104" s="861"/>
      <c r="DH104" s="861"/>
      <c r="DI104" s="861"/>
      <c r="DJ104" s="861"/>
      <c r="DK104" s="861"/>
      <c r="DL104" s="1123"/>
      <c r="DM104" s="861"/>
      <c r="DN104" s="861"/>
      <c r="DO104" s="861"/>
      <c r="DP104" s="861"/>
      <c r="DQ104" s="861"/>
      <c r="DR104" s="1009"/>
      <c r="DS104" s="861"/>
      <c r="DT104" s="861"/>
      <c r="DU104" s="861"/>
      <c r="DV104" s="861"/>
      <c r="DW104" s="861"/>
      <c r="DX104" s="1123"/>
      <c r="DY104" s="861"/>
      <c r="DZ104" s="861"/>
      <c r="EA104" s="861"/>
      <c r="EB104" s="861"/>
      <c r="EC104" s="861"/>
      <c r="ED104" s="740">
        <f>ED102/(ED101/ED103)</f>
        <v>1.1773999999999999E-3</v>
      </c>
      <c r="EE104" s="861"/>
      <c r="EF104" s="861"/>
      <c r="EG104" s="861"/>
      <c r="EH104" s="861"/>
      <c r="EI104" s="861"/>
      <c r="EJ104" s="861"/>
      <c r="EK104" s="861"/>
      <c r="EL104" s="1123"/>
      <c r="EM104" s="861"/>
      <c r="EN104" s="861"/>
      <c r="ER104" s="1254"/>
      <c r="ES104" s="740">
        <f>ES102/(ES101/ES103)</f>
        <v>1.1773999999999999E-3</v>
      </c>
      <c r="ET104" s="631">
        <f>ET102/(ET101/ET103)</f>
        <v>1.1773999999999999E-3</v>
      </c>
      <c r="EU104" s="631">
        <f>EU102/(EU101/EU103)</f>
        <v>1.1773999999999999E-3</v>
      </c>
      <c r="EV104" s="631"/>
      <c r="EW104" s="1133"/>
      <c r="EX104" s="624" t="s">
        <v>87</v>
      </c>
      <c r="FP104" s="611"/>
      <c r="FQ104" s="1362"/>
      <c r="GM104" s="1490"/>
    </row>
    <row r="105" spans="1:217" x14ac:dyDescent="0.25">
      <c r="FR105" s="753"/>
      <c r="FS105" s="753"/>
      <c r="FT105" s="753"/>
      <c r="FU105" s="753"/>
      <c r="FV105" s="753"/>
      <c r="FW105" s="753"/>
      <c r="FX105" s="753"/>
      <c r="FY105" s="753"/>
      <c r="FZ105" s="753"/>
      <c r="GA105" s="753"/>
      <c r="GB105" s="753"/>
      <c r="GC105" s="753"/>
      <c r="GD105" s="753"/>
      <c r="GE105" s="753"/>
      <c r="GF105" s="753"/>
      <c r="GG105" s="753"/>
      <c r="GH105" s="753"/>
      <c r="GI105" s="753"/>
      <c r="GJ105" s="753"/>
      <c r="GK105" s="753"/>
      <c r="GL105" s="753"/>
      <c r="HI105" s="753"/>
    </row>
    <row r="106" spans="1:217" s="632" customFormat="1" x14ac:dyDescent="0.25">
      <c r="A106" s="632" t="s">
        <v>379</v>
      </c>
      <c r="C106" s="741"/>
      <c r="T106" s="1054"/>
      <c r="AI106" s="741"/>
      <c r="AN106" s="1054"/>
      <c r="AT106" s="741"/>
      <c r="BB106" s="1054"/>
      <c r="BH106" s="741"/>
      <c r="BN106" s="1217"/>
      <c r="BO106" s="848"/>
      <c r="BP106" s="848"/>
      <c r="BQ106" s="848"/>
      <c r="BR106" s="848"/>
      <c r="BS106" s="1162"/>
      <c r="BT106" s="848"/>
      <c r="BU106" s="848"/>
      <c r="BV106" s="848"/>
      <c r="BW106" s="848"/>
      <c r="BX106" s="848"/>
      <c r="BY106" s="741"/>
      <c r="CC106" s="1054"/>
      <c r="CK106" s="741"/>
      <c r="CO106" s="1054"/>
      <c r="CU106" s="741"/>
      <c r="CX106" s="1054"/>
      <c r="DD106" s="971"/>
      <c r="DE106" s="848"/>
      <c r="DF106" s="848"/>
      <c r="DG106" s="848"/>
      <c r="DH106" s="848"/>
      <c r="DI106" s="848"/>
      <c r="DJ106" s="848"/>
      <c r="DK106" s="848"/>
      <c r="DL106" s="1109"/>
      <c r="DM106" s="848"/>
      <c r="DN106" s="848"/>
      <c r="DO106" s="848"/>
      <c r="DP106" s="848"/>
      <c r="DQ106" s="848"/>
      <c r="DR106" s="996"/>
      <c r="DS106" s="848"/>
      <c r="DT106" s="848"/>
      <c r="DU106" s="848"/>
      <c r="DV106" s="848"/>
      <c r="DW106" s="848"/>
      <c r="DX106" s="1109"/>
      <c r="DY106" s="848"/>
      <c r="DZ106" s="848"/>
      <c r="EA106" s="848"/>
      <c r="EB106" s="848"/>
      <c r="EC106" s="848"/>
      <c r="ED106" s="741"/>
      <c r="EE106" s="848"/>
      <c r="EF106" s="848"/>
      <c r="EG106" s="848"/>
      <c r="EH106" s="848"/>
      <c r="EI106" s="848"/>
      <c r="EJ106" s="848"/>
      <c r="EK106" s="848"/>
      <c r="EL106" s="1109"/>
      <c r="EM106" s="848"/>
      <c r="EN106" s="848"/>
      <c r="ER106" s="1256"/>
      <c r="ES106" s="741"/>
      <c r="EW106" s="1138"/>
      <c r="EX106" s="632" t="s">
        <v>379</v>
      </c>
      <c r="FP106" s="1356"/>
      <c r="FQ106" s="1377"/>
      <c r="GM106" s="741"/>
    </row>
    <row r="107" spans="1:217" s="75" customFormat="1" ht="21" x14ac:dyDescent="0.35">
      <c r="A107" s="192" t="s">
        <v>64</v>
      </c>
      <c r="B107" s="192"/>
      <c r="C107" s="144"/>
      <c r="T107" s="1055"/>
      <c r="AI107" s="74"/>
      <c r="AN107" s="1055"/>
      <c r="AT107" s="74"/>
      <c r="BB107" s="1055"/>
      <c r="BH107" s="74"/>
      <c r="BN107" s="1218"/>
      <c r="BO107" s="338"/>
      <c r="BP107" s="338"/>
      <c r="BQ107" s="338"/>
      <c r="BR107" s="338"/>
      <c r="BS107" s="1156"/>
      <c r="BT107" s="338"/>
      <c r="BU107" s="338"/>
      <c r="BV107" s="338"/>
      <c r="BW107" s="338"/>
      <c r="BX107" s="338"/>
      <c r="BY107" s="74"/>
      <c r="CC107" s="1055"/>
      <c r="CK107" s="74"/>
      <c r="CO107" s="1055"/>
      <c r="CU107" s="74"/>
      <c r="CX107" s="1055"/>
      <c r="DD107" s="293"/>
      <c r="DE107" s="338"/>
      <c r="DF107" s="338"/>
      <c r="DG107" s="338"/>
      <c r="DH107" s="338"/>
      <c r="DI107" s="338"/>
      <c r="DJ107" s="338"/>
      <c r="DK107" s="338"/>
      <c r="DL107" s="1103"/>
      <c r="DM107" s="338"/>
      <c r="DN107" s="338"/>
      <c r="DO107" s="338"/>
      <c r="DP107" s="338"/>
      <c r="DQ107" s="338"/>
      <c r="DR107" s="337"/>
      <c r="DS107" s="338"/>
      <c r="DT107" s="338"/>
      <c r="DU107" s="338"/>
      <c r="DV107" s="338"/>
      <c r="DW107" s="338"/>
      <c r="DX107" s="1103"/>
      <c r="DY107" s="338"/>
      <c r="DZ107" s="338"/>
      <c r="EA107" s="338"/>
      <c r="EB107" s="338"/>
      <c r="EC107" s="338"/>
      <c r="ED107" s="74"/>
      <c r="EE107" s="338"/>
      <c r="EF107" s="338"/>
      <c r="EG107" s="338"/>
      <c r="EH107" s="338"/>
      <c r="EI107" s="338"/>
      <c r="EJ107" s="338"/>
      <c r="EK107" s="338"/>
      <c r="EL107" s="1103"/>
      <c r="EM107" s="338"/>
      <c r="EN107" s="338"/>
      <c r="ER107" s="1253"/>
      <c r="ES107" s="74"/>
      <c r="EW107" s="1131"/>
      <c r="EX107" s="192" t="s">
        <v>64</v>
      </c>
      <c r="FQ107" s="1378"/>
      <c r="GM107" s="74"/>
    </row>
    <row r="108" spans="1:217" s="75" customFormat="1" x14ac:dyDescent="0.25">
      <c r="A108" s="75" t="s">
        <v>83</v>
      </c>
      <c r="B108" s="75">
        <v>40</v>
      </c>
      <c r="C108" s="74">
        <v>30</v>
      </c>
      <c r="D108" s="75">
        <v>30</v>
      </c>
      <c r="E108" s="75">
        <v>30</v>
      </c>
      <c r="F108" s="75">
        <v>30</v>
      </c>
      <c r="G108" s="75">
        <v>30</v>
      </c>
      <c r="H108" s="75">
        <v>30</v>
      </c>
      <c r="I108" s="75">
        <v>30</v>
      </c>
      <c r="J108" s="75">
        <v>30</v>
      </c>
      <c r="K108" s="75">
        <v>30</v>
      </c>
      <c r="L108" s="75">
        <v>30</v>
      </c>
      <c r="M108" s="75">
        <v>30</v>
      </c>
      <c r="N108" s="75">
        <v>30</v>
      </c>
      <c r="O108" s="75">
        <v>30</v>
      </c>
      <c r="P108" s="75">
        <v>30</v>
      </c>
      <c r="Q108" s="75">
        <v>30</v>
      </c>
      <c r="R108" s="75">
        <v>30</v>
      </c>
      <c r="S108" s="75">
        <v>30</v>
      </c>
      <c r="T108" s="1056">
        <v>10</v>
      </c>
      <c r="U108" s="456"/>
      <c r="V108" s="456"/>
      <c r="W108" s="456"/>
      <c r="X108" s="456"/>
      <c r="Y108" s="456"/>
      <c r="AI108" s="74">
        <v>30</v>
      </c>
      <c r="AJ108" s="75">
        <v>30</v>
      </c>
      <c r="AK108" s="456">
        <v>60</v>
      </c>
      <c r="AL108" s="75">
        <v>30</v>
      </c>
      <c r="AM108" s="75">
        <v>30</v>
      </c>
      <c r="AN108" s="1055">
        <v>30</v>
      </c>
      <c r="AT108" s="74">
        <v>30</v>
      </c>
      <c r="AU108" s="75">
        <v>30</v>
      </c>
      <c r="AV108" s="75">
        <v>30</v>
      </c>
      <c r="AW108" s="75">
        <v>30</v>
      </c>
      <c r="AX108" s="75">
        <v>30</v>
      </c>
      <c r="AY108" s="75">
        <v>30</v>
      </c>
      <c r="AZ108" s="75">
        <v>30</v>
      </c>
      <c r="BA108" s="75">
        <v>30</v>
      </c>
      <c r="BB108" s="1055">
        <v>30</v>
      </c>
      <c r="BH108" s="74">
        <v>30</v>
      </c>
      <c r="BI108" s="75">
        <v>30</v>
      </c>
      <c r="BJ108" s="75">
        <v>30</v>
      </c>
      <c r="BK108" s="75">
        <v>30</v>
      </c>
      <c r="BL108" s="75">
        <v>30</v>
      </c>
      <c r="BM108" s="75">
        <v>30</v>
      </c>
      <c r="BN108" s="1218">
        <v>30</v>
      </c>
      <c r="BO108" s="338"/>
      <c r="BP108" s="338"/>
      <c r="BQ108" s="338"/>
      <c r="BR108" s="338"/>
      <c r="BS108" s="1156"/>
      <c r="BT108" s="338"/>
      <c r="BU108" s="338"/>
      <c r="BV108" s="338"/>
      <c r="BW108" s="338"/>
      <c r="BX108" s="338"/>
      <c r="BY108" s="74">
        <v>30</v>
      </c>
      <c r="BZ108" s="75">
        <v>30</v>
      </c>
      <c r="CA108" s="75">
        <v>30</v>
      </c>
      <c r="CB108" s="75">
        <v>30</v>
      </c>
      <c r="CC108" s="1055">
        <v>30</v>
      </c>
      <c r="CK108" s="454">
        <v>10</v>
      </c>
      <c r="CL108" s="75">
        <v>30</v>
      </c>
      <c r="CM108" s="75">
        <v>30</v>
      </c>
      <c r="CN108" s="75">
        <v>30</v>
      </c>
      <c r="CO108" s="1055">
        <v>30</v>
      </c>
      <c r="CU108" s="74">
        <v>30</v>
      </c>
      <c r="CV108" s="75">
        <v>30</v>
      </c>
      <c r="CW108" s="75">
        <v>30</v>
      </c>
      <c r="CX108" s="1055">
        <v>30</v>
      </c>
      <c r="DD108" s="293"/>
      <c r="DE108" s="338"/>
      <c r="DF108" s="338"/>
      <c r="DG108" s="338"/>
      <c r="DH108" s="338"/>
      <c r="DI108" s="338"/>
      <c r="DJ108" s="338"/>
      <c r="DK108" s="338"/>
      <c r="DL108" s="1103"/>
      <c r="DM108" s="338"/>
      <c r="DN108" s="338"/>
      <c r="DO108" s="338"/>
      <c r="DP108" s="338"/>
      <c r="DQ108" s="338"/>
      <c r="DR108" s="337"/>
      <c r="DS108" s="338"/>
      <c r="DT108" s="338"/>
      <c r="DU108" s="338"/>
      <c r="DV108" s="338"/>
      <c r="DW108" s="338"/>
      <c r="DX108" s="1103"/>
      <c r="DY108" s="338"/>
      <c r="DZ108" s="338"/>
      <c r="EA108" s="338"/>
      <c r="EB108" s="338"/>
      <c r="EC108" s="338"/>
      <c r="ED108" s="74">
        <v>30</v>
      </c>
      <c r="EE108" s="338"/>
      <c r="EF108" s="338"/>
      <c r="EG108" s="338"/>
      <c r="EH108" s="338"/>
      <c r="EI108" s="338"/>
      <c r="EJ108" s="338"/>
      <c r="EK108" s="338"/>
      <c r="EL108" s="1103"/>
      <c r="EM108" s="338"/>
      <c r="EN108" s="338"/>
      <c r="ER108" s="1253"/>
      <c r="ES108" s="74">
        <v>30</v>
      </c>
      <c r="ET108" s="75">
        <v>30</v>
      </c>
      <c r="EU108" s="75">
        <v>30</v>
      </c>
      <c r="EW108" s="1131"/>
      <c r="EX108" s="75" t="s">
        <v>83</v>
      </c>
      <c r="EY108" s="75">
        <v>30</v>
      </c>
      <c r="EZ108" s="75">
        <v>30</v>
      </c>
      <c r="FA108" s="75">
        <v>30</v>
      </c>
      <c r="FB108" s="75">
        <v>30</v>
      </c>
      <c r="FC108" s="75">
        <v>30</v>
      </c>
      <c r="FD108" s="75">
        <v>30</v>
      </c>
      <c r="FE108" s="75">
        <v>30</v>
      </c>
      <c r="FF108" s="75">
        <v>30</v>
      </c>
      <c r="FQ108" s="1378"/>
      <c r="GM108" s="74">
        <v>30</v>
      </c>
      <c r="GO108" s="75">
        <v>30</v>
      </c>
      <c r="GT108" s="75">
        <v>30</v>
      </c>
      <c r="GZ108" s="75">
        <v>30</v>
      </c>
      <c r="HG108" s="75">
        <v>30</v>
      </c>
      <c r="HH108" s="75">
        <v>30</v>
      </c>
    </row>
    <row r="109" spans="1:217" s="75" customFormat="1" x14ac:dyDescent="0.25">
      <c r="A109" s="75" t="s">
        <v>397</v>
      </c>
      <c r="B109" s="75">
        <v>40</v>
      </c>
      <c r="C109" s="74">
        <v>30</v>
      </c>
      <c r="D109" s="75">
        <v>30</v>
      </c>
      <c r="E109" s="75">
        <v>30</v>
      </c>
      <c r="F109" s="75">
        <v>30</v>
      </c>
      <c r="G109" s="75">
        <v>30</v>
      </c>
      <c r="H109" s="75">
        <v>30</v>
      </c>
      <c r="I109" s="75">
        <v>30</v>
      </c>
      <c r="J109" s="75">
        <v>30</v>
      </c>
      <c r="K109" s="75">
        <v>30</v>
      </c>
      <c r="L109" s="75">
        <v>30</v>
      </c>
      <c r="M109" s="75">
        <v>30</v>
      </c>
      <c r="N109" s="75">
        <v>30</v>
      </c>
      <c r="O109" s="75">
        <v>30</v>
      </c>
      <c r="P109" s="75">
        <v>30</v>
      </c>
      <c r="Q109" s="75">
        <v>30</v>
      </c>
      <c r="R109" s="75">
        <v>30</v>
      </c>
      <c r="S109" s="75">
        <v>30</v>
      </c>
      <c r="T109" s="1056">
        <v>50</v>
      </c>
      <c r="U109" s="456"/>
      <c r="V109" s="456"/>
      <c r="W109" s="456"/>
      <c r="X109" s="456"/>
      <c r="Y109" s="456"/>
      <c r="AI109" s="74">
        <v>30</v>
      </c>
      <c r="AJ109" s="75">
        <v>30</v>
      </c>
      <c r="AK109" s="456">
        <v>30</v>
      </c>
      <c r="AL109" s="75">
        <v>30</v>
      </c>
      <c r="AM109" s="75">
        <v>30</v>
      </c>
      <c r="AN109" s="1055">
        <v>30</v>
      </c>
      <c r="AT109" s="74">
        <v>30</v>
      </c>
      <c r="AU109" s="75">
        <v>30</v>
      </c>
      <c r="AV109" s="75">
        <v>30</v>
      </c>
      <c r="AW109" s="75">
        <v>30</v>
      </c>
      <c r="AX109" s="75">
        <v>30</v>
      </c>
      <c r="AY109" s="75">
        <v>30</v>
      </c>
      <c r="AZ109" s="75">
        <v>30</v>
      </c>
      <c r="BA109" s="75">
        <v>30</v>
      </c>
      <c r="BB109" s="1055">
        <v>30</v>
      </c>
      <c r="BH109" s="74">
        <v>30</v>
      </c>
      <c r="BI109" s="75">
        <v>30</v>
      </c>
      <c r="BJ109" s="75">
        <v>30</v>
      </c>
      <c r="BK109" s="75">
        <v>30</v>
      </c>
      <c r="BL109" s="75">
        <v>30</v>
      </c>
      <c r="BM109" s="75">
        <v>30</v>
      </c>
      <c r="BN109" s="1218">
        <v>30</v>
      </c>
      <c r="BO109" s="338"/>
      <c r="BP109" s="338"/>
      <c r="BQ109" s="338"/>
      <c r="BR109" s="338"/>
      <c r="BS109" s="1156"/>
      <c r="BT109" s="338"/>
      <c r="BU109" s="338"/>
      <c r="BV109" s="338"/>
      <c r="BW109" s="338"/>
      <c r="BX109" s="338"/>
      <c r="BY109" s="74">
        <v>30</v>
      </c>
      <c r="BZ109" s="75">
        <v>30</v>
      </c>
      <c r="CA109" s="75">
        <v>30</v>
      </c>
      <c r="CB109" s="75">
        <v>30</v>
      </c>
      <c r="CC109" s="1055">
        <v>30</v>
      </c>
      <c r="CK109" s="454">
        <v>50</v>
      </c>
      <c r="CL109" s="75">
        <v>30</v>
      </c>
      <c r="CM109" s="75">
        <v>30</v>
      </c>
      <c r="CN109" s="75">
        <v>30</v>
      </c>
      <c r="CO109" s="1055">
        <v>30</v>
      </c>
      <c r="CU109" s="74">
        <v>30</v>
      </c>
      <c r="CV109" s="75">
        <v>30</v>
      </c>
      <c r="CW109" s="75">
        <v>30</v>
      </c>
      <c r="CX109" s="1055">
        <v>30</v>
      </c>
      <c r="DD109" s="293"/>
      <c r="DE109" s="338"/>
      <c r="DF109" s="338"/>
      <c r="DG109" s="338"/>
      <c r="DH109" s="338"/>
      <c r="DI109" s="338"/>
      <c r="DJ109" s="338"/>
      <c r="DK109" s="338"/>
      <c r="DL109" s="1103"/>
      <c r="DM109" s="338"/>
      <c r="DN109" s="338"/>
      <c r="DO109" s="338"/>
      <c r="DP109" s="338"/>
      <c r="DQ109" s="338"/>
      <c r="DR109" s="337"/>
      <c r="DS109" s="338"/>
      <c r="DT109" s="338"/>
      <c r="DU109" s="338"/>
      <c r="DV109" s="338"/>
      <c r="DW109" s="338"/>
      <c r="DX109" s="1103"/>
      <c r="DY109" s="338"/>
      <c r="DZ109" s="338"/>
      <c r="EA109" s="338"/>
      <c r="EB109" s="338"/>
      <c r="EC109" s="338"/>
      <c r="ED109" s="74">
        <v>30</v>
      </c>
      <c r="EE109" s="338"/>
      <c r="EF109" s="338"/>
      <c r="EG109" s="338"/>
      <c r="EH109" s="338"/>
      <c r="EI109" s="338"/>
      <c r="EJ109" s="338"/>
      <c r="EK109" s="338"/>
      <c r="EL109" s="1103"/>
      <c r="EM109" s="338"/>
      <c r="EN109" s="338"/>
      <c r="ER109" s="1253"/>
      <c r="ES109" s="74">
        <v>30</v>
      </c>
      <c r="ET109" s="75">
        <v>30</v>
      </c>
      <c r="EU109" s="75">
        <v>30</v>
      </c>
      <c r="EW109" s="1131"/>
      <c r="EX109" s="75" t="s">
        <v>397</v>
      </c>
      <c r="EY109" s="75">
        <v>30</v>
      </c>
      <c r="EZ109" s="75">
        <v>30</v>
      </c>
      <c r="FA109" s="75">
        <v>30</v>
      </c>
      <c r="FB109" s="75">
        <v>30</v>
      </c>
      <c r="FC109" s="75">
        <v>30</v>
      </c>
      <c r="FD109" s="75">
        <v>30</v>
      </c>
      <c r="FE109" s="75">
        <v>30</v>
      </c>
      <c r="FF109" s="75">
        <v>30</v>
      </c>
      <c r="FQ109" s="1378"/>
      <c r="GM109" s="74">
        <v>30</v>
      </c>
      <c r="GO109" s="75">
        <v>30</v>
      </c>
      <c r="GT109" s="75">
        <v>30</v>
      </c>
      <c r="GZ109" s="75">
        <v>30</v>
      </c>
      <c r="HG109" s="75">
        <v>30</v>
      </c>
      <c r="HH109" s="75">
        <v>30</v>
      </c>
    </row>
    <row r="110" spans="1:217" s="75" customFormat="1" x14ac:dyDescent="0.25">
      <c r="A110" s="75" t="s">
        <v>85</v>
      </c>
      <c r="B110" s="75">
        <v>1</v>
      </c>
      <c r="C110" s="74">
        <v>1</v>
      </c>
      <c r="D110" s="75">
        <v>1</v>
      </c>
      <c r="E110" s="75">
        <v>1</v>
      </c>
      <c r="F110" s="75">
        <v>1</v>
      </c>
      <c r="G110" s="75">
        <v>1</v>
      </c>
      <c r="H110" s="75">
        <v>1</v>
      </c>
      <c r="I110" s="75">
        <v>1</v>
      </c>
      <c r="J110" s="75">
        <v>1</v>
      </c>
      <c r="K110" s="75">
        <v>1</v>
      </c>
      <c r="L110" s="75">
        <v>1</v>
      </c>
      <c r="M110" s="75">
        <v>1</v>
      </c>
      <c r="N110" s="75">
        <v>1</v>
      </c>
      <c r="O110" s="75">
        <v>1</v>
      </c>
      <c r="P110" s="75">
        <v>1</v>
      </c>
      <c r="Q110" s="75">
        <v>1</v>
      </c>
      <c r="R110" s="75">
        <v>1</v>
      </c>
      <c r="S110" s="75">
        <v>1</v>
      </c>
      <c r="T110" s="1056">
        <v>1</v>
      </c>
      <c r="U110" s="456"/>
      <c r="V110" s="456"/>
      <c r="W110" s="456"/>
      <c r="X110" s="456"/>
      <c r="Y110" s="456"/>
      <c r="AI110" s="74">
        <v>1</v>
      </c>
      <c r="AJ110" s="75">
        <v>1</v>
      </c>
      <c r="AK110" s="456">
        <v>1</v>
      </c>
      <c r="AL110" s="75">
        <v>1</v>
      </c>
      <c r="AM110" s="75">
        <v>1</v>
      </c>
      <c r="AN110" s="1055">
        <v>1</v>
      </c>
      <c r="AT110" s="74">
        <v>1</v>
      </c>
      <c r="AU110" s="75">
        <v>1</v>
      </c>
      <c r="AV110" s="75">
        <v>1</v>
      </c>
      <c r="AW110" s="75">
        <v>1</v>
      </c>
      <c r="AX110" s="75">
        <v>1</v>
      </c>
      <c r="AY110" s="75">
        <v>1</v>
      </c>
      <c r="AZ110" s="75">
        <v>1</v>
      </c>
      <c r="BA110" s="75">
        <v>1</v>
      </c>
      <c r="BB110" s="1055">
        <v>1</v>
      </c>
      <c r="BH110" s="74">
        <v>1</v>
      </c>
      <c r="BI110" s="75">
        <v>1</v>
      </c>
      <c r="BJ110" s="75">
        <v>1</v>
      </c>
      <c r="BK110" s="75">
        <v>1</v>
      </c>
      <c r="BL110" s="75">
        <v>1</v>
      </c>
      <c r="BM110" s="75">
        <v>1</v>
      </c>
      <c r="BN110" s="1218">
        <v>1</v>
      </c>
      <c r="BO110" s="338"/>
      <c r="BP110" s="338"/>
      <c r="BQ110" s="338"/>
      <c r="BR110" s="338"/>
      <c r="BS110" s="1156"/>
      <c r="BT110" s="338"/>
      <c r="BU110" s="338"/>
      <c r="BV110" s="338"/>
      <c r="BW110" s="338"/>
      <c r="BX110" s="338"/>
      <c r="BY110" s="74">
        <v>1</v>
      </c>
      <c r="BZ110" s="75">
        <v>1</v>
      </c>
      <c r="CA110" s="75">
        <v>1</v>
      </c>
      <c r="CB110" s="75">
        <v>1</v>
      </c>
      <c r="CC110" s="1055">
        <v>1</v>
      </c>
      <c r="CK110" s="454">
        <v>1</v>
      </c>
      <c r="CL110" s="75">
        <v>1</v>
      </c>
      <c r="CM110" s="75">
        <v>1</v>
      </c>
      <c r="CN110" s="75">
        <v>1</v>
      </c>
      <c r="CO110" s="1055">
        <v>1</v>
      </c>
      <c r="CU110" s="74">
        <v>1</v>
      </c>
      <c r="CV110" s="75">
        <v>1</v>
      </c>
      <c r="CW110" s="75">
        <v>1</v>
      </c>
      <c r="CX110" s="1055">
        <v>1</v>
      </c>
      <c r="DD110" s="293"/>
      <c r="DE110" s="338"/>
      <c r="DF110" s="338"/>
      <c r="DG110" s="338"/>
      <c r="DH110" s="338"/>
      <c r="DI110" s="338"/>
      <c r="DJ110" s="338"/>
      <c r="DK110" s="338"/>
      <c r="DL110" s="1103"/>
      <c r="DM110" s="338"/>
      <c r="DN110" s="338"/>
      <c r="DO110" s="338"/>
      <c r="DP110" s="338"/>
      <c r="DQ110" s="338"/>
      <c r="DR110" s="337"/>
      <c r="DS110" s="338"/>
      <c r="DT110" s="338"/>
      <c r="DU110" s="338"/>
      <c r="DV110" s="338"/>
      <c r="DW110" s="338"/>
      <c r="DX110" s="1103"/>
      <c r="DY110" s="338"/>
      <c r="DZ110" s="338"/>
      <c r="EA110" s="338"/>
      <c r="EB110" s="338"/>
      <c r="EC110" s="338"/>
      <c r="ED110" s="74">
        <v>1</v>
      </c>
      <c r="EE110" s="338"/>
      <c r="EF110" s="338"/>
      <c r="EG110" s="338"/>
      <c r="EH110" s="338"/>
      <c r="EI110" s="338"/>
      <c r="EJ110" s="338"/>
      <c r="EK110" s="338"/>
      <c r="EL110" s="1103"/>
      <c r="EM110" s="338"/>
      <c r="EN110" s="338"/>
      <c r="ER110" s="1253"/>
      <c r="ES110" s="74">
        <v>1</v>
      </c>
      <c r="ET110" s="75">
        <v>1</v>
      </c>
      <c r="EU110" s="75">
        <v>1</v>
      </c>
      <c r="EW110" s="1131"/>
      <c r="EX110" s="75" t="s">
        <v>85</v>
      </c>
      <c r="EY110" s="75">
        <v>1</v>
      </c>
      <c r="EZ110" s="75">
        <v>1</v>
      </c>
      <c r="FA110" s="75">
        <v>1</v>
      </c>
      <c r="FB110" s="75">
        <v>1</v>
      </c>
      <c r="FC110" s="75">
        <v>1</v>
      </c>
      <c r="FD110" s="75">
        <v>1</v>
      </c>
      <c r="FE110" s="75">
        <v>1</v>
      </c>
      <c r="FF110" s="75">
        <v>1</v>
      </c>
      <c r="FQ110" s="1378"/>
      <c r="GM110" s="74">
        <v>1</v>
      </c>
      <c r="GO110" s="75">
        <v>1</v>
      </c>
      <c r="GT110" s="75">
        <v>1</v>
      </c>
      <c r="GZ110" s="75">
        <v>1</v>
      </c>
      <c r="HG110" s="75">
        <v>1</v>
      </c>
      <c r="HH110" s="75">
        <v>1</v>
      </c>
    </row>
    <row r="111" spans="1:217" s="75" customFormat="1" x14ac:dyDescent="0.25">
      <c r="C111" s="74"/>
      <c r="T111" s="1055"/>
      <c r="AI111" s="74"/>
      <c r="AN111" s="1055"/>
      <c r="AT111" s="74"/>
      <c r="BB111" s="1055"/>
      <c r="BH111" s="74"/>
      <c r="BN111" s="1218"/>
      <c r="BO111" s="338"/>
      <c r="BP111" s="338"/>
      <c r="BQ111" s="338"/>
      <c r="BR111" s="338"/>
      <c r="BS111" s="1156"/>
      <c r="BT111" s="338"/>
      <c r="BU111" s="338"/>
      <c r="BV111" s="338"/>
      <c r="BW111" s="338"/>
      <c r="BX111" s="338"/>
      <c r="BY111" s="74"/>
      <c r="CC111" s="1055"/>
      <c r="CK111" s="74"/>
      <c r="CO111" s="1055"/>
      <c r="CU111" s="74"/>
      <c r="CX111" s="1055"/>
      <c r="DD111" s="293"/>
      <c r="DE111" s="338"/>
      <c r="DF111" s="338"/>
      <c r="DG111" s="338"/>
      <c r="DH111" s="338"/>
      <c r="DI111" s="338"/>
      <c r="DJ111" s="338"/>
      <c r="DK111" s="338"/>
      <c r="DL111" s="1103"/>
      <c r="DM111" s="338"/>
      <c r="DN111" s="338"/>
      <c r="DO111" s="338"/>
      <c r="DP111" s="338"/>
      <c r="DQ111" s="338"/>
      <c r="DR111" s="337"/>
      <c r="DS111" s="338"/>
      <c r="DT111" s="338"/>
      <c r="DU111" s="338"/>
      <c r="DV111" s="338"/>
      <c r="DW111" s="338"/>
      <c r="DX111" s="1103"/>
      <c r="DY111" s="338"/>
      <c r="DZ111" s="338"/>
      <c r="EA111" s="338"/>
      <c r="EB111" s="338"/>
      <c r="EC111" s="338"/>
      <c r="ED111" s="74"/>
      <c r="EE111" s="338"/>
      <c r="EF111" s="338"/>
      <c r="EG111" s="338"/>
      <c r="EH111" s="338"/>
      <c r="EI111" s="338"/>
      <c r="EJ111" s="338"/>
      <c r="EK111" s="338"/>
      <c r="EL111" s="1103"/>
      <c r="EM111" s="338"/>
      <c r="EN111" s="338"/>
      <c r="ER111" s="1253"/>
      <c r="ES111" s="74"/>
      <c r="EW111" s="1131"/>
      <c r="FQ111" s="1378"/>
      <c r="GM111" s="74"/>
    </row>
    <row r="112" spans="1:217" s="75" customFormat="1" x14ac:dyDescent="0.25">
      <c r="A112" s="650" t="s">
        <v>70</v>
      </c>
      <c r="B112" s="188"/>
      <c r="C112" s="921"/>
      <c r="T112" s="1055"/>
      <c r="AI112" s="74"/>
      <c r="AN112" s="1055"/>
      <c r="AT112" s="74"/>
      <c r="BB112" s="1055"/>
      <c r="BH112" s="74"/>
      <c r="BN112" s="1218"/>
      <c r="BO112" s="338"/>
      <c r="BP112" s="338"/>
      <c r="BQ112" s="338"/>
      <c r="BR112" s="338"/>
      <c r="BS112" s="1156"/>
      <c r="BT112" s="338"/>
      <c r="BU112" s="338"/>
      <c r="BV112" s="338"/>
      <c r="BW112" s="338"/>
      <c r="BX112" s="338"/>
      <c r="BY112" s="138"/>
      <c r="CC112" s="1055"/>
      <c r="CK112" s="74"/>
      <c r="CO112" s="1055"/>
      <c r="CU112" s="74"/>
      <c r="CX112" s="1055"/>
      <c r="DD112" s="293"/>
      <c r="DE112" s="338"/>
      <c r="DF112" s="338"/>
      <c r="DG112" s="338"/>
      <c r="DH112" s="338"/>
      <c r="DI112" s="338"/>
      <c r="DJ112" s="338"/>
      <c r="DK112" s="338"/>
      <c r="DL112" s="1103"/>
      <c r="DM112" s="338"/>
      <c r="DN112" s="338"/>
      <c r="DO112" s="338"/>
      <c r="DP112" s="338"/>
      <c r="DQ112" s="338"/>
      <c r="DR112" s="337"/>
      <c r="DS112" s="338"/>
      <c r="DT112" s="338"/>
      <c r="DU112" s="338"/>
      <c r="DV112" s="338"/>
      <c r="DW112" s="338"/>
      <c r="DX112" s="1103"/>
      <c r="DY112" s="338"/>
      <c r="DZ112" s="338"/>
      <c r="EA112" s="338"/>
      <c r="EB112" s="338"/>
      <c r="EC112" s="338"/>
      <c r="ED112" s="74"/>
      <c r="EE112" s="338"/>
      <c r="EF112" s="338"/>
      <c r="EG112" s="338"/>
      <c r="EH112" s="338"/>
      <c r="EI112" s="338"/>
      <c r="EJ112" s="338"/>
      <c r="EK112" s="338"/>
      <c r="EL112" s="1103"/>
      <c r="EM112" s="338"/>
      <c r="EN112" s="338"/>
      <c r="ER112" s="1253"/>
      <c r="ES112" s="74"/>
      <c r="EW112" s="1131"/>
      <c r="EX112" s="650" t="s">
        <v>70</v>
      </c>
      <c r="FQ112" s="1378"/>
      <c r="GM112" s="74"/>
    </row>
    <row r="113" spans="1:195" s="75" customFormat="1" x14ac:dyDescent="0.25">
      <c r="A113" s="456" t="s">
        <v>78</v>
      </c>
      <c r="B113" s="193">
        <v>77</v>
      </c>
      <c r="C113" s="922">
        <v>51750</v>
      </c>
      <c r="T113" s="1055"/>
      <c r="AI113" s="74"/>
      <c r="AN113" s="1055"/>
      <c r="AT113" s="74"/>
      <c r="BB113" s="1055"/>
      <c r="BH113" s="74"/>
      <c r="BN113" s="1218"/>
      <c r="BO113" s="338"/>
      <c r="BP113" s="338"/>
      <c r="BQ113" s="338"/>
      <c r="BR113" s="338"/>
      <c r="BS113" s="1156"/>
      <c r="BT113" s="338"/>
      <c r="BU113" s="338"/>
      <c r="BV113" s="338"/>
      <c r="BW113" s="338"/>
      <c r="BX113" s="338"/>
      <c r="BY113" s="146"/>
      <c r="CC113" s="1055"/>
      <c r="CK113" s="74"/>
      <c r="CO113" s="1055"/>
      <c r="CU113" s="74"/>
      <c r="CX113" s="1055"/>
      <c r="DD113" s="293"/>
      <c r="DE113" s="338"/>
      <c r="DF113" s="338"/>
      <c r="DG113" s="338"/>
      <c r="DH113" s="338"/>
      <c r="DI113" s="338"/>
      <c r="DJ113" s="338"/>
      <c r="DK113" s="338"/>
      <c r="DL113" s="1103"/>
      <c r="DM113" s="338"/>
      <c r="DN113" s="338"/>
      <c r="DO113" s="338"/>
      <c r="DP113" s="338"/>
      <c r="DQ113" s="338"/>
      <c r="DR113" s="337"/>
      <c r="DS113" s="338"/>
      <c r="DT113" s="338"/>
      <c r="DU113" s="338"/>
      <c r="DV113" s="338"/>
      <c r="DW113" s="338"/>
      <c r="DX113" s="1103"/>
      <c r="DY113" s="338"/>
      <c r="DZ113" s="338"/>
      <c r="EA113" s="338"/>
      <c r="EB113" s="338"/>
      <c r="EC113" s="338"/>
      <c r="ED113" s="74"/>
      <c r="EE113" s="338"/>
      <c r="EF113" s="338"/>
      <c r="EG113" s="338"/>
      <c r="EH113" s="338"/>
      <c r="EI113" s="338"/>
      <c r="EJ113" s="338"/>
      <c r="EK113" s="338"/>
      <c r="EL113" s="1103"/>
      <c r="EM113" s="338"/>
      <c r="EN113" s="338"/>
      <c r="ER113" s="1253"/>
      <c r="ES113" s="74"/>
      <c r="EW113" s="1131"/>
      <c r="EX113" s="456" t="s">
        <v>78</v>
      </c>
      <c r="FQ113" s="1378"/>
      <c r="GM113" s="74"/>
    </row>
    <row r="114" spans="1:195" s="75" customFormat="1" x14ac:dyDescent="0.25">
      <c r="A114" s="635" t="s">
        <v>209</v>
      </c>
      <c r="B114" s="75">
        <v>78</v>
      </c>
      <c r="C114" s="423">
        <v>4333</v>
      </c>
      <c r="T114" s="1055"/>
      <c r="AI114" s="74"/>
      <c r="AN114" s="1055"/>
      <c r="AT114" s="74"/>
      <c r="BB114" s="1055"/>
      <c r="BH114" s="74"/>
      <c r="BN114" s="1218"/>
      <c r="BO114" s="338"/>
      <c r="BP114" s="338"/>
      <c r="BQ114" s="338"/>
      <c r="BR114" s="338"/>
      <c r="BS114" s="1156"/>
      <c r="BT114" s="338"/>
      <c r="BU114" s="338"/>
      <c r="BV114" s="338"/>
      <c r="BW114" s="338"/>
      <c r="BX114" s="338"/>
      <c r="BY114" s="74"/>
      <c r="CC114" s="1055"/>
      <c r="CK114" s="74"/>
      <c r="CO114" s="1055"/>
      <c r="CU114" s="74"/>
      <c r="CX114" s="1055"/>
      <c r="DD114" s="293"/>
      <c r="DE114" s="338"/>
      <c r="DF114" s="338"/>
      <c r="DG114" s="338"/>
      <c r="DH114" s="338"/>
      <c r="DI114" s="338"/>
      <c r="DJ114" s="338"/>
      <c r="DK114" s="338"/>
      <c r="DL114" s="1103"/>
      <c r="DM114" s="338"/>
      <c r="DN114" s="338"/>
      <c r="DO114" s="338"/>
      <c r="DP114" s="338"/>
      <c r="DQ114" s="338"/>
      <c r="DR114" s="337"/>
      <c r="DS114" s="338"/>
      <c r="DT114" s="338"/>
      <c r="DU114" s="338"/>
      <c r="DV114" s="338"/>
      <c r="DW114" s="338"/>
      <c r="DX114" s="1103"/>
      <c r="DY114" s="338"/>
      <c r="DZ114" s="338"/>
      <c r="EA114" s="338"/>
      <c r="EB114" s="338"/>
      <c r="EC114" s="338"/>
      <c r="ED114" s="74"/>
      <c r="EE114" s="338"/>
      <c r="EF114" s="338"/>
      <c r="EG114" s="338"/>
      <c r="EH114" s="338"/>
      <c r="EI114" s="338"/>
      <c r="EJ114" s="338"/>
      <c r="EK114" s="338"/>
      <c r="EL114" s="1103"/>
      <c r="EM114" s="338"/>
      <c r="EN114" s="338"/>
      <c r="ER114" s="1253"/>
      <c r="ES114" s="74"/>
      <c r="EW114" s="1131"/>
      <c r="EX114" s="635" t="s">
        <v>209</v>
      </c>
      <c r="FQ114" s="1378"/>
      <c r="GM114" s="74"/>
    </row>
    <row r="115" spans="1:195" s="75" customFormat="1" x14ac:dyDescent="0.25">
      <c r="A115" s="193" t="s">
        <v>210</v>
      </c>
      <c r="B115" s="193"/>
      <c r="C115" s="423">
        <v>465776</v>
      </c>
      <c r="T115" s="1055"/>
      <c r="AI115" s="74"/>
      <c r="AN115" s="1055"/>
      <c r="AT115" s="74"/>
      <c r="BB115" s="1055"/>
      <c r="BH115" s="74"/>
      <c r="BN115" s="1218"/>
      <c r="BO115" s="338"/>
      <c r="BP115" s="338"/>
      <c r="BQ115" s="338"/>
      <c r="BR115" s="338"/>
      <c r="BS115" s="1156"/>
      <c r="BT115" s="338"/>
      <c r="BU115" s="338"/>
      <c r="BV115" s="338"/>
      <c r="BW115" s="338"/>
      <c r="BX115" s="338"/>
      <c r="BY115" s="74"/>
      <c r="CC115" s="1055"/>
      <c r="CK115" s="74"/>
      <c r="CO115" s="1055"/>
      <c r="CU115" s="74"/>
      <c r="CX115" s="1055"/>
      <c r="DD115" s="293"/>
      <c r="DE115" s="338"/>
      <c r="DF115" s="338"/>
      <c r="DG115" s="338"/>
      <c r="DH115" s="338"/>
      <c r="DI115" s="338"/>
      <c r="DJ115" s="338"/>
      <c r="DK115" s="338"/>
      <c r="DL115" s="1103"/>
      <c r="DM115" s="338"/>
      <c r="DN115" s="338"/>
      <c r="DO115" s="338"/>
      <c r="DP115" s="338"/>
      <c r="DQ115" s="338"/>
      <c r="DR115" s="337"/>
      <c r="DS115" s="338"/>
      <c r="DT115" s="338"/>
      <c r="DU115" s="338"/>
      <c r="DV115" s="338"/>
      <c r="DW115" s="338"/>
      <c r="DX115" s="1103"/>
      <c r="DY115" s="338"/>
      <c r="DZ115" s="338"/>
      <c r="EA115" s="338"/>
      <c r="EB115" s="338"/>
      <c r="EC115" s="338"/>
      <c r="ED115" s="74"/>
      <c r="EE115" s="338"/>
      <c r="EF115" s="338"/>
      <c r="EG115" s="338"/>
      <c r="EH115" s="338"/>
      <c r="EI115" s="338"/>
      <c r="EJ115" s="338"/>
      <c r="EK115" s="338"/>
      <c r="EL115" s="1103"/>
      <c r="EM115" s="338"/>
      <c r="EN115" s="338"/>
      <c r="ER115" s="1253"/>
      <c r="ES115" s="74"/>
      <c r="EW115" s="1131"/>
      <c r="EX115" s="193" t="s">
        <v>210</v>
      </c>
      <c r="FQ115" s="1378"/>
      <c r="GM115" s="74"/>
    </row>
    <row r="116" spans="1:195" s="75" customFormat="1" x14ac:dyDescent="0.25">
      <c r="A116" s="75" t="s">
        <v>211</v>
      </c>
      <c r="C116" s="423">
        <v>137633</v>
      </c>
      <c r="T116" s="1055"/>
      <c r="AI116" s="74"/>
      <c r="AN116" s="1055"/>
      <c r="AT116" s="74"/>
      <c r="BB116" s="1055"/>
      <c r="BH116" s="74"/>
      <c r="BN116" s="1218"/>
      <c r="BO116" s="338"/>
      <c r="BP116" s="338"/>
      <c r="BQ116" s="338"/>
      <c r="BR116" s="338"/>
      <c r="BS116" s="1156"/>
      <c r="BT116" s="338"/>
      <c r="BU116" s="338"/>
      <c r="BV116" s="338"/>
      <c r="BW116" s="338"/>
      <c r="BX116" s="338"/>
      <c r="BY116" s="74"/>
      <c r="CC116" s="1055"/>
      <c r="CK116" s="74"/>
      <c r="CO116" s="1055"/>
      <c r="CU116" s="74"/>
      <c r="CX116" s="1055"/>
      <c r="DD116" s="293"/>
      <c r="DE116" s="338"/>
      <c r="DF116" s="338"/>
      <c r="DG116" s="338"/>
      <c r="DH116" s="338"/>
      <c r="DI116" s="338"/>
      <c r="DJ116" s="338"/>
      <c r="DK116" s="338"/>
      <c r="DL116" s="1103"/>
      <c r="DM116" s="338"/>
      <c r="DN116" s="338"/>
      <c r="DO116" s="338"/>
      <c r="DP116" s="338"/>
      <c r="DQ116" s="338"/>
      <c r="DR116" s="337"/>
      <c r="DS116" s="338"/>
      <c r="DT116" s="338"/>
      <c r="DU116" s="338"/>
      <c r="DV116" s="338"/>
      <c r="DW116" s="338"/>
      <c r="DX116" s="1103"/>
      <c r="DY116" s="338"/>
      <c r="DZ116" s="338"/>
      <c r="EA116" s="338"/>
      <c r="EB116" s="338"/>
      <c r="EC116" s="338"/>
      <c r="ED116" s="74"/>
      <c r="EE116" s="338"/>
      <c r="EF116" s="338"/>
      <c r="EG116" s="338"/>
      <c r="EH116" s="338"/>
      <c r="EI116" s="338"/>
      <c r="EJ116" s="338"/>
      <c r="EK116" s="338"/>
      <c r="EL116" s="1103"/>
      <c r="EM116" s="338"/>
      <c r="EN116" s="338"/>
      <c r="ER116" s="1253"/>
      <c r="ES116" s="74"/>
      <c r="EW116" s="1131"/>
      <c r="EX116" s="75" t="s">
        <v>211</v>
      </c>
      <c r="FQ116" s="1378"/>
      <c r="GM116" s="74"/>
    </row>
    <row r="117" spans="1:195" s="75" customFormat="1" x14ac:dyDescent="0.25">
      <c r="A117" s="75" t="s">
        <v>212</v>
      </c>
      <c r="C117" s="423">
        <v>647</v>
      </c>
      <c r="T117" s="1055"/>
      <c r="AI117" s="74"/>
      <c r="AN117" s="1055"/>
      <c r="AT117" s="74"/>
      <c r="BB117" s="1055"/>
      <c r="BH117" s="74"/>
      <c r="BN117" s="1218"/>
      <c r="BO117" s="338"/>
      <c r="BP117" s="338"/>
      <c r="BQ117" s="338"/>
      <c r="BR117" s="338"/>
      <c r="BS117" s="1156"/>
      <c r="BT117" s="338"/>
      <c r="BU117" s="338"/>
      <c r="BV117" s="338"/>
      <c r="BW117" s="338"/>
      <c r="BX117" s="338"/>
      <c r="BY117" s="74"/>
      <c r="CC117" s="1055"/>
      <c r="CK117" s="74"/>
      <c r="CO117" s="1055"/>
      <c r="CU117" s="74"/>
      <c r="CX117" s="1055"/>
      <c r="DD117" s="293"/>
      <c r="DE117" s="338"/>
      <c r="DF117" s="338"/>
      <c r="DG117" s="338"/>
      <c r="DH117" s="338"/>
      <c r="DI117" s="338"/>
      <c r="DJ117" s="338"/>
      <c r="DK117" s="338"/>
      <c r="DL117" s="1103"/>
      <c r="DM117" s="338"/>
      <c r="DN117" s="338"/>
      <c r="DO117" s="338"/>
      <c r="DP117" s="338"/>
      <c r="DQ117" s="338"/>
      <c r="DR117" s="337"/>
      <c r="DS117" s="338"/>
      <c r="DT117" s="338"/>
      <c r="DU117" s="338"/>
      <c r="DV117" s="338"/>
      <c r="DW117" s="338"/>
      <c r="DX117" s="1103"/>
      <c r="DY117" s="338"/>
      <c r="DZ117" s="338"/>
      <c r="EA117" s="338"/>
      <c r="EB117" s="338"/>
      <c r="EC117" s="338"/>
      <c r="ED117" s="74"/>
      <c r="EE117" s="338"/>
      <c r="EF117" s="338"/>
      <c r="EG117" s="338"/>
      <c r="EH117" s="338"/>
      <c r="EI117" s="338"/>
      <c r="EJ117" s="338"/>
      <c r="EK117" s="338"/>
      <c r="EL117" s="1103"/>
      <c r="EM117" s="338"/>
      <c r="EN117" s="338"/>
      <c r="ER117" s="1253"/>
      <c r="ES117" s="74"/>
      <c r="EW117" s="1131"/>
      <c r="EX117" s="75" t="s">
        <v>212</v>
      </c>
      <c r="FQ117" s="1378"/>
      <c r="GM117" s="74"/>
    </row>
    <row r="118" spans="1:195" s="75" customFormat="1" x14ac:dyDescent="0.25">
      <c r="A118" s="75" t="s">
        <v>213</v>
      </c>
      <c r="C118" s="423"/>
      <c r="T118" s="1055"/>
      <c r="AI118" s="74"/>
      <c r="AN118" s="1055"/>
      <c r="AT118" s="74"/>
      <c r="BB118" s="1055"/>
      <c r="BH118" s="74"/>
      <c r="BN118" s="1218"/>
      <c r="BO118" s="338"/>
      <c r="BP118" s="338"/>
      <c r="BQ118" s="338"/>
      <c r="BR118" s="338"/>
      <c r="BS118" s="1156"/>
      <c r="BT118" s="338"/>
      <c r="BU118" s="338"/>
      <c r="BV118" s="338"/>
      <c r="BW118" s="338"/>
      <c r="BX118" s="338"/>
      <c r="BY118" s="74"/>
      <c r="CC118" s="1055"/>
      <c r="CK118" s="74"/>
      <c r="CO118" s="1055"/>
      <c r="CU118" s="74"/>
      <c r="CX118" s="1055"/>
      <c r="DD118" s="293"/>
      <c r="DE118" s="338"/>
      <c r="DF118" s="338"/>
      <c r="DG118" s="338"/>
      <c r="DH118" s="338"/>
      <c r="DI118" s="338"/>
      <c r="DJ118" s="338"/>
      <c r="DK118" s="338"/>
      <c r="DL118" s="1103"/>
      <c r="DM118" s="338"/>
      <c r="DN118" s="338"/>
      <c r="DO118" s="338"/>
      <c r="DP118" s="338"/>
      <c r="DQ118" s="338"/>
      <c r="DR118" s="337"/>
      <c r="DS118" s="338"/>
      <c r="DT118" s="338"/>
      <c r="DU118" s="338"/>
      <c r="DV118" s="338"/>
      <c r="DW118" s="338"/>
      <c r="DX118" s="1103"/>
      <c r="DY118" s="338"/>
      <c r="DZ118" s="338"/>
      <c r="EA118" s="338"/>
      <c r="EB118" s="338"/>
      <c r="EC118" s="338"/>
      <c r="ED118" s="74"/>
      <c r="EE118" s="338"/>
      <c r="EF118" s="338"/>
      <c r="EG118" s="338"/>
      <c r="EH118" s="338"/>
      <c r="EI118" s="338"/>
      <c r="EJ118" s="338"/>
      <c r="EK118" s="338"/>
      <c r="EL118" s="1103"/>
      <c r="EM118" s="338"/>
      <c r="EN118" s="338"/>
      <c r="ER118" s="1253"/>
      <c r="ES118" s="74"/>
      <c r="EW118" s="1131"/>
      <c r="EX118" s="75" t="s">
        <v>213</v>
      </c>
      <c r="FQ118" s="1378"/>
      <c r="GM118" s="74"/>
    </row>
    <row r="119" spans="1:195" s="75" customFormat="1" x14ac:dyDescent="0.25">
      <c r="A119" s="75" t="s">
        <v>214</v>
      </c>
      <c r="C119" s="423">
        <v>160</v>
      </c>
      <c r="T119" s="1055"/>
      <c r="AI119" s="74"/>
      <c r="AN119" s="1055"/>
      <c r="AT119" s="74"/>
      <c r="BB119" s="1055"/>
      <c r="BH119" s="74"/>
      <c r="BN119" s="1218"/>
      <c r="BO119" s="338"/>
      <c r="BP119" s="338"/>
      <c r="BQ119" s="338"/>
      <c r="BR119" s="338"/>
      <c r="BS119" s="1156"/>
      <c r="BT119" s="338"/>
      <c r="BU119" s="338"/>
      <c r="BV119" s="338"/>
      <c r="BW119" s="338"/>
      <c r="BX119" s="338"/>
      <c r="BY119" s="74"/>
      <c r="CC119" s="1055"/>
      <c r="CK119" s="74"/>
      <c r="CO119" s="1055"/>
      <c r="CU119" s="74"/>
      <c r="CX119" s="1055"/>
      <c r="DD119" s="293"/>
      <c r="DE119" s="338"/>
      <c r="DF119" s="338"/>
      <c r="DG119" s="338"/>
      <c r="DH119" s="338"/>
      <c r="DI119" s="338"/>
      <c r="DJ119" s="338"/>
      <c r="DK119" s="338"/>
      <c r="DL119" s="1103"/>
      <c r="DM119" s="338"/>
      <c r="DN119" s="338"/>
      <c r="DO119" s="338"/>
      <c r="DP119" s="338"/>
      <c r="DQ119" s="338"/>
      <c r="DR119" s="337"/>
      <c r="DS119" s="338"/>
      <c r="DT119" s="338"/>
      <c r="DU119" s="338"/>
      <c r="DV119" s="338"/>
      <c r="DW119" s="338"/>
      <c r="DX119" s="1103"/>
      <c r="DY119" s="338"/>
      <c r="DZ119" s="338"/>
      <c r="EA119" s="338"/>
      <c r="EB119" s="338"/>
      <c r="EC119" s="338"/>
      <c r="ED119" s="74"/>
      <c r="EE119" s="338"/>
      <c r="EF119" s="338"/>
      <c r="EG119" s="338"/>
      <c r="EH119" s="338"/>
      <c r="EI119" s="338"/>
      <c r="EJ119" s="338"/>
      <c r="EK119" s="338"/>
      <c r="EL119" s="1103"/>
      <c r="EM119" s="338"/>
      <c r="EN119" s="338"/>
      <c r="ER119" s="1253"/>
      <c r="ES119" s="74"/>
      <c r="EW119" s="1131"/>
      <c r="EX119" s="75" t="s">
        <v>214</v>
      </c>
      <c r="FQ119" s="1378"/>
      <c r="GM119" s="74"/>
    </row>
    <row r="120" spans="1:195" s="75" customFormat="1" x14ac:dyDescent="0.25">
      <c r="A120" s="75" t="s">
        <v>380</v>
      </c>
      <c r="C120" s="74"/>
      <c r="T120" s="1055"/>
      <c r="AI120" s="74"/>
      <c r="AN120" s="1055"/>
      <c r="AT120" s="74"/>
      <c r="BB120" s="1055"/>
      <c r="BH120" s="74"/>
      <c r="BN120" s="1218"/>
      <c r="BO120" s="338"/>
      <c r="BP120" s="338"/>
      <c r="BQ120" s="338"/>
      <c r="BR120" s="338"/>
      <c r="BS120" s="1156"/>
      <c r="BT120" s="338"/>
      <c r="BU120" s="338"/>
      <c r="BV120" s="338"/>
      <c r="BW120" s="338"/>
      <c r="BX120" s="338"/>
      <c r="BY120" s="74"/>
      <c r="CC120" s="1055"/>
      <c r="CK120" s="74"/>
      <c r="CO120" s="1055"/>
      <c r="CU120" s="74"/>
      <c r="CX120" s="1055"/>
      <c r="DD120" s="293"/>
      <c r="DE120" s="338"/>
      <c r="DF120" s="338"/>
      <c r="DG120" s="338"/>
      <c r="DH120" s="338"/>
      <c r="DI120" s="338"/>
      <c r="DJ120" s="338"/>
      <c r="DK120" s="338"/>
      <c r="DL120" s="1103"/>
      <c r="DM120" s="338"/>
      <c r="DN120" s="338"/>
      <c r="DO120" s="338"/>
      <c r="DP120" s="338"/>
      <c r="DQ120" s="338"/>
      <c r="DR120" s="337"/>
      <c r="DS120" s="338"/>
      <c r="DT120" s="338"/>
      <c r="DU120" s="338"/>
      <c r="DV120" s="338"/>
      <c r="DW120" s="338"/>
      <c r="DX120" s="1103"/>
      <c r="DY120" s="338"/>
      <c r="DZ120" s="338"/>
      <c r="EA120" s="338"/>
      <c r="EB120" s="338"/>
      <c r="EC120" s="338"/>
      <c r="ED120" s="74"/>
      <c r="EE120" s="338"/>
      <c r="EF120" s="338"/>
      <c r="EG120" s="338"/>
      <c r="EH120" s="338"/>
      <c r="EI120" s="338"/>
      <c r="EJ120" s="338"/>
      <c r="EK120" s="338"/>
      <c r="EL120" s="1103"/>
      <c r="EM120" s="338"/>
      <c r="EN120" s="338"/>
      <c r="ER120" s="1253"/>
      <c r="ES120" s="74"/>
      <c r="EW120" s="1131"/>
      <c r="EX120" s="75" t="s">
        <v>380</v>
      </c>
      <c r="FQ120" s="1378"/>
      <c r="GM120" s="74"/>
    </row>
    <row r="121" spans="1:195" s="75" customFormat="1" x14ac:dyDescent="0.25">
      <c r="A121" s="75" t="s">
        <v>381</v>
      </c>
      <c r="C121" s="148"/>
      <c r="T121" s="1055"/>
      <c r="AI121" s="74"/>
      <c r="AN121" s="1055"/>
      <c r="AT121" s="74"/>
      <c r="BB121" s="1055"/>
      <c r="BH121" s="74"/>
      <c r="BN121" s="1218"/>
      <c r="BO121" s="338"/>
      <c r="BP121" s="338"/>
      <c r="BQ121" s="338"/>
      <c r="BR121" s="338"/>
      <c r="BS121" s="1156"/>
      <c r="BT121" s="338"/>
      <c r="BU121" s="338"/>
      <c r="BV121" s="338"/>
      <c r="BW121" s="338"/>
      <c r="BX121" s="338"/>
      <c r="BY121" s="148"/>
      <c r="CC121" s="1055"/>
      <c r="CK121" s="74"/>
      <c r="CO121" s="1055"/>
      <c r="CU121" s="74"/>
      <c r="CX121" s="1055"/>
      <c r="DD121" s="293"/>
      <c r="DE121" s="338"/>
      <c r="DF121" s="338"/>
      <c r="DG121" s="338"/>
      <c r="DH121" s="338"/>
      <c r="DI121" s="338"/>
      <c r="DJ121" s="338"/>
      <c r="DK121" s="338"/>
      <c r="DL121" s="1103"/>
      <c r="DM121" s="338"/>
      <c r="DN121" s="338"/>
      <c r="DO121" s="338"/>
      <c r="DP121" s="338"/>
      <c r="DQ121" s="338"/>
      <c r="DR121" s="337"/>
      <c r="DS121" s="338"/>
      <c r="DT121" s="338"/>
      <c r="DU121" s="338"/>
      <c r="DV121" s="338"/>
      <c r="DW121" s="338"/>
      <c r="DX121" s="1103"/>
      <c r="DY121" s="338"/>
      <c r="DZ121" s="338"/>
      <c r="EA121" s="338"/>
      <c r="EB121" s="338"/>
      <c r="EC121" s="338"/>
      <c r="ED121" s="74"/>
      <c r="EE121" s="338"/>
      <c r="EF121" s="338"/>
      <c r="EG121" s="338"/>
      <c r="EH121" s="338"/>
      <c r="EI121" s="338"/>
      <c r="EJ121" s="338"/>
      <c r="EK121" s="338"/>
      <c r="EL121" s="1103"/>
      <c r="EM121" s="338"/>
      <c r="EN121" s="338"/>
      <c r="ER121" s="1253"/>
      <c r="ES121" s="74"/>
      <c r="EW121" s="1131"/>
      <c r="EX121" s="75" t="s">
        <v>381</v>
      </c>
      <c r="FQ121" s="1378"/>
      <c r="GM121" s="74"/>
    </row>
    <row r="122" spans="1:195" s="75" customFormat="1" x14ac:dyDescent="0.25">
      <c r="A122" s="75" t="s">
        <v>382</v>
      </c>
      <c r="C122" s="150"/>
      <c r="T122" s="1055"/>
      <c r="AI122" s="74"/>
      <c r="AN122" s="1055"/>
      <c r="AT122" s="74"/>
      <c r="BB122" s="1055"/>
      <c r="BH122" s="74"/>
      <c r="BN122" s="1218"/>
      <c r="BO122" s="338"/>
      <c r="BP122" s="338"/>
      <c r="BQ122" s="338"/>
      <c r="BR122" s="338"/>
      <c r="BS122" s="1156"/>
      <c r="BT122" s="338"/>
      <c r="BU122" s="338"/>
      <c r="BV122" s="338"/>
      <c r="BW122" s="338"/>
      <c r="BX122" s="338"/>
      <c r="BY122" s="150"/>
      <c r="CC122" s="1055"/>
      <c r="CK122" s="74"/>
      <c r="CO122" s="1055"/>
      <c r="CU122" s="74"/>
      <c r="CX122" s="1055"/>
      <c r="DD122" s="293"/>
      <c r="DE122" s="338"/>
      <c r="DF122" s="338"/>
      <c r="DG122" s="338"/>
      <c r="DH122" s="338"/>
      <c r="DI122" s="338"/>
      <c r="DJ122" s="338"/>
      <c r="DK122" s="338"/>
      <c r="DL122" s="1103"/>
      <c r="DM122" s="338"/>
      <c r="DN122" s="338"/>
      <c r="DO122" s="338"/>
      <c r="DP122" s="338"/>
      <c r="DQ122" s="338"/>
      <c r="DR122" s="337"/>
      <c r="DS122" s="338"/>
      <c r="DT122" s="338"/>
      <c r="DU122" s="338"/>
      <c r="DV122" s="338"/>
      <c r="DW122" s="338"/>
      <c r="DX122" s="1103"/>
      <c r="DY122" s="338"/>
      <c r="DZ122" s="338"/>
      <c r="EA122" s="338"/>
      <c r="EB122" s="338"/>
      <c r="EC122" s="338"/>
      <c r="ED122" s="74"/>
      <c r="EE122" s="338"/>
      <c r="EF122" s="338"/>
      <c r="EG122" s="338"/>
      <c r="EH122" s="338"/>
      <c r="EI122" s="338"/>
      <c r="EJ122" s="338"/>
      <c r="EK122" s="338"/>
      <c r="EL122" s="1103"/>
      <c r="EM122" s="338"/>
      <c r="EN122" s="338"/>
      <c r="ER122" s="1253"/>
      <c r="ES122" s="74"/>
      <c r="EW122" s="1131"/>
      <c r="EX122" s="75" t="s">
        <v>382</v>
      </c>
      <c r="FQ122" s="1378"/>
      <c r="GM122" s="74"/>
    </row>
    <row r="123" spans="1:195" s="75" customFormat="1" x14ac:dyDescent="0.25">
      <c r="A123" s="75" t="s">
        <v>383</v>
      </c>
      <c r="C123" s="150"/>
      <c r="T123" s="1055"/>
      <c r="AI123" s="74"/>
      <c r="AN123" s="1055"/>
      <c r="AT123" s="74"/>
      <c r="BB123" s="1055"/>
      <c r="BH123" s="74"/>
      <c r="BN123" s="1218"/>
      <c r="BO123" s="338"/>
      <c r="BP123" s="338"/>
      <c r="BQ123" s="338"/>
      <c r="BR123" s="338"/>
      <c r="BS123" s="1156"/>
      <c r="BT123" s="338"/>
      <c r="BU123" s="338"/>
      <c r="BV123" s="338"/>
      <c r="BW123" s="338"/>
      <c r="BX123" s="338"/>
      <c r="BY123" s="150"/>
      <c r="CC123" s="1055"/>
      <c r="CK123" s="74"/>
      <c r="CO123" s="1055"/>
      <c r="CU123" s="74"/>
      <c r="CX123" s="1055"/>
      <c r="DD123" s="293"/>
      <c r="DE123" s="338"/>
      <c r="DF123" s="338"/>
      <c r="DG123" s="338"/>
      <c r="DH123" s="338"/>
      <c r="DI123" s="338"/>
      <c r="DJ123" s="338"/>
      <c r="DK123" s="338"/>
      <c r="DL123" s="1103"/>
      <c r="DM123" s="338"/>
      <c r="DN123" s="338"/>
      <c r="DO123" s="338"/>
      <c r="DP123" s="338"/>
      <c r="DQ123" s="338"/>
      <c r="DR123" s="337"/>
      <c r="DS123" s="338"/>
      <c r="DT123" s="338"/>
      <c r="DU123" s="338"/>
      <c r="DV123" s="338"/>
      <c r="DW123" s="338"/>
      <c r="DX123" s="1103"/>
      <c r="DY123" s="338"/>
      <c r="DZ123" s="338"/>
      <c r="EA123" s="338"/>
      <c r="EB123" s="338"/>
      <c r="EC123" s="338"/>
      <c r="ED123" s="74"/>
      <c r="EE123" s="338"/>
      <c r="EF123" s="338"/>
      <c r="EG123" s="338"/>
      <c r="EH123" s="338"/>
      <c r="EI123" s="338"/>
      <c r="EJ123" s="338"/>
      <c r="EK123" s="338"/>
      <c r="EL123" s="1103"/>
      <c r="EM123" s="338"/>
      <c r="EN123" s="338"/>
      <c r="ER123" s="1253"/>
      <c r="ES123" s="74"/>
      <c r="EW123" s="1131"/>
      <c r="EX123" s="75" t="s">
        <v>383</v>
      </c>
      <c r="FQ123" s="1378"/>
      <c r="GM123" s="74"/>
    </row>
    <row r="124" spans="1:195" s="75" customFormat="1" x14ac:dyDescent="0.25">
      <c r="A124" s="75" t="s">
        <v>384</v>
      </c>
      <c r="C124" s="74"/>
      <c r="T124" s="1055"/>
      <c r="AI124" s="74"/>
      <c r="AN124" s="1055"/>
      <c r="AT124" s="74"/>
      <c r="BB124" s="1055"/>
      <c r="BH124" s="74"/>
      <c r="BN124" s="1218"/>
      <c r="BO124" s="338"/>
      <c r="BP124" s="338"/>
      <c r="BQ124" s="338"/>
      <c r="BR124" s="338"/>
      <c r="BS124" s="1156"/>
      <c r="BT124" s="338"/>
      <c r="BU124" s="338"/>
      <c r="BV124" s="338"/>
      <c r="BW124" s="338"/>
      <c r="BX124" s="338"/>
      <c r="BY124" s="74"/>
      <c r="CC124" s="1055"/>
      <c r="CK124" s="74"/>
      <c r="CO124" s="1055"/>
      <c r="CU124" s="74"/>
      <c r="CX124" s="1055"/>
      <c r="DD124" s="293"/>
      <c r="DE124" s="338"/>
      <c r="DF124" s="338"/>
      <c r="DG124" s="338"/>
      <c r="DH124" s="338"/>
      <c r="DI124" s="338"/>
      <c r="DJ124" s="338"/>
      <c r="DK124" s="338"/>
      <c r="DL124" s="1103"/>
      <c r="DM124" s="338"/>
      <c r="DN124" s="338"/>
      <c r="DO124" s="338"/>
      <c r="DP124" s="338"/>
      <c r="DQ124" s="338"/>
      <c r="DR124" s="337"/>
      <c r="DS124" s="338"/>
      <c r="DT124" s="338"/>
      <c r="DU124" s="338"/>
      <c r="DV124" s="338"/>
      <c r="DW124" s="338"/>
      <c r="DX124" s="1103"/>
      <c r="DY124" s="338"/>
      <c r="DZ124" s="338"/>
      <c r="EA124" s="338"/>
      <c r="EB124" s="338"/>
      <c r="EC124" s="338"/>
      <c r="ED124" s="74"/>
      <c r="EE124" s="338"/>
      <c r="EF124" s="338"/>
      <c r="EG124" s="338"/>
      <c r="EH124" s="338"/>
      <c r="EI124" s="338"/>
      <c r="EJ124" s="338"/>
      <c r="EK124" s="338"/>
      <c r="EL124" s="1103"/>
      <c r="EM124" s="338"/>
      <c r="EN124" s="338"/>
      <c r="ER124" s="1253"/>
      <c r="ES124" s="74"/>
      <c r="EW124" s="1131"/>
      <c r="EX124" s="75" t="s">
        <v>384</v>
      </c>
      <c r="FQ124" s="1378"/>
      <c r="GM124" s="74"/>
    </row>
    <row r="125" spans="1:195" s="75" customFormat="1" x14ac:dyDescent="0.25">
      <c r="C125" s="74"/>
      <c r="T125" s="1055"/>
      <c r="AI125" s="74"/>
      <c r="AN125" s="1055"/>
      <c r="AT125" s="74"/>
      <c r="BB125" s="1055"/>
      <c r="BH125" s="74"/>
      <c r="BN125" s="1218"/>
      <c r="BO125" s="338"/>
      <c r="BP125" s="338"/>
      <c r="BQ125" s="338"/>
      <c r="BR125" s="338"/>
      <c r="BS125" s="1156"/>
      <c r="BT125" s="338"/>
      <c r="BU125" s="338"/>
      <c r="BV125" s="338"/>
      <c r="BW125" s="338"/>
      <c r="BX125" s="338"/>
      <c r="BY125" s="74"/>
      <c r="CC125" s="1055"/>
      <c r="CK125" s="74"/>
      <c r="CO125" s="1055"/>
      <c r="CU125" s="74"/>
      <c r="CX125" s="1055"/>
      <c r="DD125" s="293"/>
      <c r="DE125" s="338"/>
      <c r="DF125" s="338"/>
      <c r="DG125" s="338"/>
      <c r="DH125" s="338"/>
      <c r="DI125" s="338"/>
      <c r="DJ125" s="338"/>
      <c r="DK125" s="338"/>
      <c r="DL125" s="1103"/>
      <c r="DM125" s="338"/>
      <c r="DN125" s="338"/>
      <c r="DO125" s="338"/>
      <c r="DP125" s="338"/>
      <c r="DQ125" s="338"/>
      <c r="DR125" s="337"/>
      <c r="DS125" s="338"/>
      <c r="DT125" s="338"/>
      <c r="DU125" s="338"/>
      <c r="DV125" s="338"/>
      <c r="DW125" s="338"/>
      <c r="DX125" s="1103"/>
      <c r="DY125" s="338"/>
      <c r="DZ125" s="338"/>
      <c r="EA125" s="338"/>
      <c r="EB125" s="338"/>
      <c r="EC125" s="338"/>
      <c r="ED125" s="74"/>
      <c r="EE125" s="338"/>
      <c r="EF125" s="338"/>
      <c r="EG125" s="338"/>
      <c r="EH125" s="338"/>
      <c r="EI125" s="338"/>
      <c r="EJ125" s="338"/>
      <c r="EK125" s="338"/>
      <c r="EL125" s="1103"/>
      <c r="EM125" s="338"/>
      <c r="EN125" s="338"/>
      <c r="ER125" s="1253"/>
      <c r="ES125" s="74"/>
      <c r="EW125" s="1131"/>
      <c r="FQ125" s="1378"/>
      <c r="GM125" s="74"/>
    </row>
    <row r="126" spans="1:195" s="75" customFormat="1" x14ac:dyDescent="0.25">
      <c r="A126" s="650" t="s">
        <v>80</v>
      </c>
      <c r="B126" s="650"/>
      <c r="C126" s="138"/>
      <c r="T126" s="1055"/>
      <c r="AI126" s="74"/>
      <c r="AN126" s="1055"/>
      <c r="AT126" s="74"/>
      <c r="BB126" s="1055"/>
      <c r="BH126" s="74"/>
      <c r="BN126" s="1218"/>
      <c r="BO126" s="338"/>
      <c r="BP126" s="338"/>
      <c r="BQ126" s="338"/>
      <c r="BR126" s="338"/>
      <c r="BS126" s="1156"/>
      <c r="BT126" s="338"/>
      <c r="BU126" s="338"/>
      <c r="BV126" s="338"/>
      <c r="BW126" s="338"/>
      <c r="BX126" s="338"/>
      <c r="BY126" s="138"/>
      <c r="CC126" s="1055"/>
      <c r="CK126" s="74"/>
      <c r="CO126" s="1055"/>
      <c r="CU126" s="74"/>
      <c r="CX126" s="1055"/>
      <c r="DD126" s="293"/>
      <c r="DE126" s="338"/>
      <c r="DF126" s="338"/>
      <c r="DG126" s="338"/>
      <c r="DH126" s="338"/>
      <c r="DI126" s="338"/>
      <c r="DJ126" s="338"/>
      <c r="DK126" s="338"/>
      <c r="DL126" s="1103"/>
      <c r="DM126" s="338"/>
      <c r="DN126" s="338"/>
      <c r="DO126" s="338"/>
      <c r="DP126" s="338"/>
      <c r="DQ126" s="338"/>
      <c r="DR126" s="337"/>
      <c r="DS126" s="338"/>
      <c r="DT126" s="338"/>
      <c r="DU126" s="338"/>
      <c r="DV126" s="338"/>
      <c r="DW126" s="338"/>
      <c r="DX126" s="1103"/>
      <c r="DY126" s="338"/>
      <c r="DZ126" s="338"/>
      <c r="EA126" s="338"/>
      <c r="EB126" s="338"/>
      <c r="EC126" s="338"/>
      <c r="ED126" s="74"/>
      <c r="EE126" s="338"/>
      <c r="EF126" s="338"/>
      <c r="EG126" s="338"/>
      <c r="EH126" s="338"/>
      <c r="EI126" s="338"/>
      <c r="EJ126" s="338"/>
      <c r="EK126" s="338"/>
      <c r="EL126" s="1103"/>
      <c r="EM126" s="338"/>
      <c r="EN126" s="338"/>
      <c r="ER126" s="1253"/>
      <c r="ES126" s="74"/>
      <c r="EW126" s="1131"/>
      <c r="EX126" s="650" t="s">
        <v>80</v>
      </c>
      <c r="FQ126" s="1378"/>
      <c r="GM126" s="74"/>
    </row>
    <row r="127" spans="1:195" s="75" customFormat="1" x14ac:dyDescent="0.25">
      <c r="A127" s="456" t="s">
        <v>78</v>
      </c>
      <c r="B127" s="456"/>
      <c r="C127" s="146"/>
      <c r="T127" s="1055"/>
      <c r="AI127" s="74"/>
      <c r="AN127" s="1055"/>
      <c r="AT127" s="74"/>
      <c r="BB127" s="1055"/>
      <c r="BH127" s="74"/>
      <c r="BN127" s="1218"/>
      <c r="BO127" s="338"/>
      <c r="BP127" s="338"/>
      <c r="BQ127" s="338"/>
      <c r="BR127" s="338"/>
      <c r="BS127" s="1156"/>
      <c r="BT127" s="338"/>
      <c r="BU127" s="338"/>
      <c r="BV127" s="338"/>
      <c r="BW127" s="338"/>
      <c r="BX127" s="338"/>
      <c r="BY127" s="146"/>
      <c r="CC127" s="1055"/>
      <c r="CK127" s="74"/>
      <c r="CO127" s="1055"/>
      <c r="CU127" s="74"/>
      <c r="CX127" s="1055"/>
      <c r="DD127" s="293"/>
      <c r="DE127" s="338"/>
      <c r="DF127" s="338"/>
      <c r="DG127" s="338"/>
      <c r="DH127" s="338"/>
      <c r="DI127" s="338"/>
      <c r="DJ127" s="338"/>
      <c r="DK127" s="338"/>
      <c r="DL127" s="1103"/>
      <c r="DM127" s="338"/>
      <c r="DN127" s="338"/>
      <c r="DO127" s="338"/>
      <c r="DP127" s="338"/>
      <c r="DQ127" s="338"/>
      <c r="DR127" s="337"/>
      <c r="DS127" s="338"/>
      <c r="DT127" s="338"/>
      <c r="DU127" s="338"/>
      <c r="DV127" s="338"/>
      <c r="DW127" s="338"/>
      <c r="DX127" s="1103"/>
      <c r="DY127" s="338"/>
      <c r="DZ127" s="338"/>
      <c r="EA127" s="338"/>
      <c r="EB127" s="338"/>
      <c r="EC127" s="338"/>
      <c r="ED127" s="74"/>
      <c r="EE127" s="338"/>
      <c r="EF127" s="338"/>
      <c r="EG127" s="338"/>
      <c r="EH127" s="338"/>
      <c r="EI127" s="338"/>
      <c r="EJ127" s="338"/>
      <c r="EK127" s="338"/>
      <c r="EL127" s="1103"/>
      <c r="EM127" s="338"/>
      <c r="EN127" s="338"/>
      <c r="ER127" s="1253"/>
      <c r="ES127" s="74"/>
      <c r="EW127" s="1131"/>
      <c r="EX127" s="456" t="s">
        <v>78</v>
      </c>
      <c r="FQ127" s="1378"/>
      <c r="GM127" s="74"/>
    </row>
    <row r="128" spans="1:195" s="75" customFormat="1" x14ac:dyDescent="0.25">
      <c r="A128" s="635" t="s">
        <v>215</v>
      </c>
      <c r="B128" s="643">
        <f>B114/B$113</f>
        <v>1.0129870129870129</v>
      </c>
      <c r="C128" s="923">
        <f>C114/C$113</f>
        <v>8.372946859903381E-2</v>
      </c>
      <c r="T128" s="1055"/>
      <c r="AI128" s="74"/>
      <c r="AN128" s="1055"/>
      <c r="AT128" s="74"/>
      <c r="BB128" s="1055"/>
      <c r="BH128" s="74"/>
      <c r="BN128" s="1218"/>
      <c r="BO128" s="338"/>
      <c r="BP128" s="338"/>
      <c r="BQ128" s="338"/>
      <c r="BR128" s="338"/>
      <c r="BS128" s="1156"/>
      <c r="BT128" s="338"/>
      <c r="BU128" s="338"/>
      <c r="BV128" s="338"/>
      <c r="BW128" s="338"/>
      <c r="BX128" s="338"/>
      <c r="BY128" s="926"/>
      <c r="CC128" s="1055"/>
      <c r="CK128" s="74"/>
      <c r="CO128" s="1055"/>
      <c r="CU128" s="74"/>
      <c r="CX128" s="1055"/>
      <c r="DD128" s="293"/>
      <c r="DE128" s="338"/>
      <c r="DF128" s="338"/>
      <c r="DG128" s="338"/>
      <c r="DH128" s="338"/>
      <c r="DI128" s="338"/>
      <c r="DJ128" s="338"/>
      <c r="DK128" s="338"/>
      <c r="DL128" s="1103"/>
      <c r="DM128" s="338"/>
      <c r="DN128" s="338"/>
      <c r="DO128" s="338"/>
      <c r="DP128" s="338"/>
      <c r="DQ128" s="338"/>
      <c r="DR128" s="337"/>
      <c r="DS128" s="338"/>
      <c r="DT128" s="338"/>
      <c r="DU128" s="338"/>
      <c r="DV128" s="338"/>
      <c r="DW128" s="338"/>
      <c r="DX128" s="1103"/>
      <c r="DY128" s="338"/>
      <c r="DZ128" s="338"/>
      <c r="EA128" s="338"/>
      <c r="EB128" s="338"/>
      <c r="EC128" s="338"/>
      <c r="ED128" s="74"/>
      <c r="EE128" s="338"/>
      <c r="EF128" s="338"/>
      <c r="EG128" s="338"/>
      <c r="EH128" s="338"/>
      <c r="EI128" s="338"/>
      <c r="EJ128" s="338"/>
      <c r="EK128" s="338"/>
      <c r="EL128" s="1103"/>
      <c r="EM128" s="338"/>
      <c r="EN128" s="338"/>
      <c r="ER128" s="1253"/>
      <c r="ES128" s="74"/>
      <c r="EW128" s="1131"/>
      <c r="EX128" s="635" t="s">
        <v>215</v>
      </c>
      <c r="FQ128" s="1378"/>
      <c r="GM128" s="74"/>
    </row>
    <row r="129" spans="1:195" s="75" customFormat="1" x14ac:dyDescent="0.25">
      <c r="A129" s="193" t="s">
        <v>76</v>
      </c>
      <c r="C129" s="923">
        <f>C115/C$113</f>
        <v>9.0005024154589375</v>
      </c>
      <c r="T129" s="1055"/>
      <c r="AI129" s="74"/>
      <c r="AN129" s="1055"/>
      <c r="AT129" s="74"/>
      <c r="BB129" s="1055"/>
      <c r="BH129" s="74"/>
      <c r="BN129" s="1218"/>
      <c r="BO129" s="338"/>
      <c r="BP129" s="338"/>
      <c r="BQ129" s="338"/>
      <c r="BR129" s="338"/>
      <c r="BS129" s="1156"/>
      <c r="BT129" s="338"/>
      <c r="BU129" s="338"/>
      <c r="BV129" s="338"/>
      <c r="BW129" s="338"/>
      <c r="BX129" s="338"/>
      <c r="BY129" s="74"/>
      <c r="CC129" s="1055"/>
      <c r="CK129" s="74"/>
      <c r="CO129" s="1055"/>
      <c r="CU129" s="74"/>
      <c r="CX129" s="1055"/>
      <c r="DD129" s="293"/>
      <c r="DE129" s="338"/>
      <c r="DF129" s="338"/>
      <c r="DG129" s="338"/>
      <c r="DH129" s="338"/>
      <c r="DI129" s="338"/>
      <c r="DJ129" s="338"/>
      <c r="DK129" s="338"/>
      <c r="DL129" s="1103"/>
      <c r="DM129" s="338"/>
      <c r="DN129" s="338"/>
      <c r="DO129" s="338"/>
      <c r="DP129" s="338"/>
      <c r="DQ129" s="338"/>
      <c r="DR129" s="337"/>
      <c r="DS129" s="338"/>
      <c r="DT129" s="338"/>
      <c r="DU129" s="338"/>
      <c r="DV129" s="338"/>
      <c r="DW129" s="338"/>
      <c r="DX129" s="1103"/>
      <c r="DY129" s="338"/>
      <c r="DZ129" s="338"/>
      <c r="EA129" s="338"/>
      <c r="EB129" s="338"/>
      <c r="EC129" s="338"/>
      <c r="ED129" s="74"/>
      <c r="EE129" s="338"/>
      <c r="EF129" s="338"/>
      <c r="EG129" s="338"/>
      <c r="EH129" s="338"/>
      <c r="EI129" s="338"/>
      <c r="EJ129" s="338"/>
      <c r="EK129" s="338"/>
      <c r="EL129" s="1103"/>
      <c r="EM129" s="338"/>
      <c r="EN129" s="338"/>
      <c r="ER129" s="1253"/>
      <c r="ES129" s="74"/>
      <c r="EW129" s="1131"/>
      <c r="EX129" s="193" t="s">
        <v>76</v>
      </c>
      <c r="FQ129" s="1378"/>
      <c r="GM129" s="74"/>
    </row>
    <row r="130" spans="1:195" s="75" customFormat="1" x14ac:dyDescent="0.25">
      <c r="A130" s="75" t="s">
        <v>77</v>
      </c>
      <c r="C130" s="923">
        <f t="shared" ref="C130:C138" si="153">C116/C$113</f>
        <v>2.659574879227053</v>
      </c>
      <c r="T130" s="1055"/>
      <c r="AI130" s="74"/>
      <c r="AN130" s="1055"/>
      <c r="AT130" s="74"/>
      <c r="BB130" s="1055"/>
      <c r="BH130" s="74"/>
      <c r="BN130" s="1218"/>
      <c r="BO130" s="338"/>
      <c r="BP130" s="338"/>
      <c r="BQ130" s="338"/>
      <c r="BR130" s="338"/>
      <c r="BS130" s="1156"/>
      <c r="BT130" s="338"/>
      <c r="BU130" s="338"/>
      <c r="BV130" s="338"/>
      <c r="BW130" s="338"/>
      <c r="BX130" s="338"/>
      <c r="BY130" s="74"/>
      <c r="CC130" s="1055"/>
      <c r="CK130" s="74"/>
      <c r="CO130" s="1055"/>
      <c r="CU130" s="74"/>
      <c r="CX130" s="1055"/>
      <c r="DD130" s="293"/>
      <c r="DE130" s="338"/>
      <c r="DF130" s="338"/>
      <c r="DG130" s="338"/>
      <c r="DH130" s="338"/>
      <c r="DI130" s="338"/>
      <c r="DJ130" s="338"/>
      <c r="DK130" s="338"/>
      <c r="DL130" s="1103"/>
      <c r="DM130" s="338"/>
      <c r="DN130" s="338"/>
      <c r="DO130" s="338"/>
      <c r="DP130" s="338"/>
      <c r="DQ130" s="338"/>
      <c r="DR130" s="337"/>
      <c r="DS130" s="338"/>
      <c r="DT130" s="338"/>
      <c r="DU130" s="338"/>
      <c r="DV130" s="338"/>
      <c r="DW130" s="338"/>
      <c r="DX130" s="1103"/>
      <c r="DY130" s="338"/>
      <c r="DZ130" s="338"/>
      <c r="EA130" s="338"/>
      <c r="EB130" s="338"/>
      <c r="EC130" s="338"/>
      <c r="ED130" s="74"/>
      <c r="EE130" s="338"/>
      <c r="EF130" s="338"/>
      <c r="EG130" s="338"/>
      <c r="EH130" s="338"/>
      <c r="EI130" s="338"/>
      <c r="EJ130" s="338"/>
      <c r="EK130" s="338"/>
      <c r="EL130" s="1103"/>
      <c r="EM130" s="338"/>
      <c r="EN130" s="338"/>
      <c r="ER130" s="1253"/>
      <c r="ES130" s="74"/>
      <c r="EW130" s="1131"/>
      <c r="EX130" s="75" t="s">
        <v>77</v>
      </c>
      <c r="FQ130" s="1378"/>
      <c r="GM130" s="74"/>
    </row>
    <row r="131" spans="1:195" s="75" customFormat="1" x14ac:dyDescent="0.25">
      <c r="A131" s="75" t="s">
        <v>216</v>
      </c>
      <c r="C131" s="923">
        <f t="shared" si="153"/>
        <v>1.2502415458937198E-2</v>
      </c>
      <c r="T131" s="1055"/>
      <c r="AI131" s="74"/>
      <c r="AN131" s="1055"/>
      <c r="AT131" s="74"/>
      <c r="BB131" s="1055"/>
      <c r="BH131" s="74"/>
      <c r="BN131" s="1218"/>
      <c r="BO131" s="338"/>
      <c r="BP131" s="338"/>
      <c r="BQ131" s="338"/>
      <c r="BR131" s="338"/>
      <c r="BS131" s="1156"/>
      <c r="BT131" s="338"/>
      <c r="BU131" s="338"/>
      <c r="BV131" s="338"/>
      <c r="BW131" s="338"/>
      <c r="BX131" s="338"/>
      <c r="BY131" s="74"/>
      <c r="CC131" s="1055"/>
      <c r="CK131" s="74"/>
      <c r="CO131" s="1055"/>
      <c r="CU131" s="74"/>
      <c r="CX131" s="1055"/>
      <c r="DD131" s="293"/>
      <c r="DE131" s="338"/>
      <c r="DF131" s="338"/>
      <c r="DG131" s="338"/>
      <c r="DH131" s="338"/>
      <c r="DI131" s="338"/>
      <c r="DJ131" s="338"/>
      <c r="DK131" s="338"/>
      <c r="DL131" s="1103"/>
      <c r="DM131" s="338"/>
      <c r="DN131" s="338"/>
      <c r="DO131" s="338"/>
      <c r="DP131" s="338"/>
      <c r="DQ131" s="338"/>
      <c r="DR131" s="337"/>
      <c r="DS131" s="338"/>
      <c r="DT131" s="338"/>
      <c r="DU131" s="338"/>
      <c r="DV131" s="338"/>
      <c r="DW131" s="338"/>
      <c r="DX131" s="1103"/>
      <c r="DY131" s="338"/>
      <c r="DZ131" s="338"/>
      <c r="EA131" s="338"/>
      <c r="EB131" s="338"/>
      <c r="EC131" s="338"/>
      <c r="ED131" s="74"/>
      <c r="EE131" s="338"/>
      <c r="EF131" s="338"/>
      <c r="EG131" s="338"/>
      <c r="EH131" s="338"/>
      <c r="EI131" s="338"/>
      <c r="EJ131" s="338"/>
      <c r="EK131" s="338"/>
      <c r="EL131" s="1103"/>
      <c r="EM131" s="338"/>
      <c r="EN131" s="338"/>
      <c r="ER131" s="1253"/>
      <c r="ES131" s="74"/>
      <c r="EW131" s="1131"/>
      <c r="EX131" s="75" t="s">
        <v>216</v>
      </c>
      <c r="FQ131" s="1378"/>
      <c r="GM131" s="74"/>
    </row>
    <row r="132" spans="1:195" s="75" customFormat="1" x14ac:dyDescent="0.25">
      <c r="A132" s="75" t="s">
        <v>217</v>
      </c>
      <c r="C132" s="923">
        <f t="shared" si="153"/>
        <v>0</v>
      </c>
      <c r="T132" s="1055"/>
      <c r="AI132" s="74"/>
      <c r="AN132" s="1055"/>
      <c r="AT132" s="74"/>
      <c r="BB132" s="1055"/>
      <c r="BH132" s="74"/>
      <c r="BN132" s="1218"/>
      <c r="BO132" s="338"/>
      <c r="BP132" s="338"/>
      <c r="BQ132" s="338"/>
      <c r="BR132" s="338"/>
      <c r="BS132" s="1156"/>
      <c r="BT132" s="338"/>
      <c r="BU132" s="338"/>
      <c r="BV132" s="338"/>
      <c r="BW132" s="338"/>
      <c r="BX132" s="338"/>
      <c r="BY132" s="74"/>
      <c r="CC132" s="1055"/>
      <c r="CK132" s="74"/>
      <c r="CO132" s="1055"/>
      <c r="CU132" s="74"/>
      <c r="CX132" s="1055"/>
      <c r="DD132" s="293"/>
      <c r="DE132" s="338"/>
      <c r="DF132" s="338"/>
      <c r="DG132" s="338"/>
      <c r="DH132" s="338"/>
      <c r="DI132" s="338"/>
      <c r="DJ132" s="338"/>
      <c r="DK132" s="338"/>
      <c r="DL132" s="1103"/>
      <c r="DM132" s="338"/>
      <c r="DN132" s="338"/>
      <c r="DO132" s="338"/>
      <c r="DP132" s="338"/>
      <c r="DQ132" s="338"/>
      <c r="DR132" s="337"/>
      <c r="DS132" s="338"/>
      <c r="DT132" s="338"/>
      <c r="DU132" s="338"/>
      <c r="DV132" s="338"/>
      <c r="DW132" s="338"/>
      <c r="DX132" s="1103"/>
      <c r="DY132" s="338"/>
      <c r="DZ132" s="338"/>
      <c r="EA132" s="338"/>
      <c r="EB132" s="338"/>
      <c r="EC132" s="338"/>
      <c r="ED132" s="74"/>
      <c r="EE132" s="338"/>
      <c r="EF132" s="338"/>
      <c r="EG132" s="338"/>
      <c r="EH132" s="338"/>
      <c r="EI132" s="338"/>
      <c r="EJ132" s="338"/>
      <c r="EK132" s="338"/>
      <c r="EL132" s="1103"/>
      <c r="EM132" s="338"/>
      <c r="EN132" s="338"/>
      <c r="ER132" s="1253"/>
      <c r="ES132" s="74"/>
      <c r="EW132" s="1131"/>
      <c r="EX132" s="75" t="s">
        <v>217</v>
      </c>
      <c r="FQ132" s="1378"/>
      <c r="GM132" s="74"/>
    </row>
    <row r="133" spans="1:195" s="75" customFormat="1" x14ac:dyDescent="0.25">
      <c r="A133" s="75" t="s">
        <v>218</v>
      </c>
      <c r="C133" s="923">
        <f t="shared" si="153"/>
        <v>3.0917874396135265E-3</v>
      </c>
      <c r="T133" s="1055"/>
      <c r="AI133" s="74"/>
      <c r="AN133" s="1055"/>
      <c r="AT133" s="74"/>
      <c r="BB133" s="1055"/>
      <c r="BH133" s="74"/>
      <c r="BN133" s="1218"/>
      <c r="BO133" s="338"/>
      <c r="BP133" s="338"/>
      <c r="BQ133" s="338"/>
      <c r="BR133" s="338"/>
      <c r="BS133" s="1156"/>
      <c r="BT133" s="338"/>
      <c r="BU133" s="338"/>
      <c r="BV133" s="338"/>
      <c r="BW133" s="338"/>
      <c r="BX133" s="338"/>
      <c r="BY133" s="74"/>
      <c r="CC133" s="1055"/>
      <c r="CK133" s="74"/>
      <c r="CO133" s="1055"/>
      <c r="CU133" s="74"/>
      <c r="CX133" s="1055"/>
      <c r="DD133" s="293"/>
      <c r="DE133" s="338"/>
      <c r="DF133" s="338"/>
      <c r="DG133" s="338"/>
      <c r="DH133" s="338"/>
      <c r="DI133" s="338"/>
      <c r="DJ133" s="338"/>
      <c r="DK133" s="338"/>
      <c r="DL133" s="1103"/>
      <c r="DM133" s="338"/>
      <c r="DN133" s="338"/>
      <c r="DO133" s="338"/>
      <c r="DP133" s="338"/>
      <c r="DQ133" s="338"/>
      <c r="DR133" s="337"/>
      <c r="DS133" s="338"/>
      <c r="DT133" s="338"/>
      <c r="DU133" s="338"/>
      <c r="DV133" s="338"/>
      <c r="DW133" s="338"/>
      <c r="DX133" s="1103"/>
      <c r="DY133" s="338"/>
      <c r="DZ133" s="338"/>
      <c r="EA133" s="338"/>
      <c r="EB133" s="338"/>
      <c r="EC133" s="338"/>
      <c r="ED133" s="74"/>
      <c r="EE133" s="338"/>
      <c r="EF133" s="338"/>
      <c r="EG133" s="338"/>
      <c r="EH133" s="338"/>
      <c r="EI133" s="338"/>
      <c r="EJ133" s="338"/>
      <c r="EK133" s="338"/>
      <c r="EL133" s="1103"/>
      <c r="EM133" s="338"/>
      <c r="EN133" s="338"/>
      <c r="ER133" s="1253"/>
      <c r="ES133" s="74"/>
      <c r="EW133" s="1131"/>
      <c r="EX133" s="75" t="s">
        <v>218</v>
      </c>
      <c r="FQ133" s="1378"/>
      <c r="GM133" s="74"/>
    </row>
    <row r="134" spans="1:195" s="75" customFormat="1" x14ac:dyDescent="0.25">
      <c r="A134" s="75" t="s">
        <v>380</v>
      </c>
      <c r="C134" s="923">
        <f t="shared" si="153"/>
        <v>0</v>
      </c>
      <c r="T134" s="1055"/>
      <c r="AI134" s="74"/>
      <c r="AN134" s="1055"/>
      <c r="AT134" s="74"/>
      <c r="BB134" s="1055"/>
      <c r="BH134" s="74"/>
      <c r="BN134" s="1218"/>
      <c r="BO134" s="338"/>
      <c r="BP134" s="338"/>
      <c r="BQ134" s="338"/>
      <c r="BR134" s="338"/>
      <c r="BS134" s="1156"/>
      <c r="BT134" s="338"/>
      <c r="BU134" s="338"/>
      <c r="BV134" s="338"/>
      <c r="BW134" s="338"/>
      <c r="BX134" s="338"/>
      <c r="BY134" s="74"/>
      <c r="CC134" s="1055"/>
      <c r="CK134" s="74"/>
      <c r="CO134" s="1055"/>
      <c r="CU134" s="74"/>
      <c r="CX134" s="1055"/>
      <c r="DD134" s="293"/>
      <c r="DE134" s="338"/>
      <c r="DF134" s="338"/>
      <c r="DG134" s="338"/>
      <c r="DH134" s="338"/>
      <c r="DI134" s="338"/>
      <c r="DJ134" s="338"/>
      <c r="DK134" s="338"/>
      <c r="DL134" s="1103"/>
      <c r="DM134" s="338"/>
      <c r="DN134" s="338"/>
      <c r="DO134" s="338"/>
      <c r="DP134" s="338"/>
      <c r="DQ134" s="338"/>
      <c r="DR134" s="337"/>
      <c r="DS134" s="338"/>
      <c r="DT134" s="338"/>
      <c r="DU134" s="338"/>
      <c r="DV134" s="338"/>
      <c r="DW134" s="338"/>
      <c r="DX134" s="1103"/>
      <c r="DY134" s="338"/>
      <c r="DZ134" s="338"/>
      <c r="EA134" s="338"/>
      <c r="EB134" s="338"/>
      <c r="EC134" s="338"/>
      <c r="ED134" s="74"/>
      <c r="EE134" s="338"/>
      <c r="EF134" s="338"/>
      <c r="EG134" s="338"/>
      <c r="EH134" s="338"/>
      <c r="EI134" s="338"/>
      <c r="EJ134" s="338"/>
      <c r="EK134" s="338"/>
      <c r="EL134" s="1103"/>
      <c r="EM134" s="338"/>
      <c r="EN134" s="338"/>
      <c r="ER134" s="1253"/>
      <c r="ES134" s="74"/>
      <c r="EW134" s="1131"/>
      <c r="EX134" s="75" t="s">
        <v>380</v>
      </c>
      <c r="FQ134" s="1378"/>
      <c r="GM134" s="74"/>
    </row>
    <row r="135" spans="1:195" s="75" customFormat="1" x14ac:dyDescent="0.25">
      <c r="A135" s="75" t="s">
        <v>381</v>
      </c>
      <c r="C135" s="923">
        <f t="shared" si="153"/>
        <v>0</v>
      </c>
      <c r="T135" s="1055"/>
      <c r="AI135" s="74"/>
      <c r="AN135" s="1055"/>
      <c r="AT135" s="74"/>
      <c r="BB135" s="1055"/>
      <c r="BH135" s="74"/>
      <c r="BN135" s="1218"/>
      <c r="BO135" s="338"/>
      <c r="BP135" s="338"/>
      <c r="BQ135" s="338"/>
      <c r="BR135" s="338"/>
      <c r="BS135" s="1156"/>
      <c r="BT135" s="338"/>
      <c r="BU135" s="338"/>
      <c r="BV135" s="338"/>
      <c r="BW135" s="338"/>
      <c r="BX135" s="338"/>
      <c r="BY135" s="74"/>
      <c r="CC135" s="1055"/>
      <c r="CK135" s="74"/>
      <c r="CO135" s="1055"/>
      <c r="CU135" s="74"/>
      <c r="CX135" s="1055"/>
      <c r="DD135" s="293"/>
      <c r="DE135" s="338"/>
      <c r="DF135" s="338"/>
      <c r="DG135" s="338"/>
      <c r="DH135" s="338"/>
      <c r="DI135" s="338"/>
      <c r="DJ135" s="338"/>
      <c r="DK135" s="338"/>
      <c r="DL135" s="1103"/>
      <c r="DM135" s="338"/>
      <c r="DN135" s="338"/>
      <c r="DO135" s="338"/>
      <c r="DP135" s="338"/>
      <c r="DQ135" s="338"/>
      <c r="DR135" s="337"/>
      <c r="DS135" s="338"/>
      <c r="DT135" s="338"/>
      <c r="DU135" s="338"/>
      <c r="DV135" s="338"/>
      <c r="DW135" s="338"/>
      <c r="DX135" s="1103"/>
      <c r="DY135" s="338"/>
      <c r="DZ135" s="338"/>
      <c r="EA135" s="338"/>
      <c r="EB135" s="338"/>
      <c r="EC135" s="338"/>
      <c r="ED135" s="74"/>
      <c r="EE135" s="338"/>
      <c r="EF135" s="338"/>
      <c r="EG135" s="338"/>
      <c r="EH135" s="338"/>
      <c r="EI135" s="338"/>
      <c r="EJ135" s="338"/>
      <c r="EK135" s="338"/>
      <c r="EL135" s="1103"/>
      <c r="EM135" s="338"/>
      <c r="EN135" s="338"/>
      <c r="ER135" s="1253"/>
      <c r="ES135" s="74"/>
      <c r="EW135" s="1131"/>
      <c r="EX135" s="75" t="s">
        <v>381</v>
      </c>
      <c r="FQ135" s="1378"/>
      <c r="GM135" s="74"/>
    </row>
    <row r="136" spans="1:195" s="75" customFormat="1" x14ac:dyDescent="0.25">
      <c r="A136" s="75" t="s">
        <v>382</v>
      </c>
      <c r="B136" s="194"/>
      <c r="C136" s="923">
        <f t="shared" si="153"/>
        <v>0</v>
      </c>
      <c r="T136" s="1055"/>
      <c r="AI136" s="74"/>
      <c r="AN136" s="1055"/>
      <c r="AT136" s="74"/>
      <c r="BB136" s="1055"/>
      <c r="BH136" s="74"/>
      <c r="BN136" s="1218"/>
      <c r="BO136" s="338"/>
      <c r="BP136" s="338"/>
      <c r="BQ136" s="338"/>
      <c r="BR136" s="338"/>
      <c r="BS136" s="1156"/>
      <c r="BT136" s="338"/>
      <c r="BU136" s="338"/>
      <c r="BV136" s="338"/>
      <c r="BW136" s="338"/>
      <c r="BX136" s="338"/>
      <c r="BY136" s="148"/>
      <c r="CC136" s="1055"/>
      <c r="CK136" s="74"/>
      <c r="CO136" s="1055"/>
      <c r="CU136" s="74"/>
      <c r="CX136" s="1055"/>
      <c r="DD136" s="293"/>
      <c r="DE136" s="338"/>
      <c r="DF136" s="338"/>
      <c r="DG136" s="338"/>
      <c r="DH136" s="338"/>
      <c r="DI136" s="338"/>
      <c r="DJ136" s="338"/>
      <c r="DK136" s="338"/>
      <c r="DL136" s="1103"/>
      <c r="DM136" s="338"/>
      <c r="DN136" s="338"/>
      <c r="DO136" s="338"/>
      <c r="DP136" s="338"/>
      <c r="DQ136" s="338"/>
      <c r="DR136" s="337"/>
      <c r="DS136" s="338"/>
      <c r="DT136" s="338"/>
      <c r="DU136" s="338"/>
      <c r="DV136" s="338"/>
      <c r="DW136" s="338"/>
      <c r="DX136" s="1103"/>
      <c r="DY136" s="338"/>
      <c r="DZ136" s="338"/>
      <c r="EA136" s="338"/>
      <c r="EB136" s="338"/>
      <c r="EC136" s="338"/>
      <c r="ED136" s="74"/>
      <c r="EE136" s="338"/>
      <c r="EF136" s="338"/>
      <c r="EG136" s="338"/>
      <c r="EH136" s="338"/>
      <c r="EI136" s="338"/>
      <c r="EJ136" s="338"/>
      <c r="EK136" s="338"/>
      <c r="EL136" s="1103"/>
      <c r="EM136" s="338"/>
      <c r="EN136" s="338"/>
      <c r="ER136" s="1253"/>
      <c r="ES136" s="74"/>
      <c r="EW136" s="1131"/>
      <c r="EX136" s="75" t="s">
        <v>382</v>
      </c>
      <c r="FQ136" s="1378"/>
      <c r="GM136" s="74"/>
    </row>
    <row r="137" spans="1:195" s="75" customFormat="1" x14ac:dyDescent="0.25">
      <c r="A137" s="75" t="s">
        <v>383</v>
      </c>
      <c r="C137" s="923">
        <f t="shared" si="153"/>
        <v>0</v>
      </c>
      <c r="T137" s="1055"/>
      <c r="AI137" s="74"/>
      <c r="AN137" s="1055"/>
      <c r="AT137" s="74"/>
      <c r="BB137" s="1055"/>
      <c r="BH137" s="74"/>
      <c r="BN137" s="1218"/>
      <c r="BO137" s="338"/>
      <c r="BP137" s="338"/>
      <c r="BQ137" s="338"/>
      <c r="BR137" s="338"/>
      <c r="BS137" s="1156"/>
      <c r="BT137" s="338"/>
      <c r="BU137" s="338"/>
      <c r="BV137" s="338"/>
      <c r="BW137" s="338"/>
      <c r="BX137" s="338"/>
      <c r="BY137" s="74"/>
      <c r="CC137" s="1055"/>
      <c r="CK137" s="74"/>
      <c r="CO137" s="1055"/>
      <c r="CU137" s="74"/>
      <c r="CX137" s="1055"/>
      <c r="DD137" s="293"/>
      <c r="DE137" s="338"/>
      <c r="DF137" s="338"/>
      <c r="DG137" s="338"/>
      <c r="DH137" s="338"/>
      <c r="DI137" s="338"/>
      <c r="DJ137" s="338"/>
      <c r="DK137" s="338"/>
      <c r="DL137" s="1103"/>
      <c r="DM137" s="338"/>
      <c r="DN137" s="338"/>
      <c r="DO137" s="338"/>
      <c r="DP137" s="338"/>
      <c r="DQ137" s="338"/>
      <c r="DR137" s="337"/>
      <c r="DS137" s="338"/>
      <c r="DT137" s="338"/>
      <c r="DU137" s="338"/>
      <c r="DV137" s="338"/>
      <c r="DW137" s="338"/>
      <c r="DX137" s="1103"/>
      <c r="DY137" s="338"/>
      <c r="DZ137" s="338"/>
      <c r="EA137" s="338"/>
      <c r="EB137" s="338"/>
      <c r="EC137" s="338"/>
      <c r="ED137" s="74"/>
      <c r="EE137" s="338"/>
      <c r="EF137" s="338"/>
      <c r="EG137" s="338"/>
      <c r="EH137" s="338"/>
      <c r="EI137" s="338"/>
      <c r="EJ137" s="338"/>
      <c r="EK137" s="338"/>
      <c r="EL137" s="1103"/>
      <c r="EM137" s="338"/>
      <c r="EN137" s="338"/>
      <c r="ER137" s="1253"/>
      <c r="ES137" s="74"/>
      <c r="EW137" s="1131"/>
      <c r="EX137" s="75" t="s">
        <v>383</v>
      </c>
      <c r="FQ137" s="1378"/>
      <c r="GM137" s="74"/>
    </row>
    <row r="138" spans="1:195" s="75" customFormat="1" x14ac:dyDescent="0.25">
      <c r="A138" s="75" t="s">
        <v>384</v>
      </c>
      <c r="C138" s="923">
        <f t="shared" si="153"/>
        <v>0</v>
      </c>
      <c r="T138" s="1055"/>
      <c r="AI138" s="74"/>
      <c r="AN138" s="1055"/>
      <c r="AT138" s="74"/>
      <c r="BB138" s="1055"/>
      <c r="BH138" s="74"/>
      <c r="BN138" s="1218"/>
      <c r="BO138" s="338"/>
      <c r="BP138" s="338"/>
      <c r="BQ138" s="338"/>
      <c r="BR138" s="338"/>
      <c r="BS138" s="1156"/>
      <c r="BT138" s="338"/>
      <c r="BU138" s="338"/>
      <c r="BV138" s="338"/>
      <c r="BW138" s="338"/>
      <c r="BX138" s="338"/>
      <c r="BY138" s="74"/>
      <c r="CC138" s="1055"/>
      <c r="CK138" s="74"/>
      <c r="CO138" s="1055"/>
      <c r="CU138" s="74"/>
      <c r="CX138" s="1055"/>
      <c r="DD138" s="293"/>
      <c r="DE138" s="338"/>
      <c r="DF138" s="338"/>
      <c r="DG138" s="338"/>
      <c r="DH138" s="338"/>
      <c r="DI138" s="338"/>
      <c r="DJ138" s="338"/>
      <c r="DK138" s="338"/>
      <c r="DL138" s="1103"/>
      <c r="DM138" s="338"/>
      <c r="DN138" s="338"/>
      <c r="DO138" s="338"/>
      <c r="DP138" s="338"/>
      <c r="DQ138" s="338"/>
      <c r="DR138" s="337"/>
      <c r="DS138" s="338"/>
      <c r="DT138" s="338"/>
      <c r="DU138" s="338"/>
      <c r="DV138" s="338"/>
      <c r="DW138" s="338"/>
      <c r="DX138" s="1103"/>
      <c r="DY138" s="338"/>
      <c r="DZ138" s="338"/>
      <c r="EA138" s="338"/>
      <c r="EB138" s="338"/>
      <c r="EC138" s="338"/>
      <c r="ED138" s="74"/>
      <c r="EE138" s="338"/>
      <c r="EF138" s="338"/>
      <c r="EG138" s="338"/>
      <c r="EH138" s="338"/>
      <c r="EI138" s="338"/>
      <c r="EJ138" s="338"/>
      <c r="EK138" s="338"/>
      <c r="EL138" s="1103"/>
      <c r="EM138" s="338"/>
      <c r="EN138" s="338"/>
      <c r="ER138" s="1253"/>
      <c r="ES138" s="74"/>
      <c r="EW138" s="1131"/>
      <c r="EX138" s="75" t="s">
        <v>384</v>
      </c>
      <c r="FQ138" s="1378"/>
      <c r="GM138" s="74"/>
    </row>
    <row r="139" spans="1:195" s="75" customFormat="1" x14ac:dyDescent="0.25">
      <c r="C139" s="74"/>
      <c r="T139" s="1055"/>
      <c r="AI139" s="74"/>
      <c r="AN139" s="1055"/>
      <c r="AT139" s="74"/>
      <c r="BB139" s="1055"/>
      <c r="BH139" s="74"/>
      <c r="BN139" s="1218"/>
      <c r="BO139" s="338"/>
      <c r="BP139" s="338"/>
      <c r="BQ139" s="338"/>
      <c r="BR139" s="338"/>
      <c r="BS139" s="1156"/>
      <c r="BT139" s="338"/>
      <c r="BU139" s="338"/>
      <c r="BV139" s="338"/>
      <c r="BW139" s="338"/>
      <c r="BX139" s="338"/>
      <c r="BY139" s="74"/>
      <c r="CC139" s="1055"/>
      <c r="CK139" s="74"/>
      <c r="CO139" s="1055"/>
      <c r="CU139" s="74"/>
      <c r="CX139" s="1055"/>
      <c r="DD139" s="293"/>
      <c r="DE139" s="338"/>
      <c r="DF139" s="338"/>
      <c r="DG139" s="338"/>
      <c r="DH139" s="338"/>
      <c r="DI139" s="338"/>
      <c r="DJ139" s="338"/>
      <c r="DK139" s="338"/>
      <c r="DL139" s="1103"/>
      <c r="DM139" s="338"/>
      <c r="DN139" s="338"/>
      <c r="DO139" s="338"/>
      <c r="DP139" s="338"/>
      <c r="DQ139" s="338"/>
      <c r="DR139" s="337"/>
      <c r="DS139" s="338"/>
      <c r="DT139" s="338"/>
      <c r="DU139" s="338"/>
      <c r="DV139" s="338"/>
      <c r="DW139" s="338"/>
      <c r="DX139" s="1103"/>
      <c r="DY139" s="338"/>
      <c r="DZ139" s="338"/>
      <c r="EA139" s="338"/>
      <c r="EB139" s="338"/>
      <c r="EC139" s="338"/>
      <c r="ED139" s="74"/>
      <c r="EE139" s="338"/>
      <c r="EF139" s="338"/>
      <c r="EG139" s="338"/>
      <c r="EH139" s="338"/>
      <c r="EI139" s="338"/>
      <c r="EJ139" s="338"/>
      <c r="EK139" s="338"/>
      <c r="EL139" s="1103"/>
      <c r="EM139" s="338"/>
      <c r="EN139" s="338"/>
      <c r="ER139" s="1253"/>
      <c r="ES139" s="74"/>
      <c r="EW139" s="1131"/>
      <c r="FQ139" s="1378"/>
      <c r="GM139" s="74"/>
    </row>
    <row r="140" spans="1:195" s="75" customFormat="1" x14ac:dyDescent="0.25">
      <c r="A140" s="650" t="s">
        <v>385</v>
      </c>
      <c r="C140" s="924"/>
      <c r="D140" s="646"/>
      <c r="E140" s="443"/>
      <c r="T140" s="1055"/>
      <c r="AI140" s="74"/>
      <c r="AN140" s="1055"/>
      <c r="AT140" s="74"/>
      <c r="BB140" s="1055"/>
      <c r="BH140" s="74"/>
      <c r="BN140" s="1218"/>
      <c r="BO140" s="338"/>
      <c r="BP140" s="338"/>
      <c r="BQ140" s="338"/>
      <c r="BR140" s="338"/>
      <c r="BS140" s="1156"/>
      <c r="BT140" s="338"/>
      <c r="BU140" s="338"/>
      <c r="BV140" s="338"/>
      <c r="BW140" s="338"/>
      <c r="BX140" s="338"/>
      <c r="BY140" s="74"/>
      <c r="CC140" s="1055"/>
      <c r="CK140" s="74"/>
      <c r="CO140" s="1055"/>
      <c r="CU140" s="74"/>
      <c r="CX140" s="1055"/>
      <c r="DD140" s="293"/>
      <c r="DE140" s="338"/>
      <c r="DF140" s="338"/>
      <c r="DG140" s="338"/>
      <c r="DH140" s="338"/>
      <c r="DI140" s="338"/>
      <c r="DJ140" s="338"/>
      <c r="DK140" s="338"/>
      <c r="DL140" s="1103"/>
      <c r="DM140" s="338"/>
      <c r="DN140" s="338"/>
      <c r="DO140" s="338"/>
      <c r="DP140" s="338"/>
      <c r="DQ140" s="338"/>
      <c r="DR140" s="337"/>
      <c r="DS140" s="338"/>
      <c r="DT140" s="338"/>
      <c r="DU140" s="338"/>
      <c r="DV140" s="338"/>
      <c r="DW140" s="338"/>
      <c r="DX140" s="1103"/>
      <c r="DY140" s="338"/>
      <c r="DZ140" s="338"/>
      <c r="EA140" s="338"/>
      <c r="EB140" s="338"/>
      <c r="EC140" s="338"/>
      <c r="ED140" s="74"/>
      <c r="EE140" s="338"/>
      <c r="EF140" s="338"/>
      <c r="EG140" s="338"/>
      <c r="EH140" s="338"/>
      <c r="EI140" s="338"/>
      <c r="EJ140" s="338"/>
      <c r="EK140" s="338"/>
      <c r="EL140" s="1103"/>
      <c r="EM140" s="338"/>
      <c r="EN140" s="338"/>
      <c r="ER140" s="1253"/>
      <c r="ES140" s="74"/>
      <c r="EW140" s="1131"/>
      <c r="EX140" s="650" t="s">
        <v>385</v>
      </c>
      <c r="FQ140" s="1378"/>
      <c r="GM140" s="74"/>
    </row>
    <row r="141" spans="1:195" s="75" customFormat="1" x14ac:dyDescent="0.25">
      <c r="A141" s="676" t="s">
        <v>401</v>
      </c>
      <c r="B141" s="75">
        <v>3</v>
      </c>
      <c r="C141" s="734">
        <v>1.3753675869719506</v>
      </c>
      <c r="D141" s="646"/>
      <c r="E141" s="443"/>
      <c r="T141" s="1055"/>
      <c r="AI141" s="74"/>
      <c r="AN141" s="1055"/>
      <c r="AT141" s="74"/>
      <c r="BB141" s="1055"/>
      <c r="BH141" s="74"/>
      <c r="BN141" s="1218"/>
      <c r="BO141" s="338"/>
      <c r="BP141" s="338"/>
      <c r="BQ141" s="338"/>
      <c r="BR141" s="338"/>
      <c r="BS141" s="1156"/>
      <c r="BT141" s="338"/>
      <c r="BU141" s="338"/>
      <c r="BV141" s="338"/>
      <c r="BW141" s="338"/>
      <c r="BX141" s="338"/>
      <c r="BY141" s="74"/>
      <c r="BZ141" s="646"/>
      <c r="CC141" s="1055"/>
      <c r="CK141" s="74"/>
      <c r="CO141" s="1055"/>
      <c r="CU141" s="74"/>
      <c r="CX141" s="1055"/>
      <c r="DD141" s="293"/>
      <c r="DE141" s="338"/>
      <c r="DF141" s="338"/>
      <c r="DG141" s="338"/>
      <c r="DH141" s="338"/>
      <c r="DI141" s="338"/>
      <c r="DJ141" s="338"/>
      <c r="DK141" s="338"/>
      <c r="DL141" s="1103"/>
      <c r="DM141" s="338"/>
      <c r="DN141" s="338"/>
      <c r="DO141" s="338"/>
      <c r="DP141" s="338"/>
      <c r="DQ141" s="338"/>
      <c r="DR141" s="337"/>
      <c r="DS141" s="338"/>
      <c r="DT141" s="338"/>
      <c r="DU141" s="338"/>
      <c r="DV141" s="338"/>
      <c r="DW141" s="338"/>
      <c r="DX141" s="1103"/>
      <c r="DY141" s="338"/>
      <c r="DZ141" s="338"/>
      <c r="EA141" s="338"/>
      <c r="EB141" s="338"/>
      <c r="EC141" s="338"/>
      <c r="ED141" s="74"/>
      <c r="EE141" s="338"/>
      <c r="EF141" s="338"/>
      <c r="EG141" s="338"/>
      <c r="EH141" s="338"/>
      <c r="EI141" s="338"/>
      <c r="EJ141" s="338"/>
      <c r="EK141" s="338"/>
      <c r="EL141" s="1103"/>
      <c r="EM141" s="338"/>
      <c r="EN141" s="338"/>
      <c r="ER141" s="1253"/>
      <c r="ES141" s="74"/>
      <c r="EW141" s="1131"/>
      <c r="EX141" s="676" t="s">
        <v>401</v>
      </c>
      <c r="FQ141" s="1378"/>
      <c r="GM141" s="74"/>
    </row>
    <row r="142" spans="1:195" s="75" customFormat="1" x14ac:dyDescent="0.25">
      <c r="A142" s="676" t="s">
        <v>402</v>
      </c>
      <c r="B142" s="75">
        <v>2</v>
      </c>
      <c r="C142" s="734">
        <v>0.18666514904972509</v>
      </c>
      <c r="D142" s="646"/>
      <c r="E142" s="443"/>
      <c r="T142" s="1055"/>
      <c r="AI142" s="74"/>
      <c r="AN142" s="1055"/>
      <c r="AT142" s="74"/>
      <c r="BB142" s="1055"/>
      <c r="BH142" s="74"/>
      <c r="BN142" s="1218"/>
      <c r="BO142" s="338"/>
      <c r="BP142" s="338"/>
      <c r="BQ142" s="338"/>
      <c r="BR142" s="338"/>
      <c r="BS142" s="1156"/>
      <c r="BT142" s="338"/>
      <c r="BU142" s="338"/>
      <c r="BV142" s="338"/>
      <c r="BW142" s="338"/>
      <c r="BX142" s="338"/>
      <c r="BY142" s="74"/>
      <c r="BZ142" s="646"/>
      <c r="CC142" s="1055"/>
      <c r="CK142" s="74"/>
      <c r="CO142" s="1055"/>
      <c r="CU142" s="74"/>
      <c r="CX142" s="1055"/>
      <c r="DD142" s="293"/>
      <c r="DE142" s="338"/>
      <c r="DF142" s="338"/>
      <c r="DG142" s="338"/>
      <c r="DH142" s="338"/>
      <c r="DI142" s="338"/>
      <c r="DJ142" s="338"/>
      <c r="DK142" s="338"/>
      <c r="DL142" s="1103"/>
      <c r="DM142" s="338"/>
      <c r="DN142" s="338"/>
      <c r="DO142" s="338"/>
      <c r="DP142" s="338"/>
      <c r="DQ142" s="338"/>
      <c r="DR142" s="337"/>
      <c r="DS142" s="338"/>
      <c r="DT142" s="338"/>
      <c r="DU142" s="338"/>
      <c r="DV142" s="338"/>
      <c r="DW142" s="338"/>
      <c r="DX142" s="1103"/>
      <c r="DY142" s="338"/>
      <c r="DZ142" s="338"/>
      <c r="EA142" s="338"/>
      <c r="EB142" s="338"/>
      <c r="EC142" s="338"/>
      <c r="ED142" s="74"/>
      <c r="EE142" s="338"/>
      <c r="EF142" s="338"/>
      <c r="EG142" s="338"/>
      <c r="EH142" s="338"/>
      <c r="EI142" s="338"/>
      <c r="EJ142" s="338"/>
      <c r="EK142" s="338"/>
      <c r="EL142" s="1103"/>
      <c r="EM142" s="338"/>
      <c r="EN142" s="338"/>
      <c r="ER142" s="1253"/>
      <c r="ES142" s="74"/>
      <c r="EW142" s="1131"/>
      <c r="EX142" s="676" t="s">
        <v>402</v>
      </c>
      <c r="FQ142" s="1378"/>
      <c r="GM142" s="74"/>
    </row>
    <row r="143" spans="1:195" s="75" customFormat="1" x14ac:dyDescent="0.25">
      <c r="A143" s="193" t="s">
        <v>403</v>
      </c>
      <c r="B143" s="650"/>
      <c r="C143" s="734">
        <v>1.7902845766430591</v>
      </c>
      <c r="D143" s="646"/>
      <c r="E143" s="443"/>
      <c r="T143" s="1055"/>
      <c r="AI143" s="74"/>
      <c r="AN143" s="1055"/>
      <c r="AT143" s="74"/>
      <c r="BB143" s="1055"/>
      <c r="BH143" s="74"/>
      <c r="BN143" s="1218"/>
      <c r="BO143" s="338"/>
      <c r="BP143" s="338"/>
      <c r="BQ143" s="338"/>
      <c r="BR143" s="338"/>
      <c r="BS143" s="1156"/>
      <c r="BT143" s="338"/>
      <c r="BU143" s="338"/>
      <c r="BV143" s="338"/>
      <c r="BW143" s="338"/>
      <c r="BX143" s="338"/>
      <c r="BY143" s="924"/>
      <c r="BZ143" s="646"/>
      <c r="CC143" s="1055"/>
      <c r="CK143" s="74"/>
      <c r="CO143" s="1055"/>
      <c r="CU143" s="74"/>
      <c r="CX143" s="1055"/>
      <c r="DD143" s="293"/>
      <c r="DE143" s="338"/>
      <c r="DF143" s="338"/>
      <c r="DG143" s="338"/>
      <c r="DH143" s="338"/>
      <c r="DI143" s="338"/>
      <c r="DJ143" s="338"/>
      <c r="DK143" s="338"/>
      <c r="DL143" s="1103"/>
      <c r="DM143" s="338"/>
      <c r="DN143" s="338"/>
      <c r="DO143" s="338"/>
      <c r="DP143" s="338"/>
      <c r="DQ143" s="338"/>
      <c r="DR143" s="337"/>
      <c r="DS143" s="338"/>
      <c r="DT143" s="338"/>
      <c r="DU143" s="338"/>
      <c r="DV143" s="338"/>
      <c r="DW143" s="338"/>
      <c r="DX143" s="1103"/>
      <c r="DY143" s="338"/>
      <c r="DZ143" s="338"/>
      <c r="EA143" s="338"/>
      <c r="EB143" s="338"/>
      <c r="EC143" s="338"/>
      <c r="ED143" s="74"/>
      <c r="EE143" s="338"/>
      <c r="EF143" s="338"/>
      <c r="EG143" s="338"/>
      <c r="EH143" s="338"/>
      <c r="EI143" s="338"/>
      <c r="EJ143" s="338"/>
      <c r="EK143" s="338"/>
      <c r="EL143" s="1103"/>
      <c r="EM143" s="338"/>
      <c r="EN143" s="338"/>
      <c r="ER143" s="1253"/>
      <c r="ES143" s="74"/>
      <c r="EW143" s="1131"/>
      <c r="EX143" s="193" t="s">
        <v>403</v>
      </c>
      <c r="FQ143" s="1378"/>
      <c r="GM143" s="74"/>
    </row>
    <row r="144" spans="1:195" s="75" customFormat="1" x14ac:dyDescent="0.25">
      <c r="A144" s="75" t="s">
        <v>404</v>
      </c>
      <c r="C144" s="925">
        <v>0.21852561170228668</v>
      </c>
      <c r="T144" s="1055"/>
      <c r="AI144" s="74"/>
      <c r="AN144" s="1055"/>
      <c r="AT144" s="74"/>
      <c r="BB144" s="1055"/>
      <c r="BH144" s="74"/>
      <c r="BN144" s="1218"/>
      <c r="BO144" s="338"/>
      <c r="BP144" s="338"/>
      <c r="BQ144" s="338"/>
      <c r="BR144" s="338"/>
      <c r="BS144" s="1156"/>
      <c r="BT144" s="338"/>
      <c r="BU144" s="338"/>
      <c r="BV144" s="338"/>
      <c r="BW144" s="338"/>
      <c r="BX144" s="338"/>
      <c r="BY144" s="74"/>
      <c r="CC144" s="1055"/>
      <c r="CK144" s="74"/>
      <c r="CO144" s="1055"/>
      <c r="CU144" s="74"/>
      <c r="CX144" s="1055"/>
      <c r="DD144" s="293"/>
      <c r="DE144" s="338"/>
      <c r="DF144" s="338"/>
      <c r="DG144" s="338"/>
      <c r="DH144" s="338"/>
      <c r="DI144" s="338"/>
      <c r="DJ144" s="338"/>
      <c r="DK144" s="338"/>
      <c r="DL144" s="1103"/>
      <c r="DM144" s="338"/>
      <c r="DN144" s="338"/>
      <c r="DO144" s="338"/>
      <c r="DP144" s="338"/>
      <c r="DQ144" s="338"/>
      <c r="DR144" s="337"/>
      <c r="DS144" s="338"/>
      <c r="DT144" s="338"/>
      <c r="DU144" s="338"/>
      <c r="DV144" s="338"/>
      <c r="DW144" s="338"/>
      <c r="DX144" s="1103"/>
      <c r="DY144" s="338"/>
      <c r="DZ144" s="338"/>
      <c r="EA144" s="338"/>
      <c r="EB144" s="338"/>
      <c r="EC144" s="338"/>
      <c r="ED144" s="74"/>
      <c r="EE144" s="338"/>
      <c r="EF144" s="338"/>
      <c r="EG144" s="338"/>
      <c r="EH144" s="338"/>
      <c r="EI144" s="338"/>
      <c r="EJ144" s="338"/>
      <c r="EK144" s="338"/>
      <c r="EL144" s="1103"/>
      <c r="EM144" s="338"/>
      <c r="EN144" s="338"/>
      <c r="ER144" s="1253"/>
      <c r="ES144" s="74"/>
      <c r="EW144" s="1131"/>
      <c r="EX144" s="75" t="s">
        <v>404</v>
      </c>
      <c r="FQ144" s="1378"/>
      <c r="GM144" s="74"/>
    </row>
    <row r="145" spans="1:195" s="75" customFormat="1" x14ac:dyDescent="0.25">
      <c r="A145" s="75" t="s">
        <v>405</v>
      </c>
      <c r="C145" s="925">
        <v>8.9213265295265032</v>
      </c>
      <c r="T145" s="1055"/>
      <c r="AI145" s="74"/>
      <c r="AN145" s="1055"/>
      <c r="AT145" s="74"/>
      <c r="BB145" s="1055"/>
      <c r="BH145" s="74"/>
      <c r="BN145" s="1218"/>
      <c r="BO145" s="338"/>
      <c r="BP145" s="338"/>
      <c r="BQ145" s="338"/>
      <c r="BR145" s="338"/>
      <c r="BS145" s="1156"/>
      <c r="BT145" s="338"/>
      <c r="BU145" s="338"/>
      <c r="BV145" s="338"/>
      <c r="BW145" s="338"/>
      <c r="BX145" s="338"/>
      <c r="BY145" s="74"/>
      <c r="CC145" s="1055"/>
      <c r="CK145" s="74"/>
      <c r="CO145" s="1055"/>
      <c r="CU145" s="74"/>
      <c r="CX145" s="1055"/>
      <c r="DD145" s="293"/>
      <c r="DE145" s="338"/>
      <c r="DF145" s="338"/>
      <c r="DG145" s="338"/>
      <c r="DH145" s="338"/>
      <c r="DI145" s="338"/>
      <c r="DJ145" s="338"/>
      <c r="DK145" s="338"/>
      <c r="DL145" s="1103"/>
      <c r="DM145" s="338"/>
      <c r="DN145" s="338"/>
      <c r="DO145" s="338"/>
      <c r="DP145" s="338"/>
      <c r="DQ145" s="338"/>
      <c r="DR145" s="337"/>
      <c r="DS145" s="338"/>
      <c r="DT145" s="338"/>
      <c r="DU145" s="338"/>
      <c r="DV145" s="338"/>
      <c r="DW145" s="338"/>
      <c r="DX145" s="1103"/>
      <c r="DY145" s="338"/>
      <c r="DZ145" s="338"/>
      <c r="EA145" s="338"/>
      <c r="EB145" s="338"/>
      <c r="EC145" s="338"/>
      <c r="ED145" s="74"/>
      <c r="EE145" s="338"/>
      <c r="EF145" s="338"/>
      <c r="EG145" s="338"/>
      <c r="EH145" s="338"/>
      <c r="EI145" s="338"/>
      <c r="EJ145" s="338"/>
      <c r="EK145" s="338"/>
      <c r="EL145" s="1103"/>
      <c r="EM145" s="338"/>
      <c r="EN145" s="338"/>
      <c r="ER145" s="1253"/>
      <c r="ES145" s="74"/>
      <c r="EW145" s="1131"/>
      <c r="EX145" s="75" t="s">
        <v>405</v>
      </c>
      <c r="FQ145" s="1378"/>
      <c r="GM145" s="74"/>
    </row>
    <row r="146" spans="1:195" s="75" customFormat="1" x14ac:dyDescent="0.25">
      <c r="A146" s="75" t="s">
        <v>406</v>
      </c>
      <c r="C146" s="925">
        <v>0.27451880919056482</v>
      </c>
      <c r="T146" s="1055"/>
      <c r="AI146" s="74"/>
      <c r="AN146" s="1055"/>
      <c r="AT146" s="74"/>
      <c r="BB146" s="1055"/>
      <c r="BH146" s="74"/>
      <c r="BN146" s="1218"/>
      <c r="BO146" s="338"/>
      <c r="BP146" s="338"/>
      <c r="BQ146" s="338"/>
      <c r="BR146" s="338"/>
      <c r="BS146" s="1156"/>
      <c r="BT146" s="338"/>
      <c r="BU146" s="338"/>
      <c r="BV146" s="338"/>
      <c r="BW146" s="338"/>
      <c r="BX146" s="338"/>
      <c r="BY146" s="74"/>
      <c r="CC146" s="1055"/>
      <c r="CK146" s="74"/>
      <c r="CO146" s="1055"/>
      <c r="CU146" s="74"/>
      <c r="CX146" s="1055"/>
      <c r="DD146" s="293"/>
      <c r="DE146" s="338"/>
      <c r="DF146" s="338"/>
      <c r="DG146" s="338"/>
      <c r="DH146" s="338"/>
      <c r="DI146" s="338"/>
      <c r="DJ146" s="338"/>
      <c r="DK146" s="338"/>
      <c r="DL146" s="1103"/>
      <c r="DM146" s="338"/>
      <c r="DN146" s="338"/>
      <c r="DO146" s="338"/>
      <c r="DP146" s="338"/>
      <c r="DQ146" s="338"/>
      <c r="DR146" s="337"/>
      <c r="DS146" s="338"/>
      <c r="DT146" s="338"/>
      <c r="DU146" s="338"/>
      <c r="DV146" s="338"/>
      <c r="DW146" s="338"/>
      <c r="DX146" s="1103"/>
      <c r="DY146" s="338"/>
      <c r="DZ146" s="338"/>
      <c r="EA146" s="338"/>
      <c r="EB146" s="338"/>
      <c r="EC146" s="338"/>
      <c r="ED146" s="74"/>
      <c r="EE146" s="338"/>
      <c r="EF146" s="338"/>
      <c r="EG146" s="338"/>
      <c r="EH146" s="338"/>
      <c r="EI146" s="338"/>
      <c r="EJ146" s="338"/>
      <c r="EK146" s="338"/>
      <c r="EL146" s="1103"/>
      <c r="EM146" s="338"/>
      <c r="EN146" s="338"/>
      <c r="ER146" s="1253"/>
      <c r="ES146" s="74"/>
      <c r="EW146" s="1131"/>
      <c r="EX146" s="75" t="s">
        <v>406</v>
      </c>
      <c r="FQ146" s="1378"/>
      <c r="GM146" s="74"/>
    </row>
    <row r="147" spans="1:195" s="75" customFormat="1" x14ac:dyDescent="0.25">
      <c r="A147" s="75" t="s">
        <v>407</v>
      </c>
      <c r="C147" s="925">
        <v>99.909448947428089</v>
      </c>
      <c r="T147" s="1055"/>
      <c r="AI147" s="74"/>
      <c r="AN147" s="1055"/>
      <c r="AT147" s="74"/>
      <c r="BB147" s="1055"/>
      <c r="BH147" s="74"/>
      <c r="BN147" s="1218"/>
      <c r="BO147" s="338"/>
      <c r="BP147" s="338"/>
      <c r="BQ147" s="338"/>
      <c r="BR147" s="338"/>
      <c r="BS147" s="1156"/>
      <c r="BT147" s="338"/>
      <c r="BU147" s="338"/>
      <c r="BV147" s="338"/>
      <c r="BW147" s="338"/>
      <c r="BX147" s="338"/>
      <c r="BY147" s="74"/>
      <c r="CC147" s="1055"/>
      <c r="CK147" s="74"/>
      <c r="CO147" s="1055"/>
      <c r="CU147" s="74"/>
      <c r="CX147" s="1055"/>
      <c r="DD147" s="293"/>
      <c r="DE147" s="338"/>
      <c r="DF147" s="338"/>
      <c r="DG147" s="338"/>
      <c r="DH147" s="338"/>
      <c r="DI147" s="338"/>
      <c r="DJ147" s="338"/>
      <c r="DK147" s="338"/>
      <c r="DL147" s="1103"/>
      <c r="DM147" s="338"/>
      <c r="DN147" s="338"/>
      <c r="DO147" s="338"/>
      <c r="DP147" s="338"/>
      <c r="DQ147" s="338"/>
      <c r="DR147" s="337"/>
      <c r="DS147" s="338"/>
      <c r="DT147" s="338"/>
      <c r="DU147" s="338"/>
      <c r="DV147" s="338"/>
      <c r="DW147" s="338"/>
      <c r="DX147" s="1103"/>
      <c r="DY147" s="338"/>
      <c r="DZ147" s="338"/>
      <c r="EA147" s="338"/>
      <c r="EB147" s="338"/>
      <c r="EC147" s="338"/>
      <c r="ED147" s="74"/>
      <c r="EE147" s="338"/>
      <c r="EF147" s="338"/>
      <c r="EG147" s="338"/>
      <c r="EH147" s="338"/>
      <c r="EI147" s="338"/>
      <c r="EJ147" s="338"/>
      <c r="EK147" s="338"/>
      <c r="EL147" s="1103"/>
      <c r="EM147" s="338"/>
      <c r="EN147" s="338"/>
      <c r="ER147" s="1253"/>
      <c r="ES147" s="74"/>
      <c r="EW147" s="1131"/>
      <c r="EX147" s="75" t="s">
        <v>407</v>
      </c>
      <c r="FQ147" s="1378"/>
      <c r="GM147" s="74"/>
    </row>
    <row r="148" spans="1:195" s="75" customFormat="1" x14ac:dyDescent="0.25">
      <c r="A148" s="75" t="s">
        <v>408</v>
      </c>
      <c r="C148" s="925">
        <v>0.32115263911149139</v>
      </c>
      <c r="T148" s="1055"/>
      <c r="AI148" s="74"/>
      <c r="AN148" s="1055"/>
      <c r="AT148" s="74"/>
      <c r="BB148" s="1055"/>
      <c r="BH148" s="74"/>
      <c r="BN148" s="1218"/>
      <c r="BO148" s="338"/>
      <c r="BP148" s="338"/>
      <c r="BQ148" s="338"/>
      <c r="BR148" s="338"/>
      <c r="BS148" s="1156"/>
      <c r="BT148" s="338"/>
      <c r="BU148" s="338"/>
      <c r="BV148" s="338"/>
      <c r="BW148" s="338"/>
      <c r="BX148" s="338"/>
      <c r="BY148" s="74"/>
      <c r="CC148" s="1055"/>
      <c r="CK148" s="74"/>
      <c r="CO148" s="1055"/>
      <c r="CU148" s="74"/>
      <c r="CX148" s="1055"/>
      <c r="DD148" s="293"/>
      <c r="DE148" s="338"/>
      <c r="DF148" s="338"/>
      <c r="DG148" s="338"/>
      <c r="DH148" s="338"/>
      <c r="DI148" s="338"/>
      <c r="DJ148" s="338"/>
      <c r="DK148" s="338"/>
      <c r="DL148" s="1103"/>
      <c r="DM148" s="338"/>
      <c r="DN148" s="338"/>
      <c r="DO148" s="338"/>
      <c r="DP148" s="338"/>
      <c r="DQ148" s="338"/>
      <c r="DR148" s="337"/>
      <c r="DS148" s="338"/>
      <c r="DT148" s="338"/>
      <c r="DU148" s="338"/>
      <c r="DV148" s="338"/>
      <c r="DW148" s="338"/>
      <c r="DX148" s="1103"/>
      <c r="DY148" s="338"/>
      <c r="DZ148" s="338"/>
      <c r="EA148" s="338"/>
      <c r="EB148" s="338"/>
      <c r="EC148" s="338"/>
      <c r="ED148" s="74"/>
      <c r="EE148" s="338"/>
      <c r="EF148" s="338"/>
      <c r="EG148" s="338"/>
      <c r="EH148" s="338"/>
      <c r="EI148" s="338"/>
      <c r="EJ148" s="338"/>
      <c r="EK148" s="338"/>
      <c r="EL148" s="1103"/>
      <c r="EM148" s="338"/>
      <c r="EN148" s="338"/>
      <c r="ER148" s="1253"/>
      <c r="ES148" s="74"/>
      <c r="EW148" s="1131"/>
      <c r="EX148" s="75" t="s">
        <v>408</v>
      </c>
      <c r="FQ148" s="1378"/>
      <c r="GM148" s="74"/>
    </row>
    <row r="149" spans="1:195" s="75" customFormat="1" x14ac:dyDescent="0.25">
      <c r="A149" s="75" t="s">
        <v>409</v>
      </c>
      <c r="C149" s="925">
        <v>6.2771796903667987</v>
      </c>
      <c r="T149" s="1055"/>
      <c r="AI149" s="74"/>
      <c r="AN149" s="1055"/>
      <c r="AT149" s="74"/>
      <c r="BB149" s="1055"/>
      <c r="BH149" s="74"/>
      <c r="BN149" s="1218"/>
      <c r="BO149" s="338"/>
      <c r="BP149" s="338"/>
      <c r="BQ149" s="338"/>
      <c r="BR149" s="338"/>
      <c r="BS149" s="1156"/>
      <c r="BT149" s="338"/>
      <c r="BU149" s="338"/>
      <c r="BV149" s="338"/>
      <c r="BW149" s="338"/>
      <c r="BX149" s="338"/>
      <c r="BY149" s="74"/>
      <c r="CC149" s="1055"/>
      <c r="CK149" s="74"/>
      <c r="CO149" s="1055"/>
      <c r="CU149" s="74"/>
      <c r="CX149" s="1055"/>
      <c r="DD149" s="293"/>
      <c r="DE149" s="338"/>
      <c r="DF149" s="338"/>
      <c r="DG149" s="338"/>
      <c r="DH149" s="338"/>
      <c r="DI149" s="338"/>
      <c r="DJ149" s="338"/>
      <c r="DK149" s="338"/>
      <c r="DL149" s="1103"/>
      <c r="DM149" s="338"/>
      <c r="DN149" s="338"/>
      <c r="DO149" s="338"/>
      <c r="DP149" s="338"/>
      <c r="DQ149" s="338"/>
      <c r="DR149" s="337"/>
      <c r="DS149" s="338"/>
      <c r="DT149" s="338"/>
      <c r="DU149" s="338"/>
      <c r="DV149" s="338"/>
      <c r="DW149" s="338"/>
      <c r="DX149" s="1103"/>
      <c r="DY149" s="338"/>
      <c r="DZ149" s="338"/>
      <c r="EA149" s="338"/>
      <c r="EB149" s="338"/>
      <c r="EC149" s="338"/>
      <c r="ED149" s="74"/>
      <c r="EE149" s="338"/>
      <c r="EF149" s="338"/>
      <c r="EG149" s="338"/>
      <c r="EH149" s="338"/>
      <c r="EI149" s="338"/>
      <c r="EJ149" s="338"/>
      <c r="EK149" s="338"/>
      <c r="EL149" s="1103"/>
      <c r="EM149" s="338"/>
      <c r="EN149" s="338"/>
      <c r="ER149" s="1253"/>
      <c r="ES149" s="74"/>
      <c r="EW149" s="1131"/>
      <c r="EX149" s="75" t="s">
        <v>409</v>
      </c>
      <c r="FQ149" s="1378"/>
      <c r="GM149" s="74"/>
    </row>
    <row r="150" spans="1:195" s="75" customFormat="1" x14ac:dyDescent="0.25">
      <c r="A150" s="75" t="s">
        <v>410</v>
      </c>
      <c r="C150" s="925">
        <v>0.28636616357057765</v>
      </c>
      <c r="T150" s="1055"/>
      <c r="AI150" s="74"/>
      <c r="AN150" s="1055"/>
      <c r="AT150" s="74"/>
      <c r="BB150" s="1055"/>
      <c r="BH150" s="74"/>
      <c r="BN150" s="1218"/>
      <c r="BO150" s="338"/>
      <c r="BP150" s="338"/>
      <c r="BQ150" s="338"/>
      <c r="BR150" s="338"/>
      <c r="BS150" s="1156"/>
      <c r="BT150" s="338"/>
      <c r="BU150" s="338"/>
      <c r="BV150" s="338"/>
      <c r="BW150" s="338"/>
      <c r="BX150" s="338"/>
      <c r="BY150" s="74"/>
      <c r="CC150" s="1055"/>
      <c r="CK150" s="74"/>
      <c r="CO150" s="1055"/>
      <c r="CU150" s="74"/>
      <c r="CX150" s="1055"/>
      <c r="DD150" s="293"/>
      <c r="DE150" s="338"/>
      <c r="DF150" s="338"/>
      <c r="DG150" s="338"/>
      <c r="DH150" s="338"/>
      <c r="DI150" s="338"/>
      <c r="DJ150" s="338"/>
      <c r="DK150" s="338"/>
      <c r="DL150" s="1103"/>
      <c r="DM150" s="338"/>
      <c r="DN150" s="338"/>
      <c r="DO150" s="338"/>
      <c r="DP150" s="338"/>
      <c r="DQ150" s="338"/>
      <c r="DR150" s="337"/>
      <c r="DS150" s="338"/>
      <c r="DT150" s="338"/>
      <c r="DU150" s="338"/>
      <c r="DV150" s="338"/>
      <c r="DW150" s="338"/>
      <c r="DX150" s="1103"/>
      <c r="DY150" s="338"/>
      <c r="DZ150" s="338"/>
      <c r="EA150" s="338"/>
      <c r="EB150" s="338"/>
      <c r="EC150" s="338"/>
      <c r="ED150" s="74"/>
      <c r="EE150" s="338"/>
      <c r="EF150" s="338"/>
      <c r="EG150" s="338"/>
      <c r="EH150" s="338"/>
      <c r="EI150" s="338"/>
      <c r="EJ150" s="338"/>
      <c r="EK150" s="338"/>
      <c r="EL150" s="1103"/>
      <c r="EM150" s="338"/>
      <c r="EN150" s="338"/>
      <c r="ER150" s="1253"/>
      <c r="ES150" s="74"/>
      <c r="EW150" s="1131"/>
      <c r="EX150" s="75" t="s">
        <v>410</v>
      </c>
      <c r="FQ150" s="1378"/>
      <c r="GM150" s="74"/>
    </row>
    <row r="151" spans="1:195" s="75" customFormat="1" x14ac:dyDescent="0.25">
      <c r="A151" s="75" t="s">
        <v>411</v>
      </c>
      <c r="C151" s="925">
        <v>3.175227282895329</v>
      </c>
      <c r="T151" s="1055"/>
      <c r="AI151" s="74"/>
      <c r="AN151" s="1055"/>
      <c r="AT151" s="74"/>
      <c r="BB151" s="1055"/>
      <c r="BH151" s="74"/>
      <c r="BN151" s="1218"/>
      <c r="BO151" s="338"/>
      <c r="BP151" s="338"/>
      <c r="BQ151" s="338"/>
      <c r="BR151" s="338"/>
      <c r="BS151" s="1156"/>
      <c r="BT151" s="338"/>
      <c r="BU151" s="338"/>
      <c r="BV151" s="338"/>
      <c r="BW151" s="338"/>
      <c r="BX151" s="338"/>
      <c r="BY151" s="74"/>
      <c r="CC151" s="1055"/>
      <c r="CK151" s="74"/>
      <c r="CO151" s="1055"/>
      <c r="CU151" s="74"/>
      <c r="CX151" s="1055"/>
      <c r="DD151" s="293"/>
      <c r="DE151" s="338"/>
      <c r="DF151" s="338"/>
      <c r="DG151" s="338"/>
      <c r="DH151" s="338"/>
      <c r="DI151" s="338"/>
      <c r="DJ151" s="338"/>
      <c r="DK151" s="338"/>
      <c r="DL151" s="1103"/>
      <c r="DM151" s="338"/>
      <c r="DN151" s="338"/>
      <c r="DO151" s="338"/>
      <c r="DP151" s="338"/>
      <c r="DQ151" s="338"/>
      <c r="DR151" s="337"/>
      <c r="DS151" s="338"/>
      <c r="DT151" s="338"/>
      <c r="DU151" s="338"/>
      <c r="DV151" s="338"/>
      <c r="DW151" s="338"/>
      <c r="DX151" s="1103"/>
      <c r="DY151" s="338"/>
      <c r="DZ151" s="338"/>
      <c r="EA151" s="338"/>
      <c r="EB151" s="338"/>
      <c r="EC151" s="338"/>
      <c r="ED151" s="74"/>
      <c r="EE151" s="338"/>
      <c r="EF151" s="338"/>
      <c r="EG151" s="338"/>
      <c r="EH151" s="338"/>
      <c r="EI151" s="338"/>
      <c r="EJ151" s="338"/>
      <c r="EK151" s="338"/>
      <c r="EL151" s="1103"/>
      <c r="EM151" s="338"/>
      <c r="EN151" s="338"/>
      <c r="ER151" s="1253"/>
      <c r="ES151" s="74"/>
      <c r="EW151" s="1131"/>
      <c r="EX151" s="75" t="s">
        <v>411</v>
      </c>
      <c r="FQ151" s="1378"/>
      <c r="GM151" s="74"/>
    </row>
    <row r="152" spans="1:195" s="75" customFormat="1" x14ac:dyDescent="0.25">
      <c r="A152" s="75" t="s">
        <v>412</v>
      </c>
      <c r="C152" s="925">
        <v>0.39174319580398809</v>
      </c>
      <c r="T152" s="1055"/>
      <c r="AI152" s="74"/>
      <c r="AN152" s="1055"/>
      <c r="AT152" s="74"/>
      <c r="BB152" s="1055"/>
      <c r="BH152" s="74"/>
      <c r="BN152" s="1218"/>
      <c r="BO152" s="338"/>
      <c r="BP152" s="338"/>
      <c r="BQ152" s="338"/>
      <c r="BR152" s="338"/>
      <c r="BS152" s="1156"/>
      <c r="BT152" s="338"/>
      <c r="BU152" s="338"/>
      <c r="BV152" s="338"/>
      <c r="BW152" s="338"/>
      <c r="BX152" s="338"/>
      <c r="BY152" s="74"/>
      <c r="CC152" s="1055"/>
      <c r="CK152" s="74"/>
      <c r="CO152" s="1055"/>
      <c r="CU152" s="74"/>
      <c r="CX152" s="1055"/>
      <c r="DD152" s="293"/>
      <c r="DE152" s="338"/>
      <c r="DF152" s="338"/>
      <c r="DG152" s="338"/>
      <c r="DH152" s="338"/>
      <c r="DI152" s="338"/>
      <c r="DJ152" s="338"/>
      <c r="DK152" s="338"/>
      <c r="DL152" s="1103"/>
      <c r="DM152" s="338"/>
      <c r="DN152" s="338"/>
      <c r="DO152" s="338"/>
      <c r="DP152" s="338"/>
      <c r="DQ152" s="338"/>
      <c r="DR152" s="337"/>
      <c r="DS152" s="338"/>
      <c r="DT152" s="338"/>
      <c r="DU152" s="338"/>
      <c r="DV152" s="338"/>
      <c r="DW152" s="338"/>
      <c r="DX152" s="1103"/>
      <c r="DY152" s="338"/>
      <c r="DZ152" s="338"/>
      <c r="EA152" s="338"/>
      <c r="EB152" s="338"/>
      <c r="EC152" s="338"/>
      <c r="ED152" s="74"/>
      <c r="EE152" s="338"/>
      <c r="EF152" s="338"/>
      <c r="EG152" s="338"/>
      <c r="EH152" s="338"/>
      <c r="EI152" s="338"/>
      <c r="EJ152" s="338"/>
      <c r="EK152" s="338"/>
      <c r="EL152" s="1103"/>
      <c r="EM152" s="338"/>
      <c r="EN152" s="338"/>
      <c r="ER152" s="1253"/>
      <c r="ES152" s="74"/>
      <c r="EW152" s="1131"/>
      <c r="EX152" s="75" t="s">
        <v>412</v>
      </c>
      <c r="FQ152" s="1378"/>
      <c r="GM152" s="74"/>
    </row>
    <row r="153" spans="1:195" s="75" customFormat="1" x14ac:dyDescent="0.25">
      <c r="C153" s="74"/>
      <c r="T153" s="1055"/>
      <c r="AI153" s="74"/>
      <c r="AN153" s="1055"/>
      <c r="AT153" s="74"/>
      <c r="BB153" s="1055"/>
      <c r="BH153" s="74"/>
      <c r="BN153" s="1218"/>
      <c r="BO153" s="338"/>
      <c r="BP153" s="338"/>
      <c r="BQ153" s="338"/>
      <c r="BR153" s="338"/>
      <c r="BS153" s="1156"/>
      <c r="BT153" s="338"/>
      <c r="BU153" s="338"/>
      <c r="BV153" s="338"/>
      <c r="BW153" s="338"/>
      <c r="BX153" s="338"/>
      <c r="BY153" s="74"/>
      <c r="CC153" s="1055"/>
      <c r="CK153" s="74"/>
      <c r="CO153" s="1055"/>
      <c r="CU153" s="74"/>
      <c r="CX153" s="1055"/>
      <c r="DD153" s="293"/>
      <c r="DE153" s="338"/>
      <c r="DF153" s="338"/>
      <c r="DG153" s="338"/>
      <c r="DH153" s="338"/>
      <c r="DI153" s="338"/>
      <c r="DJ153" s="338"/>
      <c r="DK153" s="338"/>
      <c r="DL153" s="1103"/>
      <c r="DM153" s="338"/>
      <c r="DN153" s="338"/>
      <c r="DO153" s="338"/>
      <c r="DP153" s="338"/>
      <c r="DQ153" s="338"/>
      <c r="DR153" s="337"/>
      <c r="DS153" s="338"/>
      <c r="DT153" s="338"/>
      <c r="DU153" s="338"/>
      <c r="DV153" s="338"/>
      <c r="DW153" s="338"/>
      <c r="DX153" s="1103"/>
      <c r="DY153" s="338"/>
      <c r="DZ153" s="338"/>
      <c r="EA153" s="338"/>
      <c r="EB153" s="338"/>
      <c r="EC153" s="338"/>
      <c r="ED153" s="74"/>
      <c r="EE153" s="338"/>
      <c r="EF153" s="338"/>
      <c r="EG153" s="338"/>
      <c r="EH153" s="338"/>
      <c r="EI153" s="338"/>
      <c r="EJ153" s="338"/>
      <c r="EK153" s="338"/>
      <c r="EL153" s="1103"/>
      <c r="EM153" s="338"/>
      <c r="EN153" s="338"/>
      <c r="ER153" s="1253"/>
      <c r="ES153" s="74"/>
      <c r="EW153" s="1131"/>
      <c r="FQ153" s="1378"/>
      <c r="GM153" s="74"/>
    </row>
    <row r="154" spans="1:195" s="75" customFormat="1" x14ac:dyDescent="0.25">
      <c r="A154" s="650" t="s">
        <v>87</v>
      </c>
      <c r="B154" s="650"/>
      <c r="C154" s="74"/>
      <c r="T154" s="1055"/>
      <c r="AI154" s="74"/>
      <c r="AN154" s="1055"/>
      <c r="AT154" s="74"/>
      <c r="BB154" s="1055"/>
      <c r="BH154" s="74"/>
      <c r="BN154" s="1218"/>
      <c r="BO154" s="338"/>
      <c r="BP154" s="338"/>
      <c r="BQ154" s="338"/>
      <c r="BR154" s="338"/>
      <c r="BS154" s="1156"/>
      <c r="BT154" s="338"/>
      <c r="BU154" s="338"/>
      <c r="BV154" s="338"/>
      <c r="BW154" s="338"/>
      <c r="BX154" s="338"/>
      <c r="BY154" s="74"/>
      <c r="CC154" s="1055"/>
      <c r="CK154" s="74"/>
      <c r="CO154" s="1055"/>
      <c r="CU154" s="74"/>
      <c r="CX154" s="1055"/>
      <c r="DD154" s="293"/>
      <c r="DE154" s="338"/>
      <c r="DF154" s="338"/>
      <c r="DG154" s="338"/>
      <c r="DH154" s="338"/>
      <c r="DI154" s="338"/>
      <c r="DJ154" s="338"/>
      <c r="DK154" s="338"/>
      <c r="DL154" s="1103"/>
      <c r="DM154" s="338"/>
      <c r="DN154" s="338"/>
      <c r="DO154" s="338"/>
      <c r="DP154" s="338"/>
      <c r="DQ154" s="338"/>
      <c r="DR154" s="337"/>
      <c r="DS154" s="338"/>
      <c r="DT154" s="338"/>
      <c r="DU154" s="338"/>
      <c r="DV154" s="338"/>
      <c r="DW154" s="338"/>
      <c r="DX154" s="1103"/>
      <c r="DY154" s="338"/>
      <c r="DZ154" s="338"/>
      <c r="EA154" s="338"/>
      <c r="EB154" s="338"/>
      <c r="EC154" s="338"/>
      <c r="ED154" s="74"/>
      <c r="EE154" s="338"/>
      <c r="EF154" s="338"/>
      <c r="EG154" s="338"/>
      <c r="EH154" s="338"/>
      <c r="EI154" s="338"/>
      <c r="EJ154" s="338"/>
      <c r="EK154" s="338"/>
      <c r="EL154" s="1103"/>
      <c r="EM154" s="338"/>
      <c r="EN154" s="338"/>
      <c r="ER154" s="1253"/>
      <c r="ES154" s="74"/>
      <c r="EW154" s="1131"/>
      <c r="EX154" s="650" t="s">
        <v>87</v>
      </c>
      <c r="FQ154" s="1378"/>
      <c r="GM154" s="74"/>
    </row>
    <row r="155" spans="1:195" s="75" customFormat="1" x14ac:dyDescent="0.25">
      <c r="A155" s="635" t="s">
        <v>215</v>
      </c>
      <c r="B155" s="592">
        <f>IF(B128=0,"",$B90*(B128*B$141+B$142))</f>
        <v>5.0389610389610373E-2</v>
      </c>
      <c r="C155" s="926">
        <f>IF(C128=0,"",C$90*(C128*C141+C142))</f>
        <v>1.5453386047243361E-4</v>
      </c>
      <c r="T155" s="1055"/>
      <c r="AI155" s="74"/>
      <c r="AN155" s="1055"/>
      <c r="AT155" s="74"/>
      <c r="BB155" s="1055"/>
      <c r="BH155" s="74"/>
      <c r="BN155" s="1218"/>
      <c r="BO155" s="338"/>
      <c r="BP155" s="338"/>
      <c r="BQ155" s="338"/>
      <c r="BR155" s="338"/>
      <c r="BS155" s="1156"/>
      <c r="BT155" s="338"/>
      <c r="BU155" s="338"/>
      <c r="BV155" s="338"/>
      <c r="BW155" s="338"/>
      <c r="BX155" s="338"/>
      <c r="BY155" s="923"/>
      <c r="CC155" s="1055"/>
      <c r="CK155" s="74"/>
      <c r="CO155" s="1055"/>
      <c r="CU155" s="74"/>
      <c r="CX155" s="1055"/>
      <c r="DD155" s="293"/>
      <c r="DE155" s="338"/>
      <c r="DF155" s="338"/>
      <c r="DG155" s="338"/>
      <c r="DH155" s="338"/>
      <c r="DI155" s="338"/>
      <c r="DJ155" s="338"/>
      <c r="DK155" s="338"/>
      <c r="DL155" s="1103"/>
      <c r="DM155" s="338"/>
      <c r="DN155" s="338"/>
      <c r="DO155" s="338"/>
      <c r="DP155" s="338"/>
      <c r="DQ155" s="338"/>
      <c r="DR155" s="337"/>
      <c r="DS155" s="338"/>
      <c r="DT155" s="338"/>
      <c r="DU155" s="338"/>
      <c r="DV155" s="338"/>
      <c r="DW155" s="338"/>
      <c r="DX155" s="1103"/>
      <c r="DY155" s="338"/>
      <c r="DZ155" s="338"/>
      <c r="EA155" s="338"/>
      <c r="EB155" s="338"/>
      <c r="EC155" s="338"/>
      <c r="ED155" s="74"/>
      <c r="EE155" s="338"/>
      <c r="EF155" s="338"/>
      <c r="EG155" s="338"/>
      <c r="EH155" s="338"/>
      <c r="EI155" s="338"/>
      <c r="EJ155" s="338"/>
      <c r="EK155" s="338"/>
      <c r="EL155" s="1103"/>
      <c r="EM155" s="338"/>
      <c r="EN155" s="338"/>
      <c r="ER155" s="1253"/>
      <c r="ES155" s="74"/>
      <c r="EW155" s="1131"/>
      <c r="EX155" s="635" t="s">
        <v>215</v>
      </c>
      <c r="FQ155" s="1378"/>
      <c r="GM155" s="74"/>
    </row>
    <row r="156" spans="1:195" s="75" customFormat="1" x14ac:dyDescent="0.25">
      <c r="A156" s="193" t="s">
        <v>76</v>
      </c>
      <c r="B156" s="644" t="str">
        <f>IF(B129=0,"",$BY145*(B129*B$90+$BZ145))</f>
        <v/>
      </c>
      <c r="C156" s="926">
        <f>IF(C129=0,"",C$90*(C129*C143+C144))</f>
        <v>8.3619769692861549E-3</v>
      </c>
      <c r="T156" s="1055"/>
      <c r="AI156" s="74"/>
      <c r="AN156" s="1055"/>
      <c r="AT156" s="74"/>
      <c r="BB156" s="1055"/>
      <c r="BH156" s="74"/>
      <c r="BN156" s="1218"/>
      <c r="BO156" s="338"/>
      <c r="BP156" s="338"/>
      <c r="BQ156" s="338"/>
      <c r="BR156" s="338"/>
      <c r="BS156" s="1156"/>
      <c r="BT156" s="338"/>
      <c r="BU156" s="338"/>
      <c r="BV156" s="338"/>
      <c r="BW156" s="338"/>
      <c r="BX156" s="338"/>
      <c r="BY156" s="960"/>
      <c r="CC156" s="1055"/>
      <c r="CK156" s="74"/>
      <c r="CO156" s="1055"/>
      <c r="CU156" s="74"/>
      <c r="CX156" s="1055"/>
      <c r="DD156" s="293"/>
      <c r="DE156" s="338"/>
      <c r="DF156" s="338"/>
      <c r="DG156" s="338"/>
      <c r="DH156" s="338"/>
      <c r="DI156" s="338"/>
      <c r="DJ156" s="338"/>
      <c r="DK156" s="338"/>
      <c r="DL156" s="1103"/>
      <c r="DM156" s="338"/>
      <c r="DN156" s="338"/>
      <c r="DO156" s="338"/>
      <c r="DP156" s="338"/>
      <c r="DQ156" s="338"/>
      <c r="DR156" s="337"/>
      <c r="DS156" s="338"/>
      <c r="DT156" s="338"/>
      <c r="DU156" s="338"/>
      <c r="DV156" s="338"/>
      <c r="DW156" s="338"/>
      <c r="DX156" s="1103"/>
      <c r="DY156" s="338"/>
      <c r="DZ156" s="338"/>
      <c r="EA156" s="338"/>
      <c r="EB156" s="338"/>
      <c r="EC156" s="338"/>
      <c r="ED156" s="74"/>
      <c r="EE156" s="338"/>
      <c r="EF156" s="338"/>
      <c r="EG156" s="338"/>
      <c r="EH156" s="338"/>
      <c r="EI156" s="338"/>
      <c r="EJ156" s="338"/>
      <c r="EK156" s="338"/>
      <c r="EL156" s="1103"/>
      <c r="EM156" s="338"/>
      <c r="EN156" s="338"/>
      <c r="ER156" s="1253"/>
      <c r="ES156" s="74"/>
      <c r="EW156" s="1131"/>
      <c r="EX156" s="193" t="s">
        <v>76</v>
      </c>
      <c r="FQ156" s="1378"/>
      <c r="GM156" s="74"/>
    </row>
    <row r="157" spans="1:195" s="75" customFormat="1" x14ac:dyDescent="0.25">
      <c r="A157" s="75" t="s">
        <v>77</v>
      </c>
      <c r="B157" s="193"/>
      <c r="C157" s="926">
        <f>IF(C130=0,"",C$90*(C130*C145+C146))</f>
        <v>1.2288744825088571E-2</v>
      </c>
      <c r="T157" s="1055"/>
      <c r="AI157" s="74"/>
      <c r="AN157" s="1055"/>
      <c r="AT157" s="74"/>
      <c r="BB157" s="1055"/>
      <c r="BH157" s="74"/>
      <c r="BN157" s="1218"/>
      <c r="BO157" s="338"/>
      <c r="BP157" s="338"/>
      <c r="BQ157" s="338"/>
      <c r="BR157" s="338"/>
      <c r="BS157" s="1156"/>
      <c r="BT157" s="338"/>
      <c r="BU157" s="338"/>
      <c r="BV157" s="338"/>
      <c r="BW157" s="338"/>
      <c r="BX157" s="338"/>
      <c r="BY157" s="146"/>
      <c r="CC157" s="1055"/>
      <c r="CK157" s="74"/>
      <c r="CO157" s="1055"/>
      <c r="CU157" s="74"/>
      <c r="CX157" s="1055"/>
      <c r="DD157" s="293"/>
      <c r="DE157" s="338"/>
      <c r="DF157" s="338"/>
      <c r="DG157" s="338"/>
      <c r="DH157" s="338"/>
      <c r="DI157" s="338"/>
      <c r="DJ157" s="338"/>
      <c r="DK157" s="338"/>
      <c r="DL157" s="1103"/>
      <c r="DM157" s="338"/>
      <c r="DN157" s="338"/>
      <c r="DO157" s="338"/>
      <c r="DP157" s="338"/>
      <c r="DQ157" s="338"/>
      <c r="DR157" s="337"/>
      <c r="DS157" s="338"/>
      <c r="DT157" s="338"/>
      <c r="DU157" s="338"/>
      <c r="DV157" s="338"/>
      <c r="DW157" s="338"/>
      <c r="DX157" s="1103"/>
      <c r="DY157" s="338"/>
      <c r="DZ157" s="338"/>
      <c r="EA157" s="338"/>
      <c r="EB157" s="338"/>
      <c r="EC157" s="338"/>
      <c r="ED157" s="74"/>
      <c r="EE157" s="338"/>
      <c r="EF157" s="338"/>
      <c r="EG157" s="338"/>
      <c r="EH157" s="338"/>
      <c r="EI157" s="338"/>
      <c r="EJ157" s="338"/>
      <c r="EK157" s="338"/>
      <c r="EL157" s="1103"/>
      <c r="EM157" s="338"/>
      <c r="EN157" s="338"/>
      <c r="ER157" s="1253"/>
      <c r="ES157" s="74"/>
      <c r="EW157" s="1131"/>
      <c r="EX157" s="75" t="s">
        <v>77</v>
      </c>
      <c r="FQ157" s="1378"/>
      <c r="GM157" s="74"/>
    </row>
    <row r="158" spans="1:195" s="75" customFormat="1" x14ac:dyDescent="0.25">
      <c r="A158" s="75" t="s">
        <v>216</v>
      </c>
      <c r="C158" s="926">
        <f>IF(C131=0,"",C$90*(C131*C147+C148))</f>
        <v>8.0397418400036502E-4</v>
      </c>
      <c r="T158" s="1055"/>
      <c r="AI158" s="74"/>
      <c r="AN158" s="1055"/>
      <c r="AT158" s="74"/>
      <c r="BB158" s="1055"/>
      <c r="BH158" s="74"/>
      <c r="BN158" s="1218"/>
      <c r="BO158" s="338"/>
      <c r="BP158" s="338"/>
      <c r="BQ158" s="338"/>
      <c r="BR158" s="338"/>
      <c r="BS158" s="1156"/>
      <c r="BT158" s="338"/>
      <c r="BU158" s="338"/>
      <c r="BV158" s="338"/>
      <c r="BW158" s="338"/>
      <c r="BX158" s="338"/>
      <c r="BY158" s="74"/>
      <c r="CC158" s="1055"/>
      <c r="CK158" s="74"/>
      <c r="CO158" s="1055"/>
      <c r="CU158" s="74"/>
      <c r="CX158" s="1055"/>
      <c r="DD158" s="293"/>
      <c r="DE158" s="338"/>
      <c r="DF158" s="338"/>
      <c r="DG158" s="338"/>
      <c r="DH158" s="338"/>
      <c r="DI158" s="338"/>
      <c r="DJ158" s="338"/>
      <c r="DK158" s="338"/>
      <c r="DL158" s="1103"/>
      <c r="DM158" s="338"/>
      <c r="DN158" s="338"/>
      <c r="DO158" s="338"/>
      <c r="DP158" s="338"/>
      <c r="DQ158" s="338"/>
      <c r="DR158" s="337"/>
      <c r="DS158" s="338"/>
      <c r="DT158" s="338"/>
      <c r="DU158" s="338"/>
      <c r="DV158" s="338"/>
      <c r="DW158" s="338"/>
      <c r="DX158" s="1103"/>
      <c r="DY158" s="338"/>
      <c r="DZ158" s="338"/>
      <c r="EA158" s="338"/>
      <c r="EB158" s="338"/>
      <c r="EC158" s="338"/>
      <c r="ED158" s="74"/>
      <c r="EE158" s="338"/>
      <c r="EF158" s="338"/>
      <c r="EG158" s="338"/>
      <c r="EH158" s="338"/>
      <c r="EI158" s="338"/>
      <c r="EJ158" s="338"/>
      <c r="EK158" s="338"/>
      <c r="EL158" s="1103"/>
      <c r="EM158" s="338"/>
      <c r="EN158" s="338"/>
      <c r="ER158" s="1253"/>
      <c r="ES158" s="74"/>
      <c r="EW158" s="1131"/>
      <c r="EX158" s="75" t="s">
        <v>216</v>
      </c>
      <c r="FQ158" s="1378"/>
      <c r="GM158" s="74"/>
    </row>
    <row r="159" spans="1:195" s="75" customFormat="1" x14ac:dyDescent="0.25">
      <c r="A159" s="75" t="s">
        <v>217</v>
      </c>
      <c r="C159" s="926" t="str">
        <f>IF(C132=0,"",C$90*(C132*C149+C150))</f>
        <v/>
      </c>
      <c r="T159" s="1055"/>
      <c r="AI159" s="74"/>
      <c r="AN159" s="1055"/>
      <c r="AT159" s="74"/>
      <c r="BB159" s="1055"/>
      <c r="BH159" s="74"/>
      <c r="BN159" s="1218"/>
      <c r="BO159" s="338"/>
      <c r="BP159" s="338"/>
      <c r="BQ159" s="338"/>
      <c r="BR159" s="338"/>
      <c r="BS159" s="1156"/>
      <c r="BT159" s="338"/>
      <c r="BU159" s="338"/>
      <c r="BV159" s="338"/>
      <c r="BW159" s="338"/>
      <c r="BX159" s="338"/>
      <c r="BY159" s="74"/>
      <c r="CC159" s="1055"/>
      <c r="CK159" s="74"/>
      <c r="CO159" s="1055"/>
      <c r="CU159" s="74"/>
      <c r="CX159" s="1055"/>
      <c r="DD159" s="293"/>
      <c r="DE159" s="338"/>
      <c r="DF159" s="338"/>
      <c r="DG159" s="338"/>
      <c r="DH159" s="338"/>
      <c r="DI159" s="338"/>
      <c r="DJ159" s="338"/>
      <c r="DK159" s="338"/>
      <c r="DL159" s="1103"/>
      <c r="DM159" s="338"/>
      <c r="DN159" s="338"/>
      <c r="DO159" s="338"/>
      <c r="DP159" s="338"/>
      <c r="DQ159" s="338"/>
      <c r="DR159" s="337"/>
      <c r="DS159" s="338"/>
      <c r="DT159" s="338"/>
      <c r="DU159" s="338"/>
      <c r="DV159" s="338"/>
      <c r="DW159" s="338"/>
      <c r="DX159" s="1103"/>
      <c r="DY159" s="338"/>
      <c r="DZ159" s="338"/>
      <c r="EA159" s="338"/>
      <c r="EB159" s="338"/>
      <c r="EC159" s="338"/>
      <c r="ED159" s="74"/>
      <c r="EE159" s="338"/>
      <c r="EF159" s="338"/>
      <c r="EG159" s="338"/>
      <c r="EH159" s="338"/>
      <c r="EI159" s="338"/>
      <c r="EJ159" s="338"/>
      <c r="EK159" s="338"/>
      <c r="EL159" s="1103"/>
      <c r="EM159" s="338"/>
      <c r="EN159" s="338"/>
      <c r="ER159" s="1253"/>
      <c r="ES159" s="74"/>
      <c r="EW159" s="1131"/>
      <c r="EX159" s="75" t="s">
        <v>217</v>
      </c>
      <c r="FQ159" s="1378"/>
      <c r="GM159" s="74"/>
    </row>
    <row r="160" spans="1:195" s="75" customFormat="1" x14ac:dyDescent="0.25">
      <c r="A160" s="75" t="s">
        <v>218</v>
      </c>
      <c r="C160" s="926">
        <f>IF(C133=0,"",C$90*(C133*C151+C152))</f>
        <v>2.0559888570120295E-4</v>
      </c>
      <c r="T160" s="1055"/>
      <c r="AI160" s="74"/>
      <c r="AN160" s="1055"/>
      <c r="AT160" s="74"/>
      <c r="BB160" s="1055"/>
      <c r="BH160" s="74"/>
      <c r="BN160" s="1218"/>
      <c r="BO160" s="338"/>
      <c r="BP160" s="338"/>
      <c r="BQ160" s="338"/>
      <c r="BR160" s="338"/>
      <c r="BS160" s="1156"/>
      <c r="BT160" s="338"/>
      <c r="BU160" s="338"/>
      <c r="BV160" s="338"/>
      <c r="BW160" s="338"/>
      <c r="BX160" s="338"/>
      <c r="BY160" s="74"/>
      <c r="CC160" s="1055"/>
      <c r="CK160" s="74"/>
      <c r="CO160" s="1055"/>
      <c r="CU160" s="74"/>
      <c r="CX160" s="1055"/>
      <c r="DD160" s="293"/>
      <c r="DE160" s="338"/>
      <c r="DF160" s="338"/>
      <c r="DG160" s="338"/>
      <c r="DH160" s="338"/>
      <c r="DI160" s="338"/>
      <c r="DJ160" s="338"/>
      <c r="DK160" s="338"/>
      <c r="DL160" s="1103"/>
      <c r="DM160" s="338"/>
      <c r="DN160" s="338"/>
      <c r="DO160" s="338"/>
      <c r="DP160" s="338"/>
      <c r="DQ160" s="338"/>
      <c r="DR160" s="337"/>
      <c r="DS160" s="338"/>
      <c r="DT160" s="338"/>
      <c r="DU160" s="338"/>
      <c r="DV160" s="338"/>
      <c r="DW160" s="338"/>
      <c r="DX160" s="1103"/>
      <c r="DY160" s="338"/>
      <c r="DZ160" s="338"/>
      <c r="EA160" s="338"/>
      <c r="EB160" s="338"/>
      <c r="EC160" s="338"/>
      <c r="ED160" s="74"/>
      <c r="EE160" s="338"/>
      <c r="EF160" s="338"/>
      <c r="EG160" s="338"/>
      <c r="EH160" s="338"/>
      <c r="EI160" s="338"/>
      <c r="EJ160" s="338"/>
      <c r="EK160" s="338"/>
      <c r="EL160" s="1103"/>
      <c r="EM160" s="338"/>
      <c r="EN160" s="338"/>
      <c r="ER160" s="1253"/>
      <c r="ES160" s="74"/>
      <c r="EW160" s="1131"/>
      <c r="EX160" s="75" t="s">
        <v>218</v>
      </c>
      <c r="FQ160" s="1378"/>
      <c r="GM160" s="74"/>
    </row>
    <row r="161" spans="1:195" s="75" customFormat="1" x14ac:dyDescent="0.25">
      <c r="A161" s="75" t="s">
        <v>380</v>
      </c>
      <c r="C161" s="74"/>
      <c r="T161" s="1055"/>
      <c r="AI161" s="74"/>
      <c r="AN161" s="1055"/>
      <c r="AT161" s="74"/>
      <c r="BB161" s="1055"/>
      <c r="BH161" s="74"/>
      <c r="BN161" s="1218"/>
      <c r="BO161" s="338"/>
      <c r="BP161" s="338"/>
      <c r="BQ161" s="338"/>
      <c r="BR161" s="338"/>
      <c r="BS161" s="1156"/>
      <c r="BT161" s="338"/>
      <c r="BU161" s="338"/>
      <c r="BV161" s="338"/>
      <c r="BW161" s="338"/>
      <c r="BX161" s="338"/>
      <c r="BY161" s="74"/>
      <c r="CC161" s="1055"/>
      <c r="CK161" s="74"/>
      <c r="CO161" s="1055"/>
      <c r="CU161" s="74"/>
      <c r="CX161" s="1055"/>
      <c r="DD161" s="293"/>
      <c r="DE161" s="338"/>
      <c r="DF161" s="338"/>
      <c r="DG161" s="338"/>
      <c r="DH161" s="338"/>
      <c r="DI161" s="338"/>
      <c r="DJ161" s="338"/>
      <c r="DK161" s="338"/>
      <c r="DL161" s="1103"/>
      <c r="DM161" s="338"/>
      <c r="DN161" s="338"/>
      <c r="DO161" s="338"/>
      <c r="DP161" s="338"/>
      <c r="DQ161" s="338"/>
      <c r="DR161" s="337"/>
      <c r="DS161" s="338"/>
      <c r="DT161" s="338"/>
      <c r="DU161" s="338"/>
      <c r="DV161" s="338"/>
      <c r="DW161" s="338"/>
      <c r="DX161" s="1103"/>
      <c r="DY161" s="338"/>
      <c r="DZ161" s="338"/>
      <c r="EA161" s="338"/>
      <c r="EB161" s="338"/>
      <c r="EC161" s="338"/>
      <c r="ED161" s="74"/>
      <c r="EE161" s="338"/>
      <c r="EF161" s="338"/>
      <c r="EG161" s="338"/>
      <c r="EH161" s="338"/>
      <c r="EI161" s="338"/>
      <c r="EJ161" s="338"/>
      <c r="EK161" s="338"/>
      <c r="EL161" s="1103"/>
      <c r="EM161" s="338"/>
      <c r="EN161" s="338"/>
      <c r="ER161" s="1253"/>
      <c r="ES161" s="74"/>
      <c r="EW161" s="1131"/>
      <c r="EX161" s="75" t="s">
        <v>380</v>
      </c>
      <c r="FQ161" s="1378"/>
      <c r="GM161" s="74"/>
    </row>
    <row r="162" spans="1:195" s="75" customFormat="1" x14ac:dyDescent="0.25">
      <c r="A162" s="75" t="s">
        <v>381</v>
      </c>
      <c r="C162" s="74"/>
      <c r="T162" s="1055"/>
      <c r="AI162" s="74"/>
      <c r="AN162" s="1055"/>
      <c r="AT162" s="74"/>
      <c r="BB162" s="1055"/>
      <c r="BH162" s="74"/>
      <c r="BN162" s="1218"/>
      <c r="BO162" s="338"/>
      <c r="BP162" s="338"/>
      <c r="BQ162" s="338"/>
      <c r="BR162" s="338"/>
      <c r="BS162" s="1156"/>
      <c r="BT162" s="338"/>
      <c r="BU162" s="338"/>
      <c r="BV162" s="338"/>
      <c r="BW162" s="338"/>
      <c r="BX162" s="338"/>
      <c r="BY162" s="74"/>
      <c r="CC162" s="1055"/>
      <c r="CK162" s="74"/>
      <c r="CO162" s="1055"/>
      <c r="CU162" s="74"/>
      <c r="CX162" s="1055"/>
      <c r="DD162" s="293"/>
      <c r="DE162" s="338"/>
      <c r="DF162" s="338"/>
      <c r="DG162" s="338"/>
      <c r="DH162" s="338"/>
      <c r="DI162" s="338"/>
      <c r="DJ162" s="338"/>
      <c r="DK162" s="338"/>
      <c r="DL162" s="1103"/>
      <c r="DM162" s="338"/>
      <c r="DN162" s="338"/>
      <c r="DO162" s="338"/>
      <c r="DP162" s="338"/>
      <c r="DQ162" s="338"/>
      <c r="DR162" s="337"/>
      <c r="DS162" s="338"/>
      <c r="DT162" s="338"/>
      <c r="DU162" s="338"/>
      <c r="DV162" s="338"/>
      <c r="DW162" s="338"/>
      <c r="DX162" s="1103"/>
      <c r="DY162" s="338"/>
      <c r="DZ162" s="338"/>
      <c r="EA162" s="338"/>
      <c r="EB162" s="338"/>
      <c r="EC162" s="338"/>
      <c r="ED162" s="74"/>
      <c r="EE162" s="338"/>
      <c r="EF162" s="338"/>
      <c r="EG162" s="338"/>
      <c r="EH162" s="338"/>
      <c r="EI162" s="338"/>
      <c r="EJ162" s="338"/>
      <c r="EK162" s="338"/>
      <c r="EL162" s="1103"/>
      <c r="EM162" s="338"/>
      <c r="EN162" s="338"/>
      <c r="ER162" s="1253"/>
      <c r="ES162" s="74"/>
      <c r="EW162" s="1131"/>
      <c r="EX162" s="75" t="s">
        <v>381</v>
      </c>
      <c r="FQ162" s="1378"/>
      <c r="GM162" s="74"/>
    </row>
    <row r="163" spans="1:195" s="75" customFormat="1" x14ac:dyDescent="0.25">
      <c r="A163" s="75" t="s">
        <v>382</v>
      </c>
      <c r="C163" s="74"/>
      <c r="T163" s="1055"/>
      <c r="AI163" s="74"/>
      <c r="AN163" s="1055"/>
      <c r="AT163" s="74"/>
      <c r="BB163" s="1055"/>
      <c r="BH163" s="74"/>
      <c r="BN163" s="1218"/>
      <c r="BO163" s="338"/>
      <c r="BP163" s="338"/>
      <c r="BQ163" s="338"/>
      <c r="BR163" s="338"/>
      <c r="BS163" s="1156"/>
      <c r="BT163" s="338"/>
      <c r="BU163" s="338"/>
      <c r="BV163" s="338"/>
      <c r="BW163" s="338"/>
      <c r="BX163" s="338"/>
      <c r="BY163" s="74"/>
      <c r="CC163" s="1055"/>
      <c r="CK163" s="74"/>
      <c r="CO163" s="1055"/>
      <c r="CU163" s="74"/>
      <c r="CX163" s="1055"/>
      <c r="DD163" s="293"/>
      <c r="DE163" s="338"/>
      <c r="DF163" s="338"/>
      <c r="DG163" s="338"/>
      <c r="DH163" s="338"/>
      <c r="DI163" s="338"/>
      <c r="DJ163" s="338"/>
      <c r="DK163" s="338"/>
      <c r="DL163" s="1103"/>
      <c r="DM163" s="338"/>
      <c r="DN163" s="338"/>
      <c r="DO163" s="338"/>
      <c r="DP163" s="338"/>
      <c r="DQ163" s="338"/>
      <c r="DR163" s="337"/>
      <c r="DS163" s="338"/>
      <c r="DT163" s="338"/>
      <c r="DU163" s="338"/>
      <c r="DV163" s="338"/>
      <c r="DW163" s="338"/>
      <c r="DX163" s="1103"/>
      <c r="DY163" s="338"/>
      <c r="DZ163" s="338"/>
      <c r="EA163" s="338"/>
      <c r="EB163" s="338"/>
      <c r="EC163" s="338"/>
      <c r="ED163" s="74"/>
      <c r="EE163" s="338"/>
      <c r="EF163" s="338"/>
      <c r="EG163" s="338"/>
      <c r="EH163" s="338"/>
      <c r="EI163" s="338"/>
      <c r="EJ163" s="338"/>
      <c r="EK163" s="338"/>
      <c r="EL163" s="1103"/>
      <c r="EM163" s="338"/>
      <c r="EN163" s="338"/>
      <c r="ER163" s="1253"/>
      <c r="ES163" s="74"/>
      <c r="EW163" s="1131"/>
      <c r="EX163" s="75" t="s">
        <v>382</v>
      </c>
      <c r="FQ163" s="1378"/>
      <c r="GM163" s="74"/>
    </row>
    <row r="164" spans="1:195" s="75" customFormat="1" x14ac:dyDescent="0.25">
      <c r="A164" s="75" t="s">
        <v>383</v>
      </c>
      <c r="C164" s="74"/>
      <c r="T164" s="1055"/>
      <c r="AI164" s="74"/>
      <c r="AN164" s="1055"/>
      <c r="AT164" s="74"/>
      <c r="BB164" s="1055"/>
      <c r="BH164" s="74"/>
      <c r="BN164" s="1218"/>
      <c r="BO164" s="338"/>
      <c r="BP164" s="338"/>
      <c r="BQ164" s="338"/>
      <c r="BR164" s="338"/>
      <c r="BS164" s="1156"/>
      <c r="BT164" s="338"/>
      <c r="BU164" s="338"/>
      <c r="BV164" s="338"/>
      <c r="BW164" s="338"/>
      <c r="BX164" s="338"/>
      <c r="BY164" s="74"/>
      <c r="CC164" s="1055"/>
      <c r="CK164" s="74"/>
      <c r="CO164" s="1055"/>
      <c r="CU164" s="74"/>
      <c r="CX164" s="1055"/>
      <c r="DD164" s="293"/>
      <c r="DE164" s="338"/>
      <c r="DF164" s="338"/>
      <c r="DG164" s="338"/>
      <c r="DH164" s="338"/>
      <c r="DI164" s="338"/>
      <c r="DJ164" s="338"/>
      <c r="DK164" s="338"/>
      <c r="DL164" s="1103"/>
      <c r="DM164" s="338"/>
      <c r="DN164" s="338"/>
      <c r="DO164" s="338"/>
      <c r="DP164" s="338"/>
      <c r="DQ164" s="338"/>
      <c r="DR164" s="337"/>
      <c r="DS164" s="338"/>
      <c r="DT164" s="338"/>
      <c r="DU164" s="338"/>
      <c r="DV164" s="338"/>
      <c r="DW164" s="338"/>
      <c r="DX164" s="1103"/>
      <c r="DY164" s="338"/>
      <c r="DZ164" s="338"/>
      <c r="EA164" s="338"/>
      <c r="EB164" s="338"/>
      <c r="EC164" s="338"/>
      <c r="ED164" s="74"/>
      <c r="EE164" s="338"/>
      <c r="EF164" s="338"/>
      <c r="EG164" s="338"/>
      <c r="EH164" s="338"/>
      <c r="EI164" s="338"/>
      <c r="EJ164" s="338"/>
      <c r="EK164" s="338"/>
      <c r="EL164" s="1103"/>
      <c r="EM164" s="338"/>
      <c r="EN164" s="338"/>
      <c r="ER164" s="1253"/>
      <c r="ES164" s="74"/>
      <c r="EW164" s="1131"/>
      <c r="EX164" s="75" t="s">
        <v>383</v>
      </c>
      <c r="FQ164" s="1378"/>
      <c r="GM164" s="74"/>
    </row>
    <row r="165" spans="1:195" s="75" customFormat="1" x14ac:dyDescent="0.25">
      <c r="A165" s="75" t="s">
        <v>384</v>
      </c>
      <c r="B165" s="194"/>
      <c r="C165" s="148"/>
      <c r="T165" s="1055"/>
      <c r="AI165" s="74"/>
      <c r="AN165" s="1055"/>
      <c r="AT165" s="74"/>
      <c r="BB165" s="1055"/>
      <c r="BH165" s="74"/>
      <c r="BN165" s="1218"/>
      <c r="BO165" s="338"/>
      <c r="BP165" s="338"/>
      <c r="BQ165" s="338"/>
      <c r="BR165" s="338"/>
      <c r="BS165" s="1156"/>
      <c r="BT165" s="338"/>
      <c r="BU165" s="338"/>
      <c r="BV165" s="338"/>
      <c r="BW165" s="338"/>
      <c r="BX165" s="338"/>
      <c r="BY165" s="148"/>
      <c r="CC165" s="1055"/>
      <c r="CK165" s="74"/>
      <c r="CO165" s="1055"/>
      <c r="CU165" s="74"/>
      <c r="CX165" s="1055"/>
      <c r="DD165" s="293"/>
      <c r="DE165" s="338"/>
      <c r="DF165" s="338"/>
      <c r="DG165" s="338"/>
      <c r="DH165" s="338"/>
      <c r="DI165" s="338"/>
      <c r="DJ165" s="338"/>
      <c r="DK165" s="338"/>
      <c r="DL165" s="1103"/>
      <c r="DM165" s="338"/>
      <c r="DN165" s="338"/>
      <c r="DO165" s="338"/>
      <c r="DP165" s="338"/>
      <c r="DQ165" s="338"/>
      <c r="DR165" s="337"/>
      <c r="DS165" s="338"/>
      <c r="DT165" s="338"/>
      <c r="DU165" s="338"/>
      <c r="DV165" s="338"/>
      <c r="DW165" s="338"/>
      <c r="DX165" s="1103"/>
      <c r="DY165" s="338"/>
      <c r="DZ165" s="338"/>
      <c r="EA165" s="338"/>
      <c r="EB165" s="338"/>
      <c r="EC165" s="338"/>
      <c r="ED165" s="74"/>
      <c r="EE165" s="338"/>
      <c r="EF165" s="338"/>
      <c r="EG165" s="338"/>
      <c r="EH165" s="338"/>
      <c r="EI165" s="338"/>
      <c r="EJ165" s="338"/>
      <c r="EK165" s="338"/>
      <c r="EL165" s="1103"/>
      <c r="EM165" s="338"/>
      <c r="EN165" s="338"/>
      <c r="ER165" s="1253"/>
      <c r="ES165" s="74"/>
      <c r="EW165" s="1131"/>
      <c r="EX165" s="75" t="s">
        <v>384</v>
      </c>
      <c r="FQ165" s="1378"/>
      <c r="GM165" s="74"/>
    </row>
    <row r="166" spans="1:195" s="75" customFormat="1" x14ac:dyDescent="0.25">
      <c r="B166" s="194"/>
      <c r="C166" s="148"/>
      <c r="T166" s="1055"/>
      <c r="AI166" s="74"/>
      <c r="AN166" s="1055"/>
      <c r="AT166" s="74"/>
      <c r="BB166" s="1055"/>
      <c r="BH166" s="74"/>
      <c r="BN166" s="1218"/>
      <c r="BO166" s="338"/>
      <c r="BP166" s="338"/>
      <c r="BQ166" s="338"/>
      <c r="BR166" s="338"/>
      <c r="BS166" s="1156"/>
      <c r="BT166" s="338"/>
      <c r="BU166" s="338"/>
      <c r="BV166" s="338"/>
      <c r="BW166" s="338"/>
      <c r="BX166" s="338"/>
      <c r="BY166" s="148"/>
      <c r="CC166" s="1055"/>
      <c r="CK166" s="74"/>
      <c r="CO166" s="1055"/>
      <c r="CU166" s="74"/>
      <c r="CX166" s="1055"/>
      <c r="DD166" s="293"/>
      <c r="DE166" s="338"/>
      <c r="DF166" s="338"/>
      <c r="DG166" s="338"/>
      <c r="DH166" s="338"/>
      <c r="DI166" s="338"/>
      <c r="DJ166" s="338"/>
      <c r="DK166" s="338"/>
      <c r="DL166" s="1103"/>
      <c r="DM166" s="338"/>
      <c r="DN166" s="338"/>
      <c r="DO166" s="338"/>
      <c r="DP166" s="338"/>
      <c r="DQ166" s="338"/>
      <c r="DR166" s="337"/>
      <c r="DS166" s="338"/>
      <c r="DT166" s="338"/>
      <c r="DU166" s="338"/>
      <c r="DV166" s="338"/>
      <c r="DW166" s="338"/>
      <c r="DX166" s="1103"/>
      <c r="DY166" s="338"/>
      <c r="DZ166" s="338"/>
      <c r="EA166" s="338"/>
      <c r="EB166" s="338"/>
      <c r="EC166" s="338"/>
      <c r="ED166" s="74"/>
      <c r="EE166" s="338"/>
      <c r="EF166" s="338"/>
      <c r="EG166" s="338"/>
      <c r="EH166" s="338"/>
      <c r="EI166" s="338"/>
      <c r="EJ166" s="338"/>
      <c r="EK166" s="338"/>
      <c r="EL166" s="1103"/>
      <c r="EM166" s="338"/>
      <c r="EN166" s="338"/>
      <c r="ER166" s="1253"/>
      <c r="ES166" s="74"/>
      <c r="EW166" s="1131"/>
      <c r="FQ166" s="1378"/>
      <c r="GM166" s="74"/>
    </row>
    <row r="167" spans="1:195" s="75" customFormat="1" x14ac:dyDescent="0.25">
      <c r="A167" s="650" t="s">
        <v>222</v>
      </c>
      <c r="B167" s="194"/>
      <c r="C167" s="148"/>
      <c r="T167" s="1055"/>
      <c r="AI167" s="74"/>
      <c r="AN167" s="1055"/>
      <c r="AT167" s="74"/>
      <c r="BB167" s="1055"/>
      <c r="BH167" s="74"/>
      <c r="BN167" s="1218"/>
      <c r="BO167" s="338"/>
      <c r="BP167" s="338"/>
      <c r="BQ167" s="338"/>
      <c r="BR167" s="338"/>
      <c r="BS167" s="1156"/>
      <c r="BT167" s="338"/>
      <c r="BU167" s="338"/>
      <c r="BV167" s="338"/>
      <c r="BW167" s="338"/>
      <c r="BX167" s="338"/>
      <c r="BY167" s="148"/>
      <c r="CC167" s="1055"/>
      <c r="CK167" s="74"/>
      <c r="CO167" s="1055"/>
      <c r="CU167" s="74"/>
      <c r="CX167" s="1055"/>
      <c r="DD167" s="293"/>
      <c r="DE167" s="338"/>
      <c r="DF167" s="338"/>
      <c r="DG167" s="338"/>
      <c r="DH167" s="338"/>
      <c r="DI167" s="338"/>
      <c r="DJ167" s="338"/>
      <c r="DK167" s="338"/>
      <c r="DL167" s="1103"/>
      <c r="DM167" s="338"/>
      <c r="DN167" s="338"/>
      <c r="DO167" s="338"/>
      <c r="DP167" s="338"/>
      <c r="DQ167" s="338"/>
      <c r="DR167" s="337"/>
      <c r="DS167" s="338"/>
      <c r="DT167" s="338"/>
      <c r="DU167" s="338"/>
      <c r="DV167" s="338"/>
      <c r="DW167" s="338"/>
      <c r="DX167" s="1103"/>
      <c r="DY167" s="338"/>
      <c r="DZ167" s="338"/>
      <c r="EA167" s="338"/>
      <c r="EB167" s="338"/>
      <c r="EC167" s="338"/>
      <c r="ED167" s="74"/>
      <c r="EE167" s="338"/>
      <c r="EF167" s="338"/>
      <c r="EG167" s="338"/>
      <c r="EH167" s="338"/>
      <c r="EI167" s="338"/>
      <c r="EJ167" s="338"/>
      <c r="EK167" s="338"/>
      <c r="EL167" s="1103"/>
      <c r="EM167" s="338"/>
      <c r="EN167" s="338"/>
      <c r="ER167" s="1253"/>
      <c r="ES167" s="74"/>
      <c r="EW167" s="1131"/>
      <c r="EX167" s="650" t="s">
        <v>222</v>
      </c>
      <c r="FQ167" s="1378"/>
      <c r="GM167" s="74"/>
    </row>
    <row r="168" spans="1:195" s="75" customFormat="1" x14ac:dyDescent="0.25">
      <c r="A168" s="635" t="s">
        <v>215</v>
      </c>
      <c r="B168" s="674">
        <f>B155*1000</f>
        <v>50.389610389610375</v>
      </c>
      <c r="C168" s="927">
        <f>IF(OR(C155="",C155&lt;0),"",C155*1000)</f>
        <v>0.15453386047243362</v>
      </c>
      <c r="T168" s="1055"/>
      <c r="AI168" s="74"/>
      <c r="AN168" s="1055"/>
      <c r="AT168" s="74"/>
      <c r="BB168" s="1055"/>
      <c r="BH168" s="74"/>
      <c r="BN168" s="1218"/>
      <c r="BO168" s="338"/>
      <c r="BP168" s="338"/>
      <c r="BQ168" s="338"/>
      <c r="BR168" s="338"/>
      <c r="BS168" s="1156"/>
      <c r="BT168" s="338"/>
      <c r="BU168" s="338"/>
      <c r="BV168" s="338"/>
      <c r="BW168" s="338"/>
      <c r="BX168" s="338"/>
      <c r="BY168" s="961"/>
      <c r="CC168" s="1055"/>
      <c r="CK168" s="74"/>
      <c r="CO168" s="1055"/>
      <c r="CU168" s="74"/>
      <c r="CX168" s="1055"/>
      <c r="DD168" s="293"/>
      <c r="DE168" s="338"/>
      <c r="DF168" s="338"/>
      <c r="DG168" s="338"/>
      <c r="DH168" s="338"/>
      <c r="DI168" s="338"/>
      <c r="DJ168" s="338"/>
      <c r="DK168" s="338"/>
      <c r="DL168" s="1103"/>
      <c r="DM168" s="338"/>
      <c r="DN168" s="338"/>
      <c r="DO168" s="338"/>
      <c r="DP168" s="338"/>
      <c r="DQ168" s="338"/>
      <c r="DR168" s="337"/>
      <c r="DS168" s="338"/>
      <c r="DT168" s="338"/>
      <c r="DU168" s="338"/>
      <c r="DV168" s="338"/>
      <c r="DW168" s="338"/>
      <c r="DX168" s="1103"/>
      <c r="DY168" s="338"/>
      <c r="DZ168" s="338"/>
      <c r="EA168" s="338"/>
      <c r="EB168" s="338"/>
      <c r="EC168" s="338"/>
      <c r="ED168" s="74"/>
      <c r="EE168" s="338"/>
      <c r="EF168" s="338"/>
      <c r="EG168" s="338"/>
      <c r="EH168" s="338"/>
      <c r="EI168" s="338"/>
      <c r="EJ168" s="338"/>
      <c r="EK168" s="338"/>
      <c r="EL168" s="1103"/>
      <c r="EM168" s="338"/>
      <c r="EN168" s="338"/>
      <c r="ER168" s="1253"/>
      <c r="ES168" s="74"/>
      <c r="EW168" s="1131"/>
      <c r="EX168" s="635" t="s">
        <v>215</v>
      </c>
      <c r="FQ168" s="1378"/>
      <c r="GM168" s="74"/>
    </row>
    <row r="169" spans="1:195" s="75" customFormat="1" x14ac:dyDescent="0.25">
      <c r="A169" s="193" t="s">
        <v>76</v>
      </c>
      <c r="B169" s="193"/>
      <c r="C169" s="928">
        <f t="shared" ref="C169:C178" si="154">IF(OR(C156="",C156&lt;0),"",C156*1000)</f>
        <v>8.3619769692861556</v>
      </c>
      <c r="T169" s="1055"/>
      <c r="AI169" s="74"/>
      <c r="AN169" s="1055"/>
      <c r="AT169" s="74"/>
      <c r="BB169" s="1055"/>
      <c r="BH169" s="74"/>
      <c r="BN169" s="1218"/>
      <c r="BO169" s="338"/>
      <c r="BP169" s="338"/>
      <c r="BQ169" s="338"/>
      <c r="BR169" s="338"/>
      <c r="BS169" s="1156"/>
      <c r="BT169" s="338"/>
      <c r="BU169" s="338"/>
      <c r="BV169" s="338"/>
      <c r="BW169" s="338"/>
      <c r="BX169" s="338"/>
      <c r="BY169" s="74"/>
      <c r="CC169" s="1055"/>
      <c r="CK169" s="74"/>
      <c r="CO169" s="1055"/>
      <c r="CU169" s="74"/>
      <c r="CX169" s="1055"/>
      <c r="DD169" s="293"/>
      <c r="DE169" s="338"/>
      <c r="DF169" s="338"/>
      <c r="DG169" s="338"/>
      <c r="DH169" s="338"/>
      <c r="DI169" s="338"/>
      <c r="DJ169" s="338"/>
      <c r="DK169" s="338"/>
      <c r="DL169" s="1103"/>
      <c r="DM169" s="338"/>
      <c r="DN169" s="338"/>
      <c r="DO169" s="338"/>
      <c r="DP169" s="338"/>
      <c r="DQ169" s="338"/>
      <c r="DR169" s="337"/>
      <c r="DS169" s="338"/>
      <c r="DT169" s="338"/>
      <c r="DU169" s="338"/>
      <c r="DV169" s="338"/>
      <c r="DW169" s="338"/>
      <c r="DX169" s="1103"/>
      <c r="DY169" s="338"/>
      <c r="DZ169" s="338"/>
      <c r="EA169" s="338"/>
      <c r="EB169" s="338"/>
      <c r="EC169" s="338"/>
      <c r="ED169" s="74"/>
      <c r="EE169" s="338"/>
      <c r="EF169" s="338"/>
      <c r="EG169" s="338"/>
      <c r="EH169" s="338"/>
      <c r="EI169" s="338"/>
      <c r="EJ169" s="338"/>
      <c r="EK169" s="338"/>
      <c r="EL169" s="1103"/>
      <c r="EM169" s="338"/>
      <c r="EN169" s="338"/>
      <c r="ER169" s="1253"/>
      <c r="ES169" s="74"/>
      <c r="EW169" s="1131"/>
      <c r="EX169" s="193" t="s">
        <v>76</v>
      </c>
      <c r="FQ169" s="1378"/>
      <c r="GM169" s="74"/>
    </row>
    <row r="170" spans="1:195" s="75" customFormat="1" x14ac:dyDescent="0.25">
      <c r="A170" s="75" t="s">
        <v>77</v>
      </c>
      <c r="C170" s="928">
        <f t="shared" si="154"/>
        <v>12.288744825088571</v>
      </c>
      <c r="T170" s="1055"/>
      <c r="AI170" s="74"/>
      <c r="AN170" s="1055"/>
      <c r="AT170" s="74"/>
      <c r="BB170" s="1055"/>
      <c r="BH170" s="74"/>
      <c r="BN170" s="1218"/>
      <c r="BO170" s="338"/>
      <c r="BP170" s="338"/>
      <c r="BQ170" s="338"/>
      <c r="BR170" s="338"/>
      <c r="BS170" s="1156"/>
      <c r="BT170" s="338"/>
      <c r="BU170" s="338"/>
      <c r="BV170" s="338"/>
      <c r="BW170" s="338"/>
      <c r="BX170" s="338"/>
      <c r="BY170" s="74"/>
      <c r="CC170" s="1055"/>
      <c r="CK170" s="74"/>
      <c r="CO170" s="1055"/>
      <c r="CU170" s="74"/>
      <c r="CX170" s="1055"/>
      <c r="DD170" s="293"/>
      <c r="DE170" s="338"/>
      <c r="DF170" s="338"/>
      <c r="DG170" s="338"/>
      <c r="DH170" s="338"/>
      <c r="DI170" s="338"/>
      <c r="DJ170" s="338"/>
      <c r="DK170" s="338"/>
      <c r="DL170" s="1103"/>
      <c r="DM170" s="338"/>
      <c r="DN170" s="338"/>
      <c r="DO170" s="338"/>
      <c r="DP170" s="338"/>
      <c r="DQ170" s="338"/>
      <c r="DR170" s="337"/>
      <c r="DS170" s="338"/>
      <c r="DT170" s="338"/>
      <c r="DU170" s="338"/>
      <c r="DV170" s="338"/>
      <c r="DW170" s="338"/>
      <c r="DX170" s="1103"/>
      <c r="DY170" s="338"/>
      <c r="DZ170" s="338"/>
      <c r="EA170" s="338"/>
      <c r="EB170" s="338"/>
      <c r="EC170" s="338"/>
      <c r="ED170" s="74"/>
      <c r="EE170" s="338"/>
      <c r="EF170" s="338"/>
      <c r="EG170" s="338"/>
      <c r="EH170" s="338"/>
      <c r="EI170" s="338"/>
      <c r="EJ170" s="338"/>
      <c r="EK170" s="338"/>
      <c r="EL170" s="1103"/>
      <c r="EM170" s="338"/>
      <c r="EN170" s="338"/>
      <c r="ER170" s="1253"/>
      <c r="ES170" s="74"/>
      <c r="EW170" s="1131"/>
      <c r="EX170" s="75" t="s">
        <v>77</v>
      </c>
      <c r="FQ170" s="1378"/>
      <c r="GM170" s="74"/>
    </row>
    <row r="171" spans="1:195" s="75" customFormat="1" x14ac:dyDescent="0.25">
      <c r="A171" s="75" t="s">
        <v>216</v>
      </c>
      <c r="C171" s="928">
        <f t="shared" si="154"/>
        <v>0.80397418400036502</v>
      </c>
      <c r="T171" s="1055"/>
      <c r="AI171" s="74"/>
      <c r="AN171" s="1055"/>
      <c r="AT171" s="74"/>
      <c r="BB171" s="1055"/>
      <c r="BH171" s="74"/>
      <c r="BN171" s="1218"/>
      <c r="BO171" s="338"/>
      <c r="BP171" s="338"/>
      <c r="BQ171" s="338"/>
      <c r="BR171" s="338"/>
      <c r="BS171" s="1156"/>
      <c r="BT171" s="338"/>
      <c r="BU171" s="338"/>
      <c r="BV171" s="338"/>
      <c r="BW171" s="338"/>
      <c r="BX171" s="338"/>
      <c r="BY171" s="138"/>
      <c r="CC171" s="1055"/>
      <c r="CK171" s="74"/>
      <c r="CO171" s="1055"/>
      <c r="CU171" s="74"/>
      <c r="CX171" s="1055"/>
      <c r="DD171" s="293"/>
      <c r="DE171" s="338"/>
      <c r="DF171" s="338"/>
      <c r="DG171" s="338"/>
      <c r="DH171" s="338"/>
      <c r="DI171" s="338"/>
      <c r="DJ171" s="338"/>
      <c r="DK171" s="338"/>
      <c r="DL171" s="1103"/>
      <c r="DM171" s="338"/>
      <c r="DN171" s="338"/>
      <c r="DO171" s="338"/>
      <c r="DP171" s="338"/>
      <c r="DQ171" s="338"/>
      <c r="DR171" s="337"/>
      <c r="DS171" s="338"/>
      <c r="DT171" s="338"/>
      <c r="DU171" s="338"/>
      <c r="DV171" s="338"/>
      <c r="DW171" s="338"/>
      <c r="DX171" s="1103"/>
      <c r="DY171" s="338"/>
      <c r="DZ171" s="338"/>
      <c r="EA171" s="338"/>
      <c r="EB171" s="338"/>
      <c r="EC171" s="338"/>
      <c r="ED171" s="74"/>
      <c r="EE171" s="338"/>
      <c r="EF171" s="338"/>
      <c r="EG171" s="338"/>
      <c r="EH171" s="338"/>
      <c r="EI171" s="338"/>
      <c r="EJ171" s="338"/>
      <c r="EK171" s="338"/>
      <c r="EL171" s="1103"/>
      <c r="EM171" s="338"/>
      <c r="EN171" s="338"/>
      <c r="ER171" s="1253"/>
      <c r="ES171" s="74"/>
      <c r="EW171" s="1131"/>
      <c r="EX171" s="75" t="s">
        <v>216</v>
      </c>
      <c r="FQ171" s="1378"/>
      <c r="GM171" s="74"/>
    </row>
    <row r="172" spans="1:195" s="75" customFormat="1" x14ac:dyDescent="0.25">
      <c r="A172" s="75" t="s">
        <v>217</v>
      </c>
      <c r="C172" s="928" t="str">
        <f t="shared" si="154"/>
        <v/>
      </c>
      <c r="T172" s="1055"/>
      <c r="AI172" s="74"/>
      <c r="AN172" s="1055"/>
      <c r="AT172" s="74"/>
      <c r="BB172" s="1055"/>
      <c r="BH172" s="74"/>
      <c r="BN172" s="1218"/>
      <c r="BO172" s="338"/>
      <c r="BP172" s="338"/>
      <c r="BQ172" s="338"/>
      <c r="BR172" s="338"/>
      <c r="BS172" s="1156"/>
      <c r="BT172" s="338"/>
      <c r="BU172" s="338"/>
      <c r="BV172" s="338"/>
      <c r="BW172" s="338"/>
      <c r="BX172" s="338"/>
      <c r="BY172" s="146"/>
      <c r="CC172" s="1055"/>
      <c r="CK172" s="74"/>
      <c r="CO172" s="1055"/>
      <c r="CU172" s="74"/>
      <c r="CX172" s="1055"/>
      <c r="DD172" s="293"/>
      <c r="DE172" s="338"/>
      <c r="DF172" s="338"/>
      <c r="DG172" s="338"/>
      <c r="DH172" s="338"/>
      <c r="DI172" s="338"/>
      <c r="DJ172" s="338"/>
      <c r="DK172" s="338"/>
      <c r="DL172" s="1103"/>
      <c r="DM172" s="338"/>
      <c r="DN172" s="338"/>
      <c r="DO172" s="338"/>
      <c r="DP172" s="338"/>
      <c r="DQ172" s="338"/>
      <c r="DR172" s="337"/>
      <c r="DS172" s="338"/>
      <c r="DT172" s="338"/>
      <c r="DU172" s="338"/>
      <c r="DV172" s="338"/>
      <c r="DW172" s="338"/>
      <c r="DX172" s="1103"/>
      <c r="DY172" s="338"/>
      <c r="DZ172" s="338"/>
      <c r="EA172" s="338"/>
      <c r="EB172" s="338"/>
      <c r="EC172" s="338"/>
      <c r="ED172" s="74"/>
      <c r="EE172" s="338"/>
      <c r="EF172" s="338"/>
      <c r="EG172" s="338"/>
      <c r="EH172" s="338"/>
      <c r="EI172" s="338"/>
      <c r="EJ172" s="338"/>
      <c r="EK172" s="338"/>
      <c r="EL172" s="1103"/>
      <c r="EM172" s="338"/>
      <c r="EN172" s="338"/>
      <c r="ER172" s="1253"/>
      <c r="ES172" s="74"/>
      <c r="EW172" s="1131"/>
      <c r="EX172" s="75" t="s">
        <v>217</v>
      </c>
      <c r="FQ172" s="1378"/>
      <c r="GM172" s="74"/>
    </row>
    <row r="173" spans="1:195" s="75" customFormat="1" x14ac:dyDescent="0.25">
      <c r="A173" s="75" t="s">
        <v>218</v>
      </c>
      <c r="C173" s="928">
        <f t="shared" si="154"/>
        <v>0.20559888570120294</v>
      </c>
      <c r="T173" s="1055"/>
      <c r="AI173" s="74"/>
      <c r="AN173" s="1055"/>
      <c r="AT173" s="74"/>
      <c r="BB173" s="1055"/>
      <c r="BH173" s="74"/>
      <c r="BN173" s="1218"/>
      <c r="BO173" s="338"/>
      <c r="BP173" s="338"/>
      <c r="BQ173" s="338"/>
      <c r="BR173" s="338"/>
      <c r="BS173" s="1156"/>
      <c r="BT173" s="338"/>
      <c r="BU173" s="338"/>
      <c r="BV173" s="338"/>
      <c r="BW173" s="338"/>
      <c r="BX173" s="338"/>
      <c r="BY173" s="146"/>
      <c r="CC173" s="1055"/>
      <c r="CK173" s="74"/>
      <c r="CO173" s="1055"/>
      <c r="CU173" s="74"/>
      <c r="CX173" s="1055"/>
      <c r="DD173" s="293"/>
      <c r="DE173" s="338"/>
      <c r="DF173" s="338"/>
      <c r="DG173" s="338"/>
      <c r="DH173" s="338"/>
      <c r="DI173" s="338"/>
      <c r="DJ173" s="338"/>
      <c r="DK173" s="338"/>
      <c r="DL173" s="1103"/>
      <c r="DM173" s="338"/>
      <c r="DN173" s="338"/>
      <c r="DO173" s="338"/>
      <c r="DP173" s="338"/>
      <c r="DQ173" s="338"/>
      <c r="DR173" s="337"/>
      <c r="DS173" s="338"/>
      <c r="DT173" s="338"/>
      <c r="DU173" s="338"/>
      <c r="DV173" s="338"/>
      <c r="DW173" s="338"/>
      <c r="DX173" s="1103"/>
      <c r="DY173" s="338"/>
      <c r="DZ173" s="338"/>
      <c r="EA173" s="338"/>
      <c r="EB173" s="338"/>
      <c r="EC173" s="338"/>
      <c r="ED173" s="74"/>
      <c r="EE173" s="338"/>
      <c r="EF173" s="338"/>
      <c r="EG173" s="338"/>
      <c r="EH173" s="338"/>
      <c r="EI173" s="338"/>
      <c r="EJ173" s="338"/>
      <c r="EK173" s="338"/>
      <c r="EL173" s="1103"/>
      <c r="EM173" s="338"/>
      <c r="EN173" s="338"/>
      <c r="ER173" s="1253"/>
      <c r="ES173" s="74"/>
      <c r="EW173" s="1131"/>
      <c r="EX173" s="75" t="s">
        <v>218</v>
      </c>
      <c r="FQ173" s="1378"/>
      <c r="GM173" s="74"/>
    </row>
    <row r="174" spans="1:195" s="75" customFormat="1" x14ac:dyDescent="0.25">
      <c r="A174" s="75" t="s">
        <v>380</v>
      </c>
      <c r="C174" s="928" t="str">
        <f t="shared" si="154"/>
        <v/>
      </c>
      <c r="T174" s="1055"/>
      <c r="AI174" s="74"/>
      <c r="AN174" s="1055"/>
      <c r="AT174" s="74"/>
      <c r="BB174" s="1055"/>
      <c r="BH174" s="74"/>
      <c r="BN174" s="1218"/>
      <c r="BO174" s="338"/>
      <c r="BP174" s="338"/>
      <c r="BQ174" s="338"/>
      <c r="BR174" s="338"/>
      <c r="BS174" s="1156"/>
      <c r="BT174" s="338"/>
      <c r="BU174" s="338"/>
      <c r="BV174" s="338"/>
      <c r="BW174" s="338"/>
      <c r="BX174" s="338"/>
      <c r="BY174" s="74"/>
      <c r="CC174" s="1055"/>
      <c r="CK174" s="74"/>
      <c r="CO174" s="1055"/>
      <c r="CU174" s="74"/>
      <c r="CX174" s="1055"/>
      <c r="DD174" s="293"/>
      <c r="DE174" s="338"/>
      <c r="DF174" s="338"/>
      <c r="DG174" s="338"/>
      <c r="DH174" s="338"/>
      <c r="DI174" s="338"/>
      <c r="DJ174" s="338"/>
      <c r="DK174" s="338"/>
      <c r="DL174" s="1103"/>
      <c r="DM174" s="338"/>
      <c r="DN174" s="338"/>
      <c r="DO174" s="338"/>
      <c r="DP174" s="338"/>
      <c r="DQ174" s="338"/>
      <c r="DR174" s="337"/>
      <c r="DS174" s="338"/>
      <c r="DT174" s="338"/>
      <c r="DU174" s="338"/>
      <c r="DV174" s="338"/>
      <c r="DW174" s="338"/>
      <c r="DX174" s="1103"/>
      <c r="DY174" s="338"/>
      <c r="DZ174" s="338"/>
      <c r="EA174" s="338"/>
      <c r="EB174" s="338"/>
      <c r="EC174" s="338"/>
      <c r="ED174" s="74"/>
      <c r="EE174" s="338"/>
      <c r="EF174" s="338"/>
      <c r="EG174" s="338"/>
      <c r="EH174" s="338"/>
      <c r="EI174" s="338"/>
      <c r="EJ174" s="338"/>
      <c r="EK174" s="338"/>
      <c r="EL174" s="1103"/>
      <c r="EM174" s="338"/>
      <c r="EN174" s="338"/>
      <c r="ER174" s="1253"/>
      <c r="ES174" s="74"/>
      <c r="EW174" s="1131"/>
      <c r="EX174" s="75" t="s">
        <v>380</v>
      </c>
      <c r="FQ174" s="1378"/>
      <c r="GM174" s="74"/>
    </row>
    <row r="175" spans="1:195" s="75" customFormat="1" x14ac:dyDescent="0.25">
      <c r="A175" s="75" t="s">
        <v>381</v>
      </c>
      <c r="C175" s="928" t="str">
        <f t="shared" si="154"/>
        <v/>
      </c>
      <c r="T175" s="1055"/>
      <c r="AI175" s="74"/>
      <c r="AN175" s="1055"/>
      <c r="AT175" s="74"/>
      <c r="BB175" s="1055"/>
      <c r="BH175" s="74"/>
      <c r="BN175" s="1218"/>
      <c r="BO175" s="338"/>
      <c r="BP175" s="338"/>
      <c r="BQ175" s="338"/>
      <c r="BR175" s="338"/>
      <c r="BS175" s="1156"/>
      <c r="BT175" s="338"/>
      <c r="BU175" s="338"/>
      <c r="BV175" s="338"/>
      <c r="BW175" s="338"/>
      <c r="BX175" s="338"/>
      <c r="BY175" s="74"/>
      <c r="CC175" s="1055"/>
      <c r="CK175" s="74"/>
      <c r="CO175" s="1055"/>
      <c r="CU175" s="74"/>
      <c r="CX175" s="1055"/>
      <c r="DD175" s="293"/>
      <c r="DE175" s="338"/>
      <c r="DF175" s="338"/>
      <c r="DG175" s="338"/>
      <c r="DH175" s="338"/>
      <c r="DI175" s="338"/>
      <c r="DJ175" s="338"/>
      <c r="DK175" s="338"/>
      <c r="DL175" s="1103"/>
      <c r="DM175" s="338"/>
      <c r="DN175" s="338"/>
      <c r="DO175" s="338"/>
      <c r="DP175" s="338"/>
      <c r="DQ175" s="338"/>
      <c r="DR175" s="337"/>
      <c r="DS175" s="338"/>
      <c r="DT175" s="338"/>
      <c r="DU175" s="338"/>
      <c r="DV175" s="338"/>
      <c r="DW175" s="338"/>
      <c r="DX175" s="1103"/>
      <c r="DY175" s="338"/>
      <c r="DZ175" s="338"/>
      <c r="EA175" s="338"/>
      <c r="EB175" s="338"/>
      <c r="EC175" s="338"/>
      <c r="ED175" s="74"/>
      <c r="EE175" s="338"/>
      <c r="EF175" s="338"/>
      <c r="EG175" s="338"/>
      <c r="EH175" s="338"/>
      <c r="EI175" s="338"/>
      <c r="EJ175" s="338"/>
      <c r="EK175" s="338"/>
      <c r="EL175" s="1103"/>
      <c r="EM175" s="338"/>
      <c r="EN175" s="338"/>
      <c r="ER175" s="1253"/>
      <c r="ES175" s="74"/>
      <c r="EW175" s="1131"/>
      <c r="EX175" s="75" t="s">
        <v>381</v>
      </c>
      <c r="FQ175" s="1378"/>
      <c r="GM175" s="74"/>
    </row>
    <row r="176" spans="1:195" s="75" customFormat="1" x14ac:dyDescent="0.25">
      <c r="A176" s="75" t="s">
        <v>382</v>
      </c>
      <c r="C176" s="928" t="str">
        <f t="shared" si="154"/>
        <v/>
      </c>
      <c r="T176" s="1055"/>
      <c r="AI176" s="74"/>
      <c r="AN176" s="1055"/>
      <c r="AT176" s="74"/>
      <c r="BB176" s="1055"/>
      <c r="BH176" s="74"/>
      <c r="BN176" s="1218"/>
      <c r="BO176" s="338"/>
      <c r="BP176" s="338"/>
      <c r="BQ176" s="338"/>
      <c r="BR176" s="338"/>
      <c r="BS176" s="1156"/>
      <c r="BT176" s="338"/>
      <c r="BU176" s="338"/>
      <c r="BV176" s="338"/>
      <c r="BW176" s="338"/>
      <c r="BX176" s="338"/>
      <c r="BY176" s="74"/>
      <c r="CC176" s="1055"/>
      <c r="CK176" s="74"/>
      <c r="CO176" s="1055"/>
      <c r="CU176" s="74"/>
      <c r="CX176" s="1055"/>
      <c r="DD176" s="293"/>
      <c r="DE176" s="338"/>
      <c r="DF176" s="338"/>
      <c r="DG176" s="338"/>
      <c r="DH176" s="338"/>
      <c r="DI176" s="338"/>
      <c r="DJ176" s="338"/>
      <c r="DK176" s="338"/>
      <c r="DL176" s="1103"/>
      <c r="DM176" s="338"/>
      <c r="DN176" s="338"/>
      <c r="DO176" s="338"/>
      <c r="DP176" s="338"/>
      <c r="DQ176" s="338"/>
      <c r="DR176" s="337"/>
      <c r="DS176" s="338"/>
      <c r="DT176" s="338"/>
      <c r="DU176" s="338"/>
      <c r="DV176" s="338"/>
      <c r="DW176" s="338"/>
      <c r="DX176" s="1103"/>
      <c r="DY176" s="338"/>
      <c r="DZ176" s="338"/>
      <c r="EA176" s="338"/>
      <c r="EB176" s="338"/>
      <c r="EC176" s="338"/>
      <c r="ED176" s="74"/>
      <c r="EE176" s="338"/>
      <c r="EF176" s="338"/>
      <c r="EG176" s="338"/>
      <c r="EH176" s="338"/>
      <c r="EI176" s="338"/>
      <c r="EJ176" s="338"/>
      <c r="EK176" s="338"/>
      <c r="EL176" s="1103"/>
      <c r="EM176" s="338"/>
      <c r="EN176" s="338"/>
      <c r="ER176" s="1253"/>
      <c r="ES176" s="74"/>
      <c r="EW176" s="1131"/>
      <c r="EX176" s="75" t="s">
        <v>382</v>
      </c>
      <c r="FQ176" s="1378"/>
      <c r="GM176" s="74"/>
    </row>
    <row r="177" spans="1:195" s="75" customFormat="1" x14ac:dyDescent="0.25">
      <c r="A177" s="75" t="s">
        <v>383</v>
      </c>
      <c r="C177" s="928" t="str">
        <f t="shared" si="154"/>
        <v/>
      </c>
      <c r="T177" s="1055"/>
      <c r="AI177" s="74"/>
      <c r="AN177" s="1055"/>
      <c r="AT177" s="74"/>
      <c r="BB177" s="1055"/>
      <c r="BH177" s="74"/>
      <c r="BN177" s="1218"/>
      <c r="BO177" s="338"/>
      <c r="BP177" s="338"/>
      <c r="BQ177" s="338"/>
      <c r="BR177" s="338"/>
      <c r="BS177" s="1156"/>
      <c r="BT177" s="338"/>
      <c r="BU177" s="338"/>
      <c r="BV177" s="338"/>
      <c r="BW177" s="338"/>
      <c r="BX177" s="338"/>
      <c r="BY177" s="74"/>
      <c r="CC177" s="1055"/>
      <c r="CK177" s="74"/>
      <c r="CO177" s="1055"/>
      <c r="CU177" s="74"/>
      <c r="CX177" s="1055"/>
      <c r="DD177" s="293"/>
      <c r="DE177" s="338"/>
      <c r="DF177" s="338"/>
      <c r="DG177" s="338"/>
      <c r="DH177" s="338"/>
      <c r="DI177" s="338"/>
      <c r="DJ177" s="338"/>
      <c r="DK177" s="338"/>
      <c r="DL177" s="1103"/>
      <c r="DM177" s="338"/>
      <c r="DN177" s="338"/>
      <c r="DO177" s="338"/>
      <c r="DP177" s="338"/>
      <c r="DQ177" s="338"/>
      <c r="DR177" s="337"/>
      <c r="DS177" s="338"/>
      <c r="DT177" s="338"/>
      <c r="DU177" s="338"/>
      <c r="DV177" s="338"/>
      <c r="DW177" s="338"/>
      <c r="DX177" s="1103"/>
      <c r="DY177" s="338"/>
      <c r="DZ177" s="338"/>
      <c r="EA177" s="338"/>
      <c r="EB177" s="338"/>
      <c r="EC177" s="338"/>
      <c r="ED177" s="74"/>
      <c r="EE177" s="338"/>
      <c r="EF177" s="338"/>
      <c r="EG177" s="338"/>
      <c r="EH177" s="338"/>
      <c r="EI177" s="338"/>
      <c r="EJ177" s="338"/>
      <c r="EK177" s="338"/>
      <c r="EL177" s="1103"/>
      <c r="EM177" s="338"/>
      <c r="EN177" s="338"/>
      <c r="ER177" s="1253"/>
      <c r="ES177" s="74"/>
      <c r="EW177" s="1131"/>
      <c r="EX177" s="75" t="s">
        <v>383</v>
      </c>
      <c r="FQ177" s="1378"/>
      <c r="GM177" s="74"/>
    </row>
    <row r="178" spans="1:195" s="75" customFormat="1" x14ac:dyDescent="0.25">
      <c r="A178" s="75" t="s">
        <v>384</v>
      </c>
      <c r="C178" s="928" t="str">
        <f t="shared" si="154"/>
        <v/>
      </c>
      <c r="T178" s="1055"/>
      <c r="AI178" s="74"/>
      <c r="AN178" s="1055"/>
      <c r="AT178" s="74"/>
      <c r="BB178" s="1055"/>
      <c r="BH178" s="74"/>
      <c r="BN178" s="1218"/>
      <c r="BO178" s="338"/>
      <c r="BP178" s="338"/>
      <c r="BQ178" s="338"/>
      <c r="BR178" s="338"/>
      <c r="BS178" s="1156"/>
      <c r="BT178" s="338"/>
      <c r="BU178" s="338"/>
      <c r="BV178" s="338"/>
      <c r="BW178" s="338"/>
      <c r="BX178" s="338"/>
      <c r="BY178" s="74"/>
      <c r="CC178" s="1055"/>
      <c r="CK178" s="74"/>
      <c r="CO178" s="1055"/>
      <c r="CU178" s="74"/>
      <c r="CX178" s="1055"/>
      <c r="DD178" s="293"/>
      <c r="DE178" s="338"/>
      <c r="DF178" s="338"/>
      <c r="DG178" s="338"/>
      <c r="DH178" s="338"/>
      <c r="DI178" s="338"/>
      <c r="DJ178" s="338"/>
      <c r="DK178" s="338"/>
      <c r="DL178" s="1103"/>
      <c r="DM178" s="338"/>
      <c r="DN178" s="338"/>
      <c r="DO178" s="338"/>
      <c r="DP178" s="338"/>
      <c r="DQ178" s="338"/>
      <c r="DR178" s="337"/>
      <c r="DS178" s="338"/>
      <c r="DT178" s="338"/>
      <c r="DU178" s="338"/>
      <c r="DV178" s="338"/>
      <c r="DW178" s="338"/>
      <c r="DX178" s="1103"/>
      <c r="DY178" s="338"/>
      <c r="DZ178" s="338"/>
      <c r="EA178" s="338"/>
      <c r="EB178" s="338"/>
      <c r="EC178" s="338"/>
      <c r="ED178" s="74"/>
      <c r="EE178" s="338"/>
      <c r="EF178" s="338"/>
      <c r="EG178" s="338"/>
      <c r="EH178" s="338"/>
      <c r="EI178" s="338"/>
      <c r="EJ178" s="338"/>
      <c r="EK178" s="338"/>
      <c r="EL178" s="1103"/>
      <c r="EM178" s="338"/>
      <c r="EN178" s="338"/>
      <c r="ER178" s="1253"/>
      <c r="ES178" s="74"/>
      <c r="EW178" s="1131"/>
      <c r="EX178" s="75" t="s">
        <v>384</v>
      </c>
      <c r="FQ178" s="1378"/>
      <c r="GM178" s="74"/>
    </row>
    <row r="179" spans="1:195" s="75" customFormat="1" x14ac:dyDescent="0.25">
      <c r="C179" s="74"/>
      <c r="T179" s="1055"/>
      <c r="AI179" s="74"/>
      <c r="AN179" s="1055"/>
      <c r="AT179" s="74"/>
      <c r="BB179" s="1055"/>
      <c r="BH179" s="74"/>
      <c r="BN179" s="1218"/>
      <c r="BO179" s="338"/>
      <c r="BP179" s="338"/>
      <c r="BQ179" s="338"/>
      <c r="BR179" s="338"/>
      <c r="BS179" s="1156"/>
      <c r="BT179" s="338"/>
      <c r="BU179" s="338"/>
      <c r="BV179" s="338"/>
      <c r="BW179" s="338"/>
      <c r="BX179" s="338"/>
      <c r="BY179" s="74"/>
      <c r="CC179" s="1055"/>
      <c r="CK179" s="74"/>
      <c r="CO179" s="1055"/>
      <c r="CU179" s="74"/>
      <c r="CX179" s="1055"/>
      <c r="DD179" s="293"/>
      <c r="DE179" s="338"/>
      <c r="DF179" s="338"/>
      <c r="DG179" s="338"/>
      <c r="DH179" s="338"/>
      <c r="DI179" s="338"/>
      <c r="DJ179" s="338"/>
      <c r="DK179" s="338"/>
      <c r="DL179" s="1103"/>
      <c r="DM179" s="338"/>
      <c r="DN179" s="338"/>
      <c r="DO179" s="338"/>
      <c r="DP179" s="338"/>
      <c r="DQ179" s="338"/>
      <c r="DR179" s="337"/>
      <c r="DS179" s="338"/>
      <c r="DT179" s="338"/>
      <c r="DU179" s="338"/>
      <c r="DV179" s="338"/>
      <c r="DW179" s="338"/>
      <c r="DX179" s="1103"/>
      <c r="DY179" s="338"/>
      <c r="DZ179" s="338"/>
      <c r="EA179" s="338"/>
      <c r="EB179" s="338"/>
      <c r="EC179" s="338"/>
      <c r="ED179" s="74"/>
      <c r="EE179" s="338"/>
      <c r="EF179" s="338"/>
      <c r="EG179" s="338"/>
      <c r="EH179" s="338"/>
      <c r="EI179" s="338"/>
      <c r="EJ179" s="338"/>
      <c r="EK179" s="338"/>
      <c r="EL179" s="1103"/>
      <c r="EM179" s="338"/>
      <c r="EN179" s="338"/>
      <c r="ER179" s="1253"/>
      <c r="ES179" s="74"/>
      <c r="EW179" s="1131"/>
      <c r="FQ179" s="1378"/>
      <c r="GM179" s="74"/>
    </row>
    <row r="180" spans="1:195" s="75" customFormat="1" x14ac:dyDescent="0.25">
      <c r="A180" s="650" t="s">
        <v>386</v>
      </c>
      <c r="B180" s="650"/>
      <c r="C180" s="74"/>
      <c r="T180" s="1055"/>
      <c r="AI180" s="74"/>
      <c r="AN180" s="1055"/>
      <c r="AT180" s="74"/>
      <c r="BB180" s="1055"/>
      <c r="BH180" s="74"/>
      <c r="BN180" s="1218"/>
      <c r="BO180" s="338"/>
      <c r="BP180" s="338"/>
      <c r="BQ180" s="338"/>
      <c r="BR180" s="338"/>
      <c r="BS180" s="1156"/>
      <c r="BT180" s="338"/>
      <c r="BU180" s="338"/>
      <c r="BV180" s="338"/>
      <c r="BW180" s="338"/>
      <c r="BX180" s="338"/>
      <c r="BY180" s="74"/>
      <c r="CC180" s="1055"/>
      <c r="CK180" s="74"/>
      <c r="CO180" s="1055"/>
      <c r="CU180" s="74"/>
      <c r="CX180" s="1055"/>
      <c r="DD180" s="293"/>
      <c r="DE180" s="338"/>
      <c r="DF180" s="338"/>
      <c r="DG180" s="338"/>
      <c r="DH180" s="338"/>
      <c r="DI180" s="338"/>
      <c r="DJ180" s="338"/>
      <c r="DK180" s="338"/>
      <c r="DL180" s="1103"/>
      <c r="DM180" s="338"/>
      <c r="DN180" s="338"/>
      <c r="DO180" s="338"/>
      <c r="DP180" s="338"/>
      <c r="DQ180" s="338"/>
      <c r="DR180" s="337"/>
      <c r="DS180" s="338"/>
      <c r="DT180" s="338"/>
      <c r="DU180" s="338"/>
      <c r="DV180" s="338"/>
      <c r="DW180" s="338"/>
      <c r="DX180" s="1103"/>
      <c r="DY180" s="338"/>
      <c r="DZ180" s="338"/>
      <c r="EA180" s="338"/>
      <c r="EB180" s="338"/>
      <c r="EC180" s="338"/>
      <c r="ED180" s="74"/>
      <c r="EE180" s="338"/>
      <c r="EF180" s="338"/>
      <c r="EG180" s="338"/>
      <c r="EH180" s="338"/>
      <c r="EI180" s="338"/>
      <c r="EJ180" s="338"/>
      <c r="EK180" s="338"/>
      <c r="EL180" s="1103"/>
      <c r="EM180" s="338"/>
      <c r="EN180" s="338"/>
      <c r="ER180" s="1253"/>
      <c r="ES180" s="74"/>
      <c r="EW180" s="1131"/>
      <c r="EX180" s="650" t="s">
        <v>386</v>
      </c>
      <c r="FQ180" s="1378"/>
      <c r="GM180" s="74"/>
    </row>
    <row r="181" spans="1:195" s="75" customFormat="1" x14ac:dyDescent="0.25">
      <c r="A181" s="635" t="s">
        <v>215</v>
      </c>
      <c r="B181" s="675">
        <f>IF(B155="","",B155*(B$70*(B$110*(B$109/B$108)/1000))/B$7)</f>
        <v>2.5194805194805187E-4</v>
      </c>
      <c r="C181" s="927">
        <f>IF(OR(C155="",C155&lt;0),"",C155*(C$109/C$110)*(1000*C$70/C$108)/C$7)</f>
        <v>0.4804398544100541</v>
      </c>
      <c r="T181" s="1055"/>
      <c r="AI181" s="74"/>
      <c r="AN181" s="1055"/>
      <c r="AT181" s="74"/>
      <c r="BB181" s="1055"/>
      <c r="BH181" s="74"/>
      <c r="BN181" s="1218"/>
      <c r="BO181" s="338"/>
      <c r="BP181" s="338"/>
      <c r="BQ181" s="338"/>
      <c r="BR181" s="338"/>
      <c r="BS181" s="1156"/>
      <c r="BT181" s="338"/>
      <c r="BU181" s="338"/>
      <c r="BV181" s="338"/>
      <c r="BW181" s="338"/>
      <c r="BX181" s="338"/>
      <c r="BY181" s="962"/>
      <c r="CC181" s="1055"/>
      <c r="CK181" s="74"/>
      <c r="CO181" s="1055"/>
      <c r="CU181" s="74"/>
      <c r="CX181" s="1055"/>
      <c r="DD181" s="293"/>
      <c r="DE181" s="338"/>
      <c r="DF181" s="338"/>
      <c r="DG181" s="338"/>
      <c r="DH181" s="338"/>
      <c r="DI181" s="338"/>
      <c r="DJ181" s="338"/>
      <c r="DK181" s="338"/>
      <c r="DL181" s="1103"/>
      <c r="DM181" s="338"/>
      <c r="DN181" s="338"/>
      <c r="DO181" s="338"/>
      <c r="DP181" s="338"/>
      <c r="DQ181" s="338"/>
      <c r="DR181" s="337"/>
      <c r="DS181" s="338"/>
      <c r="DT181" s="338"/>
      <c r="DU181" s="338"/>
      <c r="DV181" s="338"/>
      <c r="DW181" s="338"/>
      <c r="DX181" s="1103"/>
      <c r="DY181" s="338"/>
      <c r="DZ181" s="338"/>
      <c r="EA181" s="338"/>
      <c r="EB181" s="338"/>
      <c r="EC181" s="338"/>
      <c r="ED181" s="74"/>
      <c r="EE181" s="338"/>
      <c r="EF181" s="338"/>
      <c r="EG181" s="338"/>
      <c r="EH181" s="338"/>
      <c r="EI181" s="338"/>
      <c r="EJ181" s="338"/>
      <c r="EK181" s="338"/>
      <c r="EL181" s="1103"/>
      <c r="EM181" s="338"/>
      <c r="EN181" s="338"/>
      <c r="ER181" s="1253"/>
      <c r="ES181" s="74"/>
      <c r="EW181" s="1131"/>
      <c r="EX181" s="635" t="s">
        <v>215</v>
      </c>
      <c r="FQ181" s="1378"/>
      <c r="GM181" s="74"/>
    </row>
    <row r="182" spans="1:195" s="75" customFormat="1" x14ac:dyDescent="0.25">
      <c r="A182" s="193" t="s">
        <v>76</v>
      </c>
      <c r="B182" s="193"/>
      <c r="C182" s="927">
        <f t="shared" ref="C182:C191" si="155">IF(OR(C156="",C156&lt;0),"",C156*(C$109/C$110)*(1000*C$70/C$108)/C$7)</f>
        <v>25.99706617968501</v>
      </c>
      <c r="T182" s="1055"/>
      <c r="AI182" s="74"/>
      <c r="AN182" s="1055"/>
      <c r="AT182" s="74"/>
      <c r="BB182" s="1055"/>
      <c r="BH182" s="74"/>
      <c r="BN182" s="1218"/>
      <c r="BO182" s="338"/>
      <c r="BP182" s="338"/>
      <c r="BQ182" s="338"/>
      <c r="BR182" s="338"/>
      <c r="BS182" s="1156"/>
      <c r="BT182" s="338"/>
      <c r="BU182" s="338"/>
      <c r="BV182" s="338"/>
      <c r="BW182" s="338"/>
      <c r="BX182" s="338"/>
      <c r="BY182" s="138"/>
      <c r="CC182" s="1055"/>
      <c r="CK182" s="74"/>
      <c r="CO182" s="1055"/>
      <c r="CU182" s="74"/>
      <c r="CX182" s="1055"/>
      <c r="DD182" s="293"/>
      <c r="DE182" s="338"/>
      <c r="DF182" s="338"/>
      <c r="DG182" s="338"/>
      <c r="DH182" s="338"/>
      <c r="DI182" s="338"/>
      <c r="DJ182" s="338"/>
      <c r="DK182" s="338"/>
      <c r="DL182" s="1103"/>
      <c r="DM182" s="338"/>
      <c r="DN182" s="338"/>
      <c r="DO182" s="338"/>
      <c r="DP182" s="338"/>
      <c r="DQ182" s="338"/>
      <c r="DR182" s="337"/>
      <c r="DS182" s="338"/>
      <c r="DT182" s="338"/>
      <c r="DU182" s="338"/>
      <c r="DV182" s="338"/>
      <c r="DW182" s="338"/>
      <c r="DX182" s="1103"/>
      <c r="DY182" s="338"/>
      <c r="DZ182" s="338"/>
      <c r="EA182" s="338"/>
      <c r="EB182" s="338"/>
      <c r="EC182" s="338"/>
      <c r="ED182" s="74"/>
      <c r="EE182" s="338"/>
      <c r="EF182" s="338"/>
      <c r="EG182" s="338"/>
      <c r="EH182" s="338"/>
      <c r="EI182" s="338"/>
      <c r="EJ182" s="338"/>
      <c r="EK182" s="338"/>
      <c r="EL182" s="1103"/>
      <c r="EM182" s="338"/>
      <c r="EN182" s="338"/>
      <c r="ER182" s="1253"/>
      <c r="ES182" s="74"/>
      <c r="EW182" s="1131"/>
      <c r="EX182" s="193" t="s">
        <v>76</v>
      </c>
      <c r="FQ182" s="1378"/>
      <c r="GM182" s="74"/>
    </row>
    <row r="183" spans="1:195" s="75" customFormat="1" x14ac:dyDescent="0.25">
      <c r="A183" s="75" t="s">
        <v>77</v>
      </c>
      <c r="C183" s="927">
        <f t="shared" si="155"/>
        <v>38.205237069716759</v>
      </c>
      <c r="T183" s="1055"/>
      <c r="AI183" s="74"/>
      <c r="AN183" s="1055"/>
      <c r="AT183" s="74"/>
      <c r="BB183" s="1055"/>
      <c r="BH183" s="74"/>
      <c r="BN183" s="1218"/>
      <c r="BO183" s="338"/>
      <c r="BP183" s="338"/>
      <c r="BQ183" s="338"/>
      <c r="BR183" s="338"/>
      <c r="BS183" s="1156"/>
      <c r="BT183" s="338"/>
      <c r="BU183" s="338"/>
      <c r="BV183" s="338"/>
      <c r="BW183" s="338"/>
      <c r="BX183" s="338"/>
      <c r="BY183" s="146"/>
      <c r="CC183" s="1055"/>
      <c r="CK183" s="74"/>
      <c r="CO183" s="1055"/>
      <c r="CU183" s="74"/>
      <c r="CX183" s="1055"/>
      <c r="DD183" s="293"/>
      <c r="DE183" s="338"/>
      <c r="DF183" s="338"/>
      <c r="DG183" s="338"/>
      <c r="DH183" s="338"/>
      <c r="DI183" s="338"/>
      <c r="DJ183" s="338"/>
      <c r="DK183" s="338"/>
      <c r="DL183" s="1103"/>
      <c r="DM183" s="338"/>
      <c r="DN183" s="338"/>
      <c r="DO183" s="338"/>
      <c r="DP183" s="338"/>
      <c r="DQ183" s="338"/>
      <c r="DR183" s="337"/>
      <c r="DS183" s="338"/>
      <c r="DT183" s="338"/>
      <c r="DU183" s="338"/>
      <c r="DV183" s="338"/>
      <c r="DW183" s="338"/>
      <c r="DX183" s="1103"/>
      <c r="DY183" s="338"/>
      <c r="DZ183" s="338"/>
      <c r="EA183" s="338"/>
      <c r="EB183" s="338"/>
      <c r="EC183" s="338"/>
      <c r="ED183" s="74"/>
      <c r="EE183" s="338"/>
      <c r="EF183" s="338"/>
      <c r="EG183" s="338"/>
      <c r="EH183" s="338"/>
      <c r="EI183" s="338"/>
      <c r="EJ183" s="338"/>
      <c r="EK183" s="338"/>
      <c r="EL183" s="1103"/>
      <c r="EM183" s="338"/>
      <c r="EN183" s="338"/>
      <c r="ER183" s="1253"/>
      <c r="ES183" s="74"/>
      <c r="EW183" s="1131"/>
      <c r="EX183" s="75" t="s">
        <v>77</v>
      </c>
      <c r="FQ183" s="1378"/>
      <c r="GM183" s="74"/>
    </row>
    <row r="184" spans="1:195" s="75" customFormat="1" x14ac:dyDescent="0.25">
      <c r="A184" s="75" t="s">
        <v>216</v>
      </c>
      <c r="C184" s="927">
        <f t="shared" si="155"/>
        <v>2.4995249502582655</v>
      </c>
      <c r="T184" s="1055"/>
      <c r="AI184" s="74"/>
      <c r="AN184" s="1055"/>
      <c r="AT184" s="74"/>
      <c r="BB184" s="1055"/>
      <c r="BH184" s="74"/>
      <c r="BN184" s="1218"/>
      <c r="BO184" s="338"/>
      <c r="BP184" s="338"/>
      <c r="BQ184" s="338"/>
      <c r="BR184" s="338"/>
      <c r="BS184" s="1156"/>
      <c r="BT184" s="338"/>
      <c r="BU184" s="338"/>
      <c r="BV184" s="338"/>
      <c r="BW184" s="338"/>
      <c r="BX184" s="338"/>
      <c r="BY184" s="74"/>
      <c r="CC184" s="1055"/>
      <c r="CK184" s="74"/>
      <c r="CO184" s="1055"/>
      <c r="CU184" s="74"/>
      <c r="CX184" s="1055"/>
      <c r="DD184" s="293"/>
      <c r="DE184" s="338"/>
      <c r="DF184" s="338"/>
      <c r="DG184" s="338"/>
      <c r="DH184" s="338"/>
      <c r="DI184" s="338"/>
      <c r="DJ184" s="338"/>
      <c r="DK184" s="338"/>
      <c r="DL184" s="1103"/>
      <c r="DM184" s="338"/>
      <c r="DN184" s="338"/>
      <c r="DO184" s="338"/>
      <c r="DP184" s="338"/>
      <c r="DQ184" s="338"/>
      <c r="DR184" s="337"/>
      <c r="DS184" s="338"/>
      <c r="DT184" s="338"/>
      <c r="DU184" s="338"/>
      <c r="DV184" s="338"/>
      <c r="DW184" s="338"/>
      <c r="DX184" s="1103"/>
      <c r="DY184" s="338"/>
      <c r="DZ184" s="338"/>
      <c r="EA184" s="338"/>
      <c r="EB184" s="338"/>
      <c r="EC184" s="338"/>
      <c r="ED184" s="74"/>
      <c r="EE184" s="338"/>
      <c r="EF184" s="338"/>
      <c r="EG184" s="338"/>
      <c r="EH184" s="338"/>
      <c r="EI184" s="338"/>
      <c r="EJ184" s="338"/>
      <c r="EK184" s="338"/>
      <c r="EL184" s="1103"/>
      <c r="EM184" s="338"/>
      <c r="EN184" s="338"/>
      <c r="ER184" s="1253"/>
      <c r="ES184" s="74"/>
      <c r="EW184" s="1131"/>
      <c r="EX184" s="75" t="s">
        <v>216</v>
      </c>
      <c r="FQ184" s="1378"/>
      <c r="GM184" s="74"/>
    </row>
    <row r="185" spans="1:195" s="75" customFormat="1" x14ac:dyDescent="0.25">
      <c r="A185" s="75" t="s">
        <v>217</v>
      </c>
      <c r="C185" s="927" t="str">
        <f t="shared" si="155"/>
        <v/>
      </c>
      <c r="T185" s="1055"/>
      <c r="AI185" s="74"/>
      <c r="AN185" s="1055"/>
      <c r="AT185" s="74"/>
      <c r="BB185" s="1055"/>
      <c r="BH185" s="74"/>
      <c r="BN185" s="1218"/>
      <c r="BO185" s="338"/>
      <c r="BP185" s="338"/>
      <c r="BQ185" s="338"/>
      <c r="BR185" s="338"/>
      <c r="BS185" s="1156"/>
      <c r="BT185" s="338"/>
      <c r="BU185" s="338"/>
      <c r="BV185" s="338"/>
      <c r="BW185" s="338"/>
      <c r="BX185" s="338"/>
      <c r="BY185" s="74"/>
      <c r="CC185" s="1055"/>
      <c r="CK185" s="74"/>
      <c r="CO185" s="1055"/>
      <c r="CU185" s="74"/>
      <c r="CX185" s="1055"/>
      <c r="DD185" s="293"/>
      <c r="DE185" s="338"/>
      <c r="DF185" s="338"/>
      <c r="DG185" s="338"/>
      <c r="DH185" s="338"/>
      <c r="DI185" s="338"/>
      <c r="DJ185" s="338"/>
      <c r="DK185" s="338"/>
      <c r="DL185" s="1103"/>
      <c r="DM185" s="338"/>
      <c r="DN185" s="338"/>
      <c r="DO185" s="338"/>
      <c r="DP185" s="338"/>
      <c r="DQ185" s="338"/>
      <c r="DR185" s="337"/>
      <c r="DS185" s="338"/>
      <c r="DT185" s="338"/>
      <c r="DU185" s="338"/>
      <c r="DV185" s="338"/>
      <c r="DW185" s="338"/>
      <c r="DX185" s="1103"/>
      <c r="DY185" s="338"/>
      <c r="DZ185" s="338"/>
      <c r="EA185" s="338"/>
      <c r="EB185" s="338"/>
      <c r="EC185" s="338"/>
      <c r="ED185" s="74"/>
      <c r="EE185" s="338"/>
      <c r="EF185" s="338"/>
      <c r="EG185" s="338"/>
      <c r="EH185" s="338"/>
      <c r="EI185" s="338"/>
      <c r="EJ185" s="338"/>
      <c r="EK185" s="338"/>
      <c r="EL185" s="1103"/>
      <c r="EM185" s="338"/>
      <c r="EN185" s="338"/>
      <c r="ER185" s="1253"/>
      <c r="ES185" s="74"/>
      <c r="EW185" s="1131"/>
      <c r="EX185" s="75" t="s">
        <v>217</v>
      </c>
      <c r="FQ185" s="1378"/>
      <c r="GM185" s="74"/>
    </row>
    <row r="186" spans="1:195" s="75" customFormat="1" x14ac:dyDescent="0.25">
      <c r="A186" s="75" t="s">
        <v>218</v>
      </c>
      <c r="C186" s="927">
        <f t="shared" si="155"/>
        <v>0.63919906233608714</v>
      </c>
      <c r="T186" s="1055"/>
      <c r="AI186" s="74"/>
      <c r="AN186" s="1055"/>
      <c r="AT186" s="74"/>
      <c r="BB186" s="1055"/>
      <c r="BH186" s="74"/>
      <c r="BN186" s="1218"/>
      <c r="BO186" s="338"/>
      <c r="BP186" s="338"/>
      <c r="BQ186" s="338"/>
      <c r="BR186" s="338"/>
      <c r="BS186" s="1156"/>
      <c r="BT186" s="338"/>
      <c r="BU186" s="338"/>
      <c r="BV186" s="338"/>
      <c r="BW186" s="338"/>
      <c r="BX186" s="338"/>
      <c r="BY186" s="74"/>
      <c r="CC186" s="1055"/>
      <c r="CK186" s="74"/>
      <c r="CO186" s="1055"/>
      <c r="CU186" s="74"/>
      <c r="CX186" s="1055"/>
      <c r="DD186" s="293"/>
      <c r="DE186" s="338"/>
      <c r="DF186" s="338"/>
      <c r="DG186" s="338"/>
      <c r="DH186" s="338"/>
      <c r="DI186" s="338"/>
      <c r="DJ186" s="338"/>
      <c r="DK186" s="338"/>
      <c r="DL186" s="1103"/>
      <c r="DM186" s="338"/>
      <c r="DN186" s="338"/>
      <c r="DO186" s="338"/>
      <c r="DP186" s="338"/>
      <c r="DQ186" s="338"/>
      <c r="DR186" s="337"/>
      <c r="DS186" s="338"/>
      <c r="DT186" s="338"/>
      <c r="DU186" s="338"/>
      <c r="DV186" s="338"/>
      <c r="DW186" s="338"/>
      <c r="DX186" s="1103"/>
      <c r="DY186" s="338"/>
      <c r="DZ186" s="338"/>
      <c r="EA186" s="338"/>
      <c r="EB186" s="338"/>
      <c r="EC186" s="338"/>
      <c r="ED186" s="74"/>
      <c r="EE186" s="338"/>
      <c r="EF186" s="338"/>
      <c r="EG186" s="338"/>
      <c r="EH186" s="338"/>
      <c r="EI186" s="338"/>
      <c r="EJ186" s="338"/>
      <c r="EK186" s="338"/>
      <c r="EL186" s="1103"/>
      <c r="EM186" s="338"/>
      <c r="EN186" s="338"/>
      <c r="ER186" s="1253"/>
      <c r="ES186" s="74"/>
      <c r="EW186" s="1131"/>
      <c r="EX186" s="75" t="s">
        <v>218</v>
      </c>
      <c r="FQ186" s="1378"/>
      <c r="GM186" s="74"/>
    </row>
    <row r="187" spans="1:195" s="75" customFormat="1" x14ac:dyDescent="0.25">
      <c r="A187" s="75" t="s">
        <v>380</v>
      </c>
      <c r="C187" s="928" t="str">
        <f t="shared" si="155"/>
        <v/>
      </c>
      <c r="T187" s="1055"/>
      <c r="AI187" s="74"/>
      <c r="AN187" s="1055"/>
      <c r="AT187" s="74"/>
      <c r="BB187" s="1055"/>
      <c r="BH187" s="74"/>
      <c r="BN187" s="1218"/>
      <c r="BO187" s="338"/>
      <c r="BP187" s="338"/>
      <c r="BQ187" s="338"/>
      <c r="BR187" s="338"/>
      <c r="BS187" s="1156"/>
      <c r="BT187" s="338"/>
      <c r="BU187" s="338"/>
      <c r="BV187" s="338"/>
      <c r="BW187" s="338"/>
      <c r="BX187" s="338"/>
      <c r="BY187" s="74"/>
      <c r="CC187" s="1055"/>
      <c r="CK187" s="74"/>
      <c r="CO187" s="1055"/>
      <c r="CU187" s="74"/>
      <c r="CX187" s="1055"/>
      <c r="DD187" s="293"/>
      <c r="DE187" s="338"/>
      <c r="DF187" s="338"/>
      <c r="DG187" s="338"/>
      <c r="DH187" s="338"/>
      <c r="DI187" s="338"/>
      <c r="DJ187" s="338"/>
      <c r="DK187" s="338"/>
      <c r="DL187" s="1103"/>
      <c r="DM187" s="338"/>
      <c r="DN187" s="338"/>
      <c r="DO187" s="338"/>
      <c r="DP187" s="338"/>
      <c r="DQ187" s="338"/>
      <c r="DR187" s="337"/>
      <c r="DS187" s="338"/>
      <c r="DT187" s="338"/>
      <c r="DU187" s="338"/>
      <c r="DV187" s="338"/>
      <c r="DW187" s="338"/>
      <c r="DX187" s="1103"/>
      <c r="DY187" s="338"/>
      <c r="DZ187" s="338"/>
      <c r="EA187" s="338"/>
      <c r="EB187" s="338"/>
      <c r="EC187" s="338"/>
      <c r="ED187" s="74"/>
      <c r="EE187" s="338"/>
      <c r="EF187" s="338"/>
      <c r="EG187" s="338"/>
      <c r="EH187" s="338"/>
      <c r="EI187" s="338"/>
      <c r="EJ187" s="338"/>
      <c r="EK187" s="338"/>
      <c r="EL187" s="1103"/>
      <c r="EM187" s="338"/>
      <c r="EN187" s="338"/>
      <c r="ER187" s="1253"/>
      <c r="ES187" s="74"/>
      <c r="EW187" s="1131"/>
      <c r="EX187" s="75" t="s">
        <v>380</v>
      </c>
      <c r="FQ187" s="1378"/>
      <c r="GM187" s="74"/>
    </row>
    <row r="188" spans="1:195" s="75" customFormat="1" x14ac:dyDescent="0.25">
      <c r="A188" s="75" t="s">
        <v>381</v>
      </c>
      <c r="C188" s="928" t="str">
        <f t="shared" si="155"/>
        <v/>
      </c>
      <c r="T188" s="1055"/>
      <c r="AI188" s="74"/>
      <c r="AN188" s="1055"/>
      <c r="AT188" s="74"/>
      <c r="BB188" s="1055"/>
      <c r="BH188" s="74"/>
      <c r="BN188" s="1218"/>
      <c r="BO188" s="338"/>
      <c r="BP188" s="338"/>
      <c r="BQ188" s="338"/>
      <c r="BR188" s="338"/>
      <c r="BS188" s="1156"/>
      <c r="BT188" s="338"/>
      <c r="BU188" s="338"/>
      <c r="BV188" s="338"/>
      <c r="BW188" s="338"/>
      <c r="BX188" s="338"/>
      <c r="BY188" s="74"/>
      <c r="CC188" s="1055"/>
      <c r="CK188" s="74"/>
      <c r="CO188" s="1055"/>
      <c r="CU188" s="74"/>
      <c r="CX188" s="1055"/>
      <c r="DD188" s="293"/>
      <c r="DE188" s="338"/>
      <c r="DF188" s="338"/>
      <c r="DG188" s="338"/>
      <c r="DH188" s="338"/>
      <c r="DI188" s="338"/>
      <c r="DJ188" s="338"/>
      <c r="DK188" s="338"/>
      <c r="DL188" s="1103"/>
      <c r="DM188" s="338"/>
      <c r="DN188" s="338"/>
      <c r="DO188" s="338"/>
      <c r="DP188" s="338"/>
      <c r="DQ188" s="338"/>
      <c r="DR188" s="337"/>
      <c r="DS188" s="338"/>
      <c r="DT188" s="338"/>
      <c r="DU188" s="338"/>
      <c r="DV188" s="338"/>
      <c r="DW188" s="338"/>
      <c r="DX188" s="1103"/>
      <c r="DY188" s="338"/>
      <c r="DZ188" s="338"/>
      <c r="EA188" s="338"/>
      <c r="EB188" s="338"/>
      <c r="EC188" s="338"/>
      <c r="ED188" s="74"/>
      <c r="EE188" s="338"/>
      <c r="EF188" s="338"/>
      <c r="EG188" s="338"/>
      <c r="EH188" s="338"/>
      <c r="EI188" s="338"/>
      <c r="EJ188" s="338"/>
      <c r="EK188" s="338"/>
      <c r="EL188" s="1103"/>
      <c r="EM188" s="338"/>
      <c r="EN188" s="338"/>
      <c r="ER188" s="1253"/>
      <c r="ES188" s="74"/>
      <c r="EW188" s="1131"/>
      <c r="EX188" s="75" t="s">
        <v>381</v>
      </c>
      <c r="FQ188" s="1378"/>
      <c r="GM188" s="74"/>
    </row>
    <row r="189" spans="1:195" s="75" customFormat="1" x14ac:dyDescent="0.25">
      <c r="A189" s="75" t="s">
        <v>382</v>
      </c>
      <c r="C189" s="928" t="str">
        <f t="shared" si="155"/>
        <v/>
      </c>
      <c r="T189" s="1055"/>
      <c r="AI189" s="74"/>
      <c r="AN189" s="1055"/>
      <c r="AT189" s="74"/>
      <c r="BB189" s="1055"/>
      <c r="BH189" s="74"/>
      <c r="BN189" s="1218"/>
      <c r="BO189" s="338"/>
      <c r="BP189" s="338"/>
      <c r="BQ189" s="338"/>
      <c r="BR189" s="338"/>
      <c r="BS189" s="1156"/>
      <c r="BT189" s="338"/>
      <c r="BU189" s="338"/>
      <c r="BV189" s="338"/>
      <c r="BW189" s="338"/>
      <c r="BX189" s="338"/>
      <c r="BY189" s="74"/>
      <c r="CC189" s="1055"/>
      <c r="CK189" s="74"/>
      <c r="CO189" s="1055"/>
      <c r="CU189" s="74"/>
      <c r="CX189" s="1055"/>
      <c r="DD189" s="293"/>
      <c r="DE189" s="338"/>
      <c r="DF189" s="338"/>
      <c r="DG189" s="338"/>
      <c r="DH189" s="338"/>
      <c r="DI189" s="338"/>
      <c r="DJ189" s="338"/>
      <c r="DK189" s="338"/>
      <c r="DL189" s="1103"/>
      <c r="DM189" s="338"/>
      <c r="DN189" s="338"/>
      <c r="DO189" s="338"/>
      <c r="DP189" s="338"/>
      <c r="DQ189" s="338"/>
      <c r="DR189" s="337"/>
      <c r="DS189" s="338"/>
      <c r="DT189" s="338"/>
      <c r="DU189" s="338"/>
      <c r="DV189" s="338"/>
      <c r="DW189" s="338"/>
      <c r="DX189" s="1103"/>
      <c r="DY189" s="338"/>
      <c r="DZ189" s="338"/>
      <c r="EA189" s="338"/>
      <c r="EB189" s="338"/>
      <c r="EC189" s="338"/>
      <c r="ED189" s="74"/>
      <c r="EE189" s="338"/>
      <c r="EF189" s="338"/>
      <c r="EG189" s="338"/>
      <c r="EH189" s="338"/>
      <c r="EI189" s="338"/>
      <c r="EJ189" s="338"/>
      <c r="EK189" s="338"/>
      <c r="EL189" s="1103"/>
      <c r="EM189" s="338"/>
      <c r="EN189" s="338"/>
      <c r="ER189" s="1253"/>
      <c r="ES189" s="74"/>
      <c r="EW189" s="1131"/>
      <c r="EX189" s="75" t="s">
        <v>382</v>
      </c>
      <c r="FQ189" s="1378"/>
      <c r="GM189" s="74"/>
    </row>
    <row r="190" spans="1:195" s="75" customFormat="1" x14ac:dyDescent="0.25">
      <c r="A190" s="75" t="s">
        <v>383</v>
      </c>
      <c r="C190" s="928" t="str">
        <f t="shared" si="155"/>
        <v/>
      </c>
      <c r="T190" s="1055"/>
      <c r="AI190" s="74"/>
      <c r="AN190" s="1055"/>
      <c r="AT190" s="74"/>
      <c r="BB190" s="1055"/>
      <c r="BH190" s="74"/>
      <c r="BN190" s="1218"/>
      <c r="BO190" s="338"/>
      <c r="BP190" s="338"/>
      <c r="BQ190" s="338"/>
      <c r="BR190" s="338"/>
      <c r="BS190" s="1156"/>
      <c r="BT190" s="338"/>
      <c r="BU190" s="338"/>
      <c r="BV190" s="338"/>
      <c r="BW190" s="338"/>
      <c r="BX190" s="338"/>
      <c r="BY190" s="74"/>
      <c r="CC190" s="1055"/>
      <c r="CK190" s="74"/>
      <c r="CO190" s="1055"/>
      <c r="CU190" s="74"/>
      <c r="CX190" s="1055"/>
      <c r="DD190" s="293"/>
      <c r="DE190" s="338"/>
      <c r="DF190" s="338"/>
      <c r="DG190" s="338"/>
      <c r="DH190" s="338"/>
      <c r="DI190" s="338"/>
      <c r="DJ190" s="338"/>
      <c r="DK190" s="338"/>
      <c r="DL190" s="1103"/>
      <c r="DM190" s="338"/>
      <c r="DN190" s="338"/>
      <c r="DO190" s="338"/>
      <c r="DP190" s="338"/>
      <c r="DQ190" s="338"/>
      <c r="DR190" s="337"/>
      <c r="DS190" s="338"/>
      <c r="DT190" s="338"/>
      <c r="DU190" s="338"/>
      <c r="DV190" s="338"/>
      <c r="DW190" s="338"/>
      <c r="DX190" s="1103"/>
      <c r="DY190" s="338"/>
      <c r="DZ190" s="338"/>
      <c r="EA190" s="338"/>
      <c r="EB190" s="338"/>
      <c r="EC190" s="338"/>
      <c r="ED190" s="74"/>
      <c r="EE190" s="338"/>
      <c r="EF190" s="338"/>
      <c r="EG190" s="338"/>
      <c r="EH190" s="338"/>
      <c r="EI190" s="338"/>
      <c r="EJ190" s="338"/>
      <c r="EK190" s="338"/>
      <c r="EL190" s="1103"/>
      <c r="EM190" s="338"/>
      <c r="EN190" s="338"/>
      <c r="ER190" s="1253"/>
      <c r="ES190" s="74"/>
      <c r="EW190" s="1131"/>
      <c r="EX190" s="75" t="s">
        <v>383</v>
      </c>
      <c r="FQ190" s="1378"/>
      <c r="GM190" s="74"/>
    </row>
    <row r="191" spans="1:195" s="75" customFormat="1" x14ac:dyDescent="0.25">
      <c r="A191" s="75" t="s">
        <v>384</v>
      </c>
      <c r="C191" s="928" t="str">
        <f t="shared" si="155"/>
        <v/>
      </c>
      <c r="T191" s="1055"/>
      <c r="AI191" s="74"/>
      <c r="AN191" s="1055"/>
      <c r="AT191" s="74"/>
      <c r="BB191" s="1055"/>
      <c r="BH191" s="74"/>
      <c r="BN191" s="1218"/>
      <c r="BO191" s="338"/>
      <c r="BP191" s="338"/>
      <c r="BQ191" s="338"/>
      <c r="BR191" s="338"/>
      <c r="BS191" s="1156"/>
      <c r="BT191" s="338"/>
      <c r="BU191" s="338"/>
      <c r="BV191" s="338"/>
      <c r="BW191" s="338"/>
      <c r="BX191" s="338"/>
      <c r="BY191" s="148"/>
      <c r="CC191" s="1055"/>
      <c r="CK191" s="74"/>
      <c r="CO191" s="1055"/>
      <c r="CU191" s="74"/>
      <c r="CX191" s="1055"/>
      <c r="DD191" s="293"/>
      <c r="DE191" s="338"/>
      <c r="DF191" s="338"/>
      <c r="DG191" s="338"/>
      <c r="DH191" s="338"/>
      <c r="DI191" s="338"/>
      <c r="DJ191" s="338"/>
      <c r="DK191" s="338"/>
      <c r="DL191" s="1103"/>
      <c r="DM191" s="338"/>
      <c r="DN191" s="338"/>
      <c r="DO191" s="338"/>
      <c r="DP191" s="338"/>
      <c r="DQ191" s="338"/>
      <c r="DR191" s="337"/>
      <c r="DS191" s="338"/>
      <c r="DT191" s="338"/>
      <c r="DU191" s="338"/>
      <c r="DV191" s="338"/>
      <c r="DW191" s="338"/>
      <c r="DX191" s="1103"/>
      <c r="DY191" s="338"/>
      <c r="DZ191" s="338"/>
      <c r="EA191" s="338"/>
      <c r="EB191" s="338"/>
      <c r="EC191" s="338"/>
      <c r="ED191" s="74"/>
      <c r="EE191" s="338"/>
      <c r="EF191" s="338"/>
      <c r="EG191" s="338"/>
      <c r="EH191" s="338"/>
      <c r="EI191" s="338"/>
      <c r="EJ191" s="338"/>
      <c r="EK191" s="338"/>
      <c r="EL191" s="1103"/>
      <c r="EM191" s="338"/>
      <c r="EN191" s="338"/>
      <c r="ER191" s="1253"/>
      <c r="ES191" s="74"/>
      <c r="EW191" s="1131"/>
      <c r="EX191" s="75" t="s">
        <v>384</v>
      </c>
      <c r="FQ191" s="1378"/>
      <c r="GM191" s="74"/>
    </row>
    <row r="192" spans="1:195" s="75" customFormat="1" x14ac:dyDescent="0.25">
      <c r="C192" s="148"/>
      <c r="T192" s="1055"/>
      <c r="AI192" s="74"/>
      <c r="AN192" s="1055"/>
      <c r="AT192" s="74"/>
      <c r="BB192" s="1055"/>
      <c r="BH192" s="74"/>
      <c r="BN192" s="1218"/>
      <c r="BO192" s="338"/>
      <c r="BP192" s="338"/>
      <c r="BQ192" s="338"/>
      <c r="BR192" s="338"/>
      <c r="BS192" s="1156"/>
      <c r="BT192" s="338"/>
      <c r="BU192" s="338"/>
      <c r="BV192" s="338"/>
      <c r="BW192" s="338"/>
      <c r="BX192" s="338"/>
      <c r="BY192" s="148"/>
      <c r="CC192" s="1055"/>
      <c r="CK192" s="74"/>
      <c r="CO192" s="1055"/>
      <c r="CU192" s="74"/>
      <c r="CX192" s="1055"/>
      <c r="DD192" s="293"/>
      <c r="DE192" s="338"/>
      <c r="DF192" s="338"/>
      <c r="DG192" s="338"/>
      <c r="DH192" s="338"/>
      <c r="DI192" s="338"/>
      <c r="DJ192" s="338"/>
      <c r="DK192" s="338"/>
      <c r="DL192" s="1103"/>
      <c r="DM192" s="338"/>
      <c r="DN192" s="338"/>
      <c r="DO192" s="338"/>
      <c r="DP192" s="338"/>
      <c r="DQ192" s="338"/>
      <c r="DR192" s="337"/>
      <c r="DS192" s="338"/>
      <c r="DT192" s="338"/>
      <c r="DU192" s="338"/>
      <c r="DV192" s="338"/>
      <c r="DW192" s="338"/>
      <c r="DX192" s="1103"/>
      <c r="DY192" s="338"/>
      <c r="DZ192" s="338"/>
      <c r="EA192" s="338"/>
      <c r="EB192" s="338"/>
      <c r="EC192" s="338"/>
      <c r="ED192" s="74"/>
      <c r="EE192" s="338"/>
      <c r="EF192" s="338"/>
      <c r="EG192" s="338"/>
      <c r="EH192" s="338"/>
      <c r="EI192" s="338"/>
      <c r="EJ192" s="338"/>
      <c r="EK192" s="338"/>
      <c r="EL192" s="1103"/>
      <c r="EM192" s="338"/>
      <c r="EN192" s="338"/>
      <c r="ER192" s="1253"/>
      <c r="ES192" s="74"/>
      <c r="EW192" s="1131"/>
      <c r="FQ192" s="1378"/>
      <c r="GM192" s="74"/>
    </row>
    <row r="193" spans="1:217" s="75" customFormat="1" x14ac:dyDescent="0.25">
      <c r="A193" s="650" t="s">
        <v>387</v>
      </c>
      <c r="B193" s="650"/>
      <c r="C193" s="148"/>
      <c r="T193" s="1055"/>
      <c r="AI193" s="74"/>
      <c r="AN193" s="1055"/>
      <c r="AT193" s="74"/>
      <c r="BB193" s="1055"/>
      <c r="BH193" s="74"/>
      <c r="BN193" s="1218"/>
      <c r="BO193" s="338"/>
      <c r="BP193" s="338"/>
      <c r="BQ193" s="338"/>
      <c r="BR193" s="338"/>
      <c r="BS193" s="1156"/>
      <c r="BT193" s="338"/>
      <c r="BU193" s="338"/>
      <c r="BV193" s="338"/>
      <c r="BW193" s="338"/>
      <c r="BX193" s="338"/>
      <c r="BY193" s="148"/>
      <c r="CC193" s="1055"/>
      <c r="CK193" s="74"/>
      <c r="CO193" s="1055"/>
      <c r="CU193" s="74"/>
      <c r="CX193" s="1055"/>
      <c r="DD193" s="293"/>
      <c r="DE193" s="338"/>
      <c r="DF193" s="338"/>
      <c r="DG193" s="338"/>
      <c r="DH193" s="338"/>
      <c r="DI193" s="338"/>
      <c r="DJ193" s="338"/>
      <c r="DK193" s="338"/>
      <c r="DL193" s="1103"/>
      <c r="DM193" s="338"/>
      <c r="DN193" s="338"/>
      <c r="DO193" s="338"/>
      <c r="DP193" s="338"/>
      <c r="DQ193" s="338"/>
      <c r="DR193" s="337"/>
      <c r="DS193" s="338"/>
      <c r="DT193" s="338"/>
      <c r="DU193" s="338"/>
      <c r="DV193" s="338"/>
      <c r="DW193" s="338"/>
      <c r="DX193" s="1103"/>
      <c r="DY193" s="338"/>
      <c r="DZ193" s="338"/>
      <c r="EA193" s="338"/>
      <c r="EB193" s="338"/>
      <c r="EC193" s="338"/>
      <c r="ED193" s="74"/>
      <c r="EE193" s="338"/>
      <c r="EF193" s="338"/>
      <c r="EG193" s="338"/>
      <c r="EH193" s="338"/>
      <c r="EI193" s="338"/>
      <c r="EJ193" s="338"/>
      <c r="EK193" s="338"/>
      <c r="EL193" s="1103"/>
      <c r="EM193" s="338"/>
      <c r="EN193" s="338"/>
      <c r="ER193" s="1253"/>
      <c r="ES193" s="74"/>
      <c r="EW193" s="1131"/>
      <c r="EX193" s="650" t="s">
        <v>387</v>
      </c>
      <c r="FQ193" s="1378"/>
      <c r="GM193" s="74"/>
    </row>
    <row r="194" spans="1:217" s="75" customFormat="1" x14ac:dyDescent="0.25">
      <c r="A194" s="635" t="s">
        <v>215</v>
      </c>
      <c r="B194" s="232">
        <f>B181*1000</f>
        <v>0.25194805194805187</v>
      </c>
      <c r="C194" s="928">
        <f>IF(OR(C181="",C181&lt;0),"",C181*1000)</f>
        <v>480.43985441005412</v>
      </c>
      <c r="T194" s="1055"/>
      <c r="AI194" s="74"/>
      <c r="AN194" s="1055"/>
      <c r="AT194" s="74"/>
      <c r="BB194" s="1055"/>
      <c r="BH194" s="74"/>
      <c r="BN194" s="1218"/>
      <c r="BO194" s="338"/>
      <c r="BP194" s="338"/>
      <c r="BQ194" s="338"/>
      <c r="BR194" s="338"/>
      <c r="BS194" s="1156"/>
      <c r="BT194" s="338"/>
      <c r="BU194" s="338"/>
      <c r="BV194" s="338"/>
      <c r="BW194" s="338"/>
      <c r="BX194" s="338"/>
      <c r="BY194" s="397"/>
      <c r="CC194" s="1055"/>
      <c r="CK194" s="74"/>
      <c r="CO194" s="1055"/>
      <c r="CU194" s="74"/>
      <c r="CX194" s="1055"/>
      <c r="DD194" s="293"/>
      <c r="DE194" s="338"/>
      <c r="DF194" s="338"/>
      <c r="DG194" s="338"/>
      <c r="DH194" s="338"/>
      <c r="DI194" s="338"/>
      <c r="DJ194" s="338"/>
      <c r="DK194" s="338"/>
      <c r="DL194" s="1103"/>
      <c r="DM194" s="338"/>
      <c r="DN194" s="338"/>
      <c r="DO194" s="338"/>
      <c r="DP194" s="338"/>
      <c r="DQ194" s="338"/>
      <c r="DR194" s="337"/>
      <c r="DS194" s="338"/>
      <c r="DT194" s="338"/>
      <c r="DU194" s="338"/>
      <c r="DV194" s="338"/>
      <c r="DW194" s="338"/>
      <c r="DX194" s="1103"/>
      <c r="DY194" s="338"/>
      <c r="DZ194" s="338"/>
      <c r="EA194" s="338"/>
      <c r="EB194" s="338"/>
      <c r="EC194" s="338"/>
      <c r="ED194" s="74"/>
      <c r="EE194" s="338"/>
      <c r="EF194" s="338"/>
      <c r="EG194" s="338"/>
      <c r="EH194" s="338"/>
      <c r="EI194" s="338"/>
      <c r="EJ194" s="338"/>
      <c r="EK194" s="338"/>
      <c r="EL194" s="1103"/>
      <c r="EM194" s="338"/>
      <c r="EN194" s="338"/>
      <c r="ER194" s="1253"/>
      <c r="ES194" s="74"/>
      <c r="EW194" s="1131"/>
      <c r="EX194" s="635" t="s">
        <v>215</v>
      </c>
      <c r="FQ194" s="1378"/>
      <c r="GM194" s="74"/>
    </row>
    <row r="195" spans="1:217" s="75" customFormat="1" x14ac:dyDescent="0.25">
      <c r="A195" s="193" t="s">
        <v>76</v>
      </c>
      <c r="B195" s="193"/>
      <c r="C195" s="928">
        <f t="shared" ref="C195:C204" si="156">IF(OR(C182="",C182&lt;0),"",C182*1000)</f>
        <v>25997.066179685011</v>
      </c>
      <c r="T195" s="1055"/>
      <c r="AI195" s="74"/>
      <c r="AN195" s="1055"/>
      <c r="AT195" s="74"/>
      <c r="BB195" s="1055"/>
      <c r="BH195" s="74"/>
      <c r="BN195" s="1218"/>
      <c r="BO195" s="338"/>
      <c r="BP195" s="338"/>
      <c r="BQ195" s="338"/>
      <c r="BR195" s="338"/>
      <c r="BS195" s="1156"/>
      <c r="BT195" s="338"/>
      <c r="BU195" s="338"/>
      <c r="BV195" s="338"/>
      <c r="BW195" s="338"/>
      <c r="BX195" s="338"/>
      <c r="BY195" s="74"/>
      <c r="CC195" s="1055"/>
      <c r="CK195" s="74"/>
      <c r="CO195" s="1055"/>
      <c r="CU195" s="74"/>
      <c r="CX195" s="1055"/>
      <c r="DD195" s="293"/>
      <c r="DE195" s="338"/>
      <c r="DF195" s="338"/>
      <c r="DG195" s="338"/>
      <c r="DH195" s="338"/>
      <c r="DI195" s="338"/>
      <c r="DJ195" s="338"/>
      <c r="DK195" s="338"/>
      <c r="DL195" s="1103"/>
      <c r="DM195" s="338"/>
      <c r="DN195" s="338"/>
      <c r="DO195" s="338"/>
      <c r="DP195" s="338"/>
      <c r="DQ195" s="338"/>
      <c r="DR195" s="337"/>
      <c r="DS195" s="338"/>
      <c r="DT195" s="338"/>
      <c r="DU195" s="338"/>
      <c r="DV195" s="338"/>
      <c r="DW195" s="338"/>
      <c r="DX195" s="1103"/>
      <c r="DY195" s="338"/>
      <c r="DZ195" s="338"/>
      <c r="EA195" s="338"/>
      <c r="EB195" s="338"/>
      <c r="EC195" s="338"/>
      <c r="ED195" s="74"/>
      <c r="EE195" s="338"/>
      <c r="EF195" s="338"/>
      <c r="EG195" s="338"/>
      <c r="EH195" s="338"/>
      <c r="EI195" s="338"/>
      <c r="EJ195" s="338"/>
      <c r="EK195" s="338"/>
      <c r="EL195" s="1103"/>
      <c r="EM195" s="338"/>
      <c r="EN195" s="338"/>
      <c r="ER195" s="1253"/>
      <c r="ES195" s="74"/>
      <c r="EW195" s="1131"/>
      <c r="EX195" s="193" t="s">
        <v>76</v>
      </c>
      <c r="FQ195" s="1378"/>
      <c r="GM195" s="74"/>
    </row>
    <row r="196" spans="1:217" s="75" customFormat="1" x14ac:dyDescent="0.25">
      <c r="A196" s="75" t="s">
        <v>77</v>
      </c>
      <c r="C196" s="928">
        <f t="shared" si="156"/>
        <v>38205.237069716757</v>
      </c>
      <c r="T196" s="1055"/>
      <c r="AI196" s="74"/>
      <c r="AN196" s="1055"/>
      <c r="AT196" s="74"/>
      <c r="BB196" s="1055"/>
      <c r="BH196" s="74"/>
      <c r="BN196" s="1218"/>
      <c r="BO196" s="338"/>
      <c r="BP196" s="338"/>
      <c r="BQ196" s="338"/>
      <c r="BR196" s="338"/>
      <c r="BS196" s="1156"/>
      <c r="BT196" s="338"/>
      <c r="BU196" s="338"/>
      <c r="BV196" s="338"/>
      <c r="BW196" s="338"/>
      <c r="BX196" s="338"/>
      <c r="BY196" s="74"/>
      <c r="CC196" s="1055"/>
      <c r="CK196" s="74"/>
      <c r="CO196" s="1055"/>
      <c r="CU196" s="74"/>
      <c r="CX196" s="1055"/>
      <c r="DD196" s="293"/>
      <c r="DE196" s="338"/>
      <c r="DF196" s="338"/>
      <c r="DG196" s="338"/>
      <c r="DH196" s="338"/>
      <c r="DI196" s="338"/>
      <c r="DJ196" s="338"/>
      <c r="DK196" s="338"/>
      <c r="DL196" s="1103"/>
      <c r="DM196" s="338"/>
      <c r="DN196" s="338"/>
      <c r="DO196" s="338"/>
      <c r="DP196" s="338"/>
      <c r="DQ196" s="338"/>
      <c r="DR196" s="337"/>
      <c r="DS196" s="338"/>
      <c r="DT196" s="338"/>
      <c r="DU196" s="338"/>
      <c r="DV196" s="338"/>
      <c r="DW196" s="338"/>
      <c r="DX196" s="1103"/>
      <c r="DY196" s="338"/>
      <c r="DZ196" s="338"/>
      <c r="EA196" s="338"/>
      <c r="EB196" s="338"/>
      <c r="EC196" s="338"/>
      <c r="ED196" s="74"/>
      <c r="EE196" s="338"/>
      <c r="EF196" s="338"/>
      <c r="EG196" s="338"/>
      <c r="EH196" s="338"/>
      <c r="EI196" s="338"/>
      <c r="EJ196" s="338"/>
      <c r="EK196" s="338"/>
      <c r="EL196" s="1103"/>
      <c r="EM196" s="338"/>
      <c r="EN196" s="338"/>
      <c r="ER196" s="1253"/>
      <c r="ES196" s="74"/>
      <c r="EW196" s="1131"/>
      <c r="EX196" s="75" t="s">
        <v>77</v>
      </c>
      <c r="FQ196" s="1378"/>
      <c r="GM196" s="74"/>
    </row>
    <row r="197" spans="1:217" s="75" customFormat="1" x14ac:dyDescent="0.25">
      <c r="A197" s="75" t="s">
        <v>216</v>
      </c>
      <c r="C197" s="928">
        <f t="shared" si="156"/>
        <v>2499.5249502582656</v>
      </c>
      <c r="T197" s="1055"/>
      <c r="AI197" s="74"/>
      <c r="AN197" s="1055"/>
      <c r="AT197" s="74"/>
      <c r="BB197" s="1055"/>
      <c r="BH197" s="74"/>
      <c r="BN197" s="1218"/>
      <c r="BO197" s="338"/>
      <c r="BP197" s="338"/>
      <c r="BQ197" s="338"/>
      <c r="BR197" s="338"/>
      <c r="BS197" s="1156"/>
      <c r="BT197" s="338"/>
      <c r="BU197" s="338"/>
      <c r="BV197" s="338"/>
      <c r="BW197" s="338"/>
      <c r="BX197" s="338"/>
      <c r="BY197" s="138"/>
      <c r="CC197" s="1055"/>
      <c r="CK197" s="74"/>
      <c r="CO197" s="1055"/>
      <c r="CU197" s="74"/>
      <c r="CX197" s="1055"/>
      <c r="DD197" s="293"/>
      <c r="DE197" s="338"/>
      <c r="DF197" s="338"/>
      <c r="DG197" s="338"/>
      <c r="DH197" s="338"/>
      <c r="DI197" s="338"/>
      <c r="DJ197" s="338"/>
      <c r="DK197" s="338"/>
      <c r="DL197" s="1103"/>
      <c r="DM197" s="338"/>
      <c r="DN197" s="338"/>
      <c r="DO197" s="338"/>
      <c r="DP197" s="338"/>
      <c r="DQ197" s="338"/>
      <c r="DR197" s="337"/>
      <c r="DS197" s="338"/>
      <c r="DT197" s="338"/>
      <c r="DU197" s="338"/>
      <c r="DV197" s="338"/>
      <c r="DW197" s="338"/>
      <c r="DX197" s="1103"/>
      <c r="DY197" s="338"/>
      <c r="DZ197" s="338"/>
      <c r="EA197" s="338"/>
      <c r="EB197" s="338"/>
      <c r="EC197" s="338"/>
      <c r="ED197" s="74"/>
      <c r="EE197" s="338"/>
      <c r="EF197" s="338"/>
      <c r="EG197" s="338"/>
      <c r="EH197" s="338"/>
      <c r="EI197" s="338"/>
      <c r="EJ197" s="338"/>
      <c r="EK197" s="338"/>
      <c r="EL197" s="1103"/>
      <c r="EM197" s="338"/>
      <c r="EN197" s="338"/>
      <c r="ER197" s="1253"/>
      <c r="ES197" s="74"/>
      <c r="EW197" s="1131"/>
      <c r="EX197" s="75" t="s">
        <v>216</v>
      </c>
      <c r="FQ197" s="1378"/>
      <c r="GM197" s="74"/>
    </row>
    <row r="198" spans="1:217" s="75" customFormat="1" x14ac:dyDescent="0.25">
      <c r="A198" s="75" t="s">
        <v>217</v>
      </c>
      <c r="C198" s="928" t="str">
        <f t="shared" si="156"/>
        <v/>
      </c>
      <c r="T198" s="1055"/>
      <c r="AI198" s="74"/>
      <c r="AN198" s="1055"/>
      <c r="AT198" s="74"/>
      <c r="BB198" s="1055"/>
      <c r="BH198" s="74"/>
      <c r="BN198" s="1218"/>
      <c r="BO198" s="338"/>
      <c r="BP198" s="338"/>
      <c r="BQ198" s="338"/>
      <c r="BR198" s="338"/>
      <c r="BS198" s="1156"/>
      <c r="BT198" s="338"/>
      <c r="BU198" s="338"/>
      <c r="BV198" s="338"/>
      <c r="BW198" s="338"/>
      <c r="BX198" s="338"/>
      <c r="BY198" s="146"/>
      <c r="CC198" s="1055"/>
      <c r="CK198" s="74"/>
      <c r="CO198" s="1055"/>
      <c r="CU198" s="74"/>
      <c r="CX198" s="1055"/>
      <c r="DD198" s="293"/>
      <c r="DE198" s="338"/>
      <c r="DF198" s="338"/>
      <c r="DG198" s="338"/>
      <c r="DH198" s="338"/>
      <c r="DI198" s="338"/>
      <c r="DJ198" s="338"/>
      <c r="DK198" s="338"/>
      <c r="DL198" s="1103"/>
      <c r="DM198" s="338"/>
      <c r="DN198" s="338"/>
      <c r="DO198" s="338"/>
      <c r="DP198" s="338"/>
      <c r="DQ198" s="338"/>
      <c r="DR198" s="337"/>
      <c r="DS198" s="338"/>
      <c r="DT198" s="338"/>
      <c r="DU198" s="338"/>
      <c r="DV198" s="338"/>
      <c r="DW198" s="338"/>
      <c r="DX198" s="1103"/>
      <c r="DY198" s="338"/>
      <c r="DZ198" s="338"/>
      <c r="EA198" s="338"/>
      <c r="EB198" s="338"/>
      <c r="EC198" s="338"/>
      <c r="ED198" s="74"/>
      <c r="EE198" s="338"/>
      <c r="EF198" s="338"/>
      <c r="EG198" s="338"/>
      <c r="EH198" s="338"/>
      <c r="EI198" s="338"/>
      <c r="EJ198" s="338"/>
      <c r="EK198" s="338"/>
      <c r="EL198" s="1103"/>
      <c r="EM198" s="338"/>
      <c r="EN198" s="338"/>
      <c r="ER198" s="1253"/>
      <c r="ES198" s="74"/>
      <c r="EW198" s="1131"/>
      <c r="EX198" s="75" t="s">
        <v>217</v>
      </c>
      <c r="FQ198" s="1378"/>
      <c r="GM198" s="74"/>
    </row>
    <row r="199" spans="1:217" s="75" customFormat="1" x14ac:dyDescent="0.25">
      <c r="A199" s="75" t="s">
        <v>218</v>
      </c>
      <c r="C199" s="928">
        <f t="shared" si="156"/>
        <v>639.1990623360872</v>
      </c>
      <c r="T199" s="1055"/>
      <c r="AI199" s="74"/>
      <c r="AN199" s="1055"/>
      <c r="AT199" s="74"/>
      <c r="BB199" s="1055"/>
      <c r="BH199" s="74"/>
      <c r="BN199" s="1218"/>
      <c r="BO199" s="338"/>
      <c r="BP199" s="338"/>
      <c r="BQ199" s="338"/>
      <c r="BR199" s="338"/>
      <c r="BS199" s="1156"/>
      <c r="BT199" s="338"/>
      <c r="BU199" s="338"/>
      <c r="BV199" s="338"/>
      <c r="BW199" s="338"/>
      <c r="BX199" s="338"/>
      <c r="BY199" s="146"/>
      <c r="CC199" s="1055"/>
      <c r="CK199" s="74"/>
      <c r="CO199" s="1055"/>
      <c r="CU199" s="74"/>
      <c r="CX199" s="1055"/>
      <c r="DD199" s="293"/>
      <c r="DE199" s="338"/>
      <c r="DF199" s="338"/>
      <c r="DG199" s="338"/>
      <c r="DH199" s="338"/>
      <c r="DI199" s="338"/>
      <c r="DJ199" s="338"/>
      <c r="DK199" s="338"/>
      <c r="DL199" s="1103"/>
      <c r="DM199" s="338"/>
      <c r="DN199" s="338"/>
      <c r="DO199" s="338"/>
      <c r="DP199" s="338"/>
      <c r="DQ199" s="338"/>
      <c r="DR199" s="337"/>
      <c r="DS199" s="338"/>
      <c r="DT199" s="338"/>
      <c r="DU199" s="338"/>
      <c r="DV199" s="338"/>
      <c r="DW199" s="338"/>
      <c r="DX199" s="1103"/>
      <c r="DY199" s="338"/>
      <c r="DZ199" s="338"/>
      <c r="EA199" s="338"/>
      <c r="EB199" s="338"/>
      <c r="EC199" s="338"/>
      <c r="ED199" s="74"/>
      <c r="EE199" s="338"/>
      <c r="EF199" s="338"/>
      <c r="EG199" s="338"/>
      <c r="EH199" s="338"/>
      <c r="EI199" s="338"/>
      <c r="EJ199" s="338"/>
      <c r="EK199" s="338"/>
      <c r="EL199" s="1103"/>
      <c r="EM199" s="338"/>
      <c r="EN199" s="338"/>
      <c r="ER199" s="1253"/>
      <c r="ES199" s="74"/>
      <c r="EW199" s="1131"/>
      <c r="EX199" s="75" t="s">
        <v>218</v>
      </c>
      <c r="FQ199" s="1378"/>
      <c r="GM199" s="74"/>
    </row>
    <row r="200" spans="1:217" s="75" customFormat="1" x14ac:dyDescent="0.25">
      <c r="A200" s="75" t="s">
        <v>380</v>
      </c>
      <c r="C200" s="928" t="str">
        <f t="shared" si="156"/>
        <v/>
      </c>
      <c r="T200" s="1055"/>
      <c r="AI200" s="74"/>
      <c r="AN200" s="1055"/>
      <c r="AT200" s="74"/>
      <c r="BB200" s="1055"/>
      <c r="BH200" s="74"/>
      <c r="BN200" s="1218"/>
      <c r="BO200" s="338"/>
      <c r="BP200" s="338"/>
      <c r="BQ200" s="338"/>
      <c r="BR200" s="338"/>
      <c r="BS200" s="1156"/>
      <c r="BT200" s="338"/>
      <c r="BU200" s="338"/>
      <c r="BV200" s="338"/>
      <c r="BW200" s="338"/>
      <c r="BX200" s="338"/>
      <c r="BY200" s="74"/>
      <c r="CC200" s="1055"/>
      <c r="CK200" s="74"/>
      <c r="CO200" s="1055"/>
      <c r="CU200" s="74"/>
      <c r="CX200" s="1055"/>
      <c r="DD200" s="293"/>
      <c r="DE200" s="338"/>
      <c r="DF200" s="338"/>
      <c r="DG200" s="338"/>
      <c r="DH200" s="338"/>
      <c r="DI200" s="338"/>
      <c r="DJ200" s="338"/>
      <c r="DK200" s="338"/>
      <c r="DL200" s="1103"/>
      <c r="DM200" s="338"/>
      <c r="DN200" s="338"/>
      <c r="DO200" s="338"/>
      <c r="DP200" s="338"/>
      <c r="DQ200" s="338"/>
      <c r="DR200" s="337"/>
      <c r="DS200" s="338"/>
      <c r="DT200" s="338"/>
      <c r="DU200" s="338"/>
      <c r="DV200" s="338"/>
      <c r="DW200" s="338"/>
      <c r="DX200" s="1103"/>
      <c r="DY200" s="338"/>
      <c r="DZ200" s="338"/>
      <c r="EA200" s="338"/>
      <c r="EB200" s="338"/>
      <c r="EC200" s="338"/>
      <c r="ED200" s="74"/>
      <c r="EE200" s="338"/>
      <c r="EF200" s="338"/>
      <c r="EG200" s="338"/>
      <c r="EH200" s="338"/>
      <c r="EI200" s="338"/>
      <c r="EJ200" s="338"/>
      <c r="EK200" s="338"/>
      <c r="EL200" s="1103"/>
      <c r="EM200" s="338"/>
      <c r="EN200" s="338"/>
      <c r="ER200" s="1253"/>
      <c r="ES200" s="74"/>
      <c r="EW200" s="1131"/>
      <c r="EX200" s="75" t="s">
        <v>380</v>
      </c>
      <c r="FQ200" s="1378"/>
      <c r="GM200" s="74"/>
    </row>
    <row r="201" spans="1:217" s="75" customFormat="1" x14ac:dyDescent="0.25">
      <c r="A201" s="75" t="s">
        <v>381</v>
      </c>
      <c r="C201" s="928" t="str">
        <f t="shared" si="156"/>
        <v/>
      </c>
      <c r="T201" s="1055"/>
      <c r="AI201" s="74"/>
      <c r="AN201" s="1055"/>
      <c r="AT201" s="74"/>
      <c r="BB201" s="1055"/>
      <c r="BH201" s="74"/>
      <c r="BN201" s="1218"/>
      <c r="BO201" s="338"/>
      <c r="BP201" s="338"/>
      <c r="BQ201" s="338"/>
      <c r="BR201" s="338"/>
      <c r="BS201" s="1156"/>
      <c r="BT201" s="338"/>
      <c r="BU201" s="338"/>
      <c r="BV201" s="338"/>
      <c r="BW201" s="338"/>
      <c r="BX201" s="338"/>
      <c r="BY201" s="74"/>
      <c r="CC201" s="1055"/>
      <c r="CK201" s="74"/>
      <c r="CO201" s="1055"/>
      <c r="CU201" s="74"/>
      <c r="CX201" s="1055"/>
      <c r="DD201" s="293"/>
      <c r="DE201" s="338"/>
      <c r="DF201" s="338"/>
      <c r="DG201" s="338"/>
      <c r="DH201" s="338"/>
      <c r="DI201" s="338"/>
      <c r="DJ201" s="338"/>
      <c r="DK201" s="338"/>
      <c r="DL201" s="1103"/>
      <c r="DM201" s="338"/>
      <c r="DN201" s="338"/>
      <c r="DO201" s="338"/>
      <c r="DP201" s="338"/>
      <c r="DQ201" s="338"/>
      <c r="DR201" s="337"/>
      <c r="DS201" s="338"/>
      <c r="DT201" s="338"/>
      <c r="DU201" s="338"/>
      <c r="DV201" s="338"/>
      <c r="DW201" s="338"/>
      <c r="DX201" s="1103"/>
      <c r="DY201" s="338"/>
      <c r="DZ201" s="338"/>
      <c r="EA201" s="338"/>
      <c r="EB201" s="338"/>
      <c r="EC201" s="338"/>
      <c r="ED201" s="74"/>
      <c r="EE201" s="338"/>
      <c r="EF201" s="338"/>
      <c r="EG201" s="338"/>
      <c r="EH201" s="338"/>
      <c r="EI201" s="338"/>
      <c r="EJ201" s="338"/>
      <c r="EK201" s="338"/>
      <c r="EL201" s="1103"/>
      <c r="EM201" s="338"/>
      <c r="EN201" s="338"/>
      <c r="ER201" s="1253"/>
      <c r="ES201" s="74"/>
      <c r="EW201" s="1131"/>
      <c r="EX201" s="75" t="s">
        <v>381</v>
      </c>
      <c r="FQ201" s="1378"/>
      <c r="GM201" s="74"/>
    </row>
    <row r="202" spans="1:217" s="75" customFormat="1" x14ac:dyDescent="0.25">
      <c r="A202" s="75" t="s">
        <v>382</v>
      </c>
      <c r="C202" s="928" t="str">
        <f t="shared" si="156"/>
        <v/>
      </c>
      <c r="T202" s="1055"/>
      <c r="AI202" s="74"/>
      <c r="AN202" s="1055"/>
      <c r="AT202" s="74"/>
      <c r="BB202" s="1055"/>
      <c r="BH202" s="74"/>
      <c r="BN202" s="1218"/>
      <c r="BO202" s="338"/>
      <c r="BP202" s="338"/>
      <c r="BQ202" s="338"/>
      <c r="BR202" s="338"/>
      <c r="BS202" s="1156"/>
      <c r="BT202" s="338"/>
      <c r="BU202" s="338"/>
      <c r="BV202" s="338"/>
      <c r="BW202" s="338"/>
      <c r="BX202" s="338"/>
      <c r="BY202" s="74"/>
      <c r="CC202" s="1055"/>
      <c r="CK202" s="74"/>
      <c r="CO202" s="1055"/>
      <c r="CU202" s="74"/>
      <c r="CX202" s="1055"/>
      <c r="DD202" s="293"/>
      <c r="DE202" s="338"/>
      <c r="DF202" s="338"/>
      <c r="DG202" s="338"/>
      <c r="DH202" s="338"/>
      <c r="DI202" s="338"/>
      <c r="DJ202" s="338"/>
      <c r="DK202" s="338"/>
      <c r="DL202" s="1103"/>
      <c r="DM202" s="338"/>
      <c r="DN202" s="338"/>
      <c r="DO202" s="338"/>
      <c r="DP202" s="338"/>
      <c r="DQ202" s="338"/>
      <c r="DR202" s="337"/>
      <c r="DS202" s="338"/>
      <c r="DT202" s="338"/>
      <c r="DU202" s="338"/>
      <c r="DV202" s="338"/>
      <c r="DW202" s="338"/>
      <c r="DX202" s="1103"/>
      <c r="DY202" s="338"/>
      <c r="DZ202" s="338"/>
      <c r="EA202" s="338"/>
      <c r="EB202" s="338"/>
      <c r="EC202" s="338"/>
      <c r="ED202" s="74"/>
      <c r="EE202" s="338"/>
      <c r="EF202" s="338"/>
      <c r="EG202" s="338"/>
      <c r="EH202" s="338"/>
      <c r="EI202" s="338"/>
      <c r="EJ202" s="338"/>
      <c r="EK202" s="338"/>
      <c r="EL202" s="1103"/>
      <c r="EM202" s="338"/>
      <c r="EN202" s="338"/>
      <c r="ER202" s="1253"/>
      <c r="ES202" s="74"/>
      <c r="EW202" s="1131"/>
      <c r="EX202" s="75" t="s">
        <v>382</v>
      </c>
      <c r="FQ202" s="1378"/>
      <c r="GM202" s="74"/>
    </row>
    <row r="203" spans="1:217" s="75" customFormat="1" x14ac:dyDescent="0.25">
      <c r="A203" s="75" t="s">
        <v>383</v>
      </c>
      <c r="C203" s="928" t="str">
        <f t="shared" si="156"/>
        <v/>
      </c>
      <c r="T203" s="1055"/>
      <c r="AI203" s="74"/>
      <c r="AN203" s="1055"/>
      <c r="AT203" s="74"/>
      <c r="BB203" s="1055"/>
      <c r="BH203" s="74"/>
      <c r="BN203" s="1218"/>
      <c r="BO203" s="338"/>
      <c r="BP203" s="338"/>
      <c r="BQ203" s="338"/>
      <c r="BR203" s="338"/>
      <c r="BS203" s="1156"/>
      <c r="BT203" s="338"/>
      <c r="BU203" s="338"/>
      <c r="BV203" s="338"/>
      <c r="BW203" s="338"/>
      <c r="BX203" s="338"/>
      <c r="BY203" s="74"/>
      <c r="CC203" s="1055"/>
      <c r="CK203" s="74"/>
      <c r="CO203" s="1055"/>
      <c r="CU203" s="74"/>
      <c r="CX203" s="1055"/>
      <c r="DD203" s="293"/>
      <c r="DE203" s="338"/>
      <c r="DF203" s="338"/>
      <c r="DG203" s="338"/>
      <c r="DH203" s="338"/>
      <c r="DI203" s="338"/>
      <c r="DJ203" s="338"/>
      <c r="DK203" s="338"/>
      <c r="DL203" s="1103"/>
      <c r="DM203" s="338"/>
      <c r="DN203" s="338"/>
      <c r="DO203" s="338"/>
      <c r="DP203" s="338"/>
      <c r="DQ203" s="338"/>
      <c r="DR203" s="337"/>
      <c r="DS203" s="338"/>
      <c r="DT203" s="338"/>
      <c r="DU203" s="338"/>
      <c r="DV203" s="338"/>
      <c r="DW203" s="338"/>
      <c r="DX203" s="1103"/>
      <c r="DY203" s="338"/>
      <c r="DZ203" s="338"/>
      <c r="EA203" s="338"/>
      <c r="EB203" s="338"/>
      <c r="EC203" s="338"/>
      <c r="ED203" s="74"/>
      <c r="EE203" s="338"/>
      <c r="EF203" s="338"/>
      <c r="EG203" s="338"/>
      <c r="EH203" s="338"/>
      <c r="EI203" s="338"/>
      <c r="EJ203" s="338"/>
      <c r="EK203" s="338"/>
      <c r="EL203" s="1103"/>
      <c r="EM203" s="338"/>
      <c r="EN203" s="338"/>
      <c r="ER203" s="1253"/>
      <c r="ES203" s="74"/>
      <c r="EW203" s="1131"/>
      <c r="EX203" s="75" t="s">
        <v>383</v>
      </c>
      <c r="FQ203" s="1378"/>
      <c r="GM203" s="74"/>
    </row>
    <row r="204" spans="1:217" s="75" customFormat="1" x14ac:dyDescent="0.25">
      <c r="A204" s="75" t="s">
        <v>384</v>
      </c>
      <c r="C204" s="928" t="str">
        <f t="shared" si="156"/>
        <v/>
      </c>
      <c r="T204" s="1055"/>
      <c r="AI204" s="74"/>
      <c r="AN204" s="1055"/>
      <c r="AT204" s="74"/>
      <c r="BB204" s="1055"/>
      <c r="BH204" s="74"/>
      <c r="BN204" s="1218"/>
      <c r="BO204" s="338"/>
      <c r="BP204" s="338"/>
      <c r="BQ204" s="338"/>
      <c r="BR204" s="338"/>
      <c r="BS204" s="1156"/>
      <c r="BT204" s="338"/>
      <c r="BU204" s="338"/>
      <c r="BV204" s="338"/>
      <c r="BW204" s="338"/>
      <c r="BX204" s="338"/>
      <c r="BY204" s="74"/>
      <c r="CC204" s="1055"/>
      <c r="CK204" s="74"/>
      <c r="CO204" s="1055"/>
      <c r="CU204" s="74"/>
      <c r="CX204" s="1055"/>
      <c r="DD204" s="293"/>
      <c r="DE204" s="338"/>
      <c r="DF204" s="338"/>
      <c r="DG204" s="338"/>
      <c r="DH204" s="338"/>
      <c r="DI204" s="338"/>
      <c r="DJ204" s="338"/>
      <c r="DK204" s="338"/>
      <c r="DL204" s="1103"/>
      <c r="DM204" s="338"/>
      <c r="DN204" s="338"/>
      <c r="DO204" s="338"/>
      <c r="DP204" s="338"/>
      <c r="DQ204" s="338"/>
      <c r="DR204" s="337"/>
      <c r="DS204" s="338"/>
      <c r="DT204" s="338"/>
      <c r="DU204" s="338"/>
      <c r="DV204" s="338"/>
      <c r="DW204" s="338"/>
      <c r="DX204" s="1103"/>
      <c r="DY204" s="338"/>
      <c r="DZ204" s="338"/>
      <c r="EA204" s="338"/>
      <c r="EB204" s="338"/>
      <c r="EC204" s="338"/>
      <c r="ED204" s="74"/>
      <c r="EE204" s="338"/>
      <c r="EF204" s="338"/>
      <c r="EG204" s="338"/>
      <c r="EH204" s="338"/>
      <c r="EI204" s="338"/>
      <c r="EJ204" s="338"/>
      <c r="EK204" s="338"/>
      <c r="EL204" s="1103"/>
      <c r="EM204" s="338"/>
      <c r="EN204" s="338"/>
      <c r="ER204" s="1253"/>
      <c r="ES204" s="74"/>
      <c r="EW204" s="1131"/>
      <c r="EX204" s="75" t="s">
        <v>384</v>
      </c>
      <c r="FQ204" s="1378"/>
      <c r="GM204" s="74"/>
    </row>
    <row r="205" spans="1:217" s="75" customFormat="1" x14ac:dyDescent="0.25">
      <c r="C205" s="74"/>
      <c r="T205" s="1055"/>
      <c r="AI205" s="74"/>
      <c r="AN205" s="1055"/>
      <c r="AT205" s="74"/>
      <c r="BB205" s="1055"/>
      <c r="BH205" s="74"/>
      <c r="BN205" s="1218"/>
      <c r="BO205" s="338"/>
      <c r="BP205" s="338"/>
      <c r="BQ205" s="338"/>
      <c r="BR205" s="338"/>
      <c r="BS205" s="1156"/>
      <c r="BT205" s="338"/>
      <c r="BU205" s="338"/>
      <c r="BV205" s="338"/>
      <c r="BW205" s="338"/>
      <c r="BX205" s="338"/>
      <c r="BY205" s="74"/>
      <c r="CC205" s="1055"/>
      <c r="CK205" s="74"/>
      <c r="CO205" s="1055"/>
      <c r="CU205" s="74"/>
      <c r="CX205" s="1055"/>
      <c r="DD205" s="293"/>
      <c r="DE205" s="338"/>
      <c r="DF205" s="338"/>
      <c r="DG205" s="338"/>
      <c r="DH205" s="338"/>
      <c r="DI205" s="338"/>
      <c r="DJ205" s="338"/>
      <c r="DK205" s="338"/>
      <c r="DL205" s="1103"/>
      <c r="DM205" s="338"/>
      <c r="DN205" s="338"/>
      <c r="DO205" s="338"/>
      <c r="DP205" s="338"/>
      <c r="DQ205" s="338"/>
      <c r="DR205" s="337"/>
      <c r="DS205" s="338"/>
      <c r="DT205" s="338"/>
      <c r="DU205" s="338"/>
      <c r="DV205" s="338"/>
      <c r="DW205" s="338"/>
      <c r="DX205" s="1103"/>
      <c r="DY205" s="338"/>
      <c r="DZ205" s="338"/>
      <c r="EA205" s="338"/>
      <c r="EB205" s="338"/>
      <c r="EC205" s="338"/>
      <c r="ED205" s="74"/>
      <c r="EE205" s="338"/>
      <c r="EF205" s="338"/>
      <c r="EG205" s="338"/>
      <c r="EH205" s="338"/>
      <c r="EI205" s="338"/>
      <c r="EJ205" s="338"/>
      <c r="EK205" s="338"/>
      <c r="EL205" s="1103"/>
      <c r="EM205" s="338"/>
      <c r="EN205" s="338"/>
      <c r="ER205" s="1253"/>
      <c r="ES205" s="74"/>
      <c r="EW205" s="1131"/>
      <c r="FQ205" s="1378"/>
      <c r="GM205" s="74"/>
    </row>
    <row r="206" spans="1:217" s="633" customFormat="1" x14ac:dyDescent="0.25">
      <c r="A206" s="633" t="s">
        <v>449</v>
      </c>
      <c r="C206" s="929">
        <f>C181/C26</f>
        <v>1.9808002461374034E-2</v>
      </c>
      <c r="T206" s="1057"/>
      <c r="AI206" s="80"/>
      <c r="AN206" s="1057"/>
      <c r="AT206" s="80"/>
      <c r="BB206" s="1057"/>
      <c r="BH206" s="80"/>
      <c r="BN206" s="1219"/>
      <c r="BO206" s="843"/>
      <c r="BP206" s="843"/>
      <c r="BQ206" s="843"/>
      <c r="BR206" s="843"/>
      <c r="BS206" s="1157"/>
      <c r="BT206" s="843"/>
      <c r="BU206" s="843"/>
      <c r="BV206" s="843"/>
      <c r="BW206" s="843"/>
      <c r="BX206" s="843"/>
      <c r="BY206" s="80"/>
      <c r="CC206" s="1057"/>
      <c r="CK206" s="80"/>
      <c r="CO206" s="1057"/>
      <c r="CU206" s="80"/>
      <c r="CX206" s="1057"/>
      <c r="DD206" s="719"/>
      <c r="DE206" s="843"/>
      <c r="DF206" s="843"/>
      <c r="DG206" s="843"/>
      <c r="DH206" s="843"/>
      <c r="DI206" s="843"/>
      <c r="DJ206" s="843"/>
      <c r="DK206" s="843"/>
      <c r="DL206" s="1104"/>
      <c r="DM206" s="843"/>
      <c r="DN206" s="843"/>
      <c r="DO206" s="843"/>
      <c r="DP206" s="843"/>
      <c r="DQ206" s="843"/>
      <c r="DR206" s="991"/>
      <c r="DS206" s="843"/>
      <c r="DT206" s="843"/>
      <c r="DU206" s="843"/>
      <c r="DV206" s="843"/>
      <c r="DW206" s="843"/>
      <c r="DX206" s="1104"/>
      <c r="DY206" s="843"/>
      <c r="DZ206" s="843"/>
      <c r="EA206" s="843"/>
      <c r="EB206" s="843"/>
      <c r="EC206" s="843"/>
      <c r="ED206" s="80"/>
      <c r="EE206" s="843"/>
      <c r="EF206" s="843"/>
      <c r="EG206" s="843"/>
      <c r="EH206" s="843"/>
      <c r="EI206" s="843"/>
      <c r="EJ206" s="843"/>
      <c r="EK206" s="843"/>
      <c r="EL206" s="1104"/>
      <c r="EM206" s="843"/>
      <c r="EN206" s="843"/>
      <c r="ER206" s="1254"/>
      <c r="ES206" s="80"/>
      <c r="EW206" s="1133"/>
      <c r="FP206" s="75"/>
      <c r="FQ206" s="1378"/>
      <c r="GM206" s="80"/>
    </row>
    <row r="207" spans="1:217" ht="21" x14ac:dyDescent="0.35">
      <c r="FR207" s="617" t="s">
        <v>974</v>
      </c>
      <c r="FS207" s="617" t="s">
        <v>1011</v>
      </c>
      <c r="FT207" s="617" t="s">
        <v>1010</v>
      </c>
      <c r="FU207" s="617" t="s">
        <v>991</v>
      </c>
      <c r="FV207" s="617" t="s">
        <v>993</v>
      </c>
      <c r="FW207" s="617" t="s">
        <v>1014</v>
      </c>
      <c r="FX207" s="617" t="s">
        <v>1019</v>
      </c>
      <c r="FY207" s="617" t="s">
        <v>1020</v>
      </c>
      <c r="FZ207" s="617" t="s">
        <v>1021</v>
      </c>
      <c r="GA207" s="617" t="s">
        <v>1022</v>
      </c>
      <c r="GB207" s="617" t="s">
        <v>1023</v>
      </c>
      <c r="GC207" s="617" t="s">
        <v>1024</v>
      </c>
      <c r="GD207" s="617" t="s">
        <v>1025</v>
      </c>
      <c r="GE207" s="617" t="s">
        <v>1026</v>
      </c>
      <c r="GF207" s="617" t="s">
        <v>1027</v>
      </c>
      <c r="GG207" s="617" t="s">
        <v>1028</v>
      </c>
      <c r="GH207" s="617" t="s">
        <v>1029</v>
      </c>
      <c r="GI207" s="617" t="s">
        <v>1057</v>
      </c>
      <c r="GJ207" s="617" t="s">
        <v>1058</v>
      </c>
      <c r="GK207" s="617" t="s">
        <v>1059</v>
      </c>
      <c r="GL207" s="617" t="s">
        <v>1060</v>
      </c>
      <c r="HI207" s="617" t="s">
        <v>1001</v>
      </c>
    </row>
    <row r="208" spans="1:217" s="538" customFormat="1" ht="21" x14ac:dyDescent="0.35">
      <c r="A208" s="634" t="s">
        <v>28</v>
      </c>
      <c r="B208" s="634"/>
      <c r="C208" s="930"/>
      <c r="T208" s="1058"/>
      <c r="AI208" s="742"/>
      <c r="AN208" s="1058"/>
      <c r="AT208" s="742"/>
      <c r="BB208" s="1058"/>
      <c r="BH208" s="742"/>
      <c r="BN208" s="1220"/>
      <c r="BO208" s="844"/>
      <c r="BP208" s="844"/>
      <c r="BQ208" s="844"/>
      <c r="BR208" s="844"/>
      <c r="BS208" s="1158"/>
      <c r="BT208" s="844"/>
      <c r="BU208" s="844"/>
      <c r="BV208" s="844"/>
      <c r="BW208" s="844"/>
      <c r="BX208" s="844"/>
      <c r="BY208" s="930"/>
      <c r="CC208" s="1058"/>
      <c r="CK208" s="742"/>
      <c r="CO208" s="1058"/>
      <c r="CU208" s="742"/>
      <c r="CX208" s="1058"/>
      <c r="DD208" s="968"/>
      <c r="DE208" s="844"/>
      <c r="DF208" s="844"/>
      <c r="DG208" s="844"/>
      <c r="DH208" s="844"/>
      <c r="DI208" s="844"/>
      <c r="DJ208" s="844"/>
      <c r="DK208" s="844"/>
      <c r="DL208" s="1105"/>
      <c r="DM208" s="844"/>
      <c r="DN208" s="844"/>
      <c r="DO208" s="844"/>
      <c r="DP208" s="844"/>
      <c r="DQ208" s="844"/>
      <c r="DR208" s="992"/>
      <c r="DS208" s="844"/>
      <c r="DT208" s="844"/>
      <c r="DU208" s="844"/>
      <c r="DV208" s="844"/>
      <c r="DW208" s="844"/>
      <c r="DX208" s="1105"/>
      <c r="DY208" s="844"/>
      <c r="DZ208" s="844"/>
      <c r="EA208" s="844"/>
      <c r="EB208" s="844"/>
      <c r="EC208" s="844"/>
      <c r="ED208" s="742"/>
      <c r="EE208" s="844"/>
      <c r="EF208" s="844"/>
      <c r="EG208" s="844"/>
      <c r="EH208" s="844"/>
      <c r="EI208" s="844"/>
      <c r="EJ208" s="844"/>
      <c r="EK208" s="844"/>
      <c r="EL208" s="1105"/>
      <c r="EM208" s="844"/>
      <c r="EN208" s="844"/>
      <c r="ER208" s="1255"/>
      <c r="ES208" s="742"/>
      <c r="EW208" s="1134"/>
      <c r="EX208" s="634" t="s">
        <v>28</v>
      </c>
      <c r="FP208" s="60"/>
      <c r="FQ208" s="1379"/>
      <c r="FV208" s="694" t="s">
        <v>995</v>
      </c>
      <c r="FW208" s="694" t="s">
        <v>997</v>
      </c>
      <c r="GM208" s="742"/>
    </row>
    <row r="209" spans="1:217" s="60" customFormat="1" x14ac:dyDescent="0.25">
      <c r="A209" s="60" t="s">
        <v>83</v>
      </c>
      <c r="B209" s="651">
        <v>40</v>
      </c>
      <c r="C209" s="743">
        <v>10</v>
      </c>
      <c r="D209" s="651">
        <v>10</v>
      </c>
      <c r="E209" s="651">
        <v>10</v>
      </c>
      <c r="F209" s="651">
        <v>10</v>
      </c>
      <c r="G209" s="651">
        <v>10</v>
      </c>
      <c r="H209" s="651">
        <v>10</v>
      </c>
      <c r="I209" s="651">
        <v>10</v>
      </c>
      <c r="J209" s="651">
        <v>10</v>
      </c>
      <c r="K209" s="651">
        <v>10</v>
      </c>
      <c r="L209" s="651">
        <v>10</v>
      </c>
      <c r="M209" s="651">
        <v>10</v>
      </c>
      <c r="N209" s="651">
        <v>10</v>
      </c>
      <c r="O209" s="651">
        <v>10</v>
      </c>
      <c r="P209" s="651">
        <v>10</v>
      </c>
      <c r="Q209" s="651">
        <v>10</v>
      </c>
      <c r="R209" s="651">
        <v>10</v>
      </c>
      <c r="S209" s="651">
        <v>10</v>
      </c>
      <c r="T209" s="1059">
        <v>10</v>
      </c>
      <c r="U209" s="651"/>
      <c r="V209" s="651"/>
      <c r="W209" s="651"/>
      <c r="X209" s="651"/>
      <c r="Y209" s="651"/>
      <c r="AF209" s="651"/>
      <c r="AG209" s="651"/>
      <c r="AH209" s="651"/>
      <c r="AI209" s="743">
        <v>10</v>
      </c>
      <c r="AJ209" s="651">
        <v>10</v>
      </c>
      <c r="AK209" s="651">
        <v>10</v>
      </c>
      <c r="AL209" s="651">
        <v>10</v>
      </c>
      <c r="AM209" s="651">
        <v>10</v>
      </c>
      <c r="AN209" s="1059">
        <v>10</v>
      </c>
      <c r="AO209" s="651"/>
      <c r="AP209" s="651"/>
      <c r="AQ209" s="651"/>
      <c r="AR209" s="651"/>
      <c r="AS209" s="651"/>
      <c r="AT209" s="743">
        <v>10</v>
      </c>
      <c r="AU209" s="651">
        <v>10</v>
      </c>
      <c r="AV209" s="651">
        <v>10</v>
      </c>
      <c r="AW209" s="651">
        <v>10</v>
      </c>
      <c r="AX209" s="651">
        <v>10</v>
      </c>
      <c r="AY209" s="651">
        <v>10</v>
      </c>
      <c r="AZ209" s="651">
        <v>10</v>
      </c>
      <c r="BA209" s="651">
        <v>10</v>
      </c>
      <c r="BB209" s="1059">
        <v>10</v>
      </c>
      <c r="BC209" s="651"/>
      <c r="BD209" s="651"/>
      <c r="BE209" s="651"/>
      <c r="BF209" s="651"/>
      <c r="BG209" s="651"/>
      <c r="BH209" s="743">
        <v>10</v>
      </c>
      <c r="BI209" s="651">
        <v>10</v>
      </c>
      <c r="BJ209" s="651">
        <v>10</v>
      </c>
      <c r="BK209" s="651">
        <v>10</v>
      </c>
      <c r="BL209" s="651">
        <v>10</v>
      </c>
      <c r="BM209" s="651">
        <v>10</v>
      </c>
      <c r="BN209" s="1221">
        <v>10</v>
      </c>
      <c r="BO209" s="862"/>
      <c r="BP209" s="862"/>
      <c r="BQ209" s="862"/>
      <c r="BR209" s="862"/>
      <c r="BS209" s="1177"/>
      <c r="BT209" s="862"/>
      <c r="BU209" s="862"/>
      <c r="BV209" s="862"/>
      <c r="BW209" s="862"/>
      <c r="BX209" s="862"/>
      <c r="BY209" s="743">
        <v>10</v>
      </c>
      <c r="BZ209" s="651">
        <v>10</v>
      </c>
      <c r="CA209" s="651">
        <v>10</v>
      </c>
      <c r="CB209" s="651">
        <v>10</v>
      </c>
      <c r="CC209" s="1059">
        <v>10</v>
      </c>
      <c r="CD209" s="651"/>
      <c r="CE209" s="651"/>
      <c r="CF209" s="651"/>
      <c r="CG209" s="651"/>
      <c r="CH209" s="651"/>
      <c r="CI209" s="651"/>
      <c r="CJ209" s="651"/>
      <c r="CK209" s="743">
        <v>10</v>
      </c>
      <c r="CL209" s="651">
        <v>10</v>
      </c>
      <c r="CM209" s="651">
        <v>10</v>
      </c>
      <c r="CN209" s="651">
        <v>10</v>
      </c>
      <c r="CO209" s="1059">
        <v>10</v>
      </c>
      <c r="CP209" s="651"/>
      <c r="CQ209" s="651"/>
      <c r="CR209" s="651"/>
      <c r="CS209" s="651"/>
      <c r="CT209" s="651"/>
      <c r="CU209" s="743">
        <v>10</v>
      </c>
      <c r="CV209" s="651">
        <v>10</v>
      </c>
      <c r="CW209" s="651">
        <v>10</v>
      </c>
      <c r="CX209" s="1059">
        <v>10</v>
      </c>
      <c r="DD209" s="983"/>
      <c r="DE209" s="862"/>
      <c r="DF209" s="862"/>
      <c r="DG209" s="862"/>
      <c r="DH209" s="862"/>
      <c r="DI209" s="862"/>
      <c r="DJ209" s="862"/>
      <c r="DK209" s="862"/>
      <c r="DL209" s="1124"/>
      <c r="DM209" s="862"/>
      <c r="DN209" s="862"/>
      <c r="DO209" s="862"/>
      <c r="DP209" s="862"/>
      <c r="DQ209" s="862"/>
      <c r="DR209" s="1010"/>
      <c r="DS209" s="862"/>
      <c r="DT209" s="862"/>
      <c r="DU209" s="862"/>
      <c r="DV209" s="862"/>
      <c r="DW209" s="862"/>
      <c r="DX209" s="1124"/>
      <c r="DY209" s="862"/>
      <c r="DZ209" s="862"/>
      <c r="EA209" s="862"/>
      <c r="EB209" s="862"/>
      <c r="EC209" s="862"/>
      <c r="ED209" s="743">
        <v>10</v>
      </c>
      <c r="EE209" s="862"/>
      <c r="EF209" s="862"/>
      <c r="EG209" s="862"/>
      <c r="EH209" s="862"/>
      <c r="EI209" s="862"/>
      <c r="EJ209" s="862"/>
      <c r="EK209" s="862"/>
      <c r="EL209" s="1124"/>
      <c r="EM209" s="862"/>
      <c r="EN209" s="862"/>
      <c r="ER209" s="1253"/>
      <c r="ES209" s="743">
        <v>10</v>
      </c>
      <c r="ET209" s="651">
        <v>10</v>
      </c>
      <c r="EU209" s="651">
        <v>10</v>
      </c>
      <c r="EV209" s="651"/>
      <c r="EW209" s="1131"/>
      <c r="EX209" s="60" t="s">
        <v>83</v>
      </c>
      <c r="EY209" s="60">
        <v>25</v>
      </c>
      <c r="EZ209" s="60">
        <v>25</v>
      </c>
      <c r="FA209" s="60">
        <v>25</v>
      </c>
      <c r="FB209" s="60">
        <v>25</v>
      </c>
      <c r="FC209" s="60">
        <v>25</v>
      </c>
      <c r="FD209" s="60">
        <v>25</v>
      </c>
      <c r="FE209" s="60">
        <v>25</v>
      </c>
      <c r="FF209" s="60">
        <v>25</v>
      </c>
      <c r="FG209" s="60">
        <v>25</v>
      </c>
      <c r="FH209" s="60">
        <v>25</v>
      </c>
      <c r="FI209" s="60">
        <v>25</v>
      </c>
      <c r="FJ209" s="60">
        <v>25</v>
      </c>
      <c r="FK209" s="60">
        <v>25</v>
      </c>
      <c r="FL209" s="60">
        <v>25</v>
      </c>
      <c r="FM209" s="60">
        <v>25</v>
      </c>
      <c r="FN209" s="60">
        <v>25</v>
      </c>
      <c r="FO209" s="60">
        <v>25</v>
      </c>
      <c r="FP209" s="60">
        <v>25</v>
      </c>
      <c r="FQ209" s="1379">
        <v>25</v>
      </c>
      <c r="FR209" s="60">
        <v>25</v>
      </c>
      <c r="FS209" s="60">
        <v>25</v>
      </c>
      <c r="FT209" s="60">
        <v>25</v>
      </c>
      <c r="FU209" s="60">
        <v>25</v>
      </c>
      <c r="FV209" s="60">
        <v>25</v>
      </c>
      <c r="FW209" s="60">
        <v>25</v>
      </c>
      <c r="FX209" s="60">
        <v>25</v>
      </c>
      <c r="FY209" s="60">
        <v>25</v>
      </c>
      <c r="FZ209" s="60">
        <v>25</v>
      </c>
      <c r="GA209" s="60">
        <v>25</v>
      </c>
      <c r="GB209" s="60">
        <v>25</v>
      </c>
      <c r="GC209" s="60">
        <v>25</v>
      </c>
      <c r="GD209" s="60">
        <v>25</v>
      </c>
      <c r="GE209" s="60">
        <v>25</v>
      </c>
      <c r="GF209" s="60">
        <v>25</v>
      </c>
      <c r="GG209" s="60">
        <v>25</v>
      </c>
      <c r="GH209" s="60">
        <v>25</v>
      </c>
      <c r="GI209" s="60">
        <v>25</v>
      </c>
      <c r="GJ209" s="60">
        <v>25</v>
      </c>
      <c r="GK209" s="60">
        <v>25</v>
      </c>
      <c r="GL209" s="60">
        <v>25</v>
      </c>
      <c r="GM209" s="59">
        <v>50</v>
      </c>
      <c r="GN209" s="60">
        <v>50</v>
      </c>
      <c r="GO209" s="60">
        <v>50</v>
      </c>
      <c r="GP209" s="60">
        <v>50</v>
      </c>
      <c r="GQ209" s="60">
        <v>50</v>
      </c>
      <c r="GR209" s="60">
        <v>50</v>
      </c>
      <c r="GS209" s="60">
        <v>50</v>
      </c>
      <c r="GT209" s="60">
        <v>50</v>
      </c>
      <c r="GU209" s="60">
        <v>50</v>
      </c>
      <c r="GV209" s="60">
        <v>50</v>
      </c>
      <c r="GW209" s="60">
        <v>50</v>
      </c>
      <c r="GX209" s="60">
        <v>50</v>
      </c>
      <c r="GY209" s="60">
        <v>50</v>
      </c>
      <c r="GZ209" s="60">
        <v>50</v>
      </c>
      <c r="HA209" s="60">
        <v>50</v>
      </c>
      <c r="HB209" s="60">
        <v>50</v>
      </c>
      <c r="HC209" s="60">
        <v>50</v>
      </c>
      <c r="HD209" s="60">
        <v>50</v>
      </c>
      <c r="HE209" s="60">
        <v>50</v>
      </c>
      <c r="HF209" s="60">
        <v>50</v>
      </c>
      <c r="HG209" s="60">
        <v>50</v>
      </c>
      <c r="HH209" s="60">
        <v>50</v>
      </c>
      <c r="HI209" s="60">
        <v>25</v>
      </c>
    </row>
    <row r="210" spans="1:217" s="60" customFormat="1" x14ac:dyDescent="0.25">
      <c r="A210" s="60" t="s">
        <v>397</v>
      </c>
      <c r="B210" s="651">
        <v>40</v>
      </c>
      <c r="C210" s="743">
        <v>100</v>
      </c>
      <c r="D210" s="651">
        <v>100</v>
      </c>
      <c r="E210" s="651">
        <v>100</v>
      </c>
      <c r="F210" s="651">
        <v>100</v>
      </c>
      <c r="G210" s="651">
        <v>100</v>
      </c>
      <c r="H210" s="651">
        <v>100</v>
      </c>
      <c r="I210" s="651">
        <v>100</v>
      </c>
      <c r="J210" s="651">
        <v>100</v>
      </c>
      <c r="K210" s="651">
        <v>100</v>
      </c>
      <c r="L210" s="651">
        <v>100</v>
      </c>
      <c r="M210" s="651">
        <v>100</v>
      </c>
      <c r="N210" s="651">
        <v>100</v>
      </c>
      <c r="O210" s="651">
        <v>100</v>
      </c>
      <c r="P210" s="651">
        <v>100</v>
      </c>
      <c r="Q210" s="651">
        <v>100</v>
      </c>
      <c r="R210" s="651">
        <v>100</v>
      </c>
      <c r="S210" s="651">
        <v>100</v>
      </c>
      <c r="T210" s="1059">
        <v>100</v>
      </c>
      <c r="U210" s="651"/>
      <c r="V210" s="651"/>
      <c r="W210" s="651"/>
      <c r="X210" s="651"/>
      <c r="Y210" s="651"/>
      <c r="AF210" s="651"/>
      <c r="AG210" s="651"/>
      <c r="AH210" s="651"/>
      <c r="AI210" s="743">
        <v>100</v>
      </c>
      <c r="AJ210" s="651">
        <v>100</v>
      </c>
      <c r="AK210" s="651">
        <v>100</v>
      </c>
      <c r="AL210" s="651">
        <v>100</v>
      </c>
      <c r="AM210" s="651">
        <v>100</v>
      </c>
      <c r="AN210" s="1059">
        <v>100</v>
      </c>
      <c r="AO210" s="651"/>
      <c r="AP210" s="651"/>
      <c r="AQ210" s="651"/>
      <c r="AR210" s="651"/>
      <c r="AS210" s="651"/>
      <c r="AT210" s="743">
        <v>100</v>
      </c>
      <c r="AU210" s="651">
        <v>100</v>
      </c>
      <c r="AV210" s="651">
        <v>100</v>
      </c>
      <c r="AW210" s="651">
        <v>100</v>
      </c>
      <c r="AX210" s="651">
        <v>100</v>
      </c>
      <c r="AY210" s="651">
        <v>100</v>
      </c>
      <c r="AZ210" s="651">
        <v>100</v>
      </c>
      <c r="BA210" s="651">
        <v>100</v>
      </c>
      <c r="BB210" s="1059">
        <v>100</v>
      </c>
      <c r="BC210" s="651"/>
      <c r="BD210" s="651"/>
      <c r="BE210" s="651"/>
      <c r="BF210" s="651"/>
      <c r="BG210" s="651"/>
      <c r="BH210" s="743">
        <v>100</v>
      </c>
      <c r="BI210" s="651">
        <v>100</v>
      </c>
      <c r="BJ210" s="651">
        <v>100</v>
      </c>
      <c r="BK210" s="651">
        <v>100</v>
      </c>
      <c r="BL210" s="651">
        <v>100</v>
      </c>
      <c r="BM210" s="651">
        <v>100</v>
      </c>
      <c r="BN210" s="1221">
        <v>100</v>
      </c>
      <c r="BO210" s="862"/>
      <c r="BP210" s="862"/>
      <c r="BQ210" s="862"/>
      <c r="BR210" s="862"/>
      <c r="BS210" s="1177"/>
      <c r="BT210" s="862"/>
      <c r="BU210" s="862"/>
      <c r="BV210" s="862"/>
      <c r="BW210" s="862"/>
      <c r="BX210" s="862"/>
      <c r="BY210" s="743">
        <v>100</v>
      </c>
      <c r="BZ210" s="651">
        <v>100</v>
      </c>
      <c r="CA210" s="651">
        <v>100</v>
      </c>
      <c r="CB210" s="651">
        <v>100</v>
      </c>
      <c r="CC210" s="1059">
        <v>100</v>
      </c>
      <c r="CD210" s="651"/>
      <c r="CE210" s="651"/>
      <c r="CF210" s="651"/>
      <c r="CG210" s="651"/>
      <c r="CH210" s="651"/>
      <c r="CI210" s="651"/>
      <c r="CJ210" s="651"/>
      <c r="CK210" s="743">
        <v>100</v>
      </c>
      <c r="CL210" s="651">
        <v>100</v>
      </c>
      <c r="CM210" s="651">
        <v>100</v>
      </c>
      <c r="CN210" s="651">
        <v>100</v>
      </c>
      <c r="CO210" s="1059">
        <v>100</v>
      </c>
      <c r="CP210" s="651"/>
      <c r="CQ210" s="651"/>
      <c r="CR210" s="651"/>
      <c r="CS210" s="651"/>
      <c r="CT210" s="651"/>
      <c r="CU210" s="743">
        <v>100</v>
      </c>
      <c r="CV210" s="651">
        <v>100</v>
      </c>
      <c r="CW210" s="651">
        <v>100</v>
      </c>
      <c r="CX210" s="1059">
        <v>100</v>
      </c>
      <c r="DD210" s="983"/>
      <c r="DE210" s="862"/>
      <c r="DF210" s="862"/>
      <c r="DG210" s="862"/>
      <c r="DH210" s="862"/>
      <c r="DI210" s="862"/>
      <c r="DJ210" s="862"/>
      <c r="DK210" s="862"/>
      <c r="DL210" s="1124"/>
      <c r="DM210" s="862"/>
      <c r="DN210" s="862"/>
      <c r="DO210" s="862"/>
      <c r="DP210" s="862"/>
      <c r="DQ210" s="862"/>
      <c r="DR210" s="1010"/>
      <c r="DS210" s="862"/>
      <c r="DT210" s="862"/>
      <c r="DU210" s="862"/>
      <c r="DV210" s="862"/>
      <c r="DW210" s="862"/>
      <c r="DX210" s="1124"/>
      <c r="DY210" s="862"/>
      <c r="DZ210" s="862"/>
      <c r="EA210" s="862"/>
      <c r="EB210" s="862"/>
      <c r="EC210" s="862"/>
      <c r="ED210" s="743">
        <v>100</v>
      </c>
      <c r="EE210" s="862"/>
      <c r="EF210" s="862"/>
      <c r="EG210" s="862"/>
      <c r="EH210" s="862"/>
      <c r="EI210" s="862"/>
      <c r="EJ210" s="862"/>
      <c r="EK210" s="862"/>
      <c r="EL210" s="1124"/>
      <c r="EM210" s="862"/>
      <c r="EN210" s="862"/>
      <c r="ER210" s="1253"/>
      <c r="ES210" s="743">
        <v>100</v>
      </c>
      <c r="ET210" s="651">
        <v>100</v>
      </c>
      <c r="EU210" s="651">
        <v>100</v>
      </c>
      <c r="EV210" s="651"/>
      <c r="EW210" s="1131"/>
      <c r="EX210" s="60" t="s">
        <v>397</v>
      </c>
      <c r="EY210" s="60">
        <v>50</v>
      </c>
      <c r="EZ210" s="60">
        <v>50</v>
      </c>
      <c r="FA210" s="60">
        <v>50</v>
      </c>
      <c r="FB210" s="60">
        <v>50</v>
      </c>
      <c r="FC210" s="60">
        <v>50</v>
      </c>
      <c r="FD210" s="60">
        <v>50</v>
      </c>
      <c r="FE210" s="60">
        <v>50</v>
      </c>
      <c r="FF210" s="60">
        <v>50</v>
      </c>
      <c r="FG210" s="60">
        <v>50</v>
      </c>
      <c r="FH210" s="60">
        <v>50</v>
      </c>
      <c r="FI210" s="60">
        <v>50</v>
      </c>
      <c r="FJ210" s="60">
        <v>50</v>
      </c>
      <c r="FK210" s="60">
        <v>50</v>
      </c>
      <c r="FL210" s="60">
        <v>50</v>
      </c>
      <c r="FM210" s="60">
        <v>50</v>
      </c>
      <c r="FN210" s="60">
        <v>50</v>
      </c>
      <c r="FO210" s="60">
        <v>50</v>
      </c>
      <c r="FP210" s="60">
        <v>50</v>
      </c>
      <c r="FQ210" s="1379">
        <v>50</v>
      </c>
      <c r="FR210" s="60">
        <v>50</v>
      </c>
      <c r="FS210" s="60">
        <v>50</v>
      </c>
      <c r="FT210" s="60">
        <v>50</v>
      </c>
      <c r="FU210" s="60">
        <v>50</v>
      </c>
      <c r="FV210" s="60">
        <v>50</v>
      </c>
      <c r="FW210" s="60">
        <v>50</v>
      </c>
      <c r="FX210" s="60">
        <v>50</v>
      </c>
      <c r="FY210" s="60">
        <v>50</v>
      </c>
      <c r="FZ210" s="60">
        <v>50</v>
      </c>
      <c r="GA210" s="60">
        <v>50</v>
      </c>
      <c r="GB210" s="60">
        <v>50</v>
      </c>
      <c r="GC210" s="60">
        <v>50</v>
      </c>
      <c r="GD210" s="60">
        <v>50</v>
      </c>
      <c r="GE210" s="60">
        <v>50</v>
      </c>
      <c r="GF210" s="60">
        <v>50</v>
      </c>
      <c r="GG210" s="60">
        <v>50</v>
      </c>
      <c r="GH210" s="60">
        <v>50</v>
      </c>
      <c r="GI210" s="60">
        <v>50</v>
      </c>
      <c r="GJ210" s="60">
        <v>50</v>
      </c>
      <c r="GK210" s="60">
        <v>50</v>
      </c>
      <c r="GL210" s="60">
        <v>50</v>
      </c>
      <c r="GM210" s="59">
        <v>50</v>
      </c>
      <c r="GN210" s="60">
        <v>50</v>
      </c>
      <c r="GO210" s="60">
        <v>50</v>
      </c>
      <c r="GP210" s="60">
        <v>50</v>
      </c>
      <c r="GQ210" s="60">
        <v>50</v>
      </c>
      <c r="GR210" s="60">
        <v>50</v>
      </c>
      <c r="GS210" s="60">
        <v>50</v>
      </c>
      <c r="GT210" s="60">
        <v>50</v>
      </c>
      <c r="GU210" s="60">
        <v>50</v>
      </c>
      <c r="GV210" s="60">
        <v>50</v>
      </c>
      <c r="GW210" s="60">
        <v>50</v>
      </c>
      <c r="GX210" s="60">
        <v>50</v>
      </c>
      <c r="GY210" s="60">
        <v>50</v>
      </c>
      <c r="GZ210" s="60">
        <v>50</v>
      </c>
      <c r="HA210" s="60">
        <v>50</v>
      </c>
      <c r="HB210" s="60">
        <v>50</v>
      </c>
      <c r="HC210" s="60">
        <v>50</v>
      </c>
      <c r="HD210" s="60">
        <v>50</v>
      </c>
      <c r="HE210" s="60">
        <v>50</v>
      </c>
      <c r="HF210" s="60">
        <v>50</v>
      </c>
      <c r="HG210" s="60">
        <v>50</v>
      </c>
      <c r="HH210" s="60">
        <v>50</v>
      </c>
      <c r="HI210" s="60">
        <v>50</v>
      </c>
    </row>
    <row r="211" spans="1:217" s="60" customFormat="1" x14ac:dyDescent="0.25">
      <c r="A211" s="60" t="s">
        <v>85</v>
      </c>
      <c r="B211" s="651">
        <v>1</v>
      </c>
      <c r="C211" s="743">
        <v>1</v>
      </c>
      <c r="D211" s="651">
        <v>1</v>
      </c>
      <c r="E211" s="651">
        <v>1</v>
      </c>
      <c r="F211" s="651">
        <v>1</v>
      </c>
      <c r="G211" s="651">
        <v>1</v>
      </c>
      <c r="H211" s="651">
        <v>1</v>
      </c>
      <c r="I211" s="651">
        <v>1</v>
      </c>
      <c r="J211" s="651">
        <v>1</v>
      </c>
      <c r="K211" s="651">
        <v>1</v>
      </c>
      <c r="L211" s="651">
        <v>1</v>
      </c>
      <c r="M211" s="651">
        <v>1</v>
      </c>
      <c r="N211" s="651">
        <v>1</v>
      </c>
      <c r="O211" s="651">
        <v>1</v>
      </c>
      <c r="P211" s="651">
        <v>1</v>
      </c>
      <c r="Q211" s="651">
        <v>1</v>
      </c>
      <c r="R211" s="651">
        <v>1</v>
      </c>
      <c r="S211" s="651">
        <v>1</v>
      </c>
      <c r="T211" s="1059">
        <v>1</v>
      </c>
      <c r="U211" s="651"/>
      <c r="V211" s="651"/>
      <c r="W211" s="651"/>
      <c r="X211" s="651"/>
      <c r="Y211" s="651"/>
      <c r="AF211" s="651"/>
      <c r="AG211" s="651"/>
      <c r="AH211" s="651"/>
      <c r="AI211" s="743">
        <v>1</v>
      </c>
      <c r="AJ211" s="651">
        <v>1</v>
      </c>
      <c r="AK211" s="651">
        <v>1</v>
      </c>
      <c r="AL211" s="651">
        <v>1</v>
      </c>
      <c r="AM211" s="651">
        <v>1</v>
      </c>
      <c r="AN211" s="1059">
        <v>1</v>
      </c>
      <c r="AO211" s="651"/>
      <c r="AP211" s="651"/>
      <c r="AQ211" s="651"/>
      <c r="AR211" s="651"/>
      <c r="AS211" s="651"/>
      <c r="AT211" s="743">
        <v>1</v>
      </c>
      <c r="AU211" s="651">
        <v>1</v>
      </c>
      <c r="AV211" s="651">
        <v>1</v>
      </c>
      <c r="AW211" s="651">
        <v>1</v>
      </c>
      <c r="AX211" s="651">
        <v>1</v>
      </c>
      <c r="AY211" s="651">
        <v>1</v>
      </c>
      <c r="AZ211" s="651">
        <v>1</v>
      </c>
      <c r="BA211" s="651">
        <v>1</v>
      </c>
      <c r="BB211" s="1059">
        <v>1</v>
      </c>
      <c r="BC211" s="651"/>
      <c r="BD211" s="651"/>
      <c r="BE211" s="651"/>
      <c r="BF211" s="651"/>
      <c r="BG211" s="651"/>
      <c r="BH211" s="743">
        <v>1</v>
      </c>
      <c r="BI211" s="651">
        <v>1</v>
      </c>
      <c r="BJ211" s="651">
        <v>1</v>
      </c>
      <c r="BK211" s="651">
        <v>1</v>
      </c>
      <c r="BL211" s="651">
        <v>1</v>
      </c>
      <c r="BM211" s="651">
        <v>1</v>
      </c>
      <c r="BN211" s="1221">
        <v>1</v>
      </c>
      <c r="BO211" s="862"/>
      <c r="BP211" s="862"/>
      <c r="BQ211" s="862"/>
      <c r="BR211" s="862"/>
      <c r="BS211" s="1177"/>
      <c r="BT211" s="862"/>
      <c r="BU211" s="862"/>
      <c r="BV211" s="862"/>
      <c r="BW211" s="862"/>
      <c r="BX211" s="862"/>
      <c r="BY211" s="743">
        <v>1</v>
      </c>
      <c r="BZ211" s="651">
        <v>1</v>
      </c>
      <c r="CA211" s="651">
        <v>1</v>
      </c>
      <c r="CB211" s="651">
        <v>1</v>
      </c>
      <c r="CC211" s="1059">
        <v>1</v>
      </c>
      <c r="CD211" s="651"/>
      <c r="CE211" s="651"/>
      <c r="CF211" s="651"/>
      <c r="CG211" s="651"/>
      <c r="CH211" s="651"/>
      <c r="CI211" s="651"/>
      <c r="CJ211" s="651"/>
      <c r="CK211" s="743">
        <v>1</v>
      </c>
      <c r="CL211" s="651">
        <v>1</v>
      </c>
      <c r="CM211" s="651">
        <v>1</v>
      </c>
      <c r="CN211" s="651">
        <v>1</v>
      </c>
      <c r="CO211" s="1059">
        <v>1</v>
      </c>
      <c r="CP211" s="651"/>
      <c r="CQ211" s="651"/>
      <c r="CR211" s="651"/>
      <c r="CS211" s="651"/>
      <c r="CT211" s="651"/>
      <c r="CU211" s="743">
        <v>1</v>
      </c>
      <c r="CV211" s="651">
        <v>1</v>
      </c>
      <c r="CW211" s="651">
        <v>1</v>
      </c>
      <c r="CX211" s="1059">
        <v>1</v>
      </c>
      <c r="DD211" s="983"/>
      <c r="DE211" s="862"/>
      <c r="DF211" s="862"/>
      <c r="DG211" s="862"/>
      <c r="DH211" s="862"/>
      <c r="DI211" s="862"/>
      <c r="DJ211" s="862"/>
      <c r="DK211" s="862"/>
      <c r="DL211" s="1124"/>
      <c r="DM211" s="862"/>
      <c r="DN211" s="862"/>
      <c r="DO211" s="862"/>
      <c r="DP211" s="862"/>
      <c r="DQ211" s="862"/>
      <c r="DR211" s="1010"/>
      <c r="DS211" s="862"/>
      <c r="DT211" s="862"/>
      <c r="DU211" s="862"/>
      <c r="DV211" s="862"/>
      <c r="DW211" s="862"/>
      <c r="DX211" s="1124"/>
      <c r="DY211" s="862"/>
      <c r="DZ211" s="862"/>
      <c r="EA211" s="862"/>
      <c r="EB211" s="862"/>
      <c r="EC211" s="862"/>
      <c r="ED211" s="743">
        <v>1</v>
      </c>
      <c r="EE211" s="862"/>
      <c r="EF211" s="862"/>
      <c r="EG211" s="862"/>
      <c r="EH211" s="862"/>
      <c r="EI211" s="862"/>
      <c r="EJ211" s="862"/>
      <c r="EK211" s="862"/>
      <c r="EL211" s="1124"/>
      <c r="EM211" s="862"/>
      <c r="EN211" s="862"/>
      <c r="ER211" s="1253"/>
      <c r="ES211" s="743">
        <v>1</v>
      </c>
      <c r="ET211" s="651">
        <v>1</v>
      </c>
      <c r="EU211" s="651">
        <v>1</v>
      </c>
      <c r="EV211" s="651"/>
      <c r="EW211" s="1131"/>
      <c r="EX211" s="60" t="s">
        <v>85</v>
      </c>
      <c r="EY211" s="60">
        <v>1</v>
      </c>
      <c r="EZ211" s="60">
        <v>1</v>
      </c>
      <c r="FA211" s="60">
        <v>1</v>
      </c>
      <c r="FB211" s="60">
        <v>1</v>
      </c>
      <c r="FC211" s="60">
        <v>1</v>
      </c>
      <c r="FD211" s="60">
        <v>1</v>
      </c>
      <c r="FE211" s="60">
        <v>1</v>
      </c>
      <c r="FF211" s="60">
        <v>1</v>
      </c>
      <c r="FG211" s="60">
        <v>1</v>
      </c>
      <c r="FH211" s="60">
        <v>1</v>
      </c>
      <c r="FI211" s="60">
        <v>1</v>
      </c>
      <c r="FJ211" s="60">
        <v>1</v>
      </c>
      <c r="FK211" s="60">
        <v>1</v>
      </c>
      <c r="FL211" s="60">
        <v>1</v>
      </c>
      <c r="FM211" s="60">
        <v>1</v>
      </c>
      <c r="FN211" s="60">
        <v>1</v>
      </c>
      <c r="FO211" s="60">
        <v>1</v>
      </c>
      <c r="FP211" s="60">
        <v>1</v>
      </c>
      <c r="FQ211" s="1379">
        <v>1</v>
      </c>
      <c r="FR211" s="60">
        <v>1</v>
      </c>
      <c r="FS211" s="60">
        <v>1</v>
      </c>
      <c r="FT211" s="60">
        <v>1</v>
      </c>
      <c r="FU211" s="60">
        <v>1</v>
      </c>
      <c r="FV211" s="60">
        <v>1</v>
      </c>
      <c r="FW211" s="60">
        <v>1</v>
      </c>
      <c r="FX211" s="60">
        <v>1</v>
      </c>
      <c r="FY211" s="60">
        <v>1</v>
      </c>
      <c r="FZ211" s="60">
        <v>1</v>
      </c>
      <c r="GA211" s="60">
        <v>1</v>
      </c>
      <c r="GB211" s="60">
        <v>1</v>
      </c>
      <c r="GC211" s="60">
        <v>1</v>
      </c>
      <c r="GD211" s="60">
        <v>1</v>
      </c>
      <c r="GE211" s="60">
        <v>1</v>
      </c>
      <c r="GF211" s="60">
        <v>1</v>
      </c>
      <c r="GG211" s="60">
        <v>1</v>
      </c>
      <c r="GH211" s="60">
        <v>1</v>
      </c>
      <c r="GI211" s="60">
        <v>1</v>
      </c>
      <c r="GJ211" s="60">
        <v>1</v>
      </c>
      <c r="GK211" s="60">
        <v>1</v>
      </c>
      <c r="GL211" s="60">
        <v>1</v>
      </c>
      <c r="GM211" s="59">
        <v>1</v>
      </c>
      <c r="GN211" s="60">
        <v>1</v>
      </c>
      <c r="GO211" s="60">
        <v>1</v>
      </c>
      <c r="GP211" s="60">
        <v>1</v>
      </c>
      <c r="GQ211" s="60">
        <v>1</v>
      </c>
      <c r="GR211" s="60">
        <v>1</v>
      </c>
      <c r="GS211" s="60">
        <v>1</v>
      </c>
      <c r="GT211" s="60">
        <v>1</v>
      </c>
      <c r="GU211" s="60">
        <v>1</v>
      </c>
      <c r="GV211" s="60">
        <v>1</v>
      </c>
      <c r="GW211" s="60">
        <v>1</v>
      </c>
      <c r="GX211" s="60">
        <v>1</v>
      </c>
      <c r="GY211" s="60">
        <v>1</v>
      </c>
      <c r="GZ211" s="60">
        <v>1</v>
      </c>
      <c r="HA211" s="60">
        <v>1</v>
      </c>
      <c r="HB211" s="60">
        <v>1</v>
      </c>
      <c r="HC211" s="60">
        <v>1</v>
      </c>
      <c r="HD211" s="60">
        <v>1</v>
      </c>
      <c r="HE211" s="60">
        <v>1</v>
      </c>
      <c r="HF211" s="60">
        <v>1</v>
      </c>
      <c r="HG211" s="60">
        <v>1</v>
      </c>
      <c r="HH211" s="60">
        <v>1</v>
      </c>
      <c r="HI211" s="60">
        <v>1</v>
      </c>
    </row>
    <row r="212" spans="1:217" s="60" customFormat="1" x14ac:dyDescent="0.25">
      <c r="B212" s="651"/>
      <c r="C212" s="743"/>
      <c r="D212" s="651"/>
      <c r="E212" s="651"/>
      <c r="F212" s="651"/>
      <c r="G212" s="651"/>
      <c r="H212" s="651"/>
      <c r="I212" s="651"/>
      <c r="J212" s="651"/>
      <c r="K212" s="651"/>
      <c r="L212" s="651"/>
      <c r="M212" s="651"/>
      <c r="N212" s="651"/>
      <c r="O212" s="651"/>
      <c r="P212" s="651"/>
      <c r="Q212" s="651"/>
      <c r="R212" s="651"/>
      <c r="S212" s="651"/>
      <c r="T212" s="1059"/>
      <c r="U212" s="651"/>
      <c r="V212" s="651"/>
      <c r="W212" s="651"/>
      <c r="X212" s="651"/>
      <c r="Y212" s="651"/>
      <c r="AF212" s="651"/>
      <c r="AG212" s="651"/>
      <c r="AH212" s="651"/>
      <c r="AI212" s="743"/>
      <c r="AJ212" s="651"/>
      <c r="AK212" s="651"/>
      <c r="AL212" s="651"/>
      <c r="AM212" s="651"/>
      <c r="AN212" s="1059"/>
      <c r="AO212" s="651"/>
      <c r="AP212" s="651"/>
      <c r="AQ212" s="651"/>
      <c r="AR212" s="651"/>
      <c r="AS212" s="651"/>
      <c r="AT212" s="743"/>
      <c r="AU212" s="651"/>
      <c r="AV212" s="651"/>
      <c r="AW212" s="651"/>
      <c r="AX212" s="651"/>
      <c r="AY212" s="651"/>
      <c r="AZ212" s="651"/>
      <c r="BA212" s="651"/>
      <c r="BB212" s="1059"/>
      <c r="BC212" s="651"/>
      <c r="BD212" s="651"/>
      <c r="BE212" s="651"/>
      <c r="BF212" s="651"/>
      <c r="BG212" s="651"/>
      <c r="BH212" s="743"/>
      <c r="BI212" s="651"/>
      <c r="BJ212" s="651"/>
      <c r="BK212" s="651"/>
      <c r="BL212" s="651"/>
      <c r="BM212" s="651"/>
      <c r="BN212" s="1221"/>
      <c r="BO212" s="862"/>
      <c r="BP212" s="862"/>
      <c r="BQ212" s="862"/>
      <c r="BR212" s="862"/>
      <c r="BS212" s="1177"/>
      <c r="BT212" s="862"/>
      <c r="BU212" s="862"/>
      <c r="BV212" s="862"/>
      <c r="BW212" s="862"/>
      <c r="BX212" s="862"/>
      <c r="BY212" s="743"/>
      <c r="BZ212" s="651"/>
      <c r="CA212" s="651"/>
      <c r="CB212" s="651"/>
      <c r="CC212" s="1059"/>
      <c r="CD212" s="651"/>
      <c r="CE212" s="651"/>
      <c r="CF212" s="651"/>
      <c r="CG212" s="651"/>
      <c r="CH212" s="651"/>
      <c r="CI212" s="651"/>
      <c r="CJ212" s="651"/>
      <c r="CK212" s="743"/>
      <c r="CL212" s="651"/>
      <c r="CM212" s="651"/>
      <c r="CN212" s="651"/>
      <c r="CO212" s="1059"/>
      <c r="CP212" s="651"/>
      <c r="CQ212" s="651"/>
      <c r="CR212" s="651"/>
      <c r="CS212" s="651"/>
      <c r="CT212" s="651"/>
      <c r="CU212" s="743"/>
      <c r="CV212" s="651"/>
      <c r="CW212" s="651"/>
      <c r="CX212" s="1059"/>
      <c r="DD212" s="983"/>
      <c r="DE212" s="862"/>
      <c r="DF212" s="862"/>
      <c r="DG212" s="862"/>
      <c r="DH212" s="862"/>
      <c r="DI212" s="862"/>
      <c r="DJ212" s="862"/>
      <c r="DK212" s="862"/>
      <c r="DL212" s="1124"/>
      <c r="DM212" s="862"/>
      <c r="DN212" s="862"/>
      <c r="DO212" s="862"/>
      <c r="DP212" s="862"/>
      <c r="DQ212" s="862"/>
      <c r="DR212" s="1010"/>
      <c r="DS212" s="862"/>
      <c r="DT212" s="862"/>
      <c r="DU212" s="862"/>
      <c r="DV212" s="862"/>
      <c r="DW212" s="862"/>
      <c r="DX212" s="1124"/>
      <c r="DY212" s="862"/>
      <c r="DZ212" s="862"/>
      <c r="EA212" s="862"/>
      <c r="EB212" s="862"/>
      <c r="EC212" s="862"/>
      <c r="ED212" s="743"/>
      <c r="EE212" s="862"/>
      <c r="EF212" s="862"/>
      <c r="EG212" s="862"/>
      <c r="EH212" s="862"/>
      <c r="EI212" s="862"/>
      <c r="EJ212" s="862"/>
      <c r="EK212" s="862"/>
      <c r="EL212" s="1124"/>
      <c r="EM212" s="862"/>
      <c r="EN212" s="862"/>
      <c r="ER212" s="1253"/>
      <c r="ES212" s="743"/>
      <c r="ET212" s="651"/>
      <c r="EU212" s="651"/>
      <c r="EV212" s="651"/>
      <c r="EW212" s="1131"/>
      <c r="FQ212" s="1379"/>
      <c r="GM212" s="59"/>
    </row>
    <row r="213" spans="1:217" s="60" customFormat="1" x14ac:dyDescent="0.25">
      <c r="B213" s="651"/>
      <c r="C213" s="743"/>
      <c r="T213" s="1060"/>
      <c r="AI213" s="59"/>
      <c r="AN213" s="1060"/>
      <c r="AT213" s="59"/>
      <c r="BB213" s="1060"/>
      <c r="BH213" s="59"/>
      <c r="BN213" s="1222"/>
      <c r="BO213" s="338"/>
      <c r="BP213" s="338"/>
      <c r="BQ213" s="338"/>
      <c r="BR213" s="338"/>
      <c r="BS213" s="1156"/>
      <c r="BT213" s="338"/>
      <c r="BU213" s="338"/>
      <c r="BV213" s="338"/>
      <c r="BW213" s="338"/>
      <c r="BX213" s="338"/>
      <c r="BY213" s="743"/>
      <c r="CC213" s="1060"/>
      <c r="CK213" s="59"/>
      <c r="CO213" s="1060"/>
      <c r="CU213" s="59"/>
      <c r="CX213" s="1060"/>
      <c r="DD213" s="293"/>
      <c r="DE213" s="338"/>
      <c r="DF213" s="338"/>
      <c r="DG213" s="338"/>
      <c r="DH213" s="338"/>
      <c r="DI213" s="338"/>
      <c r="DJ213" s="338"/>
      <c r="DK213" s="338"/>
      <c r="DL213" s="1103"/>
      <c r="DM213" s="338"/>
      <c r="DN213" s="338"/>
      <c r="DO213" s="338"/>
      <c r="DP213" s="338"/>
      <c r="DQ213" s="338"/>
      <c r="DR213" s="337"/>
      <c r="DS213" s="338"/>
      <c r="DT213" s="338"/>
      <c r="DU213" s="338"/>
      <c r="DV213" s="338"/>
      <c r="DW213" s="338"/>
      <c r="DX213" s="1103"/>
      <c r="DY213" s="338"/>
      <c r="DZ213" s="338"/>
      <c r="EA213" s="338"/>
      <c r="EB213" s="338"/>
      <c r="EC213" s="338"/>
      <c r="ED213" s="59"/>
      <c r="EE213" s="338"/>
      <c r="EF213" s="338"/>
      <c r="EG213" s="338"/>
      <c r="EH213" s="338"/>
      <c r="EI213" s="338"/>
      <c r="EJ213" s="338"/>
      <c r="EK213" s="338"/>
      <c r="EL213" s="1103"/>
      <c r="EM213" s="338"/>
      <c r="EN213" s="338"/>
      <c r="ER213" s="1253"/>
      <c r="ES213" s="59"/>
      <c r="EW213" s="1131"/>
      <c r="FQ213" s="1379"/>
      <c r="GM213" s="59"/>
    </row>
    <row r="214" spans="1:217" s="60" customFormat="1" x14ac:dyDescent="0.25">
      <c r="A214" s="648" t="s">
        <v>70</v>
      </c>
      <c r="B214" s="652"/>
      <c r="C214" s="931"/>
      <c r="T214" s="1060"/>
      <c r="AI214" s="59"/>
      <c r="AN214" s="1060"/>
      <c r="AT214" s="59"/>
      <c r="BB214" s="1060"/>
      <c r="BH214" s="59"/>
      <c r="BN214" s="1222"/>
      <c r="BO214" s="338"/>
      <c r="BP214" s="338"/>
      <c r="BQ214" s="338"/>
      <c r="BR214" s="338"/>
      <c r="BS214" s="1156"/>
      <c r="BT214" s="338"/>
      <c r="BU214" s="338"/>
      <c r="BV214" s="338"/>
      <c r="BW214" s="338"/>
      <c r="BX214" s="338"/>
      <c r="BY214" s="931"/>
      <c r="CC214" s="1060"/>
      <c r="CK214" s="59"/>
      <c r="CO214" s="1060"/>
      <c r="CU214" s="59"/>
      <c r="CX214" s="1060"/>
      <c r="DD214" s="293"/>
      <c r="DE214" s="338"/>
      <c r="DF214" s="338"/>
      <c r="DG214" s="338"/>
      <c r="DH214" s="338"/>
      <c r="DI214" s="338"/>
      <c r="DJ214" s="338"/>
      <c r="DK214" s="338"/>
      <c r="DL214" s="1103"/>
      <c r="DM214" s="338"/>
      <c r="DN214" s="338"/>
      <c r="DO214" s="338"/>
      <c r="DP214" s="338"/>
      <c r="DQ214" s="338"/>
      <c r="DR214" s="337"/>
      <c r="DS214" s="338"/>
      <c r="DT214" s="338"/>
      <c r="DU214" s="338"/>
      <c r="DV214" s="338"/>
      <c r="DW214" s="338"/>
      <c r="DX214" s="1103"/>
      <c r="DY214" s="338"/>
      <c r="DZ214" s="338"/>
      <c r="EA214" s="338"/>
      <c r="EB214" s="338"/>
      <c r="EC214" s="338"/>
      <c r="ED214" s="59"/>
      <c r="EE214" s="338"/>
      <c r="EF214" s="338"/>
      <c r="EG214" s="338"/>
      <c r="EH214" s="338"/>
      <c r="EI214" s="338"/>
      <c r="EJ214" s="338"/>
      <c r="EK214" s="338"/>
      <c r="EL214" s="1103"/>
      <c r="EM214" s="338"/>
      <c r="EN214" s="338"/>
      <c r="ER214" s="1253"/>
      <c r="ES214" s="59"/>
      <c r="EW214" s="1131"/>
      <c r="EX214" s="648" t="s">
        <v>70</v>
      </c>
      <c r="FQ214" s="1379"/>
      <c r="GM214" s="59"/>
    </row>
    <row r="215" spans="1:217" s="60" customFormat="1" x14ac:dyDescent="0.25">
      <c r="A215" s="636" t="s">
        <v>78</v>
      </c>
      <c r="B215" s="653">
        <v>77</v>
      </c>
      <c r="C215" s="265">
        <v>66742</v>
      </c>
      <c r="D215" s="248">
        <v>66608</v>
      </c>
      <c r="E215" s="248">
        <v>216270</v>
      </c>
      <c r="F215" s="248">
        <v>221141</v>
      </c>
      <c r="G215" s="248">
        <v>228241</v>
      </c>
      <c r="H215" s="248">
        <v>229049</v>
      </c>
      <c r="I215" s="248">
        <v>220333</v>
      </c>
      <c r="J215" s="60">
        <v>223177</v>
      </c>
      <c r="K215" s="60">
        <v>118804</v>
      </c>
      <c r="L215" s="60">
        <v>109067</v>
      </c>
      <c r="M215" s="248">
        <v>223715</v>
      </c>
      <c r="N215" s="248">
        <v>227319</v>
      </c>
      <c r="O215" s="248">
        <v>230061</v>
      </c>
      <c r="P215" s="248">
        <v>235461</v>
      </c>
      <c r="Q215" s="248">
        <v>209941</v>
      </c>
      <c r="R215" s="248">
        <v>213231</v>
      </c>
      <c r="S215" s="248">
        <v>113208</v>
      </c>
      <c r="T215" s="1061">
        <v>106737</v>
      </c>
      <c r="U215" s="248"/>
      <c r="V215" s="248"/>
      <c r="W215" s="248"/>
      <c r="X215" s="248"/>
      <c r="Y215" s="248"/>
      <c r="AI215" s="469">
        <v>65498</v>
      </c>
      <c r="AJ215" s="262">
        <v>64749</v>
      </c>
      <c r="AK215" s="262">
        <v>60083</v>
      </c>
      <c r="AL215" s="262">
        <v>62878</v>
      </c>
      <c r="AM215" s="654">
        <v>63252</v>
      </c>
      <c r="AN215" s="1087">
        <v>65771</v>
      </c>
      <c r="AO215" s="262"/>
      <c r="AP215" s="262"/>
      <c r="AQ215" s="262"/>
      <c r="AR215" s="262"/>
      <c r="AS215" s="262"/>
      <c r="AT215" s="59">
        <v>125805</v>
      </c>
      <c r="AU215" s="60">
        <v>118466</v>
      </c>
      <c r="AV215" s="262">
        <v>221261</v>
      </c>
      <c r="AW215" s="262">
        <v>226171</v>
      </c>
      <c r="AX215" s="262">
        <v>221716</v>
      </c>
      <c r="AY215" s="262">
        <v>231981</v>
      </c>
      <c r="AZ215" s="262">
        <v>209158</v>
      </c>
      <c r="BA215" s="262">
        <v>214540</v>
      </c>
      <c r="BB215" s="1060">
        <v>118974</v>
      </c>
      <c r="BH215" s="469">
        <v>214431</v>
      </c>
      <c r="BI215" s="262">
        <v>216529</v>
      </c>
      <c r="BJ215" s="262">
        <v>211357</v>
      </c>
      <c r="BK215" s="262">
        <v>203348</v>
      </c>
      <c r="BL215" s="60">
        <v>123195</v>
      </c>
      <c r="BM215" s="262">
        <v>210927</v>
      </c>
      <c r="BN215" s="1223">
        <v>210081</v>
      </c>
      <c r="BO215" s="338"/>
      <c r="BP215" s="338"/>
      <c r="BQ215" s="338"/>
      <c r="BR215" s="338"/>
      <c r="BS215" s="1156"/>
      <c r="BT215" s="338"/>
      <c r="BU215" s="338"/>
      <c r="BV215" s="338"/>
      <c r="BW215" s="338"/>
      <c r="BX215" s="338"/>
      <c r="BY215" s="59">
        <v>111320</v>
      </c>
      <c r="BZ215" s="60">
        <v>133461</v>
      </c>
      <c r="CA215" s="60">
        <v>133720</v>
      </c>
      <c r="CB215" s="60">
        <v>136046</v>
      </c>
      <c r="CC215" s="1060">
        <v>137050</v>
      </c>
      <c r="CK215" s="59">
        <v>153925</v>
      </c>
      <c r="CL215" s="60">
        <v>152266</v>
      </c>
      <c r="CM215" s="60">
        <v>146373</v>
      </c>
      <c r="CN215" s="60">
        <v>149571</v>
      </c>
      <c r="CO215" s="1060">
        <v>149342</v>
      </c>
      <c r="CU215" s="59">
        <v>159824</v>
      </c>
      <c r="CV215" s="60">
        <v>163651</v>
      </c>
      <c r="CW215" s="60">
        <v>152039</v>
      </c>
      <c r="CX215" s="1060">
        <v>155036</v>
      </c>
      <c r="DD215" s="293"/>
      <c r="DE215" s="338"/>
      <c r="DF215" s="338"/>
      <c r="DG215" s="338"/>
      <c r="DH215" s="338"/>
      <c r="DI215" s="338"/>
      <c r="DJ215" s="338"/>
      <c r="DK215" s="338"/>
      <c r="DL215" s="1103"/>
      <c r="DM215" s="338"/>
      <c r="DN215" s="338"/>
      <c r="DO215" s="338"/>
      <c r="DP215" s="338"/>
      <c r="DQ215" s="338"/>
      <c r="DR215" s="337"/>
      <c r="DS215" s="338"/>
      <c r="DT215" s="338"/>
      <c r="DU215" s="338"/>
      <c r="DV215" s="338"/>
      <c r="DW215" s="338"/>
      <c r="DX215" s="1103"/>
      <c r="DY215" s="338"/>
      <c r="DZ215" s="338"/>
      <c r="EA215" s="338"/>
      <c r="EB215" s="338"/>
      <c r="EC215" s="338"/>
      <c r="ED215" s="59">
        <v>113089</v>
      </c>
      <c r="EE215" s="338"/>
      <c r="EF215" s="338"/>
      <c r="EG215" s="338"/>
      <c r="EH215" s="338"/>
      <c r="EI215" s="338"/>
      <c r="EJ215" s="338"/>
      <c r="EK215" s="338"/>
      <c r="EL215" s="1103"/>
      <c r="EM215" s="338"/>
      <c r="EN215" s="338"/>
      <c r="ER215" s="1253"/>
      <c r="ES215" s="59">
        <v>167332</v>
      </c>
      <c r="ET215" s="60">
        <v>166860</v>
      </c>
      <c r="EU215" s="60">
        <v>157812</v>
      </c>
      <c r="EW215" s="1131"/>
      <c r="EX215" s="636" t="s">
        <v>78</v>
      </c>
      <c r="EY215" s="248">
        <v>59014</v>
      </c>
      <c r="EZ215" s="248">
        <v>60181</v>
      </c>
      <c r="FA215" s="248">
        <v>59585</v>
      </c>
      <c r="FB215" s="248">
        <v>62449</v>
      </c>
      <c r="FC215" s="248">
        <v>64039</v>
      </c>
      <c r="FD215" s="248">
        <v>65080</v>
      </c>
      <c r="FE215" s="248">
        <v>70010</v>
      </c>
      <c r="FF215" s="248">
        <v>66216</v>
      </c>
      <c r="FG215" s="248">
        <v>69831</v>
      </c>
      <c r="FH215" s="248">
        <v>65582</v>
      </c>
      <c r="FI215" s="248">
        <v>71728</v>
      </c>
      <c r="FJ215" s="248">
        <v>70613</v>
      </c>
      <c r="FK215" s="248">
        <v>72657</v>
      </c>
      <c r="FL215" s="248">
        <v>72425</v>
      </c>
      <c r="FM215" s="248">
        <v>69802</v>
      </c>
      <c r="FN215" s="248">
        <v>67668</v>
      </c>
      <c r="FO215" s="248">
        <v>66933</v>
      </c>
      <c r="FP215" s="60">
        <v>29536</v>
      </c>
      <c r="FQ215" s="1379">
        <v>42577</v>
      </c>
      <c r="FR215" s="262">
        <v>47428</v>
      </c>
      <c r="FS215" s="262">
        <v>42499</v>
      </c>
      <c r="FT215" s="262">
        <v>47604</v>
      </c>
      <c r="FU215" s="262">
        <v>53354</v>
      </c>
      <c r="FV215" s="262">
        <v>29536</v>
      </c>
      <c r="FW215" s="262">
        <v>33796</v>
      </c>
      <c r="FX215" s="262">
        <v>48373</v>
      </c>
      <c r="FY215" s="262">
        <v>47177</v>
      </c>
      <c r="FZ215" s="262">
        <v>32096</v>
      </c>
      <c r="GA215" s="262">
        <v>47466</v>
      </c>
      <c r="GB215" s="262">
        <v>42988</v>
      </c>
      <c r="GC215" s="262">
        <v>47383</v>
      </c>
      <c r="GD215" s="262">
        <v>44453</v>
      </c>
      <c r="GE215" s="262">
        <v>42987</v>
      </c>
      <c r="GF215" s="262">
        <v>38209</v>
      </c>
      <c r="GG215" s="262">
        <v>42577</v>
      </c>
      <c r="GH215" s="262">
        <v>41235</v>
      </c>
      <c r="GI215" s="262">
        <v>49959</v>
      </c>
      <c r="GJ215" s="262">
        <v>26374</v>
      </c>
      <c r="GK215" s="262">
        <v>47777</v>
      </c>
      <c r="GL215" s="60">
        <v>50974</v>
      </c>
      <c r="GM215" s="265">
        <v>100975</v>
      </c>
      <c r="GN215" s="248">
        <v>100315</v>
      </c>
      <c r="GO215" s="248">
        <v>104025</v>
      </c>
      <c r="GP215" s="248">
        <v>98355</v>
      </c>
      <c r="GQ215" s="248">
        <v>96140</v>
      </c>
      <c r="GR215" s="248">
        <v>103021</v>
      </c>
      <c r="GS215" s="248">
        <v>98466</v>
      </c>
      <c r="GT215" s="248">
        <v>102594</v>
      </c>
      <c r="GU215" s="248">
        <v>102478</v>
      </c>
      <c r="GV215" s="248">
        <v>100186</v>
      </c>
      <c r="GW215" s="248">
        <v>102327</v>
      </c>
      <c r="GX215" s="248">
        <v>105054</v>
      </c>
      <c r="GY215" s="248">
        <v>96296</v>
      </c>
      <c r="GZ215" s="248"/>
      <c r="HA215" s="248">
        <v>99588</v>
      </c>
      <c r="HB215" s="248">
        <v>105675</v>
      </c>
      <c r="HC215" s="248">
        <v>100811</v>
      </c>
      <c r="HD215" s="248">
        <v>98480</v>
      </c>
      <c r="HE215" s="248">
        <v>103741</v>
      </c>
      <c r="HF215" s="248">
        <v>100686</v>
      </c>
      <c r="HG215" s="262"/>
      <c r="HH215" s="262"/>
      <c r="HI215" s="262">
        <v>39216</v>
      </c>
    </row>
    <row r="216" spans="1:217" s="60" customFormat="1" x14ac:dyDescent="0.25">
      <c r="A216" s="837" t="s">
        <v>195</v>
      </c>
      <c r="B216" s="653">
        <v>78</v>
      </c>
      <c r="C216" s="265">
        <v>12151</v>
      </c>
      <c r="D216" s="248">
        <v>14554</v>
      </c>
      <c r="E216" s="248">
        <v>15472</v>
      </c>
      <c r="F216" s="248">
        <v>26627</v>
      </c>
      <c r="G216" s="248">
        <v>40615</v>
      </c>
      <c r="H216" s="248">
        <v>30308</v>
      </c>
      <c r="I216" s="248">
        <v>19495</v>
      </c>
      <c r="J216" s="60">
        <v>18322</v>
      </c>
      <c r="K216" s="60">
        <v>756</v>
      </c>
      <c r="L216" s="60">
        <v>8884</v>
      </c>
      <c r="M216" s="248">
        <v>28690</v>
      </c>
      <c r="N216" s="248">
        <v>29977</v>
      </c>
      <c r="O216" s="248">
        <v>26007</v>
      </c>
      <c r="P216" s="248">
        <v>20767</v>
      </c>
      <c r="Q216" s="248">
        <v>16017</v>
      </c>
      <c r="R216" s="248">
        <v>35924</v>
      </c>
      <c r="S216" s="248">
        <v>13231</v>
      </c>
      <c r="T216" s="1061">
        <v>6871</v>
      </c>
      <c r="U216" s="248"/>
      <c r="V216" s="248"/>
      <c r="W216" s="248"/>
      <c r="X216" s="248"/>
      <c r="Y216" s="248"/>
      <c r="AI216" s="59"/>
      <c r="AN216" s="1060"/>
      <c r="AT216" s="59"/>
      <c r="BB216" s="1060"/>
      <c r="BH216" s="59"/>
      <c r="BN216" s="1222"/>
      <c r="BO216" s="338"/>
      <c r="BP216" s="338"/>
      <c r="BQ216" s="338"/>
      <c r="BR216" s="338"/>
      <c r="BS216" s="1156"/>
      <c r="BT216" s="338"/>
      <c r="BU216" s="338"/>
      <c r="BV216" s="338"/>
      <c r="BW216" s="338"/>
      <c r="BX216" s="338"/>
      <c r="BY216" s="963"/>
      <c r="CC216" s="1060"/>
      <c r="CK216" s="59"/>
      <c r="CO216" s="1060"/>
      <c r="CU216" s="59"/>
      <c r="CX216" s="1060"/>
      <c r="DD216" s="293"/>
      <c r="DE216" s="338"/>
      <c r="DF216" s="338"/>
      <c r="DG216" s="338"/>
      <c r="DH216" s="338"/>
      <c r="DI216" s="338"/>
      <c r="DJ216" s="338"/>
      <c r="DK216" s="338"/>
      <c r="DL216" s="1103"/>
      <c r="DM216" s="338"/>
      <c r="DN216" s="338"/>
      <c r="DO216" s="338"/>
      <c r="DP216" s="338"/>
      <c r="DQ216" s="338"/>
      <c r="DR216" s="337"/>
      <c r="DS216" s="338"/>
      <c r="DT216" s="338"/>
      <c r="DU216" s="338"/>
      <c r="DV216" s="338"/>
      <c r="DW216" s="338"/>
      <c r="DX216" s="1103"/>
      <c r="DY216" s="338"/>
      <c r="DZ216" s="338"/>
      <c r="EA216" s="338"/>
      <c r="EB216" s="338"/>
      <c r="EC216" s="338"/>
      <c r="ED216" s="59"/>
      <c r="EE216" s="338"/>
      <c r="EF216" s="338"/>
      <c r="EG216" s="338"/>
      <c r="EH216" s="338"/>
      <c r="EI216" s="338"/>
      <c r="EJ216" s="338"/>
      <c r="EK216" s="338"/>
      <c r="EL216" s="1103"/>
      <c r="EM216" s="338"/>
      <c r="EN216" s="338"/>
      <c r="ER216" s="1253"/>
      <c r="ES216" s="59"/>
      <c r="EW216" s="1131"/>
      <c r="EX216" s="837" t="s">
        <v>195</v>
      </c>
      <c r="EY216" s="248">
        <v>14930</v>
      </c>
      <c r="EZ216" s="248">
        <v>49450</v>
      </c>
      <c r="FA216" s="248">
        <v>25719</v>
      </c>
      <c r="FB216" s="248">
        <v>27658</v>
      </c>
      <c r="FC216" s="248">
        <v>25728</v>
      </c>
      <c r="FD216" s="248">
        <v>35983</v>
      </c>
      <c r="FE216" s="248">
        <v>23784</v>
      </c>
      <c r="FF216" s="248">
        <v>38616</v>
      </c>
      <c r="FG216" s="248">
        <v>29913</v>
      </c>
      <c r="FH216" s="248">
        <v>9297</v>
      </c>
      <c r="FI216" s="248">
        <v>18952</v>
      </c>
      <c r="FJ216" s="248">
        <v>43353</v>
      </c>
      <c r="FK216" s="248">
        <v>33471</v>
      </c>
      <c r="FL216" s="248">
        <v>83895</v>
      </c>
      <c r="FM216" s="248">
        <v>34732</v>
      </c>
      <c r="FN216" s="248">
        <v>41981</v>
      </c>
      <c r="FO216" s="248">
        <v>22908</v>
      </c>
      <c r="FQ216" s="1379"/>
      <c r="FR216" s="262"/>
      <c r="FS216" s="262"/>
      <c r="FT216" s="262"/>
      <c r="FU216" s="262"/>
      <c r="FV216" s="262"/>
      <c r="FW216" s="262"/>
      <c r="FX216" s="262"/>
      <c r="FY216" s="262"/>
      <c r="FZ216" s="262"/>
      <c r="GA216" s="262"/>
      <c r="GB216" s="262"/>
      <c r="GC216" s="262"/>
      <c r="GD216" s="262"/>
      <c r="GE216" s="262"/>
      <c r="GF216" s="262"/>
      <c r="GG216" s="262"/>
      <c r="GH216" s="262"/>
      <c r="GI216" s="262"/>
      <c r="GJ216" s="262"/>
      <c r="GK216" s="262"/>
      <c r="GM216" s="265">
        <v>104049</v>
      </c>
      <c r="GN216" s="248">
        <v>142189</v>
      </c>
      <c r="GO216" s="248">
        <v>56155</v>
      </c>
      <c r="GP216" s="248">
        <v>21750</v>
      </c>
      <c r="GQ216" s="248">
        <v>86187</v>
      </c>
      <c r="GR216" s="248">
        <v>21409</v>
      </c>
      <c r="GS216" s="248">
        <v>31654</v>
      </c>
      <c r="GT216" s="248">
        <v>28153</v>
      </c>
      <c r="GU216" s="248">
        <v>25302</v>
      </c>
      <c r="GV216" s="248">
        <v>16702</v>
      </c>
      <c r="GW216" s="248">
        <v>22691</v>
      </c>
      <c r="GX216" s="248">
        <v>130104</v>
      </c>
      <c r="GY216" s="248">
        <v>38732</v>
      </c>
      <c r="GZ216" s="248"/>
      <c r="HA216" s="248">
        <v>173519</v>
      </c>
      <c r="HB216" s="248">
        <v>74769</v>
      </c>
      <c r="HC216" s="248">
        <v>70570</v>
      </c>
      <c r="HD216" s="248">
        <v>91344</v>
      </c>
      <c r="HE216" s="248">
        <v>97536</v>
      </c>
      <c r="HF216" s="248">
        <v>51895</v>
      </c>
      <c r="HG216" s="262"/>
      <c r="HH216" s="262"/>
      <c r="HI216" s="262"/>
    </row>
    <row r="217" spans="1:217" s="60" customFormat="1" x14ac:dyDescent="0.25">
      <c r="A217" s="580" t="s">
        <v>79</v>
      </c>
      <c r="B217" s="653"/>
      <c r="C217" s="265">
        <v>45428</v>
      </c>
      <c r="D217" s="248">
        <v>51528</v>
      </c>
      <c r="E217" s="248">
        <v>80428</v>
      </c>
      <c r="F217" s="248">
        <v>180884</v>
      </c>
      <c r="G217" s="248">
        <v>193391</v>
      </c>
      <c r="H217" s="248">
        <v>129635</v>
      </c>
      <c r="I217" s="248">
        <v>83481</v>
      </c>
      <c r="J217" s="60">
        <v>103080</v>
      </c>
      <c r="K217" s="60">
        <v>46074</v>
      </c>
      <c r="L217" s="60">
        <v>39349</v>
      </c>
      <c r="M217" s="248">
        <v>146734</v>
      </c>
      <c r="N217" s="248">
        <v>146844</v>
      </c>
      <c r="O217" s="248">
        <v>134875</v>
      </c>
      <c r="P217" s="248">
        <v>163284</v>
      </c>
      <c r="Q217" s="248">
        <v>69405</v>
      </c>
      <c r="R217" s="248">
        <v>157400</v>
      </c>
      <c r="S217" s="248">
        <v>64229</v>
      </c>
      <c r="T217" s="1061">
        <v>28934</v>
      </c>
      <c r="U217" s="248"/>
      <c r="V217" s="248"/>
      <c r="W217" s="248"/>
      <c r="X217" s="248"/>
      <c r="Y217" s="248"/>
      <c r="AI217" s="59"/>
      <c r="AN217" s="1060"/>
      <c r="AT217" s="59"/>
      <c r="BB217" s="1060"/>
      <c r="BH217" s="59"/>
      <c r="BN217" s="1222"/>
      <c r="BO217" s="338"/>
      <c r="BP217" s="338"/>
      <c r="BQ217" s="338"/>
      <c r="BR217" s="338"/>
      <c r="BS217" s="1156"/>
      <c r="BT217" s="338"/>
      <c r="BU217" s="338"/>
      <c r="BV217" s="338"/>
      <c r="BW217" s="338"/>
      <c r="BX217" s="338"/>
      <c r="BY217" s="59"/>
      <c r="CC217" s="1060"/>
      <c r="CK217" s="59"/>
      <c r="CO217" s="1060"/>
      <c r="CU217" s="59"/>
      <c r="CX217" s="1060"/>
      <c r="DD217" s="293"/>
      <c r="DE217" s="338"/>
      <c r="DF217" s="338"/>
      <c r="DG217" s="338"/>
      <c r="DH217" s="338"/>
      <c r="DI217" s="338"/>
      <c r="DJ217" s="338"/>
      <c r="DK217" s="338"/>
      <c r="DL217" s="1103"/>
      <c r="DM217" s="338"/>
      <c r="DN217" s="338"/>
      <c r="DO217" s="338"/>
      <c r="DP217" s="338"/>
      <c r="DQ217" s="338"/>
      <c r="DR217" s="337"/>
      <c r="DS217" s="338"/>
      <c r="DT217" s="338"/>
      <c r="DU217" s="338"/>
      <c r="DV217" s="338"/>
      <c r="DW217" s="338"/>
      <c r="DX217" s="1103"/>
      <c r="DY217" s="338"/>
      <c r="DZ217" s="338"/>
      <c r="EA217" s="338"/>
      <c r="EB217" s="338"/>
      <c r="EC217" s="338"/>
      <c r="ED217" s="59"/>
      <c r="EE217" s="338"/>
      <c r="EF217" s="338"/>
      <c r="EG217" s="338"/>
      <c r="EH217" s="338"/>
      <c r="EI217" s="338"/>
      <c r="EJ217" s="338"/>
      <c r="EK217" s="338"/>
      <c r="EL217" s="1103"/>
      <c r="EM217" s="338"/>
      <c r="EN217" s="338"/>
      <c r="ER217" s="1253"/>
      <c r="ES217" s="59"/>
      <c r="EW217" s="1131"/>
      <c r="EX217" s="580" t="s">
        <v>79</v>
      </c>
      <c r="EY217" s="248">
        <v>42505</v>
      </c>
      <c r="EZ217" s="248">
        <v>69080</v>
      </c>
      <c r="FA217" s="248">
        <v>47235</v>
      </c>
      <c r="FB217" s="248">
        <v>48486</v>
      </c>
      <c r="FC217" s="248">
        <v>34971</v>
      </c>
      <c r="FD217" s="248">
        <v>34471</v>
      </c>
      <c r="FE217" s="248">
        <v>169004</v>
      </c>
      <c r="FF217" s="248">
        <v>18135</v>
      </c>
      <c r="FG217" s="248">
        <v>23273</v>
      </c>
      <c r="FH217" s="248">
        <v>49510</v>
      </c>
      <c r="FI217" s="248">
        <v>55212</v>
      </c>
      <c r="FJ217" s="248">
        <v>43756</v>
      </c>
      <c r="FK217" s="248">
        <v>56878</v>
      </c>
      <c r="FL217" s="248">
        <v>67579</v>
      </c>
      <c r="FM217" s="248">
        <v>41522</v>
      </c>
      <c r="FN217" s="248">
        <v>54397</v>
      </c>
      <c r="FO217" s="248">
        <v>39896</v>
      </c>
      <c r="FP217" s="60">
        <v>81318</v>
      </c>
      <c r="FQ217" s="1379">
        <v>35504</v>
      </c>
      <c r="FR217" s="262">
        <v>71670</v>
      </c>
      <c r="FS217" s="262">
        <v>53313</v>
      </c>
      <c r="FT217" s="262">
        <v>62591</v>
      </c>
      <c r="FU217" s="262">
        <v>65933</v>
      </c>
      <c r="FV217" s="262">
        <v>81318</v>
      </c>
      <c r="FW217" s="262">
        <v>82541</v>
      </c>
      <c r="FX217" s="262">
        <v>65368</v>
      </c>
      <c r="FY217" s="262">
        <v>71590</v>
      </c>
      <c r="FZ217" s="262">
        <v>69813</v>
      </c>
      <c r="GA217" s="262">
        <v>55363</v>
      </c>
      <c r="GB217" s="262">
        <v>53723</v>
      </c>
      <c r="GC217" s="262">
        <v>20960</v>
      </c>
      <c r="GD217" s="262">
        <v>34545</v>
      </c>
      <c r="GE217" s="262">
        <v>33620</v>
      </c>
      <c r="GF217" s="262">
        <v>55711</v>
      </c>
      <c r="GG217" s="262">
        <v>35504</v>
      </c>
      <c r="GH217" s="262">
        <v>50394</v>
      </c>
      <c r="GI217" s="262">
        <v>82954</v>
      </c>
      <c r="GJ217" s="262">
        <v>65733</v>
      </c>
      <c r="GK217" s="262">
        <v>96547</v>
      </c>
      <c r="GL217" s="60">
        <v>99484</v>
      </c>
      <c r="GM217" s="265">
        <v>545567</v>
      </c>
      <c r="GN217" s="248">
        <v>245073</v>
      </c>
      <c r="GO217" s="248">
        <v>578769</v>
      </c>
      <c r="GP217" s="248">
        <v>492517</v>
      </c>
      <c r="GQ217" s="248">
        <v>222109</v>
      </c>
      <c r="GR217" s="248">
        <v>579847</v>
      </c>
      <c r="GS217" s="248">
        <v>325757</v>
      </c>
      <c r="GT217" s="248">
        <v>394820</v>
      </c>
      <c r="GU217" s="248">
        <v>420170</v>
      </c>
      <c r="GV217" s="248">
        <v>43541</v>
      </c>
      <c r="GW217" s="248">
        <v>205839</v>
      </c>
      <c r="GX217" s="248">
        <v>366716</v>
      </c>
      <c r="GY217" s="248">
        <v>252466</v>
      </c>
      <c r="GZ217" s="248"/>
      <c r="HA217" s="248">
        <v>350354</v>
      </c>
      <c r="HB217" s="248">
        <v>405461</v>
      </c>
      <c r="HC217" s="248">
        <v>236892</v>
      </c>
      <c r="HD217" s="248">
        <v>239331</v>
      </c>
      <c r="HE217" s="248">
        <v>356392</v>
      </c>
      <c r="HF217" s="248">
        <v>27064</v>
      </c>
      <c r="HG217" s="262"/>
      <c r="HH217" s="262"/>
      <c r="HI217" s="262">
        <v>14796</v>
      </c>
    </row>
    <row r="218" spans="1:217" s="60" customFormat="1" x14ac:dyDescent="0.25">
      <c r="A218" s="838" t="s">
        <v>197</v>
      </c>
      <c r="B218" s="641"/>
      <c r="C218" s="265">
        <v>1767</v>
      </c>
      <c r="D218" s="248">
        <v>3101</v>
      </c>
      <c r="E218" s="248">
        <v>5014</v>
      </c>
      <c r="F218" s="248">
        <v>6281</v>
      </c>
      <c r="G218" s="248">
        <v>1651</v>
      </c>
      <c r="H218" s="248">
        <v>5259</v>
      </c>
      <c r="I218" s="248">
        <v>5852</v>
      </c>
      <c r="J218" s="60">
        <v>4735</v>
      </c>
      <c r="K218" s="60">
        <v>2553</v>
      </c>
      <c r="L218" s="60">
        <v>2018</v>
      </c>
      <c r="M218" s="248">
        <v>5039</v>
      </c>
      <c r="N218" s="248">
        <v>6711</v>
      </c>
      <c r="O218" s="248">
        <v>6427</v>
      </c>
      <c r="P218" s="248">
        <v>3517</v>
      </c>
      <c r="Q218" s="248">
        <v>3699</v>
      </c>
      <c r="R218" s="248">
        <v>2042</v>
      </c>
      <c r="S218" s="248">
        <v>3116</v>
      </c>
      <c r="T218" s="1061">
        <v>752</v>
      </c>
      <c r="U218" s="248"/>
      <c r="V218" s="248"/>
      <c r="W218" s="248"/>
      <c r="X218" s="248"/>
      <c r="Y218" s="248"/>
      <c r="AI218" s="469">
        <v>582</v>
      </c>
      <c r="AJ218" s="262">
        <v>801</v>
      </c>
      <c r="AK218" s="262">
        <v>800</v>
      </c>
      <c r="AL218" s="262">
        <v>894</v>
      </c>
      <c r="AM218" s="262">
        <v>599</v>
      </c>
      <c r="AN218" s="1087">
        <v>392</v>
      </c>
      <c r="AO218" s="262"/>
      <c r="AP218" s="262"/>
      <c r="AQ218" s="262"/>
      <c r="AR218" s="262"/>
      <c r="AS218" s="262"/>
      <c r="AT218" s="59">
        <v>2902</v>
      </c>
      <c r="AU218" s="60">
        <v>3072</v>
      </c>
      <c r="AV218" s="262">
        <v>10084</v>
      </c>
      <c r="AW218" s="262">
        <v>10218</v>
      </c>
      <c r="AX218" s="262">
        <v>6551</v>
      </c>
      <c r="AY218" s="262">
        <v>9677</v>
      </c>
      <c r="AZ218" s="262">
        <v>7259</v>
      </c>
      <c r="BA218" s="262">
        <v>4521</v>
      </c>
      <c r="BB218" s="1060">
        <v>3767</v>
      </c>
      <c r="BH218" s="469">
        <v>9523</v>
      </c>
      <c r="BI218" s="262">
        <v>4885</v>
      </c>
      <c r="BJ218" s="262">
        <v>3679</v>
      </c>
      <c r="BK218" s="262">
        <v>4705</v>
      </c>
      <c r="BL218" s="60">
        <v>2471</v>
      </c>
      <c r="BM218" s="262">
        <v>6324</v>
      </c>
      <c r="BN218" s="1223">
        <v>3070</v>
      </c>
      <c r="BO218" s="338"/>
      <c r="BP218" s="338"/>
      <c r="BQ218" s="338"/>
      <c r="BR218" s="338"/>
      <c r="BS218" s="1156"/>
      <c r="BT218" s="338"/>
      <c r="BU218" s="338"/>
      <c r="BV218" s="338"/>
      <c r="BW218" s="338"/>
      <c r="BX218" s="338"/>
      <c r="BY218" s="59">
        <v>918</v>
      </c>
      <c r="BZ218" s="60">
        <v>676</v>
      </c>
      <c r="CA218" s="60">
        <v>1805</v>
      </c>
      <c r="CB218" s="60">
        <v>1103</v>
      </c>
      <c r="CC218" s="1060">
        <v>1685</v>
      </c>
      <c r="CK218" s="59">
        <v>831</v>
      </c>
      <c r="CL218" s="60">
        <v>8168</v>
      </c>
      <c r="CM218" s="60">
        <v>823</v>
      </c>
      <c r="CN218" s="60">
        <v>1562</v>
      </c>
      <c r="CO218" s="1060">
        <v>842</v>
      </c>
      <c r="CU218" s="59">
        <v>45630</v>
      </c>
      <c r="CV218" s="60">
        <v>39341</v>
      </c>
      <c r="CW218" s="60">
        <v>43479</v>
      </c>
      <c r="CX218" s="1060">
        <v>110343</v>
      </c>
      <c r="DD218" s="293"/>
      <c r="DE218" s="338"/>
      <c r="DF218" s="338"/>
      <c r="DG218" s="338"/>
      <c r="DH218" s="338"/>
      <c r="DI218" s="338"/>
      <c r="DJ218" s="338"/>
      <c r="DK218" s="338"/>
      <c r="DL218" s="1103"/>
      <c r="DM218" s="338"/>
      <c r="DN218" s="338"/>
      <c r="DO218" s="338"/>
      <c r="DP218" s="338"/>
      <c r="DQ218" s="338"/>
      <c r="DR218" s="337"/>
      <c r="DS218" s="338"/>
      <c r="DT218" s="338"/>
      <c r="DU218" s="338"/>
      <c r="DV218" s="338"/>
      <c r="DW218" s="338"/>
      <c r="DX218" s="1103"/>
      <c r="DY218" s="338"/>
      <c r="DZ218" s="338"/>
      <c r="EA218" s="338"/>
      <c r="EB218" s="338"/>
      <c r="EC218" s="338"/>
      <c r="ED218" s="59">
        <v>3067</v>
      </c>
      <c r="EE218" s="338"/>
      <c r="EF218" s="338"/>
      <c r="EG218" s="338"/>
      <c r="EH218" s="338"/>
      <c r="EI218" s="338"/>
      <c r="EJ218" s="338"/>
      <c r="EK218" s="338"/>
      <c r="EL218" s="1103"/>
      <c r="EM218" s="338"/>
      <c r="EN218" s="338"/>
      <c r="ER218" s="1253"/>
      <c r="ES218" s="59">
        <v>34117</v>
      </c>
      <c r="ET218" s="60">
        <v>64337</v>
      </c>
      <c r="EU218" s="60">
        <v>8009</v>
      </c>
      <c r="EW218" s="1131"/>
      <c r="EX218" s="838" t="s">
        <v>197</v>
      </c>
      <c r="EY218" s="248">
        <v>3062</v>
      </c>
      <c r="EZ218" s="248">
        <v>5991</v>
      </c>
      <c r="FA218" s="248">
        <v>2739</v>
      </c>
      <c r="FB218" s="248">
        <v>10300</v>
      </c>
      <c r="FC218" s="248"/>
      <c r="FD218" s="248"/>
      <c r="FE218" s="248"/>
      <c r="FF218" s="248"/>
      <c r="FG218" s="248"/>
      <c r="FH218" s="248"/>
      <c r="FI218" s="248"/>
      <c r="FJ218" s="248"/>
      <c r="FK218" s="248"/>
      <c r="FL218" s="248"/>
      <c r="FM218" s="248"/>
      <c r="FN218" s="248"/>
      <c r="FO218" s="248"/>
      <c r="FQ218" s="1379"/>
      <c r="GM218" s="265"/>
      <c r="GN218" s="248"/>
      <c r="GO218" s="248"/>
      <c r="GP218" s="248"/>
      <c r="GQ218" s="248"/>
      <c r="GR218" s="248"/>
      <c r="GS218" s="248"/>
      <c r="GT218" s="248"/>
      <c r="GU218" s="248"/>
      <c r="GV218" s="248"/>
      <c r="GW218" s="248"/>
      <c r="GX218" s="248"/>
      <c r="GY218" s="248"/>
      <c r="GZ218" s="248"/>
      <c r="HA218" s="248"/>
      <c r="HB218" s="248"/>
      <c r="HC218" s="248"/>
      <c r="HD218" s="248"/>
      <c r="HE218" s="248"/>
      <c r="HF218" s="248"/>
      <c r="HG218" s="262"/>
      <c r="HH218" s="262"/>
    </row>
    <row r="219" spans="1:217" s="60" customFormat="1" x14ac:dyDescent="0.25">
      <c r="A219" s="838" t="s">
        <v>198</v>
      </c>
      <c r="B219" s="641"/>
      <c r="C219" s="265">
        <v>2905</v>
      </c>
      <c r="D219" s="248">
        <v>37</v>
      </c>
      <c r="E219" s="248"/>
      <c r="F219" s="248"/>
      <c r="G219" s="248"/>
      <c r="H219" s="248"/>
      <c r="I219" s="248"/>
      <c r="M219" s="248"/>
      <c r="N219" s="248"/>
      <c r="O219" s="248"/>
      <c r="P219" s="248"/>
      <c r="Q219" s="248"/>
      <c r="R219" s="248"/>
      <c r="S219" s="248"/>
      <c r="T219" s="1061"/>
      <c r="U219" s="248"/>
      <c r="V219" s="248"/>
      <c r="W219" s="248"/>
      <c r="X219" s="248"/>
      <c r="Y219" s="248"/>
      <c r="AI219" s="469"/>
      <c r="AJ219" s="262"/>
      <c r="AK219" s="262"/>
      <c r="AL219" s="262"/>
      <c r="AM219" s="262"/>
      <c r="AN219" s="1087"/>
      <c r="AO219" s="262"/>
      <c r="AP219" s="262"/>
      <c r="AQ219" s="262"/>
      <c r="AR219" s="262"/>
      <c r="AS219" s="262"/>
      <c r="AT219" s="59"/>
      <c r="BB219" s="1060"/>
      <c r="BH219" s="59"/>
      <c r="BN219" s="1222"/>
      <c r="BO219" s="338"/>
      <c r="BP219" s="338"/>
      <c r="BQ219" s="338"/>
      <c r="BR219" s="338"/>
      <c r="BS219" s="1156"/>
      <c r="BT219" s="338"/>
      <c r="BU219" s="338"/>
      <c r="BV219" s="338"/>
      <c r="BW219" s="338"/>
      <c r="BX219" s="338"/>
      <c r="BY219" s="964"/>
      <c r="CC219" s="1060"/>
      <c r="CK219" s="59"/>
      <c r="CO219" s="1060"/>
      <c r="CU219" s="59"/>
      <c r="CX219" s="1060"/>
      <c r="DD219" s="293"/>
      <c r="DE219" s="338"/>
      <c r="DF219" s="338"/>
      <c r="DG219" s="338"/>
      <c r="DH219" s="338"/>
      <c r="DI219" s="338"/>
      <c r="DJ219" s="338"/>
      <c r="DK219" s="338"/>
      <c r="DL219" s="1103"/>
      <c r="DM219" s="338"/>
      <c r="DN219" s="338"/>
      <c r="DO219" s="338"/>
      <c r="DP219" s="338"/>
      <c r="DQ219" s="338"/>
      <c r="DR219" s="337"/>
      <c r="DS219" s="338"/>
      <c r="DT219" s="338"/>
      <c r="DU219" s="338"/>
      <c r="DV219" s="338"/>
      <c r="DW219" s="338"/>
      <c r="DX219" s="1103"/>
      <c r="DY219" s="338"/>
      <c r="DZ219" s="338"/>
      <c r="EA219" s="338"/>
      <c r="EB219" s="338"/>
      <c r="EC219" s="338"/>
      <c r="ED219" s="59"/>
      <c r="EE219" s="338"/>
      <c r="EF219" s="338"/>
      <c r="EG219" s="338"/>
      <c r="EH219" s="338"/>
      <c r="EI219" s="338"/>
      <c r="EJ219" s="338"/>
      <c r="EK219" s="338"/>
      <c r="EL219" s="1103"/>
      <c r="EM219" s="338"/>
      <c r="EN219" s="338"/>
      <c r="ER219" s="1253"/>
      <c r="ES219" s="59"/>
      <c r="EW219" s="1131"/>
      <c r="EX219" s="838" t="s">
        <v>198</v>
      </c>
      <c r="EY219" s="248"/>
      <c r="EZ219" s="248"/>
      <c r="FA219" s="248"/>
      <c r="FB219" s="248"/>
      <c r="FC219" s="248"/>
      <c r="FD219" s="248"/>
      <c r="FE219" s="248"/>
      <c r="FF219" s="248"/>
      <c r="FG219" s="248"/>
      <c r="FH219" s="248"/>
      <c r="FI219" s="248"/>
      <c r="FJ219" s="248"/>
      <c r="FK219" s="248"/>
      <c r="FL219" s="248"/>
      <c r="FM219" s="248"/>
      <c r="FN219" s="248"/>
      <c r="FO219" s="248"/>
      <c r="FQ219" s="1379"/>
      <c r="GM219" s="265"/>
      <c r="GN219" s="248"/>
      <c r="GO219" s="248"/>
      <c r="GP219" s="248"/>
      <c r="GQ219" s="248"/>
      <c r="GR219" s="248"/>
      <c r="GS219" s="248"/>
      <c r="GT219" s="248"/>
      <c r="GU219" s="248"/>
      <c r="GV219" s="248"/>
      <c r="GW219" s="248"/>
      <c r="GX219" s="248"/>
      <c r="GY219" s="248"/>
      <c r="GZ219" s="248"/>
      <c r="HA219" s="248"/>
      <c r="HB219" s="248"/>
      <c r="HC219" s="248"/>
      <c r="HD219" s="248"/>
      <c r="HE219" s="248"/>
      <c r="HF219" s="248"/>
      <c r="HG219" s="262"/>
      <c r="HH219" s="262"/>
    </row>
    <row r="220" spans="1:217" s="60" customFormat="1" x14ac:dyDescent="0.25">
      <c r="A220" s="838" t="s">
        <v>388</v>
      </c>
      <c r="B220" s="641"/>
      <c r="C220" s="265">
        <v>3305</v>
      </c>
      <c r="D220" s="248">
        <v>357</v>
      </c>
      <c r="E220" s="248"/>
      <c r="F220" s="248"/>
      <c r="G220" s="248"/>
      <c r="H220" s="248"/>
      <c r="I220" s="248"/>
      <c r="L220" s="60">
        <v>1307</v>
      </c>
      <c r="M220" s="248"/>
      <c r="N220" s="248"/>
      <c r="O220" s="248"/>
      <c r="P220" s="248"/>
      <c r="Q220" s="248"/>
      <c r="R220" s="248"/>
      <c r="S220" s="248"/>
      <c r="T220" s="1061"/>
      <c r="U220" s="248"/>
      <c r="V220" s="248"/>
      <c r="W220" s="248"/>
      <c r="X220" s="248"/>
      <c r="Y220" s="248"/>
      <c r="AI220" s="469"/>
      <c r="AJ220" s="262"/>
      <c r="AK220" s="262"/>
      <c r="AL220" s="262"/>
      <c r="AM220" s="262"/>
      <c r="AN220" s="1087"/>
      <c r="AO220" s="262"/>
      <c r="AP220" s="262"/>
      <c r="AQ220" s="262"/>
      <c r="AR220" s="262"/>
      <c r="AS220" s="262"/>
      <c r="AT220" s="59"/>
      <c r="BB220" s="1060"/>
      <c r="BH220" s="59"/>
      <c r="BN220" s="1222"/>
      <c r="BO220" s="338"/>
      <c r="BP220" s="338"/>
      <c r="BQ220" s="338"/>
      <c r="BR220" s="338"/>
      <c r="BS220" s="1156"/>
      <c r="BT220" s="338"/>
      <c r="BU220" s="338"/>
      <c r="BV220" s="338"/>
      <c r="BW220" s="338"/>
      <c r="BX220" s="338"/>
      <c r="BY220" s="964"/>
      <c r="CC220" s="1060"/>
      <c r="CK220" s="59">
        <v>2085</v>
      </c>
      <c r="CL220" s="60">
        <v>1421</v>
      </c>
      <c r="CM220" s="60">
        <v>4923</v>
      </c>
      <c r="CN220" s="60">
        <v>4321</v>
      </c>
      <c r="CO220" s="1060">
        <v>5137</v>
      </c>
      <c r="CU220" s="59"/>
      <c r="CX220" s="1060"/>
      <c r="DD220" s="293"/>
      <c r="DE220" s="338"/>
      <c r="DF220" s="338"/>
      <c r="DG220" s="338"/>
      <c r="DH220" s="338"/>
      <c r="DI220" s="338"/>
      <c r="DJ220" s="338"/>
      <c r="DK220" s="338"/>
      <c r="DL220" s="1103"/>
      <c r="DM220" s="338"/>
      <c r="DN220" s="338"/>
      <c r="DO220" s="338"/>
      <c r="DP220" s="338"/>
      <c r="DQ220" s="338"/>
      <c r="DR220" s="337"/>
      <c r="DS220" s="338"/>
      <c r="DT220" s="338"/>
      <c r="DU220" s="338"/>
      <c r="DV220" s="338"/>
      <c r="DW220" s="338"/>
      <c r="DX220" s="1103"/>
      <c r="DY220" s="338"/>
      <c r="DZ220" s="338"/>
      <c r="EA220" s="338"/>
      <c r="EB220" s="338"/>
      <c r="EC220" s="338"/>
      <c r="ED220" s="59"/>
      <c r="EE220" s="338"/>
      <c r="EF220" s="338"/>
      <c r="EG220" s="338"/>
      <c r="EH220" s="338"/>
      <c r="EI220" s="338"/>
      <c r="EJ220" s="338"/>
      <c r="EK220" s="338"/>
      <c r="EL220" s="1103"/>
      <c r="EM220" s="338"/>
      <c r="EN220" s="338"/>
      <c r="ER220" s="1253"/>
      <c r="ES220" s="59"/>
      <c r="EW220" s="1131"/>
      <c r="EX220" s="838" t="s">
        <v>388</v>
      </c>
      <c r="EY220" s="248"/>
      <c r="EZ220" s="248"/>
      <c r="FA220" s="248"/>
      <c r="FB220" s="248"/>
      <c r="FC220" s="248"/>
      <c r="FD220" s="248"/>
      <c r="FE220" s="248"/>
      <c r="FF220" s="248"/>
      <c r="FG220" s="248"/>
      <c r="FH220" s="248"/>
      <c r="FI220" s="248"/>
      <c r="FJ220" s="248"/>
      <c r="FK220" s="248"/>
      <c r="FL220" s="248"/>
      <c r="FM220" s="248"/>
      <c r="FN220" s="248"/>
      <c r="FO220" s="248"/>
      <c r="FQ220" s="1379"/>
      <c r="FR220" s="262"/>
      <c r="FS220" s="262"/>
      <c r="FT220" s="262"/>
      <c r="FU220" s="262"/>
      <c r="FV220" s="262"/>
      <c r="FW220" s="262"/>
      <c r="FX220" s="262"/>
      <c r="FY220" s="262"/>
      <c r="FZ220" s="262"/>
      <c r="GA220" s="262"/>
      <c r="GB220" s="262"/>
      <c r="GC220" s="262"/>
      <c r="GD220" s="262"/>
      <c r="GE220" s="262"/>
      <c r="GF220" s="262"/>
      <c r="GG220" s="262"/>
      <c r="GH220" s="262"/>
      <c r="GI220" s="262"/>
      <c r="GJ220" s="262"/>
      <c r="GK220" s="262"/>
      <c r="GL220" s="262"/>
      <c r="GM220" s="265"/>
      <c r="GN220" s="248"/>
      <c r="GO220" s="248"/>
      <c r="GP220" s="248"/>
      <c r="GQ220" s="248"/>
      <c r="GR220" s="248"/>
      <c r="GS220" s="248"/>
      <c r="GT220" s="248"/>
      <c r="GU220" s="248"/>
      <c r="GV220" s="248"/>
      <c r="GW220" s="248"/>
      <c r="GX220" s="248"/>
      <c r="GY220" s="248"/>
      <c r="GZ220" s="248"/>
      <c r="HA220" s="248"/>
      <c r="HB220" s="248"/>
      <c r="HC220" s="248"/>
      <c r="HD220" s="248"/>
      <c r="HE220" s="248"/>
      <c r="HF220" s="248"/>
      <c r="HG220" s="262"/>
      <c r="HH220" s="262"/>
    </row>
    <row r="221" spans="1:217" s="60" customFormat="1" x14ac:dyDescent="0.25">
      <c r="A221" s="580" t="s">
        <v>696</v>
      </c>
      <c r="B221" s="640"/>
      <c r="C221" s="265">
        <v>107094</v>
      </c>
      <c r="D221" s="248">
        <v>53428</v>
      </c>
      <c r="E221" s="248">
        <v>126549</v>
      </c>
      <c r="F221" s="248">
        <v>198528</v>
      </c>
      <c r="G221" s="248">
        <v>5584</v>
      </c>
      <c r="H221" s="248">
        <v>87255</v>
      </c>
      <c r="I221" s="248">
        <v>90962</v>
      </c>
      <c r="J221" s="60">
        <v>81049</v>
      </c>
      <c r="K221" s="60">
        <v>53922</v>
      </c>
      <c r="L221" s="60">
        <v>58651</v>
      </c>
      <c r="M221" s="248">
        <v>105562</v>
      </c>
      <c r="N221" s="248">
        <v>135310</v>
      </c>
      <c r="O221" s="248">
        <v>131498</v>
      </c>
      <c r="P221" s="248">
        <v>69156</v>
      </c>
      <c r="Q221" s="248">
        <v>62571</v>
      </c>
      <c r="R221" s="248">
        <v>57348</v>
      </c>
      <c r="S221" s="248">
        <v>65478</v>
      </c>
      <c r="T221" s="1061">
        <v>14052</v>
      </c>
      <c r="U221" s="248"/>
      <c r="V221" s="248"/>
      <c r="W221" s="248"/>
      <c r="X221" s="248"/>
      <c r="Y221" s="248"/>
      <c r="AI221" s="469">
        <v>4081</v>
      </c>
      <c r="AJ221" s="262">
        <v>7522</v>
      </c>
      <c r="AK221" s="262">
        <v>3881</v>
      </c>
      <c r="AL221" s="262">
        <v>4061</v>
      </c>
      <c r="AM221" s="654">
        <v>9646</v>
      </c>
      <c r="AN221" s="1087">
        <v>2576</v>
      </c>
      <c r="AO221" s="262"/>
      <c r="AP221" s="262"/>
      <c r="AQ221" s="262"/>
      <c r="AR221" s="262"/>
      <c r="AS221" s="262"/>
      <c r="AT221" s="265">
        <v>151871</v>
      </c>
      <c r="AU221" s="248">
        <v>89909</v>
      </c>
      <c r="AV221" s="248">
        <v>120886</v>
      </c>
      <c r="AW221" s="248">
        <v>210961</v>
      </c>
      <c r="AX221" s="248">
        <v>210095</v>
      </c>
      <c r="AY221" s="248">
        <v>155692</v>
      </c>
      <c r="AZ221" s="248">
        <v>120916</v>
      </c>
      <c r="BA221" s="248">
        <v>180642</v>
      </c>
      <c r="BB221" s="1061">
        <v>126262</v>
      </c>
      <c r="BH221" s="59">
        <v>321094</v>
      </c>
      <c r="BI221" s="60">
        <v>231519</v>
      </c>
      <c r="BJ221" s="60">
        <v>201404</v>
      </c>
      <c r="BK221" s="60">
        <v>140626</v>
      </c>
      <c r="BL221" s="60">
        <v>84419</v>
      </c>
      <c r="BM221" s="60">
        <v>554441</v>
      </c>
      <c r="BN221" s="1222">
        <v>218351</v>
      </c>
      <c r="BO221" s="338"/>
      <c r="BP221" s="338"/>
      <c r="BQ221" s="338"/>
      <c r="BR221" s="338"/>
      <c r="BS221" s="1156"/>
      <c r="BT221" s="338"/>
      <c r="BU221" s="338"/>
      <c r="BV221" s="338"/>
      <c r="BW221" s="338"/>
      <c r="BX221" s="338"/>
      <c r="BY221" s="964">
        <v>39520</v>
      </c>
      <c r="BZ221" s="60">
        <v>38958</v>
      </c>
      <c r="CA221" s="60">
        <v>62553</v>
      </c>
      <c r="CB221" s="60">
        <v>44562</v>
      </c>
      <c r="CC221" s="1060">
        <v>85519</v>
      </c>
      <c r="CK221" s="59">
        <v>2227</v>
      </c>
      <c r="CL221" s="60">
        <v>26169</v>
      </c>
      <c r="CM221" s="60">
        <v>7101</v>
      </c>
      <c r="CN221" s="60">
        <v>31011</v>
      </c>
      <c r="CO221" s="1060">
        <v>35002</v>
      </c>
      <c r="CU221" s="59">
        <v>512347</v>
      </c>
      <c r="CV221" s="60">
        <v>89898</v>
      </c>
      <c r="CW221" s="60">
        <v>17881</v>
      </c>
      <c r="CX221" s="1060">
        <v>10915</v>
      </c>
      <c r="DD221" s="293"/>
      <c r="DE221" s="338"/>
      <c r="DF221" s="338"/>
      <c r="DG221" s="338"/>
      <c r="DH221" s="338"/>
      <c r="DI221" s="338"/>
      <c r="DJ221" s="338"/>
      <c r="DK221" s="338"/>
      <c r="DL221" s="1103"/>
      <c r="DM221" s="338"/>
      <c r="DN221" s="338"/>
      <c r="DO221" s="338"/>
      <c r="DP221" s="338"/>
      <c r="DQ221" s="338"/>
      <c r="DR221" s="337"/>
      <c r="DS221" s="338"/>
      <c r="DT221" s="338"/>
      <c r="DU221" s="338"/>
      <c r="DV221" s="338"/>
      <c r="DW221" s="338"/>
      <c r="DX221" s="1103"/>
      <c r="DY221" s="338"/>
      <c r="DZ221" s="338"/>
      <c r="EA221" s="338"/>
      <c r="EB221" s="338"/>
      <c r="EC221" s="338"/>
      <c r="ED221" s="59">
        <v>69836</v>
      </c>
      <c r="EE221" s="338"/>
      <c r="EF221" s="338"/>
      <c r="EG221" s="338"/>
      <c r="EH221" s="338"/>
      <c r="EI221" s="338"/>
      <c r="EJ221" s="338"/>
      <c r="EK221" s="338"/>
      <c r="EL221" s="1103"/>
      <c r="EM221" s="338"/>
      <c r="EN221" s="338"/>
      <c r="ER221" s="1253"/>
      <c r="ES221" s="59">
        <v>745130</v>
      </c>
      <c r="ET221" s="60">
        <v>63442</v>
      </c>
      <c r="EU221" s="60">
        <v>3522</v>
      </c>
      <c r="EW221" s="1131"/>
      <c r="EX221" s="580" t="s">
        <v>696</v>
      </c>
      <c r="EY221" s="248">
        <v>8440</v>
      </c>
      <c r="EZ221" s="248">
        <v>100961</v>
      </c>
      <c r="FA221" s="248">
        <v>1013</v>
      </c>
      <c r="FB221" s="248">
        <v>632080</v>
      </c>
      <c r="FC221" s="248">
        <v>9201</v>
      </c>
      <c r="FD221" s="248">
        <v>31648</v>
      </c>
      <c r="FE221" s="248">
        <v>5333</v>
      </c>
      <c r="FF221" s="248">
        <v>2859</v>
      </c>
      <c r="FG221" s="248">
        <v>2396</v>
      </c>
      <c r="FH221" s="248">
        <v>39602</v>
      </c>
      <c r="FI221" s="248">
        <v>15995</v>
      </c>
      <c r="FJ221" s="248">
        <v>25768</v>
      </c>
      <c r="FK221" s="248">
        <v>5290</v>
      </c>
      <c r="FL221" s="248">
        <v>3661</v>
      </c>
      <c r="FM221" s="248">
        <v>4731</v>
      </c>
      <c r="FN221" s="248">
        <v>2989</v>
      </c>
      <c r="FO221" s="248">
        <v>2852</v>
      </c>
      <c r="FQ221" s="1379"/>
      <c r="FR221" s="262">
        <v>1864</v>
      </c>
      <c r="FS221" s="262">
        <v>43892</v>
      </c>
      <c r="FT221" s="262">
        <v>3719</v>
      </c>
      <c r="FU221" s="262">
        <v>2078</v>
      </c>
      <c r="FV221" s="262" t="s">
        <v>1239</v>
      </c>
      <c r="FW221" s="262">
        <v>151</v>
      </c>
      <c r="FX221" s="262">
        <v>1324</v>
      </c>
      <c r="FY221" s="262"/>
      <c r="FZ221" s="262">
        <v>304</v>
      </c>
      <c r="GA221" s="262">
        <v>547</v>
      </c>
      <c r="GB221" s="262">
        <v>501</v>
      </c>
      <c r="GC221" s="262">
        <v>22544</v>
      </c>
      <c r="GD221" s="262">
        <v>2534</v>
      </c>
      <c r="GE221" s="262">
        <v>5436</v>
      </c>
      <c r="GF221" s="262">
        <v>1176</v>
      </c>
      <c r="GG221" s="262">
        <v>59081</v>
      </c>
      <c r="GH221" s="262">
        <v>1820</v>
      </c>
      <c r="GI221" s="262">
        <v>18807</v>
      </c>
      <c r="GJ221" s="262">
        <v>1023</v>
      </c>
      <c r="GK221" s="262">
        <v>1905</v>
      </c>
      <c r="GL221" s="262">
        <v>1342</v>
      </c>
      <c r="GM221" s="265">
        <v>1905</v>
      </c>
      <c r="GN221" s="248">
        <v>521</v>
      </c>
      <c r="GO221" s="248">
        <v>7159</v>
      </c>
      <c r="GP221" s="248">
        <v>2434</v>
      </c>
      <c r="GQ221" s="248"/>
      <c r="GR221" s="248">
        <v>2707</v>
      </c>
      <c r="GS221" s="248">
        <v>2187</v>
      </c>
      <c r="GT221" s="248">
        <v>2629</v>
      </c>
      <c r="GU221" s="248">
        <v>1112</v>
      </c>
      <c r="GV221" s="248">
        <v>104</v>
      </c>
      <c r="GW221" s="248"/>
      <c r="GX221" s="248">
        <v>1152</v>
      </c>
      <c r="GY221" s="248">
        <v>1154</v>
      </c>
      <c r="GZ221" s="248"/>
      <c r="HA221" s="248">
        <v>1857</v>
      </c>
      <c r="HB221" s="248">
        <v>1431</v>
      </c>
      <c r="HC221" s="248">
        <v>363</v>
      </c>
      <c r="HD221" s="248">
        <v>1146</v>
      </c>
      <c r="HE221" s="248">
        <v>989</v>
      </c>
      <c r="HF221" s="248">
        <v>157</v>
      </c>
      <c r="HG221" s="262"/>
      <c r="HH221" s="262"/>
      <c r="HI221" s="60">
        <v>90</v>
      </c>
    </row>
    <row r="222" spans="1:217" s="60" customFormat="1" x14ac:dyDescent="0.25">
      <c r="A222" s="580" t="s">
        <v>697</v>
      </c>
      <c r="B222" s="640"/>
      <c r="C222" s="265">
        <v>58377</v>
      </c>
      <c r="D222" s="248">
        <v>41644</v>
      </c>
      <c r="E222" s="248">
        <v>43866</v>
      </c>
      <c r="F222" s="248">
        <v>87093</v>
      </c>
      <c r="G222" s="248">
        <v>32518</v>
      </c>
      <c r="H222" s="248">
        <v>5533</v>
      </c>
      <c r="I222" s="248">
        <v>21416</v>
      </c>
      <c r="J222" s="60">
        <v>12789</v>
      </c>
      <c r="K222" s="60">
        <v>47133</v>
      </c>
      <c r="L222" s="60">
        <v>5188</v>
      </c>
      <c r="M222" s="248">
        <v>67743</v>
      </c>
      <c r="N222" s="248">
        <v>52571</v>
      </c>
      <c r="O222" s="248">
        <v>50577</v>
      </c>
      <c r="P222" s="248">
        <v>34799</v>
      </c>
      <c r="Q222" s="248">
        <v>8512</v>
      </c>
      <c r="R222" s="248">
        <v>47694</v>
      </c>
      <c r="S222" s="248">
        <v>36095</v>
      </c>
      <c r="T222" s="1061">
        <v>7118</v>
      </c>
      <c r="U222" s="248"/>
      <c r="V222" s="248"/>
      <c r="W222" s="248"/>
      <c r="X222" s="248"/>
      <c r="Y222" s="248"/>
      <c r="AI222" s="469"/>
      <c r="AJ222" s="262"/>
      <c r="AK222" s="262">
        <v>388</v>
      </c>
      <c r="AL222" s="262">
        <v>193</v>
      </c>
      <c r="AM222" s="654">
        <v>259</v>
      </c>
      <c r="AN222" s="1087">
        <v>90</v>
      </c>
      <c r="AO222" s="262"/>
      <c r="AP222" s="262"/>
      <c r="AQ222" s="262"/>
      <c r="AR222" s="262"/>
      <c r="AS222" s="262"/>
      <c r="AT222" s="265">
        <v>64298</v>
      </c>
      <c r="AU222" s="248">
        <v>35826</v>
      </c>
      <c r="AV222" s="248">
        <v>28024</v>
      </c>
      <c r="AW222" s="248">
        <v>49646</v>
      </c>
      <c r="AX222" s="248">
        <v>28337</v>
      </c>
      <c r="AY222" s="248">
        <v>45770</v>
      </c>
      <c r="AZ222" s="248">
        <v>57327</v>
      </c>
      <c r="BA222" s="248">
        <v>49011</v>
      </c>
      <c r="BB222" s="1061">
        <v>21119</v>
      </c>
      <c r="BH222" s="59">
        <v>29557</v>
      </c>
      <c r="BI222" s="60">
        <v>57232</v>
      </c>
      <c r="BJ222" s="60">
        <v>15124</v>
      </c>
      <c r="BK222" s="60">
        <v>30033</v>
      </c>
      <c r="BL222" s="60">
        <v>14090</v>
      </c>
      <c r="BM222" s="60">
        <v>104543</v>
      </c>
      <c r="BN222" s="1222">
        <v>61948</v>
      </c>
      <c r="BO222" s="338"/>
      <c r="BP222" s="338"/>
      <c r="BQ222" s="338"/>
      <c r="BR222" s="338"/>
      <c r="BS222" s="1156"/>
      <c r="BT222" s="338"/>
      <c r="BU222" s="338"/>
      <c r="BV222" s="338"/>
      <c r="BW222" s="338"/>
      <c r="BX222" s="338"/>
      <c r="BY222" s="964">
        <v>52448</v>
      </c>
      <c r="BZ222" s="60">
        <v>51595</v>
      </c>
      <c r="CA222" s="60">
        <v>111453</v>
      </c>
      <c r="CB222" s="60">
        <v>98322</v>
      </c>
      <c r="CC222" s="1060">
        <v>60546</v>
      </c>
      <c r="CK222" s="59">
        <v>9666</v>
      </c>
      <c r="CL222" s="60">
        <v>39258</v>
      </c>
      <c r="CM222" s="60">
        <v>33410</v>
      </c>
      <c r="CN222" s="60">
        <v>10168</v>
      </c>
      <c r="CO222" s="1060">
        <v>11359</v>
      </c>
      <c r="CU222" s="59">
        <v>100680</v>
      </c>
      <c r="CV222" s="60">
        <v>9036</v>
      </c>
      <c r="CW222" s="60">
        <v>1646</v>
      </c>
      <c r="CX222" s="1060">
        <v>962</v>
      </c>
      <c r="DD222" s="293"/>
      <c r="DE222" s="338"/>
      <c r="DF222" s="338"/>
      <c r="DG222" s="338"/>
      <c r="DH222" s="338"/>
      <c r="DI222" s="338"/>
      <c r="DJ222" s="338"/>
      <c r="DK222" s="338"/>
      <c r="DL222" s="1103"/>
      <c r="DM222" s="338"/>
      <c r="DN222" s="338"/>
      <c r="DO222" s="338"/>
      <c r="DP222" s="338"/>
      <c r="DQ222" s="338"/>
      <c r="DR222" s="337"/>
      <c r="DS222" s="338"/>
      <c r="DT222" s="338"/>
      <c r="DU222" s="338"/>
      <c r="DV222" s="338"/>
      <c r="DW222" s="338"/>
      <c r="DX222" s="1103"/>
      <c r="DY222" s="338"/>
      <c r="DZ222" s="338"/>
      <c r="EA222" s="338"/>
      <c r="EB222" s="338"/>
      <c r="EC222" s="338"/>
      <c r="ED222" s="59">
        <v>36133</v>
      </c>
      <c r="EE222" s="338"/>
      <c r="EF222" s="338"/>
      <c r="EG222" s="338"/>
      <c r="EH222" s="338"/>
      <c r="EI222" s="338"/>
      <c r="EJ222" s="338"/>
      <c r="EK222" s="338"/>
      <c r="EL222" s="1103"/>
      <c r="EM222" s="338"/>
      <c r="EN222" s="338"/>
      <c r="ER222" s="1253"/>
      <c r="ES222" s="59">
        <v>871218</v>
      </c>
      <c r="ET222" s="60">
        <v>47689</v>
      </c>
      <c r="EU222" s="60">
        <v>1951</v>
      </c>
      <c r="EW222" s="1131"/>
      <c r="EX222" s="580" t="s">
        <v>697</v>
      </c>
      <c r="EY222" s="248">
        <v>3883</v>
      </c>
      <c r="EZ222" s="248">
        <v>30203</v>
      </c>
      <c r="FA222" s="248">
        <v>868</v>
      </c>
      <c r="FB222" s="248">
        <v>258425</v>
      </c>
      <c r="FC222" s="248">
        <v>3827</v>
      </c>
      <c r="FD222" s="248">
        <v>9604</v>
      </c>
      <c r="FE222" s="248">
        <v>2774</v>
      </c>
      <c r="FF222" s="248">
        <v>1327</v>
      </c>
      <c r="FG222" s="248">
        <v>585</v>
      </c>
      <c r="FH222" s="248">
        <v>19906</v>
      </c>
      <c r="FI222" s="248">
        <v>2531</v>
      </c>
      <c r="FJ222" s="248">
        <v>9038</v>
      </c>
      <c r="FK222" s="248">
        <v>1693</v>
      </c>
      <c r="FL222" s="248">
        <v>2317</v>
      </c>
      <c r="FM222" s="248">
        <v>2137</v>
      </c>
      <c r="FN222" s="248">
        <v>1220</v>
      </c>
      <c r="FO222" s="248">
        <v>699</v>
      </c>
      <c r="FQ222" s="1379"/>
      <c r="FR222" s="262">
        <v>556</v>
      </c>
      <c r="FS222" s="262">
        <v>18880</v>
      </c>
      <c r="FT222" s="262">
        <v>799</v>
      </c>
      <c r="FU222" s="262">
        <v>718</v>
      </c>
      <c r="FV222" s="262" t="s">
        <v>1239</v>
      </c>
      <c r="FW222" s="262"/>
      <c r="FX222" s="262">
        <v>278</v>
      </c>
      <c r="FY222" s="262"/>
      <c r="FZ222" s="262">
        <v>67</v>
      </c>
      <c r="GA222" s="262"/>
      <c r="GB222" s="262">
        <v>242</v>
      </c>
      <c r="GC222" s="262">
        <v>10631</v>
      </c>
      <c r="GD222" s="262">
        <v>431</v>
      </c>
      <c r="GE222" s="262">
        <v>1903</v>
      </c>
      <c r="GF222" s="262">
        <v>523</v>
      </c>
      <c r="GG222" s="262">
        <v>21141</v>
      </c>
      <c r="GH222" s="262">
        <v>769</v>
      </c>
      <c r="GI222" s="262">
        <v>8081</v>
      </c>
      <c r="GJ222" s="262">
        <v>304</v>
      </c>
      <c r="GK222" s="262">
        <v>860</v>
      </c>
      <c r="GL222" s="262">
        <v>493</v>
      </c>
      <c r="GM222" s="265">
        <v>3631</v>
      </c>
      <c r="GN222" s="248">
        <v>5833</v>
      </c>
      <c r="GO222" s="248">
        <v>1665</v>
      </c>
      <c r="GP222" s="248">
        <v>7373</v>
      </c>
      <c r="GQ222" s="248">
        <v>5954</v>
      </c>
      <c r="GR222" s="248">
        <v>4699</v>
      </c>
      <c r="GS222" s="248">
        <v>9451</v>
      </c>
      <c r="GT222" s="248">
        <v>2516</v>
      </c>
      <c r="GU222" s="248">
        <v>1983</v>
      </c>
      <c r="GV222" s="248">
        <v>2613</v>
      </c>
      <c r="GW222" s="248"/>
      <c r="GX222" s="248">
        <v>1031</v>
      </c>
      <c r="GY222" s="248">
        <v>3965</v>
      </c>
      <c r="GZ222" s="248"/>
      <c r="HA222" s="248">
        <v>9217</v>
      </c>
      <c r="HB222" s="248">
        <v>2374</v>
      </c>
      <c r="HC222" s="248">
        <v>7256</v>
      </c>
      <c r="HD222" s="248">
        <v>988</v>
      </c>
      <c r="HE222" s="248">
        <v>652</v>
      </c>
      <c r="HF222" s="248">
        <v>703</v>
      </c>
      <c r="HG222" s="262"/>
      <c r="HH222" s="262"/>
    </row>
    <row r="223" spans="1:217" s="60" customFormat="1" x14ac:dyDescent="0.25">
      <c r="A223" s="580" t="s">
        <v>698</v>
      </c>
      <c r="B223" s="640"/>
      <c r="C223" s="265">
        <v>141232</v>
      </c>
      <c r="D223" s="248">
        <v>77853</v>
      </c>
      <c r="E223" s="248">
        <v>173664</v>
      </c>
      <c r="F223" s="248">
        <v>222796</v>
      </c>
      <c r="G223" s="248">
        <v>2330</v>
      </c>
      <c r="H223" s="248">
        <v>80867</v>
      </c>
      <c r="I223" s="248">
        <v>68180</v>
      </c>
      <c r="J223" s="60">
        <v>53843</v>
      </c>
      <c r="K223" s="60">
        <v>51028</v>
      </c>
      <c r="L223" s="60">
        <v>34862</v>
      </c>
      <c r="M223" s="248">
        <v>98712</v>
      </c>
      <c r="N223" s="248">
        <v>176832</v>
      </c>
      <c r="O223" s="248">
        <v>140510</v>
      </c>
      <c r="P223" s="248">
        <v>83414</v>
      </c>
      <c r="Q223" s="248">
        <v>54133</v>
      </c>
      <c r="R223" s="248">
        <v>63048</v>
      </c>
      <c r="S223" s="248">
        <v>54244</v>
      </c>
      <c r="T223" s="1061">
        <v>19227</v>
      </c>
      <c r="U223" s="248"/>
      <c r="V223" s="248"/>
      <c r="W223" s="248"/>
      <c r="X223" s="248"/>
      <c r="Y223" s="248"/>
      <c r="AI223" s="469">
        <v>16294</v>
      </c>
      <c r="AJ223" s="262">
        <v>7241</v>
      </c>
      <c r="AK223" s="262">
        <v>11608</v>
      </c>
      <c r="AL223" s="262">
        <v>9438</v>
      </c>
      <c r="AM223" s="654">
        <v>6446</v>
      </c>
      <c r="AN223" s="1087">
        <v>8780</v>
      </c>
      <c r="AO223" s="262"/>
      <c r="AP223" s="262"/>
      <c r="AQ223" s="262"/>
      <c r="AR223" s="262"/>
      <c r="AS223" s="262"/>
      <c r="AT223" s="265">
        <v>202970</v>
      </c>
      <c r="AU223" s="248">
        <v>101872</v>
      </c>
      <c r="AV223" s="248">
        <v>90625</v>
      </c>
      <c r="AW223" s="248">
        <v>159240</v>
      </c>
      <c r="AX223" s="248">
        <v>209131</v>
      </c>
      <c r="AY223" s="248">
        <v>103809</v>
      </c>
      <c r="AZ223" s="248">
        <v>120904</v>
      </c>
      <c r="BA223" s="248">
        <v>222260</v>
      </c>
      <c r="BB223" s="1061">
        <v>143736</v>
      </c>
      <c r="BH223" s="59">
        <v>422575</v>
      </c>
      <c r="BI223" s="60">
        <v>208258</v>
      </c>
      <c r="BJ223" s="60">
        <v>184906</v>
      </c>
      <c r="BK223" s="60">
        <v>142885</v>
      </c>
      <c r="BL223" s="60">
        <v>102898</v>
      </c>
      <c r="BM223" s="60">
        <v>489737</v>
      </c>
      <c r="BN223" s="1222">
        <v>245300</v>
      </c>
      <c r="BO223" s="338"/>
      <c r="BP223" s="338"/>
      <c r="BQ223" s="338"/>
      <c r="BR223" s="338"/>
      <c r="BS223" s="1156"/>
      <c r="BT223" s="338"/>
      <c r="BU223" s="338"/>
      <c r="BV223" s="338"/>
      <c r="BW223" s="338"/>
      <c r="BX223" s="338"/>
      <c r="BY223" s="964">
        <v>78536</v>
      </c>
      <c r="BZ223" s="60">
        <v>60339</v>
      </c>
      <c r="CA223" s="60">
        <v>64038</v>
      </c>
      <c r="CB223" s="60">
        <v>71643</v>
      </c>
      <c r="CC223" s="1060">
        <v>140394</v>
      </c>
      <c r="CK223" s="59">
        <v>5652</v>
      </c>
      <c r="CL223" s="60">
        <v>20705</v>
      </c>
      <c r="CM223" s="60">
        <v>22373</v>
      </c>
      <c r="CN223" s="60">
        <v>10651</v>
      </c>
      <c r="CO223" s="1060">
        <v>10569</v>
      </c>
      <c r="CU223" s="59">
        <v>291742</v>
      </c>
      <c r="CV223" s="60">
        <v>25460</v>
      </c>
      <c r="CW223" s="60">
        <v>379877</v>
      </c>
      <c r="CX223" s="1060">
        <v>201248</v>
      </c>
      <c r="DD223" s="293"/>
      <c r="DE223" s="338"/>
      <c r="DF223" s="338"/>
      <c r="DG223" s="338"/>
      <c r="DH223" s="338"/>
      <c r="DI223" s="338"/>
      <c r="DJ223" s="338"/>
      <c r="DK223" s="338"/>
      <c r="DL223" s="1103"/>
      <c r="DM223" s="338"/>
      <c r="DN223" s="338"/>
      <c r="DO223" s="338"/>
      <c r="DP223" s="338"/>
      <c r="DQ223" s="338"/>
      <c r="DR223" s="337"/>
      <c r="DS223" s="338"/>
      <c r="DT223" s="338"/>
      <c r="DU223" s="338"/>
      <c r="DV223" s="338"/>
      <c r="DW223" s="338"/>
      <c r="DX223" s="1103"/>
      <c r="DY223" s="338"/>
      <c r="DZ223" s="338"/>
      <c r="EA223" s="338"/>
      <c r="EB223" s="338"/>
      <c r="EC223" s="338"/>
      <c r="ED223" s="59">
        <v>88493</v>
      </c>
      <c r="EE223" s="338"/>
      <c r="EF223" s="338"/>
      <c r="EG223" s="338"/>
      <c r="EH223" s="338"/>
      <c r="EI223" s="338"/>
      <c r="EJ223" s="338"/>
      <c r="EK223" s="338"/>
      <c r="EL223" s="1103"/>
      <c r="EM223" s="338"/>
      <c r="EN223" s="338"/>
      <c r="ER223" s="1253"/>
      <c r="ES223" s="59">
        <v>77941</v>
      </c>
      <c r="ET223" s="60">
        <v>135737</v>
      </c>
      <c r="EU223" s="60">
        <v>21072</v>
      </c>
      <c r="EW223" s="1131"/>
      <c r="EX223" s="580" t="s">
        <v>698</v>
      </c>
      <c r="EY223" s="248">
        <v>48487</v>
      </c>
      <c r="EZ223" s="248">
        <v>78768</v>
      </c>
      <c r="FA223" s="248">
        <v>36471</v>
      </c>
      <c r="FB223" s="248">
        <v>127530</v>
      </c>
      <c r="FC223" s="248">
        <v>29659</v>
      </c>
      <c r="FD223" s="248">
        <v>39453</v>
      </c>
      <c r="FE223" s="248">
        <v>63214</v>
      </c>
      <c r="FF223" s="248">
        <v>53336</v>
      </c>
      <c r="FG223" s="248">
        <v>36490</v>
      </c>
      <c r="FH223" s="248">
        <v>65550</v>
      </c>
      <c r="FI223" s="248">
        <v>53278</v>
      </c>
      <c r="FJ223" s="248">
        <v>44105</v>
      </c>
      <c r="FK223" s="248">
        <v>64222</v>
      </c>
      <c r="FL223" s="248">
        <v>48438</v>
      </c>
      <c r="FM223" s="248">
        <v>50430</v>
      </c>
      <c r="FN223" s="248">
        <v>65635</v>
      </c>
      <c r="FO223" s="248">
        <v>61283</v>
      </c>
      <c r="FQ223" s="1379"/>
      <c r="FR223" s="262"/>
      <c r="FS223" s="262"/>
      <c r="FT223" s="262"/>
      <c r="FU223" s="262"/>
      <c r="FV223" s="262" t="s">
        <v>1239</v>
      </c>
      <c r="FW223" s="262"/>
      <c r="FX223" s="262"/>
      <c r="FY223" s="262"/>
      <c r="FZ223" s="262"/>
      <c r="GA223" s="262"/>
      <c r="GB223" s="262"/>
      <c r="GC223" s="262"/>
      <c r="GD223" s="262"/>
      <c r="GE223" s="262"/>
      <c r="GF223" s="262"/>
      <c r="GG223" s="262">
        <v>27425</v>
      </c>
      <c r="GH223" s="262"/>
      <c r="GI223" s="262"/>
      <c r="GJ223" s="262"/>
      <c r="GK223" s="262"/>
      <c r="GL223" s="262"/>
      <c r="GM223" s="265">
        <v>691</v>
      </c>
      <c r="GN223" s="248">
        <v>58661</v>
      </c>
      <c r="GO223" s="248">
        <v>106239</v>
      </c>
      <c r="GP223" s="248">
        <v>88867</v>
      </c>
      <c r="GQ223" s="248">
        <v>62494</v>
      </c>
      <c r="GR223" s="248">
        <v>100579</v>
      </c>
      <c r="GS223" s="248">
        <v>124795</v>
      </c>
      <c r="GT223" s="248">
        <v>74755</v>
      </c>
      <c r="GU223" s="248">
        <v>126020</v>
      </c>
      <c r="GV223" s="248">
        <v>44170</v>
      </c>
      <c r="GW223" s="248">
        <v>42328</v>
      </c>
      <c r="GX223" s="248">
        <v>87575</v>
      </c>
      <c r="GY223" s="248">
        <v>98983</v>
      </c>
      <c r="GZ223" s="248"/>
      <c r="HA223" s="248">
        <v>90197</v>
      </c>
      <c r="HB223" s="248">
        <v>46373</v>
      </c>
      <c r="HC223" s="248">
        <v>39276</v>
      </c>
      <c r="HD223" s="248">
        <v>58597</v>
      </c>
      <c r="HE223" s="248">
        <v>37633</v>
      </c>
      <c r="HF223" s="248">
        <v>12561</v>
      </c>
      <c r="HG223" s="262"/>
      <c r="HH223" s="262"/>
    </row>
    <row r="224" spans="1:217" s="60" customFormat="1" x14ac:dyDescent="0.25">
      <c r="A224" s="580" t="s">
        <v>699</v>
      </c>
      <c r="B224" s="640"/>
      <c r="C224" s="265">
        <v>141367</v>
      </c>
      <c r="D224" s="248">
        <v>17686</v>
      </c>
      <c r="E224" s="248">
        <v>27752</v>
      </c>
      <c r="F224" s="248">
        <v>68881</v>
      </c>
      <c r="G224" s="248">
        <v>2977</v>
      </c>
      <c r="H224" s="248">
        <v>3748</v>
      </c>
      <c r="I224" s="248">
        <v>4025</v>
      </c>
      <c r="J224" s="60">
        <v>4692</v>
      </c>
      <c r="K224" s="60">
        <v>12430</v>
      </c>
      <c r="L224" s="60">
        <v>1868</v>
      </c>
      <c r="M224" s="248">
        <v>48474</v>
      </c>
      <c r="N224" s="248">
        <v>44277</v>
      </c>
      <c r="O224" s="248">
        <v>39935</v>
      </c>
      <c r="P224" s="248">
        <v>37841</v>
      </c>
      <c r="Q224" s="248">
        <v>4769</v>
      </c>
      <c r="R224" s="248">
        <v>34649</v>
      </c>
      <c r="S224" s="248">
        <v>24461</v>
      </c>
      <c r="T224" s="1061">
        <v>5842</v>
      </c>
      <c r="U224" s="248"/>
      <c r="V224" s="248"/>
      <c r="W224" s="248"/>
      <c r="X224" s="248"/>
      <c r="Y224" s="248"/>
      <c r="AI224" s="469">
        <v>522</v>
      </c>
      <c r="AJ224" s="262"/>
      <c r="AK224" s="262"/>
      <c r="AL224" s="262"/>
      <c r="AM224" s="262"/>
      <c r="AN224" s="1087"/>
      <c r="AO224" s="262"/>
      <c r="AP224" s="262"/>
      <c r="AQ224" s="262"/>
      <c r="AR224" s="262"/>
      <c r="AS224" s="262"/>
      <c r="AT224" s="265">
        <v>121319</v>
      </c>
      <c r="AU224" s="248">
        <v>74526</v>
      </c>
      <c r="AV224" s="248">
        <v>13302</v>
      </c>
      <c r="AW224" s="248">
        <v>26600</v>
      </c>
      <c r="AX224" s="248">
        <v>29674</v>
      </c>
      <c r="AY224" s="248">
        <v>16458</v>
      </c>
      <c r="AZ224" s="248">
        <v>28714</v>
      </c>
      <c r="BA224" s="248">
        <v>60123</v>
      </c>
      <c r="BB224" s="1061">
        <v>30057</v>
      </c>
      <c r="BH224" s="59">
        <v>29897</v>
      </c>
      <c r="BI224" s="60">
        <v>35719</v>
      </c>
      <c r="BJ224" s="60">
        <v>13144</v>
      </c>
      <c r="BK224" s="60">
        <v>19365</v>
      </c>
      <c r="BL224" s="60">
        <v>13413</v>
      </c>
      <c r="BM224" s="60">
        <v>92596</v>
      </c>
      <c r="BN224" s="1222">
        <v>32948</v>
      </c>
      <c r="BO224" s="338"/>
      <c r="BP224" s="338"/>
      <c r="BQ224" s="338"/>
      <c r="BR224" s="338"/>
      <c r="BS224" s="1156"/>
      <c r="BT224" s="338"/>
      <c r="BU224" s="338"/>
      <c r="BV224" s="338"/>
      <c r="BW224" s="338"/>
      <c r="BX224" s="338"/>
      <c r="BY224" s="964">
        <v>33948</v>
      </c>
      <c r="BZ224" s="60">
        <v>27106</v>
      </c>
      <c r="CA224" s="60">
        <v>40888</v>
      </c>
      <c r="CB224" s="60">
        <v>45190</v>
      </c>
      <c r="CC224" s="1060">
        <v>25719</v>
      </c>
      <c r="CK224" s="59">
        <v>3902</v>
      </c>
      <c r="CL224" s="60">
        <v>1455</v>
      </c>
      <c r="CM224" s="60">
        <v>38590</v>
      </c>
      <c r="CN224" s="60">
        <v>1556</v>
      </c>
      <c r="CO224" s="1060">
        <v>1874</v>
      </c>
      <c r="CU224" s="59"/>
      <c r="CV224" s="60">
        <v>2479</v>
      </c>
      <c r="CX224" s="1060"/>
      <c r="DD224" s="293"/>
      <c r="DE224" s="338"/>
      <c r="DF224" s="338"/>
      <c r="DG224" s="338"/>
      <c r="DH224" s="338"/>
      <c r="DI224" s="338"/>
      <c r="DJ224" s="338"/>
      <c r="DK224" s="338"/>
      <c r="DL224" s="1103"/>
      <c r="DM224" s="338"/>
      <c r="DN224" s="338"/>
      <c r="DO224" s="338"/>
      <c r="DP224" s="338"/>
      <c r="DQ224" s="338"/>
      <c r="DR224" s="337"/>
      <c r="DS224" s="338"/>
      <c r="DT224" s="338"/>
      <c r="DU224" s="338"/>
      <c r="DV224" s="338"/>
      <c r="DW224" s="338"/>
      <c r="DX224" s="1103"/>
      <c r="DY224" s="338"/>
      <c r="DZ224" s="338"/>
      <c r="EA224" s="338"/>
      <c r="EB224" s="338"/>
      <c r="EC224" s="338"/>
      <c r="ED224" s="59">
        <v>22488</v>
      </c>
      <c r="EE224" s="338"/>
      <c r="EF224" s="338"/>
      <c r="EG224" s="338"/>
      <c r="EH224" s="338"/>
      <c r="EI224" s="338"/>
      <c r="EJ224" s="338"/>
      <c r="EK224" s="338"/>
      <c r="EL224" s="1103"/>
      <c r="EM224" s="338"/>
      <c r="EN224" s="338"/>
      <c r="ER224" s="1253"/>
      <c r="ES224" s="59">
        <v>1504</v>
      </c>
      <c r="ET224" s="60">
        <v>237</v>
      </c>
      <c r="EW224" s="1131"/>
      <c r="EX224" s="580" t="s">
        <v>699</v>
      </c>
      <c r="EY224" s="248">
        <v>1330</v>
      </c>
      <c r="EZ224" s="248">
        <v>2840</v>
      </c>
      <c r="FA224" s="248">
        <v>1454</v>
      </c>
      <c r="FB224" s="248">
        <v>3215</v>
      </c>
      <c r="FC224" s="248">
        <v>779</v>
      </c>
      <c r="FD224" s="248">
        <v>657</v>
      </c>
      <c r="FE224" s="248">
        <v>741</v>
      </c>
      <c r="FF224" s="248">
        <v>1301</v>
      </c>
      <c r="FG224" s="248">
        <v>763</v>
      </c>
      <c r="FH224" s="248">
        <v>742</v>
      </c>
      <c r="FI224" s="248">
        <v>1133</v>
      </c>
      <c r="FJ224" s="248">
        <v>1527</v>
      </c>
      <c r="FK224" s="248">
        <v>2146</v>
      </c>
      <c r="FL224" s="248">
        <v>2057</v>
      </c>
      <c r="FM224" s="248">
        <v>1177</v>
      </c>
      <c r="FN224" s="248">
        <v>1650</v>
      </c>
      <c r="FO224" s="248">
        <v>1662</v>
      </c>
      <c r="FQ224" s="1379"/>
      <c r="FR224" s="262">
        <v>127</v>
      </c>
      <c r="FS224" s="262">
        <v>350</v>
      </c>
      <c r="FT224" s="262">
        <v>66</v>
      </c>
      <c r="FU224" s="262">
        <v>77</v>
      </c>
      <c r="FV224" s="262" t="s">
        <v>1239</v>
      </c>
      <c r="FW224" s="262">
        <v>123</v>
      </c>
      <c r="FX224" s="262">
        <v>279</v>
      </c>
      <c r="FY224" s="262">
        <v>42</v>
      </c>
      <c r="FZ224" s="262">
        <v>78</v>
      </c>
      <c r="GA224" s="262">
        <v>52</v>
      </c>
      <c r="GB224" s="262">
        <v>91</v>
      </c>
      <c r="GC224" s="262">
        <v>825</v>
      </c>
      <c r="GD224" s="262">
        <v>144</v>
      </c>
      <c r="GE224" s="262">
        <v>214</v>
      </c>
      <c r="GF224" s="262">
        <v>31</v>
      </c>
      <c r="GG224" s="262">
        <v>1815</v>
      </c>
      <c r="GH224" s="262">
        <v>80</v>
      </c>
      <c r="GI224" s="262">
        <v>696</v>
      </c>
      <c r="GJ224" s="262">
        <v>68</v>
      </c>
      <c r="GK224" s="262">
        <v>91</v>
      </c>
      <c r="GL224" s="262">
        <v>78</v>
      </c>
      <c r="GM224" s="265">
        <v>691</v>
      </c>
      <c r="GN224" s="248">
        <v>774</v>
      </c>
      <c r="GO224" s="248">
        <v>1347</v>
      </c>
      <c r="GP224" s="248">
        <v>2598</v>
      </c>
      <c r="GQ224" s="248">
        <v>274</v>
      </c>
      <c r="GR224" s="248">
        <v>2694</v>
      </c>
      <c r="GS224" s="248">
        <v>1127</v>
      </c>
      <c r="GT224" s="248">
        <v>1547</v>
      </c>
      <c r="GU224" s="248">
        <v>1297</v>
      </c>
      <c r="GV224" s="248">
        <v>198</v>
      </c>
      <c r="GW224" s="248"/>
      <c r="GX224" s="248">
        <v>835</v>
      </c>
      <c r="GY224" s="248">
        <v>757</v>
      </c>
      <c r="GZ224" s="248"/>
      <c r="HA224" s="248">
        <v>802</v>
      </c>
      <c r="HB224" s="248">
        <v>223</v>
      </c>
      <c r="HC224" s="248">
        <v>443</v>
      </c>
      <c r="HD224" s="248">
        <v>429</v>
      </c>
      <c r="HE224" s="248">
        <v>320</v>
      </c>
      <c r="HF224" s="248"/>
      <c r="HG224" s="262"/>
      <c r="HH224" s="262"/>
      <c r="HI224" s="60">
        <v>41</v>
      </c>
    </row>
    <row r="225" spans="1:217" s="60" customFormat="1" x14ac:dyDescent="0.25">
      <c r="A225" s="580" t="s">
        <v>700</v>
      </c>
      <c r="B225" s="640"/>
      <c r="C225" s="265">
        <v>69033</v>
      </c>
      <c r="D225" s="248">
        <v>7923</v>
      </c>
      <c r="E225" s="248">
        <v>21854</v>
      </c>
      <c r="F225" s="248">
        <v>46209</v>
      </c>
      <c r="G225" s="248">
        <v>4161</v>
      </c>
      <c r="H225" s="248">
        <v>1884</v>
      </c>
      <c r="I225" s="248"/>
      <c r="J225" s="60">
        <v>2909</v>
      </c>
      <c r="K225" s="60">
        <v>2592</v>
      </c>
      <c r="L225" s="60">
        <v>1269</v>
      </c>
      <c r="M225" s="248">
        <v>17965</v>
      </c>
      <c r="N225" s="248">
        <v>43748</v>
      </c>
      <c r="O225" s="248">
        <v>61856</v>
      </c>
      <c r="P225" s="248">
        <v>18202</v>
      </c>
      <c r="Q225" s="248">
        <v>2861</v>
      </c>
      <c r="R225" s="248">
        <v>6139</v>
      </c>
      <c r="S225" s="248">
        <v>2748</v>
      </c>
      <c r="T225" s="1061">
        <v>1521</v>
      </c>
      <c r="U225" s="248"/>
      <c r="V225" s="248"/>
      <c r="W225" s="248"/>
      <c r="X225" s="248"/>
      <c r="Y225" s="248"/>
      <c r="AI225" s="469">
        <v>5631</v>
      </c>
      <c r="AJ225" s="262"/>
      <c r="AK225" s="262"/>
      <c r="AL225" s="262"/>
      <c r="AM225" s="262"/>
      <c r="AN225" s="1087"/>
      <c r="AO225" s="262"/>
      <c r="AP225" s="262"/>
      <c r="AQ225" s="262"/>
      <c r="AR225" s="262"/>
      <c r="AS225" s="262"/>
      <c r="AT225" s="265">
        <v>56828</v>
      </c>
      <c r="AU225" s="248">
        <v>49556</v>
      </c>
      <c r="AV225" s="248">
        <v>16245</v>
      </c>
      <c r="AW225" s="248">
        <v>26272</v>
      </c>
      <c r="AX225" s="248">
        <v>30472</v>
      </c>
      <c r="AY225" s="248">
        <v>24049</v>
      </c>
      <c r="AZ225" s="248">
        <v>23083</v>
      </c>
      <c r="BA225" s="248">
        <v>44619</v>
      </c>
      <c r="BB225" s="1061">
        <v>12509</v>
      </c>
      <c r="BH225" s="59">
        <v>11411</v>
      </c>
      <c r="BI225" s="60">
        <v>29973</v>
      </c>
      <c r="BJ225" s="60">
        <v>8333</v>
      </c>
      <c r="BK225" s="60">
        <v>23606</v>
      </c>
      <c r="BL225" s="60">
        <v>9730</v>
      </c>
      <c r="BM225" s="60">
        <v>55353</v>
      </c>
      <c r="BN225" s="1222">
        <v>38894</v>
      </c>
      <c r="BO225" s="338"/>
      <c r="BP225" s="338"/>
      <c r="BQ225" s="338"/>
      <c r="BR225" s="338"/>
      <c r="BS225" s="1156"/>
      <c r="BT225" s="338"/>
      <c r="BU225" s="338"/>
      <c r="BV225" s="338"/>
      <c r="BW225" s="338"/>
      <c r="BX225" s="338"/>
      <c r="BY225" s="964">
        <v>15196</v>
      </c>
      <c r="BZ225" s="60">
        <v>12603</v>
      </c>
      <c r="CA225" s="60">
        <v>35542</v>
      </c>
      <c r="CB225" s="60">
        <v>21424</v>
      </c>
      <c r="CC225" s="1060">
        <v>11028</v>
      </c>
      <c r="CK225" s="59">
        <v>22876</v>
      </c>
      <c r="CL225" s="60">
        <v>1947</v>
      </c>
      <c r="CM225" s="60">
        <v>96503</v>
      </c>
      <c r="CN225" s="60">
        <v>5979</v>
      </c>
      <c r="CO225" s="1060">
        <v>3292</v>
      </c>
      <c r="CU225" s="59"/>
      <c r="CX225" s="1060"/>
      <c r="DD225" s="293"/>
      <c r="DE225" s="338"/>
      <c r="DF225" s="338"/>
      <c r="DG225" s="338"/>
      <c r="DH225" s="338"/>
      <c r="DI225" s="338"/>
      <c r="DJ225" s="338"/>
      <c r="DK225" s="338"/>
      <c r="DL225" s="1103"/>
      <c r="DM225" s="338"/>
      <c r="DN225" s="338"/>
      <c r="DO225" s="338"/>
      <c r="DP225" s="338"/>
      <c r="DQ225" s="338"/>
      <c r="DR225" s="337"/>
      <c r="DS225" s="338"/>
      <c r="DT225" s="338"/>
      <c r="DU225" s="338"/>
      <c r="DV225" s="338"/>
      <c r="DW225" s="338"/>
      <c r="DX225" s="1103"/>
      <c r="DY225" s="338"/>
      <c r="DZ225" s="338"/>
      <c r="EA225" s="338"/>
      <c r="EB225" s="338"/>
      <c r="EC225" s="338"/>
      <c r="ED225" s="59">
        <v>15153</v>
      </c>
      <c r="EE225" s="338"/>
      <c r="EF225" s="338"/>
      <c r="EG225" s="338"/>
      <c r="EH225" s="338"/>
      <c r="EI225" s="338"/>
      <c r="EJ225" s="338"/>
      <c r="EK225" s="338"/>
      <c r="EL225" s="1103"/>
      <c r="EM225" s="338"/>
      <c r="EN225" s="338"/>
      <c r="ER225" s="1253"/>
      <c r="ES225" s="59">
        <v>1347</v>
      </c>
      <c r="EW225" s="1131"/>
      <c r="EX225" s="580" t="s">
        <v>700</v>
      </c>
      <c r="EY225" s="248">
        <v>1</v>
      </c>
      <c r="EZ225" s="248">
        <v>1</v>
      </c>
      <c r="FA225" s="248">
        <v>1</v>
      </c>
      <c r="FB225" s="248">
        <v>1</v>
      </c>
      <c r="FC225" s="248">
        <v>1</v>
      </c>
      <c r="FD225" s="248">
        <v>1</v>
      </c>
      <c r="FE225" s="248">
        <v>1</v>
      </c>
      <c r="FF225" s="248">
        <v>1</v>
      </c>
      <c r="FG225" s="248">
        <v>1</v>
      </c>
      <c r="FH225" s="248">
        <v>1</v>
      </c>
      <c r="FI225" s="248">
        <v>1</v>
      </c>
      <c r="FJ225" s="248">
        <v>1</v>
      </c>
      <c r="FK225" s="248">
        <v>1</v>
      </c>
      <c r="FL225" s="248">
        <v>1</v>
      </c>
      <c r="FM225" s="248">
        <v>1</v>
      </c>
      <c r="FN225" s="248">
        <v>1</v>
      </c>
      <c r="FO225" s="248">
        <v>1</v>
      </c>
      <c r="FQ225" s="1379"/>
      <c r="FR225" s="262">
        <v>110</v>
      </c>
      <c r="FS225" s="262">
        <v>82</v>
      </c>
      <c r="FT225" s="262">
        <v>40</v>
      </c>
      <c r="FU225" s="262">
        <v>121</v>
      </c>
      <c r="FV225" s="262" t="s">
        <v>1239</v>
      </c>
      <c r="FW225" s="262"/>
      <c r="FX225" s="262">
        <v>35</v>
      </c>
      <c r="FY225" s="262">
        <v>49</v>
      </c>
      <c r="FZ225" s="262">
        <v>67</v>
      </c>
      <c r="GA225" s="262">
        <v>58</v>
      </c>
      <c r="GB225" s="262">
        <v>22</v>
      </c>
      <c r="GC225" s="262">
        <v>612</v>
      </c>
      <c r="GD225" s="262">
        <v>159</v>
      </c>
      <c r="GE225" s="262">
        <v>101</v>
      </c>
      <c r="GF225" s="262">
        <v>27</v>
      </c>
      <c r="GG225" s="262">
        <v>760</v>
      </c>
      <c r="GH225" s="262">
        <v>51</v>
      </c>
      <c r="GI225" s="262">
        <v>230</v>
      </c>
      <c r="GJ225" s="262">
        <v>40</v>
      </c>
      <c r="GK225" s="262">
        <v>70</v>
      </c>
      <c r="GL225" s="262">
        <v>117</v>
      </c>
      <c r="GM225" s="265"/>
      <c r="GN225" s="248"/>
      <c r="GO225" s="248">
        <v>2122</v>
      </c>
      <c r="GP225" s="248"/>
      <c r="GQ225" s="248">
        <v>163</v>
      </c>
      <c r="GR225" s="248">
        <v>3168</v>
      </c>
      <c r="GS225" s="248"/>
      <c r="GT225" s="248">
        <v>1681</v>
      </c>
      <c r="GU225" s="248">
        <v>2020</v>
      </c>
      <c r="GV225" s="248"/>
      <c r="GW225" s="248"/>
      <c r="GX225" s="248"/>
      <c r="GY225" s="248"/>
      <c r="GZ225" s="248"/>
      <c r="HA225" s="248"/>
      <c r="HB225" s="248">
        <v>224</v>
      </c>
      <c r="HC225" s="248"/>
      <c r="HD225" s="248"/>
      <c r="HE225" s="248">
        <v>104</v>
      </c>
      <c r="HF225" s="248"/>
      <c r="HG225" s="262"/>
      <c r="HH225" s="262"/>
      <c r="HI225" s="60">
        <v>12</v>
      </c>
    </row>
    <row r="226" spans="1:217" s="60" customFormat="1" x14ac:dyDescent="0.25">
      <c r="A226" s="580" t="s">
        <v>701</v>
      </c>
      <c r="B226" s="640"/>
      <c r="C226" s="265">
        <v>9451</v>
      </c>
      <c r="D226" s="248">
        <v>9604</v>
      </c>
      <c r="E226" s="248">
        <v>63586</v>
      </c>
      <c r="F226" s="248">
        <v>30800</v>
      </c>
      <c r="G226" s="248">
        <v>1933</v>
      </c>
      <c r="H226" s="248">
        <v>43512</v>
      </c>
      <c r="I226" s="248">
        <v>29709</v>
      </c>
      <c r="J226" s="60">
        <v>30154</v>
      </c>
      <c r="K226" s="60">
        <v>3022</v>
      </c>
      <c r="L226" s="60">
        <v>5729</v>
      </c>
      <c r="M226" s="248">
        <v>47641</v>
      </c>
      <c r="N226" s="248">
        <v>8651</v>
      </c>
      <c r="O226" s="248">
        <v>8651</v>
      </c>
      <c r="P226" s="248">
        <v>28746</v>
      </c>
      <c r="Q226" s="248">
        <v>9836</v>
      </c>
      <c r="R226" s="248">
        <v>22301</v>
      </c>
      <c r="S226" s="248">
        <v>12846</v>
      </c>
      <c r="T226" s="1061">
        <v>3669</v>
      </c>
      <c r="U226" s="248"/>
      <c r="V226" s="248"/>
      <c r="W226" s="248"/>
      <c r="X226" s="248"/>
      <c r="Y226" s="248"/>
      <c r="AI226" s="469">
        <v>4919</v>
      </c>
      <c r="AJ226" s="262">
        <v>476</v>
      </c>
      <c r="AK226" s="262">
        <v>6765</v>
      </c>
      <c r="AL226" s="262">
        <v>3878</v>
      </c>
      <c r="AM226" s="262">
        <v>782</v>
      </c>
      <c r="AN226" s="1087">
        <v>3491</v>
      </c>
      <c r="AO226" s="262"/>
      <c r="AP226" s="262"/>
      <c r="AQ226" s="262"/>
      <c r="AR226" s="262"/>
      <c r="AS226" s="262"/>
      <c r="AT226" s="265">
        <v>7936</v>
      </c>
      <c r="AU226" s="248">
        <v>2998</v>
      </c>
      <c r="AV226" s="248">
        <v>4245</v>
      </c>
      <c r="AW226" s="248">
        <v>6845</v>
      </c>
      <c r="AX226" s="248">
        <v>9027</v>
      </c>
      <c r="AY226" s="248">
        <v>8683</v>
      </c>
      <c r="AZ226" s="248">
        <v>4203</v>
      </c>
      <c r="BA226" s="248">
        <v>16275</v>
      </c>
      <c r="BB226" s="1061">
        <v>5641</v>
      </c>
      <c r="BH226" s="59">
        <v>13614</v>
      </c>
      <c r="BI226" s="60">
        <v>15391</v>
      </c>
      <c r="BJ226" s="60">
        <v>16605</v>
      </c>
      <c r="BK226" s="60">
        <v>10486</v>
      </c>
      <c r="BL226" s="60">
        <v>8994</v>
      </c>
      <c r="BM226" s="60">
        <v>11129</v>
      </c>
      <c r="BN226" s="1222">
        <v>24577</v>
      </c>
      <c r="BO226" s="338"/>
      <c r="BP226" s="338"/>
      <c r="BQ226" s="338"/>
      <c r="BR226" s="338"/>
      <c r="BS226" s="1156"/>
      <c r="BT226" s="338"/>
      <c r="BU226" s="338"/>
      <c r="BV226" s="338"/>
      <c r="BW226" s="338"/>
      <c r="BX226" s="338"/>
      <c r="BY226" s="964">
        <v>2855</v>
      </c>
      <c r="BZ226" s="60">
        <v>1882</v>
      </c>
      <c r="CA226" s="60">
        <v>3728</v>
      </c>
      <c r="CB226" s="60">
        <v>6119</v>
      </c>
      <c r="CC226" s="1060">
        <v>6849</v>
      </c>
      <c r="CK226" s="59">
        <v>314</v>
      </c>
      <c r="CM226" s="60">
        <v>831</v>
      </c>
      <c r="CN226" s="60">
        <v>505</v>
      </c>
      <c r="CO226" s="1060"/>
      <c r="CU226" s="59"/>
      <c r="CX226" s="1060"/>
      <c r="DD226" s="293"/>
      <c r="DE226" s="338"/>
      <c r="DF226" s="338"/>
      <c r="DG226" s="338"/>
      <c r="DH226" s="338"/>
      <c r="DI226" s="338"/>
      <c r="DJ226" s="338"/>
      <c r="DK226" s="338"/>
      <c r="DL226" s="1103"/>
      <c r="DM226" s="338"/>
      <c r="DN226" s="338"/>
      <c r="DO226" s="338"/>
      <c r="DP226" s="338"/>
      <c r="DQ226" s="338"/>
      <c r="DR226" s="337"/>
      <c r="DS226" s="338"/>
      <c r="DT226" s="338"/>
      <c r="DU226" s="338"/>
      <c r="DV226" s="338"/>
      <c r="DW226" s="338"/>
      <c r="DX226" s="1103"/>
      <c r="DY226" s="338"/>
      <c r="DZ226" s="338"/>
      <c r="EA226" s="338"/>
      <c r="EB226" s="338"/>
      <c r="EC226" s="338"/>
      <c r="ED226" s="59">
        <v>6341</v>
      </c>
      <c r="EE226" s="338"/>
      <c r="EF226" s="338"/>
      <c r="EG226" s="338"/>
      <c r="EH226" s="338"/>
      <c r="EI226" s="338"/>
      <c r="EJ226" s="338"/>
      <c r="EK226" s="338"/>
      <c r="EL226" s="1103"/>
      <c r="EM226" s="338"/>
      <c r="EN226" s="338"/>
      <c r="ER226" s="1253"/>
      <c r="ES226" s="59">
        <v>2454</v>
      </c>
      <c r="EW226" s="1131"/>
      <c r="EX226" s="580" t="s">
        <v>701</v>
      </c>
      <c r="EY226" s="248"/>
      <c r="EZ226" s="248"/>
      <c r="FA226" s="248"/>
      <c r="FB226" s="248"/>
      <c r="FC226" s="248"/>
      <c r="FD226" s="248"/>
      <c r="FE226" s="248"/>
      <c r="FF226" s="248"/>
      <c r="FG226" s="248"/>
      <c r="FH226" s="248"/>
      <c r="FI226" s="248"/>
      <c r="FJ226" s="248"/>
      <c r="FK226" s="248"/>
      <c r="FL226" s="248"/>
      <c r="FM226" s="248"/>
      <c r="FN226" s="248"/>
      <c r="FO226" s="248"/>
      <c r="FQ226" s="1379"/>
      <c r="FR226" s="262">
        <v>2787</v>
      </c>
      <c r="FS226" s="262">
        <v>4253</v>
      </c>
      <c r="FT226" s="262">
        <v>160</v>
      </c>
      <c r="FU226" s="262">
        <v>4495</v>
      </c>
      <c r="FV226" s="262" t="s">
        <v>1239</v>
      </c>
      <c r="FW226" s="262">
        <v>1403</v>
      </c>
      <c r="FX226" s="262">
        <v>8759</v>
      </c>
      <c r="FY226" s="262">
        <v>1134</v>
      </c>
      <c r="FZ226" s="262">
        <v>4465</v>
      </c>
      <c r="GA226" s="262">
        <v>1822</v>
      </c>
      <c r="GB226" s="262">
        <v>4682</v>
      </c>
      <c r="GC226" s="262">
        <v>18583</v>
      </c>
      <c r="GD226" s="262">
        <v>9811</v>
      </c>
      <c r="GE226" s="262">
        <v>5425</v>
      </c>
      <c r="GF226" s="262">
        <v>3582</v>
      </c>
      <c r="GG226" s="262">
        <v>6484</v>
      </c>
      <c r="GH226" s="262">
        <v>2035</v>
      </c>
      <c r="GI226" s="262">
        <v>11701</v>
      </c>
      <c r="GJ226" s="262">
        <v>1063</v>
      </c>
      <c r="GK226" s="262">
        <v>1747</v>
      </c>
      <c r="GL226" s="262">
        <v>2457</v>
      </c>
      <c r="GM226" s="265"/>
      <c r="GN226" s="248"/>
      <c r="GO226" s="248"/>
      <c r="GP226" s="248"/>
      <c r="GQ226" s="248"/>
      <c r="GR226" s="248"/>
      <c r="GS226" s="248"/>
      <c r="GT226" s="248"/>
      <c r="GU226" s="248"/>
      <c r="GV226" s="248"/>
      <c r="GW226" s="248"/>
      <c r="GX226" s="248"/>
      <c r="GY226" s="248"/>
      <c r="GZ226" s="248"/>
      <c r="HA226" s="248"/>
      <c r="HB226" s="248"/>
      <c r="HC226" s="248"/>
      <c r="HD226" s="248"/>
      <c r="HE226" s="248"/>
      <c r="HF226" s="248"/>
      <c r="HG226" s="262"/>
      <c r="HH226" s="262"/>
      <c r="HI226" s="60">
        <v>362</v>
      </c>
    </row>
    <row r="227" spans="1:217" s="60" customFormat="1" x14ac:dyDescent="0.25">
      <c r="A227" s="580" t="s">
        <v>702</v>
      </c>
      <c r="B227" s="640"/>
      <c r="C227" s="265">
        <v>9909</v>
      </c>
      <c r="D227" s="248">
        <v>4297</v>
      </c>
      <c r="E227" s="248">
        <v>25358</v>
      </c>
      <c r="F227" s="248">
        <v>16586</v>
      </c>
      <c r="G227" s="248">
        <v>1304</v>
      </c>
      <c r="H227" s="248">
        <v>2619</v>
      </c>
      <c r="I227" s="248">
        <v>2213</v>
      </c>
      <c r="J227" s="60">
        <v>3347</v>
      </c>
      <c r="K227" s="60">
        <v>1743</v>
      </c>
      <c r="L227" s="60">
        <v>2011</v>
      </c>
      <c r="M227" s="248">
        <v>30146</v>
      </c>
      <c r="N227" s="248">
        <v>8100</v>
      </c>
      <c r="O227" s="248">
        <v>6597</v>
      </c>
      <c r="P227" s="248">
        <v>17393</v>
      </c>
      <c r="Q227" s="248">
        <v>1250</v>
      </c>
      <c r="R227" s="248">
        <v>13679</v>
      </c>
      <c r="S227" s="248">
        <v>15990</v>
      </c>
      <c r="T227" s="1061">
        <v>6591</v>
      </c>
      <c r="U227" s="248"/>
      <c r="V227" s="248"/>
      <c r="W227" s="248"/>
      <c r="X227" s="248"/>
      <c r="Y227" s="248"/>
      <c r="AI227" s="469"/>
      <c r="AJ227" s="262"/>
      <c r="AK227" s="262"/>
      <c r="AL227" s="262"/>
      <c r="AM227" s="262"/>
      <c r="AN227" s="1087"/>
      <c r="AO227" s="262"/>
      <c r="AP227" s="262"/>
      <c r="AQ227" s="262"/>
      <c r="AR227" s="262"/>
      <c r="AS227" s="262"/>
      <c r="AT227" s="265">
        <v>10084</v>
      </c>
      <c r="AU227" s="248">
        <v>5905</v>
      </c>
      <c r="AV227" s="248">
        <v>3981</v>
      </c>
      <c r="AW227" s="248">
        <v>4347</v>
      </c>
      <c r="AX227" s="248">
        <v>3365</v>
      </c>
      <c r="AY227" s="248">
        <v>6469</v>
      </c>
      <c r="AZ227" s="248">
        <v>6345</v>
      </c>
      <c r="BA227" s="248">
        <v>13691</v>
      </c>
      <c r="BB227" s="1061">
        <v>3064</v>
      </c>
      <c r="BH227" s="59">
        <v>2650</v>
      </c>
      <c r="BI227" s="60">
        <v>8148</v>
      </c>
      <c r="BJ227" s="60">
        <v>2244</v>
      </c>
      <c r="BK227" s="60">
        <v>5372</v>
      </c>
      <c r="BL227" s="60">
        <v>2932</v>
      </c>
      <c r="BM227" s="60">
        <v>8165</v>
      </c>
      <c r="BN227" s="1222">
        <v>10515</v>
      </c>
      <c r="BO227" s="338"/>
      <c r="BP227" s="338"/>
      <c r="BQ227" s="338"/>
      <c r="BR227" s="338"/>
      <c r="BS227" s="1156"/>
      <c r="BT227" s="338"/>
      <c r="BU227" s="338"/>
      <c r="BV227" s="338"/>
      <c r="BW227" s="338"/>
      <c r="BX227" s="338"/>
      <c r="BY227" s="964">
        <v>4483</v>
      </c>
      <c r="BZ227" s="60">
        <v>3305</v>
      </c>
      <c r="CA227" s="60">
        <v>7926</v>
      </c>
      <c r="CB227" s="60">
        <v>8309</v>
      </c>
      <c r="CC227" s="1060">
        <v>3342</v>
      </c>
      <c r="CK227" s="59"/>
      <c r="CM227" s="60">
        <v>3289</v>
      </c>
      <c r="CO227" s="1060"/>
      <c r="CU227" s="59"/>
      <c r="CV227" s="60">
        <v>588</v>
      </c>
      <c r="CX227" s="1060"/>
      <c r="DD227" s="293"/>
      <c r="DE227" s="338"/>
      <c r="DF227" s="338"/>
      <c r="DG227" s="338"/>
      <c r="DH227" s="338"/>
      <c r="DI227" s="338"/>
      <c r="DJ227" s="338"/>
      <c r="DK227" s="338"/>
      <c r="DL227" s="1103"/>
      <c r="DM227" s="338"/>
      <c r="DN227" s="338"/>
      <c r="DO227" s="338"/>
      <c r="DP227" s="338"/>
      <c r="DQ227" s="338"/>
      <c r="DR227" s="337"/>
      <c r="DS227" s="338"/>
      <c r="DT227" s="338"/>
      <c r="DU227" s="338"/>
      <c r="DV227" s="338"/>
      <c r="DW227" s="338"/>
      <c r="DX227" s="1103"/>
      <c r="DY227" s="338"/>
      <c r="DZ227" s="338"/>
      <c r="EA227" s="338"/>
      <c r="EB227" s="338"/>
      <c r="EC227" s="338"/>
      <c r="ED227" s="59">
        <v>4210</v>
      </c>
      <c r="EE227" s="338"/>
      <c r="EF227" s="338"/>
      <c r="EG227" s="338"/>
      <c r="EH227" s="338"/>
      <c r="EI227" s="338"/>
      <c r="EJ227" s="338"/>
      <c r="EK227" s="338"/>
      <c r="EL227" s="1103"/>
      <c r="EM227" s="338"/>
      <c r="EN227" s="338"/>
      <c r="ER227" s="1253"/>
      <c r="ES227" s="59"/>
      <c r="EW227" s="1131"/>
      <c r="EX227" s="580" t="s">
        <v>702</v>
      </c>
      <c r="EY227" s="248"/>
      <c r="EZ227" s="248"/>
      <c r="FA227" s="248"/>
      <c r="FB227" s="248"/>
      <c r="FC227" s="248"/>
      <c r="FD227" s="248"/>
      <c r="FE227" s="248"/>
      <c r="FF227" s="248"/>
      <c r="FG227" s="248"/>
      <c r="FH227" s="248"/>
      <c r="FI227" s="248"/>
      <c r="FJ227" s="248"/>
      <c r="FK227" s="248"/>
      <c r="FL227" s="248"/>
      <c r="FM227" s="248"/>
      <c r="FN227" s="248"/>
      <c r="FO227" s="248"/>
      <c r="FQ227" s="1379"/>
      <c r="FR227" s="262">
        <v>1248</v>
      </c>
      <c r="FS227" s="262">
        <v>656</v>
      </c>
      <c r="FT227" s="262">
        <v>402</v>
      </c>
      <c r="FU227" s="262">
        <v>355</v>
      </c>
      <c r="FV227" s="262" t="s">
        <v>1239</v>
      </c>
      <c r="FW227" s="262">
        <v>303</v>
      </c>
      <c r="FX227" s="262">
        <v>178</v>
      </c>
      <c r="FY227" s="262">
        <v>225</v>
      </c>
      <c r="FZ227" s="262">
        <v>564</v>
      </c>
      <c r="GA227" s="262">
        <v>110</v>
      </c>
      <c r="GB227" s="262">
        <v>575</v>
      </c>
      <c r="GC227" s="262">
        <v>653</v>
      </c>
      <c r="GD227" s="262">
        <v>652</v>
      </c>
      <c r="GE227" s="262">
        <v>455</v>
      </c>
      <c r="GF227" s="262">
        <v>164</v>
      </c>
      <c r="GG227" s="262">
        <v>15046</v>
      </c>
      <c r="GH227" s="262">
        <v>276</v>
      </c>
      <c r="GI227" s="262">
        <v>805</v>
      </c>
      <c r="GJ227" s="262">
        <v>278</v>
      </c>
      <c r="GK227" s="262">
        <v>655</v>
      </c>
      <c r="GL227" s="262">
        <v>84</v>
      </c>
      <c r="GM227" s="265"/>
      <c r="GN227" s="248"/>
      <c r="GO227" s="248"/>
      <c r="GP227" s="248"/>
      <c r="GQ227" s="248"/>
      <c r="GR227" s="248"/>
      <c r="GS227" s="248"/>
      <c r="GT227" s="248"/>
      <c r="GU227" s="248"/>
      <c r="GV227" s="248"/>
      <c r="GW227" s="248"/>
      <c r="GX227" s="248"/>
      <c r="GY227" s="248"/>
      <c r="GZ227" s="248"/>
      <c r="HA227" s="248"/>
      <c r="HB227" s="248"/>
      <c r="HC227" s="248"/>
      <c r="HD227" s="248"/>
      <c r="HE227" s="248"/>
      <c r="HF227" s="248"/>
      <c r="HG227" s="262"/>
      <c r="HH227" s="262"/>
      <c r="HI227" s="60">
        <v>54</v>
      </c>
    </row>
    <row r="228" spans="1:217" s="60" customFormat="1" x14ac:dyDescent="0.25">
      <c r="A228" s="580" t="s">
        <v>711</v>
      </c>
      <c r="B228" s="640"/>
      <c r="C228" s="265">
        <v>81421</v>
      </c>
      <c r="D228" s="248">
        <v>26254</v>
      </c>
      <c r="E228" s="248">
        <v>683725</v>
      </c>
      <c r="F228" s="248">
        <v>686484</v>
      </c>
      <c r="G228" s="248">
        <v>106359</v>
      </c>
      <c r="H228" s="248">
        <v>653355</v>
      </c>
      <c r="I228" s="248">
        <v>364020</v>
      </c>
      <c r="J228" s="60">
        <v>857560</v>
      </c>
      <c r="K228" s="60">
        <v>148015</v>
      </c>
      <c r="L228" s="60">
        <v>443200</v>
      </c>
      <c r="M228" s="248">
        <v>279047</v>
      </c>
      <c r="N228" s="248">
        <v>912557</v>
      </c>
      <c r="O228" s="248">
        <v>1281482</v>
      </c>
      <c r="P228" s="248">
        <v>279465</v>
      </c>
      <c r="Q228" s="248">
        <v>442223</v>
      </c>
      <c r="R228" s="248">
        <v>224396</v>
      </c>
      <c r="S228" s="248">
        <v>125275</v>
      </c>
      <c r="T228" s="1061">
        <v>56717</v>
      </c>
      <c r="U228" s="248"/>
      <c r="V228" s="248"/>
      <c r="W228" s="248"/>
      <c r="X228" s="248"/>
      <c r="Y228" s="248"/>
      <c r="AI228" s="469">
        <v>6845</v>
      </c>
      <c r="AJ228" s="262">
        <v>24871</v>
      </c>
      <c r="AK228" s="262">
        <v>6262</v>
      </c>
      <c r="AL228" s="262">
        <v>4620</v>
      </c>
      <c r="AM228" s="262">
        <v>29185</v>
      </c>
      <c r="AN228" s="1087">
        <v>5344</v>
      </c>
      <c r="AO228" s="262"/>
      <c r="AP228" s="262"/>
      <c r="AQ228" s="262"/>
      <c r="AR228" s="262"/>
      <c r="AS228" s="262"/>
      <c r="AT228" s="265">
        <v>818393</v>
      </c>
      <c r="AU228" s="248">
        <v>353725</v>
      </c>
      <c r="AV228" s="248">
        <v>1804324</v>
      </c>
      <c r="AW228" s="248">
        <v>1661447</v>
      </c>
      <c r="AX228" s="248">
        <v>2079886</v>
      </c>
      <c r="AY228" s="248">
        <v>2036382</v>
      </c>
      <c r="AZ228" s="248">
        <v>1454482</v>
      </c>
      <c r="BA228" s="248">
        <v>1619882</v>
      </c>
      <c r="BB228" s="1061">
        <v>699257</v>
      </c>
      <c r="BH228" s="59">
        <v>1538307</v>
      </c>
      <c r="BI228" s="60">
        <v>1270531</v>
      </c>
      <c r="BJ228" s="60">
        <v>1190628</v>
      </c>
      <c r="BK228" s="60">
        <v>1383279</v>
      </c>
      <c r="BL228" s="60">
        <v>901684</v>
      </c>
      <c r="BM228" s="60">
        <v>1194026</v>
      </c>
      <c r="BN228" s="1222">
        <v>1374404</v>
      </c>
      <c r="BO228" s="338"/>
      <c r="BP228" s="338"/>
      <c r="BQ228" s="338"/>
      <c r="BR228" s="338"/>
      <c r="BS228" s="1156"/>
      <c r="BT228" s="338"/>
      <c r="BU228" s="338"/>
      <c r="BV228" s="338"/>
      <c r="BW228" s="338"/>
      <c r="BX228" s="338"/>
      <c r="BY228" s="964">
        <v>234349</v>
      </c>
      <c r="BZ228" s="60">
        <v>182389</v>
      </c>
      <c r="CA228" s="60">
        <v>268000</v>
      </c>
      <c r="CB228" s="60">
        <v>271639</v>
      </c>
      <c r="CC228" s="1060">
        <v>529820</v>
      </c>
      <c r="CK228" s="59">
        <v>131855</v>
      </c>
      <c r="CL228" s="60">
        <v>547613</v>
      </c>
      <c r="CM228" s="60">
        <v>366998</v>
      </c>
      <c r="CN228" s="60">
        <v>521813</v>
      </c>
      <c r="CO228" s="1060">
        <v>1004837</v>
      </c>
      <c r="CU228" s="265">
        <v>5452</v>
      </c>
      <c r="CV228" s="248">
        <v>29892</v>
      </c>
      <c r="CW228" s="248">
        <v>18374</v>
      </c>
      <c r="CX228" s="1061">
        <v>5342</v>
      </c>
      <c r="DD228" s="293"/>
      <c r="DE228" s="338"/>
      <c r="DF228" s="338"/>
      <c r="DG228" s="338"/>
      <c r="DH228" s="338"/>
      <c r="DI228" s="338"/>
      <c r="DJ228" s="338"/>
      <c r="DK228" s="338"/>
      <c r="DL228" s="1103"/>
      <c r="DM228" s="338"/>
      <c r="DN228" s="338"/>
      <c r="DO228" s="338"/>
      <c r="DP228" s="338"/>
      <c r="DQ228" s="338"/>
      <c r="DR228" s="337"/>
      <c r="DS228" s="338"/>
      <c r="DT228" s="338"/>
      <c r="DU228" s="338"/>
      <c r="DV228" s="338"/>
      <c r="DW228" s="338"/>
      <c r="DX228" s="1103"/>
      <c r="DY228" s="338"/>
      <c r="DZ228" s="338"/>
      <c r="EA228" s="338"/>
      <c r="EB228" s="338"/>
      <c r="EC228" s="338"/>
      <c r="ED228" s="59">
        <v>485983</v>
      </c>
      <c r="EE228" s="338"/>
      <c r="EF228" s="338"/>
      <c r="EG228" s="338"/>
      <c r="EH228" s="338"/>
      <c r="EI228" s="338"/>
      <c r="EJ228" s="338"/>
      <c r="EK228" s="338"/>
      <c r="EL228" s="1103"/>
      <c r="EM228" s="338"/>
      <c r="EN228" s="338"/>
      <c r="ER228" s="1253"/>
      <c r="ES228" s="59">
        <v>55448</v>
      </c>
      <c r="ET228" s="60">
        <v>5455</v>
      </c>
      <c r="EU228" s="60">
        <v>3163</v>
      </c>
      <c r="EW228" s="1131"/>
      <c r="EX228" s="580" t="s">
        <v>711</v>
      </c>
      <c r="EY228" s="248">
        <v>3545</v>
      </c>
      <c r="EZ228" s="248">
        <v>14758</v>
      </c>
      <c r="FA228" s="248">
        <v>2924</v>
      </c>
      <c r="FB228" s="248">
        <v>20036</v>
      </c>
      <c r="FC228" s="248">
        <v>2707</v>
      </c>
      <c r="FD228" s="248">
        <v>2409</v>
      </c>
      <c r="FE228" s="248">
        <v>3410</v>
      </c>
      <c r="FF228" s="248">
        <v>4213</v>
      </c>
      <c r="FG228" s="248">
        <v>3833</v>
      </c>
      <c r="FH228" s="248">
        <v>9907</v>
      </c>
      <c r="FI228" s="248">
        <v>3681</v>
      </c>
      <c r="FJ228" s="248">
        <v>2490</v>
      </c>
      <c r="FK228" s="248">
        <v>3852</v>
      </c>
      <c r="FL228" s="248">
        <v>1978</v>
      </c>
      <c r="FM228" s="248">
        <v>5823</v>
      </c>
      <c r="FN228" s="248">
        <v>3095</v>
      </c>
      <c r="FO228" s="248">
        <v>3833</v>
      </c>
      <c r="FQ228" s="1379"/>
      <c r="FR228" s="262">
        <v>1933</v>
      </c>
      <c r="FS228" s="262">
        <v>15305</v>
      </c>
      <c r="FT228" s="262">
        <v>4523</v>
      </c>
      <c r="FU228" s="262">
        <v>2362</v>
      </c>
      <c r="FV228" s="262">
        <v>646</v>
      </c>
      <c r="FW228" s="262">
        <v>1615</v>
      </c>
      <c r="FX228" s="262">
        <v>13529</v>
      </c>
      <c r="FY228" s="262">
        <v>1842</v>
      </c>
      <c r="FZ228" s="262">
        <v>1926</v>
      </c>
      <c r="GA228" s="262">
        <v>689</v>
      </c>
      <c r="GB228" s="262">
        <v>5093</v>
      </c>
      <c r="GC228" s="262">
        <v>25447</v>
      </c>
      <c r="GD228" s="262">
        <v>63260</v>
      </c>
      <c r="GE228" s="262">
        <v>11698</v>
      </c>
      <c r="GF228" s="262">
        <v>2509</v>
      </c>
      <c r="GG228" s="262">
        <v>82448</v>
      </c>
      <c r="GH228" s="262">
        <v>3015</v>
      </c>
      <c r="GI228" s="262">
        <v>5966</v>
      </c>
      <c r="GJ228" s="262">
        <v>1004</v>
      </c>
      <c r="GK228" s="262">
        <v>1458</v>
      </c>
      <c r="GL228" s="262">
        <v>2117</v>
      </c>
      <c r="GM228" s="265">
        <v>10666</v>
      </c>
      <c r="GN228" s="248">
        <v>4640</v>
      </c>
      <c r="GO228" s="248">
        <v>24517</v>
      </c>
      <c r="GP228" s="248">
        <v>13918</v>
      </c>
      <c r="GQ228" s="248">
        <v>9765</v>
      </c>
      <c r="GR228" s="248">
        <v>18660</v>
      </c>
      <c r="GS228" s="248">
        <v>10194</v>
      </c>
      <c r="GT228" s="248">
        <v>9268</v>
      </c>
      <c r="GU228" s="248">
        <v>10308</v>
      </c>
      <c r="GV228" s="248">
        <v>2663</v>
      </c>
      <c r="GW228" s="248">
        <v>7735</v>
      </c>
      <c r="GX228" s="248">
        <v>10128</v>
      </c>
      <c r="GY228" s="248">
        <v>4847</v>
      </c>
      <c r="GZ228" s="248"/>
      <c r="HA228" s="248">
        <v>7556</v>
      </c>
      <c r="HB228" s="248">
        <v>9230</v>
      </c>
      <c r="HC228" s="248">
        <v>12378</v>
      </c>
      <c r="HD228" s="248">
        <v>5465</v>
      </c>
      <c r="HE228" s="248">
        <v>6027</v>
      </c>
      <c r="HF228" s="248">
        <v>2011</v>
      </c>
      <c r="HG228" s="262"/>
      <c r="HH228" s="262"/>
      <c r="HI228" s="60">
        <v>808</v>
      </c>
    </row>
    <row r="229" spans="1:217" s="60" customFormat="1" x14ac:dyDescent="0.25">
      <c r="A229" s="580" t="s">
        <v>712</v>
      </c>
      <c r="B229" s="640"/>
      <c r="C229" s="265">
        <v>95809</v>
      </c>
      <c r="D229" s="248">
        <v>13577</v>
      </c>
      <c r="E229" s="248">
        <v>167253</v>
      </c>
      <c r="F229" s="248">
        <v>369164</v>
      </c>
      <c r="G229" s="248">
        <v>51567</v>
      </c>
      <c r="H229" s="248">
        <v>64720</v>
      </c>
      <c r="I229" s="248">
        <v>83398</v>
      </c>
      <c r="J229" s="60">
        <v>222159</v>
      </c>
      <c r="K229" s="60">
        <v>94865</v>
      </c>
      <c r="L229" s="60">
        <v>58582</v>
      </c>
      <c r="M229" s="248">
        <v>212245</v>
      </c>
      <c r="N229" s="248">
        <v>326212</v>
      </c>
      <c r="O229" s="248">
        <v>642471</v>
      </c>
      <c r="P229" s="248">
        <v>186585</v>
      </c>
      <c r="Q229" s="248">
        <v>74634</v>
      </c>
      <c r="R229" s="248">
        <v>190989</v>
      </c>
      <c r="S229" s="248">
        <v>73499</v>
      </c>
      <c r="T229" s="1061">
        <v>32927</v>
      </c>
      <c r="U229" s="248"/>
      <c r="V229" s="248"/>
      <c r="W229" s="248"/>
      <c r="X229" s="248"/>
      <c r="Y229" s="248"/>
      <c r="AI229" s="469"/>
      <c r="AJ229" s="262">
        <v>142</v>
      </c>
      <c r="AK229" s="262">
        <v>195</v>
      </c>
      <c r="AL229" s="262"/>
      <c r="AM229" s="262">
        <v>194</v>
      </c>
      <c r="AN229" s="1087"/>
      <c r="AO229" s="262"/>
      <c r="AP229" s="262"/>
      <c r="AQ229" s="262"/>
      <c r="AR229" s="262"/>
      <c r="AS229" s="262"/>
      <c r="AT229" s="265">
        <v>577385</v>
      </c>
      <c r="AU229" s="248">
        <v>425182</v>
      </c>
      <c r="AV229" s="248">
        <v>661020</v>
      </c>
      <c r="AW229" s="248">
        <v>871462</v>
      </c>
      <c r="AX229" s="248">
        <v>608787</v>
      </c>
      <c r="AY229" s="248">
        <v>768201</v>
      </c>
      <c r="AZ229" s="248">
        <v>759665</v>
      </c>
      <c r="BA229" s="248">
        <v>693420</v>
      </c>
      <c r="BB229" s="1061">
        <v>241257</v>
      </c>
      <c r="BH229" s="59">
        <v>178146</v>
      </c>
      <c r="BI229" s="60">
        <v>357517</v>
      </c>
      <c r="BJ229" s="60">
        <v>111480</v>
      </c>
      <c r="BK229" s="60">
        <v>333190</v>
      </c>
      <c r="BL229" s="60">
        <v>165981</v>
      </c>
      <c r="BM229" s="60">
        <v>644116</v>
      </c>
      <c r="BN229" s="1222">
        <v>368808</v>
      </c>
      <c r="BO229" s="338"/>
      <c r="BP229" s="338"/>
      <c r="BQ229" s="338"/>
      <c r="BR229" s="338"/>
      <c r="BS229" s="1156"/>
      <c r="BT229" s="338"/>
      <c r="BU229" s="338"/>
      <c r="BV229" s="338"/>
      <c r="BW229" s="338"/>
      <c r="BX229" s="338"/>
      <c r="BY229" s="964">
        <v>182494</v>
      </c>
      <c r="BZ229" s="60">
        <v>170061</v>
      </c>
      <c r="CA229" s="60">
        <v>361719</v>
      </c>
      <c r="CB229" s="60">
        <v>223602</v>
      </c>
      <c r="CC229" s="1060">
        <v>134691</v>
      </c>
      <c r="CK229" s="59">
        <v>563110</v>
      </c>
      <c r="CL229" s="60">
        <v>130953</v>
      </c>
      <c r="CM229" s="60">
        <v>2012930</v>
      </c>
      <c r="CN229" s="60">
        <v>554425</v>
      </c>
      <c r="CO229" s="1060">
        <v>705587</v>
      </c>
      <c r="CU229" s="265">
        <v>659</v>
      </c>
      <c r="CV229" s="248">
        <v>5997</v>
      </c>
      <c r="CW229" s="248">
        <v>1002</v>
      </c>
      <c r="CX229" s="1061">
        <v>667</v>
      </c>
      <c r="DD229" s="293"/>
      <c r="DE229" s="338"/>
      <c r="DF229" s="338"/>
      <c r="DG229" s="338"/>
      <c r="DH229" s="338"/>
      <c r="DI229" s="338"/>
      <c r="DJ229" s="338"/>
      <c r="DK229" s="338"/>
      <c r="DL229" s="1103"/>
      <c r="DM229" s="338"/>
      <c r="DN229" s="338"/>
      <c r="DO229" s="338"/>
      <c r="DP229" s="338"/>
      <c r="DQ229" s="338"/>
      <c r="DR229" s="337"/>
      <c r="DS229" s="338"/>
      <c r="DT229" s="338"/>
      <c r="DU229" s="338"/>
      <c r="DV229" s="338"/>
      <c r="DW229" s="338"/>
      <c r="DX229" s="1103"/>
      <c r="DY229" s="338"/>
      <c r="DZ229" s="338"/>
      <c r="EA229" s="338"/>
      <c r="EB229" s="338"/>
      <c r="EC229" s="338"/>
      <c r="ED229" s="59">
        <v>200683</v>
      </c>
      <c r="EE229" s="338"/>
      <c r="EF229" s="338"/>
      <c r="EG229" s="338"/>
      <c r="EH229" s="338"/>
      <c r="EI229" s="338"/>
      <c r="EJ229" s="338"/>
      <c r="EK229" s="338"/>
      <c r="EL229" s="1103"/>
      <c r="EM229" s="338"/>
      <c r="EN229" s="338"/>
      <c r="ER229" s="1253"/>
      <c r="ES229" s="59">
        <v>18858</v>
      </c>
      <c r="ET229" s="60">
        <v>2997</v>
      </c>
      <c r="EU229" s="60">
        <v>3005</v>
      </c>
      <c r="EW229" s="1131"/>
      <c r="EX229" s="580" t="s">
        <v>712</v>
      </c>
      <c r="EY229" s="248">
        <v>1694</v>
      </c>
      <c r="EZ229" s="248">
        <v>4570</v>
      </c>
      <c r="FA229" s="248">
        <v>1287</v>
      </c>
      <c r="FB229" s="248">
        <v>6524</v>
      </c>
      <c r="FC229" s="248">
        <v>1003</v>
      </c>
      <c r="FD229" s="248">
        <v>1703</v>
      </c>
      <c r="FE229" s="248">
        <v>1587</v>
      </c>
      <c r="FF229" s="248">
        <v>2010</v>
      </c>
      <c r="FG229" s="248">
        <v>1165</v>
      </c>
      <c r="FH229" s="248">
        <v>2164</v>
      </c>
      <c r="FI229" s="248">
        <v>1547</v>
      </c>
      <c r="FJ229" s="248">
        <v>1181</v>
      </c>
      <c r="FK229" s="248">
        <v>1880</v>
      </c>
      <c r="FL229" s="248">
        <v>966</v>
      </c>
      <c r="FM229" s="248">
        <v>2429</v>
      </c>
      <c r="FN229" s="248">
        <v>756</v>
      </c>
      <c r="FO229" s="248">
        <v>1720</v>
      </c>
      <c r="FQ229" s="1379"/>
      <c r="FR229" s="262">
        <v>1122</v>
      </c>
      <c r="FS229" s="262">
        <v>5751</v>
      </c>
      <c r="FT229" s="262">
        <v>1532</v>
      </c>
      <c r="FU229" s="262">
        <v>697</v>
      </c>
      <c r="FV229" s="262">
        <v>375</v>
      </c>
      <c r="FW229" s="262">
        <v>994</v>
      </c>
      <c r="FX229" s="262">
        <v>3592</v>
      </c>
      <c r="FY229" s="262">
        <v>520</v>
      </c>
      <c r="FZ229" s="262">
        <v>813</v>
      </c>
      <c r="GA229" s="262">
        <v>473</v>
      </c>
      <c r="GB229" s="262">
        <v>1382</v>
      </c>
      <c r="GC229" s="262">
        <v>9340</v>
      </c>
      <c r="GD229" s="262">
        <v>7305</v>
      </c>
      <c r="GE229" s="262">
        <v>3332</v>
      </c>
      <c r="GF229" s="262">
        <v>1431</v>
      </c>
      <c r="GG229" s="262">
        <v>28752</v>
      </c>
      <c r="GH229" s="262">
        <v>830</v>
      </c>
      <c r="GI229" s="262">
        <v>2931</v>
      </c>
      <c r="GJ229" s="262">
        <v>310</v>
      </c>
      <c r="GK229" s="262">
        <v>716</v>
      </c>
      <c r="GL229" s="262">
        <v>594</v>
      </c>
      <c r="GM229" s="265">
        <v>5261</v>
      </c>
      <c r="GN229" s="248">
        <v>2695</v>
      </c>
      <c r="GO229" s="248">
        <v>6893</v>
      </c>
      <c r="GP229" s="248">
        <v>7375</v>
      </c>
      <c r="GQ229" s="248">
        <v>9234</v>
      </c>
      <c r="GR229" s="248">
        <v>7366</v>
      </c>
      <c r="GS229" s="248">
        <v>6141</v>
      </c>
      <c r="GT229" s="248">
        <v>4452</v>
      </c>
      <c r="GU229" s="248">
        <v>4937</v>
      </c>
      <c r="GV229" s="248">
        <v>2300</v>
      </c>
      <c r="GW229" s="248">
        <v>2834</v>
      </c>
      <c r="GX229" s="248">
        <v>5009</v>
      </c>
      <c r="GY229" s="248">
        <v>3046</v>
      </c>
      <c r="GZ229" s="248"/>
      <c r="HA229" s="248">
        <v>4328</v>
      </c>
      <c r="HB229" s="248">
        <v>4342</v>
      </c>
      <c r="HC229" s="248">
        <v>4608</v>
      </c>
      <c r="HD229" s="248">
        <v>2646</v>
      </c>
      <c r="HE229" s="248">
        <v>3548</v>
      </c>
      <c r="HF229" s="248">
        <v>615</v>
      </c>
      <c r="HG229" s="262"/>
      <c r="HH229" s="262"/>
      <c r="HI229" s="60">
        <v>657</v>
      </c>
    </row>
    <row r="230" spans="1:217" s="60" customFormat="1" x14ac:dyDescent="0.25">
      <c r="A230" s="580" t="s">
        <v>703</v>
      </c>
      <c r="B230" s="640"/>
      <c r="C230" s="265">
        <v>90149</v>
      </c>
      <c r="D230" s="248">
        <v>47718</v>
      </c>
      <c r="E230" s="248">
        <v>156289</v>
      </c>
      <c r="F230" s="248">
        <v>101637</v>
      </c>
      <c r="G230" s="248">
        <v>11885</v>
      </c>
      <c r="H230" s="248">
        <v>63136</v>
      </c>
      <c r="I230" s="248">
        <v>25766</v>
      </c>
      <c r="J230" s="60">
        <v>9855</v>
      </c>
      <c r="K230" s="60">
        <v>64011</v>
      </c>
      <c r="L230" s="60">
        <v>24623</v>
      </c>
      <c r="M230" s="248">
        <v>33481</v>
      </c>
      <c r="N230" s="248">
        <v>117557</v>
      </c>
      <c r="O230" s="248">
        <v>97424</v>
      </c>
      <c r="P230" s="248">
        <v>71510</v>
      </c>
      <c r="Q230" s="248">
        <v>105637</v>
      </c>
      <c r="R230" s="248">
        <v>41629</v>
      </c>
      <c r="S230" s="248">
        <v>44488</v>
      </c>
      <c r="T230" s="1061">
        <v>21342</v>
      </c>
      <c r="U230" s="248"/>
      <c r="V230" s="248"/>
      <c r="W230" s="248"/>
      <c r="X230" s="248"/>
      <c r="Y230" s="248"/>
      <c r="AI230" s="469">
        <v>4371</v>
      </c>
      <c r="AJ230" s="262">
        <v>488</v>
      </c>
      <c r="AK230" s="262">
        <v>7550</v>
      </c>
      <c r="AL230" s="262">
        <v>7533</v>
      </c>
      <c r="AM230" s="654">
        <v>752</v>
      </c>
      <c r="AN230" s="1087">
        <v>6243</v>
      </c>
      <c r="AO230" s="262"/>
      <c r="AP230" s="262"/>
      <c r="AQ230" s="262"/>
      <c r="AR230" s="262"/>
      <c r="AS230" s="262"/>
      <c r="AT230" s="265">
        <v>71106</v>
      </c>
      <c r="AU230" s="248">
        <v>136287</v>
      </c>
      <c r="AV230" s="248">
        <v>43093</v>
      </c>
      <c r="AW230" s="248">
        <v>90981</v>
      </c>
      <c r="AX230" s="248">
        <v>104045</v>
      </c>
      <c r="AY230" s="248">
        <v>57301</v>
      </c>
      <c r="AZ230" s="248">
        <v>51131</v>
      </c>
      <c r="BA230" s="248">
        <v>121823</v>
      </c>
      <c r="BB230" s="1061">
        <v>111350</v>
      </c>
      <c r="BH230" s="59">
        <v>247889</v>
      </c>
      <c r="BI230" s="60">
        <v>143355</v>
      </c>
      <c r="BJ230" s="60">
        <v>100333</v>
      </c>
      <c r="BK230" s="60">
        <v>63825</v>
      </c>
      <c r="BL230" s="60">
        <v>64421</v>
      </c>
      <c r="BM230" s="60">
        <v>305719</v>
      </c>
      <c r="BN230" s="1222">
        <v>114272</v>
      </c>
      <c r="BO230" s="338"/>
      <c r="BP230" s="338"/>
      <c r="BQ230" s="338"/>
      <c r="BR230" s="338"/>
      <c r="BS230" s="1156"/>
      <c r="BT230" s="338"/>
      <c r="BU230" s="338"/>
      <c r="BV230" s="338"/>
      <c r="BW230" s="338"/>
      <c r="BX230" s="338"/>
      <c r="BY230" s="964">
        <v>47476</v>
      </c>
      <c r="BZ230" s="60">
        <v>23238</v>
      </c>
      <c r="CA230" s="60">
        <v>18441</v>
      </c>
      <c r="CB230" s="60">
        <v>22806</v>
      </c>
      <c r="CC230" s="1060">
        <v>67060</v>
      </c>
      <c r="CK230" s="59"/>
      <c r="CL230" s="60">
        <v>20146</v>
      </c>
      <c r="CN230" s="60">
        <v>4723</v>
      </c>
      <c r="CO230" s="1060">
        <v>3072</v>
      </c>
      <c r="CU230" s="265">
        <v>46136</v>
      </c>
      <c r="CV230" s="248">
        <v>3947</v>
      </c>
      <c r="CW230" s="248">
        <v>131674</v>
      </c>
      <c r="CX230" s="1061">
        <v>55030</v>
      </c>
      <c r="DD230" s="293"/>
      <c r="DE230" s="338"/>
      <c r="DF230" s="338"/>
      <c r="DG230" s="338"/>
      <c r="DH230" s="338"/>
      <c r="DI230" s="338"/>
      <c r="DJ230" s="338"/>
      <c r="DK230" s="338"/>
      <c r="DL230" s="1103"/>
      <c r="DM230" s="338"/>
      <c r="DN230" s="338"/>
      <c r="DO230" s="338"/>
      <c r="DP230" s="338"/>
      <c r="DQ230" s="338"/>
      <c r="DR230" s="337"/>
      <c r="DS230" s="338"/>
      <c r="DT230" s="338"/>
      <c r="DU230" s="338"/>
      <c r="DV230" s="338"/>
      <c r="DW230" s="338"/>
      <c r="DX230" s="1103"/>
      <c r="DY230" s="338"/>
      <c r="DZ230" s="338"/>
      <c r="EA230" s="338"/>
      <c r="EB230" s="338"/>
      <c r="EC230" s="338"/>
      <c r="ED230" s="59">
        <v>48467</v>
      </c>
      <c r="EE230" s="338"/>
      <c r="EF230" s="338"/>
      <c r="EG230" s="338"/>
      <c r="EH230" s="338"/>
      <c r="EI230" s="338"/>
      <c r="EJ230" s="338"/>
      <c r="EK230" s="338"/>
      <c r="EL230" s="1103"/>
      <c r="EM230" s="338"/>
      <c r="EN230" s="338"/>
      <c r="ER230" s="1253"/>
      <c r="ES230" s="59"/>
      <c r="ET230" s="60">
        <v>1431</v>
      </c>
      <c r="EW230" s="1131"/>
      <c r="EX230" s="580" t="s">
        <v>703</v>
      </c>
      <c r="EY230" s="248">
        <v>113976</v>
      </c>
      <c r="EZ230" s="248">
        <v>136612</v>
      </c>
      <c r="FA230" s="248">
        <v>86413</v>
      </c>
      <c r="FB230" s="248">
        <v>108040</v>
      </c>
      <c r="FC230" s="248">
        <v>70711</v>
      </c>
      <c r="FD230" s="248">
        <v>137108</v>
      </c>
      <c r="FE230" s="248">
        <v>50048</v>
      </c>
      <c r="FF230" s="248">
        <v>146733</v>
      </c>
      <c r="FG230" s="248">
        <v>84278</v>
      </c>
      <c r="FH230" s="248">
        <v>113507</v>
      </c>
      <c r="FI230" s="248">
        <v>124624</v>
      </c>
      <c r="FJ230" s="248">
        <v>139629</v>
      </c>
      <c r="FK230" s="248">
        <v>203600</v>
      </c>
      <c r="FL230" s="248">
        <v>137619</v>
      </c>
      <c r="FM230" s="248">
        <v>146853</v>
      </c>
      <c r="FN230" s="248">
        <v>187946</v>
      </c>
      <c r="FO230" s="248">
        <v>128890</v>
      </c>
      <c r="FQ230" s="1379"/>
      <c r="FR230" s="262">
        <v>5006</v>
      </c>
      <c r="FS230" s="262">
        <v>12655</v>
      </c>
      <c r="FT230" s="262">
        <v>12334</v>
      </c>
      <c r="FU230" s="262">
        <v>11100</v>
      </c>
      <c r="FV230" s="262">
        <v>3089</v>
      </c>
      <c r="FW230" s="262">
        <v>10947</v>
      </c>
      <c r="FX230" s="262">
        <v>16822</v>
      </c>
      <c r="FY230" s="262">
        <v>5862</v>
      </c>
      <c r="FZ230" s="262">
        <v>9434</v>
      </c>
      <c r="GA230" s="262">
        <v>3752</v>
      </c>
      <c r="GB230" s="262">
        <v>10023</v>
      </c>
      <c r="GC230" s="262">
        <v>42906</v>
      </c>
      <c r="GD230" s="262">
        <v>32428</v>
      </c>
      <c r="GE230" s="262">
        <v>16430</v>
      </c>
      <c r="GF230" s="262">
        <v>8853</v>
      </c>
      <c r="GG230" s="262">
        <v>19598</v>
      </c>
      <c r="GH230" s="262">
        <v>10841</v>
      </c>
      <c r="GI230" s="262">
        <v>17249</v>
      </c>
      <c r="GJ230" s="262">
        <v>2844</v>
      </c>
      <c r="GK230" s="262">
        <v>6068</v>
      </c>
      <c r="GL230" s="262">
        <v>5039</v>
      </c>
      <c r="GM230" s="265">
        <v>106262</v>
      </c>
      <c r="GN230" s="248">
        <v>130384</v>
      </c>
      <c r="GO230" s="248">
        <v>121576</v>
      </c>
      <c r="GP230" s="248">
        <v>311264</v>
      </c>
      <c r="GQ230" s="248">
        <v>136577</v>
      </c>
      <c r="GR230" s="248">
        <v>273895</v>
      </c>
      <c r="GS230" s="248">
        <v>318243</v>
      </c>
      <c r="GT230" s="248">
        <v>107809</v>
      </c>
      <c r="GU230" s="248">
        <v>306303</v>
      </c>
      <c r="GV230" s="248">
        <v>102214</v>
      </c>
      <c r="GW230" s="248">
        <v>87756</v>
      </c>
      <c r="GX230" s="248">
        <v>151714</v>
      </c>
      <c r="GY230" s="248">
        <v>202476</v>
      </c>
      <c r="GZ230" s="248"/>
      <c r="HA230" s="248">
        <v>146881</v>
      </c>
      <c r="HB230" s="248">
        <v>107316</v>
      </c>
      <c r="HC230" s="248">
        <v>83614</v>
      </c>
      <c r="HD230" s="248">
        <v>111639</v>
      </c>
      <c r="HE230" s="248">
        <v>62983</v>
      </c>
      <c r="HF230" s="248">
        <v>12323</v>
      </c>
      <c r="HG230" s="262"/>
      <c r="HH230" s="262"/>
      <c r="HI230" s="60">
        <v>12391</v>
      </c>
    </row>
    <row r="231" spans="1:217" s="60" customFormat="1" x14ac:dyDescent="0.25">
      <c r="A231" s="580" t="s">
        <v>704</v>
      </c>
      <c r="B231" s="640"/>
      <c r="C231" s="265">
        <v>3612</v>
      </c>
      <c r="D231" s="248">
        <v>2009</v>
      </c>
      <c r="E231" s="248">
        <v>26739</v>
      </c>
      <c r="F231" s="248">
        <v>8082</v>
      </c>
      <c r="G231" s="248">
        <v>1698</v>
      </c>
      <c r="H231" s="248">
        <v>12286</v>
      </c>
      <c r="I231" s="248">
        <v>7974</v>
      </c>
      <c r="J231" s="60">
        <v>2380</v>
      </c>
      <c r="K231" s="60">
        <v>7095</v>
      </c>
      <c r="L231" s="60">
        <v>5151</v>
      </c>
      <c r="M231" s="248">
        <v>8409</v>
      </c>
      <c r="N231" s="248">
        <v>3108</v>
      </c>
      <c r="O231" s="248">
        <v>3521</v>
      </c>
      <c r="P231" s="248">
        <v>13842</v>
      </c>
      <c r="Q231" s="248">
        <v>9449</v>
      </c>
      <c r="R231" s="248">
        <v>9239</v>
      </c>
      <c r="S231" s="248">
        <v>8213</v>
      </c>
      <c r="T231" s="1061">
        <v>4943</v>
      </c>
      <c r="U231" s="248"/>
      <c r="V231" s="248"/>
      <c r="W231" s="248"/>
      <c r="X231" s="248"/>
      <c r="Y231" s="248"/>
      <c r="AI231" s="469">
        <v>302</v>
      </c>
      <c r="AJ231" s="262">
        <v>1322</v>
      </c>
      <c r="AK231" s="262">
        <v>1738</v>
      </c>
      <c r="AL231" s="262">
        <v>1131</v>
      </c>
      <c r="AM231" s="654">
        <v>192</v>
      </c>
      <c r="AN231" s="1087">
        <v>750</v>
      </c>
      <c r="AO231" s="262"/>
      <c r="AP231" s="262"/>
      <c r="AQ231" s="262"/>
      <c r="AR231" s="262"/>
      <c r="AS231" s="262"/>
      <c r="AT231" s="265">
        <v>1933</v>
      </c>
      <c r="AU231" s="248">
        <v>3790</v>
      </c>
      <c r="AV231" s="248">
        <v>2624</v>
      </c>
      <c r="AW231" s="248">
        <v>5153</v>
      </c>
      <c r="AX231" s="248">
        <v>4782</v>
      </c>
      <c r="AY231" s="248">
        <v>6299</v>
      </c>
      <c r="AZ231" s="248">
        <v>3572</v>
      </c>
      <c r="BA231" s="248">
        <v>8646</v>
      </c>
      <c r="BB231" s="1061">
        <v>4653</v>
      </c>
      <c r="BH231" s="59">
        <v>6556</v>
      </c>
      <c r="BI231" s="60">
        <v>10934</v>
      </c>
      <c r="BJ231" s="60">
        <v>6164</v>
      </c>
      <c r="BK231" s="60">
        <v>4607</v>
      </c>
      <c r="BL231" s="60">
        <v>4746</v>
      </c>
      <c r="BM231" s="60">
        <v>10709</v>
      </c>
      <c r="BN231" s="1222">
        <v>9097</v>
      </c>
      <c r="BO231" s="338"/>
      <c r="BP231" s="338"/>
      <c r="BQ231" s="338"/>
      <c r="BR231" s="338"/>
      <c r="BS231" s="1156"/>
      <c r="BT231" s="338"/>
      <c r="BU231" s="338"/>
      <c r="BV231" s="338"/>
      <c r="BW231" s="338"/>
      <c r="BX231" s="338"/>
      <c r="BY231" s="964">
        <v>1961</v>
      </c>
      <c r="BZ231" s="60">
        <v>1279</v>
      </c>
      <c r="CA231" s="60">
        <v>1487</v>
      </c>
      <c r="CB231" s="60">
        <v>1277</v>
      </c>
      <c r="CC231" s="1060">
        <v>2467</v>
      </c>
      <c r="CK231" s="59">
        <v>827</v>
      </c>
      <c r="CL231" s="60">
        <v>1571</v>
      </c>
      <c r="CN231" s="60">
        <v>266</v>
      </c>
      <c r="CO231" s="1060">
        <v>798</v>
      </c>
      <c r="CU231" s="265">
        <v>631</v>
      </c>
      <c r="CV231" s="248">
        <v>235</v>
      </c>
      <c r="CW231" s="248">
        <v>970</v>
      </c>
      <c r="CX231" s="1061">
        <v>495</v>
      </c>
      <c r="DD231" s="293"/>
      <c r="DE231" s="338"/>
      <c r="DF231" s="338"/>
      <c r="DG231" s="338"/>
      <c r="DH231" s="338"/>
      <c r="DI231" s="338"/>
      <c r="DJ231" s="338"/>
      <c r="DK231" s="338"/>
      <c r="DL231" s="1103"/>
      <c r="DM231" s="338"/>
      <c r="DN231" s="338"/>
      <c r="DO231" s="338"/>
      <c r="DP231" s="338"/>
      <c r="DQ231" s="338"/>
      <c r="DR231" s="337"/>
      <c r="DS231" s="338"/>
      <c r="DT231" s="338"/>
      <c r="DU231" s="338"/>
      <c r="DV231" s="338"/>
      <c r="DW231" s="338"/>
      <c r="DX231" s="1103"/>
      <c r="DY231" s="338"/>
      <c r="DZ231" s="338"/>
      <c r="EA231" s="338"/>
      <c r="EB231" s="338"/>
      <c r="EC231" s="338"/>
      <c r="ED231" s="59">
        <v>3141</v>
      </c>
      <c r="EE231" s="338"/>
      <c r="EF231" s="338"/>
      <c r="EG231" s="338"/>
      <c r="EH231" s="338"/>
      <c r="EI231" s="338"/>
      <c r="EJ231" s="338"/>
      <c r="EK231" s="338"/>
      <c r="EL231" s="1103"/>
      <c r="EM231" s="338"/>
      <c r="EN231" s="338"/>
      <c r="ER231" s="1253"/>
      <c r="ES231" s="59">
        <v>343</v>
      </c>
      <c r="ET231" s="60">
        <v>361</v>
      </c>
      <c r="EU231" s="60">
        <v>640</v>
      </c>
      <c r="EW231" s="1131"/>
      <c r="EX231" s="580" t="s">
        <v>704</v>
      </c>
      <c r="EY231" s="248">
        <v>5262</v>
      </c>
      <c r="EZ231" s="248">
        <v>5939</v>
      </c>
      <c r="FA231" s="248">
        <v>5847</v>
      </c>
      <c r="FB231" s="248">
        <v>7883</v>
      </c>
      <c r="FC231" s="248">
        <v>2434</v>
      </c>
      <c r="FD231" s="248">
        <v>5850</v>
      </c>
      <c r="FE231" s="248">
        <v>8928</v>
      </c>
      <c r="FF231" s="248">
        <v>3616</v>
      </c>
      <c r="FG231" s="248">
        <v>8397</v>
      </c>
      <c r="FH231" s="248">
        <v>9051</v>
      </c>
      <c r="FI231" s="248">
        <v>3358</v>
      </c>
      <c r="FJ231" s="248">
        <v>8439</v>
      </c>
      <c r="FK231" s="248">
        <v>7073</v>
      </c>
      <c r="FL231" s="248">
        <v>5402</v>
      </c>
      <c r="FM231" s="248">
        <v>7658</v>
      </c>
      <c r="FN231" s="248">
        <v>9172</v>
      </c>
      <c r="FO231" s="248">
        <v>6185</v>
      </c>
      <c r="FQ231" s="1379"/>
      <c r="FR231" s="262">
        <v>915</v>
      </c>
      <c r="FS231" s="262">
        <v>1426</v>
      </c>
      <c r="FT231" s="262">
        <v>2861</v>
      </c>
      <c r="FU231" s="262">
        <v>5825</v>
      </c>
      <c r="FV231" s="262">
        <v>417</v>
      </c>
      <c r="FW231" s="262">
        <v>2903</v>
      </c>
      <c r="FX231" s="262">
        <v>3474</v>
      </c>
      <c r="FY231" s="262">
        <v>6259</v>
      </c>
      <c r="FZ231" s="262">
        <v>178</v>
      </c>
      <c r="GA231" s="262">
        <v>512</v>
      </c>
      <c r="GB231" s="262">
        <v>3137</v>
      </c>
      <c r="GC231" s="262">
        <v>864</v>
      </c>
      <c r="GD231" s="262">
        <v>846</v>
      </c>
      <c r="GE231" s="262">
        <v>1547</v>
      </c>
      <c r="GF231" s="262">
        <v>3447</v>
      </c>
      <c r="GG231" s="262">
        <v>1484</v>
      </c>
      <c r="GH231" s="262">
        <v>592</v>
      </c>
      <c r="GI231" s="262">
        <v>5002</v>
      </c>
      <c r="GJ231" s="262">
        <v>815</v>
      </c>
      <c r="GK231" s="262">
        <v>5470</v>
      </c>
      <c r="GL231" s="262">
        <v>536</v>
      </c>
      <c r="GM231" s="265">
        <v>23162</v>
      </c>
      <c r="GN231" s="248">
        <v>16944</v>
      </c>
      <c r="GO231" s="248">
        <v>26967</v>
      </c>
      <c r="GP231" s="248">
        <v>37213</v>
      </c>
      <c r="GQ231" s="248">
        <v>22045</v>
      </c>
      <c r="GR231" s="248">
        <v>45031</v>
      </c>
      <c r="GS231" s="248">
        <v>45518</v>
      </c>
      <c r="GT231" s="248">
        <v>26457</v>
      </c>
      <c r="GU231" s="248">
        <v>41293</v>
      </c>
      <c r="GV231" s="248">
        <v>12724</v>
      </c>
      <c r="GW231" s="248">
        <v>20317</v>
      </c>
      <c r="GX231" s="248">
        <v>46653</v>
      </c>
      <c r="GY231" s="248">
        <v>28031</v>
      </c>
      <c r="GZ231" s="248"/>
      <c r="HA231" s="248">
        <v>21345</v>
      </c>
      <c r="HB231" s="248">
        <v>15650</v>
      </c>
      <c r="HC231" s="248">
        <v>19266</v>
      </c>
      <c r="HD231" s="248">
        <v>18563</v>
      </c>
      <c r="HE231" s="248">
        <v>17111</v>
      </c>
      <c r="HF231" s="248">
        <v>5066</v>
      </c>
      <c r="HG231" s="262"/>
      <c r="HH231" s="262"/>
      <c r="HI231" s="60">
        <v>637</v>
      </c>
    </row>
    <row r="232" spans="1:217" s="60" customFormat="1" x14ac:dyDescent="0.25">
      <c r="A232" s="580" t="s">
        <v>705</v>
      </c>
      <c r="B232" s="640"/>
      <c r="C232" s="265">
        <v>375469</v>
      </c>
      <c r="D232" s="248">
        <v>241017</v>
      </c>
      <c r="E232" s="248">
        <v>711886</v>
      </c>
      <c r="F232" s="248">
        <v>454023</v>
      </c>
      <c r="G232" s="248">
        <v>138589</v>
      </c>
      <c r="H232" s="248">
        <v>849378</v>
      </c>
      <c r="I232" s="248">
        <v>576275</v>
      </c>
      <c r="J232" s="60">
        <v>300761</v>
      </c>
      <c r="K232" s="60">
        <v>902486</v>
      </c>
      <c r="L232" s="60">
        <v>436434</v>
      </c>
      <c r="M232" s="248">
        <v>194893</v>
      </c>
      <c r="N232" s="248">
        <v>956027</v>
      </c>
      <c r="O232" s="248">
        <v>1465826</v>
      </c>
      <c r="P232" s="248">
        <v>336875</v>
      </c>
      <c r="Q232" s="248">
        <v>1302551</v>
      </c>
      <c r="R232" s="248">
        <v>268514</v>
      </c>
      <c r="S232" s="248">
        <v>197098</v>
      </c>
      <c r="T232" s="1061">
        <v>108449</v>
      </c>
      <c r="U232" s="248"/>
      <c r="V232" s="248"/>
      <c r="W232" s="248"/>
      <c r="X232" s="248"/>
      <c r="Y232" s="248"/>
      <c r="AI232" s="469">
        <v>10571</v>
      </c>
      <c r="AJ232" s="262">
        <v>59953</v>
      </c>
      <c r="AK232" s="262">
        <v>29139</v>
      </c>
      <c r="AL232" s="262">
        <v>27000</v>
      </c>
      <c r="AM232" s="654">
        <v>52329</v>
      </c>
      <c r="AN232" s="1087">
        <v>21901</v>
      </c>
      <c r="AO232" s="262"/>
      <c r="AP232" s="262"/>
      <c r="AQ232" s="262"/>
      <c r="AR232" s="262"/>
      <c r="AS232" s="262"/>
      <c r="AT232" s="265">
        <v>333055</v>
      </c>
      <c r="AU232" s="248">
        <v>795345</v>
      </c>
      <c r="AV232" s="248">
        <v>1351912</v>
      </c>
      <c r="AW232" s="248">
        <v>1618703</v>
      </c>
      <c r="AX232" s="248">
        <v>1389742</v>
      </c>
      <c r="AY232" s="248">
        <v>1599581</v>
      </c>
      <c r="AZ232" s="248">
        <v>1088068</v>
      </c>
      <c r="BA232" s="248">
        <v>1085984</v>
      </c>
      <c r="BB232" s="1061">
        <v>642034</v>
      </c>
      <c r="BH232" s="59">
        <v>1219513</v>
      </c>
      <c r="BI232" s="60">
        <v>1088277</v>
      </c>
      <c r="BJ232" s="60">
        <v>709129</v>
      </c>
      <c r="BK232" s="60">
        <v>711471</v>
      </c>
      <c r="BL232" s="60">
        <v>591463</v>
      </c>
      <c r="BM232" s="60">
        <v>1843866</v>
      </c>
      <c r="BN232" s="1222">
        <v>744066</v>
      </c>
      <c r="BO232" s="338"/>
      <c r="BP232" s="338"/>
      <c r="BQ232" s="338"/>
      <c r="BR232" s="338"/>
      <c r="BS232" s="1156"/>
      <c r="BT232" s="338"/>
      <c r="BU232" s="338"/>
      <c r="BV232" s="338"/>
      <c r="BW232" s="338"/>
      <c r="BX232" s="338"/>
      <c r="BY232" s="964">
        <v>219589</v>
      </c>
      <c r="BZ232" s="60">
        <v>149043</v>
      </c>
      <c r="CA232" s="60">
        <v>140554</v>
      </c>
      <c r="CB232" s="60">
        <v>133194</v>
      </c>
      <c r="CC232" s="1060">
        <v>292926</v>
      </c>
      <c r="CK232" s="59">
        <v>44345</v>
      </c>
      <c r="CL232" s="60">
        <v>1381935</v>
      </c>
      <c r="CM232" s="60">
        <v>68598</v>
      </c>
      <c r="CN232" s="60">
        <v>577518</v>
      </c>
      <c r="CO232" s="1060">
        <v>266957</v>
      </c>
      <c r="CU232" s="265">
        <v>132576</v>
      </c>
      <c r="CV232" s="248">
        <v>12448</v>
      </c>
      <c r="CW232" s="248">
        <v>303848</v>
      </c>
      <c r="CX232" s="1061">
        <v>73783</v>
      </c>
      <c r="DD232" s="293"/>
      <c r="DE232" s="338"/>
      <c r="DF232" s="338"/>
      <c r="DG232" s="338"/>
      <c r="DH232" s="338"/>
      <c r="DI232" s="338"/>
      <c r="DJ232" s="338"/>
      <c r="DK232" s="338"/>
      <c r="DL232" s="1103"/>
      <c r="DM232" s="338"/>
      <c r="DN232" s="338"/>
      <c r="DO232" s="338"/>
      <c r="DP232" s="338"/>
      <c r="DQ232" s="338"/>
      <c r="DR232" s="337"/>
      <c r="DS232" s="338"/>
      <c r="DT232" s="338"/>
      <c r="DU232" s="338"/>
      <c r="DV232" s="338"/>
      <c r="DW232" s="338"/>
      <c r="DX232" s="1103"/>
      <c r="DY232" s="338"/>
      <c r="DZ232" s="338"/>
      <c r="EA232" s="338"/>
      <c r="EB232" s="338"/>
      <c r="EC232" s="338"/>
      <c r="ED232" s="59">
        <v>377367</v>
      </c>
      <c r="EE232" s="338"/>
      <c r="EF232" s="338"/>
      <c r="EG232" s="338"/>
      <c r="EH232" s="338"/>
      <c r="EI232" s="338"/>
      <c r="EJ232" s="338"/>
      <c r="EK232" s="338"/>
      <c r="EL232" s="1103"/>
      <c r="EM232" s="338"/>
      <c r="EN232" s="338"/>
      <c r="ER232" s="1253"/>
      <c r="ES232" s="59">
        <v>6200</v>
      </c>
      <c r="ET232" s="60">
        <v>11028</v>
      </c>
      <c r="EU232" s="60">
        <v>6132</v>
      </c>
      <c r="EW232" s="1131"/>
      <c r="EX232" s="580" t="s">
        <v>705</v>
      </c>
      <c r="EY232" s="248">
        <v>374708</v>
      </c>
      <c r="EZ232" s="248">
        <v>634815</v>
      </c>
      <c r="FA232" s="248">
        <v>277918</v>
      </c>
      <c r="FB232" s="248">
        <v>583387</v>
      </c>
      <c r="FC232" s="248">
        <v>250525</v>
      </c>
      <c r="FD232" s="248">
        <v>462511</v>
      </c>
      <c r="FE232" s="248">
        <v>331260</v>
      </c>
      <c r="FF232" s="248">
        <v>418885</v>
      </c>
      <c r="FG232" s="248">
        <v>339386</v>
      </c>
      <c r="FH232" s="248">
        <v>663752</v>
      </c>
      <c r="FI232" s="248">
        <v>455465</v>
      </c>
      <c r="FJ232" s="248">
        <v>377175</v>
      </c>
      <c r="FK232" s="248">
        <v>594104</v>
      </c>
      <c r="FL232" s="248">
        <v>356683</v>
      </c>
      <c r="FM232" s="248">
        <v>502343</v>
      </c>
      <c r="FN232" s="248">
        <v>640589</v>
      </c>
      <c r="FO232" s="248">
        <v>482965</v>
      </c>
      <c r="FQ232" s="1379"/>
      <c r="FR232" s="262">
        <v>42613</v>
      </c>
      <c r="FS232" s="262">
        <v>101509</v>
      </c>
      <c r="FT232" s="262">
        <v>57627</v>
      </c>
      <c r="FU232" s="262">
        <v>61606</v>
      </c>
      <c r="FV232" s="262">
        <v>32351</v>
      </c>
      <c r="FW232" s="262">
        <v>92338</v>
      </c>
      <c r="FX232" s="262">
        <v>159843</v>
      </c>
      <c r="FY232" s="262">
        <v>64743</v>
      </c>
      <c r="FZ232" s="262">
        <v>96371</v>
      </c>
      <c r="GA232" s="262">
        <v>51086</v>
      </c>
      <c r="GB232" s="262">
        <v>90852</v>
      </c>
      <c r="GC232" s="262">
        <v>305397</v>
      </c>
      <c r="GD232" s="262">
        <v>271696</v>
      </c>
      <c r="GE232" s="262">
        <v>108198</v>
      </c>
      <c r="GF232" s="262">
        <v>101814</v>
      </c>
      <c r="GG232" s="262">
        <v>162085</v>
      </c>
      <c r="GH232" s="262">
        <v>74121</v>
      </c>
      <c r="GI232" s="262">
        <v>105852</v>
      </c>
      <c r="GJ232" s="262">
        <v>29253</v>
      </c>
      <c r="GK232" s="262">
        <v>47489</v>
      </c>
      <c r="GL232" s="262">
        <v>76724</v>
      </c>
      <c r="GM232" s="265">
        <v>454265</v>
      </c>
      <c r="GN232" s="248">
        <v>418955</v>
      </c>
      <c r="GO232" s="248">
        <v>448870</v>
      </c>
      <c r="GP232" s="248">
        <v>1070223</v>
      </c>
      <c r="GQ232" s="248">
        <v>502828</v>
      </c>
      <c r="GR232" s="248">
        <v>854144</v>
      </c>
      <c r="GS232" s="248">
        <v>1087081</v>
      </c>
      <c r="GT232" s="248">
        <v>400321</v>
      </c>
      <c r="GU232" s="248">
        <v>759143</v>
      </c>
      <c r="GV232" s="248">
        <v>395659</v>
      </c>
      <c r="GW232" s="248">
        <v>391880</v>
      </c>
      <c r="GX232" s="248">
        <v>479473</v>
      </c>
      <c r="GY232" s="248">
        <v>644830</v>
      </c>
      <c r="GZ232" s="248"/>
      <c r="HA232" s="248">
        <v>624625</v>
      </c>
      <c r="HB232" s="248">
        <v>368906</v>
      </c>
      <c r="HC232" s="248">
        <v>444610</v>
      </c>
      <c r="HD232" s="248">
        <v>316419</v>
      </c>
      <c r="HE232" s="248">
        <v>194122</v>
      </c>
      <c r="HF232" s="248">
        <v>67450</v>
      </c>
      <c r="HG232" s="262"/>
      <c r="HH232" s="262"/>
      <c r="HI232" s="60">
        <v>110731</v>
      </c>
    </row>
    <row r="233" spans="1:217" s="60" customFormat="1" x14ac:dyDescent="0.25">
      <c r="A233" s="580" t="s">
        <v>706</v>
      </c>
      <c r="B233" s="234"/>
      <c r="C233" s="265">
        <v>103217</v>
      </c>
      <c r="D233" s="248">
        <v>237931</v>
      </c>
      <c r="E233" s="248">
        <v>231167</v>
      </c>
      <c r="F233" s="248">
        <v>278660</v>
      </c>
      <c r="G233" s="248">
        <v>76885</v>
      </c>
      <c r="H233" s="248">
        <v>252392</v>
      </c>
      <c r="I233" s="248">
        <v>293487</v>
      </c>
      <c r="J233" s="60">
        <v>228632</v>
      </c>
      <c r="K233" s="60">
        <v>124771</v>
      </c>
      <c r="L233" s="60">
        <v>112058</v>
      </c>
      <c r="M233" s="248">
        <v>242566</v>
      </c>
      <c r="N233" s="248">
        <v>244372</v>
      </c>
      <c r="O233" s="248">
        <v>297819</v>
      </c>
      <c r="P233" s="248">
        <v>139263</v>
      </c>
      <c r="Q233" s="248">
        <v>176805</v>
      </c>
      <c r="R233" s="248">
        <v>96563</v>
      </c>
      <c r="S233" s="248">
        <v>158117</v>
      </c>
      <c r="T233" s="1061">
        <v>40098</v>
      </c>
      <c r="U233" s="248"/>
      <c r="V233" s="248"/>
      <c r="W233" s="248"/>
      <c r="X233" s="248"/>
      <c r="Y233" s="248"/>
      <c r="AI233" s="469">
        <v>55938</v>
      </c>
      <c r="AJ233" s="262">
        <v>40696</v>
      </c>
      <c r="AK233" s="262">
        <v>68974</v>
      </c>
      <c r="AL233" s="262">
        <v>29591</v>
      </c>
      <c r="AM233" s="654">
        <v>50909</v>
      </c>
      <c r="AN233" s="1087">
        <v>29616</v>
      </c>
      <c r="AO233" s="262"/>
      <c r="AP233" s="262"/>
      <c r="AQ233" s="262"/>
      <c r="AR233" s="262"/>
      <c r="AS233" s="262"/>
      <c r="AT233" s="265">
        <v>142248</v>
      </c>
      <c r="AU233" s="248">
        <v>159435</v>
      </c>
      <c r="AV233" s="248">
        <v>461944</v>
      </c>
      <c r="AW233" s="248">
        <v>474276</v>
      </c>
      <c r="AX233" s="248">
        <v>280920</v>
      </c>
      <c r="AY233" s="248">
        <v>503407</v>
      </c>
      <c r="AZ233" s="248">
        <v>345493</v>
      </c>
      <c r="BA233" s="248">
        <v>199551</v>
      </c>
      <c r="BB233" s="1061">
        <v>193201</v>
      </c>
      <c r="BH233" s="59">
        <v>399212</v>
      </c>
      <c r="BI233" s="60">
        <v>243228</v>
      </c>
      <c r="BJ233" s="60">
        <v>176130</v>
      </c>
      <c r="BK233" s="60">
        <v>217076</v>
      </c>
      <c r="BL233" s="60">
        <v>139227</v>
      </c>
      <c r="BM233" s="60">
        <v>223036</v>
      </c>
      <c r="BN233" s="1222">
        <v>151665</v>
      </c>
      <c r="BO233" s="338"/>
      <c r="BP233" s="338"/>
      <c r="BQ233" s="338"/>
      <c r="BR233" s="338"/>
      <c r="BS233" s="1156"/>
      <c r="BT233" s="338"/>
      <c r="BU233" s="338"/>
      <c r="BV233" s="338"/>
      <c r="BW233" s="338"/>
      <c r="BX233" s="338"/>
      <c r="BY233" s="964">
        <v>34659</v>
      </c>
      <c r="BZ233" s="60">
        <v>31129</v>
      </c>
      <c r="CA233" s="60">
        <v>73075</v>
      </c>
      <c r="CB233" s="60">
        <v>47066</v>
      </c>
      <c r="CC233" s="1060">
        <v>72696</v>
      </c>
      <c r="CK233" s="59">
        <v>44835</v>
      </c>
      <c r="CL233" s="60">
        <v>516968</v>
      </c>
      <c r="CM233" s="60">
        <v>43801</v>
      </c>
      <c r="CN233" s="60">
        <v>77561</v>
      </c>
      <c r="CO233" s="1060">
        <v>39250</v>
      </c>
      <c r="CU233" s="265">
        <v>2225285</v>
      </c>
      <c r="CV233" s="248">
        <v>2164506</v>
      </c>
      <c r="CW233" s="248">
        <v>2619735</v>
      </c>
      <c r="CX233" s="1061">
        <v>6601065</v>
      </c>
      <c r="DD233" s="293"/>
      <c r="DE233" s="338"/>
      <c r="DF233" s="338"/>
      <c r="DG233" s="338"/>
      <c r="DH233" s="338"/>
      <c r="DI233" s="338"/>
      <c r="DJ233" s="338"/>
      <c r="DK233" s="338"/>
      <c r="DL233" s="1103"/>
      <c r="DM233" s="338"/>
      <c r="DN233" s="338"/>
      <c r="DO233" s="338"/>
      <c r="DP233" s="338"/>
      <c r="DQ233" s="338"/>
      <c r="DR233" s="337"/>
      <c r="DS233" s="338"/>
      <c r="DT233" s="338"/>
      <c r="DU233" s="338"/>
      <c r="DV233" s="338"/>
      <c r="DW233" s="338"/>
      <c r="DX233" s="1103"/>
      <c r="DY233" s="338"/>
      <c r="DZ233" s="338"/>
      <c r="EA233" s="338"/>
      <c r="EB233" s="338"/>
      <c r="EC233" s="338"/>
      <c r="ED233" s="59">
        <v>176283</v>
      </c>
      <c r="EE233" s="338"/>
      <c r="EF233" s="338"/>
      <c r="EG233" s="338"/>
      <c r="EH233" s="338"/>
      <c r="EI233" s="338"/>
      <c r="EJ233" s="338"/>
      <c r="EK233" s="338"/>
      <c r="EL233" s="1103"/>
      <c r="EM233" s="338"/>
      <c r="EN233" s="338"/>
      <c r="ER233" s="1253"/>
      <c r="ES233" s="59">
        <v>1460182</v>
      </c>
      <c r="ET233" s="60">
        <v>3835231</v>
      </c>
      <c r="EU233" s="60">
        <v>479343</v>
      </c>
      <c r="EW233" s="1131"/>
      <c r="EX233" s="580" t="s">
        <v>706</v>
      </c>
      <c r="EY233" s="248">
        <v>303308</v>
      </c>
      <c r="EZ233" s="248">
        <v>455433</v>
      </c>
      <c r="FA233" s="248">
        <v>287636</v>
      </c>
      <c r="FB233" s="248">
        <v>804784</v>
      </c>
      <c r="FC233" s="248">
        <v>193633</v>
      </c>
      <c r="FD233" s="248">
        <v>265282</v>
      </c>
      <c r="FE233" s="248">
        <v>1039970</v>
      </c>
      <c r="FF233" s="248">
        <v>239283</v>
      </c>
      <c r="FG233" s="248">
        <v>203347</v>
      </c>
      <c r="FH233" s="248">
        <v>442557</v>
      </c>
      <c r="FI233" s="248">
        <v>331268</v>
      </c>
      <c r="FJ233" s="248">
        <v>276462</v>
      </c>
      <c r="FK233" s="248">
        <v>364211</v>
      </c>
      <c r="FL233" s="248">
        <v>317805</v>
      </c>
      <c r="FM233" s="248">
        <v>277964</v>
      </c>
      <c r="FN233" s="248">
        <v>340672</v>
      </c>
      <c r="FO233" s="248">
        <v>308844</v>
      </c>
      <c r="FQ233" s="1379"/>
      <c r="FR233" s="262">
        <v>29264</v>
      </c>
      <c r="FS233" s="262">
        <v>72858</v>
      </c>
      <c r="FT233" s="262">
        <v>54149</v>
      </c>
      <c r="FU233" s="262">
        <v>39436</v>
      </c>
      <c r="FV233" s="262"/>
      <c r="FW233" s="262">
        <v>37989</v>
      </c>
      <c r="FX233" s="262">
        <v>21921</v>
      </c>
      <c r="FY233" s="262">
        <v>24331</v>
      </c>
      <c r="FZ233" s="262">
        <v>33416</v>
      </c>
      <c r="GA233" s="262">
        <v>25270</v>
      </c>
      <c r="GB233" s="262">
        <v>26173</v>
      </c>
      <c r="GC233" s="262">
        <v>67609</v>
      </c>
      <c r="GD233" s="262">
        <v>57198</v>
      </c>
      <c r="GE233" s="262">
        <v>23342</v>
      </c>
      <c r="GF233" s="262">
        <v>27056</v>
      </c>
      <c r="GG233" s="262">
        <v>64632</v>
      </c>
      <c r="GH233" s="262">
        <v>24700</v>
      </c>
      <c r="GI233" s="262">
        <v>79259</v>
      </c>
      <c r="GJ233" s="262">
        <v>67004</v>
      </c>
      <c r="GK233" s="262">
        <v>40083</v>
      </c>
      <c r="GL233" s="262">
        <v>55891</v>
      </c>
      <c r="GM233" s="265">
        <v>413182</v>
      </c>
      <c r="GN233" s="248">
        <v>247279</v>
      </c>
      <c r="GO233" s="248">
        <v>679381</v>
      </c>
      <c r="GP233" s="248">
        <v>468630</v>
      </c>
      <c r="GQ233" s="248">
        <v>219778</v>
      </c>
      <c r="GR233" s="248">
        <v>571618</v>
      </c>
      <c r="GS233" s="248">
        <v>553373</v>
      </c>
      <c r="GT233" s="248">
        <v>581899</v>
      </c>
      <c r="GU233" s="248">
        <v>539703</v>
      </c>
      <c r="GV233" s="248">
        <v>120073</v>
      </c>
      <c r="GW233" s="248">
        <v>292261</v>
      </c>
      <c r="GX233" s="248">
        <v>370083</v>
      </c>
      <c r="GY233" s="248">
        <v>346056</v>
      </c>
      <c r="GZ233" s="248"/>
      <c r="HA233" s="248">
        <v>701804</v>
      </c>
      <c r="HB233" s="248">
        <v>630293</v>
      </c>
      <c r="HC233" s="248">
        <v>458895</v>
      </c>
      <c r="HD233" s="248">
        <v>672756</v>
      </c>
      <c r="HE233" s="248">
        <v>676235</v>
      </c>
      <c r="HF233" s="248">
        <v>132456</v>
      </c>
      <c r="HG233" s="262"/>
      <c r="HH233" s="262"/>
      <c r="HI233" s="60">
        <v>25333</v>
      </c>
    </row>
    <row r="234" spans="1:217" s="60" customFormat="1" x14ac:dyDescent="0.25">
      <c r="A234" s="580" t="s">
        <v>707</v>
      </c>
      <c r="B234" s="580"/>
      <c r="C234" s="265">
        <v>110523</v>
      </c>
      <c r="D234" s="248">
        <v>91578</v>
      </c>
      <c r="E234" s="248">
        <v>51904</v>
      </c>
      <c r="F234" s="248">
        <v>186442</v>
      </c>
      <c r="G234" s="248">
        <v>37495</v>
      </c>
      <c r="H234" s="248">
        <v>143831</v>
      </c>
      <c r="I234" s="248">
        <v>232057</v>
      </c>
      <c r="J234" s="60">
        <v>129653</v>
      </c>
      <c r="K234" s="60">
        <v>169385</v>
      </c>
      <c r="L234" s="60">
        <v>64426</v>
      </c>
      <c r="M234" s="248">
        <v>147116</v>
      </c>
      <c r="N234" s="248">
        <v>133092</v>
      </c>
      <c r="O234" s="248">
        <v>87743</v>
      </c>
      <c r="P234" s="248">
        <v>126792</v>
      </c>
      <c r="Q234" s="248">
        <v>45715</v>
      </c>
      <c r="R234" s="248">
        <v>114667</v>
      </c>
      <c r="S234" s="248">
        <v>70845</v>
      </c>
      <c r="T234" s="1061">
        <v>24527</v>
      </c>
      <c r="U234" s="248"/>
      <c r="V234" s="248"/>
      <c r="W234" s="248"/>
      <c r="X234" s="248"/>
      <c r="Y234" s="248"/>
      <c r="AI234" s="469">
        <v>195518</v>
      </c>
      <c r="AJ234" s="262">
        <v>7200</v>
      </c>
      <c r="AK234" s="262">
        <v>245936</v>
      </c>
      <c r="AL234" s="262">
        <v>119453</v>
      </c>
      <c r="AM234" s="654">
        <v>8332</v>
      </c>
      <c r="AN234" s="1087">
        <v>128419</v>
      </c>
      <c r="AO234" s="262"/>
      <c r="AP234" s="262"/>
      <c r="AQ234" s="262"/>
      <c r="AR234" s="262"/>
      <c r="AS234" s="262"/>
      <c r="AT234" s="265">
        <v>46595</v>
      </c>
      <c r="AU234" s="248">
        <v>17579</v>
      </c>
      <c r="AV234" s="248">
        <v>23904</v>
      </c>
      <c r="AW234" s="248">
        <v>49308</v>
      </c>
      <c r="AX234" s="248">
        <v>54666</v>
      </c>
      <c r="AY234" s="248">
        <v>37666</v>
      </c>
      <c r="AZ234" s="248">
        <v>34754</v>
      </c>
      <c r="BA234" s="248">
        <v>50861</v>
      </c>
      <c r="BB234" s="1061">
        <v>45865</v>
      </c>
      <c r="BH234" s="59">
        <v>115178</v>
      </c>
      <c r="BI234" s="60">
        <v>49471</v>
      </c>
      <c r="BJ234" s="60">
        <v>63519</v>
      </c>
      <c r="BK234" s="60">
        <v>39683</v>
      </c>
      <c r="BL234" s="60">
        <v>33260</v>
      </c>
      <c r="BM234" s="60">
        <v>79869</v>
      </c>
      <c r="BN234" s="1222">
        <v>45248</v>
      </c>
      <c r="BO234" s="338"/>
      <c r="BP234" s="338"/>
      <c r="BQ234" s="338"/>
      <c r="BR234" s="338"/>
      <c r="BS234" s="1156"/>
      <c r="BT234" s="338"/>
      <c r="BU234" s="338"/>
      <c r="BV234" s="338"/>
      <c r="BW234" s="338"/>
      <c r="BX234" s="338"/>
      <c r="BY234" s="965">
        <v>67653</v>
      </c>
      <c r="BZ234" s="60">
        <v>55830</v>
      </c>
      <c r="CA234" s="60">
        <v>54232</v>
      </c>
      <c r="CB234" s="60">
        <v>67785</v>
      </c>
      <c r="CC234" s="1060">
        <v>147385</v>
      </c>
      <c r="CK234" s="59">
        <v>4768</v>
      </c>
      <c r="CL234" s="60">
        <v>26165</v>
      </c>
      <c r="CM234" s="60">
        <v>14507</v>
      </c>
      <c r="CN234" s="60">
        <v>3119</v>
      </c>
      <c r="CO234" s="1060">
        <v>11855</v>
      </c>
      <c r="CU234" s="265">
        <v>627317</v>
      </c>
      <c r="CV234" s="248">
        <v>54203</v>
      </c>
      <c r="CW234" s="248">
        <v>686223</v>
      </c>
      <c r="CX234" s="1061">
        <v>350035</v>
      </c>
      <c r="DD234" s="293"/>
      <c r="DE234" s="338"/>
      <c r="DF234" s="338"/>
      <c r="DG234" s="338"/>
      <c r="DH234" s="338"/>
      <c r="DI234" s="338"/>
      <c r="DJ234" s="338"/>
      <c r="DK234" s="338"/>
      <c r="DL234" s="1103"/>
      <c r="DM234" s="338"/>
      <c r="DN234" s="338"/>
      <c r="DO234" s="338"/>
      <c r="DP234" s="338"/>
      <c r="DQ234" s="338"/>
      <c r="DR234" s="337"/>
      <c r="DS234" s="338"/>
      <c r="DT234" s="338"/>
      <c r="DU234" s="338"/>
      <c r="DV234" s="338"/>
      <c r="DW234" s="338"/>
      <c r="DX234" s="1103"/>
      <c r="DY234" s="338"/>
      <c r="DZ234" s="338"/>
      <c r="EA234" s="338"/>
      <c r="EB234" s="338"/>
      <c r="EC234" s="338"/>
      <c r="ED234" s="59">
        <v>28566</v>
      </c>
      <c r="EE234" s="338"/>
      <c r="EF234" s="338"/>
      <c r="EG234" s="338"/>
      <c r="EH234" s="338"/>
      <c r="EI234" s="338"/>
      <c r="EJ234" s="338"/>
      <c r="EK234" s="338"/>
      <c r="EL234" s="1103"/>
      <c r="EM234" s="338"/>
      <c r="EN234" s="338"/>
      <c r="ER234" s="1253"/>
      <c r="ES234" s="59">
        <v>9001</v>
      </c>
      <c r="ET234" s="60">
        <v>13774</v>
      </c>
      <c r="EU234" s="60">
        <v>4122</v>
      </c>
      <c r="EW234" s="1131"/>
      <c r="EX234" s="580" t="s">
        <v>707</v>
      </c>
      <c r="EY234" s="248">
        <v>1673525</v>
      </c>
      <c r="EZ234" s="248">
        <v>2857281</v>
      </c>
      <c r="FA234" s="248">
        <v>2300116</v>
      </c>
      <c r="FB234" s="248">
        <v>1360579</v>
      </c>
      <c r="FC234" s="248">
        <v>1410422</v>
      </c>
      <c r="FD234" s="248">
        <v>2390367</v>
      </c>
      <c r="FE234" s="248">
        <v>641097</v>
      </c>
      <c r="FF234" s="248">
        <v>3434524</v>
      </c>
      <c r="FG234" s="248">
        <v>2858922</v>
      </c>
      <c r="FH234" s="248">
        <v>2776079</v>
      </c>
      <c r="FI234" s="248">
        <v>3172097</v>
      </c>
      <c r="FJ234" s="248">
        <v>3344146</v>
      </c>
      <c r="FK234" s="248">
        <v>4039420</v>
      </c>
      <c r="FL234" s="248">
        <v>3146337</v>
      </c>
      <c r="FM234" s="248">
        <v>2798480</v>
      </c>
      <c r="FN234" s="248">
        <v>2934634</v>
      </c>
      <c r="FO234" s="248">
        <v>3489031</v>
      </c>
      <c r="FQ234" s="1379"/>
      <c r="FR234" s="262">
        <v>35064</v>
      </c>
      <c r="FS234" s="262">
        <v>101832</v>
      </c>
      <c r="FT234" s="262">
        <v>141186</v>
      </c>
      <c r="FU234" s="262">
        <v>103933</v>
      </c>
      <c r="FV234" s="262"/>
      <c r="FW234" s="262">
        <v>78868</v>
      </c>
      <c r="FX234" s="262">
        <v>381466</v>
      </c>
      <c r="FY234" s="262">
        <v>36979</v>
      </c>
      <c r="FZ234" s="262">
        <v>103324</v>
      </c>
      <c r="GA234" s="262">
        <v>19943</v>
      </c>
      <c r="GB234" s="262">
        <v>87544</v>
      </c>
      <c r="GC234" s="262">
        <v>726924</v>
      </c>
      <c r="GD234" s="262">
        <v>494848</v>
      </c>
      <c r="GE234" s="262">
        <v>231587</v>
      </c>
      <c r="GF234" s="262">
        <v>121343</v>
      </c>
      <c r="GG234" s="262">
        <v>212823</v>
      </c>
      <c r="GH234" s="262">
        <v>104367</v>
      </c>
      <c r="GI234" s="262">
        <v>350474</v>
      </c>
      <c r="GJ234" s="262">
        <v>31802</v>
      </c>
      <c r="GK234" s="262">
        <v>43300</v>
      </c>
      <c r="GL234" s="262">
        <v>43633</v>
      </c>
      <c r="GM234" s="265">
        <v>706297</v>
      </c>
      <c r="GN234" s="248">
        <v>743692</v>
      </c>
      <c r="GO234" s="248">
        <v>776419</v>
      </c>
      <c r="GP234" s="248">
        <v>1573962</v>
      </c>
      <c r="GQ234" s="248">
        <v>778684</v>
      </c>
      <c r="GR234" s="248">
        <v>1549842</v>
      </c>
      <c r="GS234" s="248">
        <v>2037934</v>
      </c>
      <c r="GT234" s="248">
        <v>787915</v>
      </c>
      <c r="GU234" s="248">
        <v>2091769</v>
      </c>
      <c r="GV234" s="248">
        <v>565751</v>
      </c>
      <c r="GW234" s="248">
        <v>424994</v>
      </c>
      <c r="GX234" s="248">
        <v>751894</v>
      </c>
      <c r="GY234" s="248">
        <v>994032</v>
      </c>
      <c r="GZ234" s="248"/>
      <c r="HA234" s="248">
        <v>724920</v>
      </c>
      <c r="HB234" s="248">
        <v>552401</v>
      </c>
      <c r="HC234" s="248">
        <v>646570</v>
      </c>
      <c r="HD234" s="248">
        <v>703417</v>
      </c>
      <c r="HE234" s="248">
        <v>425863</v>
      </c>
      <c r="HF234" s="248">
        <v>90244</v>
      </c>
      <c r="HG234" s="262"/>
      <c r="HH234" s="262"/>
      <c r="HI234" s="60">
        <v>65666</v>
      </c>
    </row>
    <row r="235" spans="1:217" s="60" customFormat="1" x14ac:dyDescent="0.25">
      <c r="A235" s="580" t="s">
        <v>708</v>
      </c>
      <c r="B235" s="580"/>
      <c r="C235" s="265">
        <v>31011</v>
      </c>
      <c r="D235" s="248">
        <v>38923</v>
      </c>
      <c r="E235" s="248">
        <v>97591</v>
      </c>
      <c r="F235" s="248">
        <v>91077</v>
      </c>
      <c r="G235" s="248">
        <v>31248</v>
      </c>
      <c r="H235" s="248">
        <v>72037</v>
      </c>
      <c r="I235" s="248">
        <v>29674</v>
      </c>
      <c r="J235" s="60">
        <v>22289</v>
      </c>
      <c r="K235" s="60">
        <v>19975</v>
      </c>
      <c r="L235" s="60">
        <v>20961</v>
      </c>
      <c r="M235" s="248">
        <v>106815</v>
      </c>
      <c r="N235" s="248">
        <v>44753</v>
      </c>
      <c r="O235" s="248">
        <v>39727</v>
      </c>
      <c r="P235" s="248">
        <v>102116</v>
      </c>
      <c r="Q235" s="248">
        <v>28192</v>
      </c>
      <c r="R235" s="248">
        <v>88602</v>
      </c>
      <c r="S235" s="248">
        <v>70627</v>
      </c>
      <c r="T235" s="1061">
        <v>21039</v>
      </c>
      <c r="U235" s="248"/>
      <c r="V235" s="248"/>
      <c r="W235" s="248"/>
      <c r="X235" s="248"/>
      <c r="Y235" s="248"/>
      <c r="AI235" s="469">
        <v>130143</v>
      </c>
      <c r="AJ235" s="262">
        <v>4176</v>
      </c>
      <c r="AK235" s="262">
        <v>189726</v>
      </c>
      <c r="AL235" s="262">
        <v>91598</v>
      </c>
      <c r="AM235" s="654">
        <v>3239</v>
      </c>
      <c r="AN235" s="1087">
        <v>104806</v>
      </c>
      <c r="AO235" s="262"/>
      <c r="AP235" s="262"/>
      <c r="AQ235" s="262"/>
      <c r="AR235" s="262"/>
      <c r="AS235" s="262"/>
      <c r="AT235" s="265">
        <v>14452</v>
      </c>
      <c r="AU235" s="248">
        <v>8794</v>
      </c>
      <c r="AV235" s="248">
        <v>13013</v>
      </c>
      <c r="AW235" s="248">
        <v>16056</v>
      </c>
      <c r="AX235" s="248">
        <v>12312</v>
      </c>
      <c r="AY235" s="248">
        <v>21317</v>
      </c>
      <c r="AZ235" s="248">
        <v>17500</v>
      </c>
      <c r="BA235" s="248">
        <v>21772</v>
      </c>
      <c r="BB235" s="1061">
        <v>11867</v>
      </c>
      <c r="BH235" s="469">
        <v>29806</v>
      </c>
      <c r="BI235" s="262">
        <v>22657</v>
      </c>
      <c r="BJ235" s="262">
        <v>25340</v>
      </c>
      <c r="BK235" s="60">
        <v>15702</v>
      </c>
      <c r="BL235" s="60">
        <v>16184</v>
      </c>
      <c r="BM235" s="262">
        <v>32305</v>
      </c>
      <c r="BN235" s="1223">
        <v>21398</v>
      </c>
      <c r="BO235" s="338"/>
      <c r="BP235" s="338"/>
      <c r="BQ235" s="338"/>
      <c r="BR235" s="338"/>
      <c r="BS235" s="1156"/>
      <c r="BT235" s="338"/>
      <c r="BU235" s="338"/>
      <c r="BV235" s="338"/>
      <c r="BW235" s="338"/>
      <c r="BX235" s="338"/>
      <c r="BY235" s="965">
        <v>20486</v>
      </c>
      <c r="BZ235" s="60">
        <v>15246</v>
      </c>
      <c r="CA235" s="60">
        <v>20565</v>
      </c>
      <c r="CB235" s="60">
        <v>23703</v>
      </c>
      <c r="CC235" s="1060">
        <v>37373</v>
      </c>
      <c r="CK235" s="59">
        <v>2484</v>
      </c>
      <c r="CL235" s="60">
        <v>3424</v>
      </c>
      <c r="CM235" s="60">
        <v>9043</v>
      </c>
      <c r="CN235" s="60">
        <v>1947</v>
      </c>
      <c r="CO235" s="1060">
        <v>11550</v>
      </c>
      <c r="CU235" s="265">
        <v>187405</v>
      </c>
      <c r="CV235" s="248">
        <v>18229</v>
      </c>
      <c r="CW235" s="248">
        <v>137814</v>
      </c>
      <c r="CX235" s="1061">
        <v>28483</v>
      </c>
      <c r="DD235" s="293"/>
      <c r="DE235" s="338"/>
      <c r="DF235" s="338"/>
      <c r="DG235" s="338"/>
      <c r="DH235" s="338"/>
      <c r="DI235" s="338"/>
      <c r="DJ235" s="338"/>
      <c r="DK235" s="338"/>
      <c r="DL235" s="1103"/>
      <c r="DM235" s="338"/>
      <c r="DN235" s="338"/>
      <c r="DO235" s="338"/>
      <c r="DP235" s="338"/>
      <c r="DQ235" s="338"/>
      <c r="DR235" s="337"/>
      <c r="DS235" s="338"/>
      <c r="DT235" s="338"/>
      <c r="DU235" s="338"/>
      <c r="DV235" s="338"/>
      <c r="DW235" s="338"/>
      <c r="DX235" s="1103"/>
      <c r="DY235" s="338"/>
      <c r="DZ235" s="338"/>
      <c r="EA235" s="338"/>
      <c r="EB235" s="338"/>
      <c r="EC235" s="338"/>
      <c r="ED235" s="59">
        <v>13566</v>
      </c>
      <c r="EE235" s="338"/>
      <c r="EF235" s="338"/>
      <c r="EG235" s="338"/>
      <c r="EH235" s="338"/>
      <c r="EI235" s="338"/>
      <c r="EJ235" s="338"/>
      <c r="EK235" s="338"/>
      <c r="EL235" s="1103"/>
      <c r="EM235" s="338"/>
      <c r="EN235" s="338"/>
      <c r="ER235" s="1253"/>
      <c r="ES235" s="59">
        <v>3651</v>
      </c>
      <c r="ET235" s="60">
        <v>7702</v>
      </c>
      <c r="EU235" s="60">
        <v>2502</v>
      </c>
      <c r="EW235" s="1131"/>
      <c r="EX235" s="580" t="s">
        <v>708</v>
      </c>
      <c r="EY235" s="248">
        <v>619497</v>
      </c>
      <c r="EZ235" s="248">
        <v>1567202</v>
      </c>
      <c r="FA235" s="248">
        <v>1052523</v>
      </c>
      <c r="FB235" s="248">
        <v>598787</v>
      </c>
      <c r="FC235" s="248">
        <v>648751</v>
      </c>
      <c r="FD235" s="248">
        <v>1026623</v>
      </c>
      <c r="FE235" s="248">
        <v>187235</v>
      </c>
      <c r="FF235" s="248">
        <v>1620752</v>
      </c>
      <c r="FG235" s="248">
        <v>1462911</v>
      </c>
      <c r="FH235" s="248">
        <v>1457607</v>
      </c>
      <c r="FI235" s="248">
        <v>1269841</v>
      </c>
      <c r="FJ235" s="248">
        <v>1615720</v>
      </c>
      <c r="FK235" s="248">
        <v>1812621</v>
      </c>
      <c r="FL235" s="248">
        <v>1211554</v>
      </c>
      <c r="FM235" s="248">
        <v>1222910</v>
      </c>
      <c r="FN235" s="248">
        <v>995142</v>
      </c>
      <c r="FO235" s="248">
        <v>1658298</v>
      </c>
      <c r="FQ235" s="1379"/>
      <c r="FR235" s="262">
        <v>21094</v>
      </c>
      <c r="FS235" s="262">
        <v>65311</v>
      </c>
      <c r="FT235" s="262">
        <v>89775</v>
      </c>
      <c r="FU235" s="262">
        <v>55190</v>
      </c>
      <c r="FV235" s="262"/>
      <c r="FW235" s="262">
        <v>42716</v>
      </c>
      <c r="FX235" s="262">
        <v>219777</v>
      </c>
      <c r="FY235" s="262">
        <v>21586</v>
      </c>
      <c r="FZ235" s="262">
        <v>62291</v>
      </c>
      <c r="GA235" s="262">
        <v>16482</v>
      </c>
      <c r="GB235" s="262">
        <v>56536</v>
      </c>
      <c r="GC235" s="262">
        <v>525171</v>
      </c>
      <c r="GD235" s="262">
        <v>378620</v>
      </c>
      <c r="GE235" s="262">
        <v>169880</v>
      </c>
      <c r="GF235" s="262">
        <v>59383</v>
      </c>
      <c r="GG235" s="262">
        <v>111488</v>
      </c>
      <c r="GH235" s="262">
        <v>58217</v>
      </c>
      <c r="GI235" s="262">
        <v>223426</v>
      </c>
      <c r="GJ235" s="262">
        <v>9363</v>
      </c>
      <c r="GK235" s="262">
        <v>31253</v>
      </c>
      <c r="GL235" s="262">
        <v>28071</v>
      </c>
      <c r="GM235" s="265">
        <v>518190</v>
      </c>
      <c r="GN235" s="248">
        <v>570290</v>
      </c>
      <c r="GO235" s="248">
        <v>516979</v>
      </c>
      <c r="GP235" s="248">
        <v>1033753</v>
      </c>
      <c r="GQ235" s="248">
        <v>593661</v>
      </c>
      <c r="GR235" s="248">
        <v>1253025</v>
      </c>
      <c r="GS235" s="248">
        <v>1594176</v>
      </c>
      <c r="GT235" s="248">
        <v>496973</v>
      </c>
      <c r="GU235" s="248">
        <v>1343638</v>
      </c>
      <c r="GV235" s="248">
        <v>415954</v>
      </c>
      <c r="GW235" s="248">
        <v>381989</v>
      </c>
      <c r="GX235" s="248">
        <v>594879</v>
      </c>
      <c r="GY235" s="248">
        <v>703604</v>
      </c>
      <c r="GZ235" s="248"/>
      <c r="HA235" s="248">
        <v>498921</v>
      </c>
      <c r="HB235" s="248">
        <v>294744</v>
      </c>
      <c r="HC235" s="248">
        <v>449560</v>
      </c>
      <c r="HD235" s="248">
        <v>450491</v>
      </c>
      <c r="HE235" s="248">
        <v>338077</v>
      </c>
      <c r="HF235" s="248">
        <v>65825</v>
      </c>
      <c r="HG235" s="262"/>
      <c r="HH235" s="262"/>
      <c r="HI235" s="60">
        <v>75343</v>
      </c>
    </row>
    <row r="236" spans="1:217" s="60" customFormat="1" x14ac:dyDescent="0.25">
      <c r="A236" s="580" t="s">
        <v>709</v>
      </c>
      <c r="B236" s="234"/>
      <c r="C236" s="265">
        <v>424724</v>
      </c>
      <c r="D236" s="248">
        <v>331037</v>
      </c>
      <c r="E236" s="248">
        <v>252156</v>
      </c>
      <c r="F236" s="248">
        <v>680245</v>
      </c>
      <c r="G236" s="248">
        <v>233860</v>
      </c>
      <c r="H236" s="655">
        <v>594675</v>
      </c>
      <c r="I236" s="655">
        <v>492240</v>
      </c>
      <c r="J236" s="655">
        <v>550641</v>
      </c>
      <c r="K236" s="60">
        <v>249642</v>
      </c>
      <c r="L236" s="60">
        <v>288440</v>
      </c>
      <c r="M236" s="248">
        <v>557401</v>
      </c>
      <c r="N236" s="248">
        <v>702743</v>
      </c>
      <c r="O236" s="248">
        <v>874324</v>
      </c>
      <c r="P236" s="248">
        <v>599129</v>
      </c>
      <c r="Q236" s="248">
        <v>424146</v>
      </c>
      <c r="R236" s="248">
        <v>689703</v>
      </c>
      <c r="S236" s="248">
        <v>316946</v>
      </c>
      <c r="T236" s="1061">
        <v>147745</v>
      </c>
      <c r="U236" s="248"/>
      <c r="V236" s="248"/>
      <c r="W236" s="248"/>
      <c r="X236" s="248"/>
      <c r="Y236" s="248"/>
      <c r="AI236" s="469">
        <v>452133</v>
      </c>
      <c r="AJ236" s="262">
        <v>516564</v>
      </c>
      <c r="AK236" s="262">
        <v>499941</v>
      </c>
      <c r="AL236" s="262">
        <v>190802</v>
      </c>
      <c r="AM236" s="654">
        <v>600337</v>
      </c>
      <c r="AN236" s="1087">
        <v>210282</v>
      </c>
      <c r="AO236" s="262"/>
      <c r="AP236" s="262"/>
      <c r="AQ236" s="262"/>
      <c r="AR236" s="262"/>
      <c r="AS236" s="262"/>
      <c r="AT236" s="265">
        <v>224105</v>
      </c>
      <c r="AU236" s="262">
        <v>104777</v>
      </c>
      <c r="AV236" s="248">
        <v>1372814</v>
      </c>
      <c r="AW236" s="248">
        <v>845643</v>
      </c>
      <c r="AX236" s="248">
        <v>813666</v>
      </c>
      <c r="AY236" s="248">
        <v>1500395</v>
      </c>
      <c r="AZ236" s="248">
        <v>963731</v>
      </c>
      <c r="BA236" s="248">
        <v>517454</v>
      </c>
      <c r="BB236" s="1061">
        <v>320751</v>
      </c>
      <c r="BH236" s="469">
        <v>619060</v>
      </c>
      <c r="BI236" s="262">
        <v>341237</v>
      </c>
      <c r="BJ236" s="262">
        <v>416503</v>
      </c>
      <c r="BK236" s="262">
        <v>545999</v>
      </c>
      <c r="BL236" s="60">
        <v>396489</v>
      </c>
      <c r="BM236" s="262">
        <v>527938</v>
      </c>
      <c r="BN236" s="1223">
        <v>275081</v>
      </c>
      <c r="BO236" s="338"/>
      <c r="BP236" s="338"/>
      <c r="BQ236" s="338"/>
      <c r="BR236" s="338"/>
      <c r="BS236" s="1156"/>
      <c r="BT236" s="338"/>
      <c r="BU236" s="338"/>
      <c r="BV236" s="338"/>
      <c r="BW236" s="338"/>
      <c r="BX236" s="338"/>
      <c r="BY236" s="965">
        <v>287603</v>
      </c>
      <c r="BZ236" s="60">
        <v>257222</v>
      </c>
      <c r="CA236" s="60">
        <v>335527</v>
      </c>
      <c r="CB236" s="60">
        <v>278317</v>
      </c>
      <c r="CC236" s="1060">
        <v>587024</v>
      </c>
      <c r="CK236" s="59">
        <v>149175</v>
      </c>
      <c r="CL236" s="60">
        <v>1571970</v>
      </c>
      <c r="CM236" s="60">
        <v>278459</v>
      </c>
      <c r="CN236" s="60">
        <v>501875</v>
      </c>
      <c r="CO236" s="1060">
        <v>355100</v>
      </c>
      <c r="CU236" s="265">
        <v>1933836</v>
      </c>
      <c r="CV236" s="248">
        <v>113455</v>
      </c>
      <c r="CW236" s="248">
        <v>2069714</v>
      </c>
      <c r="CX236" s="1061">
        <v>663103</v>
      </c>
      <c r="DD236" s="293"/>
      <c r="DE236" s="338"/>
      <c r="DF236" s="338"/>
      <c r="DG236" s="338"/>
      <c r="DH236" s="338"/>
      <c r="DI236" s="338"/>
      <c r="DJ236" s="338"/>
      <c r="DK236" s="338"/>
      <c r="DL236" s="1103"/>
      <c r="DM236" s="338"/>
      <c r="DN236" s="338"/>
      <c r="DO236" s="338"/>
      <c r="DP236" s="338"/>
      <c r="DQ236" s="338"/>
      <c r="DR236" s="337"/>
      <c r="DS236" s="338"/>
      <c r="DT236" s="338"/>
      <c r="DU236" s="338"/>
      <c r="DV236" s="338"/>
      <c r="DW236" s="338"/>
      <c r="DX236" s="1103"/>
      <c r="DY236" s="338"/>
      <c r="DZ236" s="338"/>
      <c r="EA236" s="338"/>
      <c r="EB236" s="338"/>
      <c r="EC236" s="338"/>
      <c r="ED236" s="59">
        <v>236420</v>
      </c>
      <c r="EE236" s="338"/>
      <c r="EF236" s="338"/>
      <c r="EG236" s="338"/>
      <c r="EH236" s="338"/>
      <c r="EI236" s="338"/>
      <c r="EJ236" s="338"/>
      <c r="EK236" s="338"/>
      <c r="EL236" s="1103"/>
      <c r="EM236" s="338"/>
      <c r="EN236" s="338"/>
      <c r="ER236" s="1253"/>
      <c r="ES236" s="59">
        <v>101396</v>
      </c>
      <c r="ET236" s="60">
        <v>104136</v>
      </c>
      <c r="EU236" s="60">
        <v>47465</v>
      </c>
      <c r="EW236" s="1131"/>
      <c r="EX236" s="580" t="s">
        <v>709</v>
      </c>
      <c r="EY236" s="248">
        <v>4251921</v>
      </c>
      <c r="EZ236" s="248">
        <v>9146114</v>
      </c>
      <c r="FA236" s="248">
        <v>4440930</v>
      </c>
      <c r="FB236" s="248">
        <v>6189357</v>
      </c>
      <c r="FC236" s="248">
        <v>3002480</v>
      </c>
      <c r="FD236" s="248">
        <v>6159201</v>
      </c>
      <c r="FE236" s="248">
        <v>4245934</v>
      </c>
      <c r="FF236" s="248">
        <v>5134482</v>
      </c>
      <c r="FG236" s="248">
        <v>5656828</v>
      </c>
      <c r="FH236" s="248">
        <v>9421489</v>
      </c>
      <c r="FI236" s="248">
        <v>6667358</v>
      </c>
      <c r="FJ236" s="248">
        <v>6083033</v>
      </c>
      <c r="FK236" s="248">
        <v>7776628</v>
      </c>
      <c r="FL236" s="248">
        <v>5570606</v>
      </c>
      <c r="FM236" s="248">
        <v>4914131</v>
      </c>
      <c r="FN236" s="248">
        <v>7910494</v>
      </c>
      <c r="FO236" s="248">
        <v>7480845</v>
      </c>
      <c r="FQ236" s="1379"/>
      <c r="FR236" s="262">
        <v>304296</v>
      </c>
      <c r="FS236" s="262">
        <v>533989</v>
      </c>
      <c r="FT236" s="262">
        <v>569286</v>
      </c>
      <c r="FU236" s="262">
        <v>544583</v>
      </c>
      <c r="FV236" s="262"/>
      <c r="FW236" s="262">
        <v>505757</v>
      </c>
      <c r="FX236" s="262">
        <v>2661965</v>
      </c>
      <c r="FY236" s="262">
        <v>273365</v>
      </c>
      <c r="FZ236" s="262">
        <v>482212</v>
      </c>
      <c r="GA236" s="262">
        <v>182787</v>
      </c>
      <c r="GB236" s="262">
        <v>598540</v>
      </c>
      <c r="GC236" s="262">
        <v>3057787</v>
      </c>
      <c r="GD236" s="262">
        <v>2309895</v>
      </c>
      <c r="GE236" s="262">
        <v>724469</v>
      </c>
      <c r="GF236" s="262">
        <v>592705</v>
      </c>
      <c r="GG236" s="262">
        <v>794561</v>
      </c>
      <c r="GH236" s="262">
        <v>590258</v>
      </c>
      <c r="GI236" s="262">
        <v>1086327</v>
      </c>
      <c r="GJ236" s="262">
        <v>119381</v>
      </c>
      <c r="GK236" s="262">
        <v>272316</v>
      </c>
      <c r="GL236" s="262">
        <v>326316</v>
      </c>
      <c r="GM236" s="265">
        <v>2947180</v>
      </c>
      <c r="GN236" s="248">
        <v>2788563</v>
      </c>
      <c r="GO236" s="248">
        <v>3713100</v>
      </c>
      <c r="GP236" s="248">
        <v>5375812</v>
      </c>
      <c r="GQ236" s="248">
        <v>3298068</v>
      </c>
      <c r="GR236" s="248">
        <v>4914346</v>
      </c>
      <c r="GS236" s="248">
        <v>6819184</v>
      </c>
      <c r="GT236" s="248">
        <v>4126159</v>
      </c>
      <c r="GU236" s="248">
        <v>5426788</v>
      </c>
      <c r="GV236" s="248">
        <v>1897414</v>
      </c>
      <c r="GW236" s="248">
        <v>2276146</v>
      </c>
      <c r="GX236" s="248">
        <v>2474543</v>
      </c>
      <c r="GY236" s="248">
        <v>3070426</v>
      </c>
      <c r="GZ236" s="248"/>
      <c r="HA236" s="248">
        <v>3517937</v>
      </c>
      <c r="HB236" s="248">
        <v>2783509</v>
      </c>
      <c r="HC236" s="248">
        <v>4874621</v>
      </c>
      <c r="HD236" s="248">
        <v>2493215</v>
      </c>
      <c r="HE236" s="248">
        <v>1432248</v>
      </c>
      <c r="HF236" s="248">
        <v>495531</v>
      </c>
      <c r="HG236" s="262"/>
      <c r="HH236" s="262"/>
      <c r="HI236" s="60">
        <v>279943</v>
      </c>
    </row>
    <row r="237" spans="1:217" s="60" customFormat="1" x14ac:dyDescent="0.25">
      <c r="A237" s="580" t="s">
        <v>710</v>
      </c>
      <c r="B237" s="234"/>
      <c r="C237" s="265">
        <v>132</v>
      </c>
      <c r="D237" s="248">
        <v>670</v>
      </c>
      <c r="E237" s="248">
        <v>1757</v>
      </c>
      <c r="F237" s="248">
        <v>9808</v>
      </c>
      <c r="G237" s="248">
        <v>672</v>
      </c>
      <c r="H237" s="655">
        <v>10185</v>
      </c>
      <c r="I237" s="655">
        <v>15475</v>
      </c>
      <c r="J237" s="655">
        <v>6358</v>
      </c>
      <c r="K237" s="60">
        <v>44067</v>
      </c>
      <c r="L237" s="60">
        <v>6256</v>
      </c>
      <c r="M237" s="248">
        <v>4262</v>
      </c>
      <c r="N237" s="248">
        <v>4689</v>
      </c>
      <c r="O237" s="248">
        <v>1555</v>
      </c>
      <c r="P237" s="248">
        <v>1941</v>
      </c>
      <c r="Q237" s="248">
        <v>499</v>
      </c>
      <c r="R237" s="248">
        <v>924</v>
      </c>
      <c r="S237" s="248">
        <v>13675</v>
      </c>
      <c r="T237" s="1061">
        <v>261</v>
      </c>
      <c r="U237" s="248"/>
      <c r="V237" s="248"/>
      <c r="W237" s="248"/>
      <c r="X237" s="248"/>
      <c r="Y237" s="248"/>
      <c r="AI237" s="469"/>
      <c r="AJ237" s="262"/>
      <c r="AK237" s="262">
        <v>251</v>
      </c>
      <c r="AL237" s="262">
        <v>134</v>
      </c>
      <c r="AM237" s="654">
        <v>232</v>
      </c>
      <c r="AN237" s="1087">
        <v>135</v>
      </c>
      <c r="AO237" s="262"/>
      <c r="AP237" s="262"/>
      <c r="AQ237" s="262"/>
      <c r="AR237" s="262"/>
      <c r="AS237" s="262"/>
      <c r="AT237" s="265">
        <v>132</v>
      </c>
      <c r="AU237" s="248"/>
      <c r="AV237" s="248">
        <v>894</v>
      </c>
      <c r="AW237" s="248">
        <v>1535</v>
      </c>
      <c r="AX237" s="248">
        <v>3890</v>
      </c>
      <c r="AY237" s="248">
        <v>1678</v>
      </c>
      <c r="AZ237" s="248">
        <v>839</v>
      </c>
      <c r="BA237" s="248">
        <v>1933</v>
      </c>
      <c r="BB237" s="1061"/>
      <c r="BH237" s="469">
        <v>204</v>
      </c>
      <c r="BI237" s="262">
        <v>475</v>
      </c>
      <c r="BJ237" s="262">
        <v>331</v>
      </c>
      <c r="BK237" s="262">
        <v>775</v>
      </c>
      <c r="BL237" s="60">
        <v>651</v>
      </c>
      <c r="BM237" s="262">
        <v>1509</v>
      </c>
      <c r="BN237" s="1223">
        <v>674</v>
      </c>
      <c r="BO237" s="338"/>
      <c r="BP237" s="338"/>
      <c r="BQ237" s="338"/>
      <c r="BR237" s="338"/>
      <c r="BS237" s="1156"/>
      <c r="BT237" s="338"/>
      <c r="BU237" s="338"/>
      <c r="BV237" s="338"/>
      <c r="BW237" s="338"/>
      <c r="BX237" s="338"/>
      <c r="BY237" s="964"/>
      <c r="BZ237" s="60">
        <v>124</v>
      </c>
      <c r="CA237" s="60">
        <v>125</v>
      </c>
      <c r="CB237" s="60">
        <v>267</v>
      </c>
      <c r="CC237" s="1060">
        <v>129</v>
      </c>
      <c r="CK237" s="59">
        <v>136</v>
      </c>
      <c r="CL237" s="60">
        <v>22329</v>
      </c>
      <c r="CM237" s="60">
        <v>344</v>
      </c>
      <c r="CN237" s="60">
        <v>556</v>
      </c>
      <c r="CO237" s="1060">
        <v>515</v>
      </c>
      <c r="CU237" s="265">
        <v>1351</v>
      </c>
      <c r="CV237" s="248">
        <v>1770</v>
      </c>
      <c r="CW237" s="248">
        <v>12382</v>
      </c>
      <c r="CX237" s="1061">
        <v>22390</v>
      </c>
      <c r="DD237" s="293"/>
      <c r="DE237" s="338"/>
      <c r="DF237" s="338"/>
      <c r="DG237" s="338"/>
      <c r="DH237" s="338"/>
      <c r="DI237" s="338"/>
      <c r="DJ237" s="338"/>
      <c r="DK237" s="338"/>
      <c r="DL237" s="1103"/>
      <c r="DM237" s="338"/>
      <c r="DN237" s="338"/>
      <c r="DO237" s="338"/>
      <c r="DP237" s="338"/>
      <c r="DQ237" s="338"/>
      <c r="DR237" s="337"/>
      <c r="DS237" s="338"/>
      <c r="DT237" s="338"/>
      <c r="DU237" s="338"/>
      <c r="DV237" s="338"/>
      <c r="DW237" s="338"/>
      <c r="DX237" s="1103"/>
      <c r="DY237" s="338"/>
      <c r="DZ237" s="338"/>
      <c r="EA237" s="338"/>
      <c r="EB237" s="338"/>
      <c r="EC237" s="338"/>
      <c r="ED237" s="59">
        <v>2207</v>
      </c>
      <c r="EE237" s="338"/>
      <c r="EF237" s="338"/>
      <c r="EG237" s="338"/>
      <c r="EH237" s="338"/>
      <c r="EI237" s="338"/>
      <c r="EJ237" s="338"/>
      <c r="EK237" s="338"/>
      <c r="EL237" s="1103"/>
      <c r="EM237" s="338"/>
      <c r="EN237" s="338"/>
      <c r="ER237" s="1253"/>
      <c r="ES237" s="59"/>
      <c r="EU237" s="60">
        <v>218</v>
      </c>
      <c r="EW237" s="1131"/>
      <c r="EX237" s="580" t="s">
        <v>710</v>
      </c>
      <c r="EY237" s="248">
        <v>4301</v>
      </c>
      <c r="EZ237" s="248">
        <v>72928</v>
      </c>
      <c r="FA237" s="248">
        <v>30516</v>
      </c>
      <c r="FB237" s="248">
        <v>6566</v>
      </c>
      <c r="FC237" s="248">
        <v>6015</v>
      </c>
      <c r="FD237" s="248">
        <v>21979</v>
      </c>
      <c r="FE237" s="248">
        <v>3446</v>
      </c>
      <c r="FF237" s="248">
        <v>18110</v>
      </c>
      <c r="FG237" s="248">
        <v>28063</v>
      </c>
      <c r="FH237" s="248">
        <v>19205</v>
      </c>
      <c r="FI237" s="248">
        <v>24976</v>
      </c>
      <c r="FJ237" s="248">
        <v>32598</v>
      </c>
      <c r="FK237" s="248">
        <v>30263</v>
      </c>
      <c r="FL237" s="248">
        <v>18515</v>
      </c>
      <c r="FM237" s="248">
        <v>4437</v>
      </c>
      <c r="FN237" s="248">
        <v>25735</v>
      </c>
      <c r="FO237" s="248">
        <v>10915</v>
      </c>
      <c r="FQ237" s="1379"/>
      <c r="FR237" s="262">
        <v>1250</v>
      </c>
      <c r="FS237" s="262">
        <v>2392</v>
      </c>
      <c r="FT237" s="262">
        <v>1518</v>
      </c>
      <c r="FU237" s="262">
        <v>4118</v>
      </c>
      <c r="FV237" s="262"/>
      <c r="FW237" s="262">
        <v>533</v>
      </c>
      <c r="FX237" s="262">
        <v>1973</v>
      </c>
      <c r="FY237" s="262">
        <v>1167</v>
      </c>
      <c r="FZ237" s="262">
        <v>3510</v>
      </c>
      <c r="GA237" s="262">
        <v>1269</v>
      </c>
      <c r="GB237" s="262">
        <v>1349</v>
      </c>
      <c r="GC237" s="262">
        <v>1821</v>
      </c>
      <c r="GD237" s="262">
        <v>2954</v>
      </c>
      <c r="GE237" s="262">
        <v>769</v>
      </c>
      <c r="GF237" s="262">
        <v>2844</v>
      </c>
      <c r="GG237" s="262">
        <v>1950</v>
      </c>
      <c r="GH237" s="262">
        <v>2933</v>
      </c>
      <c r="GI237" s="262">
        <v>3337</v>
      </c>
      <c r="GJ237" s="262">
        <v>1321</v>
      </c>
      <c r="GK237" s="262">
        <v>1602</v>
      </c>
      <c r="GL237" s="262">
        <v>2493</v>
      </c>
      <c r="GM237" s="265">
        <v>5680</v>
      </c>
      <c r="GN237" s="248">
        <v>4149</v>
      </c>
      <c r="GO237" s="248">
        <v>2855</v>
      </c>
      <c r="GP237" s="248">
        <v>10539</v>
      </c>
      <c r="GQ237" s="248">
        <v>3129</v>
      </c>
      <c r="GR237" s="248">
        <v>18002</v>
      </c>
      <c r="GS237" s="248">
        <v>50712</v>
      </c>
      <c r="GT237" s="248">
        <v>3092</v>
      </c>
      <c r="GU237" s="248">
        <v>5820</v>
      </c>
      <c r="GV237" s="248">
        <v>2675</v>
      </c>
      <c r="GW237" s="248">
        <v>3803</v>
      </c>
      <c r="GX237" s="248">
        <v>4895</v>
      </c>
      <c r="GY237" s="248">
        <v>4435</v>
      </c>
      <c r="GZ237" s="248"/>
      <c r="HA237" s="248">
        <v>5410</v>
      </c>
      <c r="HB237" s="248">
        <v>4757</v>
      </c>
      <c r="HC237" s="248">
        <v>2290</v>
      </c>
      <c r="HD237" s="248">
        <v>1836</v>
      </c>
      <c r="HE237" s="248">
        <v>1440</v>
      </c>
      <c r="HF237" s="248">
        <v>1092</v>
      </c>
      <c r="HG237" s="262"/>
      <c r="HH237" s="262"/>
      <c r="HI237" s="60">
        <v>270</v>
      </c>
    </row>
    <row r="238" spans="1:217" s="60" customFormat="1" x14ac:dyDescent="0.25">
      <c r="A238" s="580"/>
      <c r="B238" s="234"/>
      <c r="C238" s="265"/>
      <c r="D238" s="248"/>
      <c r="E238" s="248"/>
      <c r="F238" s="248"/>
      <c r="G238" s="248"/>
      <c r="H238" s="248"/>
      <c r="I238" s="248"/>
      <c r="M238" s="248"/>
      <c r="N238" s="248"/>
      <c r="O238" s="248"/>
      <c r="P238" s="248"/>
      <c r="Q238" s="248"/>
      <c r="R238" s="248"/>
      <c r="S238" s="248"/>
      <c r="T238" s="1061"/>
      <c r="U238" s="248"/>
      <c r="V238" s="248"/>
      <c r="W238" s="248"/>
      <c r="X238" s="248"/>
      <c r="Y238" s="248"/>
      <c r="AI238" s="469"/>
      <c r="AJ238" s="262"/>
      <c r="AK238" s="262"/>
      <c r="AL238" s="262"/>
      <c r="AM238" s="262"/>
      <c r="AN238" s="1087"/>
      <c r="AO238" s="262"/>
      <c r="AP238" s="262"/>
      <c r="AQ238" s="262"/>
      <c r="AR238" s="262"/>
      <c r="AS238" s="262"/>
      <c r="AT238" s="265"/>
      <c r="AU238" s="248"/>
      <c r="AV238" s="248"/>
      <c r="AW238" s="248"/>
      <c r="AX238" s="248"/>
      <c r="AY238" s="248"/>
      <c r="AZ238" s="248"/>
      <c r="BA238" s="248"/>
      <c r="BB238" s="1061"/>
      <c r="BH238" s="59"/>
      <c r="BN238" s="1222"/>
      <c r="BO238" s="338"/>
      <c r="BP238" s="338"/>
      <c r="BQ238" s="338"/>
      <c r="BR238" s="338"/>
      <c r="BS238" s="1156"/>
      <c r="BT238" s="338"/>
      <c r="BU238" s="338"/>
      <c r="BV238" s="338"/>
      <c r="BW238" s="338"/>
      <c r="BX238" s="338"/>
      <c r="BY238" s="964"/>
      <c r="CC238" s="1060"/>
      <c r="CK238" s="59"/>
      <c r="CO238" s="1060"/>
      <c r="CU238" s="265"/>
      <c r="CV238" s="248"/>
      <c r="CW238" s="248"/>
      <c r="CX238" s="1061"/>
      <c r="DD238" s="293"/>
      <c r="DE238" s="338"/>
      <c r="DF238" s="338"/>
      <c r="DG238" s="338"/>
      <c r="DH238" s="338"/>
      <c r="DI238" s="338"/>
      <c r="DJ238" s="338"/>
      <c r="DK238" s="338"/>
      <c r="DL238" s="1103"/>
      <c r="DM238" s="338"/>
      <c r="DN238" s="338"/>
      <c r="DO238" s="338"/>
      <c r="DP238" s="338"/>
      <c r="DQ238" s="338"/>
      <c r="DR238" s="337"/>
      <c r="DS238" s="338"/>
      <c r="DT238" s="338"/>
      <c r="DU238" s="338"/>
      <c r="DV238" s="338"/>
      <c r="DW238" s="338"/>
      <c r="DX238" s="1103"/>
      <c r="DY238" s="338"/>
      <c r="DZ238" s="338"/>
      <c r="EA238" s="338"/>
      <c r="EB238" s="338"/>
      <c r="EC238" s="338"/>
      <c r="ED238" s="59"/>
      <c r="EE238" s="338"/>
      <c r="EF238" s="338"/>
      <c r="EG238" s="338"/>
      <c r="EH238" s="338"/>
      <c r="EI238" s="338"/>
      <c r="EJ238" s="338"/>
      <c r="EK238" s="338"/>
      <c r="EL238" s="1103"/>
      <c r="EM238" s="338"/>
      <c r="EN238" s="338"/>
      <c r="ER238" s="1253"/>
      <c r="ES238" s="59"/>
      <c r="EW238" s="1131"/>
      <c r="EX238" s="580"/>
      <c r="FQ238" s="1379"/>
      <c r="FR238" s="262"/>
      <c r="FS238" s="262"/>
      <c r="FT238" s="262"/>
      <c r="FU238" s="262"/>
      <c r="FV238" s="262"/>
      <c r="FW238" s="262"/>
      <c r="FX238" s="262"/>
      <c r="FY238" s="262"/>
      <c r="FZ238" s="262"/>
      <c r="GA238" s="262"/>
      <c r="GB238" s="262"/>
      <c r="GC238" s="262"/>
      <c r="GD238" s="262"/>
      <c r="GE238" s="262"/>
      <c r="GF238" s="262"/>
      <c r="GG238" s="262"/>
      <c r="GH238" s="262"/>
      <c r="GI238" s="262"/>
      <c r="GJ238" s="262"/>
      <c r="GK238" s="262"/>
      <c r="GL238" s="262"/>
      <c r="GM238" s="265"/>
      <c r="GN238" s="248"/>
      <c r="GO238" s="248"/>
      <c r="GP238" s="248"/>
      <c r="GQ238" s="248"/>
      <c r="GR238" s="248"/>
      <c r="GS238" s="248"/>
      <c r="GT238" s="248"/>
      <c r="GU238" s="248"/>
      <c r="GV238" s="248"/>
      <c r="GW238" s="248"/>
      <c r="GX238" s="248"/>
      <c r="GY238" s="248"/>
      <c r="GZ238" s="248"/>
      <c r="HA238" s="248"/>
      <c r="HB238" s="248"/>
      <c r="HC238" s="248"/>
      <c r="HD238" s="248"/>
      <c r="HE238" s="248"/>
      <c r="HF238" s="248"/>
      <c r="HG238" s="262"/>
      <c r="HH238" s="262"/>
    </row>
    <row r="239" spans="1:217" s="60" customFormat="1" x14ac:dyDescent="0.25">
      <c r="A239" s="580" t="s">
        <v>713</v>
      </c>
      <c r="B239" s="234"/>
      <c r="C239" s="265">
        <v>19907</v>
      </c>
      <c r="D239" s="248">
        <v>16884</v>
      </c>
      <c r="E239" s="248">
        <v>203272</v>
      </c>
      <c r="F239" s="248">
        <v>59366</v>
      </c>
      <c r="G239" s="248">
        <v>4263</v>
      </c>
      <c r="H239" s="248">
        <v>57276</v>
      </c>
      <c r="I239" s="248">
        <v>26602</v>
      </c>
      <c r="J239" s="60">
        <v>31083</v>
      </c>
      <c r="K239" s="60">
        <v>6791</v>
      </c>
      <c r="L239" s="60">
        <v>24210</v>
      </c>
      <c r="M239" s="248">
        <v>82242</v>
      </c>
      <c r="N239" s="248">
        <v>31667</v>
      </c>
      <c r="O239" s="248">
        <v>25922</v>
      </c>
      <c r="P239" s="248">
        <v>48742</v>
      </c>
      <c r="Q239" s="248">
        <v>16654</v>
      </c>
      <c r="R239" s="248">
        <v>31414</v>
      </c>
      <c r="S239" s="248">
        <v>35240</v>
      </c>
      <c r="T239" s="1061">
        <v>12723</v>
      </c>
      <c r="U239" s="248"/>
      <c r="V239" s="248"/>
      <c r="W239" s="248"/>
      <c r="X239" s="248"/>
      <c r="Y239" s="248"/>
      <c r="AI239" s="469">
        <v>5681</v>
      </c>
      <c r="AJ239" s="262">
        <v>512</v>
      </c>
      <c r="AK239" s="262">
        <v>6018</v>
      </c>
      <c r="AL239" s="262">
        <v>3782</v>
      </c>
      <c r="AM239" s="262">
        <v>249</v>
      </c>
      <c r="AN239" s="1087">
        <v>4783</v>
      </c>
      <c r="AO239" s="262"/>
      <c r="AP239" s="262"/>
      <c r="AQ239" s="262"/>
      <c r="AR239" s="262"/>
      <c r="AS239" s="262"/>
      <c r="AT239" s="265">
        <v>23721</v>
      </c>
      <c r="AU239" s="248">
        <v>8672</v>
      </c>
      <c r="AV239" s="248">
        <v>13489</v>
      </c>
      <c r="AW239" s="248">
        <v>23198</v>
      </c>
      <c r="AX239" s="248">
        <v>30755</v>
      </c>
      <c r="AY239" s="248">
        <v>27251</v>
      </c>
      <c r="AZ239" s="248">
        <v>18622</v>
      </c>
      <c r="BA239" s="248">
        <v>52348</v>
      </c>
      <c r="BB239" s="1061">
        <v>17062</v>
      </c>
      <c r="BH239" s="59">
        <v>42121</v>
      </c>
      <c r="BI239" s="60">
        <v>48928</v>
      </c>
      <c r="BJ239" s="60">
        <v>48927</v>
      </c>
      <c r="BK239" s="60">
        <v>32583</v>
      </c>
      <c r="BL239" s="60">
        <v>27247</v>
      </c>
      <c r="BM239" s="60">
        <v>38166</v>
      </c>
      <c r="BN239" s="1222">
        <v>74878</v>
      </c>
      <c r="BO239" s="338"/>
      <c r="BP239" s="338"/>
      <c r="BQ239" s="338"/>
      <c r="BR239" s="338"/>
      <c r="BS239" s="1156"/>
      <c r="BT239" s="338"/>
      <c r="BU239" s="338"/>
      <c r="BV239" s="338"/>
      <c r="BW239" s="338"/>
      <c r="BX239" s="338"/>
      <c r="BY239" s="964">
        <v>9185</v>
      </c>
      <c r="BZ239" s="60">
        <v>6633</v>
      </c>
      <c r="CA239" s="60">
        <v>10985</v>
      </c>
      <c r="CB239" s="60">
        <v>19046</v>
      </c>
      <c r="CC239" s="1060">
        <v>22405</v>
      </c>
      <c r="CK239" s="59">
        <v>184</v>
      </c>
      <c r="CM239" s="60">
        <v>2588</v>
      </c>
      <c r="CN239" s="60">
        <v>287</v>
      </c>
      <c r="CO239" s="1060"/>
      <c r="CU239" s="265"/>
      <c r="CV239" s="248">
        <v>1066</v>
      </c>
      <c r="CW239" s="248"/>
      <c r="CX239" s="1061"/>
      <c r="DD239" s="293"/>
      <c r="DE239" s="338"/>
      <c r="DF239" s="338"/>
      <c r="DG239" s="338"/>
      <c r="DH239" s="338"/>
      <c r="DI239" s="338"/>
      <c r="DJ239" s="338"/>
      <c r="DK239" s="338"/>
      <c r="DL239" s="1103"/>
      <c r="DM239" s="338"/>
      <c r="DN239" s="338"/>
      <c r="DO239" s="338"/>
      <c r="DP239" s="338"/>
      <c r="DQ239" s="338"/>
      <c r="DR239" s="337"/>
      <c r="DS239" s="338"/>
      <c r="DT239" s="338"/>
      <c r="DU239" s="338"/>
      <c r="DV239" s="338"/>
      <c r="DW239" s="338"/>
      <c r="DX239" s="1103"/>
      <c r="DY239" s="338"/>
      <c r="DZ239" s="338"/>
      <c r="EA239" s="338"/>
      <c r="EB239" s="338"/>
      <c r="EC239" s="338"/>
      <c r="ED239" s="59">
        <v>17811</v>
      </c>
      <c r="EE239" s="338"/>
      <c r="EF239" s="338"/>
      <c r="EG239" s="338"/>
      <c r="EH239" s="338"/>
      <c r="EI239" s="338"/>
      <c r="EJ239" s="338"/>
      <c r="EK239" s="338"/>
      <c r="EL239" s="1103"/>
      <c r="EM239" s="338"/>
      <c r="EN239" s="338"/>
      <c r="ER239" s="1253"/>
      <c r="ES239" s="59">
        <v>2056</v>
      </c>
      <c r="EW239" s="1131"/>
      <c r="EX239" s="580" t="s">
        <v>713</v>
      </c>
      <c r="EY239" s="60">
        <v>6784</v>
      </c>
      <c r="FQ239" s="1379"/>
      <c r="FR239" s="262">
        <v>1010</v>
      </c>
      <c r="FS239" s="262">
        <v>2369</v>
      </c>
      <c r="FT239" s="262">
        <v>530</v>
      </c>
      <c r="FU239" s="262">
        <v>1821</v>
      </c>
      <c r="FV239" s="262"/>
      <c r="FW239" s="262">
        <v>675</v>
      </c>
      <c r="FX239" s="262">
        <v>5315</v>
      </c>
      <c r="FY239" s="262">
        <v>793</v>
      </c>
      <c r="FZ239" s="262">
        <v>2277</v>
      </c>
      <c r="GA239" s="262">
        <v>847</v>
      </c>
      <c r="GB239" s="262">
        <v>1890</v>
      </c>
      <c r="GC239" s="262">
        <v>7852</v>
      </c>
      <c r="GD239" s="262">
        <v>6168</v>
      </c>
      <c r="GE239" s="262">
        <v>2588</v>
      </c>
      <c r="GF239" s="262">
        <v>1927</v>
      </c>
      <c r="GG239" s="262">
        <v>5744</v>
      </c>
      <c r="GH239" s="262">
        <v>786</v>
      </c>
      <c r="GI239" s="262">
        <v>5299</v>
      </c>
      <c r="GJ239" s="262">
        <v>443</v>
      </c>
      <c r="GK239" s="262">
        <v>707</v>
      </c>
      <c r="GL239" s="262">
        <v>1134</v>
      </c>
      <c r="GM239" s="265">
        <v>5078</v>
      </c>
      <c r="GN239" s="248">
        <v>4743</v>
      </c>
      <c r="GO239" s="248">
        <v>7071</v>
      </c>
      <c r="GP239" s="248">
        <v>15785</v>
      </c>
      <c r="GQ239" s="248">
        <v>11061</v>
      </c>
      <c r="GR239" s="248">
        <v>19264</v>
      </c>
      <c r="GS239" s="248">
        <v>31812</v>
      </c>
      <c r="GT239" s="248">
        <v>7321</v>
      </c>
      <c r="GU239" s="248">
        <v>15811</v>
      </c>
      <c r="GV239" s="248">
        <v>5110</v>
      </c>
      <c r="GW239" s="248">
        <v>5659</v>
      </c>
      <c r="GX239" s="248">
        <v>8903</v>
      </c>
      <c r="GY239" s="248">
        <v>14199</v>
      </c>
      <c r="GZ239" s="248"/>
      <c r="HA239" s="248">
        <v>4992</v>
      </c>
      <c r="HB239" s="248">
        <v>6045</v>
      </c>
      <c r="HC239" s="248">
        <v>11197</v>
      </c>
      <c r="HD239" s="248">
        <v>5947</v>
      </c>
      <c r="HE239" s="248">
        <v>6136</v>
      </c>
      <c r="HF239" s="248">
        <v>1622</v>
      </c>
      <c r="HG239" s="262"/>
      <c r="HH239" s="262"/>
      <c r="HI239" s="60">
        <v>155</v>
      </c>
    </row>
    <row r="240" spans="1:217" s="60" customFormat="1" x14ac:dyDescent="0.25">
      <c r="A240" s="580" t="s">
        <v>714</v>
      </c>
      <c r="B240" s="234"/>
      <c r="C240" s="265">
        <v>18072</v>
      </c>
      <c r="D240" s="248">
        <v>7458</v>
      </c>
      <c r="E240" s="248">
        <v>52933</v>
      </c>
      <c r="F240" s="248">
        <v>37855</v>
      </c>
      <c r="G240" s="248">
        <v>2331</v>
      </c>
      <c r="H240" s="248">
        <v>6361</v>
      </c>
      <c r="I240" s="248">
        <v>6512</v>
      </c>
      <c r="J240" s="60">
        <v>6984</v>
      </c>
      <c r="K240" s="60">
        <v>3941</v>
      </c>
      <c r="L240" s="60">
        <v>4707</v>
      </c>
      <c r="M240" s="248">
        <v>61554</v>
      </c>
      <c r="N240" s="248">
        <v>17654</v>
      </c>
      <c r="O240" s="248">
        <v>15479</v>
      </c>
      <c r="P240" s="248">
        <v>36922</v>
      </c>
      <c r="Q240" s="248"/>
      <c r="R240" s="248">
        <v>68983</v>
      </c>
      <c r="S240" s="248">
        <v>35944</v>
      </c>
      <c r="T240" s="1061">
        <v>13150</v>
      </c>
      <c r="U240" s="248"/>
      <c r="V240" s="248"/>
      <c r="W240" s="248"/>
      <c r="X240" s="248"/>
      <c r="Y240" s="248"/>
      <c r="AI240" s="469"/>
      <c r="AJ240" s="262"/>
      <c r="AK240" s="262"/>
      <c r="AL240" s="262"/>
      <c r="AM240" s="262">
        <v>407</v>
      </c>
      <c r="AN240" s="1087">
        <v>2062</v>
      </c>
      <c r="AO240" s="262"/>
      <c r="AP240" s="262"/>
      <c r="AQ240" s="262"/>
      <c r="AR240" s="262"/>
      <c r="AS240" s="262"/>
      <c r="AT240" s="265">
        <v>19782</v>
      </c>
      <c r="AU240" s="248">
        <v>10962</v>
      </c>
      <c r="AV240" s="248">
        <v>8440</v>
      </c>
      <c r="AW240" s="248">
        <v>11523</v>
      </c>
      <c r="AX240" s="248">
        <v>8874</v>
      </c>
      <c r="AY240" s="248">
        <v>13037</v>
      </c>
      <c r="AZ240" s="248">
        <v>10564</v>
      </c>
      <c r="BA240" s="248">
        <v>28115</v>
      </c>
      <c r="BB240" s="1061">
        <v>6465</v>
      </c>
      <c r="BH240" s="59">
        <v>5801</v>
      </c>
      <c r="BI240" s="60">
        <v>16592</v>
      </c>
      <c r="BJ240" s="60">
        <v>4627</v>
      </c>
      <c r="BK240" s="60">
        <v>10113</v>
      </c>
      <c r="BL240" s="60">
        <v>6338</v>
      </c>
      <c r="BM240" s="60">
        <v>17835</v>
      </c>
      <c r="BN240" s="1222">
        <v>22190</v>
      </c>
      <c r="BO240" s="338"/>
      <c r="BP240" s="338"/>
      <c r="BQ240" s="338"/>
      <c r="BR240" s="338"/>
      <c r="BS240" s="1156"/>
      <c r="BT240" s="338"/>
      <c r="BU240" s="338"/>
      <c r="BV240" s="338"/>
      <c r="BW240" s="338"/>
      <c r="BX240" s="338"/>
      <c r="BY240" s="964">
        <v>8656</v>
      </c>
      <c r="BZ240" s="60">
        <v>6752</v>
      </c>
      <c r="CA240" s="60">
        <v>17485</v>
      </c>
      <c r="CB240" s="60">
        <v>17110</v>
      </c>
      <c r="CC240" s="1060">
        <v>7120</v>
      </c>
      <c r="CK240" s="59">
        <v>345</v>
      </c>
      <c r="CM240" s="60">
        <v>5857</v>
      </c>
      <c r="CO240" s="1060"/>
      <c r="CU240" s="265"/>
      <c r="CV240" s="248"/>
      <c r="CW240" s="248"/>
      <c r="CX240" s="1061"/>
      <c r="DD240" s="293"/>
      <c r="DE240" s="338"/>
      <c r="DF240" s="338"/>
      <c r="DG240" s="338"/>
      <c r="DH240" s="338"/>
      <c r="DI240" s="338"/>
      <c r="DJ240" s="338"/>
      <c r="DK240" s="338"/>
      <c r="DL240" s="1103"/>
      <c r="DM240" s="338"/>
      <c r="DN240" s="338"/>
      <c r="DO240" s="338"/>
      <c r="DP240" s="338"/>
      <c r="DQ240" s="338"/>
      <c r="DR240" s="337"/>
      <c r="DS240" s="338"/>
      <c r="DT240" s="338"/>
      <c r="DU240" s="338"/>
      <c r="DV240" s="338"/>
      <c r="DW240" s="338"/>
      <c r="DX240" s="1103"/>
      <c r="DY240" s="338"/>
      <c r="DZ240" s="338"/>
      <c r="EA240" s="338"/>
      <c r="EB240" s="338"/>
      <c r="EC240" s="338"/>
      <c r="ED240" s="59">
        <v>9144</v>
      </c>
      <c r="EE240" s="338"/>
      <c r="EF240" s="338"/>
      <c r="EG240" s="338"/>
      <c r="EH240" s="338"/>
      <c r="EI240" s="338"/>
      <c r="EJ240" s="338"/>
      <c r="EK240" s="338"/>
      <c r="EL240" s="1103"/>
      <c r="EM240" s="338"/>
      <c r="EN240" s="338"/>
      <c r="ER240" s="1253"/>
      <c r="ES240" s="59"/>
      <c r="EW240" s="1131"/>
      <c r="EX240" s="580" t="s">
        <v>714</v>
      </c>
      <c r="EY240" s="60">
        <v>47660</v>
      </c>
      <c r="FQ240" s="1379"/>
      <c r="FR240" s="262">
        <v>54296</v>
      </c>
      <c r="FS240" s="262">
        <v>1037</v>
      </c>
      <c r="FT240" s="262">
        <v>264</v>
      </c>
      <c r="FU240" s="262">
        <v>577</v>
      </c>
      <c r="FV240" s="262"/>
      <c r="FW240" s="262">
        <v>776</v>
      </c>
      <c r="FX240" s="262">
        <v>157</v>
      </c>
      <c r="FY240" s="262">
        <v>616</v>
      </c>
      <c r="FZ240" s="262">
        <v>592</v>
      </c>
      <c r="GA240" s="262">
        <v>313</v>
      </c>
      <c r="GB240" s="262">
        <v>645</v>
      </c>
      <c r="GC240" s="262">
        <v>819</v>
      </c>
      <c r="GD240" s="262">
        <v>1147</v>
      </c>
      <c r="GE240" s="262">
        <v>633</v>
      </c>
      <c r="GF240" s="262">
        <v>400</v>
      </c>
      <c r="GG240" s="262">
        <v>42443</v>
      </c>
      <c r="GH240" s="262">
        <v>283</v>
      </c>
      <c r="GI240" s="262">
        <v>76587</v>
      </c>
      <c r="GJ240" s="262">
        <v>326</v>
      </c>
      <c r="GK240" s="262">
        <v>642</v>
      </c>
      <c r="GL240" s="262">
        <v>459</v>
      </c>
      <c r="GM240" s="265"/>
      <c r="GN240" s="248">
        <v>2178</v>
      </c>
      <c r="GO240" s="248">
        <v>2433</v>
      </c>
      <c r="GP240" s="248">
        <v>1787</v>
      </c>
      <c r="GQ240" s="248">
        <v>1187</v>
      </c>
      <c r="GR240" s="248">
        <v>104481</v>
      </c>
      <c r="GS240" s="248">
        <v>8373</v>
      </c>
      <c r="GT240" s="248">
        <v>1553</v>
      </c>
      <c r="GU240" s="248">
        <v>1484</v>
      </c>
      <c r="GV240" s="248">
        <v>693</v>
      </c>
      <c r="GW240" s="248">
        <v>1368</v>
      </c>
      <c r="GX240" s="248">
        <v>1817</v>
      </c>
      <c r="GY240" s="248">
        <v>1297</v>
      </c>
      <c r="GZ240" s="248"/>
      <c r="HA240" s="248">
        <v>4341</v>
      </c>
      <c r="HB240" s="248">
        <v>1437</v>
      </c>
      <c r="HC240" s="248">
        <v>1336</v>
      </c>
      <c r="HD240" s="248">
        <v>1051</v>
      </c>
      <c r="HE240" s="248">
        <v>193</v>
      </c>
      <c r="HF240" s="248">
        <v>380</v>
      </c>
      <c r="HG240" s="262"/>
      <c r="HH240" s="262"/>
      <c r="HI240" s="60">
        <v>217</v>
      </c>
    </row>
    <row r="241" spans="1:217" s="60" customFormat="1" x14ac:dyDescent="0.25">
      <c r="A241" s="580" t="s">
        <v>715</v>
      </c>
      <c r="B241" s="234"/>
      <c r="C241" s="265">
        <v>12449</v>
      </c>
      <c r="D241" s="248">
        <v>6944</v>
      </c>
      <c r="E241" s="248">
        <v>89575</v>
      </c>
      <c r="F241" s="248">
        <v>26252</v>
      </c>
      <c r="G241" s="248">
        <v>3779</v>
      </c>
      <c r="H241" s="248">
        <v>46932</v>
      </c>
      <c r="I241" s="248">
        <v>23883</v>
      </c>
      <c r="J241" s="60">
        <v>2122</v>
      </c>
      <c r="K241" s="60">
        <v>22235</v>
      </c>
      <c r="L241" s="60">
        <v>16553</v>
      </c>
      <c r="M241" s="248">
        <v>24532</v>
      </c>
      <c r="N241" s="248">
        <v>14702</v>
      </c>
      <c r="O241" s="248">
        <v>13543</v>
      </c>
      <c r="P241" s="248">
        <v>38541</v>
      </c>
      <c r="Q241" s="248">
        <v>30668</v>
      </c>
      <c r="R241" s="248">
        <v>22075</v>
      </c>
      <c r="S241" s="248">
        <v>25780</v>
      </c>
      <c r="T241" s="1061">
        <v>15634</v>
      </c>
      <c r="U241" s="248"/>
      <c r="V241" s="248"/>
      <c r="W241" s="248"/>
      <c r="X241" s="248"/>
      <c r="Y241" s="248"/>
      <c r="AI241" s="469">
        <v>603</v>
      </c>
      <c r="AJ241" s="262">
        <v>581</v>
      </c>
      <c r="AK241" s="262">
        <v>1888</v>
      </c>
      <c r="AL241" s="262">
        <v>1814</v>
      </c>
      <c r="AM241" s="262">
        <v>191</v>
      </c>
      <c r="AN241" s="1087">
        <v>1787</v>
      </c>
      <c r="AO241" s="262"/>
      <c r="AP241" s="262"/>
      <c r="AQ241" s="262"/>
      <c r="AR241" s="262"/>
      <c r="AS241" s="262"/>
      <c r="AT241" s="265">
        <v>7454</v>
      </c>
      <c r="AU241" s="248">
        <v>13061</v>
      </c>
      <c r="AV241" s="248">
        <v>10635</v>
      </c>
      <c r="AW241" s="248">
        <v>16625</v>
      </c>
      <c r="AX241" s="248">
        <v>16598</v>
      </c>
      <c r="AY241" s="248">
        <v>23792</v>
      </c>
      <c r="AZ241" s="248">
        <v>13130</v>
      </c>
      <c r="BA241" s="248">
        <v>27080</v>
      </c>
      <c r="BB241" s="1061">
        <v>13197</v>
      </c>
      <c r="BH241" s="59">
        <v>28674</v>
      </c>
      <c r="BI241" s="60">
        <v>39768</v>
      </c>
      <c r="BJ241" s="60">
        <v>24274</v>
      </c>
      <c r="BK241" s="60">
        <v>14280</v>
      </c>
      <c r="BL241" s="60">
        <v>15889</v>
      </c>
      <c r="BM241" s="60">
        <v>41447</v>
      </c>
      <c r="BN241" s="1222">
        <v>32325</v>
      </c>
      <c r="BO241" s="338"/>
      <c r="BP241" s="338"/>
      <c r="BQ241" s="338"/>
      <c r="BR241" s="338"/>
      <c r="BS241" s="1156"/>
      <c r="BT241" s="338"/>
      <c r="BU241" s="338"/>
      <c r="BV241" s="338"/>
      <c r="BW241" s="338"/>
      <c r="BX241" s="338"/>
      <c r="BY241" s="964">
        <v>6458</v>
      </c>
      <c r="BZ241" s="60">
        <v>3639</v>
      </c>
      <c r="CA241" s="60">
        <v>4235</v>
      </c>
      <c r="CB241" s="60">
        <v>4970</v>
      </c>
      <c r="CC241" s="1060">
        <v>8896</v>
      </c>
      <c r="CK241" s="59">
        <v>938</v>
      </c>
      <c r="CL241" s="60">
        <v>1965</v>
      </c>
      <c r="CN241" s="60">
        <v>97</v>
      </c>
      <c r="CO241" s="1060">
        <v>360</v>
      </c>
      <c r="CU241" s="265">
        <v>3030</v>
      </c>
      <c r="CV241" s="248">
        <v>1047</v>
      </c>
      <c r="CW241" s="248">
        <v>3239</v>
      </c>
      <c r="CX241" s="1061">
        <v>1273</v>
      </c>
      <c r="DD241" s="293"/>
      <c r="DE241" s="338"/>
      <c r="DF241" s="338"/>
      <c r="DG241" s="338"/>
      <c r="DH241" s="338"/>
      <c r="DI241" s="338"/>
      <c r="DJ241" s="338"/>
      <c r="DK241" s="338"/>
      <c r="DL241" s="1103"/>
      <c r="DM241" s="338"/>
      <c r="DN241" s="338"/>
      <c r="DO241" s="338"/>
      <c r="DP241" s="338"/>
      <c r="DQ241" s="338"/>
      <c r="DR241" s="337"/>
      <c r="DS241" s="338"/>
      <c r="DT241" s="338"/>
      <c r="DU241" s="338"/>
      <c r="DV241" s="338"/>
      <c r="DW241" s="338"/>
      <c r="DX241" s="1103"/>
      <c r="DY241" s="338"/>
      <c r="DZ241" s="338"/>
      <c r="EA241" s="338"/>
      <c r="EB241" s="338"/>
      <c r="EC241" s="338"/>
      <c r="ED241" s="59">
        <v>10789</v>
      </c>
      <c r="EE241" s="338"/>
      <c r="EF241" s="338"/>
      <c r="EG241" s="338"/>
      <c r="EH241" s="338"/>
      <c r="EI241" s="338"/>
      <c r="EJ241" s="338"/>
      <c r="EK241" s="338"/>
      <c r="EL241" s="1103"/>
      <c r="EM241" s="338"/>
      <c r="EN241" s="338"/>
      <c r="ER241" s="1253"/>
      <c r="ES241" s="59">
        <v>331</v>
      </c>
      <c r="ET241" s="60">
        <v>322</v>
      </c>
      <c r="EU241" s="60">
        <v>314</v>
      </c>
      <c r="EW241" s="1131"/>
      <c r="EX241" s="580" t="s">
        <v>715</v>
      </c>
      <c r="EY241" s="60">
        <v>15164</v>
      </c>
      <c r="EZ241" s="60">
        <v>37557</v>
      </c>
      <c r="FA241" s="60">
        <v>15536</v>
      </c>
      <c r="FC241" s="60">
        <v>9881</v>
      </c>
      <c r="FD241" s="60">
        <v>18283</v>
      </c>
      <c r="FE241" s="60">
        <v>11495</v>
      </c>
      <c r="FF241" s="60">
        <v>23399</v>
      </c>
      <c r="FG241" s="60">
        <v>18446</v>
      </c>
      <c r="FH241" s="60">
        <v>23930</v>
      </c>
      <c r="FI241" s="60">
        <v>18512</v>
      </c>
      <c r="FJ241" s="60">
        <v>21005</v>
      </c>
      <c r="FK241" s="60">
        <v>31289</v>
      </c>
      <c r="FL241" s="60">
        <v>15733</v>
      </c>
      <c r="FM241" s="60">
        <v>21109</v>
      </c>
      <c r="FN241" s="60">
        <v>24604</v>
      </c>
      <c r="FO241" s="60">
        <v>20939</v>
      </c>
      <c r="FQ241" s="1379"/>
      <c r="FR241" s="262">
        <v>600</v>
      </c>
      <c r="FS241" s="262">
        <v>2819</v>
      </c>
      <c r="FT241" s="262">
        <v>6699</v>
      </c>
      <c r="FU241" s="262">
        <v>11058</v>
      </c>
      <c r="FV241" s="262"/>
      <c r="FW241" s="262">
        <v>6825</v>
      </c>
      <c r="FX241" s="262">
        <v>9942</v>
      </c>
      <c r="FY241" s="262">
        <v>13111</v>
      </c>
      <c r="FZ241" s="262">
        <v>1800</v>
      </c>
      <c r="GA241" s="262">
        <v>448</v>
      </c>
      <c r="GB241" s="262">
        <v>7490</v>
      </c>
      <c r="GC241" s="262">
        <v>893</v>
      </c>
      <c r="GD241" s="262">
        <v>3663</v>
      </c>
      <c r="GE241" s="262">
        <v>3232</v>
      </c>
      <c r="GF241" s="262">
        <v>7584</v>
      </c>
      <c r="GG241" s="262">
        <v>7148</v>
      </c>
      <c r="GH241" s="262">
        <v>1432</v>
      </c>
      <c r="GI241" s="262">
        <v>12567</v>
      </c>
      <c r="GJ241" s="262">
        <v>589</v>
      </c>
      <c r="GK241" s="262">
        <v>12592</v>
      </c>
      <c r="GL241" s="262">
        <v>1127</v>
      </c>
      <c r="GM241" s="265">
        <v>63465</v>
      </c>
      <c r="GN241" s="248">
        <v>54605</v>
      </c>
      <c r="GO241" s="248">
        <v>57701</v>
      </c>
      <c r="GP241" s="248">
        <v>101674</v>
      </c>
      <c r="GQ241" s="248">
        <v>55302</v>
      </c>
      <c r="GR241" s="248">
        <v>105302</v>
      </c>
      <c r="GS241" s="248">
        <v>121147</v>
      </c>
      <c r="GT241" s="248">
        <v>42446</v>
      </c>
      <c r="GU241" s="248">
        <v>126708</v>
      </c>
      <c r="GV241" s="248">
        <v>38832</v>
      </c>
      <c r="GW241" s="248">
        <v>41375</v>
      </c>
      <c r="GX241" s="248">
        <v>64686</v>
      </c>
      <c r="GY241" s="248">
        <v>68706</v>
      </c>
      <c r="GZ241" s="248"/>
      <c r="HA241" s="248">
        <v>59704</v>
      </c>
      <c r="HB241" s="248">
        <v>27866</v>
      </c>
      <c r="HC241" s="248">
        <v>32107</v>
      </c>
      <c r="HD241" s="248">
        <v>40918</v>
      </c>
      <c r="HE241" s="248">
        <v>30040</v>
      </c>
      <c r="HF241" s="248">
        <v>6127</v>
      </c>
      <c r="HG241" s="262"/>
      <c r="HH241" s="262"/>
      <c r="HI241" s="60">
        <v>260</v>
      </c>
    </row>
    <row r="242" spans="1:217" s="60" customFormat="1" x14ac:dyDescent="0.25">
      <c r="A242" s="580" t="s">
        <v>480</v>
      </c>
      <c r="B242" s="234"/>
      <c r="C242" s="265">
        <v>298976</v>
      </c>
      <c r="D242" s="248">
        <v>81583</v>
      </c>
      <c r="E242" s="788">
        <v>474722</v>
      </c>
      <c r="F242" s="788">
        <v>426412</v>
      </c>
      <c r="G242" s="788">
        <v>66911</v>
      </c>
      <c r="H242" s="657">
        <v>410348</v>
      </c>
      <c r="I242" s="657">
        <v>231135</v>
      </c>
      <c r="J242" s="657">
        <v>542974</v>
      </c>
      <c r="K242" s="60">
        <v>103583</v>
      </c>
      <c r="L242" s="60">
        <v>311162</v>
      </c>
      <c r="M242" s="788">
        <v>183806</v>
      </c>
      <c r="N242" s="788">
        <v>548024</v>
      </c>
      <c r="O242" s="788">
        <v>751356</v>
      </c>
      <c r="P242" s="788">
        <v>168725</v>
      </c>
      <c r="Q242" s="788">
        <v>268960</v>
      </c>
      <c r="R242" s="788">
        <v>143376</v>
      </c>
      <c r="S242" s="248">
        <v>83012</v>
      </c>
      <c r="T242" s="1061">
        <v>37163</v>
      </c>
      <c r="U242" s="248"/>
      <c r="V242" s="248"/>
      <c r="W242" s="248"/>
      <c r="X242" s="248"/>
      <c r="Y242" s="248"/>
      <c r="AI242" s="469">
        <v>27604</v>
      </c>
      <c r="AJ242" s="262">
        <v>110155</v>
      </c>
      <c r="AK242" s="262">
        <v>28810</v>
      </c>
      <c r="AL242" s="262">
        <v>22353</v>
      </c>
      <c r="AM242" s="654">
        <v>140356</v>
      </c>
      <c r="AN242" s="1087">
        <v>20350</v>
      </c>
      <c r="AO242" s="262"/>
      <c r="AP242" s="262"/>
      <c r="AQ242" s="262"/>
      <c r="AR242" s="262"/>
      <c r="AS242" s="262"/>
      <c r="AT242" s="265">
        <v>577850</v>
      </c>
      <c r="AU242" s="248">
        <v>242675</v>
      </c>
      <c r="AV242" s="248">
        <v>1132717</v>
      </c>
      <c r="AW242" s="248">
        <v>1058363</v>
      </c>
      <c r="AX242" s="248">
        <v>1341474</v>
      </c>
      <c r="AY242" s="248">
        <v>1314519</v>
      </c>
      <c r="AZ242" s="248">
        <v>970920</v>
      </c>
      <c r="BA242" s="248">
        <v>1084520</v>
      </c>
      <c r="BB242" s="1061">
        <v>510215</v>
      </c>
      <c r="BH242" s="469">
        <v>1014396</v>
      </c>
      <c r="BI242" s="262">
        <v>551518</v>
      </c>
      <c r="BJ242" s="262">
        <v>864236</v>
      </c>
      <c r="BK242" s="60">
        <v>1023329</v>
      </c>
      <c r="BL242" s="60">
        <v>647875</v>
      </c>
      <c r="BM242" s="262">
        <v>814762</v>
      </c>
      <c r="BN242" s="1223">
        <v>994379</v>
      </c>
      <c r="BO242" s="338"/>
      <c r="BP242" s="338"/>
      <c r="BQ242" s="338"/>
      <c r="BR242" s="338"/>
      <c r="BS242" s="1156"/>
      <c r="BT242" s="338"/>
      <c r="BU242" s="338"/>
      <c r="BV242" s="338"/>
      <c r="BW242" s="338"/>
      <c r="BX242" s="338"/>
      <c r="BY242" s="964">
        <v>165526</v>
      </c>
      <c r="BZ242" s="60">
        <v>123840</v>
      </c>
      <c r="CA242" s="60">
        <v>187985</v>
      </c>
      <c r="CB242" s="60">
        <v>180179</v>
      </c>
      <c r="CC242" s="1060">
        <v>345711</v>
      </c>
      <c r="CK242" s="265">
        <v>91938</v>
      </c>
      <c r="CL242" s="248">
        <v>370181</v>
      </c>
      <c r="CM242" s="248">
        <v>224713</v>
      </c>
      <c r="CN242" s="248">
        <v>355882</v>
      </c>
      <c r="CO242" s="1061">
        <v>643468</v>
      </c>
      <c r="CU242" s="265">
        <v>2285</v>
      </c>
      <c r="CV242" s="248">
        <v>19497</v>
      </c>
      <c r="CW242" s="248">
        <v>10647</v>
      </c>
      <c r="CX242" s="1061">
        <v>4464</v>
      </c>
      <c r="DD242" s="293"/>
      <c r="DE242" s="338"/>
      <c r="DF242" s="338"/>
      <c r="DG242" s="338"/>
      <c r="DH242" s="338"/>
      <c r="DI242" s="338"/>
      <c r="DJ242" s="338"/>
      <c r="DK242" s="338"/>
      <c r="DL242" s="1103"/>
      <c r="DM242" s="338"/>
      <c r="DN242" s="338"/>
      <c r="DO242" s="338"/>
      <c r="DP242" s="338"/>
      <c r="DQ242" s="338"/>
      <c r="DR242" s="337"/>
      <c r="DS242" s="338"/>
      <c r="DT242" s="338"/>
      <c r="DU242" s="338"/>
      <c r="DV242" s="338"/>
      <c r="DW242" s="338"/>
      <c r="DX242" s="1103"/>
      <c r="DY242" s="338"/>
      <c r="DZ242" s="338"/>
      <c r="EA242" s="338"/>
      <c r="EB242" s="338"/>
      <c r="EC242" s="338"/>
      <c r="ED242" s="59">
        <v>346829</v>
      </c>
      <c r="EE242" s="338"/>
      <c r="EF242" s="338"/>
      <c r="EG242" s="338"/>
      <c r="EH242" s="338"/>
      <c r="EI242" s="338"/>
      <c r="EJ242" s="338"/>
      <c r="EK242" s="338"/>
      <c r="EL242" s="1103"/>
      <c r="EM242" s="338"/>
      <c r="EN242" s="338"/>
      <c r="ER242" s="1253"/>
      <c r="ES242" s="59">
        <v>35616</v>
      </c>
      <c r="ET242" s="60">
        <v>7353</v>
      </c>
      <c r="EU242" s="60">
        <v>2357</v>
      </c>
      <c r="EW242" s="1131"/>
      <c r="EX242" s="580" t="s">
        <v>480</v>
      </c>
      <c r="EY242" s="262">
        <v>25105</v>
      </c>
      <c r="EZ242" s="262">
        <v>15296</v>
      </c>
      <c r="FA242" s="262">
        <v>18339</v>
      </c>
      <c r="FB242" s="262">
        <v>43514</v>
      </c>
      <c r="FC242" s="262">
        <v>15223</v>
      </c>
      <c r="FD242" s="262">
        <v>22432</v>
      </c>
      <c r="FE242" s="262">
        <v>7867</v>
      </c>
      <c r="FF242" s="262">
        <v>34074</v>
      </c>
      <c r="FG242" s="262">
        <v>27033</v>
      </c>
      <c r="FH242" s="262">
        <v>41840</v>
      </c>
      <c r="FI242" s="262">
        <v>28658</v>
      </c>
      <c r="FJ242" s="262">
        <v>28299</v>
      </c>
      <c r="FK242" s="262">
        <v>39040</v>
      </c>
      <c r="FL242" s="262">
        <v>32668</v>
      </c>
      <c r="FM242" s="262">
        <v>47094</v>
      </c>
      <c r="FN242" s="262">
        <v>31007</v>
      </c>
      <c r="FO242" s="60">
        <v>44494</v>
      </c>
      <c r="FQ242" s="1379"/>
      <c r="FR242" s="262">
        <v>2272</v>
      </c>
      <c r="FS242" s="262">
        <v>11332</v>
      </c>
      <c r="FT242" s="262">
        <v>3983</v>
      </c>
      <c r="FU242" s="262">
        <v>1361</v>
      </c>
      <c r="FV242" s="262">
        <v>404</v>
      </c>
      <c r="FW242" s="262">
        <v>866</v>
      </c>
      <c r="FX242" s="262">
        <v>7476</v>
      </c>
      <c r="FY242" s="262">
        <v>1148</v>
      </c>
      <c r="FZ242" s="262">
        <v>1170</v>
      </c>
      <c r="GA242" s="262">
        <v>404</v>
      </c>
      <c r="GB242" s="262">
        <v>3592</v>
      </c>
      <c r="GC242" s="262">
        <v>13939</v>
      </c>
      <c r="GD242" s="262">
        <v>35084</v>
      </c>
      <c r="GE242" s="262">
        <v>6640</v>
      </c>
      <c r="GF242" s="262">
        <v>1764</v>
      </c>
      <c r="GG242" s="262">
        <v>41896</v>
      </c>
      <c r="GH242" s="262">
        <v>1976</v>
      </c>
      <c r="GI242" s="262">
        <v>6681</v>
      </c>
      <c r="GJ242" s="262">
        <v>379</v>
      </c>
      <c r="GK242" s="262">
        <v>761</v>
      </c>
      <c r="GL242" s="262">
        <v>889</v>
      </c>
      <c r="GM242" s="265">
        <v>13459</v>
      </c>
      <c r="GN242" s="248">
        <v>7982</v>
      </c>
      <c r="GO242" s="248">
        <v>16982</v>
      </c>
      <c r="GP242" s="248">
        <v>26853</v>
      </c>
      <c r="GQ242" s="248">
        <v>13020</v>
      </c>
      <c r="GR242" s="248">
        <v>23390</v>
      </c>
      <c r="GS242" s="248">
        <v>44476</v>
      </c>
      <c r="GT242" s="248">
        <v>18900</v>
      </c>
      <c r="GU242" s="248">
        <v>21046</v>
      </c>
      <c r="GV242" s="248">
        <v>8179</v>
      </c>
      <c r="GW242" s="248">
        <v>4241</v>
      </c>
      <c r="GX242" s="248">
        <v>12143</v>
      </c>
      <c r="GY242" s="248">
        <v>10653</v>
      </c>
      <c r="GZ242" s="248"/>
      <c r="HA242" s="248">
        <v>6313</v>
      </c>
      <c r="HB242" s="248">
        <v>11120</v>
      </c>
      <c r="HC242" s="248">
        <v>5821</v>
      </c>
      <c r="HD242" s="248">
        <v>7009</v>
      </c>
      <c r="HE242" s="248">
        <v>2989</v>
      </c>
      <c r="HF242" s="248">
        <v>487</v>
      </c>
      <c r="HG242" s="262"/>
      <c r="HH242" s="262"/>
      <c r="HI242" s="60">
        <v>1017</v>
      </c>
    </row>
    <row r="243" spans="1:217" s="60" customFormat="1" x14ac:dyDescent="0.25">
      <c r="A243" s="580" t="s">
        <v>481</v>
      </c>
      <c r="B243" s="655">
        <v>80</v>
      </c>
      <c r="C243" s="932">
        <v>736807</v>
      </c>
      <c r="D243" s="60">
        <v>101532</v>
      </c>
      <c r="E243" s="60">
        <v>258551</v>
      </c>
      <c r="F243" s="60">
        <v>443451</v>
      </c>
      <c r="G243" s="60">
        <v>72082</v>
      </c>
      <c r="H243" s="60">
        <v>93707</v>
      </c>
      <c r="I243" s="60">
        <v>116422</v>
      </c>
      <c r="J243" s="60">
        <v>290969</v>
      </c>
      <c r="K243" s="60">
        <v>150870</v>
      </c>
      <c r="L243" s="60">
        <v>89981</v>
      </c>
      <c r="M243" s="60">
        <v>295950</v>
      </c>
      <c r="N243" s="60">
        <v>458182</v>
      </c>
      <c r="O243" s="60">
        <v>762069</v>
      </c>
      <c r="P243" s="60">
        <v>244396</v>
      </c>
      <c r="Q243" s="60">
        <v>111666</v>
      </c>
      <c r="R243" s="60">
        <v>253706</v>
      </c>
      <c r="S243" s="60">
        <v>98844</v>
      </c>
      <c r="T243" s="1060">
        <v>49877</v>
      </c>
      <c r="AI243" s="932"/>
      <c r="AJ243" s="60">
        <v>488</v>
      </c>
      <c r="AK243" s="60">
        <v>884</v>
      </c>
      <c r="AM243" s="60">
        <v>2383</v>
      </c>
      <c r="AN243" s="1060"/>
      <c r="AT243" s="265">
        <v>836809</v>
      </c>
      <c r="AU243" s="248">
        <v>633780</v>
      </c>
      <c r="AV243" s="248">
        <v>856553</v>
      </c>
      <c r="AW243" s="248">
        <v>1135412</v>
      </c>
      <c r="AX243" s="248">
        <v>861585</v>
      </c>
      <c r="AY243" s="248">
        <v>1018063</v>
      </c>
      <c r="AZ243" s="248">
        <v>997035</v>
      </c>
      <c r="BA243" s="248">
        <v>936869</v>
      </c>
      <c r="BB243" s="1061">
        <v>374033</v>
      </c>
      <c r="BH243" s="59">
        <v>276634</v>
      </c>
      <c r="BI243" s="60">
        <v>143355</v>
      </c>
      <c r="BJ243" s="60">
        <v>204941</v>
      </c>
      <c r="BK243" s="60">
        <v>539604</v>
      </c>
      <c r="BL243" s="60">
        <v>271007</v>
      </c>
      <c r="BM243" s="60">
        <v>970638</v>
      </c>
      <c r="BN243" s="1222">
        <v>575242</v>
      </c>
      <c r="BO243" s="338"/>
      <c r="BP243" s="338"/>
      <c r="BQ243" s="338"/>
      <c r="BR243" s="338"/>
      <c r="BS243" s="1156"/>
      <c r="BT243" s="338"/>
      <c r="BU243" s="338"/>
      <c r="BV243" s="338"/>
      <c r="BW243" s="338"/>
      <c r="BX243" s="338"/>
      <c r="BY243" s="932">
        <v>248965</v>
      </c>
      <c r="BZ243" s="60">
        <v>245429</v>
      </c>
      <c r="CA243" s="60">
        <v>524333</v>
      </c>
      <c r="CB243" s="60">
        <v>320812</v>
      </c>
      <c r="CC243" s="1060">
        <v>190479</v>
      </c>
      <c r="CK243" s="265">
        <v>762558</v>
      </c>
      <c r="CL243" s="248">
        <v>175528</v>
      </c>
      <c r="CM243" s="248">
        <v>2430931</v>
      </c>
      <c r="CN243" s="248">
        <v>754818</v>
      </c>
      <c r="CO243" s="1061">
        <v>900437</v>
      </c>
      <c r="CU243" s="265"/>
      <c r="CV243" s="248">
        <v>6432</v>
      </c>
      <c r="CW243" s="248"/>
      <c r="CX243" s="1061"/>
      <c r="DD243" s="293"/>
      <c r="DE243" s="338"/>
      <c r="DF243" s="338"/>
      <c r="DG243" s="338"/>
      <c r="DH243" s="338"/>
      <c r="DI243" s="338"/>
      <c r="DJ243" s="338"/>
      <c r="DK243" s="338"/>
      <c r="DL243" s="1103"/>
      <c r="DM243" s="338"/>
      <c r="DN243" s="338"/>
      <c r="DO243" s="338"/>
      <c r="DP243" s="338"/>
      <c r="DQ243" s="338"/>
      <c r="DR243" s="337"/>
      <c r="DS243" s="338"/>
      <c r="DT243" s="338"/>
      <c r="DU243" s="338"/>
      <c r="DV243" s="338"/>
      <c r="DW243" s="338"/>
      <c r="DX243" s="1103"/>
      <c r="DY243" s="338"/>
      <c r="DZ243" s="338"/>
      <c r="EA243" s="338"/>
      <c r="EB243" s="338"/>
      <c r="EC243" s="338"/>
      <c r="ED243" s="59">
        <v>326566</v>
      </c>
      <c r="EE243" s="338"/>
      <c r="EF243" s="338"/>
      <c r="EG243" s="338"/>
      <c r="EH243" s="338"/>
      <c r="EI243" s="338"/>
      <c r="EJ243" s="338"/>
      <c r="EK243" s="338"/>
      <c r="EL243" s="1103"/>
      <c r="EM243" s="338"/>
      <c r="EN243" s="338"/>
      <c r="ER243" s="1253"/>
      <c r="ES243" s="59">
        <v>22027</v>
      </c>
      <c r="ET243" s="60">
        <v>2557</v>
      </c>
      <c r="EU243" s="60">
        <v>4997</v>
      </c>
      <c r="EW243" s="1131"/>
      <c r="EX243" s="580" t="s">
        <v>481</v>
      </c>
      <c r="EY243" s="262">
        <v>27469</v>
      </c>
      <c r="EZ243" s="262">
        <v>26197</v>
      </c>
      <c r="FA243" s="262">
        <v>17729</v>
      </c>
      <c r="FB243" s="262">
        <v>37711</v>
      </c>
      <c r="FC243" s="262">
        <v>15029</v>
      </c>
      <c r="FD243" s="262"/>
      <c r="FE243" s="262">
        <v>12153</v>
      </c>
      <c r="FF243" s="262">
        <v>29788</v>
      </c>
      <c r="FG243" s="262">
        <v>16657</v>
      </c>
      <c r="FH243" s="262">
        <v>29889</v>
      </c>
      <c r="FI243" s="262">
        <v>27256</v>
      </c>
      <c r="FJ243" s="262">
        <v>25137</v>
      </c>
      <c r="FK243" s="262">
        <v>29393</v>
      </c>
      <c r="FL243" s="262">
        <v>19104</v>
      </c>
      <c r="FM243" s="262">
        <v>41605</v>
      </c>
      <c r="FN243" s="262">
        <v>26003</v>
      </c>
      <c r="FO243" s="60">
        <v>29068</v>
      </c>
      <c r="FQ243" s="1379"/>
      <c r="FR243" s="262">
        <v>2724</v>
      </c>
      <c r="FS243" s="262">
        <v>10433</v>
      </c>
      <c r="FT243" s="262">
        <v>776</v>
      </c>
      <c r="FU243" s="262">
        <v>417</v>
      </c>
      <c r="FV243" s="262">
        <v>204</v>
      </c>
      <c r="FW243" s="262">
        <v>219</v>
      </c>
      <c r="FX243" s="262">
        <v>1608</v>
      </c>
      <c r="FY243" s="262">
        <v>212</v>
      </c>
      <c r="FZ243" s="262">
        <v>197</v>
      </c>
      <c r="GA243" s="262">
        <v>31</v>
      </c>
      <c r="GB243" s="262">
        <v>342</v>
      </c>
      <c r="GC243" s="262">
        <v>9994</v>
      </c>
      <c r="GD243" s="262">
        <v>5172</v>
      </c>
      <c r="GE243" s="262">
        <v>1673</v>
      </c>
      <c r="GF243" s="262">
        <v>413</v>
      </c>
      <c r="GG243" s="262">
        <v>40779</v>
      </c>
      <c r="GH243" s="262">
        <v>286</v>
      </c>
      <c r="GI243" s="262">
        <v>3587</v>
      </c>
      <c r="GJ243" s="262">
        <v>1268</v>
      </c>
      <c r="GK243" s="262">
        <v>216</v>
      </c>
      <c r="GL243" s="262">
        <v>391</v>
      </c>
      <c r="GM243" s="265">
        <v>7162</v>
      </c>
      <c r="GN243" s="248">
        <v>4650</v>
      </c>
      <c r="GO243" s="248">
        <v>10474</v>
      </c>
      <c r="GP243" s="248">
        <v>9047</v>
      </c>
      <c r="GQ243" s="248">
        <v>10165</v>
      </c>
      <c r="GR243" s="248">
        <v>6613</v>
      </c>
      <c r="GS243" s="248">
        <v>9734</v>
      </c>
      <c r="GT243" s="248">
        <v>7588</v>
      </c>
      <c r="GU243" s="248">
        <v>6601</v>
      </c>
      <c r="GV243" s="248">
        <v>1401</v>
      </c>
      <c r="GW243" s="248">
        <v>2520</v>
      </c>
      <c r="GX243" s="248">
        <v>9073</v>
      </c>
      <c r="GY243" s="248">
        <v>6319</v>
      </c>
      <c r="GZ243" s="248"/>
      <c r="HA243" s="248">
        <v>3734</v>
      </c>
      <c r="HB243" s="248">
        <v>5664</v>
      </c>
      <c r="HC243" s="248">
        <v>3310</v>
      </c>
      <c r="HD243" s="248">
        <v>2941</v>
      </c>
      <c r="HE243" s="248">
        <v>3798</v>
      </c>
      <c r="HF243" s="248">
        <v>500</v>
      </c>
      <c r="HG243" s="262"/>
      <c r="HH243" s="262"/>
      <c r="HI243" s="60">
        <v>324</v>
      </c>
    </row>
    <row r="244" spans="1:217" s="60" customFormat="1" x14ac:dyDescent="0.25">
      <c r="A244" s="642"/>
      <c r="B244" s="655"/>
      <c r="C244" s="932"/>
      <c r="J244" s="655"/>
      <c r="T244" s="1060"/>
      <c r="AI244" s="932"/>
      <c r="AN244" s="1060"/>
      <c r="AT244" s="265"/>
      <c r="AU244" s="248"/>
      <c r="AV244" s="248"/>
      <c r="AW244" s="248"/>
      <c r="AX244" s="248"/>
      <c r="AY244" s="248"/>
      <c r="AZ244" s="248"/>
      <c r="BA244" s="248"/>
      <c r="BB244" s="1061"/>
      <c r="BH244" s="59"/>
      <c r="BN244" s="1222"/>
      <c r="BO244" s="338"/>
      <c r="BP244" s="338"/>
      <c r="BQ244" s="338"/>
      <c r="BR244" s="338"/>
      <c r="BS244" s="1156"/>
      <c r="BT244" s="338"/>
      <c r="BU244" s="338"/>
      <c r="BV244" s="338"/>
      <c r="BW244" s="338"/>
      <c r="BX244" s="338"/>
      <c r="BY244" s="932"/>
      <c r="CC244" s="1060"/>
      <c r="CK244" s="59"/>
      <c r="CO244" s="1060"/>
      <c r="CU244" s="265"/>
      <c r="CV244" s="248"/>
      <c r="CW244" s="248"/>
      <c r="CX244" s="1061"/>
      <c r="DD244" s="293"/>
      <c r="DE244" s="338"/>
      <c r="DF244" s="338"/>
      <c r="DG244" s="338"/>
      <c r="DH244" s="338"/>
      <c r="DI244" s="338"/>
      <c r="DJ244" s="338"/>
      <c r="DK244" s="338"/>
      <c r="DL244" s="1103"/>
      <c r="DM244" s="338"/>
      <c r="DN244" s="338"/>
      <c r="DO244" s="338"/>
      <c r="DP244" s="338"/>
      <c r="DQ244" s="338"/>
      <c r="DR244" s="337"/>
      <c r="DS244" s="338"/>
      <c r="DT244" s="338"/>
      <c r="DU244" s="338"/>
      <c r="DV244" s="338"/>
      <c r="DW244" s="338"/>
      <c r="DX244" s="1103"/>
      <c r="DY244" s="338"/>
      <c r="DZ244" s="338"/>
      <c r="EA244" s="338"/>
      <c r="EB244" s="338"/>
      <c r="EC244" s="338"/>
      <c r="ED244" s="59"/>
      <c r="EE244" s="338"/>
      <c r="EF244" s="338"/>
      <c r="EG244" s="338"/>
      <c r="EH244" s="338"/>
      <c r="EI244" s="338"/>
      <c r="EJ244" s="338"/>
      <c r="EK244" s="338"/>
      <c r="EL244" s="1103"/>
      <c r="EM244" s="338"/>
      <c r="EN244" s="338"/>
      <c r="ER244" s="1253"/>
      <c r="ES244" s="59"/>
      <c r="EW244" s="1131"/>
      <c r="EX244" s="642"/>
      <c r="FD244" s="262"/>
      <c r="FQ244" s="1379"/>
      <c r="FR244" s="262"/>
      <c r="FS244" s="262"/>
      <c r="FT244" s="262"/>
      <c r="FU244" s="262"/>
      <c r="FV244" s="262"/>
      <c r="FW244" s="262"/>
      <c r="FX244" s="262"/>
      <c r="FY244" s="262"/>
      <c r="FZ244" s="262"/>
      <c r="GA244" s="262"/>
      <c r="GB244" s="262"/>
      <c r="GC244" s="262"/>
      <c r="GD244" s="262"/>
      <c r="GE244" s="262"/>
      <c r="GF244" s="262"/>
      <c r="GG244" s="262"/>
      <c r="GH244" s="262"/>
      <c r="GI244" s="262"/>
      <c r="GJ244" s="262"/>
      <c r="GK244" s="262"/>
      <c r="GL244" s="262"/>
      <c r="GM244" s="265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62"/>
      <c r="HH244" s="262"/>
    </row>
    <row r="245" spans="1:217" s="60" customFormat="1" x14ac:dyDescent="0.25">
      <c r="A245" s="580" t="s">
        <v>716</v>
      </c>
      <c r="B245" s="655"/>
      <c r="C245" s="932">
        <v>1917</v>
      </c>
      <c r="D245" s="60">
        <v>7825</v>
      </c>
      <c r="E245" s="60">
        <v>5164</v>
      </c>
      <c r="F245" s="60">
        <v>16621</v>
      </c>
      <c r="G245" s="60">
        <v>2898</v>
      </c>
      <c r="H245" s="60">
        <v>7441</v>
      </c>
      <c r="I245" s="60">
        <v>6894</v>
      </c>
      <c r="J245" s="655">
        <v>7800</v>
      </c>
      <c r="K245" s="60">
        <v>9373</v>
      </c>
      <c r="L245" s="60">
        <v>3422</v>
      </c>
      <c r="M245" s="60">
        <v>20792</v>
      </c>
      <c r="N245" s="60">
        <v>10887</v>
      </c>
      <c r="O245" s="60">
        <v>8431</v>
      </c>
      <c r="P245" s="60">
        <v>16082</v>
      </c>
      <c r="Q245" s="60">
        <v>3535</v>
      </c>
      <c r="R245" s="60">
        <v>20792</v>
      </c>
      <c r="S245" s="60">
        <v>9702</v>
      </c>
      <c r="T245" s="1060">
        <v>2363</v>
      </c>
      <c r="AI245" s="932">
        <v>151</v>
      </c>
      <c r="AJ245" s="60">
        <v>120</v>
      </c>
      <c r="AK245" s="60">
        <v>279</v>
      </c>
      <c r="AL245" s="60">
        <v>228</v>
      </c>
      <c r="AM245" s="60">
        <v>178</v>
      </c>
      <c r="AN245" s="1060">
        <v>169</v>
      </c>
      <c r="AT245" s="265">
        <v>856</v>
      </c>
      <c r="AU245" s="248">
        <v>373</v>
      </c>
      <c r="AV245" s="248">
        <v>215</v>
      </c>
      <c r="AW245" s="248">
        <v>701</v>
      </c>
      <c r="AX245" s="248">
        <v>814</v>
      </c>
      <c r="AY245" s="248">
        <v>290</v>
      </c>
      <c r="AZ245" s="248">
        <v>871</v>
      </c>
      <c r="BA245" s="248">
        <v>181</v>
      </c>
      <c r="BB245" s="1061">
        <v>505</v>
      </c>
      <c r="BH245" s="59">
        <v>833</v>
      </c>
      <c r="BI245" s="60">
        <v>374</v>
      </c>
      <c r="BJ245" s="60">
        <v>1389</v>
      </c>
      <c r="BK245" s="60">
        <v>708</v>
      </c>
      <c r="BL245" s="60">
        <v>587</v>
      </c>
      <c r="BM245" s="60">
        <v>657</v>
      </c>
      <c r="BN245" s="1222">
        <v>1345</v>
      </c>
      <c r="BO245" s="338"/>
      <c r="BP245" s="338"/>
      <c r="BQ245" s="338"/>
      <c r="BR245" s="338"/>
      <c r="BS245" s="1156"/>
      <c r="BT245" s="338"/>
      <c r="BU245" s="338"/>
      <c r="BV245" s="338"/>
      <c r="BW245" s="338"/>
      <c r="BX245" s="338"/>
      <c r="BY245" s="932">
        <v>75</v>
      </c>
      <c r="BZ245" s="60">
        <v>162</v>
      </c>
      <c r="CA245" s="60">
        <v>319</v>
      </c>
      <c r="CB245" s="60">
        <v>351</v>
      </c>
      <c r="CC245" s="1060">
        <v>607</v>
      </c>
      <c r="CK245" s="59"/>
      <c r="CO245" s="1060"/>
      <c r="CU245" s="265"/>
      <c r="CV245" s="248">
        <v>263</v>
      </c>
      <c r="CW245" s="248"/>
      <c r="CX245" s="1061"/>
      <c r="DD245" s="293"/>
      <c r="DE245" s="338"/>
      <c r="DF245" s="338"/>
      <c r="DG245" s="338"/>
      <c r="DH245" s="338"/>
      <c r="DI245" s="338"/>
      <c r="DJ245" s="338"/>
      <c r="DK245" s="338"/>
      <c r="DL245" s="1103"/>
      <c r="DM245" s="338"/>
      <c r="DN245" s="338"/>
      <c r="DO245" s="338"/>
      <c r="DP245" s="338"/>
      <c r="DQ245" s="338"/>
      <c r="DR245" s="337"/>
      <c r="DS245" s="338"/>
      <c r="DT245" s="338"/>
      <c r="DU245" s="338"/>
      <c r="DV245" s="338"/>
      <c r="DW245" s="338"/>
      <c r="DX245" s="1103"/>
      <c r="DY245" s="338"/>
      <c r="DZ245" s="338"/>
      <c r="EA245" s="338"/>
      <c r="EB245" s="338"/>
      <c r="EC245" s="338"/>
      <c r="ED245" s="59">
        <v>541</v>
      </c>
      <c r="EE245" s="338"/>
      <c r="EF245" s="338"/>
      <c r="EG245" s="338"/>
      <c r="EH245" s="338"/>
      <c r="EI245" s="338"/>
      <c r="EJ245" s="338"/>
      <c r="EK245" s="338"/>
      <c r="EL245" s="1103"/>
      <c r="EM245" s="338"/>
      <c r="EN245" s="338"/>
      <c r="ER245" s="1253"/>
      <c r="ES245" s="59"/>
      <c r="EW245" s="1131"/>
      <c r="EX245" s="580" t="s">
        <v>716</v>
      </c>
      <c r="EY245" s="60">
        <v>5657</v>
      </c>
      <c r="EZ245" s="60">
        <v>8320</v>
      </c>
      <c r="FA245" s="60">
        <v>4379</v>
      </c>
      <c r="FB245" s="60">
        <v>3648</v>
      </c>
      <c r="FC245" s="60">
        <v>1209</v>
      </c>
      <c r="FD245" s="262">
        <v>2460</v>
      </c>
      <c r="FE245" s="60">
        <v>3114</v>
      </c>
      <c r="FF245" s="60">
        <v>1623</v>
      </c>
      <c r="FG245" s="60">
        <v>1249</v>
      </c>
      <c r="FH245" s="60">
        <v>7076</v>
      </c>
      <c r="FI245" s="60">
        <v>7478</v>
      </c>
      <c r="FJ245" s="60">
        <v>5142</v>
      </c>
      <c r="FK245" s="60">
        <v>6102</v>
      </c>
      <c r="FL245" s="60">
        <v>10599</v>
      </c>
      <c r="FM245" s="60">
        <v>4801</v>
      </c>
      <c r="FN245" s="60">
        <v>4880</v>
      </c>
      <c r="FO245" s="60">
        <v>5707</v>
      </c>
      <c r="FQ245" s="1379"/>
      <c r="FR245" s="262">
        <v>9144</v>
      </c>
      <c r="FS245" s="262">
        <v>5806</v>
      </c>
      <c r="FT245" s="262"/>
      <c r="FU245" s="262">
        <v>9691</v>
      </c>
      <c r="FV245" s="262"/>
      <c r="FW245" s="262">
        <v>3926</v>
      </c>
      <c r="FX245" s="262">
        <v>4558</v>
      </c>
      <c r="FY245" s="262">
        <v>5637</v>
      </c>
      <c r="FZ245" s="262">
        <v>7531</v>
      </c>
      <c r="GA245" s="262">
        <v>5097</v>
      </c>
      <c r="GB245" s="262">
        <v>5492</v>
      </c>
      <c r="GC245" s="262">
        <v>597</v>
      </c>
      <c r="GD245" s="262">
        <v>3314</v>
      </c>
      <c r="GE245" s="262">
        <v>3754</v>
      </c>
      <c r="GF245" s="262">
        <v>4930</v>
      </c>
      <c r="GG245" s="262">
        <v>4413</v>
      </c>
      <c r="GH245" s="262">
        <v>3126</v>
      </c>
      <c r="GI245" s="262">
        <v>9569</v>
      </c>
      <c r="GJ245" s="262">
        <v>4788</v>
      </c>
      <c r="GK245" s="262">
        <v>8149</v>
      </c>
      <c r="GL245" s="262">
        <v>5096</v>
      </c>
      <c r="GM245" s="265">
        <v>1044</v>
      </c>
      <c r="GN245" s="248">
        <v>2841</v>
      </c>
      <c r="GO245" s="248">
        <v>1874</v>
      </c>
      <c r="GP245" s="248">
        <v>8741</v>
      </c>
      <c r="GQ245" s="248"/>
      <c r="GR245" s="248">
        <v>7613</v>
      </c>
      <c r="GS245" s="248">
        <v>9680</v>
      </c>
      <c r="GT245" s="248">
        <v>1462</v>
      </c>
      <c r="GU245" s="248">
        <v>717</v>
      </c>
      <c r="GV245" s="248"/>
      <c r="GW245" s="248">
        <v>224</v>
      </c>
      <c r="GX245" s="248">
        <v>245</v>
      </c>
      <c r="GY245" s="248"/>
      <c r="GZ245" s="248"/>
      <c r="HA245" s="248">
        <v>3621</v>
      </c>
      <c r="HB245" s="248">
        <v>93</v>
      </c>
      <c r="HC245" s="248"/>
      <c r="HD245" s="248"/>
      <c r="HE245" s="248"/>
      <c r="HF245" s="248"/>
      <c r="HG245" s="262"/>
      <c r="HH245" s="262"/>
      <c r="HI245" s="60">
        <v>428</v>
      </c>
    </row>
    <row r="246" spans="1:217" s="60" customFormat="1" x14ac:dyDescent="0.25">
      <c r="A246" s="580" t="s">
        <v>717</v>
      </c>
      <c r="B246" s="655"/>
      <c r="C246" s="932">
        <v>3024</v>
      </c>
      <c r="D246" s="60">
        <v>19260</v>
      </c>
      <c r="E246" s="60">
        <v>15347</v>
      </c>
      <c r="F246" s="60">
        <v>82800</v>
      </c>
      <c r="G246" s="60">
        <v>5553</v>
      </c>
      <c r="H246" s="60">
        <v>28253</v>
      </c>
      <c r="I246" s="60">
        <v>82665</v>
      </c>
      <c r="J246" s="655">
        <v>61063</v>
      </c>
      <c r="K246" s="60">
        <v>55203</v>
      </c>
      <c r="L246" s="60">
        <v>29079</v>
      </c>
      <c r="M246" s="60">
        <v>104367</v>
      </c>
      <c r="N246" s="60">
        <v>47692</v>
      </c>
      <c r="O246" s="60">
        <v>32565</v>
      </c>
      <c r="P246" s="60">
        <v>33437</v>
      </c>
      <c r="Q246" s="60">
        <v>11004</v>
      </c>
      <c r="R246" s="60">
        <v>104367</v>
      </c>
      <c r="S246" s="60">
        <v>26894</v>
      </c>
      <c r="T246" s="1060">
        <v>5982</v>
      </c>
      <c r="AI246" s="932"/>
      <c r="AN246" s="1060"/>
      <c r="AT246" s="265">
        <v>1422</v>
      </c>
      <c r="AU246" s="248">
        <v>904</v>
      </c>
      <c r="AV246" s="248">
        <v>2887</v>
      </c>
      <c r="AW246" s="248">
        <v>4982</v>
      </c>
      <c r="AX246" s="248">
        <v>6749</v>
      </c>
      <c r="AY246" s="248">
        <v>3502</v>
      </c>
      <c r="AZ246" s="248">
        <v>4198</v>
      </c>
      <c r="BA246" s="248">
        <v>1898</v>
      </c>
      <c r="BB246" s="1061">
        <v>5306</v>
      </c>
      <c r="BH246" s="59"/>
      <c r="BI246" s="60">
        <v>3517</v>
      </c>
      <c r="BJ246" s="60">
        <v>5803</v>
      </c>
      <c r="BK246" s="60">
        <v>5531</v>
      </c>
      <c r="BL246" s="60">
        <v>2813</v>
      </c>
      <c r="BM246" s="60">
        <v>6151</v>
      </c>
      <c r="BN246" s="1222">
        <v>11131</v>
      </c>
      <c r="BO246" s="338"/>
      <c r="BP246" s="338"/>
      <c r="BQ246" s="338"/>
      <c r="BR246" s="338"/>
      <c r="BS246" s="1156"/>
      <c r="BT246" s="338"/>
      <c r="BU246" s="338"/>
      <c r="BV246" s="338"/>
      <c r="BW246" s="338"/>
      <c r="BX246" s="338"/>
      <c r="BY246" s="932">
        <v>1537</v>
      </c>
      <c r="BZ246" s="60">
        <v>2544</v>
      </c>
      <c r="CA246" s="60">
        <v>3520</v>
      </c>
      <c r="CB246" s="60">
        <v>5051</v>
      </c>
      <c r="CC246" s="1060">
        <v>2582</v>
      </c>
      <c r="CK246" s="59"/>
      <c r="CL246" s="60">
        <v>1110</v>
      </c>
      <c r="CN246" s="60">
        <v>1045</v>
      </c>
      <c r="CO246" s="1060">
        <v>1915</v>
      </c>
      <c r="CU246" s="265"/>
      <c r="CV246" s="248">
        <v>2392</v>
      </c>
      <c r="CW246" s="248"/>
      <c r="CX246" s="1061"/>
      <c r="DD246" s="293"/>
      <c r="DE246" s="338"/>
      <c r="DF246" s="338"/>
      <c r="DG246" s="338"/>
      <c r="DH246" s="338"/>
      <c r="DI246" s="338"/>
      <c r="DJ246" s="338"/>
      <c r="DK246" s="338"/>
      <c r="DL246" s="1103"/>
      <c r="DM246" s="338"/>
      <c r="DN246" s="338"/>
      <c r="DO246" s="338"/>
      <c r="DP246" s="338"/>
      <c r="DQ246" s="338"/>
      <c r="DR246" s="337"/>
      <c r="DS246" s="338"/>
      <c r="DT246" s="338"/>
      <c r="DU246" s="338"/>
      <c r="DV246" s="338"/>
      <c r="DW246" s="338"/>
      <c r="DX246" s="1103"/>
      <c r="DY246" s="338"/>
      <c r="DZ246" s="338"/>
      <c r="EA246" s="338"/>
      <c r="EB246" s="338"/>
      <c r="EC246" s="338"/>
      <c r="ED246" s="59">
        <v>2545</v>
      </c>
      <c r="EE246" s="338"/>
      <c r="EF246" s="338"/>
      <c r="EG246" s="338"/>
      <c r="EH246" s="338"/>
      <c r="EI246" s="338"/>
      <c r="EJ246" s="338"/>
      <c r="EK246" s="338"/>
      <c r="EL246" s="1103"/>
      <c r="EM246" s="338"/>
      <c r="EN246" s="338"/>
      <c r="ER246" s="1253"/>
      <c r="ES246" s="59">
        <v>2012</v>
      </c>
      <c r="ET246" s="60">
        <v>2407</v>
      </c>
      <c r="EU246" s="60">
        <v>427</v>
      </c>
      <c r="EW246" s="1131"/>
      <c r="EX246" s="580" t="s">
        <v>717</v>
      </c>
      <c r="EY246" s="60">
        <v>4264</v>
      </c>
      <c r="EZ246" s="60">
        <v>8927</v>
      </c>
      <c r="FA246" s="60">
        <v>7379</v>
      </c>
      <c r="FB246" s="60">
        <v>4967</v>
      </c>
      <c r="FC246" s="60">
        <v>3071</v>
      </c>
      <c r="FD246" s="262">
        <v>3535</v>
      </c>
      <c r="FE246" s="60">
        <v>6327</v>
      </c>
      <c r="FF246" s="60">
        <v>4095</v>
      </c>
      <c r="FG246" s="60">
        <v>4210</v>
      </c>
      <c r="FH246" s="60">
        <v>4963</v>
      </c>
      <c r="FI246" s="60">
        <v>5942</v>
      </c>
      <c r="FJ246" s="60">
        <v>6475</v>
      </c>
      <c r="FK246" s="60">
        <v>7047</v>
      </c>
      <c r="FL246" s="60">
        <v>7007</v>
      </c>
      <c r="FM246" s="60">
        <v>9694</v>
      </c>
      <c r="FN246" s="60">
        <v>8379</v>
      </c>
      <c r="FO246" s="60">
        <v>5503</v>
      </c>
      <c r="FQ246" s="1379"/>
      <c r="FR246" s="262">
        <v>2074</v>
      </c>
      <c r="FS246" s="262">
        <v>905</v>
      </c>
      <c r="FT246" s="262">
        <v>1107</v>
      </c>
      <c r="FU246" s="262">
        <v>2107</v>
      </c>
      <c r="FV246" s="262"/>
      <c r="FW246" s="262">
        <v>626</v>
      </c>
      <c r="FX246" s="262">
        <v>811</v>
      </c>
      <c r="FY246" s="262">
        <v>626</v>
      </c>
      <c r="FZ246" s="262">
        <v>397</v>
      </c>
      <c r="GA246" s="262">
        <v>708</v>
      </c>
      <c r="GB246" s="262">
        <v>1345</v>
      </c>
      <c r="GC246" s="262">
        <v>83</v>
      </c>
      <c r="GD246" s="262">
        <v>4110</v>
      </c>
      <c r="GE246" s="262">
        <v>478</v>
      </c>
      <c r="GF246" s="262">
        <v>1112</v>
      </c>
      <c r="GG246" s="262">
        <v>873</v>
      </c>
      <c r="GH246" s="262">
        <v>561</v>
      </c>
      <c r="GI246" s="262">
        <v>1909</v>
      </c>
      <c r="GJ246" s="262">
        <v>739</v>
      </c>
      <c r="GK246" s="262">
        <v>758</v>
      </c>
      <c r="GL246" s="262">
        <v>1656</v>
      </c>
      <c r="GM246" s="265">
        <v>7127</v>
      </c>
      <c r="GN246" s="248">
        <v>10019</v>
      </c>
      <c r="GO246" s="248">
        <v>11341</v>
      </c>
      <c r="GP246" s="248">
        <v>11031</v>
      </c>
      <c r="GQ246" s="248">
        <v>9606</v>
      </c>
      <c r="GR246" s="248">
        <v>11286</v>
      </c>
      <c r="GS246" s="248">
        <v>9883</v>
      </c>
      <c r="GT246" s="248">
        <v>16373</v>
      </c>
      <c r="GU246" s="248">
        <v>9919</v>
      </c>
      <c r="GV246" s="248">
        <v>3870</v>
      </c>
      <c r="GW246" s="248">
        <v>7008</v>
      </c>
      <c r="GX246" s="248">
        <v>9246</v>
      </c>
      <c r="GY246" s="248">
        <v>8456</v>
      </c>
      <c r="GZ246" s="248"/>
      <c r="HA246" s="248">
        <v>7498</v>
      </c>
      <c r="HB246" s="248">
        <v>7137</v>
      </c>
      <c r="HC246" s="248">
        <v>7851</v>
      </c>
      <c r="HD246" s="248">
        <v>6838</v>
      </c>
      <c r="HE246" s="248">
        <v>6065</v>
      </c>
      <c r="HF246" s="248">
        <v>1395</v>
      </c>
      <c r="HG246" s="262"/>
      <c r="HH246" s="262"/>
      <c r="HI246" s="60">
        <v>5</v>
      </c>
    </row>
    <row r="247" spans="1:217" s="60" customFormat="1" x14ac:dyDescent="0.25">
      <c r="A247" s="580" t="s">
        <v>718</v>
      </c>
      <c r="B247" s="655"/>
      <c r="C247" s="932">
        <v>1452</v>
      </c>
      <c r="D247" s="60">
        <v>5352</v>
      </c>
      <c r="E247" s="60">
        <v>2264</v>
      </c>
      <c r="F247" s="60">
        <v>10893</v>
      </c>
      <c r="G247" s="60">
        <v>412</v>
      </c>
      <c r="H247" s="60">
        <v>507</v>
      </c>
      <c r="J247" s="655"/>
      <c r="K247" s="60">
        <v>7868</v>
      </c>
      <c r="M247" s="60">
        <v>23933</v>
      </c>
      <c r="N247" s="60">
        <v>6961</v>
      </c>
      <c r="O247" s="60">
        <v>4948</v>
      </c>
      <c r="P247" s="60">
        <v>14560</v>
      </c>
      <c r="Q247" s="60">
        <v>917</v>
      </c>
      <c r="R247" s="60">
        <v>23933</v>
      </c>
      <c r="S247" s="60">
        <v>13350</v>
      </c>
      <c r="T247" s="1060">
        <v>1956</v>
      </c>
      <c r="AI247" s="932"/>
      <c r="AN247" s="1060"/>
      <c r="AT247" s="265">
        <v>1639</v>
      </c>
      <c r="AU247" s="248">
        <v>373</v>
      </c>
      <c r="AV247" s="248"/>
      <c r="AW247" s="248"/>
      <c r="AX247" s="248"/>
      <c r="AY247" s="248"/>
      <c r="AZ247" s="248"/>
      <c r="BA247" s="248"/>
      <c r="BB247" s="1061">
        <v>29</v>
      </c>
      <c r="BH247" s="59"/>
      <c r="BL247" s="60">
        <v>2260</v>
      </c>
      <c r="BN247" s="1222"/>
      <c r="BO247" s="338"/>
      <c r="BP247" s="338"/>
      <c r="BQ247" s="338"/>
      <c r="BR247" s="338"/>
      <c r="BS247" s="1156"/>
      <c r="BT247" s="338"/>
      <c r="BU247" s="338"/>
      <c r="BV247" s="338"/>
      <c r="BW247" s="338"/>
      <c r="BX247" s="338"/>
      <c r="BY247" s="932">
        <v>150</v>
      </c>
      <c r="BZ247" s="60">
        <v>33</v>
      </c>
      <c r="CA247" s="60">
        <v>981</v>
      </c>
      <c r="CB247" s="60">
        <v>369</v>
      </c>
      <c r="CC247" s="1060">
        <v>241</v>
      </c>
      <c r="CK247" s="59"/>
      <c r="CO247" s="1060"/>
      <c r="CU247" s="265"/>
      <c r="CV247" s="248">
        <v>708</v>
      </c>
      <c r="CW247" s="248"/>
      <c r="CX247" s="1061"/>
      <c r="DD247" s="293"/>
      <c r="DE247" s="338"/>
      <c r="DF247" s="338"/>
      <c r="DG247" s="338"/>
      <c r="DH247" s="338"/>
      <c r="DI247" s="338"/>
      <c r="DJ247" s="338"/>
      <c r="DK247" s="338"/>
      <c r="DL247" s="1103"/>
      <c r="DM247" s="338"/>
      <c r="DN247" s="338"/>
      <c r="DO247" s="338"/>
      <c r="DP247" s="338"/>
      <c r="DQ247" s="338"/>
      <c r="DR247" s="337"/>
      <c r="DS247" s="338"/>
      <c r="DT247" s="338"/>
      <c r="DU247" s="338"/>
      <c r="DV247" s="338"/>
      <c r="DW247" s="338"/>
      <c r="DX247" s="1103"/>
      <c r="DY247" s="338"/>
      <c r="DZ247" s="338"/>
      <c r="EA247" s="338"/>
      <c r="EB247" s="338"/>
      <c r="EC247" s="338"/>
      <c r="ED247" s="59">
        <v>222</v>
      </c>
      <c r="EE247" s="338"/>
      <c r="EF247" s="338"/>
      <c r="EG247" s="338"/>
      <c r="EH247" s="338"/>
      <c r="EI247" s="338"/>
      <c r="EJ247" s="338"/>
      <c r="EK247" s="338"/>
      <c r="EL247" s="1103"/>
      <c r="EM247" s="338"/>
      <c r="EN247" s="338"/>
      <c r="ER247" s="1253"/>
      <c r="ES247" s="59"/>
      <c r="EW247" s="1131"/>
      <c r="EX247" s="580" t="s">
        <v>718</v>
      </c>
      <c r="EY247" s="60">
        <v>1652</v>
      </c>
      <c r="EZ247" s="60">
        <v>5839</v>
      </c>
      <c r="FA247" s="60">
        <v>1595</v>
      </c>
      <c r="FB247" s="60">
        <v>2473</v>
      </c>
      <c r="FC247" s="60">
        <v>1668</v>
      </c>
      <c r="FD247" s="262">
        <v>1813</v>
      </c>
      <c r="FE247" s="60">
        <v>5170</v>
      </c>
      <c r="FF247" s="60">
        <v>4229</v>
      </c>
      <c r="FG247" s="60">
        <v>1846</v>
      </c>
      <c r="FH247" s="60">
        <v>4933</v>
      </c>
      <c r="FI247" s="60">
        <v>2263</v>
      </c>
      <c r="FJ247" s="60">
        <v>3479</v>
      </c>
      <c r="FK247" s="60">
        <v>4580</v>
      </c>
      <c r="FL247" s="60">
        <v>1729</v>
      </c>
      <c r="FM247" s="60">
        <v>6823</v>
      </c>
      <c r="FN247" s="60">
        <v>2541</v>
      </c>
      <c r="FO247" s="60">
        <v>3637</v>
      </c>
      <c r="FQ247" s="1379"/>
      <c r="FR247" s="262">
        <v>533</v>
      </c>
      <c r="FS247" s="262">
        <v>506</v>
      </c>
      <c r="FT247" s="262"/>
      <c r="FU247" s="262">
        <v>534</v>
      </c>
      <c r="FV247" s="262"/>
      <c r="FW247" s="262">
        <v>695</v>
      </c>
      <c r="FX247" s="262">
        <v>254</v>
      </c>
      <c r="FY247" s="262">
        <v>278</v>
      </c>
      <c r="FZ247" s="262">
        <v>547</v>
      </c>
      <c r="GA247" s="262">
        <v>981</v>
      </c>
      <c r="GB247" s="262">
        <v>962</v>
      </c>
      <c r="GC247" s="262">
        <v>1965</v>
      </c>
      <c r="GD247" s="262">
        <v>1358</v>
      </c>
      <c r="GE247" s="262">
        <v>1076</v>
      </c>
      <c r="GF247" s="262">
        <v>776</v>
      </c>
      <c r="GG247" s="262">
        <v>1297</v>
      </c>
      <c r="GH247" s="262">
        <v>612</v>
      </c>
      <c r="GI247" s="262">
        <v>1028</v>
      </c>
      <c r="GJ247" s="262">
        <v>303</v>
      </c>
      <c r="GK247" s="262">
        <v>319</v>
      </c>
      <c r="GL247" s="262">
        <v>196</v>
      </c>
      <c r="GM247" s="265">
        <v>6008</v>
      </c>
      <c r="GN247" s="248">
        <v>4461</v>
      </c>
      <c r="GO247" s="248">
        <v>9968</v>
      </c>
      <c r="GP247" s="248">
        <v>14781</v>
      </c>
      <c r="GQ247" s="248">
        <v>2954</v>
      </c>
      <c r="GR247" s="248">
        <v>12001</v>
      </c>
      <c r="GS247" s="248">
        <v>18752</v>
      </c>
      <c r="GT247" s="248">
        <v>5673</v>
      </c>
      <c r="GU247" s="248">
        <v>4307</v>
      </c>
      <c r="GV247" s="248"/>
      <c r="GW247" s="248">
        <v>9340</v>
      </c>
      <c r="GX247" s="248">
        <v>8637</v>
      </c>
      <c r="GY247" s="248"/>
      <c r="GZ247" s="248"/>
      <c r="HA247" s="248">
        <v>11382</v>
      </c>
      <c r="HB247" s="248">
        <v>7500</v>
      </c>
      <c r="HC247" s="248">
        <v>1991</v>
      </c>
      <c r="HD247" s="248">
        <v>4599</v>
      </c>
      <c r="HE247" s="248">
        <v>2355</v>
      </c>
      <c r="HF247" s="248">
        <v>2407</v>
      </c>
      <c r="HG247" s="262"/>
      <c r="HH247" s="262"/>
      <c r="HI247" s="60">
        <v>337</v>
      </c>
    </row>
    <row r="248" spans="1:217" s="60" customFormat="1" x14ac:dyDescent="0.25">
      <c r="A248" s="580" t="s">
        <v>719</v>
      </c>
      <c r="B248" s="655"/>
      <c r="C248" s="932">
        <v>4335</v>
      </c>
      <c r="D248" s="60">
        <v>1176</v>
      </c>
      <c r="E248" s="60">
        <v>2030</v>
      </c>
      <c r="F248" s="60">
        <v>4375</v>
      </c>
      <c r="H248" s="60">
        <v>349</v>
      </c>
      <c r="I248" s="60">
        <v>448</v>
      </c>
      <c r="J248" s="655">
        <v>515</v>
      </c>
      <c r="K248" s="60">
        <v>491</v>
      </c>
      <c r="L248" s="60">
        <v>402</v>
      </c>
      <c r="M248" s="60">
        <v>1895</v>
      </c>
      <c r="N248" s="60">
        <v>6711</v>
      </c>
      <c r="O248" s="60">
        <v>140510</v>
      </c>
      <c r="P248" s="60">
        <v>1480</v>
      </c>
      <c r="Q248" s="60">
        <v>367</v>
      </c>
      <c r="R248" s="60">
        <v>1895</v>
      </c>
      <c r="S248" s="60">
        <v>479</v>
      </c>
      <c r="T248" s="1060">
        <v>84</v>
      </c>
      <c r="AI248" s="932"/>
      <c r="AN248" s="1060"/>
      <c r="AT248" s="265">
        <v>5635</v>
      </c>
      <c r="AU248" s="248">
        <v>1033</v>
      </c>
      <c r="AV248" s="248">
        <v>449</v>
      </c>
      <c r="AW248" s="248">
        <v>1433</v>
      </c>
      <c r="AX248" s="248">
        <v>2165</v>
      </c>
      <c r="AY248" s="248">
        <v>515</v>
      </c>
      <c r="AZ248" s="248">
        <v>1089</v>
      </c>
      <c r="BA248" s="248">
        <v>18392</v>
      </c>
      <c r="BB248" s="1061">
        <v>4495</v>
      </c>
      <c r="BH248" s="59">
        <v>10082</v>
      </c>
      <c r="BI248" s="60">
        <v>6198</v>
      </c>
      <c r="BJ248" s="60">
        <v>6099</v>
      </c>
      <c r="BK248" s="60">
        <v>2566</v>
      </c>
      <c r="BL248" s="60">
        <v>102898</v>
      </c>
      <c r="BM248" s="60">
        <v>8888</v>
      </c>
      <c r="BN248" s="1222">
        <v>5945</v>
      </c>
      <c r="BO248" s="338"/>
      <c r="BP248" s="338"/>
      <c r="BQ248" s="338"/>
      <c r="BR248" s="338"/>
      <c r="BS248" s="1156"/>
      <c r="BT248" s="338"/>
      <c r="BU248" s="338"/>
      <c r="BV248" s="338"/>
      <c r="BW248" s="338"/>
      <c r="BX248" s="338"/>
      <c r="BY248" s="932">
        <v>453</v>
      </c>
      <c r="BZ248" s="60">
        <v>462</v>
      </c>
      <c r="CA248" s="60">
        <v>770</v>
      </c>
      <c r="CB248" s="60">
        <v>776</v>
      </c>
      <c r="CC248" s="1060">
        <v>1387</v>
      </c>
      <c r="CK248" s="59"/>
      <c r="CO248" s="1060"/>
      <c r="CU248" s="265"/>
      <c r="CV248" s="248"/>
      <c r="CW248" s="248"/>
      <c r="CX248" s="1061"/>
      <c r="DD248" s="293"/>
      <c r="DE248" s="338"/>
      <c r="DF248" s="338"/>
      <c r="DG248" s="338"/>
      <c r="DH248" s="338"/>
      <c r="DI248" s="338"/>
      <c r="DJ248" s="338"/>
      <c r="DK248" s="338"/>
      <c r="DL248" s="1103"/>
      <c r="DM248" s="338"/>
      <c r="DN248" s="338"/>
      <c r="DO248" s="338"/>
      <c r="DP248" s="338"/>
      <c r="DQ248" s="338"/>
      <c r="DR248" s="337"/>
      <c r="DS248" s="338"/>
      <c r="DT248" s="338"/>
      <c r="DU248" s="338"/>
      <c r="DV248" s="338"/>
      <c r="DW248" s="338"/>
      <c r="DX248" s="1103"/>
      <c r="DY248" s="338"/>
      <c r="DZ248" s="338"/>
      <c r="EA248" s="338"/>
      <c r="EB248" s="338"/>
      <c r="EC248" s="338"/>
      <c r="ED248" s="59">
        <v>1326</v>
      </c>
      <c r="EE248" s="338"/>
      <c r="EF248" s="338"/>
      <c r="EG248" s="338"/>
      <c r="EH248" s="338"/>
      <c r="EI248" s="338"/>
      <c r="EJ248" s="338"/>
      <c r="EK248" s="338"/>
      <c r="EL248" s="1103"/>
      <c r="EM248" s="338"/>
      <c r="EN248" s="338"/>
      <c r="ER248" s="1253"/>
      <c r="ES248" s="59"/>
      <c r="EW248" s="1131"/>
      <c r="EX248" s="580" t="s">
        <v>719</v>
      </c>
      <c r="EY248" s="60">
        <v>1443</v>
      </c>
      <c r="EZ248" s="60">
        <v>1558</v>
      </c>
      <c r="FA248" s="60">
        <v>2761</v>
      </c>
      <c r="FB248" s="60">
        <v>1809</v>
      </c>
      <c r="FC248" s="60">
        <v>7074</v>
      </c>
      <c r="FD248" s="262">
        <v>6444</v>
      </c>
      <c r="FE248" s="60">
        <v>63214</v>
      </c>
      <c r="FF248" s="60">
        <v>5847</v>
      </c>
      <c r="FG248" s="60">
        <v>2237</v>
      </c>
      <c r="FH248" s="60">
        <v>4343</v>
      </c>
      <c r="FI248" s="60">
        <v>10695</v>
      </c>
      <c r="FJ248" s="60">
        <v>8888</v>
      </c>
      <c r="FK248" s="60">
        <v>12968</v>
      </c>
      <c r="FL248" s="60">
        <v>8846</v>
      </c>
      <c r="FM248" s="60">
        <v>13383</v>
      </c>
      <c r="FN248" s="60">
        <v>10651</v>
      </c>
      <c r="FO248" s="60">
        <v>7135</v>
      </c>
      <c r="FQ248" s="1379"/>
      <c r="FR248" s="262"/>
      <c r="FS248" s="262"/>
      <c r="FT248" s="262"/>
      <c r="FU248" s="262"/>
      <c r="FV248" s="262"/>
      <c r="FW248" s="262"/>
      <c r="FX248" s="262"/>
      <c r="FY248" s="262"/>
      <c r="FZ248" s="262"/>
      <c r="GA248" s="262"/>
      <c r="GB248" s="262"/>
      <c r="GC248" s="262"/>
      <c r="GD248" s="262"/>
      <c r="GE248" s="262"/>
      <c r="GF248" s="262"/>
      <c r="GG248" s="262"/>
      <c r="GH248" s="262"/>
      <c r="GI248" s="262"/>
      <c r="GJ248" s="262"/>
      <c r="GK248" s="262"/>
      <c r="GL248" s="262"/>
      <c r="GM248" s="265">
        <v>81302</v>
      </c>
      <c r="GN248" s="248"/>
      <c r="GO248" s="248"/>
      <c r="GP248" s="248"/>
      <c r="GQ248" s="248"/>
      <c r="GR248" s="248">
        <v>6183</v>
      </c>
      <c r="GS248" s="248"/>
      <c r="GT248" s="248"/>
      <c r="GU248" s="248">
        <v>15801</v>
      </c>
      <c r="GV248" s="248"/>
      <c r="GW248" s="248">
        <v>9817</v>
      </c>
      <c r="GX248" s="248"/>
      <c r="GY248" s="248"/>
      <c r="GZ248" s="248"/>
      <c r="HA248" s="248">
        <v>7019</v>
      </c>
      <c r="HB248" s="248"/>
      <c r="HC248" s="248"/>
      <c r="HD248" s="248"/>
      <c r="HE248" s="248"/>
      <c r="HF248" s="248"/>
      <c r="HG248" s="262"/>
      <c r="HH248" s="262"/>
    </row>
    <row r="249" spans="1:217" s="60" customFormat="1" x14ac:dyDescent="0.25">
      <c r="A249" s="580" t="s">
        <v>720</v>
      </c>
      <c r="B249" s="655"/>
      <c r="C249" s="932">
        <v>22194</v>
      </c>
      <c r="D249" s="60">
        <v>143696</v>
      </c>
      <c r="E249" s="60">
        <v>61873</v>
      </c>
      <c r="F249" s="60">
        <v>107060</v>
      </c>
      <c r="G249" s="60">
        <v>27655</v>
      </c>
      <c r="H249" s="60">
        <v>213591</v>
      </c>
      <c r="I249" s="60">
        <v>176398</v>
      </c>
      <c r="J249" s="655">
        <v>163141</v>
      </c>
      <c r="K249" s="60">
        <v>161131</v>
      </c>
      <c r="L249" s="60">
        <v>61413</v>
      </c>
      <c r="M249" s="60">
        <v>179789</v>
      </c>
      <c r="N249" s="60">
        <v>76802</v>
      </c>
      <c r="O249" s="60">
        <v>80916</v>
      </c>
      <c r="P249" s="60">
        <v>129625</v>
      </c>
      <c r="Q249" s="60">
        <v>39699</v>
      </c>
      <c r="R249" s="60">
        <v>179789</v>
      </c>
      <c r="S249" s="60">
        <v>105421</v>
      </c>
      <c r="T249" s="1060">
        <v>28108</v>
      </c>
      <c r="AI249" s="932">
        <v>28275</v>
      </c>
      <c r="AJ249" s="60">
        <v>3434</v>
      </c>
      <c r="AK249" s="60">
        <v>42395</v>
      </c>
      <c r="AL249" s="60">
        <v>24362</v>
      </c>
      <c r="AM249" s="60">
        <v>5302</v>
      </c>
      <c r="AN249" s="1060">
        <v>18587</v>
      </c>
      <c r="AT249" s="265">
        <v>6834</v>
      </c>
      <c r="AU249" s="248">
        <v>10849</v>
      </c>
      <c r="AV249" s="248">
        <v>4896</v>
      </c>
      <c r="AW249" s="248">
        <v>11692</v>
      </c>
      <c r="AX249" s="248">
        <v>7885</v>
      </c>
      <c r="AY249" s="248">
        <v>6255</v>
      </c>
      <c r="AZ249" s="248">
        <v>7097</v>
      </c>
      <c r="BA249" s="248">
        <v>6520</v>
      </c>
      <c r="BB249" s="1061">
        <v>5292</v>
      </c>
      <c r="BH249" s="59">
        <v>10479</v>
      </c>
      <c r="BI249" s="60">
        <v>10486</v>
      </c>
      <c r="BJ249" s="60">
        <v>10992</v>
      </c>
      <c r="BK249" s="60">
        <v>12457</v>
      </c>
      <c r="BL249" s="60">
        <v>9198</v>
      </c>
      <c r="BM249" s="60">
        <v>9885</v>
      </c>
      <c r="BN249" s="1222">
        <v>16335</v>
      </c>
      <c r="BO249" s="338"/>
      <c r="BP249" s="338"/>
      <c r="BQ249" s="338"/>
      <c r="BR249" s="338"/>
      <c r="BS249" s="1156"/>
      <c r="BT249" s="338"/>
      <c r="BU249" s="338"/>
      <c r="BV249" s="338"/>
      <c r="BW249" s="338"/>
      <c r="BX249" s="338"/>
      <c r="BY249" s="932">
        <v>2803</v>
      </c>
      <c r="BZ249" s="60">
        <v>2850</v>
      </c>
      <c r="CA249" s="60">
        <v>7091</v>
      </c>
      <c r="CB249" s="60">
        <v>5977</v>
      </c>
      <c r="CC249" s="1060">
        <v>5846</v>
      </c>
      <c r="CK249" s="59">
        <v>14172</v>
      </c>
      <c r="CM249" s="60">
        <v>2206</v>
      </c>
      <c r="CN249" s="60">
        <v>9510</v>
      </c>
      <c r="CO249" s="1060">
        <v>7699</v>
      </c>
      <c r="CU249" s="265">
        <v>13385</v>
      </c>
      <c r="CV249" s="248">
        <v>1137468</v>
      </c>
      <c r="CW249" s="248">
        <v>29267</v>
      </c>
      <c r="CX249" s="1061">
        <v>36174</v>
      </c>
      <c r="DD249" s="293"/>
      <c r="DE249" s="338"/>
      <c r="DF249" s="338"/>
      <c r="DG249" s="338"/>
      <c r="DH249" s="338"/>
      <c r="DI249" s="338"/>
      <c r="DJ249" s="338"/>
      <c r="DK249" s="338"/>
      <c r="DL249" s="1103"/>
      <c r="DM249" s="338"/>
      <c r="DN249" s="338"/>
      <c r="DO249" s="338"/>
      <c r="DP249" s="338"/>
      <c r="DQ249" s="338"/>
      <c r="DR249" s="337"/>
      <c r="DS249" s="338"/>
      <c r="DT249" s="338"/>
      <c r="DU249" s="338"/>
      <c r="DV249" s="338"/>
      <c r="DW249" s="338"/>
      <c r="DX249" s="1103"/>
      <c r="DY249" s="338"/>
      <c r="DZ249" s="338"/>
      <c r="EA249" s="338"/>
      <c r="EB249" s="338"/>
      <c r="EC249" s="338"/>
      <c r="ED249" s="59">
        <v>9907</v>
      </c>
      <c r="EE249" s="338"/>
      <c r="EF249" s="338"/>
      <c r="EG249" s="338"/>
      <c r="EH249" s="338"/>
      <c r="EI249" s="338"/>
      <c r="EJ249" s="338"/>
      <c r="EK249" s="338"/>
      <c r="EL249" s="1103"/>
      <c r="EM249" s="338"/>
      <c r="EN249" s="338"/>
      <c r="ER249" s="1253"/>
      <c r="ES249" s="59">
        <v>23865</v>
      </c>
      <c r="ET249" s="60">
        <v>28234</v>
      </c>
      <c r="EU249" s="60">
        <v>9283</v>
      </c>
      <c r="EW249" s="1131"/>
      <c r="EX249" s="580" t="s">
        <v>720</v>
      </c>
      <c r="EY249" s="60">
        <v>178186</v>
      </c>
      <c r="EZ249" s="60">
        <v>467996</v>
      </c>
      <c r="FA249" s="60">
        <v>420302</v>
      </c>
      <c r="FB249" s="60">
        <v>252075</v>
      </c>
      <c r="FC249" s="60">
        <v>197160</v>
      </c>
      <c r="FD249" s="262">
        <v>433727</v>
      </c>
      <c r="FE249" s="60">
        <v>78912</v>
      </c>
      <c r="FF249" s="60">
        <v>494387</v>
      </c>
      <c r="FG249" s="60">
        <v>670485</v>
      </c>
      <c r="FH249" s="60">
        <v>359226</v>
      </c>
      <c r="FI249" s="60">
        <v>561084</v>
      </c>
      <c r="FJ249" s="60">
        <v>625372</v>
      </c>
      <c r="FK249" s="60">
        <v>592575</v>
      </c>
      <c r="FL249" s="60">
        <v>272565</v>
      </c>
      <c r="FM249" s="60">
        <v>460106</v>
      </c>
      <c r="FN249" s="60">
        <v>695848</v>
      </c>
      <c r="FO249" s="60">
        <v>619518</v>
      </c>
      <c r="FQ249" s="1379"/>
      <c r="FR249" s="262">
        <v>13862</v>
      </c>
      <c r="FS249" s="262">
        <v>24849</v>
      </c>
      <c r="FT249" s="262">
        <v>14030</v>
      </c>
      <c r="FU249" s="262">
        <v>35678</v>
      </c>
      <c r="FV249" s="262"/>
      <c r="FW249" s="262">
        <v>9845</v>
      </c>
      <c r="FX249" s="262">
        <v>80866</v>
      </c>
      <c r="FY249" s="262">
        <v>6603</v>
      </c>
      <c r="FZ249" s="262">
        <v>27287</v>
      </c>
      <c r="GA249" s="262">
        <v>5860</v>
      </c>
      <c r="GB249" s="262">
        <v>28264</v>
      </c>
      <c r="GC249" s="262">
        <v>179153</v>
      </c>
      <c r="GD249" s="262">
        <v>139319</v>
      </c>
      <c r="GE249" s="262">
        <v>45374</v>
      </c>
      <c r="GF249" s="262">
        <v>43338</v>
      </c>
      <c r="GG249" s="262">
        <v>44485</v>
      </c>
      <c r="GH249" s="262">
        <v>16563</v>
      </c>
      <c r="GI249" s="262">
        <v>75692</v>
      </c>
      <c r="GJ249" s="262">
        <v>4142</v>
      </c>
      <c r="GK249" s="262">
        <v>8443</v>
      </c>
      <c r="GL249" s="262">
        <v>6885</v>
      </c>
      <c r="GM249" s="265">
        <v>48348</v>
      </c>
      <c r="GN249" s="248">
        <v>87122</v>
      </c>
      <c r="GO249" s="248">
        <v>107201</v>
      </c>
      <c r="GP249" s="248">
        <v>265133</v>
      </c>
      <c r="GQ249" s="248">
        <v>135304</v>
      </c>
      <c r="GR249" s="248">
        <v>292675</v>
      </c>
      <c r="GS249" s="248">
        <v>490569</v>
      </c>
      <c r="GT249" s="248">
        <v>112481</v>
      </c>
      <c r="GU249" s="248">
        <v>248915</v>
      </c>
      <c r="GV249" s="248">
        <v>70091</v>
      </c>
      <c r="GW249" s="248">
        <v>92690</v>
      </c>
      <c r="GX249" s="248">
        <v>132769</v>
      </c>
      <c r="GY249" s="248">
        <v>171409</v>
      </c>
      <c r="GZ249" s="248"/>
      <c r="HA249" s="248">
        <v>100670</v>
      </c>
      <c r="HB249" s="248">
        <v>65951</v>
      </c>
      <c r="HC249" s="248">
        <v>158664</v>
      </c>
      <c r="HD249" s="248">
        <v>101690</v>
      </c>
      <c r="HE249" s="248">
        <v>92832</v>
      </c>
      <c r="HF249" s="248">
        <v>19074</v>
      </c>
      <c r="HG249" s="262"/>
      <c r="HH249" s="262"/>
      <c r="HI249" s="60">
        <v>2555</v>
      </c>
    </row>
    <row r="250" spans="1:217" s="60" customFormat="1" x14ac:dyDescent="0.25">
      <c r="A250" s="580" t="s">
        <v>721</v>
      </c>
      <c r="B250" s="655"/>
      <c r="C250" s="932"/>
      <c r="D250" s="60">
        <v>350</v>
      </c>
      <c r="E250" s="60">
        <v>225</v>
      </c>
      <c r="F250" s="60">
        <v>15807</v>
      </c>
      <c r="G250" s="60">
        <v>495</v>
      </c>
      <c r="H250" s="60">
        <v>8669</v>
      </c>
      <c r="I250" s="60">
        <v>8022</v>
      </c>
      <c r="J250" s="655">
        <v>3399</v>
      </c>
      <c r="K250" s="60">
        <v>7877</v>
      </c>
      <c r="L250" s="60">
        <v>4463</v>
      </c>
      <c r="M250" s="60">
        <v>1873</v>
      </c>
      <c r="N250" s="60">
        <v>8709</v>
      </c>
      <c r="O250" s="60">
        <v>2737</v>
      </c>
      <c r="P250" s="60">
        <v>2279</v>
      </c>
      <c r="Q250" s="60">
        <v>2702</v>
      </c>
      <c r="R250" s="60">
        <v>1873</v>
      </c>
      <c r="S250" s="60">
        <v>13414</v>
      </c>
      <c r="T250" s="1060">
        <v>634</v>
      </c>
      <c r="AI250" s="932">
        <v>63</v>
      </c>
      <c r="AM250" s="60">
        <v>289</v>
      </c>
      <c r="AN250" s="1060"/>
      <c r="AT250" s="265"/>
      <c r="AU250" s="248"/>
      <c r="AV250" s="248">
        <v>220</v>
      </c>
      <c r="AW250" s="248">
        <v>681</v>
      </c>
      <c r="AX250" s="248">
        <v>1368</v>
      </c>
      <c r="AY250" s="248">
        <v>252</v>
      </c>
      <c r="AZ250" s="248">
        <v>196</v>
      </c>
      <c r="BA250" s="248">
        <v>413</v>
      </c>
      <c r="BB250" s="1061"/>
      <c r="BH250" s="59">
        <v>86</v>
      </c>
      <c r="BL250" s="60">
        <v>302</v>
      </c>
      <c r="BM250" s="60">
        <v>271</v>
      </c>
      <c r="BN250" s="1222"/>
      <c r="BO250" s="338"/>
      <c r="BP250" s="338"/>
      <c r="BQ250" s="338"/>
      <c r="BR250" s="338"/>
      <c r="BS250" s="1156"/>
      <c r="BT250" s="338"/>
      <c r="BU250" s="338"/>
      <c r="BV250" s="338"/>
      <c r="BW250" s="338"/>
      <c r="BX250" s="338"/>
      <c r="BY250" s="932"/>
      <c r="CC250" s="1060"/>
      <c r="CK250" s="59"/>
      <c r="CL250" s="60">
        <v>732</v>
      </c>
      <c r="CM250" s="60">
        <v>248</v>
      </c>
      <c r="CN250" s="60">
        <v>773</v>
      </c>
      <c r="CO250" s="1060">
        <v>2189</v>
      </c>
      <c r="CU250" s="265"/>
      <c r="CV250" s="248"/>
      <c r="CW250" s="248"/>
      <c r="CX250" s="1061"/>
      <c r="DD250" s="293"/>
      <c r="DE250" s="338"/>
      <c r="DF250" s="338"/>
      <c r="DG250" s="338"/>
      <c r="DH250" s="338"/>
      <c r="DI250" s="338"/>
      <c r="DJ250" s="338"/>
      <c r="DK250" s="338"/>
      <c r="DL250" s="1103"/>
      <c r="DM250" s="338"/>
      <c r="DN250" s="338"/>
      <c r="DO250" s="338"/>
      <c r="DP250" s="338"/>
      <c r="DQ250" s="338"/>
      <c r="DR250" s="337"/>
      <c r="DS250" s="338"/>
      <c r="DT250" s="338"/>
      <c r="DU250" s="338"/>
      <c r="DV250" s="338"/>
      <c r="DW250" s="338"/>
      <c r="DX250" s="1103"/>
      <c r="DY250" s="338"/>
      <c r="DZ250" s="338"/>
      <c r="EA250" s="338"/>
      <c r="EB250" s="338"/>
      <c r="EC250" s="338"/>
      <c r="ED250" s="59">
        <v>238</v>
      </c>
      <c r="EE250" s="338"/>
      <c r="EF250" s="338"/>
      <c r="EG250" s="338"/>
      <c r="EH250" s="338"/>
      <c r="EI250" s="338"/>
      <c r="EJ250" s="338"/>
      <c r="EK250" s="338"/>
      <c r="EL250" s="1103"/>
      <c r="EM250" s="338"/>
      <c r="EN250" s="338"/>
      <c r="ER250" s="1253"/>
      <c r="ES250" s="59"/>
      <c r="EW250" s="1131"/>
      <c r="EX250" s="580" t="s">
        <v>721</v>
      </c>
      <c r="EY250" s="60">
        <v>13078</v>
      </c>
      <c r="EZ250" s="60">
        <v>32403</v>
      </c>
      <c r="FA250" s="60">
        <v>25803</v>
      </c>
      <c r="FB250" s="60">
        <v>6878</v>
      </c>
      <c r="FC250" s="60">
        <v>9304</v>
      </c>
      <c r="FD250" s="262">
        <v>15043</v>
      </c>
      <c r="FE250" s="60">
        <v>9247</v>
      </c>
      <c r="FF250" s="60">
        <v>23524</v>
      </c>
      <c r="FG250" s="60">
        <v>40017</v>
      </c>
      <c r="FH250" s="60">
        <v>20993</v>
      </c>
      <c r="FI250" s="60">
        <v>38709</v>
      </c>
      <c r="FJ250" s="60">
        <v>36172</v>
      </c>
      <c r="FK250" s="60">
        <v>43359</v>
      </c>
      <c r="FL250" s="60">
        <v>24312</v>
      </c>
      <c r="FM250" s="60">
        <v>18891</v>
      </c>
      <c r="FN250" s="60">
        <v>44629</v>
      </c>
      <c r="FO250" s="60">
        <v>23705</v>
      </c>
      <c r="FQ250" s="1379"/>
      <c r="FR250" s="262"/>
      <c r="FS250" s="262">
        <v>50</v>
      </c>
      <c r="FT250" s="262"/>
      <c r="FU250" s="262"/>
      <c r="FV250" s="262"/>
      <c r="FW250" s="262"/>
      <c r="FX250" s="262">
        <v>2205</v>
      </c>
      <c r="FY250" s="262">
        <v>548</v>
      </c>
      <c r="FZ250" s="262">
        <v>858</v>
      </c>
      <c r="GA250" s="262">
        <v>257</v>
      </c>
      <c r="GB250" s="262">
        <v>1253</v>
      </c>
      <c r="GC250" s="262">
        <v>8509</v>
      </c>
      <c r="GD250" s="262">
        <v>5111</v>
      </c>
      <c r="GE250" s="262">
        <v>701</v>
      </c>
      <c r="GF250" s="262"/>
      <c r="GG250" s="262">
        <v>93</v>
      </c>
      <c r="GH250" s="262"/>
      <c r="GI250" s="262">
        <v>250</v>
      </c>
      <c r="GJ250" s="262">
        <v>162</v>
      </c>
      <c r="GK250" s="262">
        <v>1102</v>
      </c>
      <c r="GL250" s="262">
        <v>756</v>
      </c>
      <c r="GM250" s="265">
        <v>2947</v>
      </c>
      <c r="GN250" s="248">
        <v>1126</v>
      </c>
      <c r="GO250" s="248">
        <v>865</v>
      </c>
      <c r="GP250" s="248">
        <v>11635</v>
      </c>
      <c r="GQ250" s="248">
        <v>3061</v>
      </c>
      <c r="GR250" s="248">
        <v>11835</v>
      </c>
      <c r="GS250" s="248">
        <v>44087</v>
      </c>
      <c r="GT250" s="248">
        <v>1008</v>
      </c>
      <c r="GU250" s="248">
        <v>6513</v>
      </c>
      <c r="GV250" s="248">
        <v>2448</v>
      </c>
      <c r="GW250" s="248">
        <v>3551</v>
      </c>
      <c r="GX250" s="248">
        <v>3874</v>
      </c>
      <c r="GY250" s="248">
        <v>3023</v>
      </c>
      <c r="GZ250" s="248"/>
      <c r="HA250" s="248">
        <v>4444</v>
      </c>
      <c r="HB250" s="248">
        <v>4456</v>
      </c>
      <c r="HC250" s="248">
        <v>396</v>
      </c>
      <c r="HD250" s="248">
        <v>1898</v>
      </c>
      <c r="HE250" s="248">
        <v>1045</v>
      </c>
      <c r="HF250" s="248">
        <v>238</v>
      </c>
      <c r="HG250" s="262"/>
      <c r="HH250" s="262"/>
    </row>
    <row r="251" spans="1:217" s="60" customFormat="1" x14ac:dyDescent="0.25">
      <c r="A251" s="580" t="s">
        <v>722</v>
      </c>
      <c r="B251" s="655"/>
      <c r="C251" s="932">
        <v>4725</v>
      </c>
      <c r="D251" s="60">
        <v>19996</v>
      </c>
      <c r="E251" s="60">
        <v>13018</v>
      </c>
      <c r="F251" s="60">
        <v>77677</v>
      </c>
      <c r="G251" s="60">
        <v>5553</v>
      </c>
      <c r="H251" s="60">
        <v>70990</v>
      </c>
      <c r="I251" s="60">
        <v>298110</v>
      </c>
      <c r="J251" s="655">
        <v>105778</v>
      </c>
      <c r="K251" s="60">
        <v>164535</v>
      </c>
      <c r="L251" s="60">
        <v>47510</v>
      </c>
      <c r="M251" s="60">
        <v>84373</v>
      </c>
      <c r="N251" s="60">
        <v>43104</v>
      </c>
      <c r="O251" s="60">
        <v>24290</v>
      </c>
      <c r="P251" s="60">
        <v>45008</v>
      </c>
      <c r="Q251" s="60">
        <v>12207</v>
      </c>
      <c r="R251" s="60">
        <v>84373</v>
      </c>
      <c r="S251" s="60">
        <v>28543</v>
      </c>
      <c r="T251" s="1060">
        <v>9376</v>
      </c>
      <c r="AI251" s="932"/>
      <c r="AN251" s="1060"/>
      <c r="AT251" s="265">
        <v>3509</v>
      </c>
      <c r="AU251" s="248">
        <v>733</v>
      </c>
      <c r="AV251" s="248"/>
      <c r="AW251" s="248"/>
      <c r="AX251" s="248"/>
      <c r="AY251" s="248"/>
      <c r="AZ251" s="248"/>
      <c r="BA251" s="248"/>
      <c r="BB251" s="1061">
        <v>4306</v>
      </c>
      <c r="BH251" s="59"/>
      <c r="BJ251" s="60">
        <v>2972</v>
      </c>
      <c r="BK251" s="60">
        <v>6085</v>
      </c>
      <c r="BL251" s="60">
        <v>3619</v>
      </c>
      <c r="BM251" s="60">
        <v>6609</v>
      </c>
      <c r="BN251" s="1222">
        <v>16547</v>
      </c>
      <c r="BO251" s="338"/>
      <c r="BP251" s="338"/>
      <c r="BQ251" s="338"/>
      <c r="BR251" s="338"/>
      <c r="BS251" s="1156"/>
      <c r="BT251" s="338"/>
      <c r="BU251" s="338"/>
      <c r="BV251" s="338"/>
      <c r="BW251" s="338"/>
      <c r="BX251" s="338"/>
      <c r="BY251" s="932">
        <v>1126</v>
      </c>
      <c r="BZ251" s="60">
        <v>731</v>
      </c>
      <c r="CA251" s="60">
        <v>1717</v>
      </c>
      <c r="CB251" s="60">
        <v>1397</v>
      </c>
      <c r="CC251" s="1060">
        <v>2617</v>
      </c>
      <c r="CK251" s="59"/>
      <c r="CO251" s="1060"/>
      <c r="CU251" s="265"/>
      <c r="CV251" s="248">
        <v>24861</v>
      </c>
      <c r="CW251" s="248"/>
      <c r="CX251" s="1061"/>
      <c r="DD251" s="293"/>
      <c r="DE251" s="338"/>
      <c r="DF251" s="338"/>
      <c r="DG251" s="338"/>
      <c r="DH251" s="338"/>
      <c r="DI251" s="338"/>
      <c r="DJ251" s="338"/>
      <c r="DK251" s="338"/>
      <c r="DL251" s="1103"/>
      <c r="DM251" s="338"/>
      <c r="DN251" s="338"/>
      <c r="DO251" s="338"/>
      <c r="DP251" s="338"/>
      <c r="DQ251" s="338"/>
      <c r="DR251" s="337"/>
      <c r="DS251" s="338"/>
      <c r="DT251" s="338"/>
      <c r="DU251" s="338"/>
      <c r="DV251" s="338"/>
      <c r="DW251" s="338"/>
      <c r="DX251" s="1103"/>
      <c r="DY251" s="338"/>
      <c r="DZ251" s="338"/>
      <c r="EA251" s="338"/>
      <c r="EB251" s="338"/>
      <c r="EC251" s="338"/>
      <c r="ED251" s="59">
        <v>1464</v>
      </c>
      <c r="EE251" s="338"/>
      <c r="EF251" s="338"/>
      <c r="EG251" s="338"/>
      <c r="EH251" s="338"/>
      <c r="EI251" s="338"/>
      <c r="EJ251" s="338"/>
      <c r="EK251" s="338"/>
      <c r="EL251" s="1103"/>
      <c r="EM251" s="338"/>
      <c r="EN251" s="338"/>
      <c r="ER251" s="1253"/>
      <c r="ES251" s="59"/>
      <c r="EW251" s="1131"/>
      <c r="EX251" s="580" t="s">
        <v>722</v>
      </c>
      <c r="EY251" s="60">
        <v>7905</v>
      </c>
      <c r="EZ251" s="60">
        <v>14761</v>
      </c>
      <c r="FA251" s="60">
        <v>12271</v>
      </c>
      <c r="FB251" s="60">
        <v>6528</v>
      </c>
      <c r="FC251" s="60">
        <v>5434</v>
      </c>
      <c r="FD251" s="262">
        <v>11567</v>
      </c>
      <c r="FE251" s="60">
        <v>3116</v>
      </c>
      <c r="FF251" s="60">
        <v>14883</v>
      </c>
      <c r="FG251" s="60">
        <v>14044</v>
      </c>
      <c r="FH251" s="60">
        <v>11286</v>
      </c>
      <c r="FI251" s="60">
        <v>14120</v>
      </c>
      <c r="FJ251" s="60">
        <v>12785</v>
      </c>
      <c r="FK251" s="60">
        <v>17414</v>
      </c>
      <c r="FL251" s="60">
        <v>13342</v>
      </c>
      <c r="FM251" s="60">
        <v>10230</v>
      </c>
      <c r="FN251" s="60">
        <v>15784</v>
      </c>
      <c r="FO251" s="60">
        <v>16707</v>
      </c>
      <c r="FQ251" s="1379"/>
      <c r="FR251" s="262">
        <v>372</v>
      </c>
      <c r="FS251" s="262">
        <v>735</v>
      </c>
      <c r="FT251" s="262">
        <v>789</v>
      </c>
      <c r="FU251" s="262">
        <v>746</v>
      </c>
      <c r="FV251" s="262"/>
      <c r="FW251" s="262">
        <v>1932</v>
      </c>
      <c r="FX251" s="262">
        <v>7134</v>
      </c>
      <c r="FY251" s="262">
        <v>1010</v>
      </c>
      <c r="FZ251" s="262">
        <v>1097</v>
      </c>
      <c r="GA251" s="262">
        <v>195</v>
      </c>
      <c r="GB251" s="262">
        <v>1099</v>
      </c>
      <c r="GC251" s="262">
        <v>5102</v>
      </c>
      <c r="GD251" s="262">
        <v>5237</v>
      </c>
      <c r="GE251" s="262">
        <v>1451</v>
      </c>
      <c r="GF251" s="262">
        <v>690</v>
      </c>
      <c r="GG251" s="262">
        <v>1778</v>
      </c>
      <c r="GH251" s="262">
        <v>560</v>
      </c>
      <c r="GI251" s="262">
        <v>1994</v>
      </c>
      <c r="GJ251" s="262">
        <v>169</v>
      </c>
      <c r="GK251" s="262">
        <v>495</v>
      </c>
      <c r="GL251" s="262">
        <v>720</v>
      </c>
      <c r="GM251" s="265">
        <v>5607</v>
      </c>
      <c r="GN251" s="248">
        <v>9460</v>
      </c>
      <c r="GO251" s="248">
        <v>9623</v>
      </c>
      <c r="GP251" s="248">
        <v>22201</v>
      </c>
      <c r="GQ251" s="248">
        <v>10579</v>
      </c>
      <c r="GR251" s="248">
        <v>22350</v>
      </c>
      <c r="GS251" s="248">
        <v>28611</v>
      </c>
      <c r="GT251" s="248">
        <v>7572</v>
      </c>
      <c r="GU251" s="248">
        <v>25863</v>
      </c>
      <c r="GV251" s="248">
        <v>5947</v>
      </c>
      <c r="GW251" s="248">
        <v>6456</v>
      </c>
      <c r="GX251" s="248">
        <v>12213</v>
      </c>
      <c r="GY251" s="248">
        <v>13808</v>
      </c>
      <c r="GZ251" s="248"/>
      <c r="HA251" s="248">
        <v>12304</v>
      </c>
      <c r="HB251" s="248">
        <v>7399</v>
      </c>
      <c r="HC251" s="248">
        <v>17605</v>
      </c>
      <c r="HD251" s="248">
        <v>7757</v>
      </c>
      <c r="HE251" s="248">
        <v>4980</v>
      </c>
      <c r="HF251" s="248">
        <v>1816</v>
      </c>
      <c r="HG251" s="262"/>
      <c r="HH251" s="262"/>
      <c r="HI251" s="60">
        <v>602</v>
      </c>
    </row>
    <row r="252" spans="1:217" s="60" customFormat="1" x14ac:dyDescent="0.25">
      <c r="A252" s="580" t="s">
        <v>723</v>
      </c>
      <c r="B252" s="655"/>
      <c r="C252" s="932">
        <v>10579</v>
      </c>
      <c r="D252" s="60">
        <v>5219</v>
      </c>
      <c r="E252" s="60">
        <v>6518</v>
      </c>
      <c r="F252" s="60">
        <v>7009</v>
      </c>
      <c r="G252" s="60">
        <v>1782</v>
      </c>
      <c r="H252" s="60">
        <v>3277</v>
      </c>
      <c r="I252" s="60">
        <v>15472</v>
      </c>
      <c r="J252" s="655">
        <v>7099</v>
      </c>
      <c r="K252" s="60">
        <v>12611</v>
      </c>
      <c r="L252" s="60">
        <v>4892</v>
      </c>
      <c r="M252" s="60">
        <v>19438</v>
      </c>
      <c r="N252" s="60">
        <v>43104</v>
      </c>
      <c r="O252" s="60">
        <v>5951</v>
      </c>
      <c r="P252" s="60">
        <v>5515</v>
      </c>
      <c r="Q252" s="60">
        <v>335</v>
      </c>
      <c r="R252" s="60">
        <v>19438</v>
      </c>
      <c r="S252" s="60">
        <v>2911</v>
      </c>
      <c r="T252" s="1060">
        <v>470</v>
      </c>
      <c r="AI252" s="932">
        <v>1607</v>
      </c>
      <c r="AJ252" s="60">
        <v>1026</v>
      </c>
      <c r="AK252" s="60">
        <v>2783</v>
      </c>
      <c r="AL252" s="60">
        <v>941</v>
      </c>
      <c r="AM252" s="60">
        <v>653</v>
      </c>
      <c r="AN252" s="1060">
        <v>1141</v>
      </c>
      <c r="AT252" s="265">
        <v>5787</v>
      </c>
      <c r="AU252" s="248">
        <v>235</v>
      </c>
      <c r="AV252" s="248"/>
      <c r="AW252" s="248">
        <v>1010</v>
      </c>
      <c r="AX252" s="248">
        <v>456</v>
      </c>
      <c r="AY252" s="248">
        <v>10458</v>
      </c>
      <c r="AZ252" s="248">
        <v>1839</v>
      </c>
      <c r="BA252" s="248">
        <v>12521</v>
      </c>
      <c r="BB252" s="1061">
        <v>14516</v>
      </c>
      <c r="BH252" s="59">
        <v>28302</v>
      </c>
      <c r="BI252" s="60">
        <v>7562</v>
      </c>
      <c r="BJ252" s="60">
        <v>2520</v>
      </c>
      <c r="BK252" s="60">
        <v>1931</v>
      </c>
      <c r="BL252" s="60">
        <v>1182</v>
      </c>
      <c r="BM252" s="60">
        <v>14020</v>
      </c>
      <c r="BN252" s="1222">
        <v>1347</v>
      </c>
      <c r="BO252" s="338"/>
      <c r="BP252" s="338"/>
      <c r="BQ252" s="338"/>
      <c r="BR252" s="338"/>
      <c r="BS252" s="1156"/>
      <c r="BT252" s="338"/>
      <c r="BU252" s="338"/>
      <c r="BV252" s="338"/>
      <c r="BW252" s="338"/>
      <c r="BX252" s="338"/>
      <c r="BY252" s="932">
        <v>1525</v>
      </c>
      <c r="BZ252" s="60">
        <v>605</v>
      </c>
      <c r="CA252" s="60">
        <v>526</v>
      </c>
      <c r="CB252" s="60">
        <v>1259</v>
      </c>
      <c r="CC252" s="1060">
        <v>4269</v>
      </c>
      <c r="CK252" s="59"/>
      <c r="CO252" s="1060"/>
      <c r="CU252" s="265">
        <v>1458</v>
      </c>
      <c r="CV252" s="248">
        <v>623</v>
      </c>
      <c r="CW252" s="248">
        <v>1380</v>
      </c>
      <c r="CX252" s="1061">
        <v>617</v>
      </c>
      <c r="DD252" s="293"/>
      <c r="DE252" s="338"/>
      <c r="DF252" s="338"/>
      <c r="DG252" s="338"/>
      <c r="DH252" s="338"/>
      <c r="DI252" s="338"/>
      <c r="DJ252" s="338"/>
      <c r="DK252" s="338"/>
      <c r="DL252" s="1103"/>
      <c r="DM252" s="338"/>
      <c r="DN252" s="338"/>
      <c r="DO252" s="338"/>
      <c r="DP252" s="338"/>
      <c r="DQ252" s="338"/>
      <c r="DR252" s="337"/>
      <c r="DS252" s="338"/>
      <c r="DT252" s="338"/>
      <c r="DU252" s="338"/>
      <c r="DV252" s="338"/>
      <c r="DW252" s="338"/>
      <c r="DX252" s="1103"/>
      <c r="DY252" s="338"/>
      <c r="DZ252" s="338"/>
      <c r="EA252" s="338"/>
      <c r="EB252" s="338"/>
      <c r="EC252" s="338"/>
      <c r="ED252" s="59">
        <v>1726</v>
      </c>
      <c r="EE252" s="338"/>
      <c r="EF252" s="338"/>
      <c r="EG252" s="338"/>
      <c r="EH252" s="338"/>
      <c r="EI252" s="338"/>
      <c r="EJ252" s="338"/>
      <c r="EK252" s="338"/>
      <c r="EL252" s="1103"/>
      <c r="EM252" s="338"/>
      <c r="EN252" s="338"/>
      <c r="ER252" s="1253"/>
      <c r="ES252" s="59">
        <v>565</v>
      </c>
      <c r="ET252" s="60">
        <v>784</v>
      </c>
      <c r="EU252" s="60">
        <v>2041</v>
      </c>
      <c r="EW252" s="1131"/>
      <c r="EX252" s="580" t="s">
        <v>723</v>
      </c>
      <c r="EZ252" s="60">
        <v>9416</v>
      </c>
      <c r="FD252" s="262"/>
      <c r="FQ252" s="1379"/>
      <c r="FR252" s="262"/>
      <c r="FS252" s="262"/>
      <c r="FT252" s="262"/>
      <c r="FU252" s="262"/>
      <c r="FV252" s="262"/>
      <c r="FW252" s="262"/>
      <c r="FX252" s="262"/>
      <c r="FY252" s="262"/>
      <c r="FZ252" s="262"/>
      <c r="GA252" s="262"/>
      <c r="GB252" s="262"/>
      <c r="GC252" s="262"/>
      <c r="GD252" s="262"/>
      <c r="GE252" s="262"/>
      <c r="GF252" s="262"/>
      <c r="GG252" s="262"/>
      <c r="GH252" s="262"/>
      <c r="GI252" s="262"/>
      <c r="GJ252" s="262"/>
      <c r="GK252" s="262"/>
      <c r="GL252" s="262"/>
      <c r="GM252" s="265"/>
      <c r="GN252" s="248">
        <v>22009</v>
      </c>
      <c r="GO252" s="248">
        <v>25273</v>
      </c>
      <c r="GP252" s="248">
        <v>17642</v>
      </c>
      <c r="GQ252" s="248">
        <v>34649</v>
      </c>
      <c r="GR252" s="248">
        <v>16510</v>
      </c>
      <c r="GS252" s="248">
        <v>18603</v>
      </c>
      <c r="GT252" s="248">
        <v>41719</v>
      </c>
      <c r="GU252" s="248">
        <v>15148</v>
      </c>
      <c r="GV252" s="248">
        <v>9892</v>
      </c>
      <c r="GW252" s="248">
        <v>11397</v>
      </c>
      <c r="GX252" s="248">
        <v>28309</v>
      </c>
      <c r="GY252" s="248">
        <v>20955</v>
      </c>
      <c r="GZ252" s="248"/>
      <c r="HA252" s="248">
        <v>15805</v>
      </c>
      <c r="HB252" s="248">
        <v>13343</v>
      </c>
      <c r="HC252" s="248">
        <v>27406</v>
      </c>
      <c r="HD252" s="248">
        <v>14822</v>
      </c>
      <c r="HE252" s="248">
        <v>11876</v>
      </c>
      <c r="HF252" s="248">
        <v>4612</v>
      </c>
      <c r="HG252" s="262"/>
      <c r="HH252" s="262"/>
    </row>
    <row r="253" spans="1:217" s="60" customFormat="1" x14ac:dyDescent="0.25">
      <c r="A253" s="580" t="s">
        <v>724</v>
      </c>
      <c r="B253" s="655"/>
      <c r="C253" s="932">
        <v>7709</v>
      </c>
      <c r="D253" s="60">
        <v>10973</v>
      </c>
      <c r="E253" s="60">
        <v>7976</v>
      </c>
      <c r="F253" s="60">
        <v>13070</v>
      </c>
      <c r="G253" s="60">
        <v>2823</v>
      </c>
      <c r="H253" s="60">
        <v>12886</v>
      </c>
      <c r="I253" s="60">
        <v>4978</v>
      </c>
      <c r="J253" s="655">
        <v>1823</v>
      </c>
      <c r="K253" s="60">
        <v>12424</v>
      </c>
      <c r="L253" s="60">
        <v>5688</v>
      </c>
      <c r="M253" s="60">
        <v>1932</v>
      </c>
      <c r="N253" s="60">
        <v>33521</v>
      </c>
      <c r="O253" s="60">
        <v>27818</v>
      </c>
      <c r="P253" s="60">
        <v>3157</v>
      </c>
      <c r="Q253" s="60">
        <v>14249</v>
      </c>
      <c r="R253" s="60">
        <v>1932</v>
      </c>
      <c r="S253" s="60">
        <v>2471</v>
      </c>
      <c r="T253" s="1060">
        <v>955</v>
      </c>
      <c r="AI253" s="932"/>
      <c r="AN253" s="1060"/>
      <c r="AT253" s="265">
        <v>7452</v>
      </c>
      <c r="AU253" s="248">
        <v>11478</v>
      </c>
      <c r="AV253" s="248">
        <v>15124</v>
      </c>
      <c r="AW253" s="248">
        <v>10668</v>
      </c>
      <c r="AX253" s="248">
        <v>14197</v>
      </c>
      <c r="AY253" s="248">
        <v>22272</v>
      </c>
      <c r="AZ253" s="248">
        <v>9912</v>
      </c>
      <c r="BA253" s="248">
        <v>20657</v>
      </c>
      <c r="BB253" s="1061">
        <v>2464</v>
      </c>
      <c r="BH253" s="59">
        <v>16211</v>
      </c>
      <c r="BI253" s="60">
        <v>15410</v>
      </c>
      <c r="BJ253" s="60">
        <v>9188</v>
      </c>
      <c r="BK253" s="60">
        <v>12918</v>
      </c>
      <c r="BL253" s="60">
        <v>11110</v>
      </c>
      <c r="BM253" s="60">
        <v>77823</v>
      </c>
      <c r="BN253" s="1222">
        <v>13202</v>
      </c>
      <c r="BO253" s="338"/>
      <c r="BP253" s="338"/>
      <c r="BQ253" s="338"/>
      <c r="BR253" s="338"/>
      <c r="BS253" s="1156"/>
      <c r="BT253" s="338"/>
      <c r="BU253" s="338"/>
      <c r="BV253" s="338"/>
      <c r="BW253" s="338"/>
      <c r="BX253" s="338"/>
      <c r="BY253" s="932">
        <v>3267</v>
      </c>
      <c r="BZ253" s="60">
        <v>1824</v>
      </c>
      <c r="CA253" s="60">
        <v>3650</v>
      </c>
      <c r="CB253" s="60">
        <v>1646</v>
      </c>
      <c r="CC253" s="1060">
        <v>1925</v>
      </c>
      <c r="CK253" s="59"/>
      <c r="CL253" s="60">
        <v>21260</v>
      </c>
      <c r="CN253" s="60">
        <v>1505</v>
      </c>
      <c r="CO253" s="1060">
        <v>1682</v>
      </c>
      <c r="CU253" s="265"/>
      <c r="CV253" s="248"/>
      <c r="CW253" s="248"/>
      <c r="CX253" s="1061"/>
      <c r="DD253" s="293"/>
      <c r="DE253" s="338"/>
      <c r="DF253" s="338"/>
      <c r="DG253" s="338"/>
      <c r="DH253" s="338"/>
      <c r="DI253" s="338"/>
      <c r="DJ253" s="338"/>
      <c r="DK253" s="338"/>
      <c r="DL253" s="1103"/>
      <c r="DM253" s="338"/>
      <c r="DN253" s="338"/>
      <c r="DO253" s="338"/>
      <c r="DP253" s="338"/>
      <c r="DQ253" s="338"/>
      <c r="DR253" s="337"/>
      <c r="DS253" s="338"/>
      <c r="DT253" s="338"/>
      <c r="DU253" s="338"/>
      <c r="DV253" s="338"/>
      <c r="DW253" s="338"/>
      <c r="DX253" s="1103"/>
      <c r="DY253" s="338"/>
      <c r="DZ253" s="338"/>
      <c r="EA253" s="338"/>
      <c r="EB253" s="338"/>
      <c r="EC253" s="338"/>
      <c r="ED253" s="59">
        <v>5116</v>
      </c>
      <c r="EE253" s="338"/>
      <c r="EF253" s="338"/>
      <c r="EG253" s="338"/>
      <c r="EH253" s="338"/>
      <c r="EI253" s="338"/>
      <c r="EJ253" s="338"/>
      <c r="EK253" s="338"/>
      <c r="EL253" s="1103"/>
      <c r="EM253" s="338"/>
      <c r="EN253" s="338"/>
      <c r="ER253" s="1253"/>
      <c r="ES253" s="59"/>
      <c r="EW253" s="1131"/>
      <c r="EX253" s="580" t="s">
        <v>724</v>
      </c>
      <c r="EY253" s="60">
        <v>2488</v>
      </c>
      <c r="EZ253" s="60">
        <v>8124</v>
      </c>
      <c r="FA253" s="60">
        <v>3017</v>
      </c>
      <c r="FB253" s="60">
        <v>9924</v>
      </c>
      <c r="FC253" s="60">
        <v>3993</v>
      </c>
      <c r="FD253" s="262">
        <v>13084</v>
      </c>
      <c r="FE253" s="60">
        <v>6850</v>
      </c>
      <c r="FF253" s="60">
        <v>13210</v>
      </c>
      <c r="FG253" s="60">
        <v>3924</v>
      </c>
      <c r="FH253" s="60">
        <v>7961</v>
      </c>
      <c r="FI253" s="60">
        <v>10923</v>
      </c>
      <c r="FJ253" s="60">
        <v>5384</v>
      </c>
      <c r="FK253" s="60">
        <v>21590</v>
      </c>
      <c r="FL253" s="60">
        <v>8532</v>
      </c>
      <c r="FM253" s="60">
        <v>14046</v>
      </c>
      <c r="FN253" s="60">
        <v>13588</v>
      </c>
      <c r="FO253" s="60">
        <v>8992</v>
      </c>
      <c r="FQ253" s="1379"/>
      <c r="FR253" s="262">
        <v>301</v>
      </c>
      <c r="FS253" s="262">
        <v>794</v>
      </c>
      <c r="FT253" s="262"/>
      <c r="FU253" s="262"/>
      <c r="FV253" s="262"/>
      <c r="FW253" s="262"/>
      <c r="FX253" s="262"/>
      <c r="FY253" s="262"/>
      <c r="FZ253" s="262"/>
      <c r="GA253" s="262"/>
      <c r="GB253" s="262"/>
      <c r="GC253" s="262"/>
      <c r="GD253" s="262"/>
      <c r="GE253" s="262"/>
      <c r="GF253" s="262"/>
      <c r="GG253" s="262">
        <v>1144</v>
      </c>
      <c r="GH253" s="262"/>
      <c r="GI253" s="262">
        <v>897</v>
      </c>
      <c r="GJ253" s="262">
        <v>597</v>
      </c>
      <c r="GK253" s="262"/>
      <c r="GL253" s="262"/>
      <c r="GM253" s="265"/>
      <c r="GN253" s="248"/>
      <c r="GO253" s="248"/>
      <c r="GP253" s="248"/>
      <c r="GQ253" s="248"/>
      <c r="GR253" s="248"/>
      <c r="GS253" s="248"/>
      <c r="GT253" s="248"/>
      <c r="GU253" s="248"/>
      <c r="GV253" s="248"/>
      <c r="GW253" s="248"/>
      <c r="GX253" s="248"/>
      <c r="GY253" s="248"/>
      <c r="GZ253" s="248"/>
      <c r="HA253" s="248"/>
      <c r="HB253" s="248"/>
      <c r="HC253" s="248"/>
      <c r="HD253" s="248"/>
      <c r="HE253" s="248"/>
      <c r="HF253" s="248"/>
      <c r="HG253" s="262"/>
      <c r="HH253" s="262"/>
    </row>
    <row r="254" spans="1:217" s="60" customFormat="1" x14ac:dyDescent="0.25">
      <c r="A254" s="580" t="s">
        <v>725</v>
      </c>
      <c r="B254" s="655"/>
      <c r="C254" s="932">
        <v>3427</v>
      </c>
      <c r="D254" s="60">
        <v>1558</v>
      </c>
      <c r="E254" s="60">
        <v>4216</v>
      </c>
      <c r="F254" s="60">
        <v>26556</v>
      </c>
      <c r="G254" s="60">
        <v>5617</v>
      </c>
      <c r="H254" s="60">
        <v>168635</v>
      </c>
      <c r="I254" s="60">
        <v>144191</v>
      </c>
      <c r="J254" s="655">
        <v>142186</v>
      </c>
      <c r="K254" s="60">
        <v>17401</v>
      </c>
      <c r="L254" s="60">
        <v>41778</v>
      </c>
      <c r="M254" s="60">
        <v>11549</v>
      </c>
      <c r="N254" s="60">
        <v>35775</v>
      </c>
      <c r="O254" s="60">
        <v>40302</v>
      </c>
      <c r="P254" s="60">
        <v>21057</v>
      </c>
      <c r="Q254" s="60">
        <v>9634</v>
      </c>
      <c r="R254" s="60">
        <v>11549</v>
      </c>
      <c r="S254" s="60">
        <v>43741</v>
      </c>
      <c r="T254" s="1060">
        <v>15180</v>
      </c>
      <c r="AI254" s="932"/>
      <c r="AM254" s="60">
        <v>338</v>
      </c>
      <c r="AN254" s="1060"/>
      <c r="AT254" s="265">
        <v>130945</v>
      </c>
      <c r="AU254" s="248">
        <v>53534</v>
      </c>
      <c r="AV254" s="248">
        <v>58079</v>
      </c>
      <c r="AW254" s="248">
        <v>40027</v>
      </c>
      <c r="AX254" s="248">
        <v>66706</v>
      </c>
      <c r="AY254" s="248">
        <v>94982</v>
      </c>
      <c r="AZ254" s="248">
        <v>70199</v>
      </c>
      <c r="BA254" s="248">
        <v>126654</v>
      </c>
      <c r="BB254" s="1061">
        <v>7543</v>
      </c>
      <c r="BH254" s="59">
        <v>101897</v>
      </c>
      <c r="BI254" s="60">
        <v>120448</v>
      </c>
      <c r="BJ254" s="60">
        <v>4764</v>
      </c>
      <c r="BK254" s="60">
        <v>82746</v>
      </c>
      <c r="BL254" s="60">
        <v>56941</v>
      </c>
      <c r="BM254" s="60">
        <v>217826</v>
      </c>
      <c r="BN254" s="1222">
        <v>120749</v>
      </c>
      <c r="BO254" s="338"/>
      <c r="BP254" s="338"/>
      <c r="BQ254" s="338"/>
      <c r="BR254" s="338"/>
      <c r="BS254" s="1156"/>
      <c r="BT254" s="338"/>
      <c r="BU254" s="338"/>
      <c r="BV254" s="338"/>
      <c r="BW254" s="338"/>
      <c r="BX254" s="338"/>
      <c r="BY254" s="932">
        <v>37317</v>
      </c>
      <c r="BZ254" s="60">
        <v>3124</v>
      </c>
      <c r="CA254" s="60">
        <v>70312</v>
      </c>
      <c r="CB254" s="60">
        <v>17957</v>
      </c>
      <c r="CC254" s="1060">
        <v>21582</v>
      </c>
      <c r="CK254" s="59"/>
      <c r="CL254" s="60">
        <v>5081</v>
      </c>
      <c r="CN254" s="60">
        <v>5836</v>
      </c>
      <c r="CO254" s="1060"/>
      <c r="CU254" s="265">
        <v>43755</v>
      </c>
      <c r="CV254" s="248"/>
      <c r="CW254" s="248">
        <v>54773</v>
      </c>
      <c r="CX254" s="1061">
        <v>14186</v>
      </c>
      <c r="DD254" s="293"/>
      <c r="DE254" s="338"/>
      <c r="DF254" s="338"/>
      <c r="DG254" s="338"/>
      <c r="DH254" s="338"/>
      <c r="DI254" s="338"/>
      <c r="DJ254" s="338"/>
      <c r="DK254" s="338"/>
      <c r="DL254" s="1103"/>
      <c r="DM254" s="338"/>
      <c r="DN254" s="338"/>
      <c r="DO254" s="338"/>
      <c r="DP254" s="338"/>
      <c r="DQ254" s="338"/>
      <c r="DR254" s="337"/>
      <c r="DS254" s="338"/>
      <c r="DT254" s="338"/>
      <c r="DU254" s="338"/>
      <c r="DV254" s="338"/>
      <c r="DW254" s="338"/>
      <c r="DX254" s="1103"/>
      <c r="DY254" s="338"/>
      <c r="DZ254" s="338"/>
      <c r="EA254" s="338"/>
      <c r="EB254" s="338"/>
      <c r="EC254" s="338"/>
      <c r="ED254" s="59">
        <v>38588</v>
      </c>
      <c r="EE254" s="338"/>
      <c r="EF254" s="338"/>
      <c r="EG254" s="338"/>
      <c r="EH254" s="338"/>
      <c r="EI254" s="338"/>
      <c r="EJ254" s="338"/>
      <c r="EK254" s="338"/>
      <c r="EL254" s="1103"/>
      <c r="EM254" s="338"/>
      <c r="EN254" s="338"/>
      <c r="ER254" s="1253"/>
      <c r="ES254" s="59"/>
      <c r="EW254" s="1131"/>
      <c r="EX254" s="580" t="s">
        <v>725</v>
      </c>
      <c r="EY254" s="60">
        <v>40684</v>
      </c>
      <c r="FA254" s="60">
        <v>14430</v>
      </c>
      <c r="FB254" s="60">
        <v>24086</v>
      </c>
      <c r="FC254" s="60">
        <v>23982</v>
      </c>
      <c r="FD254" s="262">
        <v>74537</v>
      </c>
      <c r="FE254" s="60">
        <v>19138</v>
      </c>
      <c r="FF254" s="60">
        <v>64494</v>
      </c>
      <c r="FG254" s="60">
        <v>31146</v>
      </c>
      <c r="FH254" s="60">
        <v>28566</v>
      </c>
      <c r="FI254" s="60">
        <v>46204</v>
      </c>
      <c r="FJ254" s="60">
        <v>44059</v>
      </c>
      <c r="FK254" s="60">
        <v>81932</v>
      </c>
      <c r="FL254" s="60">
        <v>50025</v>
      </c>
      <c r="FM254" s="60">
        <v>45780</v>
      </c>
      <c r="FN254" s="60">
        <v>86194</v>
      </c>
      <c r="FO254" s="60">
        <v>50906</v>
      </c>
      <c r="FQ254" s="1379"/>
      <c r="FR254" s="262"/>
      <c r="FS254" s="262"/>
      <c r="FT254" s="262"/>
      <c r="FU254" s="262"/>
      <c r="FV254" s="262"/>
      <c r="FW254" s="262"/>
      <c r="FX254" s="262"/>
      <c r="FY254" s="262"/>
      <c r="FZ254" s="262"/>
      <c r="GA254" s="262"/>
      <c r="GB254" s="262"/>
      <c r="GC254" s="262"/>
      <c r="GD254" s="262"/>
      <c r="GE254" s="262"/>
      <c r="GF254" s="262"/>
      <c r="GG254" s="262"/>
      <c r="GH254" s="262"/>
      <c r="GI254" s="262"/>
      <c r="GJ254" s="262"/>
      <c r="GK254" s="262"/>
      <c r="GL254" s="262"/>
      <c r="GM254" s="265"/>
      <c r="GN254" s="248"/>
      <c r="GO254" s="248"/>
      <c r="GP254" s="248"/>
      <c r="GQ254" s="248"/>
      <c r="GR254" s="248"/>
      <c r="GS254" s="248"/>
      <c r="GT254" s="248"/>
      <c r="GU254" s="248"/>
      <c r="GV254" s="248"/>
      <c r="GW254" s="248"/>
      <c r="GX254" s="248"/>
      <c r="GY254" s="248"/>
      <c r="GZ254" s="248"/>
      <c r="HA254" s="248"/>
      <c r="HB254" s="248"/>
      <c r="HC254" s="248"/>
      <c r="HD254" s="248"/>
      <c r="HE254" s="248"/>
      <c r="HF254" s="248"/>
      <c r="HG254" s="262"/>
      <c r="HH254" s="262"/>
    </row>
    <row r="255" spans="1:217" s="60" customFormat="1" x14ac:dyDescent="0.25">
      <c r="A255" s="580"/>
      <c r="B255" s="655"/>
      <c r="C255" s="932"/>
      <c r="J255" s="655"/>
      <c r="T255" s="1060"/>
      <c r="AI255" s="932"/>
      <c r="AN255" s="1060"/>
      <c r="AT255" s="265"/>
      <c r="AU255" s="248"/>
      <c r="AV255" s="248"/>
      <c r="AW255" s="248"/>
      <c r="AX255" s="248"/>
      <c r="AY255" s="248"/>
      <c r="AZ255" s="248"/>
      <c r="BA255" s="248"/>
      <c r="BB255" s="1061"/>
      <c r="BH255" s="59"/>
      <c r="BN255" s="1222"/>
      <c r="BO255" s="338"/>
      <c r="BP255" s="338"/>
      <c r="BQ255" s="338"/>
      <c r="BR255" s="338"/>
      <c r="BS255" s="1156"/>
      <c r="BT255" s="338"/>
      <c r="BU255" s="338"/>
      <c r="BV255" s="338"/>
      <c r="BW255" s="338"/>
      <c r="BX255" s="338"/>
      <c r="BY255" s="932"/>
      <c r="CC255" s="1060"/>
      <c r="CK255" s="59"/>
      <c r="CO255" s="1060"/>
      <c r="CU255" s="265"/>
      <c r="CV255" s="248"/>
      <c r="CW255" s="248"/>
      <c r="CX255" s="1061"/>
      <c r="DD255" s="293"/>
      <c r="DE255" s="338"/>
      <c r="DF255" s="338"/>
      <c r="DG255" s="338"/>
      <c r="DH255" s="338"/>
      <c r="DI255" s="338"/>
      <c r="DJ255" s="338"/>
      <c r="DK255" s="338"/>
      <c r="DL255" s="1103"/>
      <c r="DM255" s="338"/>
      <c r="DN255" s="338"/>
      <c r="DO255" s="338"/>
      <c r="DP255" s="338"/>
      <c r="DQ255" s="338"/>
      <c r="DR255" s="337"/>
      <c r="DS255" s="338"/>
      <c r="DT255" s="338"/>
      <c r="DU255" s="338"/>
      <c r="DV255" s="338"/>
      <c r="DW255" s="338"/>
      <c r="DX255" s="1103"/>
      <c r="DY255" s="338"/>
      <c r="DZ255" s="338"/>
      <c r="EA255" s="338"/>
      <c r="EB255" s="338"/>
      <c r="EC255" s="338"/>
      <c r="ED255" s="59"/>
      <c r="EE255" s="338"/>
      <c r="EF255" s="338"/>
      <c r="EG255" s="338"/>
      <c r="EH255" s="338"/>
      <c r="EI255" s="338"/>
      <c r="EJ255" s="338"/>
      <c r="EK255" s="338"/>
      <c r="EL255" s="1103"/>
      <c r="EM255" s="338"/>
      <c r="EN255" s="338"/>
      <c r="ER255" s="1253"/>
      <c r="ES255" s="59"/>
      <c r="EW255" s="1131"/>
      <c r="EX255" s="580"/>
      <c r="FD255" s="262"/>
      <c r="FQ255" s="1379"/>
      <c r="FR255" s="262"/>
      <c r="FS255" s="262"/>
      <c r="FT255" s="262"/>
      <c r="FU255" s="262"/>
      <c r="FV255" s="262"/>
      <c r="FW255" s="262"/>
      <c r="FX255" s="262"/>
      <c r="FY255" s="262"/>
      <c r="FZ255" s="262"/>
      <c r="GA255" s="262"/>
      <c r="GB255" s="262"/>
      <c r="GC255" s="262"/>
      <c r="GD255" s="262"/>
      <c r="GE255" s="262"/>
      <c r="GF255" s="262"/>
      <c r="GG255" s="262"/>
      <c r="GH255" s="262"/>
      <c r="GI255" s="262"/>
      <c r="GJ255" s="262"/>
      <c r="GK255" s="262"/>
      <c r="GL255" s="262"/>
      <c r="GM255" s="265"/>
      <c r="GN255" s="248"/>
      <c r="GO255" s="248"/>
      <c r="GP255" s="248"/>
      <c r="GQ255" s="248"/>
      <c r="GR255" s="248"/>
      <c r="GS255" s="248"/>
      <c r="GT255" s="248"/>
      <c r="GU255" s="248"/>
      <c r="GV255" s="248"/>
      <c r="GW255" s="248"/>
      <c r="GX255" s="248"/>
      <c r="GY255" s="248"/>
      <c r="GZ255" s="248"/>
      <c r="HA255" s="248"/>
      <c r="HB255" s="248"/>
      <c r="HC255" s="248"/>
      <c r="HD255" s="248"/>
      <c r="HE255" s="248"/>
      <c r="HF255" s="248"/>
      <c r="HG255" s="262"/>
      <c r="HH255" s="262"/>
    </row>
    <row r="256" spans="1:217" s="60" customFormat="1" x14ac:dyDescent="0.25">
      <c r="A256" s="580" t="s">
        <v>726</v>
      </c>
      <c r="B256" s="655"/>
      <c r="C256" s="932">
        <v>1302</v>
      </c>
      <c r="E256" s="60">
        <v>133799</v>
      </c>
      <c r="F256" s="60">
        <v>34297</v>
      </c>
      <c r="G256" s="60">
        <v>1428</v>
      </c>
      <c r="H256" s="60">
        <v>27302</v>
      </c>
      <c r="I256" s="60">
        <v>9564</v>
      </c>
      <c r="J256" s="655">
        <v>11055</v>
      </c>
      <c r="K256" s="60">
        <v>3509</v>
      </c>
      <c r="L256" s="60">
        <v>13517</v>
      </c>
      <c r="M256" s="60">
        <v>45283</v>
      </c>
      <c r="N256" s="60">
        <v>18517</v>
      </c>
      <c r="O256" s="60">
        <v>15708</v>
      </c>
      <c r="P256" s="60">
        <v>26166</v>
      </c>
      <c r="Q256" s="60">
        <v>9076</v>
      </c>
      <c r="R256" s="60">
        <v>16255</v>
      </c>
      <c r="S256" s="60">
        <v>19017</v>
      </c>
      <c r="T256" s="1060">
        <v>6774</v>
      </c>
      <c r="AI256" s="932">
        <v>381</v>
      </c>
      <c r="AK256" s="60">
        <v>316</v>
      </c>
      <c r="AL256" s="60">
        <v>124</v>
      </c>
      <c r="AM256" s="60">
        <v>47</v>
      </c>
      <c r="AN256" s="1060">
        <v>276</v>
      </c>
      <c r="AT256" s="265">
        <v>14262</v>
      </c>
      <c r="AU256" s="248">
        <v>5128</v>
      </c>
      <c r="AV256" s="248">
        <v>10752</v>
      </c>
      <c r="AW256" s="248">
        <v>15302</v>
      </c>
      <c r="AX256" s="248">
        <v>21574</v>
      </c>
      <c r="AY256" s="248">
        <v>18315</v>
      </c>
      <c r="AZ256" s="248">
        <v>12292</v>
      </c>
      <c r="BA256" s="248">
        <v>33789</v>
      </c>
      <c r="BB256" s="1061">
        <v>10352</v>
      </c>
      <c r="BH256" s="59">
        <v>27768</v>
      </c>
      <c r="BI256" s="60">
        <v>32047</v>
      </c>
      <c r="BJ256" s="60">
        <v>29812</v>
      </c>
      <c r="BK256" s="60">
        <v>19356</v>
      </c>
      <c r="BL256" s="60">
        <v>16427</v>
      </c>
      <c r="BM256" s="60">
        <v>25774</v>
      </c>
      <c r="BN256" s="1222">
        <v>46857</v>
      </c>
      <c r="BO256" s="338"/>
      <c r="BP256" s="338"/>
      <c r="BQ256" s="338"/>
      <c r="BR256" s="338"/>
      <c r="BS256" s="1156"/>
      <c r="BT256" s="338"/>
      <c r="BU256" s="338"/>
      <c r="BV256" s="338"/>
      <c r="BW256" s="338"/>
      <c r="BX256" s="338"/>
      <c r="BY256" s="932">
        <v>5773</v>
      </c>
      <c r="BZ256" s="60">
        <v>3940</v>
      </c>
      <c r="CA256" s="60">
        <v>6063</v>
      </c>
      <c r="CB256" s="60">
        <v>11978</v>
      </c>
      <c r="CC256" s="1060">
        <v>13545</v>
      </c>
      <c r="CK256" s="59">
        <v>26</v>
      </c>
      <c r="CL256" s="60">
        <v>289</v>
      </c>
      <c r="CM256" s="60">
        <v>1784</v>
      </c>
      <c r="CN256" s="60">
        <v>114</v>
      </c>
      <c r="CO256" s="1060">
        <v>137</v>
      </c>
      <c r="CU256" s="265"/>
      <c r="CV256" s="248">
        <v>1483</v>
      </c>
      <c r="CW256" s="248">
        <v>780</v>
      </c>
      <c r="CX256" s="1061">
        <v>139</v>
      </c>
      <c r="DD256" s="293"/>
      <c r="DE256" s="338"/>
      <c r="DF256" s="338"/>
      <c r="DG256" s="338"/>
      <c r="DH256" s="338"/>
      <c r="DI256" s="338"/>
      <c r="DJ256" s="338"/>
      <c r="DK256" s="338"/>
      <c r="DL256" s="1103"/>
      <c r="DM256" s="338"/>
      <c r="DN256" s="338"/>
      <c r="DO256" s="338"/>
      <c r="DP256" s="338"/>
      <c r="DQ256" s="338"/>
      <c r="DR256" s="337"/>
      <c r="DS256" s="338"/>
      <c r="DT256" s="338"/>
      <c r="DU256" s="338"/>
      <c r="DV256" s="338"/>
      <c r="DW256" s="338"/>
      <c r="DX256" s="1103"/>
      <c r="DY256" s="338"/>
      <c r="DZ256" s="338"/>
      <c r="EA256" s="338"/>
      <c r="EB256" s="338"/>
      <c r="EC256" s="338"/>
      <c r="ED256" s="59">
        <v>10347</v>
      </c>
      <c r="EE256" s="338"/>
      <c r="EF256" s="338"/>
      <c r="EG256" s="338"/>
      <c r="EH256" s="338"/>
      <c r="EI256" s="338"/>
      <c r="EJ256" s="338"/>
      <c r="EK256" s="338"/>
      <c r="EL256" s="1103"/>
      <c r="EM256" s="338"/>
      <c r="EN256" s="338"/>
      <c r="ER256" s="1253"/>
      <c r="ES256" s="59">
        <v>401</v>
      </c>
      <c r="ET256" s="60">
        <v>383</v>
      </c>
      <c r="EU256" s="60">
        <v>176</v>
      </c>
      <c r="EW256" s="1131"/>
      <c r="EX256" s="580" t="s">
        <v>726</v>
      </c>
      <c r="EY256" s="60">
        <v>251</v>
      </c>
      <c r="EZ256" s="60">
        <v>273</v>
      </c>
      <c r="FA256" s="60">
        <v>92</v>
      </c>
      <c r="FB256" s="60">
        <v>253</v>
      </c>
      <c r="FC256" s="60">
        <v>429</v>
      </c>
      <c r="FD256" s="262">
        <v>321</v>
      </c>
      <c r="FE256" s="60">
        <v>568</v>
      </c>
      <c r="FF256" s="60">
        <v>805</v>
      </c>
      <c r="FG256" s="60">
        <v>225</v>
      </c>
      <c r="FH256" s="60">
        <v>175</v>
      </c>
      <c r="FI256" s="60">
        <v>179</v>
      </c>
      <c r="FJ256" s="60">
        <v>99</v>
      </c>
      <c r="FK256" s="60">
        <v>136</v>
      </c>
      <c r="FL256" s="60">
        <v>76</v>
      </c>
      <c r="FM256" s="60">
        <v>169</v>
      </c>
      <c r="FN256" s="60">
        <v>160</v>
      </c>
      <c r="FO256" s="60">
        <v>197</v>
      </c>
      <c r="FQ256" s="1379"/>
      <c r="FR256" s="262">
        <v>30</v>
      </c>
      <c r="FS256" s="262">
        <v>210</v>
      </c>
      <c r="FT256" s="262">
        <v>144</v>
      </c>
      <c r="FU256" s="262">
        <v>85</v>
      </c>
      <c r="FV256" s="262"/>
      <c r="FW256" s="262">
        <v>22</v>
      </c>
      <c r="FX256" s="262">
        <v>52</v>
      </c>
      <c r="FY256" s="262">
        <v>9</v>
      </c>
      <c r="FZ256" s="262">
        <v>66</v>
      </c>
      <c r="GA256" s="262">
        <v>46</v>
      </c>
      <c r="GB256" s="262">
        <v>53</v>
      </c>
      <c r="GC256" s="262">
        <v>370</v>
      </c>
      <c r="GD256" s="262">
        <v>151</v>
      </c>
      <c r="GE256" s="262">
        <v>31</v>
      </c>
      <c r="GF256" s="262">
        <v>63</v>
      </c>
      <c r="GG256" s="262"/>
      <c r="GH256" s="262">
        <v>26</v>
      </c>
      <c r="GI256" s="262">
        <v>124</v>
      </c>
      <c r="GJ256" s="262">
        <v>32</v>
      </c>
      <c r="GK256" s="262">
        <v>54</v>
      </c>
      <c r="GL256" s="262">
        <v>98</v>
      </c>
      <c r="GM256" s="265">
        <v>1548</v>
      </c>
      <c r="GN256" s="248">
        <v>932</v>
      </c>
      <c r="GO256" s="248">
        <v>1360</v>
      </c>
      <c r="GP256" s="248">
        <v>3867</v>
      </c>
      <c r="GQ256" s="248">
        <v>1922</v>
      </c>
      <c r="GR256" s="248">
        <v>9604</v>
      </c>
      <c r="GS256" s="248">
        <v>8647</v>
      </c>
      <c r="GT256" s="248">
        <v>1664</v>
      </c>
      <c r="GU256" s="248">
        <v>2667</v>
      </c>
      <c r="GV256" s="248">
        <v>782</v>
      </c>
      <c r="GW256" s="248">
        <v>1367</v>
      </c>
      <c r="GX256" s="248">
        <v>1040</v>
      </c>
      <c r="GY256" s="248">
        <v>3505</v>
      </c>
      <c r="GZ256" s="248"/>
      <c r="HA256" s="248">
        <v>3477</v>
      </c>
      <c r="HB256" s="248">
        <v>909</v>
      </c>
      <c r="HC256" s="248">
        <v>1030</v>
      </c>
      <c r="HD256" s="248">
        <v>1013</v>
      </c>
      <c r="HE256" s="248">
        <v>210</v>
      </c>
      <c r="HF256" s="248">
        <v>237</v>
      </c>
      <c r="HG256" s="262"/>
      <c r="HH256" s="262"/>
      <c r="HI256" s="60">
        <v>19</v>
      </c>
    </row>
    <row r="257" spans="1:217" s="60" customFormat="1" x14ac:dyDescent="0.25">
      <c r="A257" s="580" t="s">
        <v>727</v>
      </c>
      <c r="B257" s="655"/>
      <c r="C257" s="932">
        <v>640</v>
      </c>
      <c r="D257" s="60">
        <v>847</v>
      </c>
      <c r="E257" s="60">
        <v>15894</v>
      </c>
      <c r="F257" s="60">
        <v>12857</v>
      </c>
      <c r="G257" s="60">
        <v>463</v>
      </c>
      <c r="H257" s="60">
        <v>2150</v>
      </c>
      <c r="I257" s="60">
        <v>1480</v>
      </c>
      <c r="J257" s="655">
        <v>2469</v>
      </c>
      <c r="K257" s="60">
        <v>1328</v>
      </c>
      <c r="L257" s="60">
        <v>1571</v>
      </c>
      <c r="M257" s="60">
        <v>20819</v>
      </c>
      <c r="N257" s="60">
        <v>5939</v>
      </c>
      <c r="O257" s="60">
        <v>6677</v>
      </c>
      <c r="P257" s="60">
        <v>12731</v>
      </c>
      <c r="Q257" s="60">
        <v>1000</v>
      </c>
      <c r="R257" s="60">
        <v>10539</v>
      </c>
      <c r="S257" s="60">
        <v>12848</v>
      </c>
      <c r="T257" s="1060">
        <v>4001</v>
      </c>
      <c r="AI257" s="932">
        <v>85</v>
      </c>
      <c r="AK257" s="60">
        <v>98</v>
      </c>
      <c r="AL257" s="60">
        <v>127</v>
      </c>
      <c r="AM257" s="60">
        <v>85</v>
      </c>
      <c r="AN257" s="1060">
        <v>38</v>
      </c>
      <c r="AT257" s="265">
        <v>6269</v>
      </c>
      <c r="AU257" s="248">
        <v>3768</v>
      </c>
      <c r="AV257" s="248">
        <v>3126</v>
      </c>
      <c r="AW257" s="248">
        <v>3652</v>
      </c>
      <c r="AX257" s="248">
        <v>3024</v>
      </c>
      <c r="AY257" s="248">
        <v>3584</v>
      </c>
      <c r="AZ257" s="248">
        <v>3336</v>
      </c>
      <c r="BA257" s="248">
        <v>10462</v>
      </c>
      <c r="BB257" s="1061">
        <v>2261</v>
      </c>
      <c r="BH257" s="59">
        <v>1775</v>
      </c>
      <c r="BI257" s="60">
        <v>6097</v>
      </c>
      <c r="BJ257" s="60">
        <v>1903</v>
      </c>
      <c r="BK257" s="60">
        <v>2897</v>
      </c>
      <c r="BL257" s="60">
        <v>2059</v>
      </c>
      <c r="BM257" s="60">
        <v>5883</v>
      </c>
      <c r="BN257" s="1222">
        <v>8124</v>
      </c>
      <c r="BO257" s="338"/>
      <c r="BP257" s="338"/>
      <c r="BQ257" s="338"/>
      <c r="BR257" s="338"/>
      <c r="BS257" s="1156"/>
      <c r="BT257" s="338"/>
      <c r="BU257" s="338"/>
      <c r="BV257" s="338"/>
      <c r="BW257" s="338"/>
      <c r="BX257" s="338"/>
      <c r="BY257" s="932">
        <v>2755</v>
      </c>
      <c r="BZ257" s="60">
        <v>2117</v>
      </c>
      <c r="CA257" s="60">
        <v>5890</v>
      </c>
      <c r="CB257" s="60">
        <v>4727</v>
      </c>
      <c r="CC257" s="1060">
        <v>2242</v>
      </c>
      <c r="CK257" s="59">
        <v>30</v>
      </c>
      <c r="CL257" s="60">
        <v>93</v>
      </c>
      <c r="CM257" s="60">
        <v>2246</v>
      </c>
      <c r="CN257" s="60">
        <v>484</v>
      </c>
      <c r="CO257" s="1060">
        <v>78</v>
      </c>
      <c r="CU257" s="265"/>
      <c r="CV257" s="248">
        <v>26</v>
      </c>
      <c r="CW257" s="248"/>
      <c r="CX257" s="1061">
        <v>74</v>
      </c>
      <c r="DD257" s="293"/>
      <c r="DE257" s="338"/>
      <c r="DF257" s="338"/>
      <c r="DG257" s="338"/>
      <c r="DH257" s="338"/>
      <c r="DI257" s="338"/>
      <c r="DJ257" s="338"/>
      <c r="DK257" s="338"/>
      <c r="DL257" s="1103"/>
      <c r="DM257" s="338"/>
      <c r="DN257" s="338"/>
      <c r="DO257" s="338"/>
      <c r="DP257" s="338"/>
      <c r="DQ257" s="338"/>
      <c r="DR257" s="337"/>
      <c r="DS257" s="338"/>
      <c r="DT257" s="338"/>
      <c r="DU257" s="338"/>
      <c r="DV257" s="338"/>
      <c r="DW257" s="338"/>
      <c r="DX257" s="1103"/>
      <c r="DY257" s="338"/>
      <c r="DZ257" s="338"/>
      <c r="EA257" s="338"/>
      <c r="EB257" s="338"/>
      <c r="EC257" s="338"/>
      <c r="ED257" s="59">
        <v>3028</v>
      </c>
      <c r="EE257" s="338"/>
      <c r="EF257" s="338"/>
      <c r="EG257" s="338"/>
      <c r="EH257" s="338"/>
      <c r="EI257" s="338"/>
      <c r="EJ257" s="338"/>
      <c r="EK257" s="338"/>
      <c r="EL257" s="1103"/>
      <c r="EM257" s="338"/>
      <c r="EN257" s="338"/>
      <c r="ER257" s="1253"/>
      <c r="ES257" s="59">
        <v>79</v>
      </c>
      <c r="EU257" s="60">
        <v>119</v>
      </c>
      <c r="EW257" s="1131"/>
      <c r="EX257" s="580" t="s">
        <v>727</v>
      </c>
      <c r="EY257" s="60">
        <v>193</v>
      </c>
      <c r="EZ257" s="60">
        <v>770</v>
      </c>
      <c r="FA257" s="60">
        <v>457</v>
      </c>
      <c r="FB257" s="60">
        <v>522</v>
      </c>
      <c r="FC257" s="60">
        <v>331</v>
      </c>
      <c r="FD257" s="262">
        <v>525</v>
      </c>
      <c r="FE257" s="60">
        <v>481</v>
      </c>
      <c r="FF257" s="60">
        <v>503</v>
      </c>
      <c r="FG257" s="60">
        <v>239</v>
      </c>
      <c r="FH257" s="60">
        <v>707</v>
      </c>
      <c r="FI257" s="60">
        <v>636</v>
      </c>
      <c r="FJ257" s="60">
        <v>743</v>
      </c>
      <c r="FK257" s="60">
        <v>569</v>
      </c>
      <c r="FL257" s="60">
        <v>565</v>
      </c>
      <c r="FM257" s="60">
        <v>863</v>
      </c>
      <c r="FN257" s="60">
        <v>394</v>
      </c>
      <c r="FO257" s="60">
        <v>546</v>
      </c>
      <c r="FQ257" s="1379"/>
      <c r="FR257" s="262">
        <v>255</v>
      </c>
      <c r="FS257" s="262">
        <v>98</v>
      </c>
      <c r="FT257" s="262">
        <v>23</v>
      </c>
      <c r="FU257" s="262">
        <v>53</v>
      </c>
      <c r="FV257" s="262"/>
      <c r="FW257" s="262">
        <v>44</v>
      </c>
      <c r="FX257" s="262">
        <v>232</v>
      </c>
      <c r="FY257" s="262">
        <v>614</v>
      </c>
      <c r="FZ257" s="262">
        <v>86</v>
      </c>
      <c r="GA257" s="262">
        <v>83</v>
      </c>
      <c r="GB257" s="262">
        <v>169</v>
      </c>
      <c r="GC257" s="262">
        <v>359</v>
      </c>
      <c r="GD257" s="262">
        <v>642</v>
      </c>
      <c r="GE257" s="262">
        <v>116</v>
      </c>
      <c r="GF257" s="262">
        <v>186</v>
      </c>
      <c r="GG257" s="262"/>
      <c r="GH257" s="262">
        <v>76</v>
      </c>
      <c r="GI257" s="262">
        <v>522</v>
      </c>
      <c r="GJ257" s="262">
        <v>87</v>
      </c>
      <c r="GK257" s="262">
        <v>328</v>
      </c>
      <c r="GL257" s="262">
        <v>420</v>
      </c>
      <c r="GM257" s="265">
        <v>505</v>
      </c>
      <c r="GN257" s="248">
        <v>1839</v>
      </c>
      <c r="GO257" s="248">
        <v>346</v>
      </c>
      <c r="GP257" s="248">
        <v>662</v>
      </c>
      <c r="GQ257" s="248">
        <v>199</v>
      </c>
      <c r="GR257" s="248">
        <v>797</v>
      </c>
      <c r="GS257" s="248">
        <v>1182</v>
      </c>
      <c r="GT257" s="248">
        <v>618</v>
      </c>
      <c r="GU257" s="248">
        <v>639</v>
      </c>
      <c r="GV257" s="248">
        <v>335</v>
      </c>
      <c r="GW257" s="248">
        <v>713</v>
      </c>
      <c r="GX257" s="248">
        <v>860</v>
      </c>
      <c r="GY257" s="248">
        <v>713</v>
      </c>
      <c r="GZ257" s="248"/>
      <c r="HA257" s="248">
        <v>264</v>
      </c>
      <c r="HB257" s="248">
        <v>398</v>
      </c>
      <c r="HC257" s="248">
        <v>186</v>
      </c>
      <c r="HD257" s="248">
        <v>306</v>
      </c>
      <c r="HE257" s="248">
        <v>244</v>
      </c>
      <c r="HF257" s="248">
        <v>263</v>
      </c>
      <c r="HG257" s="262"/>
      <c r="HH257" s="262"/>
      <c r="HI257" s="60">
        <v>29</v>
      </c>
    </row>
    <row r="258" spans="1:217" s="60" customFormat="1" x14ac:dyDescent="0.25">
      <c r="A258" s="580"/>
      <c r="B258" s="655"/>
      <c r="C258" s="932"/>
      <c r="D258" s="60">
        <v>282</v>
      </c>
      <c r="J258" s="655"/>
      <c r="T258" s="1060"/>
      <c r="AI258" s="932"/>
      <c r="AN258" s="1060"/>
      <c r="AT258" s="265"/>
      <c r="AU258" s="248"/>
      <c r="AV258" s="248"/>
      <c r="AW258" s="248"/>
      <c r="AX258" s="248"/>
      <c r="AY258" s="248"/>
      <c r="AZ258" s="248"/>
      <c r="BA258" s="248"/>
      <c r="BB258" s="1061"/>
      <c r="BH258" s="59"/>
      <c r="BN258" s="1222"/>
      <c r="BO258" s="338"/>
      <c r="BP258" s="338"/>
      <c r="BQ258" s="338"/>
      <c r="BR258" s="338"/>
      <c r="BS258" s="1156"/>
      <c r="BT258" s="338"/>
      <c r="BU258" s="338"/>
      <c r="BV258" s="338"/>
      <c r="BW258" s="338"/>
      <c r="BX258" s="338"/>
      <c r="BY258" s="932"/>
      <c r="CC258" s="1060"/>
      <c r="CK258" s="59"/>
      <c r="CO258" s="1060"/>
      <c r="CU258" s="265"/>
      <c r="CV258" s="248"/>
      <c r="CW258" s="248"/>
      <c r="CX258" s="1061"/>
      <c r="DD258" s="293"/>
      <c r="DE258" s="338"/>
      <c r="DF258" s="338"/>
      <c r="DG258" s="338"/>
      <c r="DH258" s="338"/>
      <c r="DI258" s="338"/>
      <c r="DJ258" s="338"/>
      <c r="DK258" s="338"/>
      <c r="DL258" s="1103"/>
      <c r="DM258" s="338"/>
      <c r="DN258" s="338"/>
      <c r="DO258" s="338"/>
      <c r="DP258" s="338"/>
      <c r="DQ258" s="338"/>
      <c r="DR258" s="337"/>
      <c r="DS258" s="338"/>
      <c r="DT258" s="338"/>
      <c r="DU258" s="338"/>
      <c r="DV258" s="338"/>
      <c r="DW258" s="338"/>
      <c r="DX258" s="1103"/>
      <c r="DY258" s="338"/>
      <c r="DZ258" s="338"/>
      <c r="EA258" s="338"/>
      <c r="EB258" s="338"/>
      <c r="EC258" s="338"/>
      <c r="ED258" s="59"/>
      <c r="EE258" s="338"/>
      <c r="EF258" s="338"/>
      <c r="EG258" s="338"/>
      <c r="EH258" s="338"/>
      <c r="EI258" s="338"/>
      <c r="EJ258" s="338"/>
      <c r="EK258" s="338"/>
      <c r="EL258" s="1103"/>
      <c r="EM258" s="338"/>
      <c r="EN258" s="338"/>
      <c r="ER258" s="1253"/>
      <c r="ES258" s="59"/>
      <c r="EW258" s="1131"/>
      <c r="EX258" s="580"/>
      <c r="FQ258" s="1379"/>
      <c r="FR258" s="262"/>
      <c r="FS258" s="262"/>
      <c r="FT258" s="262"/>
      <c r="FU258" s="262"/>
      <c r="FV258" s="262"/>
      <c r="FW258" s="262"/>
      <c r="FX258" s="262"/>
      <c r="FY258" s="262"/>
      <c r="FZ258" s="262"/>
      <c r="GA258" s="262"/>
      <c r="GB258" s="262"/>
      <c r="GC258" s="262"/>
      <c r="GD258" s="262"/>
      <c r="GE258" s="262"/>
      <c r="GF258" s="262"/>
      <c r="GG258" s="262"/>
      <c r="GH258" s="262"/>
      <c r="GI258" s="262"/>
      <c r="GJ258" s="262"/>
      <c r="GK258" s="262"/>
      <c r="GL258" s="262"/>
      <c r="GM258" s="265"/>
      <c r="GN258" s="248"/>
      <c r="GO258" s="248"/>
      <c r="GP258" s="248"/>
      <c r="GQ258" s="248"/>
      <c r="GR258" s="248"/>
      <c r="GS258" s="248"/>
      <c r="GT258" s="248"/>
      <c r="GU258" s="248"/>
      <c r="GV258" s="248"/>
      <c r="GW258" s="248"/>
      <c r="GX258" s="248"/>
      <c r="GY258" s="248"/>
      <c r="GZ258" s="248"/>
      <c r="HA258" s="248"/>
      <c r="HB258" s="248"/>
      <c r="HC258" s="248"/>
      <c r="HD258" s="248"/>
      <c r="HE258" s="248"/>
      <c r="HF258" s="248"/>
      <c r="HG258" s="262"/>
      <c r="HH258" s="262"/>
    </row>
    <row r="259" spans="1:217" s="60" customFormat="1" x14ac:dyDescent="0.25">
      <c r="A259" s="580" t="s">
        <v>728</v>
      </c>
      <c r="B259" s="655"/>
      <c r="C259" s="932"/>
      <c r="J259" s="655"/>
      <c r="M259" s="60">
        <v>2180</v>
      </c>
      <c r="T259" s="1060"/>
      <c r="AI259" s="932"/>
      <c r="AN259" s="1060"/>
      <c r="AT259" s="265"/>
      <c r="AU259" s="248"/>
      <c r="AV259" s="248"/>
      <c r="AW259" s="248"/>
      <c r="AX259" s="248"/>
      <c r="AY259" s="248"/>
      <c r="AZ259" s="248"/>
      <c r="BA259" s="248"/>
      <c r="BB259" s="1061"/>
      <c r="BH259" s="59"/>
      <c r="BN259" s="1222"/>
      <c r="BO259" s="338"/>
      <c r="BP259" s="338"/>
      <c r="BQ259" s="338"/>
      <c r="BR259" s="338"/>
      <c r="BS259" s="1156"/>
      <c r="BT259" s="338"/>
      <c r="BU259" s="338"/>
      <c r="BV259" s="338"/>
      <c r="BW259" s="338"/>
      <c r="BX259" s="338"/>
      <c r="BY259" s="932"/>
      <c r="CC259" s="1060"/>
      <c r="CK259" s="59"/>
      <c r="CO259" s="1060"/>
      <c r="CU259" s="265"/>
      <c r="CV259" s="248"/>
      <c r="CW259" s="248">
        <v>212</v>
      </c>
      <c r="CX259" s="1061">
        <v>88</v>
      </c>
      <c r="DD259" s="293"/>
      <c r="DE259" s="338"/>
      <c r="DF259" s="338"/>
      <c r="DG259" s="338"/>
      <c r="DH259" s="338"/>
      <c r="DI259" s="338"/>
      <c r="DJ259" s="338"/>
      <c r="DK259" s="338"/>
      <c r="DL259" s="1103"/>
      <c r="DM259" s="338"/>
      <c r="DN259" s="338"/>
      <c r="DO259" s="338"/>
      <c r="DP259" s="338"/>
      <c r="DQ259" s="338"/>
      <c r="DR259" s="337"/>
      <c r="DS259" s="338"/>
      <c r="DT259" s="338"/>
      <c r="DU259" s="338"/>
      <c r="DV259" s="338"/>
      <c r="DW259" s="338"/>
      <c r="DX259" s="1103"/>
      <c r="DY259" s="338"/>
      <c r="DZ259" s="338"/>
      <c r="EA259" s="338"/>
      <c r="EB259" s="338"/>
      <c r="EC259" s="338"/>
      <c r="ED259" s="59"/>
      <c r="EE259" s="338"/>
      <c r="EF259" s="338"/>
      <c r="EG259" s="338"/>
      <c r="EH259" s="338"/>
      <c r="EI259" s="338"/>
      <c r="EJ259" s="338"/>
      <c r="EK259" s="338"/>
      <c r="EL259" s="1103"/>
      <c r="EM259" s="338"/>
      <c r="EN259" s="338"/>
      <c r="ER259" s="1253"/>
      <c r="ES259" s="59"/>
      <c r="ET259" s="60">
        <v>8757</v>
      </c>
      <c r="EU259" s="60">
        <v>328</v>
      </c>
      <c r="EW259" s="1131"/>
      <c r="EX259" s="580" t="s">
        <v>728</v>
      </c>
      <c r="FQ259" s="1379"/>
      <c r="FR259" s="262">
        <v>722</v>
      </c>
      <c r="FS259" s="262"/>
      <c r="FT259" s="262"/>
      <c r="FU259" s="262"/>
      <c r="FV259" s="262"/>
      <c r="FW259" s="262"/>
      <c r="FX259" s="262"/>
      <c r="FY259" s="262"/>
      <c r="FZ259" s="262"/>
      <c r="GA259" s="262"/>
      <c r="GB259" s="262"/>
      <c r="GC259" s="262"/>
      <c r="GD259" s="262"/>
      <c r="GE259" s="262"/>
      <c r="GF259" s="262"/>
      <c r="GG259" s="262"/>
      <c r="GH259" s="262"/>
      <c r="GI259" s="262"/>
      <c r="GJ259" s="262"/>
      <c r="GK259" s="262"/>
      <c r="GL259" s="262"/>
      <c r="GM259" s="265"/>
      <c r="GN259" s="248"/>
      <c r="GO259" s="248"/>
      <c r="GP259" s="248"/>
      <c r="GQ259" s="248"/>
      <c r="GR259" s="248"/>
      <c r="GS259" s="248"/>
      <c r="GT259" s="248"/>
      <c r="GU259" s="248"/>
      <c r="GV259" s="248"/>
      <c r="GW259" s="248"/>
      <c r="GX259" s="248"/>
      <c r="GY259" s="248"/>
      <c r="GZ259" s="248"/>
      <c r="HA259" s="248"/>
      <c r="HB259" s="248"/>
      <c r="HC259" s="248"/>
      <c r="HD259" s="248"/>
      <c r="HE259" s="248"/>
      <c r="HF259" s="248"/>
      <c r="HG259" s="262"/>
      <c r="HH259" s="262"/>
    </row>
    <row r="260" spans="1:217" s="60" customFormat="1" x14ac:dyDescent="0.25">
      <c r="A260" s="580" t="s">
        <v>729</v>
      </c>
      <c r="B260" s="655"/>
      <c r="C260" s="932">
        <v>3400</v>
      </c>
      <c r="E260" s="60">
        <v>28249</v>
      </c>
      <c r="F260" s="60">
        <v>41062</v>
      </c>
      <c r="G260" s="60">
        <v>16086</v>
      </c>
      <c r="H260" s="60">
        <v>20792</v>
      </c>
      <c r="I260" s="60">
        <v>26042</v>
      </c>
      <c r="J260" s="655">
        <v>20553</v>
      </c>
      <c r="K260" s="60">
        <v>10891</v>
      </c>
      <c r="L260" s="60">
        <v>5681</v>
      </c>
      <c r="M260" s="60">
        <v>18753</v>
      </c>
      <c r="N260" s="60">
        <v>35416</v>
      </c>
      <c r="O260" s="60">
        <v>26276</v>
      </c>
      <c r="P260" s="60">
        <v>27142</v>
      </c>
      <c r="Q260" s="60">
        <v>16365</v>
      </c>
      <c r="R260" s="60">
        <v>17116</v>
      </c>
      <c r="S260" s="60">
        <v>10580</v>
      </c>
      <c r="T260" s="1060">
        <v>8703</v>
      </c>
      <c r="AI260" s="932">
        <v>134</v>
      </c>
      <c r="AJ260" s="60">
        <v>224</v>
      </c>
      <c r="AK260" s="60">
        <v>120</v>
      </c>
      <c r="AL260" s="60">
        <v>89</v>
      </c>
      <c r="AM260" s="60">
        <v>109</v>
      </c>
      <c r="AN260" s="1060">
        <v>123</v>
      </c>
      <c r="AT260" s="265">
        <v>21714</v>
      </c>
      <c r="AU260" s="248">
        <v>15101</v>
      </c>
      <c r="AV260" s="248">
        <v>29569</v>
      </c>
      <c r="AW260" s="248">
        <v>42560</v>
      </c>
      <c r="AX260" s="248">
        <v>28068</v>
      </c>
      <c r="AY260" s="248">
        <v>23896</v>
      </c>
      <c r="AZ260" s="248">
        <v>38352</v>
      </c>
      <c r="BA260" s="248">
        <v>48223</v>
      </c>
      <c r="BB260" s="1061">
        <v>16045</v>
      </c>
      <c r="BH260" s="59">
        <v>85208</v>
      </c>
      <c r="BI260" s="60">
        <v>29172</v>
      </c>
      <c r="BJ260" s="60">
        <v>20533</v>
      </c>
      <c r="BK260" s="60">
        <v>22655</v>
      </c>
      <c r="BL260" s="60">
        <v>16045</v>
      </c>
      <c r="BM260" s="60">
        <v>126387</v>
      </c>
      <c r="BN260" s="1222">
        <v>42372</v>
      </c>
      <c r="BO260" s="338"/>
      <c r="BP260" s="338"/>
      <c r="BQ260" s="338"/>
      <c r="BR260" s="338"/>
      <c r="BS260" s="1156"/>
      <c r="BT260" s="338"/>
      <c r="BU260" s="338"/>
      <c r="BV260" s="338"/>
      <c r="BW260" s="338"/>
      <c r="BX260" s="338"/>
      <c r="BY260" s="932">
        <v>14960</v>
      </c>
      <c r="BZ260" s="60">
        <v>17980</v>
      </c>
      <c r="CA260" s="60">
        <v>14882</v>
      </c>
      <c r="CB260" s="60">
        <v>13185</v>
      </c>
      <c r="CC260" s="1060">
        <v>20893</v>
      </c>
      <c r="CK260" s="59">
        <v>2919</v>
      </c>
      <c r="CL260" s="60">
        <v>10513</v>
      </c>
      <c r="CM260" s="60">
        <v>3963</v>
      </c>
      <c r="CN260" s="60">
        <v>5391</v>
      </c>
      <c r="CO260" s="1060">
        <v>3765</v>
      </c>
      <c r="CU260" s="265">
        <v>86253</v>
      </c>
      <c r="CV260" s="248">
        <v>7537</v>
      </c>
      <c r="CW260" s="248">
        <v>110161</v>
      </c>
      <c r="CX260" s="1061">
        <v>58694</v>
      </c>
      <c r="DD260" s="293"/>
      <c r="DE260" s="338"/>
      <c r="DF260" s="338"/>
      <c r="DG260" s="338"/>
      <c r="DH260" s="338"/>
      <c r="DI260" s="338"/>
      <c r="DJ260" s="338"/>
      <c r="DK260" s="338"/>
      <c r="DL260" s="1103"/>
      <c r="DM260" s="338"/>
      <c r="DN260" s="338"/>
      <c r="DO260" s="338"/>
      <c r="DP260" s="338"/>
      <c r="DQ260" s="338"/>
      <c r="DR260" s="337"/>
      <c r="DS260" s="338"/>
      <c r="DT260" s="338"/>
      <c r="DU260" s="338"/>
      <c r="DV260" s="338"/>
      <c r="DW260" s="338"/>
      <c r="DX260" s="1103"/>
      <c r="DY260" s="338"/>
      <c r="DZ260" s="338"/>
      <c r="EA260" s="338"/>
      <c r="EB260" s="338"/>
      <c r="EC260" s="338"/>
      <c r="ED260" s="59">
        <v>15755</v>
      </c>
      <c r="EE260" s="338"/>
      <c r="EF260" s="338"/>
      <c r="EG260" s="338"/>
      <c r="EH260" s="338"/>
      <c r="EI260" s="338"/>
      <c r="EJ260" s="338"/>
      <c r="EK260" s="338"/>
      <c r="EL260" s="1103"/>
      <c r="EM260" s="338"/>
      <c r="EN260" s="338"/>
      <c r="ER260" s="1253"/>
      <c r="ES260" s="59">
        <v>25057</v>
      </c>
      <c r="ET260" s="60">
        <v>38746</v>
      </c>
      <c r="EU260" s="60">
        <v>8701</v>
      </c>
      <c r="EW260" s="1131"/>
      <c r="EX260" s="580" t="s">
        <v>729</v>
      </c>
      <c r="EY260" s="60">
        <v>6872</v>
      </c>
      <c r="EZ260" s="60">
        <v>10835</v>
      </c>
      <c r="FA260" s="60">
        <v>4452</v>
      </c>
      <c r="FB260" s="60">
        <v>15128</v>
      </c>
      <c r="FC260" s="60">
        <v>3557</v>
      </c>
      <c r="FD260" s="60">
        <v>5098</v>
      </c>
      <c r="FE260" s="60">
        <v>30976</v>
      </c>
      <c r="FF260" s="60">
        <v>5816</v>
      </c>
      <c r="FG260" s="60">
        <v>3621</v>
      </c>
      <c r="FH260" s="60">
        <v>6664</v>
      </c>
      <c r="FI260" s="60">
        <v>5924</v>
      </c>
      <c r="FJ260" s="60">
        <v>4567</v>
      </c>
      <c r="FK260" s="60">
        <v>6626</v>
      </c>
      <c r="FL260" s="60">
        <v>1136</v>
      </c>
      <c r="FM260" s="60">
        <v>4205</v>
      </c>
      <c r="FN260" s="60">
        <v>4927</v>
      </c>
      <c r="FO260" s="60">
        <v>5337</v>
      </c>
      <c r="FQ260" s="1379"/>
      <c r="FR260" s="262"/>
      <c r="FS260" s="262"/>
      <c r="FT260" s="262"/>
      <c r="FU260" s="262"/>
      <c r="FV260" s="262"/>
      <c r="FW260" s="262"/>
      <c r="FX260" s="262"/>
      <c r="FY260" s="262"/>
      <c r="FZ260" s="262"/>
      <c r="GA260" s="262"/>
      <c r="GB260" s="262"/>
      <c r="GC260" s="262"/>
      <c r="GD260" s="262"/>
      <c r="GE260" s="262"/>
      <c r="GF260" s="262"/>
      <c r="GG260" s="262"/>
      <c r="GH260" s="262"/>
      <c r="GI260" s="262"/>
      <c r="GJ260" s="262"/>
      <c r="GK260" s="262"/>
      <c r="GL260" s="262"/>
      <c r="GM260" s="265">
        <v>22560</v>
      </c>
      <c r="GN260" s="248">
        <v>17157</v>
      </c>
      <c r="GO260" s="248">
        <v>35076</v>
      </c>
      <c r="GP260" s="248">
        <v>6874</v>
      </c>
      <c r="GQ260" s="248">
        <v>16114</v>
      </c>
      <c r="GR260" s="248">
        <v>29118</v>
      </c>
      <c r="GS260" s="248">
        <v>35698</v>
      </c>
      <c r="GT260" s="248">
        <v>21708</v>
      </c>
      <c r="GU260" s="248">
        <v>37747</v>
      </c>
      <c r="GV260" s="248">
        <v>12134</v>
      </c>
      <c r="GW260" s="248">
        <v>17991</v>
      </c>
      <c r="GX260" s="248">
        <v>26048</v>
      </c>
      <c r="GY260" s="248">
        <v>25378</v>
      </c>
      <c r="GZ260" s="248"/>
      <c r="HA260" s="248">
        <v>27902</v>
      </c>
      <c r="HB260" s="248">
        <v>14305</v>
      </c>
      <c r="HC260" s="248">
        <v>13015</v>
      </c>
      <c r="HD260" s="248">
        <v>16053</v>
      </c>
      <c r="HE260" s="248">
        <v>12024</v>
      </c>
      <c r="HF260" s="248">
        <v>4203</v>
      </c>
      <c r="HG260" s="262"/>
      <c r="HH260" s="262"/>
    </row>
    <row r="261" spans="1:217" s="60" customFormat="1" x14ac:dyDescent="0.25">
      <c r="A261" s="580" t="s">
        <v>730</v>
      </c>
      <c r="B261" s="655"/>
      <c r="C261" s="932"/>
      <c r="D261" s="60">
        <v>4330</v>
      </c>
      <c r="E261" s="60">
        <v>27039</v>
      </c>
      <c r="F261" s="60">
        <v>44740</v>
      </c>
      <c r="G261" s="60">
        <v>10252</v>
      </c>
      <c r="H261" s="60">
        <v>17856</v>
      </c>
      <c r="I261" s="60">
        <v>21020</v>
      </c>
      <c r="J261" s="655">
        <v>11517</v>
      </c>
      <c r="K261" s="60">
        <v>12350</v>
      </c>
      <c r="L261" s="60">
        <v>5675</v>
      </c>
      <c r="M261" s="60">
        <v>18770</v>
      </c>
      <c r="N261" s="60">
        <v>29148</v>
      </c>
      <c r="O261" s="60">
        <v>24626</v>
      </c>
      <c r="P261" s="60">
        <v>19773</v>
      </c>
      <c r="Q261" s="60">
        <v>12980</v>
      </c>
      <c r="R261" s="60">
        <v>16523</v>
      </c>
      <c r="S261" s="60">
        <v>11904</v>
      </c>
      <c r="T261" s="1060">
        <v>4610</v>
      </c>
      <c r="AI261" s="932"/>
      <c r="AN261" s="1060"/>
      <c r="AT261" s="265">
        <v>24555</v>
      </c>
      <c r="AU261" s="248">
        <v>17103</v>
      </c>
      <c r="AV261" s="248">
        <v>18466</v>
      </c>
      <c r="AW261" s="248">
        <v>28988</v>
      </c>
      <c r="AX261" s="248">
        <v>24909</v>
      </c>
      <c r="AY261" s="248">
        <v>21136</v>
      </c>
      <c r="AZ261" s="248">
        <v>26618</v>
      </c>
      <c r="BA261" s="248">
        <v>32703</v>
      </c>
      <c r="BB261" s="1061">
        <v>12249</v>
      </c>
      <c r="BH261" s="59">
        <v>85114</v>
      </c>
      <c r="BI261" s="60">
        <v>26581</v>
      </c>
      <c r="BJ261" s="60">
        <v>18254</v>
      </c>
      <c r="BK261" s="60">
        <v>17533</v>
      </c>
      <c r="BL261" s="60">
        <v>165981</v>
      </c>
      <c r="BM261" s="60">
        <v>127289</v>
      </c>
      <c r="BN261" s="1222">
        <v>33822</v>
      </c>
      <c r="BO261" s="338"/>
      <c r="BP261" s="338"/>
      <c r="BQ261" s="338"/>
      <c r="BR261" s="338"/>
      <c r="BS261" s="1156"/>
      <c r="BT261" s="338"/>
      <c r="BU261" s="338"/>
      <c r="BV261" s="338"/>
      <c r="BW261" s="338"/>
      <c r="BX261" s="338"/>
      <c r="BY261" s="932">
        <v>15024</v>
      </c>
      <c r="BZ261" s="60">
        <v>13053</v>
      </c>
      <c r="CA261" s="60">
        <v>12503</v>
      </c>
      <c r="CB261" s="60">
        <v>11384</v>
      </c>
      <c r="CC261" s="1060">
        <v>24401</v>
      </c>
      <c r="CK261" s="59">
        <v>937</v>
      </c>
      <c r="CL261" s="60">
        <v>5566</v>
      </c>
      <c r="CM261" s="60">
        <v>2043</v>
      </c>
      <c r="CN261" s="60">
        <v>2923</v>
      </c>
      <c r="CO261" s="1060">
        <v>2609</v>
      </c>
      <c r="CU261" s="265">
        <v>108592</v>
      </c>
      <c r="CV261" s="248">
        <v>7700</v>
      </c>
      <c r="CW261" s="248">
        <v>138942</v>
      </c>
      <c r="CX261" s="1061">
        <v>73392</v>
      </c>
      <c r="DD261" s="293"/>
      <c r="DE261" s="338"/>
      <c r="DF261" s="338"/>
      <c r="DG261" s="338"/>
      <c r="DH261" s="338"/>
      <c r="DI261" s="338"/>
      <c r="DJ261" s="338"/>
      <c r="DK261" s="338"/>
      <c r="DL261" s="1103"/>
      <c r="DM261" s="338"/>
      <c r="DN261" s="338"/>
      <c r="DO261" s="338"/>
      <c r="DP261" s="338"/>
      <c r="DQ261" s="338"/>
      <c r="DR261" s="337"/>
      <c r="DS261" s="338"/>
      <c r="DT261" s="338"/>
      <c r="DU261" s="338"/>
      <c r="DV261" s="338"/>
      <c r="DW261" s="338"/>
      <c r="DX261" s="1103"/>
      <c r="DY261" s="338"/>
      <c r="DZ261" s="338"/>
      <c r="EA261" s="338"/>
      <c r="EB261" s="338"/>
      <c r="EC261" s="338"/>
      <c r="ED261" s="59">
        <v>13660</v>
      </c>
      <c r="EE261" s="338"/>
      <c r="EF261" s="338"/>
      <c r="EG261" s="338"/>
      <c r="EH261" s="338"/>
      <c r="EI261" s="338"/>
      <c r="EJ261" s="338"/>
      <c r="EK261" s="338"/>
      <c r="EL261" s="1103"/>
      <c r="EM261" s="338"/>
      <c r="EN261" s="338"/>
      <c r="ER261" s="1253"/>
      <c r="ES261" s="59">
        <v>26696</v>
      </c>
      <c r="ET261" s="60">
        <v>47026</v>
      </c>
      <c r="EU261" s="60">
        <v>7762</v>
      </c>
      <c r="EW261" s="1131"/>
      <c r="EX261" s="580" t="s">
        <v>730</v>
      </c>
      <c r="EY261" s="248">
        <v>8308</v>
      </c>
      <c r="EZ261" s="248">
        <v>10390</v>
      </c>
      <c r="FA261" s="248">
        <v>4398</v>
      </c>
      <c r="FB261" s="248">
        <v>15077</v>
      </c>
      <c r="FC261" s="248">
        <v>3244</v>
      </c>
      <c r="FD261" s="248">
        <v>5223</v>
      </c>
      <c r="FE261" s="248">
        <v>48906</v>
      </c>
      <c r="FF261" s="248">
        <v>5612</v>
      </c>
      <c r="FG261" s="248">
        <v>3296</v>
      </c>
      <c r="FH261" s="248">
        <v>4337</v>
      </c>
      <c r="FI261" s="248">
        <v>4891</v>
      </c>
      <c r="FJ261" s="248">
        <v>4077</v>
      </c>
      <c r="FK261" s="248">
        <v>5683</v>
      </c>
      <c r="FL261" s="60">
        <v>338</v>
      </c>
      <c r="FM261" s="60">
        <v>3456</v>
      </c>
      <c r="FN261" s="60">
        <v>4798</v>
      </c>
      <c r="FO261" s="60">
        <v>3869</v>
      </c>
      <c r="FQ261" s="1379"/>
      <c r="FR261" s="262">
        <v>1251</v>
      </c>
      <c r="FS261" s="262">
        <v>5161</v>
      </c>
      <c r="FT261" s="262">
        <v>2398</v>
      </c>
      <c r="FU261" s="262">
        <v>2780</v>
      </c>
      <c r="FV261" s="262">
        <v>1146</v>
      </c>
      <c r="FW261" s="262">
        <v>3633</v>
      </c>
      <c r="FX261" s="262">
        <v>3323</v>
      </c>
      <c r="FY261" s="262">
        <v>3157</v>
      </c>
      <c r="FZ261" s="262">
        <v>3110</v>
      </c>
      <c r="GA261" s="262">
        <v>1457</v>
      </c>
      <c r="GB261" s="262">
        <v>3245</v>
      </c>
      <c r="GC261" s="262">
        <v>11124</v>
      </c>
      <c r="GD261" s="262">
        <v>10997</v>
      </c>
      <c r="GE261" s="262">
        <v>5601</v>
      </c>
      <c r="GF261" s="262">
        <v>2931</v>
      </c>
      <c r="GG261" s="262">
        <v>10646</v>
      </c>
      <c r="GH261" s="262">
        <v>3099</v>
      </c>
      <c r="GI261" s="262">
        <v>5344</v>
      </c>
      <c r="GJ261" s="262">
        <v>1638</v>
      </c>
      <c r="GK261" s="262">
        <v>2133</v>
      </c>
      <c r="GL261" s="262">
        <v>2095</v>
      </c>
      <c r="GM261" s="265">
        <v>31379</v>
      </c>
      <c r="GN261" s="248">
        <v>25054</v>
      </c>
      <c r="GO261" s="248">
        <v>48179</v>
      </c>
      <c r="GP261" s="248">
        <v>3459</v>
      </c>
      <c r="GQ261" s="248">
        <v>25820</v>
      </c>
      <c r="GR261" s="248">
        <v>50068</v>
      </c>
      <c r="GS261" s="248">
        <v>56292</v>
      </c>
      <c r="GT261" s="248">
        <v>40291</v>
      </c>
      <c r="GU261" s="248">
        <v>61629</v>
      </c>
      <c r="GV261" s="248">
        <v>15919</v>
      </c>
      <c r="GW261" s="248">
        <v>26695</v>
      </c>
      <c r="GX261" s="248">
        <v>42766</v>
      </c>
      <c r="GY261" s="248">
        <v>40416</v>
      </c>
      <c r="GZ261" s="248"/>
      <c r="HA261" s="248">
        <v>45542</v>
      </c>
      <c r="HB261" s="248">
        <v>25479</v>
      </c>
      <c r="HC261" s="248">
        <v>21197</v>
      </c>
      <c r="HD261" s="248">
        <v>30668</v>
      </c>
      <c r="HE261" s="248">
        <v>20171</v>
      </c>
      <c r="HF261" s="248">
        <v>4408</v>
      </c>
      <c r="HG261" s="262"/>
      <c r="HH261" s="262"/>
      <c r="HI261" s="60">
        <v>3196</v>
      </c>
    </row>
    <row r="262" spans="1:217" s="60" customFormat="1" x14ac:dyDescent="0.25">
      <c r="A262" s="580" t="s">
        <v>731</v>
      </c>
      <c r="B262" s="655"/>
      <c r="C262" s="932">
        <v>26898</v>
      </c>
      <c r="E262" s="60">
        <v>165455</v>
      </c>
      <c r="F262" s="60">
        <v>183779</v>
      </c>
      <c r="G262" s="60">
        <v>9700</v>
      </c>
      <c r="H262" s="60">
        <v>56775</v>
      </c>
      <c r="I262" s="60">
        <v>23729</v>
      </c>
      <c r="J262" s="655">
        <v>40289</v>
      </c>
      <c r="K262" s="60">
        <v>25003</v>
      </c>
      <c r="L262" s="60">
        <v>27276</v>
      </c>
      <c r="M262" s="60">
        <v>80708</v>
      </c>
      <c r="N262" s="60">
        <v>173993</v>
      </c>
      <c r="O262" s="60">
        <v>137067</v>
      </c>
      <c r="P262" s="60">
        <v>59807</v>
      </c>
      <c r="Q262" s="60">
        <v>38131</v>
      </c>
      <c r="R262" s="60">
        <v>35778</v>
      </c>
      <c r="S262" s="60">
        <v>25738</v>
      </c>
      <c r="T262" s="1060">
        <v>8366</v>
      </c>
      <c r="AI262" s="932">
        <v>3717</v>
      </c>
      <c r="AJ262" s="60">
        <v>514</v>
      </c>
      <c r="AK262" s="60">
        <v>1470</v>
      </c>
      <c r="AL262" s="60">
        <v>1307</v>
      </c>
      <c r="AM262" s="60">
        <v>383</v>
      </c>
      <c r="AN262" s="1060">
        <v>1487</v>
      </c>
      <c r="AT262" s="265">
        <v>187076</v>
      </c>
      <c r="AU262" s="248">
        <v>72588</v>
      </c>
      <c r="AV262" s="248">
        <v>66207</v>
      </c>
      <c r="AW262" s="248">
        <v>137711</v>
      </c>
      <c r="AX262" s="248">
        <v>219172</v>
      </c>
      <c r="AY262" s="248">
        <v>73696</v>
      </c>
      <c r="AZ262" s="248">
        <v>74693</v>
      </c>
      <c r="BA262" s="248">
        <v>204859</v>
      </c>
      <c r="BB262" s="1061">
        <v>105346</v>
      </c>
      <c r="BH262" s="59">
        <v>296342</v>
      </c>
      <c r="BI262" s="60">
        <v>188771</v>
      </c>
      <c r="BJ262" s="60">
        <v>183553</v>
      </c>
      <c r="BK262" s="60">
        <v>122810</v>
      </c>
      <c r="BL262" s="60">
        <v>90438</v>
      </c>
      <c r="BM262" s="60">
        <v>228514</v>
      </c>
      <c r="BN262" s="1222">
        <v>209903</v>
      </c>
      <c r="BO262" s="338"/>
      <c r="BP262" s="338"/>
      <c r="BQ262" s="338"/>
      <c r="BR262" s="338"/>
      <c r="BS262" s="1156"/>
      <c r="BT262" s="338"/>
      <c r="BU262" s="338"/>
      <c r="BV262" s="338"/>
      <c r="BW262" s="338"/>
      <c r="BX262" s="338"/>
      <c r="BY262" s="932">
        <v>49683</v>
      </c>
      <c r="BZ262" s="60">
        <v>36696</v>
      </c>
      <c r="CA262" s="60">
        <v>42594</v>
      </c>
      <c r="CB262" s="60">
        <v>57980</v>
      </c>
      <c r="CC262" s="1060">
        <v>112549</v>
      </c>
      <c r="CK262" s="59">
        <v>4302</v>
      </c>
      <c r="CL262" s="60">
        <v>9474</v>
      </c>
      <c r="CM262" s="60">
        <v>25871</v>
      </c>
      <c r="CN262" s="60">
        <v>4482</v>
      </c>
      <c r="CO262" s="1060">
        <v>5920</v>
      </c>
      <c r="CU262" s="265">
        <v>4880</v>
      </c>
      <c r="CV262" s="248">
        <v>7350</v>
      </c>
      <c r="CW262" s="248">
        <v>6512</v>
      </c>
      <c r="CX262" s="1061">
        <v>2180</v>
      </c>
      <c r="DD262" s="293"/>
      <c r="DE262" s="338"/>
      <c r="DF262" s="338"/>
      <c r="DG262" s="338"/>
      <c r="DH262" s="338"/>
      <c r="DI262" s="338"/>
      <c r="DJ262" s="338"/>
      <c r="DK262" s="338"/>
      <c r="DL262" s="1103"/>
      <c r="DM262" s="338"/>
      <c r="DN262" s="338"/>
      <c r="DO262" s="338"/>
      <c r="DP262" s="338"/>
      <c r="DQ262" s="338"/>
      <c r="DR262" s="337"/>
      <c r="DS262" s="338"/>
      <c r="DT262" s="338"/>
      <c r="DU262" s="338"/>
      <c r="DV262" s="338"/>
      <c r="DW262" s="338"/>
      <c r="DX262" s="1103"/>
      <c r="DY262" s="338"/>
      <c r="DZ262" s="338"/>
      <c r="EA262" s="338"/>
      <c r="EB262" s="338"/>
      <c r="EC262" s="338"/>
      <c r="ED262" s="59">
        <v>61556</v>
      </c>
      <c r="EE262" s="338"/>
      <c r="EF262" s="338"/>
      <c r="EG262" s="338"/>
      <c r="EH262" s="338"/>
      <c r="EI262" s="338"/>
      <c r="EJ262" s="338"/>
      <c r="EK262" s="338"/>
      <c r="EL262" s="1103"/>
      <c r="EM262" s="338"/>
      <c r="EN262" s="338"/>
      <c r="ER262" s="1253"/>
      <c r="ES262" s="59">
        <v>4419</v>
      </c>
      <c r="ET262" s="60">
        <v>1126</v>
      </c>
      <c r="EU262" s="60">
        <v>404</v>
      </c>
      <c r="EW262" s="1131"/>
      <c r="EX262" s="580" t="s">
        <v>731</v>
      </c>
      <c r="EY262" s="60">
        <v>438</v>
      </c>
      <c r="EZ262" s="60">
        <v>1515</v>
      </c>
      <c r="FA262" s="60">
        <v>530</v>
      </c>
      <c r="FB262" s="60">
        <v>2811</v>
      </c>
      <c r="FC262" s="60">
        <v>196</v>
      </c>
      <c r="FD262" s="60">
        <v>199</v>
      </c>
      <c r="FE262" s="60">
        <v>1883</v>
      </c>
      <c r="FF262" s="60">
        <v>907</v>
      </c>
      <c r="FG262" s="60">
        <v>408</v>
      </c>
      <c r="FH262" s="60">
        <v>675</v>
      </c>
      <c r="FI262" s="60">
        <v>651</v>
      </c>
      <c r="FJ262" s="60">
        <v>524</v>
      </c>
      <c r="FK262" s="60">
        <v>1055</v>
      </c>
      <c r="FL262" s="60">
        <v>361</v>
      </c>
      <c r="FM262" s="60">
        <v>718</v>
      </c>
      <c r="FN262" s="60">
        <v>705</v>
      </c>
      <c r="FO262" s="60">
        <v>416</v>
      </c>
      <c r="FQ262" s="1379"/>
      <c r="FR262" s="262">
        <v>67</v>
      </c>
      <c r="FS262" s="262">
        <v>1361</v>
      </c>
      <c r="FT262" s="262">
        <v>324</v>
      </c>
      <c r="FU262" s="262">
        <v>239</v>
      </c>
      <c r="FV262" s="262"/>
      <c r="FW262" s="262">
        <v>92</v>
      </c>
      <c r="FX262" s="262">
        <v>454</v>
      </c>
      <c r="FY262" s="262">
        <v>202</v>
      </c>
      <c r="FZ262" s="262">
        <v>138</v>
      </c>
      <c r="GA262" s="262">
        <v>134</v>
      </c>
      <c r="GB262" s="262">
        <v>415</v>
      </c>
      <c r="GC262" s="262">
        <v>2289</v>
      </c>
      <c r="GD262" s="262">
        <v>3792</v>
      </c>
      <c r="GE262" s="262">
        <v>824</v>
      </c>
      <c r="GF262" s="262">
        <v>290</v>
      </c>
      <c r="GG262" s="262">
        <v>7729</v>
      </c>
      <c r="GH262" s="262">
        <v>331</v>
      </c>
      <c r="GI262" s="262">
        <v>1136</v>
      </c>
      <c r="GJ262" s="262">
        <v>116</v>
      </c>
      <c r="GK262" s="262">
        <v>270</v>
      </c>
      <c r="GL262" s="262">
        <v>356</v>
      </c>
      <c r="GM262" s="265">
        <v>3486</v>
      </c>
      <c r="GN262" s="248">
        <v>1380</v>
      </c>
      <c r="GO262" s="248">
        <v>6373</v>
      </c>
      <c r="GP262" s="248">
        <v>1732</v>
      </c>
      <c r="GQ262" s="248">
        <v>1350</v>
      </c>
      <c r="GR262" s="248">
        <v>4019</v>
      </c>
      <c r="GS262" s="248">
        <v>6352</v>
      </c>
      <c r="GT262" s="248">
        <v>2018</v>
      </c>
      <c r="GU262" s="248">
        <v>2787</v>
      </c>
      <c r="GV262" s="248">
        <v>1069</v>
      </c>
      <c r="GW262" s="248">
        <v>2270</v>
      </c>
      <c r="GX262" s="248">
        <v>3243</v>
      </c>
      <c r="GY262" s="248">
        <v>2048</v>
      </c>
      <c r="GZ262" s="248"/>
      <c r="HA262" s="248">
        <v>1645</v>
      </c>
      <c r="HB262" s="248">
        <v>1429</v>
      </c>
      <c r="HC262" s="248">
        <v>1086</v>
      </c>
      <c r="HD262" s="248">
        <v>1667</v>
      </c>
      <c r="HE262" s="248">
        <v>1357</v>
      </c>
      <c r="HF262" s="248">
        <v>723</v>
      </c>
      <c r="HG262" s="262"/>
      <c r="HH262" s="262"/>
      <c r="HI262" s="60">
        <v>99</v>
      </c>
    </row>
    <row r="263" spans="1:217" s="60" customFormat="1" x14ac:dyDescent="0.25">
      <c r="A263" s="580" t="s">
        <v>732</v>
      </c>
      <c r="B263" s="655"/>
      <c r="C263" s="932">
        <v>69028</v>
      </c>
      <c r="D263" s="60">
        <v>7521</v>
      </c>
      <c r="E263" s="60">
        <v>71412</v>
      </c>
      <c r="F263" s="60">
        <v>77870</v>
      </c>
      <c r="G263" s="60">
        <v>15231</v>
      </c>
      <c r="H263" s="60">
        <v>89358</v>
      </c>
      <c r="I263" s="60">
        <v>60519</v>
      </c>
      <c r="J263" s="655">
        <v>34253</v>
      </c>
      <c r="K263" s="60">
        <v>102115</v>
      </c>
      <c r="L263" s="60">
        <v>51697</v>
      </c>
      <c r="M263" s="60">
        <v>26469</v>
      </c>
      <c r="N263" s="60">
        <v>126098</v>
      </c>
      <c r="O263" s="60">
        <v>172307</v>
      </c>
      <c r="P263" s="60">
        <v>34127</v>
      </c>
      <c r="Q263" s="60">
        <v>133080</v>
      </c>
      <c r="R263" s="60">
        <v>29352</v>
      </c>
      <c r="S263" s="60">
        <v>24579</v>
      </c>
      <c r="T263" s="1060">
        <v>11742</v>
      </c>
      <c r="AI263" s="932">
        <v>6118</v>
      </c>
      <c r="AJ263" s="60">
        <v>9451</v>
      </c>
      <c r="AK263" s="60">
        <v>8303</v>
      </c>
      <c r="AL263" s="60">
        <v>2794</v>
      </c>
      <c r="AM263" s="60">
        <v>10507</v>
      </c>
      <c r="AN263" s="1060">
        <v>2283</v>
      </c>
      <c r="AT263" s="265">
        <v>48580</v>
      </c>
      <c r="AU263" s="248">
        <v>88766</v>
      </c>
      <c r="AV263" s="248">
        <v>162863</v>
      </c>
      <c r="AW263" s="248">
        <v>170068</v>
      </c>
      <c r="AX263" s="248">
        <v>147496</v>
      </c>
      <c r="AY263" s="248">
        <v>197651</v>
      </c>
      <c r="AZ263" s="248">
        <v>121716</v>
      </c>
      <c r="BA263" s="248">
        <v>121581</v>
      </c>
      <c r="BB263" s="1061">
        <v>70584</v>
      </c>
      <c r="BH263" s="59">
        <v>136559</v>
      </c>
      <c r="BI263" s="60">
        <v>118454</v>
      </c>
      <c r="BJ263" s="60">
        <v>82511</v>
      </c>
      <c r="BK263" s="60">
        <v>82486</v>
      </c>
      <c r="BL263" s="60">
        <v>76198</v>
      </c>
      <c r="BM263" s="60">
        <v>222941</v>
      </c>
      <c r="BN263" s="1222">
        <v>85824</v>
      </c>
      <c r="BO263" s="338"/>
      <c r="BP263" s="338"/>
      <c r="BQ263" s="338"/>
      <c r="BR263" s="338"/>
      <c r="BS263" s="1156"/>
      <c r="BT263" s="338"/>
      <c r="BU263" s="338"/>
      <c r="BV263" s="338"/>
      <c r="BW263" s="338"/>
      <c r="BX263" s="338"/>
      <c r="BY263" s="932">
        <v>32338</v>
      </c>
      <c r="BZ263" s="60">
        <v>22412</v>
      </c>
      <c r="CA263" s="60">
        <v>25827</v>
      </c>
      <c r="CB263" s="60">
        <v>20436</v>
      </c>
      <c r="CC263" s="1060">
        <v>37324</v>
      </c>
      <c r="CK263" s="59">
        <v>5244</v>
      </c>
      <c r="CL263" s="60">
        <v>186523</v>
      </c>
      <c r="CM263" s="60">
        <v>10558</v>
      </c>
      <c r="CN263" s="60">
        <v>62045</v>
      </c>
      <c r="CO263" s="1060">
        <v>26323</v>
      </c>
      <c r="CU263" s="265">
        <v>114226</v>
      </c>
      <c r="CV263" s="248">
        <v>6186</v>
      </c>
      <c r="CW263" s="248">
        <v>143919</v>
      </c>
      <c r="CX263" s="1061">
        <v>28200</v>
      </c>
      <c r="DD263" s="293"/>
      <c r="DE263" s="338"/>
      <c r="DF263" s="338"/>
      <c r="DG263" s="338"/>
      <c r="DH263" s="338"/>
      <c r="DI263" s="338"/>
      <c r="DJ263" s="338"/>
      <c r="DK263" s="338"/>
      <c r="DL263" s="1103"/>
      <c r="DM263" s="338"/>
      <c r="DN263" s="338"/>
      <c r="DO263" s="338"/>
      <c r="DP263" s="338"/>
      <c r="DQ263" s="338"/>
      <c r="DR263" s="337"/>
      <c r="DS263" s="338"/>
      <c r="DT263" s="338"/>
      <c r="DU263" s="338"/>
      <c r="DV263" s="338"/>
      <c r="DW263" s="338"/>
      <c r="DX263" s="1103"/>
      <c r="DY263" s="338"/>
      <c r="DZ263" s="338"/>
      <c r="EA263" s="338"/>
      <c r="EB263" s="338"/>
      <c r="EC263" s="338"/>
      <c r="ED263" s="59">
        <v>48495</v>
      </c>
      <c r="EE263" s="338"/>
      <c r="EF263" s="338"/>
      <c r="EG263" s="338"/>
      <c r="EH263" s="338"/>
      <c r="EI263" s="338"/>
      <c r="EJ263" s="338"/>
      <c r="EK263" s="338"/>
      <c r="EL263" s="1103"/>
      <c r="EM263" s="338"/>
      <c r="EN263" s="338"/>
      <c r="ER263" s="1253"/>
      <c r="ES263" s="59">
        <v>3182</v>
      </c>
      <c r="ET263" s="60">
        <v>5009</v>
      </c>
      <c r="EU263" s="60">
        <v>879</v>
      </c>
      <c r="EW263" s="1131"/>
      <c r="EX263" s="580" t="s">
        <v>732</v>
      </c>
      <c r="EY263" s="60">
        <v>416231</v>
      </c>
      <c r="EZ263" s="60">
        <v>484332</v>
      </c>
      <c r="FA263" s="60">
        <v>383299</v>
      </c>
      <c r="FB263" s="60">
        <v>398900</v>
      </c>
      <c r="FC263" s="60">
        <v>242358</v>
      </c>
      <c r="FD263" s="60">
        <v>602743</v>
      </c>
      <c r="FE263" s="60">
        <v>510985</v>
      </c>
      <c r="FF263" s="60">
        <v>556278</v>
      </c>
      <c r="FG263" s="60">
        <v>739664</v>
      </c>
      <c r="FH263" s="60">
        <v>770975</v>
      </c>
      <c r="FI263" s="60">
        <v>637323</v>
      </c>
      <c r="FJ263" s="60">
        <v>440402</v>
      </c>
      <c r="FK263" s="60">
        <v>1084574</v>
      </c>
      <c r="FL263" s="60">
        <v>740101</v>
      </c>
      <c r="FM263" s="60">
        <v>631311</v>
      </c>
      <c r="FN263" s="60">
        <v>941769</v>
      </c>
      <c r="FO263" s="60">
        <v>750827</v>
      </c>
      <c r="FQ263" s="1379"/>
      <c r="FR263" s="254">
        <v>64191</v>
      </c>
      <c r="FS263" s="254">
        <v>31561</v>
      </c>
      <c r="FT263" s="254">
        <v>25186</v>
      </c>
      <c r="FU263" s="254">
        <v>56976</v>
      </c>
      <c r="FV263" s="254"/>
      <c r="FW263" s="254">
        <v>15260</v>
      </c>
      <c r="FX263" s="254">
        <v>4568</v>
      </c>
      <c r="FY263" s="254">
        <v>48036</v>
      </c>
      <c r="FZ263" s="254">
        <v>85113</v>
      </c>
      <c r="GA263" s="254">
        <v>26096</v>
      </c>
      <c r="GB263" s="254">
        <v>50062</v>
      </c>
      <c r="GC263" s="254">
        <v>13747</v>
      </c>
      <c r="GD263" s="254">
        <v>46971</v>
      </c>
      <c r="GE263" s="254">
        <v>38536</v>
      </c>
      <c r="GF263" s="254">
        <v>96911</v>
      </c>
      <c r="GG263" s="254">
        <v>23612</v>
      </c>
      <c r="GH263" s="254">
        <v>33138</v>
      </c>
      <c r="GI263" s="254">
        <v>35558</v>
      </c>
      <c r="GJ263" s="254">
        <v>26002</v>
      </c>
      <c r="GK263" s="254">
        <v>37398</v>
      </c>
      <c r="GL263" s="254">
        <v>52078</v>
      </c>
      <c r="GM263" s="265">
        <v>121507</v>
      </c>
      <c r="GN263" s="248">
        <v>62459</v>
      </c>
      <c r="GO263" s="248">
        <v>105100</v>
      </c>
      <c r="GP263" s="248">
        <v>203714</v>
      </c>
      <c r="GQ263" s="248">
        <v>224992</v>
      </c>
      <c r="GR263" s="248">
        <v>186805</v>
      </c>
      <c r="GS263" s="248">
        <v>348372</v>
      </c>
      <c r="GT263" s="248">
        <v>143183</v>
      </c>
      <c r="GU263" s="248">
        <v>283631</v>
      </c>
      <c r="GV263" s="248">
        <v>77547</v>
      </c>
      <c r="GW263" s="248">
        <v>76047</v>
      </c>
      <c r="GX263" s="248">
        <v>143962</v>
      </c>
      <c r="GY263" s="248">
        <v>150769</v>
      </c>
      <c r="GZ263" s="248"/>
      <c r="HA263" s="248">
        <v>240759</v>
      </c>
      <c r="HB263" s="248">
        <v>93702</v>
      </c>
      <c r="HC263" s="248">
        <v>70646</v>
      </c>
      <c r="HD263" s="248">
        <v>152203</v>
      </c>
      <c r="HE263" s="248">
        <v>57199</v>
      </c>
      <c r="HF263" s="248">
        <v>13809</v>
      </c>
      <c r="HG263" s="262"/>
      <c r="HH263" s="262"/>
      <c r="HI263" s="110">
        <v>12951</v>
      </c>
    </row>
    <row r="264" spans="1:217" s="110" customFormat="1" x14ac:dyDescent="0.25">
      <c r="A264" s="580" t="s">
        <v>733</v>
      </c>
      <c r="B264" s="656"/>
      <c r="C264" s="933">
        <v>258</v>
      </c>
      <c r="D264" s="110">
        <v>49753</v>
      </c>
      <c r="E264" s="110">
        <v>1164</v>
      </c>
      <c r="F264" s="110">
        <v>4549</v>
      </c>
      <c r="G264" s="110">
        <v>1791</v>
      </c>
      <c r="H264" s="110">
        <v>519</v>
      </c>
      <c r="I264" s="110">
        <v>1051</v>
      </c>
      <c r="J264" s="656">
        <v>1113</v>
      </c>
      <c r="K264" s="110">
        <v>397</v>
      </c>
      <c r="L264" s="110">
        <v>653</v>
      </c>
      <c r="M264" s="110">
        <v>2030</v>
      </c>
      <c r="N264" s="110">
        <v>3832</v>
      </c>
      <c r="O264" s="110">
        <v>4322</v>
      </c>
      <c r="P264" s="110">
        <v>1307</v>
      </c>
      <c r="Q264" s="110">
        <v>939</v>
      </c>
      <c r="R264" s="110">
        <v>734</v>
      </c>
      <c r="S264" s="110">
        <v>793</v>
      </c>
      <c r="T264" s="1062">
        <v>133</v>
      </c>
      <c r="AI264" s="933"/>
      <c r="AK264" s="110">
        <v>24</v>
      </c>
      <c r="AL264" s="110">
        <v>25</v>
      </c>
      <c r="AN264" s="1062"/>
      <c r="AT264" s="1248">
        <v>1746</v>
      </c>
      <c r="AU264" s="841">
        <v>1158</v>
      </c>
      <c r="AV264" s="841">
        <v>3460</v>
      </c>
      <c r="AW264" s="841">
        <v>2049</v>
      </c>
      <c r="AX264" s="841">
        <v>1712</v>
      </c>
      <c r="AY264" s="841">
        <v>4367</v>
      </c>
      <c r="AZ264" s="841">
        <v>1961</v>
      </c>
      <c r="BA264" s="841">
        <v>2641</v>
      </c>
      <c r="BB264" s="1249">
        <v>535</v>
      </c>
      <c r="BH264" s="114">
        <v>2387</v>
      </c>
      <c r="BI264" s="110">
        <v>1921</v>
      </c>
      <c r="BJ264" s="110">
        <v>1634</v>
      </c>
      <c r="BK264" s="110">
        <v>1492</v>
      </c>
      <c r="BL264" s="110">
        <v>1089</v>
      </c>
      <c r="BM264" s="110">
        <v>4508</v>
      </c>
      <c r="BN264" s="1224">
        <v>1577</v>
      </c>
      <c r="BO264" s="863"/>
      <c r="BP264" s="863"/>
      <c r="BQ264" s="863"/>
      <c r="BR264" s="863"/>
      <c r="BS264" s="1178"/>
      <c r="BT264" s="863"/>
      <c r="BU264" s="863"/>
      <c r="BV264" s="863"/>
      <c r="BW264" s="863"/>
      <c r="BX264" s="863"/>
      <c r="BY264" s="933">
        <v>841</v>
      </c>
      <c r="BZ264" s="110">
        <v>698</v>
      </c>
      <c r="CA264" s="110">
        <v>1159</v>
      </c>
      <c r="CB264" s="110">
        <v>751</v>
      </c>
      <c r="CC264" s="1062">
        <v>1032</v>
      </c>
      <c r="CK264" s="114">
        <v>155</v>
      </c>
      <c r="CL264" s="110">
        <v>2430</v>
      </c>
      <c r="CM264" s="110">
        <v>487</v>
      </c>
      <c r="CN264" s="110">
        <v>339</v>
      </c>
      <c r="CO264" s="1062">
        <v>143</v>
      </c>
      <c r="CU264" s="1248">
        <v>6563</v>
      </c>
      <c r="CV264" s="841">
        <v>325</v>
      </c>
      <c r="CW264" s="841">
        <v>7245</v>
      </c>
      <c r="CX264" s="1249">
        <v>1932</v>
      </c>
      <c r="DD264" s="984"/>
      <c r="DE264" s="863"/>
      <c r="DF264" s="863"/>
      <c r="DG264" s="863"/>
      <c r="DH264" s="863"/>
      <c r="DI264" s="863"/>
      <c r="DJ264" s="863"/>
      <c r="DK264" s="863"/>
      <c r="DL264" s="1125"/>
      <c r="DM264" s="863"/>
      <c r="DN264" s="863"/>
      <c r="DO264" s="863"/>
      <c r="DP264" s="863"/>
      <c r="DQ264" s="863"/>
      <c r="DR264" s="1011"/>
      <c r="DS264" s="863"/>
      <c r="DT264" s="863"/>
      <c r="DU264" s="863"/>
      <c r="DV264" s="863"/>
      <c r="DW264" s="863"/>
      <c r="DX264" s="1125"/>
      <c r="DY264" s="863"/>
      <c r="DZ264" s="863"/>
      <c r="EA264" s="863"/>
      <c r="EB264" s="863"/>
      <c r="EC264" s="863"/>
      <c r="ED264" s="114">
        <v>616</v>
      </c>
      <c r="EE264" s="863"/>
      <c r="EF264" s="863"/>
      <c r="EG264" s="863"/>
      <c r="EH264" s="863"/>
      <c r="EI264" s="863"/>
      <c r="EJ264" s="863"/>
      <c r="EK264" s="863"/>
      <c r="EL264" s="1125"/>
      <c r="EM264" s="863"/>
      <c r="EN264" s="863"/>
      <c r="ER264" s="1260"/>
      <c r="ES264" s="114">
        <v>211</v>
      </c>
      <c r="ET264" s="110">
        <v>383</v>
      </c>
      <c r="EU264" s="110">
        <v>53</v>
      </c>
      <c r="EW264" s="1147"/>
      <c r="EX264" s="580" t="s">
        <v>733</v>
      </c>
      <c r="EY264" s="110">
        <v>6402</v>
      </c>
      <c r="EZ264" s="110">
        <v>5597</v>
      </c>
      <c r="FA264" s="110">
        <v>6309</v>
      </c>
      <c r="FB264" s="110">
        <v>4958</v>
      </c>
      <c r="FC264" s="110">
        <v>2652</v>
      </c>
      <c r="FD264" s="60">
        <v>6964</v>
      </c>
      <c r="FE264" s="110">
        <v>21829</v>
      </c>
      <c r="FF264" s="110">
        <v>6276</v>
      </c>
      <c r="FG264" s="110">
        <v>9914</v>
      </c>
      <c r="FH264" s="110">
        <v>11448</v>
      </c>
      <c r="FI264" s="110">
        <v>6695</v>
      </c>
      <c r="FJ264" s="110">
        <v>3610</v>
      </c>
      <c r="FK264" s="60">
        <v>8936</v>
      </c>
      <c r="FL264" s="110">
        <v>5188</v>
      </c>
      <c r="FM264" s="110">
        <v>5007</v>
      </c>
      <c r="FN264" s="110">
        <v>8080</v>
      </c>
      <c r="FO264" s="110">
        <v>6961</v>
      </c>
      <c r="FQ264" s="1380"/>
      <c r="GM264" s="1248">
        <v>7804</v>
      </c>
      <c r="GN264" s="841">
        <v>3263</v>
      </c>
      <c r="GO264" s="841">
        <v>24850</v>
      </c>
      <c r="GP264" s="841">
        <v>11524</v>
      </c>
      <c r="GQ264" s="841">
        <v>35299</v>
      </c>
      <c r="GR264" s="841">
        <v>27581</v>
      </c>
      <c r="GS264" s="841">
        <v>25873</v>
      </c>
      <c r="GT264" s="841">
        <v>56394</v>
      </c>
      <c r="GU264" s="841">
        <v>46524</v>
      </c>
      <c r="GV264" s="841">
        <v>34884</v>
      </c>
      <c r="GW264" s="841">
        <v>10128</v>
      </c>
      <c r="GX264" s="841">
        <v>10263</v>
      </c>
      <c r="GY264" s="841">
        <v>27544</v>
      </c>
      <c r="GZ264" s="841"/>
      <c r="HA264" s="841">
        <v>387073</v>
      </c>
      <c r="HB264" s="841">
        <v>6680</v>
      </c>
      <c r="HC264" s="841">
        <v>2228</v>
      </c>
      <c r="HD264" s="841">
        <v>13567</v>
      </c>
      <c r="HE264" s="841">
        <v>445</v>
      </c>
      <c r="HF264" s="841">
        <v>987</v>
      </c>
      <c r="HG264" s="254"/>
      <c r="HH264" s="254"/>
    </row>
    <row r="265" spans="1:217" s="110" customFormat="1" x14ac:dyDescent="0.25">
      <c r="A265" s="580"/>
      <c r="B265" s="656"/>
      <c r="C265" s="933"/>
      <c r="D265" s="110">
        <v>226</v>
      </c>
      <c r="J265" s="656"/>
      <c r="T265" s="1062"/>
      <c r="AI265" s="933"/>
      <c r="AN265" s="1062"/>
      <c r="AT265" s="114"/>
      <c r="BB265" s="1062"/>
      <c r="BH265" s="114"/>
      <c r="BN265" s="1224"/>
      <c r="BO265" s="863"/>
      <c r="BP265" s="863"/>
      <c r="BQ265" s="863"/>
      <c r="BR265" s="863"/>
      <c r="BS265" s="1178"/>
      <c r="BT265" s="863"/>
      <c r="BU265" s="863"/>
      <c r="BV265" s="863"/>
      <c r="BW265" s="863"/>
      <c r="BX265" s="863"/>
      <c r="BY265" s="933"/>
      <c r="CC265" s="1062"/>
      <c r="CK265" s="114"/>
      <c r="CO265" s="1062"/>
      <c r="CU265" s="114"/>
      <c r="CX265" s="1062"/>
      <c r="DD265" s="984"/>
      <c r="DE265" s="863"/>
      <c r="DF265" s="863"/>
      <c r="DG265" s="863"/>
      <c r="DH265" s="863"/>
      <c r="DI265" s="863"/>
      <c r="DJ265" s="863"/>
      <c r="DK265" s="863"/>
      <c r="DL265" s="1125"/>
      <c r="DM265" s="863"/>
      <c r="DN265" s="863"/>
      <c r="DO265" s="863"/>
      <c r="DP265" s="863"/>
      <c r="DQ265" s="863"/>
      <c r="DR265" s="1011"/>
      <c r="DS265" s="863"/>
      <c r="DT265" s="863"/>
      <c r="DU265" s="863"/>
      <c r="DV265" s="863"/>
      <c r="DW265" s="863"/>
      <c r="DX265" s="1125"/>
      <c r="DY265" s="863"/>
      <c r="DZ265" s="863"/>
      <c r="EA265" s="863"/>
      <c r="EB265" s="863"/>
      <c r="EC265" s="863"/>
      <c r="ED265" s="114"/>
      <c r="EE265" s="863"/>
      <c r="EF265" s="863"/>
      <c r="EG265" s="863"/>
      <c r="EH265" s="863"/>
      <c r="EI265" s="863"/>
      <c r="EJ265" s="863"/>
      <c r="EK265" s="863"/>
      <c r="EL265" s="1125"/>
      <c r="EM265" s="863"/>
      <c r="EN265" s="863"/>
      <c r="ER265" s="1260"/>
      <c r="ES265" s="114"/>
      <c r="EW265" s="1147"/>
      <c r="EX265" s="580"/>
      <c r="FK265" s="60"/>
      <c r="FQ265" s="1380"/>
      <c r="FR265" s="60"/>
      <c r="FS265" s="60"/>
      <c r="FT265" s="60"/>
      <c r="FU265" s="60"/>
      <c r="FV265" s="60"/>
      <c r="FW265" s="60"/>
      <c r="FX265" s="60"/>
      <c r="FY265" s="60"/>
      <c r="FZ265" s="60"/>
      <c r="GA265" s="60"/>
      <c r="GB265" s="60"/>
      <c r="GC265" s="60"/>
      <c r="GD265" s="60"/>
      <c r="GE265" s="60"/>
      <c r="GF265" s="60"/>
      <c r="GG265" s="60"/>
      <c r="GH265" s="60"/>
      <c r="GI265" s="60"/>
      <c r="GJ265" s="60"/>
      <c r="GK265" s="60"/>
      <c r="GL265" s="60"/>
      <c r="GM265" s="256"/>
      <c r="GN265" s="254"/>
      <c r="GO265" s="254"/>
      <c r="GP265" s="254"/>
      <c r="GQ265" s="254"/>
      <c r="GR265" s="254"/>
      <c r="GS265" s="254"/>
      <c r="GT265" s="254"/>
      <c r="GU265" s="254"/>
      <c r="GV265" s="254"/>
      <c r="GW265" s="254"/>
      <c r="GX265" s="254"/>
      <c r="GY265" s="254"/>
      <c r="GZ265" s="254"/>
      <c r="HA265" s="254"/>
      <c r="HB265" s="254"/>
      <c r="HC265" s="254"/>
      <c r="HD265" s="254"/>
      <c r="HE265" s="254"/>
      <c r="HF265" s="254"/>
      <c r="HG265" s="254"/>
      <c r="HH265" s="254"/>
      <c r="HI265" s="60"/>
    </row>
    <row r="266" spans="1:217" s="60" customFormat="1" x14ac:dyDescent="0.25">
      <c r="B266" s="657"/>
      <c r="C266" s="934"/>
      <c r="J266" s="657"/>
      <c r="T266" s="1060"/>
      <c r="AI266" s="934"/>
      <c r="AN266" s="1060"/>
      <c r="AT266" s="59"/>
      <c r="BB266" s="1060"/>
      <c r="BH266" s="59"/>
      <c r="BN266" s="1222"/>
      <c r="BO266" s="338"/>
      <c r="BP266" s="338"/>
      <c r="BQ266" s="338"/>
      <c r="BR266" s="338"/>
      <c r="BS266" s="1156"/>
      <c r="BT266" s="338"/>
      <c r="BU266" s="338"/>
      <c r="BV266" s="338"/>
      <c r="BW266" s="338"/>
      <c r="BX266" s="338"/>
      <c r="BY266" s="934"/>
      <c r="CC266" s="1060"/>
      <c r="CK266" s="59"/>
      <c r="CO266" s="1060"/>
      <c r="CU266" s="59"/>
      <c r="CX266" s="1060"/>
      <c r="DD266" s="293"/>
      <c r="DE266" s="338"/>
      <c r="DF266" s="338"/>
      <c r="DG266" s="338"/>
      <c r="DH266" s="338"/>
      <c r="DI266" s="338"/>
      <c r="DJ266" s="338"/>
      <c r="DK266" s="338"/>
      <c r="DL266" s="1103"/>
      <c r="DM266" s="338"/>
      <c r="DN266" s="338"/>
      <c r="DO266" s="338"/>
      <c r="DP266" s="338"/>
      <c r="DQ266" s="338"/>
      <c r="DR266" s="337"/>
      <c r="DS266" s="338"/>
      <c r="DT266" s="338"/>
      <c r="DU266" s="338"/>
      <c r="DV266" s="338"/>
      <c r="DW266" s="338"/>
      <c r="DX266" s="1103"/>
      <c r="DY266" s="338"/>
      <c r="DZ266" s="338"/>
      <c r="EA266" s="338"/>
      <c r="EB266" s="338"/>
      <c r="EC266" s="338"/>
      <c r="ED266" s="59"/>
      <c r="EE266" s="338"/>
      <c r="EF266" s="338"/>
      <c r="EG266" s="338"/>
      <c r="EH266" s="338"/>
      <c r="EI266" s="338"/>
      <c r="EJ266" s="338"/>
      <c r="EK266" s="338"/>
      <c r="EL266" s="1103"/>
      <c r="EM266" s="338"/>
      <c r="EN266" s="338"/>
      <c r="ER266" s="1253"/>
      <c r="ES266" s="59"/>
      <c r="EW266" s="1131"/>
      <c r="FQ266" s="1379"/>
      <c r="GM266" s="59"/>
    </row>
    <row r="267" spans="1:217" s="60" customFormat="1" x14ac:dyDescent="0.25">
      <c r="A267" s="647" t="s">
        <v>389</v>
      </c>
      <c r="B267" s="657"/>
      <c r="C267" s="934"/>
      <c r="J267" s="657"/>
      <c r="T267" s="1060"/>
      <c r="AI267" s="934"/>
      <c r="AJ267" s="657"/>
      <c r="AK267" s="657"/>
      <c r="AL267" s="657"/>
      <c r="AM267" s="657"/>
      <c r="AN267" s="1088"/>
      <c r="AO267" s="657"/>
      <c r="AP267" s="657"/>
      <c r="AQ267" s="657"/>
      <c r="AR267" s="657"/>
      <c r="AS267" s="657"/>
      <c r="AT267" s="59"/>
      <c r="BB267" s="1060"/>
      <c r="BH267" s="59"/>
      <c r="BN267" s="1222"/>
      <c r="BO267" s="338"/>
      <c r="BP267" s="338"/>
      <c r="BQ267" s="338"/>
      <c r="BR267" s="338"/>
      <c r="BS267" s="1156"/>
      <c r="BT267" s="338"/>
      <c r="BU267" s="338"/>
      <c r="BV267" s="338"/>
      <c r="BW267" s="338"/>
      <c r="BX267" s="338"/>
      <c r="BY267" s="934"/>
      <c r="CC267" s="1060"/>
      <c r="CK267" s="59"/>
      <c r="CO267" s="1060"/>
      <c r="CU267" s="59"/>
      <c r="CX267" s="1060"/>
      <c r="DD267" s="293"/>
      <c r="DE267" s="338"/>
      <c r="DF267" s="338"/>
      <c r="DG267" s="338"/>
      <c r="DH267" s="338"/>
      <c r="DI267" s="338"/>
      <c r="DJ267" s="338"/>
      <c r="DK267" s="338"/>
      <c r="DL267" s="1103"/>
      <c r="DM267" s="338"/>
      <c r="DN267" s="338"/>
      <c r="DO267" s="338"/>
      <c r="DP267" s="338"/>
      <c r="DQ267" s="338"/>
      <c r="DR267" s="337"/>
      <c r="DS267" s="338"/>
      <c r="DT267" s="338"/>
      <c r="DU267" s="338"/>
      <c r="DV267" s="338"/>
      <c r="DW267" s="338"/>
      <c r="DX267" s="1103"/>
      <c r="DY267" s="338"/>
      <c r="DZ267" s="338"/>
      <c r="EA267" s="338"/>
      <c r="EB267" s="338"/>
      <c r="EC267" s="338"/>
      <c r="ED267" s="59"/>
      <c r="EE267" s="338"/>
      <c r="EF267" s="338"/>
      <c r="EG267" s="338"/>
      <c r="EH267" s="338"/>
      <c r="EI267" s="338"/>
      <c r="EJ267" s="338"/>
      <c r="EK267" s="338"/>
      <c r="EL267" s="1103"/>
      <c r="EM267" s="338"/>
      <c r="EN267" s="338"/>
      <c r="ER267" s="1253"/>
      <c r="ES267" s="59"/>
      <c r="EW267" s="1131"/>
      <c r="EX267" s="647" t="s">
        <v>389</v>
      </c>
      <c r="FQ267" s="1379"/>
      <c r="FR267" s="692"/>
      <c r="FS267" s="692"/>
      <c r="FT267" s="692"/>
      <c r="FU267" s="692"/>
      <c r="FV267" s="692"/>
      <c r="FW267" s="692"/>
      <c r="FX267" s="692"/>
      <c r="FY267" s="692"/>
      <c r="FZ267" s="692"/>
      <c r="GA267" s="692"/>
      <c r="GB267" s="692"/>
      <c r="GC267" s="692"/>
      <c r="GD267" s="692"/>
      <c r="GE267" s="692"/>
      <c r="GF267" s="692"/>
      <c r="GG267" s="692"/>
      <c r="GH267" s="692"/>
      <c r="GI267" s="692"/>
      <c r="GJ267" s="692"/>
      <c r="GK267" s="692"/>
      <c r="GL267" s="692"/>
      <c r="GM267" s="59"/>
      <c r="HI267" s="692"/>
    </row>
    <row r="268" spans="1:217" s="60" customFormat="1" x14ac:dyDescent="0.25">
      <c r="A268" s="837" t="s">
        <v>195</v>
      </c>
      <c r="B268" s="657">
        <f t="shared" ref="B268:AZ268" si="157">B216/B$215</f>
        <v>1.0129870129870129</v>
      </c>
      <c r="C268" s="729">
        <f t="shared" si="157"/>
        <v>0.18205927302148572</v>
      </c>
      <c r="D268" s="230">
        <f t="shared" si="157"/>
        <v>0.21850228200816718</v>
      </c>
      <c r="E268" s="230">
        <f t="shared" si="157"/>
        <v>7.1540204374161934E-2</v>
      </c>
      <c r="F268" s="230">
        <f t="shared" ref="F268:M277" si="158">F216/F$215</f>
        <v>0.12040734192212209</v>
      </c>
      <c r="G268" s="230">
        <f t="shared" si="158"/>
        <v>0.17794787089085659</v>
      </c>
      <c r="H268" s="230">
        <f t="shared" si="158"/>
        <v>0.13232103174429927</v>
      </c>
      <c r="I268" s="230">
        <f t="shared" si="158"/>
        <v>8.8479710256747737E-2</v>
      </c>
      <c r="J268" s="692">
        <f t="shared" si="158"/>
        <v>8.2096273361502312E-2</v>
      </c>
      <c r="K268" s="230">
        <f t="shared" si="158"/>
        <v>6.3634221069997646E-3</v>
      </c>
      <c r="L268" s="230">
        <f t="shared" si="158"/>
        <v>8.1454518782033067E-2</v>
      </c>
      <c r="M268" s="230">
        <f t="shared" si="158"/>
        <v>0.12824352412667903</v>
      </c>
      <c r="N268" s="230">
        <f t="shared" si="157"/>
        <v>0.1318719508708027</v>
      </c>
      <c r="O268" s="230">
        <f t="shared" si="157"/>
        <v>0.11304393182677637</v>
      </c>
      <c r="P268" s="230">
        <f t="shared" si="157"/>
        <v>8.8197196138638675E-2</v>
      </c>
      <c r="Q268" s="230">
        <f t="shared" si="157"/>
        <v>7.6292863233003563E-2</v>
      </c>
      <c r="R268" s="230">
        <f t="shared" si="157"/>
        <v>0.16847456514296702</v>
      </c>
      <c r="S268" s="230">
        <f t="shared" si="157"/>
        <v>0.11687336583986997</v>
      </c>
      <c r="T268" s="1063">
        <f t="shared" si="157"/>
        <v>6.4373178935139636E-2</v>
      </c>
      <c r="U268" s="230"/>
      <c r="V268" s="230"/>
      <c r="W268" s="230"/>
      <c r="X268" s="230"/>
      <c r="Y268" s="230"/>
      <c r="AF268" s="230"/>
      <c r="AG268" s="230"/>
      <c r="AH268" s="230"/>
      <c r="AI268" s="949">
        <f t="shared" si="157"/>
        <v>0</v>
      </c>
      <c r="AJ268" s="836">
        <f t="shared" si="157"/>
        <v>0</v>
      </c>
      <c r="AK268" s="836">
        <f t="shared" si="157"/>
        <v>0</v>
      </c>
      <c r="AL268" s="836">
        <f t="shared" si="157"/>
        <v>0</v>
      </c>
      <c r="AM268" s="836">
        <f t="shared" si="157"/>
        <v>0</v>
      </c>
      <c r="AN268" s="1089">
        <f t="shared" si="157"/>
        <v>0</v>
      </c>
      <c r="AO268" s="836"/>
      <c r="AP268" s="836"/>
      <c r="AQ268" s="836"/>
      <c r="AR268" s="836"/>
      <c r="AS268" s="836"/>
      <c r="AT268" s="257">
        <f t="shared" si="157"/>
        <v>0</v>
      </c>
      <c r="AU268" s="230">
        <f t="shared" si="157"/>
        <v>0</v>
      </c>
      <c r="AV268" s="230">
        <f t="shared" si="157"/>
        <v>0</v>
      </c>
      <c r="AW268" s="230">
        <f t="shared" si="157"/>
        <v>0</v>
      </c>
      <c r="AX268" s="230">
        <f t="shared" si="157"/>
        <v>0</v>
      </c>
      <c r="AY268" s="230">
        <f t="shared" si="157"/>
        <v>0</v>
      </c>
      <c r="AZ268" s="230">
        <f t="shared" si="157"/>
        <v>0</v>
      </c>
      <c r="BA268" s="230">
        <f t="shared" ref="BA268:CV268" si="159">BA216/BA$215</f>
        <v>0</v>
      </c>
      <c r="BB268" s="1063">
        <f t="shared" si="159"/>
        <v>0</v>
      </c>
      <c r="BC268" s="230"/>
      <c r="BD268" s="230"/>
      <c r="BE268" s="230"/>
      <c r="BF268" s="230"/>
      <c r="BG268" s="230"/>
      <c r="BH268" s="257">
        <f t="shared" si="159"/>
        <v>0</v>
      </c>
      <c r="BI268" s="230">
        <f t="shared" si="159"/>
        <v>0</v>
      </c>
      <c r="BJ268" s="230">
        <f t="shared" si="159"/>
        <v>0</v>
      </c>
      <c r="BK268" s="230">
        <f t="shared" si="159"/>
        <v>0</v>
      </c>
      <c r="BL268" s="230">
        <f t="shared" si="159"/>
        <v>0</v>
      </c>
      <c r="BM268" s="230">
        <f t="shared" ref="BM268:BN289" si="160">BM216/BM$215</f>
        <v>0</v>
      </c>
      <c r="BN268" s="1225">
        <f t="shared" si="160"/>
        <v>0</v>
      </c>
      <c r="BO268" s="864"/>
      <c r="BP268" s="864"/>
      <c r="BQ268" s="864"/>
      <c r="BR268" s="864"/>
      <c r="BS268" s="1179"/>
      <c r="BT268" s="864"/>
      <c r="BU268" s="864"/>
      <c r="BV268" s="864"/>
      <c r="BW268" s="864"/>
      <c r="BX268" s="864"/>
      <c r="BY268" s="729">
        <f t="shared" si="159"/>
        <v>0</v>
      </c>
      <c r="BZ268" s="230">
        <f t="shared" si="159"/>
        <v>0</v>
      </c>
      <c r="CA268" s="230">
        <f t="shared" si="159"/>
        <v>0</v>
      </c>
      <c r="CB268" s="230">
        <f t="shared" si="159"/>
        <v>0</v>
      </c>
      <c r="CC268" s="1063">
        <f t="shared" si="159"/>
        <v>0</v>
      </c>
      <c r="CD268" s="230"/>
      <c r="CE268" s="230"/>
      <c r="CF268" s="230"/>
      <c r="CG268" s="230"/>
      <c r="CH268" s="230"/>
      <c r="CI268" s="230"/>
      <c r="CJ268" s="230"/>
      <c r="CK268" s="257">
        <f t="shared" si="159"/>
        <v>0</v>
      </c>
      <c r="CL268" s="230">
        <f t="shared" ref="CL268:CL289" si="161">CL216/CL$215</f>
        <v>0</v>
      </c>
      <c r="CM268" s="230">
        <f t="shared" si="159"/>
        <v>0</v>
      </c>
      <c r="CN268" s="230">
        <f t="shared" si="159"/>
        <v>0</v>
      </c>
      <c r="CO268" s="1063">
        <f t="shared" si="159"/>
        <v>0</v>
      </c>
      <c r="CP268" s="230"/>
      <c r="CQ268" s="230"/>
      <c r="CR268" s="230"/>
      <c r="CS268" s="230"/>
      <c r="CT268" s="230"/>
      <c r="CU268" s="257">
        <f t="shared" si="159"/>
        <v>0</v>
      </c>
      <c r="CV268" s="230">
        <f t="shared" si="159"/>
        <v>0</v>
      </c>
      <c r="CW268" s="230">
        <f t="shared" ref="CW268:CX289" si="162">CW216/CW$215</f>
        <v>0</v>
      </c>
      <c r="CX268" s="1063">
        <f t="shared" si="162"/>
        <v>0</v>
      </c>
      <c r="DD268" s="985"/>
      <c r="DE268" s="864"/>
      <c r="DF268" s="864"/>
      <c r="DG268" s="864"/>
      <c r="DH268" s="864"/>
      <c r="DI268" s="864"/>
      <c r="DJ268" s="864"/>
      <c r="DK268" s="864"/>
      <c r="DL268" s="1126"/>
      <c r="DM268" s="864"/>
      <c r="DN268" s="864"/>
      <c r="DO268" s="864"/>
      <c r="DP268" s="864"/>
      <c r="DQ268" s="864"/>
      <c r="DR268" s="1012"/>
      <c r="DS268" s="864"/>
      <c r="DT268" s="864"/>
      <c r="DU268" s="864"/>
      <c r="DV268" s="864"/>
      <c r="DW268" s="864"/>
      <c r="DX268" s="1126"/>
      <c r="DY268" s="864"/>
      <c r="DZ268" s="864"/>
      <c r="EA268" s="864"/>
      <c r="EB268" s="864"/>
      <c r="EC268" s="864"/>
      <c r="ED268" s="257">
        <f t="shared" ref="ED268:ED289" si="163">ED216/ED$215</f>
        <v>0</v>
      </c>
      <c r="EE268" s="864"/>
      <c r="EF268" s="864"/>
      <c r="EG268" s="864"/>
      <c r="EH268" s="864"/>
      <c r="EI268" s="864"/>
      <c r="EJ268" s="864"/>
      <c r="EK268" s="864"/>
      <c r="EL268" s="1126"/>
      <c r="EM268" s="864"/>
      <c r="EN268" s="864"/>
      <c r="ER268" s="1253"/>
      <c r="ES268" s="257">
        <f t="shared" ref="ES268:EU289" si="164">ES216/ES$215</f>
        <v>0</v>
      </c>
      <c r="ET268" s="230">
        <f t="shared" si="164"/>
        <v>0</v>
      </c>
      <c r="EU268" s="230">
        <f t="shared" si="164"/>
        <v>0</v>
      </c>
      <c r="EV268" s="230"/>
      <c r="EW268" s="1131"/>
      <c r="EX268" s="837" t="s">
        <v>195</v>
      </c>
      <c r="EY268" s="111">
        <f t="shared" ref="EY268:FN268" si="165">EY216/EY$215</f>
        <v>0.2529908157386383</v>
      </c>
      <c r="EZ268" s="111">
        <f t="shared" si="165"/>
        <v>0.82168790814376635</v>
      </c>
      <c r="FA268" s="111">
        <f t="shared" si="165"/>
        <v>0.43163547872786773</v>
      </c>
      <c r="FB268" s="111">
        <f t="shared" si="165"/>
        <v>0.44288939774856284</v>
      </c>
      <c r="FC268" s="111">
        <f t="shared" si="165"/>
        <v>0.40175518043692127</v>
      </c>
      <c r="FD268" s="111">
        <f t="shared" si="165"/>
        <v>0.55290411800860484</v>
      </c>
      <c r="FE268" s="111">
        <f t="shared" si="165"/>
        <v>0.33972289672903871</v>
      </c>
      <c r="FF268" s="111">
        <f t="shared" si="165"/>
        <v>0.58318231243204055</v>
      </c>
      <c r="FG268" s="111">
        <f t="shared" si="165"/>
        <v>0.4283627615242514</v>
      </c>
      <c r="FH268" s="111">
        <f t="shared" si="165"/>
        <v>0.14176145893690342</v>
      </c>
      <c r="FI268" s="111">
        <f t="shared" si="165"/>
        <v>0.26422038813294668</v>
      </c>
      <c r="FJ268" s="111">
        <f t="shared" si="165"/>
        <v>0.61395210513644793</v>
      </c>
      <c r="FK268" s="111">
        <f t="shared" si="165"/>
        <v>0.46067137371485195</v>
      </c>
      <c r="FL268" s="111">
        <f t="shared" si="165"/>
        <v>1.1583707283396618</v>
      </c>
      <c r="FM268" s="111">
        <f t="shared" si="165"/>
        <v>0.4975788659350735</v>
      </c>
      <c r="FN268" s="111">
        <f t="shared" si="165"/>
        <v>0.62039664243069104</v>
      </c>
      <c r="FO268" s="111">
        <f>FO216/FO$215</f>
        <v>0.34225270046165568</v>
      </c>
      <c r="FP268" s="111">
        <f>FP216/FP$215</f>
        <v>0</v>
      </c>
      <c r="FQ268" s="1381">
        <f>FQ216/FQ$215</f>
        <v>0</v>
      </c>
      <c r="FR268" s="692">
        <f>FR216/FR$215</f>
        <v>0</v>
      </c>
      <c r="FS268" s="692">
        <f t="shared" ref="FS268:GL268" si="166">FS216/FS$215</f>
        <v>0</v>
      </c>
      <c r="FT268" s="692">
        <f t="shared" si="166"/>
        <v>0</v>
      </c>
      <c r="FU268" s="692">
        <f t="shared" si="166"/>
        <v>0</v>
      </c>
      <c r="FV268" s="692">
        <f t="shared" si="166"/>
        <v>0</v>
      </c>
      <c r="FW268" s="692">
        <f t="shared" si="166"/>
        <v>0</v>
      </c>
      <c r="FX268" s="692">
        <f t="shared" si="166"/>
        <v>0</v>
      </c>
      <c r="FY268" s="692">
        <f t="shared" si="166"/>
        <v>0</v>
      </c>
      <c r="FZ268" s="692">
        <f t="shared" si="166"/>
        <v>0</v>
      </c>
      <c r="GA268" s="692">
        <f t="shared" si="166"/>
        <v>0</v>
      </c>
      <c r="GB268" s="692">
        <f t="shared" si="166"/>
        <v>0</v>
      </c>
      <c r="GC268" s="692">
        <f t="shared" si="166"/>
        <v>0</v>
      </c>
      <c r="GD268" s="692">
        <f t="shared" si="166"/>
        <v>0</v>
      </c>
      <c r="GE268" s="692">
        <f t="shared" si="166"/>
        <v>0</v>
      </c>
      <c r="GF268" s="692">
        <f t="shared" si="166"/>
        <v>0</v>
      </c>
      <c r="GG268" s="692">
        <f t="shared" si="166"/>
        <v>0</v>
      </c>
      <c r="GH268" s="692">
        <f t="shared" si="166"/>
        <v>0</v>
      </c>
      <c r="GI268" s="692">
        <f t="shared" si="166"/>
        <v>0</v>
      </c>
      <c r="GJ268" s="692">
        <f t="shared" si="166"/>
        <v>0</v>
      </c>
      <c r="GK268" s="692">
        <f t="shared" si="166"/>
        <v>0</v>
      </c>
      <c r="GL268" s="692">
        <f t="shared" si="166"/>
        <v>0</v>
      </c>
      <c r="GM268" s="1491">
        <f t="shared" ref="GM268:HH268" si="167">GM216/GM$215</f>
        <v>1.0304431790047042</v>
      </c>
      <c r="GN268" s="112">
        <f t="shared" si="167"/>
        <v>1.4174251109006628</v>
      </c>
      <c r="GO268" s="112">
        <f t="shared" si="167"/>
        <v>0.53982215813506373</v>
      </c>
      <c r="GP268" s="112">
        <f t="shared" si="167"/>
        <v>0.22113771541863658</v>
      </c>
      <c r="GQ268" s="112">
        <f t="shared" si="167"/>
        <v>0.89647389224048268</v>
      </c>
      <c r="GR268" s="112">
        <f t="shared" si="167"/>
        <v>0.20781199949524853</v>
      </c>
      <c r="GS268" s="112">
        <f t="shared" si="167"/>
        <v>0.32147137082850935</v>
      </c>
      <c r="GT268" s="112">
        <f t="shared" si="167"/>
        <v>0.27441175897225961</v>
      </c>
      <c r="GU268" s="112">
        <f t="shared" si="167"/>
        <v>0.24690177403930599</v>
      </c>
      <c r="GV268" s="112">
        <f t="shared" si="167"/>
        <v>0.16670991954963768</v>
      </c>
      <c r="GW268" s="112">
        <f t="shared" si="167"/>
        <v>0.22174988028575057</v>
      </c>
      <c r="GX268" s="112">
        <f t="shared" si="167"/>
        <v>1.2384487977611514</v>
      </c>
      <c r="GY268" s="112">
        <f t="shared" si="167"/>
        <v>0.40221816067126359</v>
      </c>
      <c r="GZ268" s="112" t="e">
        <f t="shared" si="167"/>
        <v>#DIV/0!</v>
      </c>
      <c r="HA268" s="112">
        <f t="shared" si="167"/>
        <v>1.7423685584608588</v>
      </c>
      <c r="HB268" s="112">
        <f t="shared" si="167"/>
        <v>0.70753726046841736</v>
      </c>
      <c r="HC268" s="112">
        <f t="shared" si="167"/>
        <v>0.70002281497058849</v>
      </c>
      <c r="HD268" s="112">
        <f t="shared" si="167"/>
        <v>0.92753858651502841</v>
      </c>
      <c r="HE268" s="112">
        <f t="shared" si="167"/>
        <v>0.9401875825372803</v>
      </c>
      <c r="HF268" s="112">
        <f t="shared" si="167"/>
        <v>0.51541425818882469</v>
      </c>
      <c r="HG268" s="112" t="e">
        <f t="shared" si="167"/>
        <v>#DIV/0!</v>
      </c>
      <c r="HH268" s="112" t="e">
        <f t="shared" si="167"/>
        <v>#DIV/0!</v>
      </c>
      <c r="HI268" s="692">
        <f t="shared" ref="HI268:HI289" si="168">HI216/HI$215</f>
        <v>0</v>
      </c>
    </row>
    <row r="269" spans="1:217" s="60" customFormat="1" x14ac:dyDescent="0.25">
      <c r="A269" s="66" t="s">
        <v>79</v>
      </c>
      <c r="B269" s="638"/>
      <c r="C269" s="729">
        <f t="shared" ref="C269:BA269" si="169">C217/C$215</f>
        <v>0.68065086452308887</v>
      </c>
      <c r="D269" s="230">
        <f t="shared" si="169"/>
        <v>0.77360076867643524</v>
      </c>
      <c r="E269" s="230">
        <f t="shared" si="169"/>
        <v>0.37188699311046375</v>
      </c>
      <c r="F269" s="230">
        <f t="shared" si="158"/>
        <v>0.8179577735471939</v>
      </c>
      <c r="G269" s="230">
        <f t="shared" si="158"/>
        <v>0.8473105182679711</v>
      </c>
      <c r="H269" s="230">
        <f t="shared" si="158"/>
        <v>0.56597060017725465</v>
      </c>
      <c r="I269" s="230">
        <f t="shared" si="158"/>
        <v>0.37888559589348847</v>
      </c>
      <c r="J269" s="678">
        <f t="shared" si="158"/>
        <v>0.46187555169215466</v>
      </c>
      <c r="K269" s="230">
        <f t="shared" si="158"/>
        <v>0.38781522507659677</v>
      </c>
      <c r="L269" s="230">
        <f t="shared" si="158"/>
        <v>0.36077823723032632</v>
      </c>
      <c r="M269" s="230">
        <f t="shared" si="158"/>
        <v>0.65589701182307847</v>
      </c>
      <c r="N269" s="230">
        <f t="shared" si="169"/>
        <v>0.64598207804890928</v>
      </c>
      <c r="O269" s="230">
        <f t="shared" si="169"/>
        <v>0.58625755777815447</v>
      </c>
      <c r="P269" s="230">
        <f t="shared" si="169"/>
        <v>0.6934651598353867</v>
      </c>
      <c r="Q269" s="230">
        <f t="shared" si="169"/>
        <v>0.33059288085700267</v>
      </c>
      <c r="R269" s="230">
        <f t="shared" si="169"/>
        <v>0.73816658928579804</v>
      </c>
      <c r="S269" s="230">
        <f t="shared" si="169"/>
        <v>0.56735389725107765</v>
      </c>
      <c r="T269" s="1063">
        <f t="shared" si="169"/>
        <v>0.27107750826798582</v>
      </c>
      <c r="U269" s="230"/>
      <c r="V269" s="230"/>
      <c r="W269" s="230"/>
      <c r="X269" s="230"/>
      <c r="Y269" s="230"/>
      <c r="AF269" s="230"/>
      <c r="AG269" s="230"/>
      <c r="AH269" s="230"/>
      <c r="AI269" s="949">
        <f t="shared" si="169"/>
        <v>0</v>
      </c>
      <c r="AJ269" s="836">
        <f t="shared" si="169"/>
        <v>0</v>
      </c>
      <c r="AK269" s="836">
        <f t="shared" si="169"/>
        <v>0</v>
      </c>
      <c r="AL269" s="836">
        <f t="shared" si="169"/>
        <v>0</v>
      </c>
      <c r="AM269" s="836">
        <f t="shared" si="169"/>
        <v>0</v>
      </c>
      <c r="AN269" s="1089">
        <f t="shared" si="169"/>
        <v>0</v>
      </c>
      <c r="AO269" s="836"/>
      <c r="AP269" s="836"/>
      <c r="AQ269" s="836"/>
      <c r="AR269" s="836"/>
      <c r="AS269" s="836"/>
      <c r="AT269" s="257">
        <f t="shared" si="169"/>
        <v>0</v>
      </c>
      <c r="AU269" s="230">
        <f t="shared" si="169"/>
        <v>0</v>
      </c>
      <c r="AV269" s="230">
        <f t="shared" si="169"/>
        <v>0</v>
      </c>
      <c r="AW269" s="230">
        <f t="shared" si="169"/>
        <v>0</v>
      </c>
      <c r="AX269" s="230">
        <f t="shared" si="169"/>
        <v>0</v>
      </c>
      <c r="AY269" s="230">
        <f t="shared" si="169"/>
        <v>0</v>
      </c>
      <c r="AZ269" s="230">
        <f t="shared" si="169"/>
        <v>0</v>
      </c>
      <c r="BA269" s="230">
        <f t="shared" si="169"/>
        <v>0</v>
      </c>
      <c r="BB269" s="1063">
        <f t="shared" ref="BB269:CV269" si="170">BB217/BB$215</f>
        <v>0</v>
      </c>
      <c r="BC269" s="230"/>
      <c r="BD269" s="230"/>
      <c r="BE269" s="230"/>
      <c r="BF269" s="230"/>
      <c r="BG269" s="230"/>
      <c r="BH269" s="257">
        <f t="shared" si="170"/>
        <v>0</v>
      </c>
      <c r="BI269" s="230">
        <f t="shared" si="170"/>
        <v>0</v>
      </c>
      <c r="BJ269" s="230">
        <f t="shared" si="170"/>
        <v>0</v>
      </c>
      <c r="BK269" s="230">
        <f t="shared" si="170"/>
        <v>0</v>
      </c>
      <c r="BL269" s="230">
        <f t="shared" si="170"/>
        <v>0</v>
      </c>
      <c r="BM269" s="230">
        <f t="shared" si="160"/>
        <v>0</v>
      </c>
      <c r="BN269" s="1225">
        <f t="shared" si="160"/>
        <v>0</v>
      </c>
      <c r="BO269" s="864"/>
      <c r="BP269" s="864"/>
      <c r="BQ269" s="864"/>
      <c r="BR269" s="864"/>
      <c r="BS269" s="1179"/>
      <c r="BT269" s="864"/>
      <c r="BU269" s="864"/>
      <c r="BV269" s="864"/>
      <c r="BW269" s="864"/>
      <c r="BX269" s="864"/>
      <c r="BY269" s="729">
        <f t="shared" si="170"/>
        <v>0</v>
      </c>
      <c r="BZ269" s="230">
        <f t="shared" si="170"/>
        <v>0</v>
      </c>
      <c r="CA269" s="230">
        <f t="shared" si="170"/>
        <v>0</v>
      </c>
      <c r="CB269" s="230">
        <f t="shared" si="170"/>
        <v>0</v>
      </c>
      <c r="CC269" s="1063">
        <f t="shared" si="170"/>
        <v>0</v>
      </c>
      <c r="CD269" s="230"/>
      <c r="CE269" s="230"/>
      <c r="CF269" s="230"/>
      <c r="CG269" s="230"/>
      <c r="CH269" s="230"/>
      <c r="CI269" s="230"/>
      <c r="CJ269" s="230"/>
      <c r="CK269" s="257">
        <f t="shared" si="170"/>
        <v>0</v>
      </c>
      <c r="CL269" s="230">
        <f t="shared" si="161"/>
        <v>0</v>
      </c>
      <c r="CM269" s="230">
        <f t="shared" si="170"/>
        <v>0</v>
      </c>
      <c r="CN269" s="230">
        <f t="shared" si="170"/>
        <v>0</v>
      </c>
      <c r="CO269" s="1063">
        <f t="shared" si="170"/>
        <v>0</v>
      </c>
      <c r="CP269" s="230"/>
      <c r="CQ269" s="230"/>
      <c r="CR269" s="230"/>
      <c r="CS269" s="230"/>
      <c r="CT269" s="230"/>
      <c r="CU269" s="257">
        <f t="shared" si="170"/>
        <v>0</v>
      </c>
      <c r="CV269" s="230">
        <f t="shared" si="170"/>
        <v>0</v>
      </c>
      <c r="CW269" s="230">
        <f t="shared" si="162"/>
        <v>0</v>
      </c>
      <c r="CX269" s="1063">
        <f t="shared" si="162"/>
        <v>0</v>
      </c>
      <c r="DD269" s="985"/>
      <c r="DE269" s="864"/>
      <c r="DF269" s="864"/>
      <c r="DG269" s="864"/>
      <c r="DH269" s="864"/>
      <c r="DI269" s="864"/>
      <c r="DJ269" s="864"/>
      <c r="DK269" s="864"/>
      <c r="DL269" s="1126"/>
      <c r="DM269" s="864"/>
      <c r="DN269" s="864"/>
      <c r="DO269" s="864"/>
      <c r="DP269" s="864"/>
      <c r="DQ269" s="864"/>
      <c r="DR269" s="1012"/>
      <c r="DS269" s="864"/>
      <c r="DT269" s="864"/>
      <c r="DU269" s="864"/>
      <c r="DV269" s="864"/>
      <c r="DW269" s="864"/>
      <c r="DX269" s="1126"/>
      <c r="DY269" s="864"/>
      <c r="DZ269" s="864"/>
      <c r="EA269" s="864"/>
      <c r="EB269" s="864"/>
      <c r="EC269" s="864"/>
      <c r="ED269" s="257">
        <f t="shared" si="163"/>
        <v>0</v>
      </c>
      <c r="EE269" s="864"/>
      <c r="EF269" s="864"/>
      <c r="EG269" s="864"/>
      <c r="EH269" s="864"/>
      <c r="EI269" s="864"/>
      <c r="EJ269" s="864"/>
      <c r="EK269" s="864"/>
      <c r="EL269" s="1126"/>
      <c r="EM269" s="864"/>
      <c r="EN269" s="864"/>
      <c r="ER269" s="1253"/>
      <c r="ES269" s="257">
        <f t="shared" si="164"/>
        <v>0</v>
      </c>
      <c r="ET269" s="230">
        <f t="shared" si="164"/>
        <v>0</v>
      </c>
      <c r="EU269" s="230">
        <f t="shared" si="164"/>
        <v>0</v>
      </c>
      <c r="EV269" s="230"/>
      <c r="EW269" s="1131"/>
      <c r="EX269" s="66" t="s">
        <v>79</v>
      </c>
      <c r="EY269" s="111">
        <f t="shared" ref="EY269:FO269" si="171">EY217/EY$215</f>
        <v>0.72025282136442204</v>
      </c>
      <c r="EZ269" s="111">
        <f t="shared" si="171"/>
        <v>1.1478705903856699</v>
      </c>
      <c r="FA269" s="111">
        <f t="shared" si="171"/>
        <v>0.79273307040362506</v>
      </c>
      <c r="FB269" s="111">
        <f t="shared" si="171"/>
        <v>0.77640955019295743</v>
      </c>
      <c r="FC269" s="111">
        <f t="shared" si="171"/>
        <v>0.54608910195349714</v>
      </c>
      <c r="FD269" s="111">
        <f t="shared" si="171"/>
        <v>0.52967117393976648</v>
      </c>
      <c r="FE269" s="111">
        <f t="shared" si="171"/>
        <v>2.4139980002856736</v>
      </c>
      <c r="FF269" s="111">
        <f t="shared" si="171"/>
        <v>0.273876404494382</v>
      </c>
      <c r="FG269" s="111">
        <f t="shared" si="171"/>
        <v>0.33327605218312784</v>
      </c>
      <c r="FH269" s="111">
        <f t="shared" si="171"/>
        <v>0.75493275593912967</v>
      </c>
      <c r="FI269" s="111">
        <f t="shared" si="171"/>
        <v>0.76974124470220839</v>
      </c>
      <c r="FJ269" s="111">
        <f t="shared" si="171"/>
        <v>0.61965926953960315</v>
      </c>
      <c r="FK269" s="111">
        <f t="shared" si="171"/>
        <v>0.7828289084327732</v>
      </c>
      <c r="FL269" s="111">
        <f t="shared" si="171"/>
        <v>0.93308940283051434</v>
      </c>
      <c r="FM269" s="111">
        <f t="shared" si="171"/>
        <v>0.59485401564425089</v>
      </c>
      <c r="FN269" s="111">
        <f t="shared" si="171"/>
        <v>0.8038807117101141</v>
      </c>
      <c r="FO269" s="111">
        <f t="shared" si="171"/>
        <v>0.5960587453124766</v>
      </c>
      <c r="FP269" s="111">
        <f>FP217/FP$215</f>
        <v>2.7531825568797399</v>
      </c>
      <c r="FQ269" s="1381">
        <f>FQ217/FQ$215</f>
        <v>0.83387744556920407</v>
      </c>
      <c r="FR269" s="677">
        <f t="shared" ref="FR269:GL269" si="172">FR217/FR$215</f>
        <v>1.5111326642489669</v>
      </c>
      <c r="FS269" s="677">
        <f t="shared" si="172"/>
        <v>1.2544530459540224</v>
      </c>
      <c r="FT269" s="677">
        <f t="shared" si="172"/>
        <v>1.3148264851693134</v>
      </c>
      <c r="FU269" s="677">
        <f t="shared" si="172"/>
        <v>1.235764891104697</v>
      </c>
      <c r="FV269" s="677">
        <f t="shared" si="172"/>
        <v>2.7531825568797399</v>
      </c>
      <c r="FW269" s="677">
        <f t="shared" si="172"/>
        <v>2.4423304533080836</v>
      </c>
      <c r="FX269" s="677">
        <f t="shared" si="172"/>
        <v>1.3513323548260394</v>
      </c>
      <c r="FY269" s="677">
        <f t="shared" si="172"/>
        <v>1.5174767365453505</v>
      </c>
      <c r="FZ269" s="677">
        <f t="shared" si="172"/>
        <v>2.1751308574277171</v>
      </c>
      <c r="GA269" s="677">
        <f t="shared" si="172"/>
        <v>1.1663717187039144</v>
      </c>
      <c r="GB269" s="677">
        <f t="shared" si="172"/>
        <v>1.2497208523308831</v>
      </c>
      <c r="GC269" s="677">
        <f t="shared" si="172"/>
        <v>0.44235274254479456</v>
      </c>
      <c r="GD269" s="677">
        <f t="shared" si="172"/>
        <v>0.77711290576564007</v>
      </c>
      <c r="GE269" s="677">
        <f t="shared" si="172"/>
        <v>0.78209691302021545</v>
      </c>
      <c r="GF269" s="677">
        <f t="shared" si="172"/>
        <v>1.4580596194613835</v>
      </c>
      <c r="GG269" s="677">
        <f t="shared" si="172"/>
        <v>0.83387744556920407</v>
      </c>
      <c r="GH269" s="677">
        <f t="shared" si="172"/>
        <v>1.222117133503092</v>
      </c>
      <c r="GI269" s="677">
        <f t="shared" si="172"/>
        <v>1.6604415620809063</v>
      </c>
      <c r="GJ269" s="677">
        <f t="shared" si="172"/>
        <v>2.4923409418366571</v>
      </c>
      <c r="GK269" s="677">
        <f t="shared" si="172"/>
        <v>2.0207840592753836</v>
      </c>
      <c r="GL269" s="677">
        <f t="shared" si="172"/>
        <v>1.9516616314199395</v>
      </c>
      <c r="GM269" s="1491">
        <f t="shared" ref="GM269:HH269" si="173">GM217/GM$215</f>
        <v>5.4029908393166624</v>
      </c>
      <c r="GN269" s="112">
        <f t="shared" si="173"/>
        <v>2.443034441509246</v>
      </c>
      <c r="GO269" s="112">
        <f t="shared" si="173"/>
        <v>5.5637490987743332</v>
      </c>
      <c r="GP269" s="112">
        <f t="shared" si="173"/>
        <v>5.007544100452443</v>
      </c>
      <c r="GQ269" s="112">
        <f t="shared" si="173"/>
        <v>2.3102662783440815</v>
      </c>
      <c r="GR269" s="112">
        <f t="shared" si="173"/>
        <v>5.6284349792760695</v>
      </c>
      <c r="GS269" s="112">
        <f t="shared" si="173"/>
        <v>3.3083196230170819</v>
      </c>
      <c r="GT269" s="112">
        <f t="shared" si="173"/>
        <v>3.8483731992124297</v>
      </c>
      <c r="GU269" s="112">
        <f t="shared" si="173"/>
        <v>4.1000995335584225</v>
      </c>
      <c r="GV269" s="112">
        <f t="shared" si="173"/>
        <v>0.43460164094783704</v>
      </c>
      <c r="GW269" s="112">
        <f t="shared" si="173"/>
        <v>2.0115805212700462</v>
      </c>
      <c r="GX269" s="112">
        <f t="shared" si="173"/>
        <v>3.4907380965979402</v>
      </c>
      <c r="GY269" s="112">
        <f t="shared" si="173"/>
        <v>2.6217703746780758</v>
      </c>
      <c r="GZ269" s="112" t="e">
        <f t="shared" si="173"/>
        <v>#DIV/0!</v>
      </c>
      <c r="HA269" s="112">
        <f t="shared" si="173"/>
        <v>3.5180343013214443</v>
      </c>
      <c r="HB269" s="112">
        <f t="shared" si="173"/>
        <v>3.8368677549089187</v>
      </c>
      <c r="HC269" s="112">
        <f t="shared" si="173"/>
        <v>2.3498626141988472</v>
      </c>
      <c r="HD269" s="112">
        <f t="shared" si="173"/>
        <v>2.430249796913079</v>
      </c>
      <c r="HE269" s="112">
        <f t="shared" si="173"/>
        <v>3.4354016252012221</v>
      </c>
      <c r="HF269" s="112">
        <f t="shared" si="173"/>
        <v>0.26879605903501974</v>
      </c>
      <c r="HG269" s="112" t="e">
        <f t="shared" si="173"/>
        <v>#DIV/0!</v>
      </c>
      <c r="HH269" s="112" t="e">
        <f t="shared" si="173"/>
        <v>#DIV/0!</v>
      </c>
      <c r="HI269" s="677">
        <f t="shared" si="168"/>
        <v>0.37729498164014685</v>
      </c>
    </row>
    <row r="270" spans="1:217" s="60" customFormat="1" x14ac:dyDescent="0.25">
      <c r="A270" s="838" t="s">
        <v>197</v>
      </c>
      <c r="B270" s="641"/>
      <c r="C270" s="935">
        <f t="shared" ref="C270:BA270" si="174">C218/C$215</f>
        <v>2.6475083156033682E-2</v>
      </c>
      <c r="D270" s="230">
        <f t="shared" si="174"/>
        <v>4.6555969252942586E-2</v>
      </c>
      <c r="E270" s="230">
        <f t="shared" si="174"/>
        <v>2.3183982984232673E-2</v>
      </c>
      <c r="F270" s="230">
        <f t="shared" si="158"/>
        <v>2.8402693304271934E-2</v>
      </c>
      <c r="G270" s="230">
        <f t="shared" si="158"/>
        <v>7.233582047046762E-3</v>
      </c>
      <c r="H270" s="230">
        <f t="shared" si="158"/>
        <v>2.2960152631096402E-2</v>
      </c>
      <c r="I270" s="230">
        <f t="shared" si="158"/>
        <v>2.6559798123749052E-2</v>
      </c>
      <c r="J270" s="679">
        <f t="shared" si="158"/>
        <v>2.1216343978098101E-2</v>
      </c>
      <c r="K270" s="230">
        <f t="shared" si="158"/>
        <v>2.1489175448638095E-2</v>
      </c>
      <c r="L270" s="230">
        <f t="shared" si="158"/>
        <v>1.8502388440133129E-2</v>
      </c>
      <c r="M270" s="230">
        <f t="shared" si="158"/>
        <v>2.2524193728627941E-2</v>
      </c>
      <c r="N270" s="230">
        <f t="shared" si="174"/>
        <v>2.9522389241550422E-2</v>
      </c>
      <c r="O270" s="230">
        <f t="shared" si="174"/>
        <v>2.7936069129491745E-2</v>
      </c>
      <c r="P270" s="230">
        <f t="shared" si="174"/>
        <v>1.4936656176606741E-2</v>
      </c>
      <c r="Q270" s="230">
        <f t="shared" si="174"/>
        <v>1.7619235880556919E-2</v>
      </c>
      <c r="R270" s="230">
        <f t="shared" si="174"/>
        <v>9.5764687123354487E-3</v>
      </c>
      <c r="S270" s="230">
        <f t="shared" si="174"/>
        <v>2.7524556568440394E-2</v>
      </c>
      <c r="T270" s="1063">
        <f t="shared" si="174"/>
        <v>7.0453544693967413E-3</v>
      </c>
      <c r="U270" s="230"/>
      <c r="V270" s="230"/>
      <c r="W270" s="230"/>
      <c r="X270" s="230"/>
      <c r="Y270" s="230"/>
      <c r="AF270" s="230"/>
      <c r="AG270" s="230"/>
      <c r="AH270" s="230"/>
      <c r="AI270" s="949">
        <f t="shared" si="174"/>
        <v>8.8857675043512788E-3</v>
      </c>
      <c r="AJ270" s="836">
        <f t="shared" si="174"/>
        <v>1.2370847426215076E-2</v>
      </c>
      <c r="AK270" s="836">
        <f t="shared" si="174"/>
        <v>1.3314914368456969E-2</v>
      </c>
      <c r="AL270" s="836">
        <f t="shared" si="174"/>
        <v>1.4218009478672985E-2</v>
      </c>
      <c r="AM270" s="836">
        <f t="shared" si="174"/>
        <v>9.4700562828052871E-3</v>
      </c>
      <c r="AN270" s="1089">
        <f t="shared" si="174"/>
        <v>5.9600735886636965E-3</v>
      </c>
      <c r="AO270" s="836"/>
      <c r="AP270" s="836"/>
      <c r="AQ270" s="836"/>
      <c r="AR270" s="836"/>
      <c r="AS270" s="836"/>
      <c r="AT270" s="257">
        <f t="shared" si="174"/>
        <v>2.306744565001391E-2</v>
      </c>
      <c r="AU270" s="230">
        <f t="shared" si="174"/>
        <v>2.5931490891901474E-2</v>
      </c>
      <c r="AV270" s="230">
        <f t="shared" si="174"/>
        <v>4.5575135247513117E-2</v>
      </c>
      <c r="AW270" s="230">
        <f t="shared" si="174"/>
        <v>4.5178205870779191E-2</v>
      </c>
      <c r="AX270" s="230">
        <f t="shared" si="174"/>
        <v>2.9546807627776075E-2</v>
      </c>
      <c r="AY270" s="230">
        <f t="shared" si="174"/>
        <v>4.1714623180346667E-2</v>
      </c>
      <c r="AZ270" s="230">
        <f t="shared" si="174"/>
        <v>3.4705820480211133E-2</v>
      </c>
      <c r="BA270" s="230">
        <f t="shared" si="174"/>
        <v>2.1072993381187656E-2</v>
      </c>
      <c r="BB270" s="1063">
        <f t="shared" ref="BB270:CV270" si="175">BB218/BB$215</f>
        <v>3.1662380015801773E-2</v>
      </c>
      <c r="BC270" s="230"/>
      <c r="BD270" s="230"/>
      <c r="BE270" s="230"/>
      <c r="BF270" s="230"/>
      <c r="BG270" s="230"/>
      <c r="BH270" s="257">
        <f t="shared" si="175"/>
        <v>4.4410556309488834E-2</v>
      </c>
      <c r="BI270" s="230">
        <f t="shared" si="175"/>
        <v>2.2560488433420005E-2</v>
      </c>
      <c r="BJ270" s="230">
        <f t="shared" si="175"/>
        <v>1.7406568034179136E-2</v>
      </c>
      <c r="BK270" s="230">
        <f t="shared" si="175"/>
        <v>2.3137675315223163E-2</v>
      </c>
      <c r="BL270" s="230">
        <f t="shared" si="175"/>
        <v>2.0057632209099396E-2</v>
      </c>
      <c r="BM270" s="230">
        <f t="shared" si="160"/>
        <v>2.9981936878635738E-2</v>
      </c>
      <c r="BN270" s="1225">
        <f t="shared" si="160"/>
        <v>1.4613411017655094E-2</v>
      </c>
      <c r="BO270" s="864"/>
      <c r="BP270" s="864"/>
      <c r="BQ270" s="864"/>
      <c r="BR270" s="864"/>
      <c r="BS270" s="1179"/>
      <c r="BT270" s="864"/>
      <c r="BU270" s="864"/>
      <c r="BV270" s="864"/>
      <c r="BW270" s="864"/>
      <c r="BX270" s="864"/>
      <c r="BY270" s="935">
        <f t="shared" si="175"/>
        <v>8.2464965864175351E-3</v>
      </c>
      <c r="BZ270" s="230">
        <f t="shared" si="175"/>
        <v>5.0651501187612864E-3</v>
      </c>
      <c r="CA270" s="230">
        <f t="shared" si="175"/>
        <v>1.3498354771163625E-2</v>
      </c>
      <c r="CB270" s="230">
        <f t="shared" si="175"/>
        <v>8.1075518574599773E-3</v>
      </c>
      <c r="CC270" s="1063">
        <f t="shared" si="175"/>
        <v>1.2294782925939439E-2</v>
      </c>
      <c r="CD270" s="230"/>
      <c r="CE270" s="230"/>
      <c r="CF270" s="230"/>
      <c r="CG270" s="230"/>
      <c r="CH270" s="230"/>
      <c r="CI270" s="230"/>
      <c r="CJ270" s="230"/>
      <c r="CK270" s="257">
        <f t="shared" si="175"/>
        <v>5.3987331492610039E-3</v>
      </c>
      <c r="CL270" s="230">
        <f t="shared" si="161"/>
        <v>5.364296691316512E-2</v>
      </c>
      <c r="CM270" s="230">
        <f t="shared" si="175"/>
        <v>5.6226216583659559E-3</v>
      </c>
      <c r="CN270" s="230">
        <f t="shared" si="175"/>
        <v>1.0443200887872648E-2</v>
      </c>
      <c r="CO270" s="1063">
        <f t="shared" si="175"/>
        <v>5.638065647975787E-3</v>
      </c>
      <c r="CP270" s="230"/>
      <c r="CQ270" s="230"/>
      <c r="CR270" s="230"/>
      <c r="CS270" s="230"/>
      <c r="CT270" s="230"/>
      <c r="CU270" s="257">
        <f t="shared" si="175"/>
        <v>0.28550155170687758</v>
      </c>
      <c r="CV270" s="230">
        <f t="shared" si="175"/>
        <v>0.24039572016058564</v>
      </c>
      <c r="CW270" s="230">
        <f t="shared" si="162"/>
        <v>0.28597267806286547</v>
      </c>
      <c r="CX270" s="1063">
        <f t="shared" si="162"/>
        <v>0.711725018705333</v>
      </c>
      <c r="DD270" s="985"/>
      <c r="DE270" s="864"/>
      <c r="DF270" s="864"/>
      <c r="DG270" s="864"/>
      <c r="DH270" s="864"/>
      <c r="DI270" s="864"/>
      <c r="DJ270" s="864"/>
      <c r="DK270" s="864"/>
      <c r="DL270" s="1126"/>
      <c r="DM270" s="864"/>
      <c r="DN270" s="864"/>
      <c r="DO270" s="864"/>
      <c r="DP270" s="864"/>
      <c r="DQ270" s="864"/>
      <c r="DR270" s="1012"/>
      <c r="DS270" s="864"/>
      <c r="DT270" s="864"/>
      <c r="DU270" s="864"/>
      <c r="DV270" s="864"/>
      <c r="DW270" s="864"/>
      <c r="DX270" s="1126"/>
      <c r="DY270" s="864"/>
      <c r="DZ270" s="864"/>
      <c r="EA270" s="864"/>
      <c r="EB270" s="864"/>
      <c r="EC270" s="864"/>
      <c r="ED270" s="257">
        <f t="shared" si="163"/>
        <v>2.7120232737047813E-2</v>
      </c>
      <c r="EE270" s="864"/>
      <c r="EF270" s="864"/>
      <c r="EG270" s="864"/>
      <c r="EH270" s="864"/>
      <c r="EI270" s="864"/>
      <c r="EJ270" s="864"/>
      <c r="EK270" s="864"/>
      <c r="EL270" s="1126"/>
      <c r="EM270" s="864"/>
      <c r="EN270" s="864"/>
      <c r="ER270" s="1253"/>
      <c r="ES270" s="257">
        <f t="shared" si="164"/>
        <v>0.20388807878947243</v>
      </c>
      <c r="ET270" s="230">
        <f t="shared" si="164"/>
        <v>0.38557473330936115</v>
      </c>
      <c r="EU270" s="230">
        <f t="shared" si="164"/>
        <v>5.0750259802803337E-2</v>
      </c>
      <c r="EV270" s="230"/>
      <c r="EW270" s="1131"/>
      <c r="EX270" s="838" t="s">
        <v>197</v>
      </c>
      <c r="EY270" s="111">
        <f t="shared" ref="EY270:FO270" si="176">EY218/EY$215</f>
        <v>5.188599315416681E-2</v>
      </c>
      <c r="EZ270" s="111">
        <f t="shared" si="176"/>
        <v>9.954969176318107E-2</v>
      </c>
      <c r="FA270" s="111">
        <f t="shared" si="176"/>
        <v>4.5967944952588741E-2</v>
      </c>
      <c r="FB270" s="111">
        <f t="shared" si="176"/>
        <v>0.16493458662268412</v>
      </c>
      <c r="FC270" s="111">
        <f t="shared" si="176"/>
        <v>0</v>
      </c>
      <c r="FD270" s="111">
        <f t="shared" si="176"/>
        <v>0</v>
      </c>
      <c r="FE270" s="111">
        <f t="shared" si="176"/>
        <v>0</v>
      </c>
      <c r="FF270" s="111">
        <f t="shared" si="176"/>
        <v>0</v>
      </c>
      <c r="FG270" s="111">
        <f t="shared" si="176"/>
        <v>0</v>
      </c>
      <c r="FH270" s="111">
        <f t="shared" si="176"/>
        <v>0</v>
      </c>
      <c r="FI270" s="111">
        <f t="shared" si="176"/>
        <v>0</v>
      </c>
      <c r="FJ270" s="111">
        <f t="shared" si="176"/>
        <v>0</v>
      </c>
      <c r="FK270" s="111">
        <f t="shared" si="176"/>
        <v>0</v>
      </c>
      <c r="FL270" s="111">
        <f t="shared" si="176"/>
        <v>0</v>
      </c>
      <c r="FM270" s="111">
        <f t="shared" si="176"/>
        <v>0</v>
      </c>
      <c r="FN270" s="111">
        <f t="shared" si="176"/>
        <v>0</v>
      </c>
      <c r="FO270" s="111">
        <f t="shared" si="176"/>
        <v>0</v>
      </c>
      <c r="FP270" s="111">
        <f t="shared" ref="FP270:FQ270" si="177">FP218/FP$215</f>
        <v>0</v>
      </c>
      <c r="FQ270" s="1382">
        <f t="shared" si="177"/>
        <v>0</v>
      </c>
      <c r="FR270" s="677">
        <f t="shared" ref="FR270:GL270" si="178">FR218/FR$215</f>
        <v>0</v>
      </c>
      <c r="FS270" s="677">
        <f t="shared" si="178"/>
        <v>0</v>
      </c>
      <c r="FT270" s="677">
        <f t="shared" si="178"/>
        <v>0</v>
      </c>
      <c r="FU270" s="677">
        <f t="shared" si="178"/>
        <v>0</v>
      </c>
      <c r="FV270" s="677">
        <f t="shared" si="178"/>
        <v>0</v>
      </c>
      <c r="FW270" s="677">
        <f t="shared" si="178"/>
        <v>0</v>
      </c>
      <c r="FX270" s="677">
        <f t="shared" si="178"/>
        <v>0</v>
      </c>
      <c r="FY270" s="677">
        <f t="shared" si="178"/>
        <v>0</v>
      </c>
      <c r="FZ270" s="677">
        <f t="shared" si="178"/>
        <v>0</v>
      </c>
      <c r="GA270" s="677">
        <f t="shared" si="178"/>
        <v>0</v>
      </c>
      <c r="GB270" s="677">
        <f t="shared" si="178"/>
        <v>0</v>
      </c>
      <c r="GC270" s="677">
        <f t="shared" si="178"/>
        <v>0</v>
      </c>
      <c r="GD270" s="677">
        <f t="shared" si="178"/>
        <v>0</v>
      </c>
      <c r="GE270" s="677">
        <f t="shared" si="178"/>
        <v>0</v>
      </c>
      <c r="GF270" s="677">
        <f t="shared" si="178"/>
        <v>0</v>
      </c>
      <c r="GG270" s="677">
        <f t="shared" si="178"/>
        <v>0</v>
      </c>
      <c r="GH270" s="677">
        <f t="shared" si="178"/>
        <v>0</v>
      </c>
      <c r="GI270" s="677">
        <f t="shared" si="178"/>
        <v>0</v>
      </c>
      <c r="GJ270" s="677">
        <f t="shared" si="178"/>
        <v>0</v>
      </c>
      <c r="GK270" s="677">
        <f t="shared" si="178"/>
        <v>0</v>
      </c>
      <c r="GL270" s="677">
        <f t="shared" si="178"/>
        <v>0</v>
      </c>
      <c r="GM270" s="1491">
        <f t="shared" ref="GM270:HH270" si="179">GM218/GM$215</f>
        <v>0</v>
      </c>
      <c r="GN270" s="112">
        <f t="shared" si="179"/>
        <v>0</v>
      </c>
      <c r="GO270" s="112">
        <f t="shared" si="179"/>
        <v>0</v>
      </c>
      <c r="GP270" s="112">
        <f t="shared" si="179"/>
        <v>0</v>
      </c>
      <c r="GQ270" s="112">
        <f t="shared" si="179"/>
        <v>0</v>
      </c>
      <c r="GR270" s="112">
        <f t="shared" si="179"/>
        <v>0</v>
      </c>
      <c r="GS270" s="112">
        <f t="shared" si="179"/>
        <v>0</v>
      </c>
      <c r="GT270" s="112">
        <f t="shared" si="179"/>
        <v>0</v>
      </c>
      <c r="GU270" s="112">
        <f t="shared" si="179"/>
        <v>0</v>
      </c>
      <c r="GV270" s="112">
        <f t="shared" si="179"/>
        <v>0</v>
      </c>
      <c r="GW270" s="112">
        <f t="shared" si="179"/>
        <v>0</v>
      </c>
      <c r="GX270" s="112">
        <f t="shared" si="179"/>
        <v>0</v>
      </c>
      <c r="GY270" s="112">
        <f t="shared" si="179"/>
        <v>0</v>
      </c>
      <c r="GZ270" s="112" t="e">
        <f t="shared" si="179"/>
        <v>#DIV/0!</v>
      </c>
      <c r="HA270" s="112">
        <f t="shared" si="179"/>
        <v>0</v>
      </c>
      <c r="HB270" s="112">
        <f t="shared" si="179"/>
        <v>0</v>
      </c>
      <c r="HC270" s="112">
        <f t="shared" si="179"/>
        <v>0</v>
      </c>
      <c r="HD270" s="112">
        <f t="shared" si="179"/>
        <v>0</v>
      </c>
      <c r="HE270" s="112">
        <f t="shared" si="179"/>
        <v>0</v>
      </c>
      <c r="HF270" s="112">
        <f t="shared" si="179"/>
        <v>0</v>
      </c>
      <c r="HG270" s="112" t="e">
        <f t="shared" si="179"/>
        <v>#DIV/0!</v>
      </c>
      <c r="HH270" s="112" t="e">
        <f t="shared" si="179"/>
        <v>#DIV/0!</v>
      </c>
      <c r="HI270" s="677">
        <f t="shared" si="168"/>
        <v>0</v>
      </c>
    </row>
    <row r="271" spans="1:217" s="60" customFormat="1" x14ac:dyDescent="0.25">
      <c r="A271" s="838" t="s">
        <v>198</v>
      </c>
      <c r="B271" s="641"/>
      <c r="C271" s="935">
        <f t="shared" ref="C271:BA271" si="180">C219/C$215</f>
        <v>4.3525815828114232E-2</v>
      </c>
      <c r="D271" s="230">
        <f t="shared" si="180"/>
        <v>5.5548883017055007E-4</v>
      </c>
      <c r="E271" s="230">
        <f t="shared" si="180"/>
        <v>0</v>
      </c>
      <c r="F271" s="230">
        <f t="shared" si="158"/>
        <v>0</v>
      </c>
      <c r="G271" s="230">
        <f t="shared" si="158"/>
        <v>0</v>
      </c>
      <c r="H271" s="230">
        <f t="shared" si="158"/>
        <v>0</v>
      </c>
      <c r="I271" s="230">
        <f t="shared" si="158"/>
        <v>0</v>
      </c>
      <c r="J271" s="679">
        <f t="shared" si="158"/>
        <v>0</v>
      </c>
      <c r="K271" s="230">
        <f t="shared" si="158"/>
        <v>0</v>
      </c>
      <c r="L271" s="230">
        <f t="shared" si="158"/>
        <v>0</v>
      </c>
      <c r="M271" s="230">
        <f t="shared" si="158"/>
        <v>0</v>
      </c>
      <c r="N271" s="230">
        <f t="shared" si="180"/>
        <v>0</v>
      </c>
      <c r="O271" s="230">
        <f t="shared" si="180"/>
        <v>0</v>
      </c>
      <c r="P271" s="230">
        <f t="shared" si="180"/>
        <v>0</v>
      </c>
      <c r="Q271" s="230">
        <f t="shared" si="180"/>
        <v>0</v>
      </c>
      <c r="R271" s="230">
        <f t="shared" si="180"/>
        <v>0</v>
      </c>
      <c r="S271" s="230">
        <f t="shared" si="180"/>
        <v>0</v>
      </c>
      <c r="T271" s="1063">
        <f t="shared" si="180"/>
        <v>0</v>
      </c>
      <c r="U271" s="230"/>
      <c r="V271" s="230"/>
      <c r="W271" s="230"/>
      <c r="X271" s="230"/>
      <c r="Y271" s="230"/>
      <c r="AF271" s="230"/>
      <c r="AG271" s="230"/>
      <c r="AH271" s="230"/>
      <c r="AI271" s="949">
        <f t="shared" si="180"/>
        <v>0</v>
      </c>
      <c r="AJ271" s="836">
        <f t="shared" si="180"/>
        <v>0</v>
      </c>
      <c r="AK271" s="836">
        <f t="shared" si="180"/>
        <v>0</v>
      </c>
      <c r="AL271" s="836">
        <f t="shared" si="180"/>
        <v>0</v>
      </c>
      <c r="AM271" s="836">
        <f t="shared" si="180"/>
        <v>0</v>
      </c>
      <c r="AN271" s="1089">
        <f t="shared" si="180"/>
        <v>0</v>
      </c>
      <c r="AO271" s="836"/>
      <c r="AP271" s="836"/>
      <c r="AQ271" s="836"/>
      <c r="AR271" s="836"/>
      <c r="AS271" s="836"/>
      <c r="AT271" s="257">
        <f t="shared" si="180"/>
        <v>0</v>
      </c>
      <c r="AU271" s="230">
        <f t="shared" si="180"/>
        <v>0</v>
      </c>
      <c r="AV271" s="230">
        <f t="shared" si="180"/>
        <v>0</v>
      </c>
      <c r="AW271" s="230">
        <f t="shared" si="180"/>
        <v>0</v>
      </c>
      <c r="AX271" s="230">
        <f t="shared" si="180"/>
        <v>0</v>
      </c>
      <c r="AY271" s="230">
        <f t="shared" si="180"/>
        <v>0</v>
      </c>
      <c r="AZ271" s="230">
        <f t="shared" si="180"/>
        <v>0</v>
      </c>
      <c r="BA271" s="230">
        <f t="shared" si="180"/>
        <v>0</v>
      </c>
      <c r="BB271" s="1063">
        <f t="shared" ref="BB271:CV271" si="181">BB219/BB$215</f>
        <v>0</v>
      </c>
      <c r="BC271" s="230"/>
      <c r="BD271" s="230"/>
      <c r="BE271" s="230"/>
      <c r="BF271" s="230"/>
      <c r="BG271" s="230"/>
      <c r="BH271" s="257">
        <f t="shared" si="181"/>
        <v>0</v>
      </c>
      <c r="BI271" s="230">
        <f t="shared" si="181"/>
        <v>0</v>
      </c>
      <c r="BJ271" s="230">
        <f t="shared" si="181"/>
        <v>0</v>
      </c>
      <c r="BK271" s="230">
        <f t="shared" si="181"/>
        <v>0</v>
      </c>
      <c r="BL271" s="230">
        <f t="shared" si="181"/>
        <v>0</v>
      </c>
      <c r="BM271" s="230">
        <f t="shared" si="160"/>
        <v>0</v>
      </c>
      <c r="BN271" s="1225">
        <f t="shared" si="160"/>
        <v>0</v>
      </c>
      <c r="BO271" s="864"/>
      <c r="BP271" s="864"/>
      <c r="BQ271" s="864"/>
      <c r="BR271" s="864"/>
      <c r="BS271" s="1179"/>
      <c r="BT271" s="864"/>
      <c r="BU271" s="864"/>
      <c r="BV271" s="864"/>
      <c r="BW271" s="864"/>
      <c r="BX271" s="864"/>
      <c r="BY271" s="935">
        <f t="shared" si="181"/>
        <v>0</v>
      </c>
      <c r="BZ271" s="230">
        <f t="shared" si="181"/>
        <v>0</v>
      </c>
      <c r="CA271" s="230">
        <f t="shared" si="181"/>
        <v>0</v>
      </c>
      <c r="CB271" s="230">
        <f t="shared" si="181"/>
        <v>0</v>
      </c>
      <c r="CC271" s="1063">
        <f t="shared" si="181"/>
        <v>0</v>
      </c>
      <c r="CD271" s="230"/>
      <c r="CE271" s="230"/>
      <c r="CF271" s="230"/>
      <c r="CG271" s="230"/>
      <c r="CH271" s="230"/>
      <c r="CI271" s="230"/>
      <c r="CJ271" s="230"/>
      <c r="CK271" s="257">
        <f t="shared" si="181"/>
        <v>0</v>
      </c>
      <c r="CL271" s="230">
        <f t="shared" si="161"/>
        <v>0</v>
      </c>
      <c r="CM271" s="230">
        <f t="shared" si="181"/>
        <v>0</v>
      </c>
      <c r="CN271" s="230">
        <f t="shared" si="181"/>
        <v>0</v>
      </c>
      <c r="CO271" s="1063">
        <f t="shared" si="181"/>
        <v>0</v>
      </c>
      <c r="CP271" s="230"/>
      <c r="CQ271" s="230"/>
      <c r="CR271" s="230"/>
      <c r="CS271" s="230"/>
      <c r="CT271" s="230"/>
      <c r="CU271" s="257">
        <f t="shared" si="181"/>
        <v>0</v>
      </c>
      <c r="CV271" s="230">
        <f t="shared" si="181"/>
        <v>0</v>
      </c>
      <c r="CW271" s="230">
        <f t="shared" si="162"/>
        <v>0</v>
      </c>
      <c r="CX271" s="1063">
        <f t="shared" si="162"/>
        <v>0</v>
      </c>
      <c r="DD271" s="985"/>
      <c r="DE271" s="864"/>
      <c r="DF271" s="864"/>
      <c r="DG271" s="864"/>
      <c r="DH271" s="864"/>
      <c r="DI271" s="864"/>
      <c r="DJ271" s="864"/>
      <c r="DK271" s="864"/>
      <c r="DL271" s="1126"/>
      <c r="DM271" s="864"/>
      <c r="DN271" s="864"/>
      <c r="DO271" s="864"/>
      <c r="DP271" s="864"/>
      <c r="DQ271" s="864"/>
      <c r="DR271" s="1012"/>
      <c r="DS271" s="864"/>
      <c r="DT271" s="864"/>
      <c r="DU271" s="864"/>
      <c r="DV271" s="864"/>
      <c r="DW271" s="864"/>
      <c r="DX271" s="1126"/>
      <c r="DY271" s="864"/>
      <c r="DZ271" s="864"/>
      <c r="EA271" s="864"/>
      <c r="EB271" s="864"/>
      <c r="EC271" s="864"/>
      <c r="ED271" s="257">
        <f t="shared" si="163"/>
        <v>0</v>
      </c>
      <c r="EE271" s="864"/>
      <c r="EF271" s="864"/>
      <c r="EG271" s="864"/>
      <c r="EH271" s="864"/>
      <c r="EI271" s="864"/>
      <c r="EJ271" s="864"/>
      <c r="EK271" s="864"/>
      <c r="EL271" s="1126"/>
      <c r="EM271" s="864"/>
      <c r="EN271" s="864"/>
      <c r="ER271" s="1253"/>
      <c r="ES271" s="257">
        <f t="shared" si="164"/>
        <v>0</v>
      </c>
      <c r="ET271" s="230">
        <f t="shared" si="164"/>
        <v>0</v>
      </c>
      <c r="EU271" s="230">
        <f t="shared" si="164"/>
        <v>0</v>
      </c>
      <c r="EV271" s="230"/>
      <c r="EW271" s="1131"/>
      <c r="EX271" s="838" t="s">
        <v>198</v>
      </c>
      <c r="EY271" s="111">
        <f t="shared" ref="EY271:FO271" si="182">EY219/EY$215</f>
        <v>0</v>
      </c>
      <c r="EZ271" s="111">
        <f t="shared" si="182"/>
        <v>0</v>
      </c>
      <c r="FA271" s="111">
        <f t="shared" si="182"/>
        <v>0</v>
      </c>
      <c r="FB271" s="111">
        <f t="shared" si="182"/>
        <v>0</v>
      </c>
      <c r="FC271" s="111">
        <f t="shared" si="182"/>
        <v>0</v>
      </c>
      <c r="FD271" s="111">
        <f t="shared" si="182"/>
        <v>0</v>
      </c>
      <c r="FE271" s="111">
        <f t="shared" si="182"/>
        <v>0</v>
      </c>
      <c r="FF271" s="111">
        <f t="shared" si="182"/>
        <v>0</v>
      </c>
      <c r="FG271" s="111">
        <f t="shared" si="182"/>
        <v>0</v>
      </c>
      <c r="FH271" s="111">
        <f t="shared" si="182"/>
        <v>0</v>
      </c>
      <c r="FI271" s="111">
        <f t="shared" si="182"/>
        <v>0</v>
      </c>
      <c r="FJ271" s="111">
        <f t="shared" si="182"/>
        <v>0</v>
      </c>
      <c r="FK271" s="111">
        <f t="shared" si="182"/>
        <v>0</v>
      </c>
      <c r="FL271" s="111">
        <f t="shared" si="182"/>
        <v>0</v>
      </c>
      <c r="FM271" s="111">
        <f t="shared" si="182"/>
        <v>0</v>
      </c>
      <c r="FN271" s="111">
        <f t="shared" si="182"/>
        <v>0</v>
      </c>
      <c r="FO271" s="111">
        <f t="shared" si="182"/>
        <v>0</v>
      </c>
      <c r="FP271" s="111">
        <f t="shared" ref="FP271:FQ271" si="183">FP219/FP$215</f>
        <v>0</v>
      </c>
      <c r="FQ271" s="1382">
        <f t="shared" si="183"/>
        <v>0</v>
      </c>
      <c r="FR271" s="677">
        <f t="shared" ref="FR271:GL271" si="184">FR219/FR$215</f>
        <v>0</v>
      </c>
      <c r="FS271" s="677">
        <f t="shared" si="184"/>
        <v>0</v>
      </c>
      <c r="FT271" s="677">
        <f t="shared" si="184"/>
        <v>0</v>
      </c>
      <c r="FU271" s="677">
        <f t="shared" si="184"/>
        <v>0</v>
      </c>
      <c r="FV271" s="677">
        <f t="shared" si="184"/>
        <v>0</v>
      </c>
      <c r="FW271" s="677">
        <f t="shared" si="184"/>
        <v>0</v>
      </c>
      <c r="FX271" s="677">
        <f t="shared" si="184"/>
        <v>0</v>
      </c>
      <c r="FY271" s="677">
        <f t="shared" si="184"/>
        <v>0</v>
      </c>
      <c r="FZ271" s="677">
        <f t="shared" si="184"/>
        <v>0</v>
      </c>
      <c r="GA271" s="677">
        <f t="shared" si="184"/>
        <v>0</v>
      </c>
      <c r="GB271" s="677">
        <f t="shared" si="184"/>
        <v>0</v>
      </c>
      <c r="GC271" s="677">
        <f t="shared" si="184"/>
        <v>0</v>
      </c>
      <c r="GD271" s="677">
        <f t="shared" si="184"/>
        <v>0</v>
      </c>
      <c r="GE271" s="677">
        <f t="shared" si="184"/>
        <v>0</v>
      </c>
      <c r="GF271" s="677">
        <f t="shared" si="184"/>
        <v>0</v>
      </c>
      <c r="GG271" s="677">
        <f t="shared" si="184"/>
        <v>0</v>
      </c>
      <c r="GH271" s="677">
        <f t="shared" si="184"/>
        <v>0</v>
      </c>
      <c r="GI271" s="677">
        <f t="shared" si="184"/>
        <v>0</v>
      </c>
      <c r="GJ271" s="677">
        <f t="shared" si="184"/>
        <v>0</v>
      </c>
      <c r="GK271" s="677">
        <f t="shared" si="184"/>
        <v>0</v>
      </c>
      <c r="GL271" s="677">
        <f t="shared" si="184"/>
        <v>0</v>
      </c>
      <c r="GM271" s="1491">
        <f t="shared" ref="GM271:HH271" si="185">GM219/GM$215</f>
        <v>0</v>
      </c>
      <c r="GN271" s="112">
        <f t="shared" si="185"/>
        <v>0</v>
      </c>
      <c r="GO271" s="112">
        <f t="shared" si="185"/>
        <v>0</v>
      </c>
      <c r="GP271" s="112">
        <f t="shared" si="185"/>
        <v>0</v>
      </c>
      <c r="GQ271" s="112">
        <f t="shared" si="185"/>
        <v>0</v>
      </c>
      <c r="GR271" s="112">
        <f t="shared" si="185"/>
        <v>0</v>
      </c>
      <c r="GS271" s="112">
        <f t="shared" si="185"/>
        <v>0</v>
      </c>
      <c r="GT271" s="112">
        <f t="shared" si="185"/>
        <v>0</v>
      </c>
      <c r="GU271" s="112">
        <f t="shared" si="185"/>
        <v>0</v>
      </c>
      <c r="GV271" s="112">
        <f t="shared" si="185"/>
        <v>0</v>
      </c>
      <c r="GW271" s="112">
        <f t="shared" si="185"/>
        <v>0</v>
      </c>
      <c r="GX271" s="112">
        <f t="shared" si="185"/>
        <v>0</v>
      </c>
      <c r="GY271" s="112">
        <f t="shared" si="185"/>
        <v>0</v>
      </c>
      <c r="GZ271" s="112" t="e">
        <f t="shared" si="185"/>
        <v>#DIV/0!</v>
      </c>
      <c r="HA271" s="112">
        <f t="shared" si="185"/>
        <v>0</v>
      </c>
      <c r="HB271" s="112">
        <f t="shared" si="185"/>
        <v>0</v>
      </c>
      <c r="HC271" s="112">
        <f t="shared" si="185"/>
        <v>0</v>
      </c>
      <c r="HD271" s="112">
        <f t="shared" si="185"/>
        <v>0</v>
      </c>
      <c r="HE271" s="112">
        <f t="shared" si="185"/>
        <v>0</v>
      </c>
      <c r="HF271" s="112">
        <f t="shared" si="185"/>
        <v>0</v>
      </c>
      <c r="HG271" s="112" t="e">
        <f t="shared" si="185"/>
        <v>#DIV/0!</v>
      </c>
      <c r="HH271" s="112" t="e">
        <f t="shared" si="185"/>
        <v>#DIV/0!</v>
      </c>
      <c r="HI271" s="677">
        <f t="shared" si="168"/>
        <v>0</v>
      </c>
    </row>
    <row r="272" spans="1:217" s="60" customFormat="1" x14ac:dyDescent="0.25">
      <c r="A272" s="838" t="s">
        <v>388</v>
      </c>
      <c r="B272" s="641"/>
      <c r="C272" s="935">
        <f t="shared" ref="C272:BA272" si="186">C220/C$215</f>
        <v>4.9519043480866623E-2</v>
      </c>
      <c r="D272" s="230">
        <f t="shared" si="186"/>
        <v>5.3597165505644964E-3</v>
      </c>
      <c r="E272" s="230">
        <f t="shared" si="186"/>
        <v>0</v>
      </c>
      <c r="F272" s="230">
        <f t="shared" si="158"/>
        <v>0</v>
      </c>
      <c r="G272" s="230">
        <f t="shared" si="158"/>
        <v>0</v>
      </c>
      <c r="H272" s="230">
        <f t="shared" si="158"/>
        <v>0</v>
      </c>
      <c r="I272" s="230">
        <f t="shared" si="158"/>
        <v>0</v>
      </c>
      <c r="J272" s="679">
        <f t="shared" si="158"/>
        <v>0</v>
      </c>
      <c r="K272" s="230">
        <f t="shared" si="158"/>
        <v>0</v>
      </c>
      <c r="L272" s="230">
        <f t="shared" si="158"/>
        <v>1.1983459708252726E-2</v>
      </c>
      <c r="M272" s="230">
        <f t="shared" si="158"/>
        <v>0</v>
      </c>
      <c r="N272" s="230">
        <f t="shared" si="186"/>
        <v>0</v>
      </c>
      <c r="O272" s="230">
        <f t="shared" si="186"/>
        <v>0</v>
      </c>
      <c r="P272" s="230">
        <f t="shared" si="186"/>
        <v>0</v>
      </c>
      <c r="Q272" s="230">
        <f t="shared" si="186"/>
        <v>0</v>
      </c>
      <c r="R272" s="230">
        <f t="shared" si="186"/>
        <v>0</v>
      </c>
      <c r="S272" s="230">
        <f t="shared" si="186"/>
        <v>0</v>
      </c>
      <c r="T272" s="1063">
        <f t="shared" si="186"/>
        <v>0</v>
      </c>
      <c r="U272" s="230"/>
      <c r="V272" s="230"/>
      <c r="W272" s="230"/>
      <c r="X272" s="230"/>
      <c r="Y272" s="230"/>
      <c r="AF272" s="230"/>
      <c r="AG272" s="230"/>
      <c r="AH272" s="230"/>
      <c r="AI272" s="949">
        <f t="shared" si="186"/>
        <v>0</v>
      </c>
      <c r="AJ272" s="836">
        <f t="shared" si="186"/>
        <v>0</v>
      </c>
      <c r="AK272" s="836">
        <f t="shared" si="186"/>
        <v>0</v>
      </c>
      <c r="AL272" s="836">
        <f t="shared" si="186"/>
        <v>0</v>
      </c>
      <c r="AM272" s="836">
        <f t="shared" si="186"/>
        <v>0</v>
      </c>
      <c r="AN272" s="1089">
        <f t="shared" si="186"/>
        <v>0</v>
      </c>
      <c r="AO272" s="836"/>
      <c r="AP272" s="836"/>
      <c r="AQ272" s="836"/>
      <c r="AR272" s="836"/>
      <c r="AS272" s="836"/>
      <c r="AT272" s="257">
        <f t="shared" si="186"/>
        <v>0</v>
      </c>
      <c r="AU272" s="230">
        <f t="shared" si="186"/>
        <v>0</v>
      </c>
      <c r="AV272" s="230">
        <f t="shared" si="186"/>
        <v>0</v>
      </c>
      <c r="AW272" s="230">
        <f t="shared" si="186"/>
        <v>0</v>
      </c>
      <c r="AX272" s="230">
        <f t="shared" si="186"/>
        <v>0</v>
      </c>
      <c r="AY272" s="230">
        <f t="shared" si="186"/>
        <v>0</v>
      </c>
      <c r="AZ272" s="230">
        <f t="shared" si="186"/>
        <v>0</v>
      </c>
      <c r="BA272" s="230">
        <f t="shared" si="186"/>
        <v>0</v>
      </c>
      <c r="BB272" s="1063">
        <f t="shared" ref="BB272:CV272" si="187">BB220/BB$215</f>
        <v>0</v>
      </c>
      <c r="BC272" s="230"/>
      <c r="BD272" s="230"/>
      <c r="BE272" s="230"/>
      <c r="BF272" s="230"/>
      <c r="BG272" s="230"/>
      <c r="BH272" s="257">
        <f t="shared" si="187"/>
        <v>0</v>
      </c>
      <c r="BI272" s="230">
        <f t="shared" si="187"/>
        <v>0</v>
      </c>
      <c r="BJ272" s="230">
        <f t="shared" si="187"/>
        <v>0</v>
      </c>
      <c r="BK272" s="230">
        <f t="shared" si="187"/>
        <v>0</v>
      </c>
      <c r="BL272" s="230">
        <f t="shared" si="187"/>
        <v>0</v>
      </c>
      <c r="BM272" s="230">
        <f t="shared" si="160"/>
        <v>0</v>
      </c>
      <c r="BN272" s="1225">
        <f t="shared" si="160"/>
        <v>0</v>
      </c>
      <c r="BO272" s="864"/>
      <c r="BP272" s="864"/>
      <c r="BQ272" s="864"/>
      <c r="BR272" s="864"/>
      <c r="BS272" s="1179"/>
      <c r="BT272" s="864"/>
      <c r="BU272" s="864"/>
      <c r="BV272" s="864"/>
      <c r="BW272" s="864"/>
      <c r="BX272" s="864"/>
      <c r="BY272" s="935">
        <f t="shared" si="187"/>
        <v>0</v>
      </c>
      <c r="BZ272" s="230">
        <f t="shared" si="187"/>
        <v>0</v>
      </c>
      <c r="CA272" s="230">
        <f t="shared" si="187"/>
        <v>0</v>
      </c>
      <c r="CB272" s="230">
        <f t="shared" si="187"/>
        <v>0</v>
      </c>
      <c r="CC272" s="1063">
        <f t="shared" si="187"/>
        <v>0</v>
      </c>
      <c r="CD272" s="230"/>
      <c r="CE272" s="230"/>
      <c r="CF272" s="230"/>
      <c r="CG272" s="230"/>
      <c r="CH272" s="230"/>
      <c r="CI272" s="230"/>
      <c r="CJ272" s="230"/>
      <c r="CK272" s="257">
        <f t="shared" si="187"/>
        <v>1.3545557901575443E-2</v>
      </c>
      <c r="CL272" s="230">
        <f t="shared" si="161"/>
        <v>9.3323525934877125E-3</v>
      </c>
      <c r="CM272" s="230">
        <f t="shared" si="187"/>
        <v>3.3633252034186635E-2</v>
      </c>
      <c r="CN272" s="230">
        <f t="shared" si="187"/>
        <v>2.8889290036170114E-2</v>
      </c>
      <c r="CO272" s="1063">
        <f t="shared" si="187"/>
        <v>3.4397557284621877E-2</v>
      </c>
      <c r="CP272" s="230"/>
      <c r="CQ272" s="230"/>
      <c r="CR272" s="230"/>
      <c r="CS272" s="230"/>
      <c r="CT272" s="230"/>
      <c r="CU272" s="257">
        <f t="shared" si="187"/>
        <v>0</v>
      </c>
      <c r="CV272" s="230">
        <f t="shared" si="187"/>
        <v>0</v>
      </c>
      <c r="CW272" s="230">
        <f t="shared" si="162"/>
        <v>0</v>
      </c>
      <c r="CX272" s="1063">
        <f t="shared" si="162"/>
        <v>0</v>
      </c>
      <c r="DD272" s="985"/>
      <c r="DE272" s="864"/>
      <c r="DF272" s="864"/>
      <c r="DG272" s="864"/>
      <c r="DH272" s="864"/>
      <c r="DI272" s="864"/>
      <c r="DJ272" s="864"/>
      <c r="DK272" s="864"/>
      <c r="DL272" s="1126"/>
      <c r="DM272" s="864"/>
      <c r="DN272" s="864"/>
      <c r="DO272" s="864"/>
      <c r="DP272" s="864"/>
      <c r="DQ272" s="864"/>
      <c r="DR272" s="1012"/>
      <c r="DS272" s="864"/>
      <c r="DT272" s="864"/>
      <c r="DU272" s="864"/>
      <c r="DV272" s="864"/>
      <c r="DW272" s="864"/>
      <c r="DX272" s="1126"/>
      <c r="DY272" s="864"/>
      <c r="DZ272" s="864"/>
      <c r="EA272" s="864"/>
      <c r="EB272" s="864"/>
      <c r="EC272" s="864"/>
      <c r="ED272" s="257">
        <f t="shared" si="163"/>
        <v>0</v>
      </c>
      <c r="EE272" s="864"/>
      <c r="EF272" s="864"/>
      <c r="EG272" s="864"/>
      <c r="EH272" s="864"/>
      <c r="EI272" s="864"/>
      <c r="EJ272" s="864"/>
      <c r="EK272" s="864"/>
      <c r="EL272" s="1126"/>
      <c r="EM272" s="864"/>
      <c r="EN272" s="864"/>
      <c r="ER272" s="1253"/>
      <c r="ES272" s="257">
        <f t="shared" si="164"/>
        <v>0</v>
      </c>
      <c r="ET272" s="230">
        <f t="shared" si="164"/>
        <v>0</v>
      </c>
      <c r="EU272" s="230">
        <f t="shared" si="164"/>
        <v>0</v>
      </c>
      <c r="EV272" s="230"/>
      <c r="EW272" s="1131"/>
      <c r="EX272" s="838" t="s">
        <v>388</v>
      </c>
      <c r="EY272" s="111">
        <f t="shared" ref="EY272:FO272" si="188">EY220/EY$215</f>
        <v>0</v>
      </c>
      <c r="EZ272" s="111">
        <f t="shared" si="188"/>
        <v>0</v>
      </c>
      <c r="FA272" s="111">
        <f t="shared" si="188"/>
        <v>0</v>
      </c>
      <c r="FB272" s="111">
        <f t="shared" si="188"/>
        <v>0</v>
      </c>
      <c r="FC272" s="111">
        <f t="shared" si="188"/>
        <v>0</v>
      </c>
      <c r="FD272" s="111">
        <f t="shared" si="188"/>
        <v>0</v>
      </c>
      <c r="FE272" s="111">
        <f t="shared" si="188"/>
        <v>0</v>
      </c>
      <c r="FF272" s="111">
        <f t="shared" si="188"/>
        <v>0</v>
      </c>
      <c r="FG272" s="111">
        <f t="shared" si="188"/>
        <v>0</v>
      </c>
      <c r="FH272" s="111">
        <f t="shared" si="188"/>
        <v>0</v>
      </c>
      <c r="FI272" s="111">
        <f t="shared" si="188"/>
        <v>0</v>
      </c>
      <c r="FJ272" s="111">
        <f t="shared" si="188"/>
        <v>0</v>
      </c>
      <c r="FK272" s="111">
        <f t="shared" si="188"/>
        <v>0</v>
      </c>
      <c r="FL272" s="111">
        <f t="shared" si="188"/>
        <v>0</v>
      </c>
      <c r="FM272" s="111">
        <f t="shared" si="188"/>
        <v>0</v>
      </c>
      <c r="FN272" s="111">
        <f t="shared" si="188"/>
        <v>0</v>
      </c>
      <c r="FO272" s="111">
        <f t="shared" si="188"/>
        <v>0</v>
      </c>
      <c r="FP272" s="111">
        <f t="shared" ref="FP272:FQ272" si="189">FP220/FP$215</f>
        <v>0</v>
      </c>
      <c r="FQ272" s="1382">
        <f t="shared" si="189"/>
        <v>0</v>
      </c>
      <c r="FR272" s="677">
        <f t="shared" ref="FR272:GL272" si="190">FR220/FR$215</f>
        <v>0</v>
      </c>
      <c r="FS272" s="677">
        <f t="shared" si="190"/>
        <v>0</v>
      </c>
      <c r="FT272" s="677">
        <f t="shared" si="190"/>
        <v>0</v>
      </c>
      <c r="FU272" s="677">
        <f t="shared" si="190"/>
        <v>0</v>
      </c>
      <c r="FV272" s="677">
        <f t="shared" si="190"/>
        <v>0</v>
      </c>
      <c r="FW272" s="677">
        <f t="shared" si="190"/>
        <v>0</v>
      </c>
      <c r="FX272" s="677">
        <f t="shared" si="190"/>
        <v>0</v>
      </c>
      <c r="FY272" s="677">
        <f t="shared" si="190"/>
        <v>0</v>
      </c>
      <c r="FZ272" s="677">
        <f t="shared" si="190"/>
        <v>0</v>
      </c>
      <c r="GA272" s="677">
        <f t="shared" si="190"/>
        <v>0</v>
      </c>
      <c r="GB272" s="677">
        <f t="shared" si="190"/>
        <v>0</v>
      </c>
      <c r="GC272" s="677">
        <f t="shared" si="190"/>
        <v>0</v>
      </c>
      <c r="GD272" s="677">
        <f t="shared" si="190"/>
        <v>0</v>
      </c>
      <c r="GE272" s="677">
        <f t="shared" si="190"/>
        <v>0</v>
      </c>
      <c r="GF272" s="677">
        <f t="shared" si="190"/>
        <v>0</v>
      </c>
      <c r="GG272" s="677">
        <f t="shared" si="190"/>
        <v>0</v>
      </c>
      <c r="GH272" s="677">
        <f t="shared" si="190"/>
        <v>0</v>
      </c>
      <c r="GI272" s="677">
        <f t="shared" si="190"/>
        <v>0</v>
      </c>
      <c r="GJ272" s="677">
        <f t="shared" si="190"/>
        <v>0</v>
      </c>
      <c r="GK272" s="677">
        <f t="shared" si="190"/>
        <v>0</v>
      </c>
      <c r="GL272" s="677">
        <f t="shared" si="190"/>
        <v>0</v>
      </c>
      <c r="GM272" s="1491">
        <f t="shared" ref="GM272:HH272" si="191">GM220/GM$215</f>
        <v>0</v>
      </c>
      <c r="GN272" s="112">
        <f t="shared" si="191"/>
        <v>0</v>
      </c>
      <c r="GO272" s="112">
        <f t="shared" si="191"/>
        <v>0</v>
      </c>
      <c r="GP272" s="112">
        <f t="shared" si="191"/>
        <v>0</v>
      </c>
      <c r="GQ272" s="112">
        <f t="shared" si="191"/>
        <v>0</v>
      </c>
      <c r="GR272" s="112">
        <f t="shared" si="191"/>
        <v>0</v>
      </c>
      <c r="GS272" s="112">
        <f t="shared" si="191"/>
        <v>0</v>
      </c>
      <c r="GT272" s="112">
        <f t="shared" si="191"/>
        <v>0</v>
      </c>
      <c r="GU272" s="112">
        <f t="shared" si="191"/>
        <v>0</v>
      </c>
      <c r="GV272" s="112">
        <f t="shared" si="191"/>
        <v>0</v>
      </c>
      <c r="GW272" s="112">
        <f t="shared" si="191"/>
        <v>0</v>
      </c>
      <c r="GX272" s="112">
        <f t="shared" si="191"/>
        <v>0</v>
      </c>
      <c r="GY272" s="112">
        <f t="shared" si="191"/>
        <v>0</v>
      </c>
      <c r="GZ272" s="112" t="e">
        <f t="shared" si="191"/>
        <v>#DIV/0!</v>
      </c>
      <c r="HA272" s="112">
        <f t="shared" si="191"/>
        <v>0</v>
      </c>
      <c r="HB272" s="112">
        <f t="shared" si="191"/>
        <v>0</v>
      </c>
      <c r="HC272" s="112">
        <f t="shared" si="191"/>
        <v>0</v>
      </c>
      <c r="HD272" s="112">
        <f t="shared" si="191"/>
        <v>0</v>
      </c>
      <c r="HE272" s="112">
        <f t="shared" si="191"/>
        <v>0</v>
      </c>
      <c r="HF272" s="112">
        <f t="shared" si="191"/>
        <v>0</v>
      </c>
      <c r="HG272" s="112" t="e">
        <f t="shared" si="191"/>
        <v>#DIV/0!</v>
      </c>
      <c r="HH272" s="112" t="e">
        <f t="shared" si="191"/>
        <v>#DIV/0!</v>
      </c>
      <c r="HI272" s="677">
        <f t="shared" si="168"/>
        <v>0</v>
      </c>
    </row>
    <row r="273" spans="1:217" s="60" customFormat="1" x14ac:dyDescent="0.25">
      <c r="A273" s="66" t="s">
        <v>696</v>
      </c>
      <c r="B273" s="640"/>
      <c r="C273" s="935">
        <f>C221/C$215</f>
        <v>1.6045968056096611</v>
      </c>
      <c r="D273" s="230">
        <f t="shared" ref="D273:BA273" si="192">D221/D$215</f>
        <v>0.80212587076627428</v>
      </c>
      <c r="E273" s="230">
        <f t="shared" si="192"/>
        <v>0.58514357053682897</v>
      </c>
      <c r="F273" s="230">
        <f t="shared" si="158"/>
        <v>0.89774397330210143</v>
      </c>
      <c r="G273" s="230">
        <f t="shared" si="158"/>
        <v>2.4465367747249618E-2</v>
      </c>
      <c r="H273" s="230">
        <f t="shared" si="158"/>
        <v>0.38094468869106612</v>
      </c>
      <c r="I273" s="230">
        <f t="shared" si="158"/>
        <v>0.41283874862140485</v>
      </c>
      <c r="J273" s="680">
        <f t="shared" si="158"/>
        <v>0.36316018227684754</v>
      </c>
      <c r="K273" s="230">
        <f t="shared" si="158"/>
        <v>0.45387360694926099</v>
      </c>
      <c r="L273" s="230">
        <f t="shared" si="158"/>
        <v>0.53775202398525679</v>
      </c>
      <c r="M273" s="230">
        <f t="shared" si="158"/>
        <v>0.47185928525132426</v>
      </c>
      <c r="N273" s="230">
        <f t="shared" si="192"/>
        <v>0.59524280856417633</v>
      </c>
      <c r="O273" s="230">
        <f t="shared" si="192"/>
        <v>0.57157884213317334</v>
      </c>
      <c r="P273" s="230">
        <f t="shared" si="192"/>
        <v>0.2937046899486539</v>
      </c>
      <c r="Q273" s="230">
        <f t="shared" si="192"/>
        <v>0.29804087815148067</v>
      </c>
      <c r="R273" s="230">
        <f t="shared" si="192"/>
        <v>0.26894776087904665</v>
      </c>
      <c r="S273" s="230">
        <f t="shared" si="192"/>
        <v>0.5783866864532542</v>
      </c>
      <c r="T273" s="1063">
        <f t="shared" si="192"/>
        <v>0.13165069282441891</v>
      </c>
      <c r="U273" s="230"/>
      <c r="V273" s="230"/>
      <c r="W273" s="230"/>
      <c r="X273" s="230"/>
      <c r="Y273" s="230"/>
      <c r="AF273" s="230"/>
      <c r="AG273" s="230"/>
      <c r="AH273" s="230"/>
      <c r="AI273" s="949">
        <f t="shared" si="192"/>
        <v>6.2307246022779324E-2</v>
      </c>
      <c r="AJ273" s="836">
        <f t="shared" si="192"/>
        <v>0.11617167832707841</v>
      </c>
      <c r="AK273" s="836">
        <f t="shared" si="192"/>
        <v>6.4593978329976862E-2</v>
      </c>
      <c r="AL273" s="836">
        <f t="shared" si="192"/>
        <v>6.4585387575940706E-2</v>
      </c>
      <c r="AM273" s="836">
        <f t="shared" si="192"/>
        <v>0.15250110668437361</v>
      </c>
      <c r="AN273" s="1089">
        <f t="shared" si="192"/>
        <v>3.9166197868361438E-2</v>
      </c>
      <c r="AO273" s="836"/>
      <c r="AP273" s="836"/>
      <c r="AQ273" s="836"/>
      <c r="AR273" s="836"/>
      <c r="AS273" s="836"/>
      <c r="AT273" s="257">
        <f t="shared" si="192"/>
        <v>1.2071936727475061</v>
      </c>
      <c r="AU273" s="230">
        <f t="shared" si="192"/>
        <v>0.75894349433592756</v>
      </c>
      <c r="AV273" s="230">
        <f t="shared" si="192"/>
        <v>0.54635023795427118</v>
      </c>
      <c r="AW273" s="230">
        <f t="shared" si="192"/>
        <v>0.93274999889464172</v>
      </c>
      <c r="AX273" s="230">
        <f t="shared" si="192"/>
        <v>0.94758610113839326</v>
      </c>
      <c r="AY273" s="230">
        <f t="shared" si="192"/>
        <v>0.67114117104418036</v>
      </c>
      <c r="AZ273" s="230">
        <f t="shared" si="192"/>
        <v>0.57810841564750093</v>
      </c>
      <c r="BA273" s="230">
        <f t="shared" si="192"/>
        <v>0.8419968304278922</v>
      </c>
      <c r="BB273" s="1063">
        <f t="shared" ref="BB273:CV273" si="193">BB221/BB$215</f>
        <v>1.0612570813791249</v>
      </c>
      <c r="BC273" s="230"/>
      <c r="BD273" s="230"/>
      <c r="BE273" s="230"/>
      <c r="BF273" s="230"/>
      <c r="BG273" s="230"/>
      <c r="BH273" s="257">
        <f t="shared" si="193"/>
        <v>1.4974234135922511</v>
      </c>
      <c r="BI273" s="230">
        <f t="shared" si="193"/>
        <v>1.069228602173381</v>
      </c>
      <c r="BJ273" s="230">
        <f t="shared" si="193"/>
        <v>0.95290905908013457</v>
      </c>
      <c r="BK273" s="230">
        <f t="shared" si="193"/>
        <v>0.69155339614847455</v>
      </c>
      <c r="BL273" s="230">
        <f t="shared" si="193"/>
        <v>0.68524696619180969</v>
      </c>
      <c r="BM273" s="230">
        <f t="shared" si="160"/>
        <v>2.6285918824996326</v>
      </c>
      <c r="BN273" s="1225">
        <f t="shared" si="160"/>
        <v>1.0393657684416964</v>
      </c>
      <c r="BO273" s="864"/>
      <c r="BP273" s="864"/>
      <c r="BQ273" s="864"/>
      <c r="BR273" s="864"/>
      <c r="BS273" s="1179"/>
      <c r="BT273" s="864"/>
      <c r="BU273" s="864"/>
      <c r="BV273" s="864"/>
      <c r="BW273" s="864"/>
      <c r="BX273" s="864"/>
      <c r="BY273" s="935">
        <f t="shared" si="193"/>
        <v>0.35501257635644989</v>
      </c>
      <c r="BZ273" s="230">
        <f t="shared" si="193"/>
        <v>0.29190550048328723</v>
      </c>
      <c r="CA273" s="230">
        <f t="shared" si="193"/>
        <v>0.4677909063715226</v>
      </c>
      <c r="CB273" s="230">
        <f t="shared" si="193"/>
        <v>0.32755097540537759</v>
      </c>
      <c r="CC273" s="1063">
        <f t="shared" si="193"/>
        <v>0.62399854067858451</v>
      </c>
      <c r="CD273" s="230"/>
      <c r="CE273" s="230"/>
      <c r="CF273" s="230"/>
      <c r="CG273" s="230"/>
      <c r="CH273" s="230"/>
      <c r="CI273" s="230"/>
      <c r="CJ273" s="230"/>
      <c r="CK273" s="257">
        <f t="shared" si="193"/>
        <v>1.4468085106382979E-2</v>
      </c>
      <c r="CL273" s="230">
        <f t="shared" si="161"/>
        <v>0.17186371218788174</v>
      </c>
      <c r="CM273" s="230">
        <f t="shared" si="193"/>
        <v>4.8513045438707957E-2</v>
      </c>
      <c r="CN273" s="230">
        <f t="shared" si="193"/>
        <v>0.20733297230078024</v>
      </c>
      <c r="CO273" s="1063">
        <f t="shared" si="193"/>
        <v>0.2343747907487512</v>
      </c>
      <c r="CP273" s="230"/>
      <c r="CQ273" s="230"/>
      <c r="CR273" s="230"/>
      <c r="CS273" s="230"/>
      <c r="CT273" s="230"/>
      <c r="CU273" s="257">
        <f t="shared" si="193"/>
        <v>3.2056950145159675</v>
      </c>
      <c r="CV273" s="230">
        <f t="shared" si="193"/>
        <v>0.54932753237071574</v>
      </c>
      <c r="CW273" s="230">
        <f t="shared" si="162"/>
        <v>0.11760798216247147</v>
      </c>
      <c r="CX273" s="1063">
        <f t="shared" si="162"/>
        <v>7.0403003173456491E-2</v>
      </c>
      <c r="DD273" s="985"/>
      <c r="DE273" s="864"/>
      <c r="DF273" s="864"/>
      <c r="DG273" s="864"/>
      <c r="DH273" s="864"/>
      <c r="DI273" s="864"/>
      <c r="DJ273" s="864"/>
      <c r="DK273" s="864"/>
      <c r="DL273" s="1126"/>
      <c r="DM273" s="864"/>
      <c r="DN273" s="864"/>
      <c r="DO273" s="864"/>
      <c r="DP273" s="864"/>
      <c r="DQ273" s="864"/>
      <c r="DR273" s="1012"/>
      <c r="DS273" s="864"/>
      <c r="DT273" s="864"/>
      <c r="DU273" s="864"/>
      <c r="DV273" s="864"/>
      <c r="DW273" s="864"/>
      <c r="DX273" s="1126"/>
      <c r="DY273" s="864"/>
      <c r="DZ273" s="864"/>
      <c r="EA273" s="864"/>
      <c r="EB273" s="864"/>
      <c r="EC273" s="864"/>
      <c r="ED273" s="257">
        <f t="shared" si="163"/>
        <v>0.6175313248857095</v>
      </c>
      <c r="EE273" s="864"/>
      <c r="EF273" s="864"/>
      <c r="EG273" s="864"/>
      <c r="EH273" s="864"/>
      <c r="EI273" s="864"/>
      <c r="EJ273" s="864"/>
      <c r="EK273" s="864"/>
      <c r="EL273" s="1126"/>
      <c r="EM273" s="864"/>
      <c r="EN273" s="864"/>
      <c r="ER273" s="1253"/>
      <c r="ES273" s="257">
        <f t="shared" si="164"/>
        <v>4.4530036095905148</v>
      </c>
      <c r="ET273" s="230">
        <f t="shared" si="164"/>
        <v>0.38021095529186144</v>
      </c>
      <c r="EU273" s="230">
        <f t="shared" si="164"/>
        <v>2.2317694471903276E-2</v>
      </c>
      <c r="EV273" s="230"/>
      <c r="EW273" s="1131"/>
      <c r="EX273" s="66" t="s">
        <v>696</v>
      </c>
      <c r="EY273" s="111">
        <f t="shared" ref="EY273:FO273" si="194">EY221/EY$215</f>
        <v>0.14301691124140034</v>
      </c>
      <c r="EZ273" s="111">
        <f t="shared" si="194"/>
        <v>1.6776225054419169</v>
      </c>
      <c r="FA273" s="111">
        <f t="shared" si="194"/>
        <v>1.7000923051103466E-2</v>
      </c>
      <c r="FB273" s="111">
        <f t="shared" si="194"/>
        <v>10.121539175967589</v>
      </c>
      <c r="FC273" s="111">
        <f t="shared" si="194"/>
        <v>0.14367807117537751</v>
      </c>
      <c r="FD273" s="111">
        <f t="shared" si="194"/>
        <v>0.48629379225568531</v>
      </c>
      <c r="FE273" s="111">
        <f t="shared" si="194"/>
        <v>7.6174832166833309E-2</v>
      </c>
      <c r="FF273" s="111">
        <f t="shared" si="194"/>
        <v>4.3176875679594058E-2</v>
      </c>
      <c r="FG273" s="111">
        <f t="shared" si="194"/>
        <v>3.4311408973092178E-2</v>
      </c>
      <c r="FH273" s="111">
        <f t="shared" si="194"/>
        <v>0.60385471623311271</v>
      </c>
      <c r="FI273" s="111">
        <f t="shared" si="194"/>
        <v>0.22299520410439438</v>
      </c>
      <c r="FJ273" s="111">
        <f t="shared" si="194"/>
        <v>0.36491864104343391</v>
      </c>
      <c r="FK273" s="111">
        <f t="shared" si="194"/>
        <v>7.2807850585628359E-2</v>
      </c>
      <c r="FL273" s="111">
        <f t="shared" si="194"/>
        <v>5.0548843631342766E-2</v>
      </c>
      <c r="FM273" s="111">
        <f t="shared" si="194"/>
        <v>6.7777427580871602E-2</v>
      </c>
      <c r="FN273" s="111">
        <f t="shared" si="194"/>
        <v>4.4171543417863689E-2</v>
      </c>
      <c r="FO273" s="111">
        <f t="shared" si="194"/>
        <v>4.2609773953057532E-2</v>
      </c>
      <c r="FP273" s="111">
        <f t="shared" ref="FP273:FQ273" si="195">FP221/FP$215</f>
        <v>0</v>
      </c>
      <c r="FQ273" s="1382">
        <f t="shared" si="195"/>
        <v>0</v>
      </c>
      <c r="FR273" s="677">
        <f t="shared" ref="FR273:GL273" si="196">FR221/FR$215</f>
        <v>3.9301678333473894E-2</v>
      </c>
      <c r="FS273" s="677">
        <f t="shared" si="196"/>
        <v>1.0327772418174546</v>
      </c>
      <c r="FT273" s="677">
        <f t="shared" si="196"/>
        <v>7.8123687085118895E-2</v>
      </c>
      <c r="FU273" s="677">
        <f t="shared" si="196"/>
        <v>3.8947407879446713E-2</v>
      </c>
      <c r="FV273" s="677" t="e">
        <f t="shared" si="196"/>
        <v>#VALUE!</v>
      </c>
      <c r="FW273" s="677">
        <f t="shared" si="196"/>
        <v>4.4679843768493316E-3</v>
      </c>
      <c r="FX273" s="677">
        <f t="shared" si="196"/>
        <v>2.7370640646641721E-2</v>
      </c>
      <c r="FY273" s="677">
        <f t="shared" si="196"/>
        <v>0</v>
      </c>
      <c r="FZ273" s="677">
        <f t="shared" si="196"/>
        <v>9.4715852442671979E-3</v>
      </c>
      <c r="GA273" s="677">
        <f t="shared" si="196"/>
        <v>1.1524038258964312E-2</v>
      </c>
      <c r="GB273" s="677">
        <f t="shared" si="196"/>
        <v>1.1654415185633199E-2</v>
      </c>
      <c r="GC273" s="677">
        <f t="shared" si="196"/>
        <v>0.47578245362260724</v>
      </c>
      <c r="GD273" s="677">
        <f t="shared" si="196"/>
        <v>5.7004026724855467E-2</v>
      </c>
      <c r="GE273" s="677">
        <f t="shared" si="196"/>
        <v>0.12645683578756367</v>
      </c>
      <c r="GF273" s="677">
        <f t="shared" si="196"/>
        <v>3.0778088931927034E-2</v>
      </c>
      <c r="GG273" s="677">
        <f t="shared" si="196"/>
        <v>1.3876271226248913</v>
      </c>
      <c r="GH273" s="677">
        <f t="shared" si="196"/>
        <v>4.4137262034679277E-2</v>
      </c>
      <c r="GI273" s="677">
        <f t="shared" si="196"/>
        <v>0.37644868792409775</v>
      </c>
      <c r="GJ273" s="677">
        <f t="shared" si="196"/>
        <v>3.8788200500492913E-2</v>
      </c>
      <c r="GK273" s="677">
        <f t="shared" si="196"/>
        <v>3.9872742114406515E-2</v>
      </c>
      <c r="GL273" s="677">
        <f t="shared" si="196"/>
        <v>2.6327147173068624E-2</v>
      </c>
      <c r="GM273" s="1491">
        <f t="shared" ref="GM273:HH273" si="197">GM221/GM$215</f>
        <v>1.8866055954444169E-2</v>
      </c>
      <c r="GN273" s="112">
        <f t="shared" si="197"/>
        <v>5.1936400338932365E-3</v>
      </c>
      <c r="GO273" s="112">
        <f t="shared" si="197"/>
        <v>6.8819995193463115E-2</v>
      </c>
      <c r="GP273" s="112">
        <f t="shared" si="197"/>
        <v>2.4747089624320064E-2</v>
      </c>
      <c r="GQ273" s="112">
        <f t="shared" si="197"/>
        <v>0</v>
      </c>
      <c r="GR273" s="112">
        <f t="shared" si="197"/>
        <v>2.6276196115355123E-2</v>
      </c>
      <c r="GS273" s="112">
        <f t="shared" si="197"/>
        <v>2.2210712327097679E-2</v>
      </c>
      <c r="GT273" s="112">
        <f t="shared" si="197"/>
        <v>2.5625280230812716E-2</v>
      </c>
      <c r="GU273" s="112">
        <f t="shared" si="197"/>
        <v>1.0851109506430649E-2</v>
      </c>
      <c r="GV273" s="112">
        <f t="shared" si="197"/>
        <v>1.0380691913041743E-3</v>
      </c>
      <c r="GW273" s="112">
        <f t="shared" si="197"/>
        <v>0</v>
      </c>
      <c r="GX273" s="112">
        <f t="shared" si="197"/>
        <v>1.096578902278828E-2</v>
      </c>
      <c r="GY273" s="112">
        <f t="shared" si="197"/>
        <v>1.1983883027332392E-2</v>
      </c>
      <c r="GZ273" s="112" t="e">
        <f t="shared" si="197"/>
        <v>#DIV/0!</v>
      </c>
      <c r="HA273" s="112">
        <f t="shared" si="197"/>
        <v>1.86468249186649E-2</v>
      </c>
      <c r="HB273" s="112">
        <f t="shared" si="197"/>
        <v>1.354151880766501E-2</v>
      </c>
      <c r="HC273" s="112">
        <f t="shared" si="197"/>
        <v>3.6007975320153556E-3</v>
      </c>
      <c r="HD273" s="112">
        <f t="shared" si="197"/>
        <v>1.1636880584890333E-2</v>
      </c>
      <c r="HE273" s="112">
        <f t="shared" si="197"/>
        <v>9.5333571104963318E-3</v>
      </c>
      <c r="HF273" s="112">
        <f t="shared" si="197"/>
        <v>1.5593031801839382E-3</v>
      </c>
      <c r="HG273" s="112" t="e">
        <f t="shared" si="197"/>
        <v>#DIV/0!</v>
      </c>
      <c r="HH273" s="112" t="e">
        <f t="shared" si="197"/>
        <v>#DIV/0!</v>
      </c>
      <c r="HI273" s="677">
        <f t="shared" si="168"/>
        <v>2.2949816401468788E-3</v>
      </c>
    </row>
    <row r="274" spans="1:217" s="60" customFormat="1" x14ac:dyDescent="0.25">
      <c r="A274" s="66" t="s">
        <v>697</v>
      </c>
      <c r="B274" s="640"/>
      <c r="C274" s="935">
        <f t="shared" ref="C274:BA274" si="198">C222/C$215</f>
        <v>0.87466662671181561</v>
      </c>
      <c r="D274" s="230">
        <f t="shared" si="198"/>
        <v>0.62521018496276726</v>
      </c>
      <c r="E274" s="230">
        <f t="shared" si="198"/>
        <v>0.20282979608822305</v>
      </c>
      <c r="F274" s="230">
        <f t="shared" si="158"/>
        <v>0.39383470274621168</v>
      </c>
      <c r="G274" s="230">
        <f t="shared" si="158"/>
        <v>0.14247221139059152</v>
      </c>
      <c r="H274" s="230">
        <f t="shared" si="158"/>
        <v>2.4156403215032592E-2</v>
      </c>
      <c r="I274" s="230">
        <f t="shared" si="158"/>
        <v>9.7198331616235423E-2</v>
      </c>
      <c r="J274" s="680">
        <f t="shared" si="158"/>
        <v>5.730429210895388E-2</v>
      </c>
      <c r="K274" s="230">
        <f t="shared" si="158"/>
        <v>0.39672906636140198</v>
      </c>
      <c r="L274" s="230">
        <f t="shared" si="158"/>
        <v>4.7567091787616783E-2</v>
      </c>
      <c r="M274" s="230">
        <f t="shared" si="158"/>
        <v>0.30280937800326307</v>
      </c>
      <c r="N274" s="230">
        <f t="shared" si="198"/>
        <v>0.23126531438199183</v>
      </c>
      <c r="O274" s="230">
        <f t="shared" si="198"/>
        <v>0.21984169415937513</v>
      </c>
      <c r="P274" s="230">
        <f t="shared" si="198"/>
        <v>0.14779092928340573</v>
      </c>
      <c r="Q274" s="230">
        <f t="shared" si="198"/>
        <v>4.0544724470208293E-2</v>
      </c>
      <c r="R274" s="230">
        <f t="shared" si="198"/>
        <v>0.22367291810290249</v>
      </c>
      <c r="S274" s="230">
        <f t="shared" si="198"/>
        <v>0.31883789131510143</v>
      </c>
      <c r="T274" s="1063">
        <f t="shared" si="198"/>
        <v>6.6687278076018625E-2</v>
      </c>
      <c r="U274" s="230"/>
      <c r="V274" s="230"/>
      <c r="W274" s="230"/>
      <c r="X274" s="230"/>
      <c r="Y274" s="230"/>
      <c r="AF274" s="230"/>
      <c r="AG274" s="230"/>
      <c r="AH274" s="230"/>
      <c r="AI274" s="949">
        <f t="shared" si="198"/>
        <v>0</v>
      </c>
      <c r="AJ274" s="836">
        <f t="shared" si="198"/>
        <v>0</v>
      </c>
      <c r="AK274" s="836">
        <f t="shared" si="198"/>
        <v>6.4577334687016298E-3</v>
      </c>
      <c r="AL274" s="836">
        <f t="shared" si="198"/>
        <v>3.0694360507649734E-3</v>
      </c>
      <c r="AM274" s="836">
        <f t="shared" si="198"/>
        <v>4.0947321823815849E-3</v>
      </c>
      <c r="AN274" s="1089">
        <f t="shared" si="198"/>
        <v>1.3683842422952364E-3</v>
      </c>
      <c r="AO274" s="836"/>
      <c r="AP274" s="836"/>
      <c r="AQ274" s="836"/>
      <c r="AR274" s="836"/>
      <c r="AS274" s="836"/>
      <c r="AT274" s="257">
        <f t="shared" si="198"/>
        <v>0.51109256388855773</v>
      </c>
      <c r="AU274" s="230">
        <f t="shared" si="198"/>
        <v>0.3024158830381713</v>
      </c>
      <c r="AV274" s="230">
        <f t="shared" si="198"/>
        <v>0.12665584987865011</v>
      </c>
      <c r="AW274" s="230">
        <f t="shared" si="198"/>
        <v>0.21950647961056016</v>
      </c>
      <c r="AX274" s="230">
        <f t="shared" si="198"/>
        <v>0.12780764581717152</v>
      </c>
      <c r="AY274" s="230">
        <f t="shared" si="198"/>
        <v>0.1973006410007716</v>
      </c>
      <c r="AZ274" s="230">
        <f t="shared" si="198"/>
        <v>0.27408466326891634</v>
      </c>
      <c r="BA274" s="230">
        <f t="shared" si="198"/>
        <v>0.22844690966719494</v>
      </c>
      <c r="BB274" s="1063">
        <f t="shared" ref="BB274:CV274" si="199">BB222/BB$215</f>
        <v>0.17750937179551834</v>
      </c>
      <c r="BC274" s="230"/>
      <c r="BD274" s="230"/>
      <c r="BE274" s="230"/>
      <c r="BF274" s="230"/>
      <c r="BG274" s="230"/>
      <c r="BH274" s="257">
        <f t="shared" si="199"/>
        <v>0.13783921168114685</v>
      </c>
      <c r="BI274" s="230">
        <f t="shared" si="199"/>
        <v>0.26431563439539274</v>
      </c>
      <c r="BJ274" s="230">
        <f t="shared" si="199"/>
        <v>7.1556655327242535E-2</v>
      </c>
      <c r="BK274" s="230">
        <f t="shared" si="199"/>
        <v>0.14769262544996753</v>
      </c>
      <c r="BL274" s="230">
        <f t="shared" si="199"/>
        <v>0.11437152481837737</v>
      </c>
      <c r="BM274" s="230">
        <f t="shared" si="160"/>
        <v>0.49563593091448699</v>
      </c>
      <c r="BN274" s="1225">
        <f t="shared" si="160"/>
        <v>0.29487673802009701</v>
      </c>
      <c r="BO274" s="864"/>
      <c r="BP274" s="864"/>
      <c r="BQ274" s="864"/>
      <c r="BR274" s="864"/>
      <c r="BS274" s="1179"/>
      <c r="BT274" s="864"/>
      <c r="BU274" s="864"/>
      <c r="BV274" s="864"/>
      <c r="BW274" s="864"/>
      <c r="BX274" s="864"/>
      <c r="BY274" s="935">
        <f t="shared" si="199"/>
        <v>0.47114624505928854</v>
      </c>
      <c r="BZ274" s="230">
        <f t="shared" si="199"/>
        <v>0.38659233783652153</v>
      </c>
      <c r="CA274" s="230">
        <f t="shared" si="199"/>
        <v>0.8334804068202214</v>
      </c>
      <c r="CB274" s="230">
        <f t="shared" si="199"/>
        <v>0.72271143583787834</v>
      </c>
      <c r="CC274" s="1063">
        <f t="shared" si="199"/>
        <v>0.44178037212696097</v>
      </c>
      <c r="CD274" s="230"/>
      <c r="CE274" s="230"/>
      <c r="CF274" s="230"/>
      <c r="CG274" s="230"/>
      <c r="CH274" s="230"/>
      <c r="CI274" s="230"/>
      <c r="CJ274" s="230"/>
      <c r="CK274" s="257">
        <f t="shared" si="199"/>
        <v>6.2796816631476363E-2</v>
      </c>
      <c r="CL274" s="230">
        <f t="shared" si="161"/>
        <v>0.2578251218262777</v>
      </c>
      <c r="CM274" s="230">
        <f t="shared" si="199"/>
        <v>0.22825247825760214</v>
      </c>
      <c r="CN274" s="230">
        <f t="shared" si="199"/>
        <v>6.798109259147829E-2</v>
      </c>
      <c r="CO274" s="1063">
        <f t="shared" si="199"/>
        <v>7.6060317927977392E-2</v>
      </c>
      <c r="CP274" s="230"/>
      <c r="CQ274" s="230"/>
      <c r="CR274" s="230"/>
      <c r="CS274" s="230"/>
      <c r="CT274" s="230"/>
      <c r="CU274" s="257">
        <f t="shared" si="199"/>
        <v>0.62994293723095407</v>
      </c>
      <c r="CV274" s="230">
        <f t="shared" si="199"/>
        <v>5.5215061319515313E-2</v>
      </c>
      <c r="CW274" s="230">
        <f t="shared" si="162"/>
        <v>1.082616960122074E-2</v>
      </c>
      <c r="CX274" s="1063">
        <f t="shared" si="162"/>
        <v>6.2050104491859952E-3</v>
      </c>
      <c r="DD274" s="985"/>
      <c r="DE274" s="864"/>
      <c r="DF274" s="864"/>
      <c r="DG274" s="864"/>
      <c r="DH274" s="864"/>
      <c r="DI274" s="864"/>
      <c r="DJ274" s="864"/>
      <c r="DK274" s="864"/>
      <c r="DL274" s="1126"/>
      <c r="DM274" s="864"/>
      <c r="DN274" s="864"/>
      <c r="DO274" s="864"/>
      <c r="DP274" s="864"/>
      <c r="DQ274" s="864"/>
      <c r="DR274" s="1012"/>
      <c r="DS274" s="864"/>
      <c r="DT274" s="864"/>
      <c r="DU274" s="864"/>
      <c r="DV274" s="864"/>
      <c r="DW274" s="864"/>
      <c r="DX274" s="1126"/>
      <c r="DY274" s="864"/>
      <c r="DZ274" s="864"/>
      <c r="EA274" s="864"/>
      <c r="EB274" s="864"/>
      <c r="EC274" s="864"/>
      <c r="ED274" s="257">
        <f t="shared" si="163"/>
        <v>0.31950941294025059</v>
      </c>
      <c r="EE274" s="864"/>
      <c r="EF274" s="864"/>
      <c r="EG274" s="864"/>
      <c r="EH274" s="864"/>
      <c r="EI274" s="864"/>
      <c r="EJ274" s="864"/>
      <c r="EK274" s="864"/>
      <c r="EL274" s="1126"/>
      <c r="EM274" s="864"/>
      <c r="EN274" s="864"/>
      <c r="ER274" s="1253"/>
      <c r="ES274" s="257">
        <f t="shared" si="164"/>
        <v>5.2065235579566371</v>
      </c>
      <c r="ET274" s="230">
        <f t="shared" si="164"/>
        <v>0.28580246913580248</v>
      </c>
      <c r="EU274" s="230">
        <f t="shared" si="164"/>
        <v>1.2362811446531315E-2</v>
      </c>
      <c r="EV274" s="230"/>
      <c r="EW274" s="1131"/>
      <c r="EX274" s="66" t="s">
        <v>697</v>
      </c>
      <c r="EY274" s="111">
        <f t="shared" ref="EY274:FO274" si="200">EY222/EY$215</f>
        <v>6.5797946250042358E-2</v>
      </c>
      <c r="EZ274" s="111">
        <f t="shared" si="200"/>
        <v>0.50186936076170219</v>
      </c>
      <c r="FA274" s="111">
        <f t="shared" si="200"/>
        <v>1.4567424687421331E-2</v>
      </c>
      <c r="FB274" s="111">
        <f t="shared" si="200"/>
        <v>4.1381767522298194</v>
      </c>
      <c r="FC274" s="111">
        <f t="shared" si="200"/>
        <v>5.9760458470619469E-2</v>
      </c>
      <c r="FD274" s="111">
        <f t="shared" si="200"/>
        <v>0.14757221880762139</v>
      </c>
      <c r="FE274" s="111">
        <f t="shared" si="200"/>
        <v>3.9622911012712467E-2</v>
      </c>
      <c r="FF274" s="111">
        <f t="shared" si="200"/>
        <v>2.0040473601546455E-2</v>
      </c>
      <c r="FG274" s="111">
        <f t="shared" si="200"/>
        <v>8.3773682175538079E-3</v>
      </c>
      <c r="FH274" s="111">
        <f t="shared" si="200"/>
        <v>0.30352840718489832</v>
      </c>
      <c r="FI274" s="111">
        <f t="shared" si="200"/>
        <v>3.5286080749498107E-2</v>
      </c>
      <c r="FJ274" s="111">
        <f t="shared" si="200"/>
        <v>0.12799342897200233</v>
      </c>
      <c r="FK274" s="111">
        <f t="shared" si="200"/>
        <v>2.3301264847158568E-2</v>
      </c>
      <c r="FL274" s="111">
        <f t="shared" si="200"/>
        <v>3.1991715567828788E-2</v>
      </c>
      <c r="FM274" s="111">
        <f t="shared" si="200"/>
        <v>3.0615168619810319E-2</v>
      </c>
      <c r="FN274" s="111">
        <f t="shared" si="200"/>
        <v>1.8029201395046403E-2</v>
      </c>
      <c r="FO274" s="111">
        <f t="shared" si="200"/>
        <v>1.0443279099995519E-2</v>
      </c>
      <c r="FP274" s="111">
        <f t="shared" ref="FP274:FQ274" si="201">FP222/FP$215</f>
        <v>0</v>
      </c>
      <c r="FQ274" s="1382">
        <f t="shared" si="201"/>
        <v>0</v>
      </c>
      <c r="FR274" s="677">
        <f t="shared" ref="FR274:GL274" si="202">FR222/FR$215</f>
        <v>1.1723032807624188E-2</v>
      </c>
      <c r="FS274" s="677">
        <f t="shared" si="202"/>
        <v>0.44424574695875196</v>
      </c>
      <c r="FT274" s="677">
        <f t="shared" si="202"/>
        <v>1.6784303840013445E-2</v>
      </c>
      <c r="FU274" s="677">
        <f t="shared" si="202"/>
        <v>1.3457285301945496E-2</v>
      </c>
      <c r="FV274" s="677" t="e">
        <f t="shared" si="202"/>
        <v>#VALUE!</v>
      </c>
      <c r="FW274" s="677">
        <f t="shared" si="202"/>
        <v>0</v>
      </c>
      <c r="FX274" s="677">
        <f t="shared" si="202"/>
        <v>5.7470076282223554E-3</v>
      </c>
      <c r="FY274" s="677">
        <f t="shared" si="202"/>
        <v>0</v>
      </c>
      <c r="FZ274" s="677">
        <f t="shared" si="202"/>
        <v>2.0874875373878363E-3</v>
      </c>
      <c r="GA274" s="677">
        <f t="shared" si="202"/>
        <v>0</v>
      </c>
      <c r="GB274" s="677">
        <f t="shared" si="202"/>
        <v>5.6294779938587513E-3</v>
      </c>
      <c r="GC274" s="677">
        <f t="shared" si="202"/>
        <v>0.22436316822489077</v>
      </c>
      <c r="GD274" s="677">
        <f t="shared" si="202"/>
        <v>9.6956335905338219E-3</v>
      </c>
      <c r="GE274" s="677">
        <f t="shared" si="202"/>
        <v>4.4269197664410169E-2</v>
      </c>
      <c r="GF274" s="677">
        <f t="shared" si="202"/>
        <v>1.3687874584521972E-2</v>
      </c>
      <c r="GG274" s="677">
        <f t="shared" si="202"/>
        <v>0.49653568828240602</v>
      </c>
      <c r="GH274" s="677">
        <f t="shared" si="202"/>
        <v>1.8649205771795803E-2</v>
      </c>
      <c r="GI274" s="677">
        <f t="shared" si="202"/>
        <v>0.16175263716247323</v>
      </c>
      <c r="GJ274" s="677">
        <f t="shared" si="202"/>
        <v>1.1526503374535528E-2</v>
      </c>
      <c r="GK274" s="677">
        <f t="shared" si="202"/>
        <v>1.8000293028026037E-2</v>
      </c>
      <c r="GL274" s="677">
        <f t="shared" si="202"/>
        <v>9.6715972848903358E-3</v>
      </c>
      <c r="GM274" s="1491">
        <f t="shared" ref="GM274:HH274" si="203">GM222/GM$215</f>
        <v>3.5959395890071799E-2</v>
      </c>
      <c r="GN274" s="112">
        <f t="shared" si="203"/>
        <v>5.814683746199472E-2</v>
      </c>
      <c r="GO274" s="112">
        <f t="shared" si="203"/>
        <v>1.6005767844268205E-2</v>
      </c>
      <c r="GP274" s="112">
        <f t="shared" si="203"/>
        <v>7.4963143714096889E-2</v>
      </c>
      <c r="GQ274" s="112">
        <f t="shared" si="203"/>
        <v>6.1930517994591219E-2</v>
      </c>
      <c r="GR274" s="112">
        <f t="shared" si="203"/>
        <v>4.5612059677153205E-2</v>
      </c>
      <c r="GS274" s="112">
        <f t="shared" si="203"/>
        <v>9.5982369548879815E-2</v>
      </c>
      <c r="GT274" s="112">
        <f t="shared" si="203"/>
        <v>2.4523851297346824E-2</v>
      </c>
      <c r="GU274" s="112">
        <f t="shared" si="203"/>
        <v>1.9350494740334512E-2</v>
      </c>
      <c r="GV274" s="112">
        <f t="shared" si="203"/>
        <v>2.6081488431517377E-2</v>
      </c>
      <c r="GW274" s="112">
        <f t="shared" si="203"/>
        <v>0</v>
      </c>
      <c r="GX274" s="112">
        <f t="shared" si="203"/>
        <v>9.8140004188322204E-3</v>
      </c>
      <c r="GY274" s="112">
        <f t="shared" si="203"/>
        <v>4.1175126692697517E-2</v>
      </c>
      <c r="GZ274" s="112" t="e">
        <f t="shared" si="203"/>
        <v>#DIV/0!</v>
      </c>
      <c r="HA274" s="112">
        <f t="shared" si="203"/>
        <v>9.2551311402980285E-2</v>
      </c>
      <c r="HB274" s="112">
        <f t="shared" si="203"/>
        <v>2.246510527560918E-2</v>
      </c>
      <c r="HC274" s="112">
        <f t="shared" si="203"/>
        <v>7.1976272430587934E-2</v>
      </c>
      <c r="HD274" s="112">
        <f t="shared" si="203"/>
        <v>1.0032493907392364E-2</v>
      </c>
      <c r="HE274" s="112">
        <f t="shared" si="203"/>
        <v>6.2848825440279159E-3</v>
      </c>
      <c r="HF274" s="112">
        <f t="shared" si="203"/>
        <v>6.982102774963749E-3</v>
      </c>
      <c r="HG274" s="112" t="e">
        <f t="shared" si="203"/>
        <v>#DIV/0!</v>
      </c>
      <c r="HH274" s="112" t="e">
        <f t="shared" si="203"/>
        <v>#DIV/0!</v>
      </c>
      <c r="HI274" s="677">
        <f t="shared" si="168"/>
        <v>0</v>
      </c>
    </row>
    <row r="275" spans="1:217" s="60" customFormat="1" x14ac:dyDescent="0.25">
      <c r="A275" s="839" t="s">
        <v>698</v>
      </c>
      <c r="B275" s="640"/>
      <c r="C275" s="935">
        <f t="shared" ref="C275:BA275" si="204">C223/C$215</f>
        <v>2.1160888196338137</v>
      </c>
      <c r="D275" s="230">
        <f t="shared" si="204"/>
        <v>1.1688235647369685</v>
      </c>
      <c r="E275" s="230">
        <f t="shared" si="204"/>
        <v>0.80299625468164793</v>
      </c>
      <c r="F275" s="230">
        <f t="shared" si="158"/>
        <v>1.0074839129785973</v>
      </c>
      <c r="G275" s="230">
        <f t="shared" si="158"/>
        <v>1.0208507673906091E-2</v>
      </c>
      <c r="H275" s="230">
        <f t="shared" si="158"/>
        <v>0.35305545974878738</v>
      </c>
      <c r="I275" s="230">
        <f t="shared" si="158"/>
        <v>0.30944071019774616</v>
      </c>
      <c r="J275" s="680">
        <f t="shared" si="158"/>
        <v>0.24125693955918395</v>
      </c>
      <c r="K275" s="230">
        <f t="shared" si="158"/>
        <v>0.4295141577724656</v>
      </c>
      <c r="L275" s="230">
        <f t="shared" si="158"/>
        <v>0.31963838741324141</v>
      </c>
      <c r="M275" s="230">
        <f t="shared" si="158"/>
        <v>0.44123997049817848</v>
      </c>
      <c r="N275" s="230">
        <f t="shared" si="204"/>
        <v>0.77790241906747781</v>
      </c>
      <c r="O275" s="230">
        <f t="shared" si="204"/>
        <v>0.61075106167494708</v>
      </c>
      <c r="P275" s="230">
        <f t="shared" si="204"/>
        <v>0.35425824234161923</v>
      </c>
      <c r="Q275" s="230">
        <f t="shared" si="204"/>
        <v>0.25784863366374361</v>
      </c>
      <c r="R275" s="230">
        <f t="shared" si="204"/>
        <v>0.2956793336803748</v>
      </c>
      <c r="S275" s="230">
        <f t="shared" si="204"/>
        <v>0.47915341671966644</v>
      </c>
      <c r="T275" s="1063">
        <f t="shared" si="204"/>
        <v>0.18013434891368504</v>
      </c>
      <c r="U275" s="230"/>
      <c r="V275" s="230"/>
      <c r="W275" s="230"/>
      <c r="X275" s="230"/>
      <c r="Y275" s="230"/>
      <c r="AF275" s="230"/>
      <c r="AG275" s="230"/>
      <c r="AH275" s="230"/>
      <c r="AI275" s="949">
        <f t="shared" si="204"/>
        <v>0.24877095483831568</v>
      </c>
      <c r="AJ275" s="836">
        <f t="shared" si="204"/>
        <v>0.11183184296282568</v>
      </c>
      <c r="AK275" s="836">
        <f t="shared" si="204"/>
        <v>0.19319940748631059</v>
      </c>
      <c r="AL275" s="836">
        <f t="shared" si="204"/>
        <v>0.15010019402652755</v>
      </c>
      <c r="AM275" s="836">
        <f t="shared" si="204"/>
        <v>0.10190982103332701</v>
      </c>
      <c r="AN275" s="1089">
        <f t="shared" si="204"/>
        <v>0.13349348497057975</v>
      </c>
      <c r="AO275" s="836"/>
      <c r="AP275" s="836"/>
      <c r="AQ275" s="836"/>
      <c r="AR275" s="836"/>
      <c r="AS275" s="836"/>
      <c r="AT275" s="257">
        <f t="shared" si="204"/>
        <v>1.6133698978577957</v>
      </c>
      <c r="AU275" s="230">
        <f t="shared" si="204"/>
        <v>0.85992605473300354</v>
      </c>
      <c r="AV275" s="230">
        <f t="shared" si="204"/>
        <v>0.40958415626793698</v>
      </c>
      <c r="AW275" s="230">
        <f t="shared" si="204"/>
        <v>0.70406904510304147</v>
      </c>
      <c r="AX275" s="230">
        <f t="shared" si="204"/>
        <v>0.94323819661188191</v>
      </c>
      <c r="AY275" s="230">
        <f t="shared" si="204"/>
        <v>0.44748923403209745</v>
      </c>
      <c r="AZ275" s="230">
        <f t="shared" si="204"/>
        <v>0.57805104275236907</v>
      </c>
      <c r="BA275" s="230">
        <f t="shared" si="204"/>
        <v>1.0359839656940431</v>
      </c>
      <c r="BB275" s="1063">
        <f t="shared" ref="BB275:CV275" si="205">BB223/BB$215</f>
        <v>1.2081295072873064</v>
      </c>
      <c r="BC275" s="230"/>
      <c r="BD275" s="230"/>
      <c r="BE275" s="230"/>
      <c r="BF275" s="230"/>
      <c r="BG275" s="230"/>
      <c r="BH275" s="257">
        <f t="shared" si="205"/>
        <v>1.9706805452569824</v>
      </c>
      <c r="BI275" s="230">
        <f t="shared" si="205"/>
        <v>0.9618018833504981</v>
      </c>
      <c r="BJ275" s="230">
        <f t="shared" si="205"/>
        <v>0.87485155447891483</v>
      </c>
      <c r="BK275" s="230">
        <f t="shared" si="205"/>
        <v>0.70266243090662317</v>
      </c>
      <c r="BL275" s="230">
        <f t="shared" si="205"/>
        <v>0.83524493688867241</v>
      </c>
      <c r="BM275" s="230">
        <f t="shared" si="160"/>
        <v>2.3218317237717314</v>
      </c>
      <c r="BN275" s="1225">
        <f t="shared" si="160"/>
        <v>1.1676448607917898</v>
      </c>
      <c r="BO275" s="864"/>
      <c r="BP275" s="864"/>
      <c r="BQ275" s="864"/>
      <c r="BR275" s="864"/>
      <c r="BS275" s="1179"/>
      <c r="BT275" s="864"/>
      <c r="BU275" s="864"/>
      <c r="BV275" s="864"/>
      <c r="BW275" s="864"/>
      <c r="BX275" s="864"/>
      <c r="BY275" s="935">
        <f t="shared" si="205"/>
        <v>0.70549766439094508</v>
      </c>
      <c r="BZ275" s="230">
        <f t="shared" si="205"/>
        <v>0.45210960505316161</v>
      </c>
      <c r="CA275" s="230">
        <f t="shared" si="205"/>
        <v>0.47889620101705055</v>
      </c>
      <c r="CB275" s="230">
        <f t="shared" si="205"/>
        <v>0.52660864707525401</v>
      </c>
      <c r="CC275" s="1063">
        <f t="shared" si="205"/>
        <v>1.0243998540678585</v>
      </c>
      <c r="CD275" s="230"/>
      <c r="CE275" s="230"/>
      <c r="CF275" s="230"/>
      <c r="CG275" s="230"/>
      <c r="CH275" s="230"/>
      <c r="CI275" s="230"/>
      <c r="CJ275" s="230"/>
      <c r="CK275" s="257">
        <f t="shared" si="205"/>
        <v>3.6719181419522497E-2</v>
      </c>
      <c r="CL275" s="230">
        <f t="shared" si="161"/>
        <v>0.13597914176506903</v>
      </c>
      <c r="CM275" s="230">
        <f t="shared" si="205"/>
        <v>0.15284922765810635</v>
      </c>
      <c r="CN275" s="230">
        <f t="shared" si="205"/>
        <v>7.121032820533392E-2</v>
      </c>
      <c r="CO275" s="1063">
        <f t="shared" si="205"/>
        <v>7.0770446358023861E-2</v>
      </c>
      <c r="CP275" s="230"/>
      <c r="CQ275" s="230"/>
      <c r="CR275" s="230"/>
      <c r="CS275" s="230"/>
      <c r="CT275" s="230"/>
      <c r="CU275" s="257">
        <f t="shared" si="205"/>
        <v>1.8253954349784762</v>
      </c>
      <c r="CV275" s="230">
        <f t="shared" si="205"/>
        <v>0.1555749735718083</v>
      </c>
      <c r="CW275" s="230">
        <f t="shared" si="162"/>
        <v>2.4985497142180626</v>
      </c>
      <c r="CX275" s="1063">
        <f t="shared" si="162"/>
        <v>1.2980727056941614</v>
      </c>
      <c r="DD275" s="985"/>
      <c r="DE275" s="864"/>
      <c r="DF275" s="864"/>
      <c r="DG275" s="864"/>
      <c r="DH275" s="864"/>
      <c r="DI275" s="864"/>
      <c r="DJ275" s="864"/>
      <c r="DK275" s="864"/>
      <c r="DL275" s="1126"/>
      <c r="DM275" s="864"/>
      <c r="DN275" s="864"/>
      <c r="DO275" s="864"/>
      <c r="DP275" s="864"/>
      <c r="DQ275" s="864"/>
      <c r="DR275" s="1012"/>
      <c r="DS275" s="864"/>
      <c r="DT275" s="864"/>
      <c r="DU275" s="864"/>
      <c r="DV275" s="864"/>
      <c r="DW275" s="864"/>
      <c r="DX275" s="1126"/>
      <c r="DY275" s="864"/>
      <c r="DZ275" s="864"/>
      <c r="EA275" s="864"/>
      <c r="EB275" s="864"/>
      <c r="EC275" s="864"/>
      <c r="ED275" s="257">
        <f t="shared" si="163"/>
        <v>0.78250758252349917</v>
      </c>
      <c r="EE275" s="864"/>
      <c r="EF275" s="864"/>
      <c r="EG275" s="864"/>
      <c r="EH275" s="864"/>
      <c r="EI275" s="864"/>
      <c r="EJ275" s="864"/>
      <c r="EK275" s="864"/>
      <c r="EL275" s="1126"/>
      <c r="EM275" s="864"/>
      <c r="EN275" s="864"/>
      <c r="ER275" s="1253"/>
      <c r="ES275" s="257">
        <f t="shared" si="164"/>
        <v>0.4657865799727488</v>
      </c>
      <c r="ET275" s="230">
        <f t="shared" si="164"/>
        <v>0.81347836509648808</v>
      </c>
      <c r="EU275" s="230">
        <f t="shared" si="164"/>
        <v>0.13352596760702609</v>
      </c>
      <c r="EV275" s="230"/>
      <c r="EW275" s="1131"/>
      <c r="EX275" s="839" t="s">
        <v>698</v>
      </c>
      <c r="EY275" s="111">
        <f t="shared" ref="EY275:FO275" si="206">EY223/EY$215</f>
        <v>0.82161859897651401</v>
      </c>
      <c r="EZ275" s="111">
        <f t="shared" si="206"/>
        <v>1.3088516309134113</v>
      </c>
      <c r="FA275" s="111">
        <f t="shared" si="206"/>
        <v>0.61208357808173197</v>
      </c>
      <c r="FB275" s="111">
        <f t="shared" si="206"/>
        <v>2.0421463914554274</v>
      </c>
      <c r="FC275" s="111">
        <f t="shared" si="206"/>
        <v>0.46313964927622231</v>
      </c>
      <c r="FD275" s="111">
        <f t="shared" si="206"/>
        <v>0.60622311001843887</v>
      </c>
      <c r="FE275" s="111">
        <f t="shared" si="206"/>
        <v>0.90292815312098273</v>
      </c>
      <c r="FF275" s="111">
        <f t="shared" si="206"/>
        <v>0.80548507913495226</v>
      </c>
      <c r="FG275" s="111">
        <f t="shared" si="206"/>
        <v>0.5225472927496384</v>
      </c>
      <c r="FH275" s="111">
        <f t="shared" si="206"/>
        <v>0.99951206123631486</v>
      </c>
      <c r="FI275" s="111">
        <f t="shared" si="206"/>
        <v>0.74277827347758196</v>
      </c>
      <c r="FJ275" s="111">
        <f t="shared" si="206"/>
        <v>0.62460170223613221</v>
      </c>
      <c r="FK275" s="111">
        <f t="shared" si="206"/>
        <v>0.88390657472783074</v>
      </c>
      <c r="FL275" s="111">
        <f t="shared" si="206"/>
        <v>0.66880220918191235</v>
      </c>
      <c r="FM275" s="111">
        <f t="shared" si="206"/>
        <v>0.72247213546889777</v>
      </c>
      <c r="FN275" s="111">
        <f t="shared" si="206"/>
        <v>0.96995625701956611</v>
      </c>
      <c r="FO275" s="111">
        <f t="shared" si="206"/>
        <v>0.91558722902006484</v>
      </c>
      <c r="FP275" s="111">
        <f t="shared" ref="FP275:FQ275" si="207">FP223/FP$215</f>
        <v>0</v>
      </c>
      <c r="FQ275" s="1382">
        <f t="shared" si="207"/>
        <v>0</v>
      </c>
      <c r="FR275" s="677">
        <f t="shared" ref="FR275:GL275" si="208">FR223/FR$215</f>
        <v>0</v>
      </c>
      <c r="FS275" s="677">
        <f t="shared" si="208"/>
        <v>0</v>
      </c>
      <c r="FT275" s="677">
        <f t="shared" si="208"/>
        <v>0</v>
      </c>
      <c r="FU275" s="677">
        <f t="shared" si="208"/>
        <v>0</v>
      </c>
      <c r="FV275" s="677" t="e">
        <f t="shared" si="208"/>
        <v>#VALUE!</v>
      </c>
      <c r="FW275" s="677">
        <f t="shared" si="208"/>
        <v>0</v>
      </c>
      <c r="FX275" s="677">
        <f t="shared" si="208"/>
        <v>0</v>
      </c>
      <c r="FY275" s="677">
        <f t="shared" si="208"/>
        <v>0</v>
      </c>
      <c r="FZ275" s="677">
        <f t="shared" si="208"/>
        <v>0</v>
      </c>
      <c r="GA275" s="677">
        <f t="shared" si="208"/>
        <v>0</v>
      </c>
      <c r="GB275" s="677">
        <f t="shared" si="208"/>
        <v>0</v>
      </c>
      <c r="GC275" s="677">
        <f t="shared" si="208"/>
        <v>0</v>
      </c>
      <c r="GD275" s="677">
        <f t="shared" si="208"/>
        <v>0</v>
      </c>
      <c r="GE275" s="677">
        <f t="shared" si="208"/>
        <v>0</v>
      </c>
      <c r="GF275" s="677">
        <f t="shared" si="208"/>
        <v>0</v>
      </c>
      <c r="GG275" s="677">
        <f t="shared" si="208"/>
        <v>0.6441271108814618</v>
      </c>
      <c r="GH275" s="677">
        <f t="shared" si="208"/>
        <v>0</v>
      </c>
      <c r="GI275" s="677">
        <f t="shared" si="208"/>
        <v>0</v>
      </c>
      <c r="GJ275" s="677">
        <f t="shared" si="208"/>
        <v>0</v>
      </c>
      <c r="GK275" s="677">
        <f t="shared" si="208"/>
        <v>0</v>
      </c>
      <c r="GL275" s="677">
        <f t="shared" si="208"/>
        <v>0</v>
      </c>
      <c r="GM275" s="1491">
        <f t="shared" ref="GM275:HH275" si="209">GM223/GM$215</f>
        <v>6.8432780391185933E-3</v>
      </c>
      <c r="GN275" s="112">
        <f t="shared" si="209"/>
        <v>0.58476798086029014</v>
      </c>
      <c r="GO275" s="112">
        <f t="shared" si="209"/>
        <v>1.0212833453496755</v>
      </c>
      <c r="GP275" s="112">
        <f t="shared" si="209"/>
        <v>0.90353311982105633</v>
      </c>
      <c r="GQ275" s="112">
        <f t="shared" si="209"/>
        <v>0.65003120449344709</v>
      </c>
      <c r="GR275" s="112">
        <f t="shared" si="209"/>
        <v>0.97629609497092829</v>
      </c>
      <c r="GS275" s="112">
        <f t="shared" si="209"/>
        <v>1.2673917900595129</v>
      </c>
      <c r="GT275" s="112">
        <f t="shared" si="209"/>
        <v>0.72864884886055714</v>
      </c>
      <c r="GU275" s="112">
        <f t="shared" si="209"/>
        <v>1.2297273561154589</v>
      </c>
      <c r="GV275" s="112">
        <f t="shared" si="209"/>
        <v>0.44087996326832091</v>
      </c>
      <c r="GW275" s="112">
        <f t="shared" si="209"/>
        <v>0.41365426524768634</v>
      </c>
      <c r="GX275" s="112">
        <f t="shared" si="209"/>
        <v>0.83361890075580181</v>
      </c>
      <c r="GY275" s="112">
        <f t="shared" si="209"/>
        <v>1.0279035473955305</v>
      </c>
      <c r="GZ275" s="112" t="e">
        <f t="shared" si="209"/>
        <v>#DIV/0!</v>
      </c>
      <c r="HA275" s="112">
        <f t="shared" si="209"/>
        <v>0.90570149013937418</v>
      </c>
      <c r="HB275" s="112">
        <f t="shared" si="209"/>
        <v>0.43882659096285781</v>
      </c>
      <c r="HC275" s="112">
        <f t="shared" si="209"/>
        <v>0.38960034123260356</v>
      </c>
      <c r="HD275" s="112">
        <f t="shared" si="209"/>
        <v>0.59501421608448413</v>
      </c>
      <c r="HE275" s="112">
        <f t="shared" si="209"/>
        <v>0.36275917910951311</v>
      </c>
      <c r="HF275" s="112">
        <f t="shared" si="209"/>
        <v>0.12475418628210476</v>
      </c>
      <c r="HG275" s="112" t="e">
        <f t="shared" si="209"/>
        <v>#DIV/0!</v>
      </c>
      <c r="HH275" s="112" t="e">
        <f t="shared" si="209"/>
        <v>#DIV/0!</v>
      </c>
      <c r="HI275" s="677">
        <f t="shared" si="168"/>
        <v>0</v>
      </c>
    </row>
    <row r="276" spans="1:217" s="60" customFormat="1" x14ac:dyDescent="0.25">
      <c r="A276" s="66" t="s">
        <v>734</v>
      </c>
      <c r="B276" s="640"/>
      <c r="C276" s="935">
        <f t="shared" ref="C276:BA276" si="210">C224/C$215</f>
        <v>2.1181115339666179</v>
      </c>
      <c r="D276" s="230">
        <f t="shared" si="210"/>
        <v>0.26552366082152296</v>
      </c>
      <c r="E276" s="230">
        <f t="shared" si="210"/>
        <v>0.12832108013131732</v>
      </c>
      <c r="F276" s="230">
        <f t="shared" si="158"/>
        <v>0.31148000596904235</v>
      </c>
      <c r="G276" s="230">
        <f t="shared" si="158"/>
        <v>1.3043230620265422E-2</v>
      </c>
      <c r="H276" s="230">
        <f t="shared" si="158"/>
        <v>1.6363310907273117E-2</v>
      </c>
      <c r="I276" s="230">
        <f t="shared" si="158"/>
        <v>1.8267803733439839E-2</v>
      </c>
      <c r="J276" s="680">
        <f t="shared" si="158"/>
        <v>2.1023671794136493E-2</v>
      </c>
      <c r="K276" s="230">
        <f t="shared" si="158"/>
        <v>0.10462610686508872</v>
      </c>
      <c r="L276" s="230">
        <f t="shared" si="158"/>
        <v>1.7127087019905195E-2</v>
      </c>
      <c r="M276" s="230">
        <f t="shared" si="158"/>
        <v>0.21667746910131194</v>
      </c>
      <c r="N276" s="230">
        <f t="shared" si="210"/>
        <v>0.19477914296649201</v>
      </c>
      <c r="O276" s="230">
        <f t="shared" si="210"/>
        <v>0.17358439718161706</v>
      </c>
      <c r="P276" s="230">
        <f t="shared" si="210"/>
        <v>0.16071026624366669</v>
      </c>
      <c r="Q276" s="230">
        <f t="shared" si="210"/>
        <v>2.2715905897371165E-2</v>
      </c>
      <c r="R276" s="230">
        <f t="shared" si="210"/>
        <v>0.1624951343847752</v>
      </c>
      <c r="S276" s="230">
        <f t="shared" si="210"/>
        <v>0.21607130238145714</v>
      </c>
      <c r="T276" s="1063">
        <f t="shared" si="210"/>
        <v>5.4732660651882668E-2</v>
      </c>
      <c r="U276" s="230"/>
      <c r="V276" s="230"/>
      <c r="W276" s="230"/>
      <c r="X276" s="230"/>
      <c r="Y276" s="230"/>
      <c r="AF276" s="230"/>
      <c r="AG276" s="230"/>
      <c r="AH276" s="230"/>
      <c r="AI276" s="949">
        <f t="shared" si="210"/>
        <v>7.9697089987480537E-3</v>
      </c>
      <c r="AJ276" s="836">
        <f t="shared" si="210"/>
        <v>0</v>
      </c>
      <c r="AK276" s="836">
        <f t="shared" si="210"/>
        <v>0</v>
      </c>
      <c r="AL276" s="836">
        <f t="shared" si="210"/>
        <v>0</v>
      </c>
      <c r="AM276" s="836">
        <f t="shared" si="210"/>
        <v>0</v>
      </c>
      <c r="AN276" s="1089">
        <f t="shared" si="210"/>
        <v>0</v>
      </c>
      <c r="AO276" s="836"/>
      <c r="AP276" s="836"/>
      <c r="AQ276" s="836"/>
      <c r="AR276" s="836"/>
      <c r="AS276" s="836"/>
      <c r="AT276" s="257">
        <f t="shared" si="210"/>
        <v>0.964341639839434</v>
      </c>
      <c r="AU276" s="230">
        <f t="shared" si="210"/>
        <v>0.62909189134435195</v>
      </c>
      <c r="AV276" s="230">
        <f t="shared" si="210"/>
        <v>6.0119044928839696E-2</v>
      </c>
      <c r="AW276" s="230">
        <f t="shared" si="210"/>
        <v>0.11761012685092254</v>
      </c>
      <c r="AX276" s="230">
        <f t="shared" si="210"/>
        <v>0.13383788269678326</v>
      </c>
      <c r="AY276" s="230">
        <f t="shared" si="210"/>
        <v>7.094546536138735E-2</v>
      </c>
      <c r="AZ276" s="230">
        <f t="shared" si="210"/>
        <v>0.13728377590147162</v>
      </c>
      <c r="BA276" s="230">
        <f t="shared" si="210"/>
        <v>0.28024144681644447</v>
      </c>
      <c r="BB276" s="1063">
        <f t="shared" ref="BB276:CV276" si="211">BB224/BB$215</f>
        <v>0.2526350295022442</v>
      </c>
      <c r="BC276" s="230"/>
      <c r="BD276" s="230"/>
      <c r="BE276" s="230"/>
      <c r="BF276" s="230"/>
      <c r="BG276" s="230"/>
      <c r="BH276" s="257">
        <f t="shared" si="211"/>
        <v>0.13942480331668461</v>
      </c>
      <c r="BI276" s="230">
        <f t="shared" si="211"/>
        <v>0.16496173722688415</v>
      </c>
      <c r="BJ276" s="230">
        <f t="shared" si="211"/>
        <v>6.2188619255572328E-2</v>
      </c>
      <c r="BK276" s="230">
        <f t="shared" si="211"/>
        <v>9.5230835808564632E-2</v>
      </c>
      <c r="BL276" s="230">
        <f t="shared" si="211"/>
        <v>0.1088761719225618</v>
      </c>
      <c r="BM276" s="230">
        <f t="shared" si="160"/>
        <v>0.43899548184917059</v>
      </c>
      <c r="BN276" s="1225">
        <f t="shared" si="160"/>
        <v>0.15683474469371339</v>
      </c>
      <c r="BO276" s="864"/>
      <c r="BP276" s="864"/>
      <c r="BQ276" s="864"/>
      <c r="BR276" s="864"/>
      <c r="BS276" s="1179"/>
      <c r="BT276" s="864"/>
      <c r="BU276" s="864"/>
      <c r="BV276" s="864"/>
      <c r="BW276" s="864"/>
      <c r="BX276" s="864"/>
      <c r="BY276" s="935">
        <f t="shared" si="211"/>
        <v>0.30495867768595042</v>
      </c>
      <c r="BZ276" s="230">
        <f t="shared" si="211"/>
        <v>0.20310053124133642</v>
      </c>
      <c r="CA276" s="230">
        <f t="shared" si="211"/>
        <v>0.30577325755309603</v>
      </c>
      <c r="CB276" s="230">
        <f t="shared" si="211"/>
        <v>0.33216706114108463</v>
      </c>
      <c r="CC276" s="1063">
        <f t="shared" si="211"/>
        <v>0.1876614374315943</v>
      </c>
      <c r="CD276" s="230"/>
      <c r="CE276" s="230"/>
      <c r="CF276" s="230"/>
      <c r="CG276" s="230"/>
      <c r="CH276" s="230"/>
      <c r="CI276" s="230"/>
      <c r="CJ276" s="230"/>
      <c r="CK276" s="257">
        <f t="shared" si="211"/>
        <v>2.5350008120838069E-2</v>
      </c>
      <c r="CL276" s="230">
        <f t="shared" si="161"/>
        <v>9.555646040481789E-3</v>
      </c>
      <c r="CM276" s="230">
        <f t="shared" si="211"/>
        <v>0.26364151858607804</v>
      </c>
      <c r="CN276" s="230">
        <f t="shared" si="211"/>
        <v>1.0403086159750219E-2</v>
      </c>
      <c r="CO276" s="1063">
        <f t="shared" si="211"/>
        <v>1.2548378888725209E-2</v>
      </c>
      <c r="CP276" s="230"/>
      <c r="CQ276" s="230"/>
      <c r="CR276" s="230"/>
      <c r="CS276" s="230"/>
      <c r="CT276" s="230"/>
      <c r="CU276" s="257">
        <f t="shared" si="211"/>
        <v>0</v>
      </c>
      <c r="CV276" s="230">
        <f t="shared" si="211"/>
        <v>1.514808953199186E-2</v>
      </c>
      <c r="CW276" s="230">
        <f t="shared" si="162"/>
        <v>0</v>
      </c>
      <c r="CX276" s="1063">
        <f t="shared" si="162"/>
        <v>0</v>
      </c>
      <c r="DD276" s="985"/>
      <c r="DE276" s="864"/>
      <c r="DF276" s="864"/>
      <c r="DG276" s="864"/>
      <c r="DH276" s="864"/>
      <c r="DI276" s="864"/>
      <c r="DJ276" s="864"/>
      <c r="DK276" s="864"/>
      <c r="DL276" s="1126"/>
      <c r="DM276" s="864"/>
      <c r="DN276" s="864"/>
      <c r="DO276" s="864"/>
      <c r="DP276" s="864"/>
      <c r="DQ276" s="864"/>
      <c r="DR276" s="1012"/>
      <c r="DS276" s="864"/>
      <c r="DT276" s="864"/>
      <c r="DU276" s="864"/>
      <c r="DV276" s="864"/>
      <c r="DW276" s="864"/>
      <c r="DX276" s="1126"/>
      <c r="DY276" s="864"/>
      <c r="DZ276" s="864"/>
      <c r="EA276" s="864"/>
      <c r="EB276" s="864"/>
      <c r="EC276" s="864"/>
      <c r="ED276" s="257">
        <f t="shared" si="163"/>
        <v>0.19885223142834405</v>
      </c>
      <c r="EE276" s="864"/>
      <c r="EF276" s="864"/>
      <c r="EG276" s="864"/>
      <c r="EH276" s="864"/>
      <c r="EI276" s="864"/>
      <c r="EJ276" s="864"/>
      <c r="EK276" s="864"/>
      <c r="EL276" s="1126"/>
      <c r="EM276" s="864"/>
      <c r="EN276" s="864"/>
      <c r="ER276" s="1253"/>
      <c r="ES276" s="257">
        <f t="shared" si="164"/>
        <v>8.988119427246432E-3</v>
      </c>
      <c r="ET276" s="230">
        <f t="shared" si="164"/>
        <v>1.4203523912261777E-3</v>
      </c>
      <c r="EU276" s="230">
        <f t="shared" si="164"/>
        <v>0</v>
      </c>
      <c r="EV276" s="230"/>
      <c r="EW276" s="1131"/>
      <c r="EX276" s="66" t="s">
        <v>734</v>
      </c>
      <c r="EY276" s="111">
        <f t="shared" ref="EY276:FO276" si="212">EY224/EY$215</f>
        <v>2.2537025112685124E-2</v>
      </c>
      <c r="EZ276" s="111">
        <f t="shared" si="212"/>
        <v>4.7190973895415496E-2</v>
      </c>
      <c r="FA276" s="111">
        <f t="shared" si="212"/>
        <v>2.4402114626164303E-2</v>
      </c>
      <c r="FB276" s="111">
        <f t="shared" si="212"/>
        <v>5.1482009319604796E-2</v>
      </c>
      <c r="FC276" s="111">
        <f t="shared" si="212"/>
        <v>1.2164462280797639E-2</v>
      </c>
      <c r="FD276" s="111">
        <f t="shared" si="212"/>
        <v>1.0095267363245237E-2</v>
      </c>
      <c r="FE276" s="111">
        <f t="shared" si="212"/>
        <v>1.0584202256820455E-2</v>
      </c>
      <c r="FF276" s="111">
        <f t="shared" si="212"/>
        <v>1.9647819258185331E-2</v>
      </c>
      <c r="FG276" s="111">
        <f t="shared" si="212"/>
        <v>1.0926379401698386E-2</v>
      </c>
      <c r="FH276" s="111">
        <f t="shared" si="212"/>
        <v>1.1314080082949591E-2</v>
      </c>
      <c r="FI276" s="111">
        <f t="shared" si="212"/>
        <v>1.579578407316529E-2</v>
      </c>
      <c r="FJ276" s="111">
        <f t="shared" si="212"/>
        <v>2.1624913259598092E-2</v>
      </c>
      <c r="FK276" s="111">
        <f t="shared" si="212"/>
        <v>2.9536039197874946E-2</v>
      </c>
      <c r="FL276" s="111">
        <f t="shared" si="212"/>
        <v>2.8401794960303761E-2</v>
      </c>
      <c r="FM276" s="111">
        <f t="shared" si="212"/>
        <v>1.6861981032062118E-2</v>
      </c>
      <c r="FN276" s="111">
        <f t="shared" si="212"/>
        <v>2.4383755985103742E-2</v>
      </c>
      <c r="FO276" s="111">
        <f t="shared" si="212"/>
        <v>2.4830800950203936E-2</v>
      </c>
      <c r="FP276" s="111">
        <f t="shared" ref="FP276:FQ276" si="213">FP224/FP$215</f>
        <v>0</v>
      </c>
      <c r="FQ276" s="1382">
        <f t="shared" si="213"/>
        <v>0</v>
      </c>
      <c r="FR276" s="677">
        <f t="shared" ref="FR276:GL276" si="214">FR224/FR$215</f>
        <v>2.6777431053386187E-3</v>
      </c>
      <c r="FS276" s="677">
        <f t="shared" si="214"/>
        <v>8.2354878938327956E-3</v>
      </c>
      <c r="FT276" s="677">
        <f t="shared" si="214"/>
        <v>1.3864381144441643E-3</v>
      </c>
      <c r="FU276" s="677">
        <f t="shared" si="214"/>
        <v>1.4431907635791131E-3</v>
      </c>
      <c r="FV276" s="677" t="e">
        <f t="shared" si="214"/>
        <v>#VALUE!</v>
      </c>
      <c r="FW276" s="677">
        <f t="shared" si="214"/>
        <v>3.6394839625991243E-3</v>
      </c>
      <c r="FX276" s="677">
        <f t="shared" si="214"/>
        <v>5.767680317532508E-3</v>
      </c>
      <c r="FY276" s="677">
        <f t="shared" si="214"/>
        <v>8.9026432371706551E-4</v>
      </c>
      <c r="FZ276" s="677">
        <f t="shared" si="214"/>
        <v>2.4302093718843471E-3</v>
      </c>
      <c r="GA276" s="677">
        <f t="shared" si="214"/>
        <v>1.0955210045084903E-3</v>
      </c>
      <c r="GB276" s="677">
        <f t="shared" si="214"/>
        <v>2.1168698241369683E-3</v>
      </c>
      <c r="GC276" s="677">
        <f t="shared" si="214"/>
        <v>1.7411307853027459E-2</v>
      </c>
      <c r="GD276" s="677">
        <f t="shared" si="214"/>
        <v>3.2393764200391423E-3</v>
      </c>
      <c r="GE276" s="677">
        <f t="shared" si="214"/>
        <v>4.9782492381417638E-3</v>
      </c>
      <c r="GF276" s="677">
        <f t="shared" si="214"/>
        <v>8.1132717422596767E-4</v>
      </c>
      <c r="GG276" s="677">
        <f t="shared" si="214"/>
        <v>4.2628649270733024E-2</v>
      </c>
      <c r="GH276" s="677">
        <f t="shared" si="214"/>
        <v>1.9400994300957923E-3</v>
      </c>
      <c r="GI276" s="677">
        <f t="shared" si="214"/>
        <v>1.3931423767489341E-2</v>
      </c>
      <c r="GJ276" s="677">
        <f t="shared" si="214"/>
        <v>2.5782968074618941E-3</v>
      </c>
      <c r="GK276" s="677">
        <f t="shared" si="214"/>
        <v>1.9046821692446157E-3</v>
      </c>
      <c r="GL276" s="677">
        <f t="shared" si="214"/>
        <v>1.5301918625181465E-3</v>
      </c>
      <c r="GM276" s="1491">
        <f t="shared" ref="GM276:HH276" si="215">GM224/GM$215</f>
        <v>6.8432780391185933E-3</v>
      </c>
      <c r="GN276" s="112">
        <f t="shared" si="215"/>
        <v>7.7156955589891838E-3</v>
      </c>
      <c r="GO276" s="112">
        <f t="shared" si="215"/>
        <v>1.2948810382119683E-2</v>
      </c>
      <c r="GP276" s="112">
        <f t="shared" si="215"/>
        <v>2.6414518834833003E-2</v>
      </c>
      <c r="GQ276" s="112">
        <f t="shared" si="215"/>
        <v>2.8500104014978155E-3</v>
      </c>
      <c r="GR276" s="112">
        <f t="shared" si="215"/>
        <v>2.6150008250744993E-2</v>
      </c>
      <c r="GS276" s="112">
        <f t="shared" si="215"/>
        <v>1.1445575122377268E-2</v>
      </c>
      <c r="GT276" s="112">
        <f t="shared" si="215"/>
        <v>1.5078854513909196E-2</v>
      </c>
      <c r="GU276" s="112">
        <f t="shared" si="215"/>
        <v>1.2656375026835028E-2</v>
      </c>
      <c r="GV276" s="112">
        <f t="shared" si="215"/>
        <v>1.9763240372906395E-3</v>
      </c>
      <c r="GW276" s="112">
        <f t="shared" si="215"/>
        <v>0</v>
      </c>
      <c r="GX276" s="112">
        <f t="shared" si="215"/>
        <v>7.9482932587050473E-3</v>
      </c>
      <c r="GY276" s="112">
        <f t="shared" si="215"/>
        <v>7.8611780343939511E-3</v>
      </c>
      <c r="GZ276" s="112" t="e">
        <f t="shared" si="215"/>
        <v>#DIV/0!</v>
      </c>
      <c r="HA276" s="112">
        <f t="shared" si="215"/>
        <v>8.0531790978832785E-3</v>
      </c>
      <c r="HB276" s="112">
        <f t="shared" si="215"/>
        <v>2.1102436716347291E-3</v>
      </c>
      <c r="HC276" s="112">
        <f t="shared" si="215"/>
        <v>4.3943617263989048E-3</v>
      </c>
      <c r="HD276" s="112">
        <f t="shared" si="215"/>
        <v>4.3562144597887893E-3</v>
      </c>
      <c r="HE276" s="112">
        <f t="shared" si="215"/>
        <v>3.0846049295842532E-3</v>
      </c>
      <c r="HF276" s="112">
        <f t="shared" si="215"/>
        <v>0</v>
      </c>
      <c r="HG276" s="112" t="e">
        <f t="shared" si="215"/>
        <v>#DIV/0!</v>
      </c>
      <c r="HH276" s="112" t="e">
        <f t="shared" si="215"/>
        <v>#DIV/0!</v>
      </c>
      <c r="HI276" s="677">
        <f t="shared" si="168"/>
        <v>1.0454916360669116E-3</v>
      </c>
    </row>
    <row r="277" spans="1:217" s="60" customFormat="1" x14ac:dyDescent="0.25">
      <c r="A277" s="66" t="s">
        <v>700</v>
      </c>
      <c r="B277" s="640"/>
      <c r="C277" s="935">
        <f t="shared" ref="C277:BA277" si="216">C225/C$215</f>
        <v>1.0343262113811393</v>
      </c>
      <c r="D277" s="230">
        <f t="shared" si="216"/>
        <v>0.11894967571462887</v>
      </c>
      <c r="E277" s="230">
        <f t="shared" si="216"/>
        <v>0.10104961390854025</v>
      </c>
      <c r="F277" s="230">
        <f t="shared" si="158"/>
        <v>0.20895718116495809</v>
      </c>
      <c r="G277" s="230">
        <f t="shared" si="158"/>
        <v>1.823072979876534E-2</v>
      </c>
      <c r="H277" s="230">
        <f t="shared" si="158"/>
        <v>8.2253142340721862E-3</v>
      </c>
      <c r="I277" s="230">
        <f t="shared" si="158"/>
        <v>0</v>
      </c>
      <c r="J277" s="680">
        <f t="shared" si="158"/>
        <v>1.3034497282426057E-2</v>
      </c>
      <c r="K277" s="230">
        <f t="shared" si="158"/>
        <v>2.1817447223999191E-2</v>
      </c>
      <c r="L277" s="230">
        <f t="shared" si="158"/>
        <v>1.1635050015128316E-2</v>
      </c>
      <c r="M277" s="230">
        <f t="shared" si="158"/>
        <v>8.0303064166461796E-2</v>
      </c>
      <c r="N277" s="230">
        <f t="shared" si="216"/>
        <v>0.19245201676938575</v>
      </c>
      <c r="O277" s="230">
        <f t="shared" si="216"/>
        <v>0.26886782201242282</v>
      </c>
      <c r="P277" s="230">
        <f t="shared" si="216"/>
        <v>7.7303672370371321E-2</v>
      </c>
      <c r="Q277" s="230">
        <f t="shared" si="216"/>
        <v>1.3627638241220152E-2</v>
      </c>
      <c r="R277" s="230">
        <f t="shared" si="216"/>
        <v>2.8790372881991832E-2</v>
      </c>
      <c r="S277" s="230">
        <f t="shared" si="216"/>
        <v>2.4273902904388384E-2</v>
      </c>
      <c r="T277" s="1063">
        <f t="shared" si="216"/>
        <v>1.4249978920149526E-2</v>
      </c>
      <c r="U277" s="230"/>
      <c r="V277" s="230"/>
      <c r="W277" s="230"/>
      <c r="X277" s="230"/>
      <c r="Y277" s="230"/>
      <c r="AF277" s="230"/>
      <c r="AG277" s="230"/>
      <c r="AH277" s="230"/>
      <c r="AI277" s="949">
        <f t="shared" si="216"/>
        <v>8.5972090750862623E-2</v>
      </c>
      <c r="AJ277" s="836">
        <f t="shared" si="216"/>
        <v>0</v>
      </c>
      <c r="AK277" s="836">
        <f t="shared" si="216"/>
        <v>0</v>
      </c>
      <c r="AL277" s="836">
        <f t="shared" si="216"/>
        <v>0</v>
      </c>
      <c r="AM277" s="836">
        <f t="shared" si="216"/>
        <v>0</v>
      </c>
      <c r="AN277" s="1089">
        <f t="shared" si="216"/>
        <v>0</v>
      </c>
      <c r="AO277" s="836"/>
      <c r="AP277" s="836"/>
      <c r="AQ277" s="836"/>
      <c r="AR277" s="836"/>
      <c r="AS277" s="836"/>
      <c r="AT277" s="257">
        <f t="shared" si="216"/>
        <v>0.45171495568538611</v>
      </c>
      <c r="AU277" s="230">
        <f t="shared" si="216"/>
        <v>0.41831411544240543</v>
      </c>
      <c r="AV277" s="230">
        <f t="shared" si="216"/>
        <v>7.3420078549767023E-2</v>
      </c>
      <c r="AW277" s="230">
        <f t="shared" si="216"/>
        <v>0.11615989671531717</v>
      </c>
      <c r="AX277" s="230">
        <f t="shared" si="216"/>
        <v>0.13743708167204893</v>
      </c>
      <c r="AY277" s="230">
        <f t="shared" si="216"/>
        <v>0.1036679728081179</v>
      </c>
      <c r="AZ277" s="230">
        <f t="shared" si="216"/>
        <v>0.11036154486082292</v>
      </c>
      <c r="BA277" s="230">
        <f t="shared" si="216"/>
        <v>0.20797520275939219</v>
      </c>
      <c r="BB277" s="1063">
        <f t="shared" ref="BB277:CV277" si="217">BB225/BB$215</f>
        <v>0.1051406189587641</v>
      </c>
      <c r="BC277" s="230"/>
      <c r="BD277" s="230"/>
      <c r="BE277" s="230"/>
      <c r="BF277" s="230"/>
      <c r="BG277" s="230"/>
      <c r="BH277" s="257">
        <f t="shared" si="217"/>
        <v>5.3215253391533872E-2</v>
      </c>
      <c r="BI277" s="230">
        <f t="shared" si="217"/>
        <v>0.13842487611359217</v>
      </c>
      <c r="BJ277" s="230">
        <f t="shared" si="217"/>
        <v>3.9426184133953456E-2</v>
      </c>
      <c r="BK277" s="230">
        <f t="shared" si="217"/>
        <v>0.11608670849971478</v>
      </c>
      <c r="BL277" s="230">
        <f t="shared" si="217"/>
        <v>7.8980478103819154E-2</v>
      </c>
      <c r="BM277" s="230">
        <f t="shared" si="160"/>
        <v>0.26242728526931119</v>
      </c>
      <c r="BN277" s="1225">
        <f t="shared" si="160"/>
        <v>0.1851381133943574</v>
      </c>
      <c r="BO277" s="864"/>
      <c r="BP277" s="864"/>
      <c r="BQ277" s="864"/>
      <c r="BR277" s="864"/>
      <c r="BS277" s="1179"/>
      <c r="BT277" s="864"/>
      <c r="BU277" s="864"/>
      <c r="BV277" s="864"/>
      <c r="BW277" s="864"/>
      <c r="BX277" s="864"/>
      <c r="BY277" s="935">
        <f t="shared" si="217"/>
        <v>0.13650736615163492</v>
      </c>
      <c r="BZ277" s="230">
        <f t="shared" si="217"/>
        <v>9.4432081282172314E-2</v>
      </c>
      <c r="CA277" s="230">
        <f t="shared" si="217"/>
        <v>0.26579419682919531</v>
      </c>
      <c r="CB277" s="230">
        <f t="shared" si="217"/>
        <v>0.15747614777354718</v>
      </c>
      <c r="CC277" s="1063">
        <f t="shared" si="217"/>
        <v>8.0466982852973365E-2</v>
      </c>
      <c r="CD277" s="230"/>
      <c r="CE277" s="230"/>
      <c r="CF277" s="230"/>
      <c r="CG277" s="230"/>
      <c r="CH277" s="230"/>
      <c r="CI277" s="230"/>
      <c r="CJ277" s="230"/>
      <c r="CK277" s="257">
        <f t="shared" si="217"/>
        <v>0.1486178333604028</v>
      </c>
      <c r="CL277" s="230">
        <f t="shared" si="161"/>
        <v>1.2786833567572537E-2</v>
      </c>
      <c r="CM277" s="230">
        <f t="shared" si="217"/>
        <v>0.65929508857507879</v>
      </c>
      <c r="CN277" s="230">
        <f t="shared" si="217"/>
        <v>3.9974326574001642E-2</v>
      </c>
      <c r="CO277" s="1063">
        <f t="shared" si="217"/>
        <v>2.2043363554793693E-2</v>
      </c>
      <c r="CP277" s="230"/>
      <c r="CQ277" s="230"/>
      <c r="CR277" s="230"/>
      <c r="CS277" s="230"/>
      <c r="CT277" s="230"/>
      <c r="CU277" s="257">
        <f t="shared" si="217"/>
        <v>0</v>
      </c>
      <c r="CV277" s="230">
        <f t="shared" si="217"/>
        <v>0</v>
      </c>
      <c r="CW277" s="230">
        <f t="shared" si="162"/>
        <v>0</v>
      </c>
      <c r="CX277" s="1063">
        <f t="shared" si="162"/>
        <v>0</v>
      </c>
      <c r="DD277" s="985"/>
      <c r="DE277" s="864"/>
      <c r="DF277" s="864"/>
      <c r="DG277" s="864"/>
      <c r="DH277" s="864"/>
      <c r="DI277" s="864"/>
      <c r="DJ277" s="864"/>
      <c r="DK277" s="864"/>
      <c r="DL277" s="1126"/>
      <c r="DM277" s="864"/>
      <c r="DN277" s="864"/>
      <c r="DO277" s="864"/>
      <c r="DP277" s="864"/>
      <c r="DQ277" s="864"/>
      <c r="DR277" s="1012"/>
      <c r="DS277" s="864"/>
      <c r="DT277" s="864"/>
      <c r="DU277" s="864"/>
      <c r="DV277" s="864"/>
      <c r="DW277" s="864"/>
      <c r="DX277" s="1126"/>
      <c r="DY277" s="864"/>
      <c r="DZ277" s="864"/>
      <c r="EA277" s="864"/>
      <c r="EB277" s="864"/>
      <c r="EC277" s="864"/>
      <c r="ED277" s="257">
        <f t="shared" si="163"/>
        <v>0.13399181175888017</v>
      </c>
      <c r="EE277" s="864"/>
      <c r="EF277" s="864"/>
      <c r="EG277" s="864"/>
      <c r="EH277" s="864"/>
      <c r="EI277" s="864"/>
      <c r="EJ277" s="864"/>
      <c r="EK277" s="864"/>
      <c r="EL277" s="1126"/>
      <c r="EM277" s="864"/>
      <c r="EN277" s="864"/>
      <c r="ER277" s="1253"/>
      <c r="ES277" s="257">
        <f t="shared" si="164"/>
        <v>8.0498649391628624E-3</v>
      </c>
      <c r="ET277" s="230">
        <f t="shared" si="164"/>
        <v>0</v>
      </c>
      <c r="EU277" s="230">
        <f t="shared" si="164"/>
        <v>0</v>
      </c>
      <c r="EV277" s="230"/>
      <c r="EW277" s="1131"/>
      <c r="EX277" s="66" t="s">
        <v>700</v>
      </c>
      <c r="EY277" s="111">
        <f>EY225/EY$215</f>
        <v>1.6945131663673028E-5</v>
      </c>
      <c r="EZ277" s="111">
        <f t="shared" ref="EZ277:FO277" si="218">EZ225/EZ$215</f>
        <v>1.6616540104019541E-5</v>
      </c>
      <c r="FA277" s="111">
        <f t="shared" si="218"/>
        <v>1.6782747335738859E-5</v>
      </c>
      <c r="FB277" s="111">
        <f t="shared" si="218"/>
        <v>1.6013066662396517E-5</v>
      </c>
      <c r="FC277" s="111">
        <f t="shared" si="218"/>
        <v>1.5615484314246007E-5</v>
      </c>
      <c r="FD277" s="111">
        <f t="shared" si="218"/>
        <v>1.5365703749231714E-5</v>
      </c>
      <c r="FE277" s="111">
        <f t="shared" si="218"/>
        <v>1.42836737608913E-5</v>
      </c>
      <c r="FF277" s="111">
        <f t="shared" si="218"/>
        <v>1.5102090129273892E-5</v>
      </c>
      <c r="FG277" s="111">
        <f t="shared" si="218"/>
        <v>1.4320287551374032E-5</v>
      </c>
      <c r="FH277" s="111">
        <f t="shared" si="218"/>
        <v>1.5248086365161173E-5</v>
      </c>
      <c r="FI277" s="111">
        <f t="shared" si="218"/>
        <v>1.3941556993084989E-5</v>
      </c>
      <c r="FJ277" s="111">
        <f t="shared" si="218"/>
        <v>1.4161698270856642E-5</v>
      </c>
      <c r="FK277" s="111">
        <f t="shared" si="218"/>
        <v>1.3763298787453377E-5</v>
      </c>
      <c r="FL277" s="111">
        <f t="shared" si="218"/>
        <v>1.380738695201933E-5</v>
      </c>
      <c r="FM277" s="111">
        <f t="shared" si="218"/>
        <v>1.4326237070571044E-5</v>
      </c>
      <c r="FN277" s="111">
        <f t="shared" si="218"/>
        <v>1.4778033930365904E-5</v>
      </c>
      <c r="FO277" s="111">
        <f t="shared" si="218"/>
        <v>1.4940313447776135E-5</v>
      </c>
      <c r="FP277" s="111">
        <f t="shared" ref="FP277:FQ277" si="219">FP225/FP$215</f>
        <v>0</v>
      </c>
      <c r="FQ277" s="1382">
        <f t="shared" si="219"/>
        <v>0</v>
      </c>
      <c r="FR277" s="677">
        <f t="shared" ref="FR277:GL277" si="220">FR225/FR$215</f>
        <v>2.3193050518680947E-3</v>
      </c>
      <c r="FS277" s="677">
        <f t="shared" si="220"/>
        <v>1.9294571636979693E-3</v>
      </c>
      <c r="FT277" s="677">
        <f t="shared" si="220"/>
        <v>8.4026552390555412E-4</v>
      </c>
      <c r="FU277" s="677">
        <f t="shared" si="220"/>
        <v>2.267871199910035E-3</v>
      </c>
      <c r="FV277" s="677" t="e">
        <f t="shared" si="220"/>
        <v>#VALUE!</v>
      </c>
      <c r="FW277" s="677">
        <f t="shared" si="220"/>
        <v>0</v>
      </c>
      <c r="FX277" s="677">
        <f t="shared" si="220"/>
        <v>7.2354412585533257E-4</v>
      </c>
      <c r="FY277" s="677">
        <f t="shared" si="220"/>
        <v>1.0386417110032431E-3</v>
      </c>
      <c r="FZ277" s="677">
        <f t="shared" si="220"/>
        <v>2.0874875373878363E-3</v>
      </c>
      <c r="GA277" s="677">
        <f t="shared" si="220"/>
        <v>1.22192727425947E-3</v>
      </c>
      <c r="GB277" s="677">
        <f t="shared" si="220"/>
        <v>5.1177072671443195E-4</v>
      </c>
      <c r="GC277" s="677">
        <f t="shared" si="220"/>
        <v>1.2916024734609458E-2</v>
      </c>
      <c r="GD277" s="677">
        <f t="shared" si="220"/>
        <v>3.5768114637932196E-3</v>
      </c>
      <c r="GE277" s="677">
        <f t="shared" si="220"/>
        <v>2.3495475376276551E-3</v>
      </c>
      <c r="GF277" s="677">
        <f t="shared" si="220"/>
        <v>7.0663979690648796E-4</v>
      </c>
      <c r="GG277" s="677">
        <f t="shared" si="220"/>
        <v>1.7850012917772506E-2</v>
      </c>
      <c r="GH277" s="677">
        <f t="shared" si="220"/>
        <v>1.2368133866860677E-3</v>
      </c>
      <c r="GI277" s="677">
        <f t="shared" si="220"/>
        <v>4.6037750955783743E-3</v>
      </c>
      <c r="GJ277" s="677">
        <f t="shared" si="220"/>
        <v>1.5166451808599378E-3</v>
      </c>
      <c r="GK277" s="677">
        <f t="shared" si="220"/>
        <v>1.4651401301881658E-3</v>
      </c>
      <c r="GL277" s="677">
        <f t="shared" si="220"/>
        <v>2.2952877937772198E-3</v>
      </c>
      <c r="GM277" s="1491">
        <f t="shared" ref="GM277:HH277" si="221">GM225/GM$215</f>
        <v>0</v>
      </c>
      <c r="GN277" s="112">
        <f t="shared" si="221"/>
        <v>0</v>
      </c>
      <c r="GO277" s="112">
        <f t="shared" si="221"/>
        <v>2.0398942561884164E-2</v>
      </c>
      <c r="GP277" s="112">
        <f t="shared" si="221"/>
        <v>0</v>
      </c>
      <c r="GQ277" s="112">
        <f t="shared" si="221"/>
        <v>1.6954441439567297E-3</v>
      </c>
      <c r="GR277" s="112">
        <f t="shared" si="221"/>
        <v>3.0751011929606584E-2</v>
      </c>
      <c r="GS277" s="112">
        <f t="shared" si="221"/>
        <v>0</v>
      </c>
      <c r="GT277" s="112">
        <f t="shared" si="221"/>
        <v>1.638497378014309E-2</v>
      </c>
      <c r="GU277" s="112">
        <f t="shared" si="221"/>
        <v>1.9711547844415388E-2</v>
      </c>
      <c r="GV277" s="112">
        <f t="shared" si="221"/>
        <v>0</v>
      </c>
      <c r="GW277" s="112">
        <f t="shared" si="221"/>
        <v>0</v>
      </c>
      <c r="GX277" s="112">
        <f t="shared" si="221"/>
        <v>0</v>
      </c>
      <c r="GY277" s="112">
        <f t="shared" si="221"/>
        <v>0</v>
      </c>
      <c r="GZ277" s="112" t="e">
        <f t="shared" si="221"/>
        <v>#DIV/0!</v>
      </c>
      <c r="HA277" s="112">
        <f t="shared" si="221"/>
        <v>0</v>
      </c>
      <c r="HB277" s="112">
        <f t="shared" si="221"/>
        <v>2.1197066477407146E-3</v>
      </c>
      <c r="HC277" s="112">
        <f t="shared" si="221"/>
        <v>0</v>
      </c>
      <c r="HD277" s="112">
        <f t="shared" si="221"/>
        <v>0</v>
      </c>
      <c r="HE277" s="112">
        <f t="shared" si="221"/>
        <v>1.0024966021148823E-3</v>
      </c>
      <c r="HF277" s="112">
        <f t="shared" si="221"/>
        <v>0</v>
      </c>
      <c r="HG277" s="112" t="e">
        <f t="shared" si="221"/>
        <v>#DIV/0!</v>
      </c>
      <c r="HH277" s="112" t="e">
        <f t="shared" si="221"/>
        <v>#DIV/0!</v>
      </c>
      <c r="HI277" s="677">
        <f t="shared" si="168"/>
        <v>3.0599755201958382E-4</v>
      </c>
    </row>
    <row r="278" spans="1:217" s="60" customFormat="1" x14ac:dyDescent="0.25">
      <c r="A278" s="66" t="s">
        <v>701</v>
      </c>
      <c r="B278" s="640"/>
      <c r="C278" s="935">
        <f t="shared" ref="C278:BA278" si="222">C226/C$215</f>
        <v>0.14160498636540708</v>
      </c>
      <c r="D278" s="230">
        <f t="shared" si="222"/>
        <v>0.14418688445832331</v>
      </c>
      <c r="E278" s="230">
        <f t="shared" si="222"/>
        <v>0.29401211448652148</v>
      </c>
      <c r="F278" s="230">
        <f t="shared" si="222"/>
        <v>0.13927765543250686</v>
      </c>
      <c r="G278" s="230">
        <f t="shared" si="222"/>
        <v>8.4691181689529934E-3</v>
      </c>
      <c r="H278" s="230">
        <f t="shared" si="222"/>
        <v>0.18996808543150157</v>
      </c>
      <c r="I278" s="230">
        <f t="shared" si="222"/>
        <v>0.13483681518428922</v>
      </c>
      <c r="J278" s="680">
        <f t="shared" si="222"/>
        <v>0.13511248919019433</v>
      </c>
      <c r="K278" s="230">
        <f t="shared" si="222"/>
        <v>2.5436853977980539E-2</v>
      </c>
      <c r="L278" s="230">
        <f t="shared" si="222"/>
        <v>5.2527345576572196E-2</v>
      </c>
      <c r="M278" s="230">
        <f t="shared" si="222"/>
        <v>0.21295398162841114</v>
      </c>
      <c r="N278" s="230">
        <f t="shared" si="222"/>
        <v>3.8056651665720857E-2</v>
      </c>
      <c r="O278" s="230">
        <f t="shared" si="222"/>
        <v>3.760307049000048E-2</v>
      </c>
      <c r="P278" s="230">
        <f t="shared" si="222"/>
        <v>0.12208391198542434</v>
      </c>
      <c r="Q278" s="230">
        <f t="shared" si="222"/>
        <v>4.685125821064013E-2</v>
      </c>
      <c r="R278" s="230">
        <f t="shared" si="222"/>
        <v>0.10458610614779278</v>
      </c>
      <c r="S278" s="230">
        <f t="shared" si="222"/>
        <v>0.11347254610981557</v>
      </c>
      <c r="T278" s="1063">
        <f t="shared" si="222"/>
        <v>3.4374209505607239E-2</v>
      </c>
      <c r="U278" s="230"/>
      <c r="V278" s="230"/>
      <c r="W278" s="230"/>
      <c r="X278" s="230"/>
      <c r="Y278" s="230"/>
      <c r="AF278" s="230"/>
      <c r="AG278" s="230"/>
      <c r="AH278" s="230"/>
      <c r="AI278" s="949">
        <f t="shared" si="222"/>
        <v>7.5101529817704363E-2</v>
      </c>
      <c r="AJ278" s="836">
        <f t="shared" si="222"/>
        <v>7.3514648874886098E-3</v>
      </c>
      <c r="AK278" s="836">
        <f t="shared" si="222"/>
        <v>0.11259424462826423</v>
      </c>
      <c r="AL278" s="836">
        <f t="shared" si="222"/>
        <v>6.1674989662521072E-2</v>
      </c>
      <c r="AM278" s="836">
        <f t="shared" si="222"/>
        <v>1.2363245430974515E-2</v>
      </c>
      <c r="AN278" s="1089">
        <f t="shared" si="222"/>
        <v>5.3078104331696338E-2</v>
      </c>
      <c r="AO278" s="836"/>
      <c r="AP278" s="836"/>
      <c r="AQ278" s="836"/>
      <c r="AR278" s="836"/>
      <c r="AS278" s="836"/>
      <c r="AT278" s="257">
        <f t="shared" si="222"/>
        <v>6.3081753507412269E-2</v>
      </c>
      <c r="AU278" s="230">
        <f t="shared" si="222"/>
        <v>2.5306839093073116E-2</v>
      </c>
      <c r="AV278" s="230">
        <f t="shared" si="222"/>
        <v>1.9185486823253984E-2</v>
      </c>
      <c r="AW278" s="230">
        <f t="shared" si="222"/>
        <v>3.0264711214081381E-2</v>
      </c>
      <c r="AX278" s="230">
        <f t="shared" si="222"/>
        <v>4.0714247054790813E-2</v>
      </c>
      <c r="AY278" s="230">
        <f t="shared" si="222"/>
        <v>3.7429789508623551E-2</v>
      </c>
      <c r="AZ278" s="230">
        <f t="shared" si="222"/>
        <v>2.0094856519951423E-2</v>
      </c>
      <c r="BA278" s="230">
        <f t="shared" si="222"/>
        <v>7.5859979491004009E-2</v>
      </c>
      <c r="BB278" s="1063">
        <f t="shared" ref="BB278:CV278" si="223">BB226/BB$215</f>
        <v>4.7413720644846773E-2</v>
      </c>
      <c r="BC278" s="230"/>
      <c r="BD278" s="230"/>
      <c r="BE278" s="230"/>
      <c r="BF278" s="230"/>
      <c r="BG278" s="230"/>
      <c r="BH278" s="257">
        <f t="shared" si="223"/>
        <v>6.3488954488856553E-2</v>
      </c>
      <c r="BI278" s="230">
        <f t="shared" si="223"/>
        <v>7.1080548102101793E-2</v>
      </c>
      <c r="BJ278" s="230">
        <f t="shared" si="223"/>
        <v>7.8563757055597871E-2</v>
      </c>
      <c r="BK278" s="230">
        <f t="shared" si="223"/>
        <v>5.156677223282255E-2</v>
      </c>
      <c r="BL278" s="230">
        <f t="shared" si="223"/>
        <v>7.3006209667600144E-2</v>
      </c>
      <c r="BM278" s="230">
        <f t="shared" si="160"/>
        <v>5.2762330095246224E-2</v>
      </c>
      <c r="BN278" s="1225">
        <f t="shared" si="160"/>
        <v>0.11698820930974244</v>
      </c>
      <c r="BO278" s="864"/>
      <c r="BP278" s="864"/>
      <c r="BQ278" s="864"/>
      <c r="BR278" s="864"/>
      <c r="BS278" s="1179"/>
      <c r="BT278" s="864"/>
      <c r="BU278" s="864"/>
      <c r="BV278" s="864"/>
      <c r="BW278" s="864"/>
      <c r="BX278" s="864"/>
      <c r="BY278" s="935">
        <f t="shared" si="223"/>
        <v>2.5646784045993531E-2</v>
      </c>
      <c r="BZ278" s="230">
        <f t="shared" si="223"/>
        <v>1.4101497815841331E-2</v>
      </c>
      <c r="CA278" s="230">
        <f t="shared" si="223"/>
        <v>2.7879150463655401E-2</v>
      </c>
      <c r="CB278" s="230">
        <f t="shared" si="223"/>
        <v>4.4977434103170989E-2</v>
      </c>
      <c r="CC278" s="1063">
        <f t="shared" si="223"/>
        <v>4.997446187522802E-2</v>
      </c>
      <c r="CD278" s="230"/>
      <c r="CE278" s="230"/>
      <c r="CF278" s="230"/>
      <c r="CG278" s="230"/>
      <c r="CH278" s="230"/>
      <c r="CI278" s="230"/>
      <c r="CJ278" s="230"/>
      <c r="CK278" s="257">
        <f t="shared" si="223"/>
        <v>2.0399545233068051E-3</v>
      </c>
      <c r="CL278" s="230">
        <f t="shared" si="161"/>
        <v>0</v>
      </c>
      <c r="CM278" s="230">
        <f t="shared" si="223"/>
        <v>5.677276546904142E-3</v>
      </c>
      <c r="CN278" s="230">
        <f t="shared" si="223"/>
        <v>3.3763229503045375E-3</v>
      </c>
      <c r="CO278" s="1063">
        <f t="shared" si="223"/>
        <v>0</v>
      </c>
      <c r="CP278" s="230"/>
      <c r="CQ278" s="230"/>
      <c r="CR278" s="230"/>
      <c r="CS278" s="230"/>
      <c r="CT278" s="230"/>
      <c r="CU278" s="257">
        <f t="shared" si="223"/>
        <v>0</v>
      </c>
      <c r="CV278" s="230">
        <f t="shared" si="223"/>
        <v>0</v>
      </c>
      <c r="CW278" s="230">
        <f t="shared" si="162"/>
        <v>0</v>
      </c>
      <c r="CX278" s="1063">
        <f t="shared" si="162"/>
        <v>0</v>
      </c>
      <c r="DD278" s="985"/>
      <c r="DE278" s="864"/>
      <c r="DF278" s="864"/>
      <c r="DG278" s="864"/>
      <c r="DH278" s="864"/>
      <c r="DI278" s="864"/>
      <c r="DJ278" s="864"/>
      <c r="DK278" s="864"/>
      <c r="DL278" s="1126"/>
      <c r="DM278" s="864"/>
      <c r="DN278" s="864"/>
      <c r="DO278" s="864"/>
      <c r="DP278" s="864"/>
      <c r="DQ278" s="864"/>
      <c r="DR278" s="1012"/>
      <c r="DS278" s="864"/>
      <c r="DT278" s="864"/>
      <c r="DU278" s="864"/>
      <c r="DV278" s="864"/>
      <c r="DW278" s="864"/>
      <c r="DX278" s="1126"/>
      <c r="DY278" s="864"/>
      <c r="DZ278" s="864"/>
      <c r="EA278" s="864"/>
      <c r="EB278" s="864"/>
      <c r="EC278" s="864"/>
      <c r="ED278" s="257">
        <f t="shared" si="163"/>
        <v>5.6070882225503806E-2</v>
      </c>
      <c r="EE278" s="864"/>
      <c r="EF278" s="864"/>
      <c r="EG278" s="864"/>
      <c r="EH278" s="864"/>
      <c r="EI278" s="864"/>
      <c r="EJ278" s="864"/>
      <c r="EK278" s="864"/>
      <c r="EL278" s="1126"/>
      <c r="EM278" s="864"/>
      <c r="EN278" s="864"/>
      <c r="ER278" s="1253"/>
      <c r="ES278" s="257">
        <f t="shared" si="164"/>
        <v>1.4665455501637463E-2</v>
      </c>
      <c r="ET278" s="230">
        <f t="shared" si="164"/>
        <v>0</v>
      </c>
      <c r="EU278" s="230">
        <f t="shared" si="164"/>
        <v>0</v>
      </c>
      <c r="EV278" s="230"/>
      <c r="EW278" s="1131"/>
      <c r="EX278" s="66" t="s">
        <v>701</v>
      </c>
      <c r="EY278" s="111">
        <f t="shared" ref="EY278:FO278" si="224">EY226/EY$215</f>
        <v>0</v>
      </c>
      <c r="EZ278" s="111">
        <f t="shared" si="224"/>
        <v>0</v>
      </c>
      <c r="FA278" s="111">
        <f t="shared" si="224"/>
        <v>0</v>
      </c>
      <c r="FB278" s="111">
        <f t="shared" si="224"/>
        <v>0</v>
      </c>
      <c r="FC278" s="111">
        <f t="shared" si="224"/>
        <v>0</v>
      </c>
      <c r="FD278" s="111">
        <f t="shared" si="224"/>
        <v>0</v>
      </c>
      <c r="FE278" s="111">
        <f t="shared" si="224"/>
        <v>0</v>
      </c>
      <c r="FF278" s="111">
        <f t="shared" si="224"/>
        <v>0</v>
      </c>
      <c r="FG278" s="111">
        <f t="shared" si="224"/>
        <v>0</v>
      </c>
      <c r="FH278" s="111">
        <f t="shared" si="224"/>
        <v>0</v>
      </c>
      <c r="FI278" s="111">
        <f t="shared" si="224"/>
        <v>0</v>
      </c>
      <c r="FJ278" s="111">
        <f t="shared" si="224"/>
        <v>0</v>
      </c>
      <c r="FK278" s="111">
        <f t="shared" si="224"/>
        <v>0</v>
      </c>
      <c r="FL278" s="111">
        <f t="shared" si="224"/>
        <v>0</v>
      </c>
      <c r="FM278" s="111">
        <f t="shared" si="224"/>
        <v>0</v>
      </c>
      <c r="FN278" s="111">
        <f t="shared" si="224"/>
        <v>0</v>
      </c>
      <c r="FO278" s="111">
        <f t="shared" si="224"/>
        <v>0</v>
      </c>
      <c r="FP278" s="111">
        <f t="shared" ref="FP278:FQ278" si="225">FP226/FP$215</f>
        <v>0</v>
      </c>
      <c r="FQ278" s="1382">
        <f t="shared" si="225"/>
        <v>0</v>
      </c>
      <c r="FR278" s="677">
        <f t="shared" ref="FR278:GL278" si="226">FR226/FR$215</f>
        <v>5.8762756177785272E-2</v>
      </c>
      <c r="FS278" s="677">
        <f t="shared" si="226"/>
        <v>0.10007294289277395</v>
      </c>
      <c r="FT278" s="677">
        <f t="shared" si="226"/>
        <v>3.3610620956222165E-3</v>
      </c>
      <c r="FU278" s="677">
        <f t="shared" si="226"/>
        <v>8.4248603666079391E-2</v>
      </c>
      <c r="FV278" s="677" t="e">
        <f t="shared" si="226"/>
        <v>#VALUE!</v>
      </c>
      <c r="FW278" s="677">
        <f t="shared" si="226"/>
        <v>4.1513788614037164E-2</v>
      </c>
      <c r="FX278" s="677">
        <f t="shared" si="226"/>
        <v>0.1810720856676245</v>
      </c>
      <c r="FY278" s="677">
        <f t="shared" si="226"/>
        <v>2.403713674036077E-2</v>
      </c>
      <c r="FZ278" s="677">
        <f t="shared" si="226"/>
        <v>0.13911390827517447</v>
      </c>
      <c r="GA278" s="677">
        <f t="shared" si="226"/>
        <v>3.838537058104749E-2</v>
      </c>
      <c r="GB278" s="677">
        <f t="shared" si="226"/>
        <v>0.10891411556713501</v>
      </c>
      <c r="GC278" s="677">
        <f t="shared" si="226"/>
        <v>0.39218707131249603</v>
      </c>
      <c r="GD278" s="677">
        <f t="shared" si="226"/>
        <v>0.22070501428475017</v>
      </c>
      <c r="GE278" s="677">
        <f t="shared" si="226"/>
        <v>0.12620094447158442</v>
      </c>
      <c r="GF278" s="677">
        <f t="shared" si="226"/>
        <v>9.374754638959408E-2</v>
      </c>
      <c r="GG278" s="677">
        <f t="shared" si="226"/>
        <v>0.15228879441952228</v>
      </c>
      <c r="GH278" s="677">
        <f t="shared" si="226"/>
        <v>4.9351279253061722E-2</v>
      </c>
      <c r="GI278" s="677">
        <f t="shared" si="226"/>
        <v>0.23421205388418503</v>
      </c>
      <c r="GJ278" s="677">
        <f t="shared" si="226"/>
        <v>4.0304845681352848E-2</v>
      </c>
      <c r="GK278" s="677">
        <f t="shared" si="226"/>
        <v>3.6565711534838938E-2</v>
      </c>
      <c r="GL278" s="677">
        <f t="shared" si="226"/>
        <v>4.8201043669321618E-2</v>
      </c>
      <c r="GM278" s="1491">
        <f t="shared" ref="GM278:HH278" si="227">GM226/GM$215</f>
        <v>0</v>
      </c>
      <c r="GN278" s="112">
        <f t="shared" si="227"/>
        <v>0</v>
      </c>
      <c r="GO278" s="112">
        <f t="shared" si="227"/>
        <v>0</v>
      </c>
      <c r="GP278" s="112">
        <f t="shared" si="227"/>
        <v>0</v>
      </c>
      <c r="GQ278" s="112">
        <f t="shared" si="227"/>
        <v>0</v>
      </c>
      <c r="GR278" s="112">
        <f t="shared" si="227"/>
        <v>0</v>
      </c>
      <c r="GS278" s="112">
        <f t="shared" si="227"/>
        <v>0</v>
      </c>
      <c r="GT278" s="112">
        <f t="shared" si="227"/>
        <v>0</v>
      </c>
      <c r="GU278" s="112">
        <f t="shared" si="227"/>
        <v>0</v>
      </c>
      <c r="GV278" s="112">
        <f t="shared" si="227"/>
        <v>0</v>
      </c>
      <c r="GW278" s="112">
        <f t="shared" si="227"/>
        <v>0</v>
      </c>
      <c r="GX278" s="112">
        <f t="shared" si="227"/>
        <v>0</v>
      </c>
      <c r="GY278" s="112">
        <f t="shared" si="227"/>
        <v>0</v>
      </c>
      <c r="GZ278" s="112" t="e">
        <f t="shared" si="227"/>
        <v>#DIV/0!</v>
      </c>
      <c r="HA278" s="112">
        <f t="shared" si="227"/>
        <v>0</v>
      </c>
      <c r="HB278" s="112">
        <f t="shared" si="227"/>
        <v>0</v>
      </c>
      <c r="HC278" s="112">
        <f t="shared" si="227"/>
        <v>0</v>
      </c>
      <c r="HD278" s="112">
        <f t="shared" si="227"/>
        <v>0</v>
      </c>
      <c r="HE278" s="112">
        <f t="shared" si="227"/>
        <v>0</v>
      </c>
      <c r="HF278" s="112">
        <f t="shared" si="227"/>
        <v>0</v>
      </c>
      <c r="HG278" s="112" t="e">
        <f t="shared" si="227"/>
        <v>#DIV/0!</v>
      </c>
      <c r="HH278" s="112" t="e">
        <f t="shared" si="227"/>
        <v>#DIV/0!</v>
      </c>
      <c r="HI278" s="677">
        <f t="shared" si="168"/>
        <v>9.230926152590779E-3</v>
      </c>
    </row>
    <row r="279" spans="1:217" s="60" customFormat="1" x14ac:dyDescent="0.25">
      <c r="A279" s="66" t="s">
        <v>702</v>
      </c>
      <c r="B279" s="640"/>
      <c r="C279" s="935">
        <f t="shared" ref="C279:BA279" si="228">C227/C$215</f>
        <v>0.14846723202780857</v>
      </c>
      <c r="D279" s="230">
        <f t="shared" si="228"/>
        <v>6.4511770357914971E-2</v>
      </c>
      <c r="E279" s="230">
        <f t="shared" si="228"/>
        <v>0.11725158366856245</v>
      </c>
      <c r="F279" s="230">
        <f t="shared" si="228"/>
        <v>7.5001921850764902E-2</v>
      </c>
      <c r="G279" s="230">
        <f t="shared" si="228"/>
        <v>5.713259230374911E-3</v>
      </c>
      <c r="H279" s="230">
        <f t="shared" si="228"/>
        <v>1.1434234596090793E-2</v>
      </c>
      <c r="I279" s="230">
        <f t="shared" si="228"/>
        <v>1.0043888114808041E-2</v>
      </c>
      <c r="J279" s="680">
        <f t="shared" si="228"/>
        <v>1.4997065109755934E-2</v>
      </c>
      <c r="K279" s="230">
        <f t="shared" si="228"/>
        <v>1.4671223191138345E-2</v>
      </c>
      <c r="L279" s="230">
        <f t="shared" si="228"/>
        <v>1.843820770718916E-2</v>
      </c>
      <c r="M279" s="230">
        <f t="shared" si="228"/>
        <v>0.13475180475158124</v>
      </c>
      <c r="N279" s="230">
        <f t="shared" si="228"/>
        <v>3.5632745173082764E-2</v>
      </c>
      <c r="O279" s="230">
        <f t="shared" si="228"/>
        <v>2.867500358600545E-2</v>
      </c>
      <c r="P279" s="230">
        <f t="shared" si="228"/>
        <v>7.3867859220847612E-2</v>
      </c>
      <c r="Q279" s="230">
        <f t="shared" si="228"/>
        <v>5.9540537579605701E-3</v>
      </c>
      <c r="R279" s="230">
        <f t="shared" si="228"/>
        <v>6.4151084973573261E-2</v>
      </c>
      <c r="S279" s="230">
        <f t="shared" si="228"/>
        <v>0.14124443502225992</v>
      </c>
      <c r="T279" s="1063">
        <f t="shared" si="228"/>
        <v>6.1749908653981278E-2</v>
      </c>
      <c r="U279" s="230"/>
      <c r="V279" s="230"/>
      <c r="W279" s="230"/>
      <c r="X279" s="230"/>
      <c r="Y279" s="230"/>
      <c r="AF279" s="230"/>
      <c r="AG279" s="230"/>
      <c r="AH279" s="230"/>
      <c r="AI279" s="949">
        <f t="shared" si="228"/>
        <v>0</v>
      </c>
      <c r="AJ279" s="836">
        <f t="shared" si="228"/>
        <v>0</v>
      </c>
      <c r="AK279" s="836">
        <f t="shared" si="228"/>
        <v>0</v>
      </c>
      <c r="AL279" s="836">
        <f t="shared" si="228"/>
        <v>0</v>
      </c>
      <c r="AM279" s="836">
        <f t="shared" si="228"/>
        <v>0</v>
      </c>
      <c r="AN279" s="1089">
        <f t="shared" si="228"/>
        <v>0</v>
      </c>
      <c r="AO279" s="836"/>
      <c r="AP279" s="836"/>
      <c r="AQ279" s="836"/>
      <c r="AR279" s="836"/>
      <c r="AS279" s="836"/>
      <c r="AT279" s="257">
        <f t="shared" si="228"/>
        <v>8.0155796669448748E-2</v>
      </c>
      <c r="AU279" s="230">
        <f t="shared" si="228"/>
        <v>4.984552529839785E-2</v>
      </c>
      <c r="AV279" s="230">
        <f t="shared" si="228"/>
        <v>1.7992325805270697E-2</v>
      </c>
      <c r="AW279" s="230">
        <f t="shared" si="228"/>
        <v>1.9219970730111287E-2</v>
      </c>
      <c r="AX279" s="230">
        <f t="shared" si="228"/>
        <v>1.5177073373144022E-2</v>
      </c>
      <c r="AY279" s="230">
        <f t="shared" si="228"/>
        <v>2.7885904449071259E-2</v>
      </c>
      <c r="AZ279" s="230">
        <f t="shared" si="228"/>
        <v>3.0335918300997331E-2</v>
      </c>
      <c r="BA279" s="230">
        <f t="shared" si="228"/>
        <v>6.3815605481495286E-2</v>
      </c>
      <c r="BB279" s="1063">
        <f t="shared" ref="BB279:CV279" si="229">BB227/BB$215</f>
        <v>2.5753525980466322E-2</v>
      </c>
      <c r="BC279" s="230"/>
      <c r="BD279" s="230"/>
      <c r="BE279" s="230"/>
      <c r="BF279" s="230"/>
      <c r="BG279" s="230"/>
      <c r="BH279" s="257">
        <f t="shared" si="229"/>
        <v>1.2358287747573811E-2</v>
      </c>
      <c r="BI279" s="230">
        <f t="shared" si="229"/>
        <v>3.7630063409520201E-2</v>
      </c>
      <c r="BJ279" s="230">
        <f t="shared" si="229"/>
        <v>1.0617107547892902E-2</v>
      </c>
      <c r="BK279" s="230">
        <f t="shared" si="229"/>
        <v>2.6417766587328126E-2</v>
      </c>
      <c r="BL279" s="230">
        <f t="shared" si="229"/>
        <v>2.3799667194285484E-2</v>
      </c>
      <c r="BM279" s="230">
        <f t="shared" si="160"/>
        <v>3.871007504966173E-2</v>
      </c>
      <c r="BN279" s="1225">
        <f t="shared" si="160"/>
        <v>5.0052122752652549E-2</v>
      </c>
      <c r="BO279" s="864"/>
      <c r="BP279" s="864"/>
      <c r="BQ279" s="864"/>
      <c r="BR279" s="864"/>
      <c r="BS279" s="1179"/>
      <c r="BT279" s="864"/>
      <c r="BU279" s="864"/>
      <c r="BV279" s="864"/>
      <c r="BW279" s="864"/>
      <c r="BX279" s="864"/>
      <c r="BY279" s="935">
        <f t="shared" si="229"/>
        <v>4.0271289974847288E-2</v>
      </c>
      <c r="BZ279" s="230">
        <f t="shared" si="229"/>
        <v>2.4763788672346229E-2</v>
      </c>
      <c r="CA279" s="230">
        <f t="shared" si="229"/>
        <v>5.9273107986838172E-2</v>
      </c>
      <c r="CB279" s="230">
        <f t="shared" si="229"/>
        <v>6.1074930538200317E-2</v>
      </c>
      <c r="CC279" s="1063">
        <f t="shared" si="229"/>
        <v>2.4385260853703027E-2</v>
      </c>
      <c r="CD279" s="230"/>
      <c r="CE279" s="230"/>
      <c r="CF279" s="230"/>
      <c r="CG279" s="230"/>
      <c r="CH279" s="230"/>
      <c r="CI279" s="230"/>
      <c r="CJ279" s="230"/>
      <c r="CK279" s="257">
        <f t="shared" si="229"/>
        <v>0</v>
      </c>
      <c r="CL279" s="230">
        <f t="shared" si="161"/>
        <v>0</v>
      </c>
      <c r="CM279" s="230">
        <f t="shared" si="229"/>
        <v>2.2469991050262001E-2</v>
      </c>
      <c r="CN279" s="230">
        <f t="shared" si="229"/>
        <v>0</v>
      </c>
      <c r="CO279" s="1063">
        <f t="shared" si="229"/>
        <v>0</v>
      </c>
      <c r="CP279" s="230"/>
      <c r="CQ279" s="230"/>
      <c r="CR279" s="230"/>
      <c r="CS279" s="230"/>
      <c r="CT279" s="230"/>
      <c r="CU279" s="257">
        <f t="shared" si="229"/>
        <v>0</v>
      </c>
      <c r="CV279" s="230">
        <f t="shared" si="229"/>
        <v>3.593011958374834E-3</v>
      </c>
      <c r="CW279" s="230">
        <f t="shared" si="162"/>
        <v>0</v>
      </c>
      <c r="CX279" s="1063">
        <f t="shared" si="162"/>
        <v>0</v>
      </c>
      <c r="DD279" s="985"/>
      <c r="DE279" s="864"/>
      <c r="DF279" s="864"/>
      <c r="DG279" s="864"/>
      <c r="DH279" s="864"/>
      <c r="DI279" s="864"/>
      <c r="DJ279" s="864"/>
      <c r="DK279" s="864"/>
      <c r="DL279" s="1126"/>
      <c r="DM279" s="864"/>
      <c r="DN279" s="864"/>
      <c r="DO279" s="864"/>
      <c r="DP279" s="864"/>
      <c r="DQ279" s="864"/>
      <c r="DR279" s="1012"/>
      <c r="DS279" s="864"/>
      <c r="DT279" s="864"/>
      <c r="DU279" s="864"/>
      <c r="DV279" s="864"/>
      <c r="DW279" s="864"/>
      <c r="DX279" s="1126"/>
      <c r="DY279" s="864"/>
      <c r="DZ279" s="864"/>
      <c r="EA279" s="864"/>
      <c r="EB279" s="864"/>
      <c r="EC279" s="864"/>
      <c r="ED279" s="257">
        <f t="shared" si="163"/>
        <v>3.7227316538301691E-2</v>
      </c>
      <c r="EE279" s="864"/>
      <c r="EF279" s="864"/>
      <c r="EG279" s="864"/>
      <c r="EH279" s="864"/>
      <c r="EI279" s="864"/>
      <c r="EJ279" s="864"/>
      <c r="EK279" s="864"/>
      <c r="EL279" s="1126"/>
      <c r="EM279" s="864"/>
      <c r="EN279" s="864"/>
      <c r="ER279" s="1253"/>
      <c r="ES279" s="257">
        <f t="shared" si="164"/>
        <v>0</v>
      </c>
      <c r="ET279" s="230">
        <f t="shared" si="164"/>
        <v>0</v>
      </c>
      <c r="EU279" s="230">
        <f t="shared" si="164"/>
        <v>0</v>
      </c>
      <c r="EV279" s="230"/>
      <c r="EW279" s="1131"/>
      <c r="EX279" s="66" t="s">
        <v>702</v>
      </c>
      <c r="EY279" s="111">
        <f t="shared" ref="EY279:FO279" si="230">EY227/EY$215</f>
        <v>0</v>
      </c>
      <c r="EZ279" s="111">
        <f t="shared" si="230"/>
        <v>0</v>
      </c>
      <c r="FA279" s="111">
        <f t="shared" si="230"/>
        <v>0</v>
      </c>
      <c r="FB279" s="111">
        <f t="shared" si="230"/>
        <v>0</v>
      </c>
      <c r="FC279" s="111">
        <f t="shared" si="230"/>
        <v>0</v>
      </c>
      <c r="FD279" s="111">
        <f t="shared" si="230"/>
        <v>0</v>
      </c>
      <c r="FE279" s="111">
        <f t="shared" si="230"/>
        <v>0</v>
      </c>
      <c r="FF279" s="111">
        <f t="shared" si="230"/>
        <v>0</v>
      </c>
      <c r="FG279" s="111">
        <f t="shared" si="230"/>
        <v>0</v>
      </c>
      <c r="FH279" s="111">
        <f t="shared" si="230"/>
        <v>0</v>
      </c>
      <c r="FI279" s="111">
        <f t="shared" si="230"/>
        <v>0</v>
      </c>
      <c r="FJ279" s="111">
        <f t="shared" si="230"/>
        <v>0</v>
      </c>
      <c r="FK279" s="111">
        <f t="shared" si="230"/>
        <v>0</v>
      </c>
      <c r="FL279" s="111">
        <f t="shared" si="230"/>
        <v>0</v>
      </c>
      <c r="FM279" s="111">
        <f t="shared" si="230"/>
        <v>0</v>
      </c>
      <c r="FN279" s="111">
        <f t="shared" si="230"/>
        <v>0</v>
      </c>
      <c r="FO279" s="111">
        <f t="shared" si="230"/>
        <v>0</v>
      </c>
      <c r="FP279" s="111">
        <f t="shared" ref="FP279:FQ279" si="231">FP227/FP$215</f>
        <v>0</v>
      </c>
      <c r="FQ279" s="1382">
        <f t="shared" si="231"/>
        <v>0</v>
      </c>
      <c r="FR279" s="677">
        <f t="shared" ref="FR279:GL279" si="232">FR227/FR$215</f>
        <v>2.6313570043012567E-2</v>
      </c>
      <c r="FS279" s="677">
        <f t="shared" si="232"/>
        <v>1.5435657309583755E-2</v>
      </c>
      <c r="FT279" s="677">
        <f t="shared" si="232"/>
        <v>8.4446685152508201E-3</v>
      </c>
      <c r="FU279" s="677">
        <f t="shared" si="232"/>
        <v>6.6536717022153916E-3</v>
      </c>
      <c r="FV279" s="677" t="e">
        <f t="shared" si="232"/>
        <v>#VALUE!</v>
      </c>
      <c r="FW279" s="677">
        <f t="shared" si="232"/>
        <v>8.9655580542075987E-3</v>
      </c>
      <c r="FX279" s="677">
        <f t="shared" si="232"/>
        <v>3.6797386972071198E-3</v>
      </c>
      <c r="FY279" s="677">
        <f t="shared" si="232"/>
        <v>4.7692731627699938E-3</v>
      </c>
      <c r="FZ279" s="677">
        <f t="shared" si="232"/>
        <v>1.7572283150548356E-2</v>
      </c>
      <c r="GA279" s="677">
        <f t="shared" si="232"/>
        <v>2.3174482787679603E-3</v>
      </c>
      <c r="GB279" s="677">
        <f t="shared" si="232"/>
        <v>1.3375825811854472E-2</v>
      </c>
      <c r="GC279" s="677">
        <f t="shared" si="232"/>
        <v>1.3781313973365975E-2</v>
      </c>
      <c r="GD279" s="677">
        <f t="shared" si="232"/>
        <v>1.4667176568510562E-2</v>
      </c>
      <c r="GE279" s="677">
        <f t="shared" si="232"/>
        <v>1.0584595342778049E-2</v>
      </c>
      <c r="GF279" s="677">
        <f t="shared" si="232"/>
        <v>4.2921824700986677E-3</v>
      </c>
      <c r="GG279" s="677">
        <f t="shared" si="232"/>
        <v>0.35338328205369096</v>
      </c>
      <c r="GH279" s="677">
        <f t="shared" si="232"/>
        <v>6.6933430338304836E-3</v>
      </c>
      <c r="GI279" s="677">
        <f t="shared" si="232"/>
        <v>1.6113212834524309E-2</v>
      </c>
      <c r="GJ279" s="677">
        <f t="shared" si="232"/>
        <v>1.0540684006976568E-2</v>
      </c>
      <c r="GK279" s="677">
        <f t="shared" si="232"/>
        <v>1.3709525503903553E-2</v>
      </c>
      <c r="GL279" s="677">
        <f t="shared" si="232"/>
        <v>1.6478989288656962E-3</v>
      </c>
      <c r="GM279" s="1491">
        <f t="shared" ref="GM279:HH279" si="233">GM227/GM$215</f>
        <v>0</v>
      </c>
      <c r="GN279" s="112">
        <f t="shared" si="233"/>
        <v>0</v>
      </c>
      <c r="GO279" s="112">
        <f t="shared" si="233"/>
        <v>0</v>
      </c>
      <c r="GP279" s="112">
        <f t="shared" si="233"/>
        <v>0</v>
      </c>
      <c r="GQ279" s="112">
        <f t="shared" si="233"/>
        <v>0</v>
      </c>
      <c r="GR279" s="112">
        <f t="shared" si="233"/>
        <v>0</v>
      </c>
      <c r="GS279" s="112">
        <f t="shared" si="233"/>
        <v>0</v>
      </c>
      <c r="GT279" s="112">
        <f t="shared" si="233"/>
        <v>0</v>
      </c>
      <c r="GU279" s="112">
        <f t="shared" si="233"/>
        <v>0</v>
      </c>
      <c r="GV279" s="112">
        <f t="shared" si="233"/>
        <v>0</v>
      </c>
      <c r="GW279" s="112">
        <f t="shared" si="233"/>
        <v>0</v>
      </c>
      <c r="GX279" s="112">
        <f t="shared" si="233"/>
        <v>0</v>
      </c>
      <c r="GY279" s="112">
        <f t="shared" si="233"/>
        <v>0</v>
      </c>
      <c r="GZ279" s="112" t="e">
        <f t="shared" si="233"/>
        <v>#DIV/0!</v>
      </c>
      <c r="HA279" s="112">
        <f t="shared" si="233"/>
        <v>0</v>
      </c>
      <c r="HB279" s="112">
        <f t="shared" si="233"/>
        <v>0</v>
      </c>
      <c r="HC279" s="112">
        <f t="shared" si="233"/>
        <v>0</v>
      </c>
      <c r="HD279" s="112">
        <f t="shared" si="233"/>
        <v>0</v>
      </c>
      <c r="HE279" s="112">
        <f t="shared" si="233"/>
        <v>0</v>
      </c>
      <c r="HF279" s="112">
        <f t="shared" si="233"/>
        <v>0</v>
      </c>
      <c r="HG279" s="112" t="e">
        <f t="shared" si="233"/>
        <v>#DIV/0!</v>
      </c>
      <c r="HH279" s="112" t="e">
        <f t="shared" si="233"/>
        <v>#DIV/0!</v>
      </c>
      <c r="HI279" s="677">
        <f t="shared" si="168"/>
        <v>1.3769889840881274E-3</v>
      </c>
    </row>
    <row r="280" spans="1:217" s="60" customFormat="1" x14ac:dyDescent="0.25">
      <c r="A280" s="839" t="s">
        <v>711</v>
      </c>
      <c r="B280" s="640"/>
      <c r="C280" s="935">
        <f t="shared" ref="C280:BA280" si="234">C228/C$215</f>
        <v>1.2199364717868808</v>
      </c>
      <c r="D280" s="230">
        <f t="shared" si="234"/>
        <v>0.39415685803507089</v>
      </c>
      <c r="E280" s="230">
        <f t="shared" si="234"/>
        <v>3.1614417163730524</v>
      </c>
      <c r="F280" s="230">
        <f t="shared" si="234"/>
        <v>3.1042818835041897</v>
      </c>
      <c r="G280" s="230">
        <f t="shared" si="234"/>
        <v>0.46599427797810211</v>
      </c>
      <c r="H280" s="230">
        <f t="shared" si="234"/>
        <v>2.852468249151928</v>
      </c>
      <c r="I280" s="230">
        <f t="shared" si="234"/>
        <v>1.6521356310675206</v>
      </c>
      <c r="J280" s="680">
        <f t="shared" si="234"/>
        <v>3.8425106529794735</v>
      </c>
      <c r="K280" s="230">
        <f t="shared" si="234"/>
        <v>1.2458755597454632</v>
      </c>
      <c r="L280" s="230">
        <f t="shared" si="234"/>
        <v>4.0635572629668006</v>
      </c>
      <c r="M280" s="230">
        <f t="shared" si="234"/>
        <v>1.2473325436381111</v>
      </c>
      <c r="N280" s="230">
        <f t="shared" si="234"/>
        <v>4.0144334613472701</v>
      </c>
      <c r="O280" s="230">
        <f t="shared" si="234"/>
        <v>5.5701835600123442</v>
      </c>
      <c r="P280" s="230">
        <f t="shared" si="234"/>
        <v>1.1868844522022755</v>
      </c>
      <c r="Q280" s="230">
        <f t="shared" si="234"/>
        <v>2.1064156120052777</v>
      </c>
      <c r="R280" s="230">
        <f t="shared" si="234"/>
        <v>1.0523610544433033</v>
      </c>
      <c r="S280" s="230">
        <f t="shared" si="234"/>
        <v>1.1065914069677054</v>
      </c>
      <c r="T280" s="1063">
        <f t="shared" si="234"/>
        <v>0.53137150191592419</v>
      </c>
      <c r="U280" s="230"/>
      <c r="V280" s="230"/>
      <c r="W280" s="230"/>
      <c r="X280" s="230"/>
      <c r="Y280" s="230"/>
      <c r="AF280" s="230"/>
      <c r="AG280" s="230"/>
      <c r="AH280" s="230"/>
      <c r="AI280" s="949">
        <f t="shared" si="234"/>
        <v>0.10450700784756786</v>
      </c>
      <c r="AJ280" s="836">
        <f t="shared" si="234"/>
        <v>0.38411404037127989</v>
      </c>
      <c r="AK280" s="836">
        <f t="shared" si="234"/>
        <v>0.10422249221909692</v>
      </c>
      <c r="AL280" s="836">
        <f t="shared" si="234"/>
        <v>7.3475619453544957E-2</v>
      </c>
      <c r="AM280" s="836">
        <f t="shared" si="234"/>
        <v>0.46140833491431099</v>
      </c>
      <c r="AN280" s="1089">
        <f t="shared" si="234"/>
        <v>8.1251615453619377E-2</v>
      </c>
      <c r="AO280" s="836"/>
      <c r="AP280" s="836"/>
      <c r="AQ280" s="836"/>
      <c r="AR280" s="836"/>
      <c r="AS280" s="836"/>
      <c r="AT280" s="257">
        <f t="shared" si="234"/>
        <v>6.5052501887842293</v>
      </c>
      <c r="AU280" s="230">
        <f t="shared" si="234"/>
        <v>2.9858778046021643</v>
      </c>
      <c r="AV280" s="230">
        <f t="shared" si="234"/>
        <v>8.1547312901957412</v>
      </c>
      <c r="AW280" s="230">
        <f t="shared" si="234"/>
        <v>7.345977158875364</v>
      </c>
      <c r="AX280" s="230">
        <f t="shared" si="234"/>
        <v>9.3808565913150161</v>
      </c>
      <c r="AY280" s="230">
        <f t="shared" si="234"/>
        <v>8.778227527254387</v>
      </c>
      <c r="AZ280" s="230">
        <f t="shared" si="234"/>
        <v>6.9539869381042081</v>
      </c>
      <c r="BA280" s="230">
        <f t="shared" si="234"/>
        <v>7.5504894192225223</v>
      </c>
      <c r="BB280" s="1063">
        <f t="shared" ref="BB280:CV280" si="235">BB228/BB$215</f>
        <v>5.8773933800662332</v>
      </c>
      <c r="BC280" s="230"/>
      <c r="BD280" s="230"/>
      <c r="BE280" s="230"/>
      <c r="BF280" s="230"/>
      <c r="BG280" s="230"/>
      <c r="BH280" s="257">
        <f t="shared" si="235"/>
        <v>7.1739020943800105</v>
      </c>
      <c r="BI280" s="230">
        <f t="shared" si="235"/>
        <v>5.8677174881886494</v>
      </c>
      <c r="BJ280" s="230">
        <f t="shared" si="235"/>
        <v>5.6332555817881591</v>
      </c>
      <c r="BK280" s="230">
        <f t="shared" si="235"/>
        <v>6.8025208017782326</v>
      </c>
      <c r="BL280" s="230">
        <f t="shared" si="235"/>
        <v>7.3191606802224118</v>
      </c>
      <c r="BM280" s="230">
        <f t="shared" si="160"/>
        <v>5.6608494882115616</v>
      </c>
      <c r="BN280" s="1225">
        <f t="shared" si="160"/>
        <v>6.5422575101984473</v>
      </c>
      <c r="BO280" s="864"/>
      <c r="BP280" s="864"/>
      <c r="BQ280" s="864"/>
      <c r="BR280" s="864"/>
      <c r="BS280" s="1179"/>
      <c r="BT280" s="864"/>
      <c r="BU280" s="864"/>
      <c r="BV280" s="864"/>
      <c r="BW280" s="864"/>
      <c r="BX280" s="864"/>
      <c r="BY280" s="935">
        <f t="shared" si="235"/>
        <v>2.1051832554796981</v>
      </c>
      <c r="BZ280" s="230">
        <f t="shared" si="235"/>
        <v>1.3666089719093968</v>
      </c>
      <c r="CA280" s="230">
        <f t="shared" si="235"/>
        <v>2.0041878552198624</v>
      </c>
      <c r="CB280" s="230">
        <f t="shared" si="235"/>
        <v>1.9966702438880968</v>
      </c>
      <c r="CC280" s="1063">
        <f t="shared" si="235"/>
        <v>3.8658883619117113</v>
      </c>
      <c r="CD280" s="230"/>
      <c r="CE280" s="230"/>
      <c r="CF280" s="230"/>
      <c r="CG280" s="230"/>
      <c r="CH280" s="230"/>
      <c r="CI280" s="230"/>
      <c r="CJ280" s="230"/>
      <c r="CK280" s="257">
        <f t="shared" si="235"/>
        <v>0.85661848302744847</v>
      </c>
      <c r="CL280" s="230">
        <f t="shared" si="161"/>
        <v>3.5964233643755006</v>
      </c>
      <c r="CM280" s="230">
        <f t="shared" si="235"/>
        <v>2.5072793479671796</v>
      </c>
      <c r="CN280" s="230">
        <f t="shared" si="235"/>
        <v>3.4887311042916074</v>
      </c>
      <c r="CO280" s="1063">
        <f t="shared" si="235"/>
        <v>6.7284287072625251</v>
      </c>
      <c r="CP280" s="230"/>
      <c r="CQ280" s="230"/>
      <c r="CR280" s="230"/>
      <c r="CS280" s="230"/>
      <c r="CT280" s="230"/>
      <c r="CU280" s="257">
        <f t="shared" si="235"/>
        <v>3.4112523776153772E-2</v>
      </c>
      <c r="CV280" s="230">
        <f t="shared" si="235"/>
        <v>0.18265699567983085</v>
      </c>
      <c r="CW280" s="230">
        <f t="shared" si="162"/>
        <v>0.12085057123501207</v>
      </c>
      <c r="CX280" s="1063">
        <f t="shared" si="162"/>
        <v>3.4456513325937202E-2</v>
      </c>
      <c r="DD280" s="985"/>
      <c r="DE280" s="864"/>
      <c r="DF280" s="864"/>
      <c r="DG280" s="864"/>
      <c r="DH280" s="864"/>
      <c r="DI280" s="864"/>
      <c r="DJ280" s="864"/>
      <c r="DK280" s="864"/>
      <c r="DL280" s="1126"/>
      <c r="DM280" s="864"/>
      <c r="DN280" s="864"/>
      <c r="DO280" s="864"/>
      <c r="DP280" s="864"/>
      <c r="DQ280" s="864"/>
      <c r="DR280" s="1012"/>
      <c r="DS280" s="864"/>
      <c r="DT280" s="864"/>
      <c r="DU280" s="864"/>
      <c r="DV280" s="864"/>
      <c r="DW280" s="864"/>
      <c r="DX280" s="1126"/>
      <c r="DY280" s="864"/>
      <c r="DZ280" s="864"/>
      <c r="EA280" s="864"/>
      <c r="EB280" s="864"/>
      <c r="EC280" s="864"/>
      <c r="ED280" s="257">
        <f t="shared" si="163"/>
        <v>4.2973498748773089</v>
      </c>
      <c r="EE280" s="864"/>
      <c r="EF280" s="864"/>
      <c r="EG280" s="864"/>
      <c r="EH280" s="864"/>
      <c r="EI280" s="864"/>
      <c r="EJ280" s="864"/>
      <c r="EK280" s="864"/>
      <c r="EL280" s="1126"/>
      <c r="EM280" s="864"/>
      <c r="EN280" s="864"/>
      <c r="ER280" s="1253"/>
      <c r="ES280" s="257">
        <f t="shared" si="164"/>
        <v>0.33136519016087779</v>
      </c>
      <c r="ET280" s="230">
        <f t="shared" si="164"/>
        <v>3.2692077190459065E-2</v>
      </c>
      <c r="EU280" s="230">
        <f t="shared" si="164"/>
        <v>2.0042835779281676E-2</v>
      </c>
      <c r="EV280" s="230"/>
      <c r="EW280" s="1131"/>
      <c r="EX280" s="839" t="s">
        <v>711</v>
      </c>
      <c r="EY280" s="111">
        <f t="shared" ref="EY280:FO280" si="236">EY228/EY$215</f>
        <v>6.0070491747720882E-2</v>
      </c>
      <c r="EZ280" s="111">
        <f t="shared" si="236"/>
        <v>0.24522689885512039</v>
      </c>
      <c r="FA280" s="111">
        <f t="shared" si="236"/>
        <v>4.9072753209700427E-2</v>
      </c>
      <c r="FB280" s="111">
        <f t="shared" si="236"/>
        <v>0.32083780364777659</v>
      </c>
      <c r="FC280" s="111">
        <f t="shared" si="236"/>
        <v>4.2271116038663938E-2</v>
      </c>
      <c r="FD280" s="111">
        <f t="shared" si="236"/>
        <v>3.70159803318992E-2</v>
      </c>
      <c r="FE280" s="111">
        <f t="shared" si="236"/>
        <v>4.8707327524639341E-2</v>
      </c>
      <c r="FF280" s="111">
        <f t="shared" si="236"/>
        <v>6.3625105714630911E-2</v>
      </c>
      <c r="FG280" s="111">
        <f t="shared" si="236"/>
        <v>5.4889662184416661E-2</v>
      </c>
      <c r="FH280" s="111">
        <f t="shared" si="236"/>
        <v>0.15106279161965172</v>
      </c>
      <c r="FI280" s="111">
        <f t="shared" si="236"/>
        <v>5.1318871291545838E-2</v>
      </c>
      <c r="FJ280" s="111">
        <f t="shared" si="236"/>
        <v>3.5262628694433036E-2</v>
      </c>
      <c r="FK280" s="111">
        <f t="shared" si="236"/>
        <v>5.301622692927041E-2</v>
      </c>
      <c r="FL280" s="111">
        <f t="shared" si="236"/>
        <v>2.7311011391094236E-2</v>
      </c>
      <c r="FM280" s="111">
        <f t="shared" si="236"/>
        <v>8.3421678461935184E-2</v>
      </c>
      <c r="FN280" s="111">
        <f t="shared" si="236"/>
        <v>4.5738015014482471E-2</v>
      </c>
      <c r="FO280" s="111">
        <f t="shared" si="236"/>
        <v>5.7266221445325921E-2</v>
      </c>
      <c r="FP280" s="111">
        <f t="shared" ref="FP280:FQ280" si="237">FP228/FP$215</f>
        <v>0</v>
      </c>
      <c r="FQ280" s="1382">
        <f t="shared" si="237"/>
        <v>0</v>
      </c>
      <c r="FR280" s="677">
        <f t="shared" ref="FR280:GL280" si="238">FR228/FR$215</f>
        <v>4.0756515138736613E-2</v>
      </c>
      <c r="FS280" s="677">
        <f t="shared" si="238"/>
        <v>0.3601261206146027</v>
      </c>
      <c r="FT280" s="677">
        <f t="shared" si="238"/>
        <v>9.5013024115620542E-2</v>
      </c>
      <c r="FU280" s="677">
        <f t="shared" si="238"/>
        <v>4.4270345241219027E-2</v>
      </c>
      <c r="FV280" s="677">
        <f t="shared" si="238"/>
        <v>2.1871614301191767E-2</v>
      </c>
      <c r="FW280" s="677">
        <f t="shared" si="238"/>
        <v>4.778672032193159E-2</v>
      </c>
      <c r="FX280" s="677">
        <f t="shared" si="238"/>
        <v>0.27968081367705122</v>
      </c>
      <c r="FY280" s="677">
        <f t="shared" si="238"/>
        <v>3.9044449625877019E-2</v>
      </c>
      <c r="FZ280" s="677">
        <f t="shared" si="238"/>
        <v>6.0007477567298108E-2</v>
      </c>
      <c r="GA280" s="677">
        <f t="shared" si="238"/>
        <v>1.4515653309737496E-2</v>
      </c>
      <c r="GB280" s="677">
        <f t="shared" si="238"/>
        <v>0.11847492323439099</v>
      </c>
      <c r="GC280" s="677">
        <f t="shared" si="238"/>
        <v>0.53704915264968445</v>
      </c>
      <c r="GD280" s="677">
        <f t="shared" si="238"/>
        <v>1.4230760578588622</v>
      </c>
      <c r="GE280" s="677">
        <f t="shared" si="238"/>
        <v>0.27212878312047828</v>
      </c>
      <c r="GF280" s="677">
        <f t="shared" si="238"/>
        <v>6.566515742364365E-2</v>
      </c>
      <c r="GG280" s="677">
        <f t="shared" si="238"/>
        <v>1.9364445592690889</v>
      </c>
      <c r="GH280" s="677">
        <f t="shared" si="238"/>
        <v>7.311749727173518E-2</v>
      </c>
      <c r="GI280" s="677">
        <f t="shared" si="238"/>
        <v>0.11941792269661122</v>
      </c>
      <c r="GJ280" s="677">
        <f t="shared" si="238"/>
        <v>3.8067794039584442E-2</v>
      </c>
      <c r="GK280" s="677">
        <f t="shared" si="238"/>
        <v>3.0516775854490655E-2</v>
      </c>
      <c r="GL280" s="677">
        <f t="shared" si="238"/>
        <v>4.1530976576293795E-2</v>
      </c>
      <c r="GM280" s="1491">
        <f t="shared" ref="GM280:HH280" si="239">GM228/GM$215</f>
        <v>0.10563010646199554</v>
      </c>
      <c r="GN280" s="112">
        <f t="shared" si="239"/>
        <v>4.6254298958281412E-2</v>
      </c>
      <c r="GO280" s="112">
        <f t="shared" si="239"/>
        <v>0.23568372987262678</v>
      </c>
      <c r="GP280" s="112">
        <f t="shared" si="239"/>
        <v>0.14150780336536017</v>
      </c>
      <c r="GQ280" s="112">
        <f t="shared" si="239"/>
        <v>0.1015706261701685</v>
      </c>
      <c r="GR280" s="112">
        <f t="shared" si="239"/>
        <v>0.18112811950961455</v>
      </c>
      <c r="GS280" s="112">
        <f t="shared" si="239"/>
        <v>0.10352812138199988</v>
      </c>
      <c r="GT280" s="112">
        <f t="shared" si="239"/>
        <v>9.0336666861609835E-2</v>
      </c>
      <c r="GU280" s="112">
        <f t="shared" si="239"/>
        <v>0.10058744315853159</v>
      </c>
      <c r="GV280" s="112">
        <f t="shared" si="239"/>
        <v>2.6580560158105924E-2</v>
      </c>
      <c r="GW280" s="112">
        <f t="shared" si="239"/>
        <v>7.5590997488443903E-2</v>
      </c>
      <c r="GX280" s="112">
        <f t="shared" si="239"/>
        <v>9.640756182534696E-2</v>
      </c>
      <c r="GY280" s="112">
        <f t="shared" si="239"/>
        <v>5.033438564426352E-2</v>
      </c>
      <c r="GZ280" s="112" t="e">
        <f t="shared" si="239"/>
        <v>#DIV/0!</v>
      </c>
      <c r="HA280" s="112">
        <f t="shared" si="239"/>
        <v>7.5872595091778128E-2</v>
      </c>
      <c r="HB280" s="112">
        <f t="shared" si="239"/>
        <v>8.7343269458244624E-2</v>
      </c>
      <c r="HC280" s="112">
        <f t="shared" si="239"/>
        <v>0.12278421997599469</v>
      </c>
      <c r="HD280" s="112">
        <f t="shared" si="239"/>
        <v>5.5493501218521528E-2</v>
      </c>
      <c r="HE280" s="112">
        <f t="shared" si="239"/>
        <v>5.8096605970638419E-2</v>
      </c>
      <c r="HF280" s="112">
        <f t="shared" si="239"/>
        <v>1.9972985320699996E-2</v>
      </c>
      <c r="HG280" s="112" t="e">
        <f t="shared" si="239"/>
        <v>#DIV/0!</v>
      </c>
      <c r="HH280" s="112" t="e">
        <f t="shared" si="239"/>
        <v>#DIV/0!</v>
      </c>
      <c r="HI280" s="677">
        <f t="shared" si="168"/>
        <v>2.0603835169318647E-2</v>
      </c>
    </row>
    <row r="281" spans="1:217" s="60" customFormat="1" x14ac:dyDescent="0.25">
      <c r="A281" s="839" t="s">
        <v>712</v>
      </c>
      <c r="B281" s="640"/>
      <c r="C281" s="935">
        <f t="shared" ref="C281:BA281" si="240">C229/C$215</f>
        <v>1.4355128704563842</v>
      </c>
      <c r="D281" s="230">
        <f t="shared" si="240"/>
        <v>0.20383437424933942</v>
      </c>
      <c r="E281" s="230">
        <f t="shared" si="240"/>
        <v>0.77335275350256627</v>
      </c>
      <c r="F281" s="230">
        <f t="shared" si="240"/>
        <v>1.6693602724053884</v>
      </c>
      <c r="G281" s="230">
        <f t="shared" si="240"/>
        <v>0.22593223829198084</v>
      </c>
      <c r="H281" s="230">
        <f t="shared" si="240"/>
        <v>0.28255962697937997</v>
      </c>
      <c r="I281" s="230">
        <f t="shared" si="240"/>
        <v>0.37850889335687343</v>
      </c>
      <c r="J281" s="680">
        <f t="shared" si="240"/>
        <v>0.9954385980634205</v>
      </c>
      <c r="K281" s="230">
        <f t="shared" si="240"/>
        <v>0.79850005050335005</v>
      </c>
      <c r="L281" s="230">
        <f t="shared" si="240"/>
        <v>0.53711938533195192</v>
      </c>
      <c r="M281" s="230">
        <f t="shared" si="240"/>
        <v>0.94872941018706836</v>
      </c>
      <c r="N281" s="230">
        <f t="shared" si="240"/>
        <v>1.4350406257286017</v>
      </c>
      <c r="O281" s="230">
        <f t="shared" si="240"/>
        <v>2.7926115247695176</v>
      </c>
      <c r="P281" s="230">
        <f t="shared" si="240"/>
        <v>0.79242422311975236</v>
      </c>
      <c r="Q281" s="230">
        <f t="shared" si="240"/>
        <v>0.35549987853730336</v>
      </c>
      <c r="R281" s="230">
        <f t="shared" si="240"/>
        <v>0.8956905890794491</v>
      </c>
      <c r="S281" s="230">
        <f t="shared" si="240"/>
        <v>0.6492385697123878</v>
      </c>
      <c r="T281" s="1063">
        <f t="shared" si="240"/>
        <v>0.3084872162417906</v>
      </c>
      <c r="U281" s="230"/>
      <c r="V281" s="230"/>
      <c r="W281" s="230"/>
      <c r="X281" s="230"/>
      <c r="Y281" s="230"/>
      <c r="AF281" s="230"/>
      <c r="AG281" s="230"/>
      <c r="AH281" s="230"/>
      <c r="AI281" s="949">
        <f t="shared" si="240"/>
        <v>0</v>
      </c>
      <c r="AJ281" s="836">
        <f t="shared" si="240"/>
        <v>2.1930840630743332E-3</v>
      </c>
      <c r="AK281" s="836">
        <f t="shared" si="240"/>
        <v>3.2455103773113858E-3</v>
      </c>
      <c r="AL281" s="836">
        <f t="shared" si="240"/>
        <v>0</v>
      </c>
      <c r="AM281" s="836">
        <f t="shared" si="240"/>
        <v>3.0670966925947004E-3</v>
      </c>
      <c r="AN281" s="1089">
        <f t="shared" si="240"/>
        <v>0</v>
      </c>
      <c r="AO281" s="836"/>
      <c r="AP281" s="836"/>
      <c r="AQ281" s="836"/>
      <c r="AR281" s="836"/>
      <c r="AS281" s="836"/>
      <c r="AT281" s="257">
        <f t="shared" si="240"/>
        <v>4.5895234688605377</v>
      </c>
      <c r="AU281" s="230">
        <f t="shared" si="240"/>
        <v>3.5890635287761889</v>
      </c>
      <c r="AV281" s="230">
        <f t="shared" si="240"/>
        <v>2.9875124852549706</v>
      </c>
      <c r="AW281" s="230">
        <f t="shared" si="240"/>
        <v>3.8531111415698742</v>
      </c>
      <c r="AX281" s="230">
        <f t="shared" si="240"/>
        <v>2.7457964242544515</v>
      </c>
      <c r="AY281" s="230">
        <f t="shared" si="240"/>
        <v>3.311482405886689</v>
      </c>
      <c r="AZ281" s="230">
        <f t="shared" si="240"/>
        <v>3.6320150316985247</v>
      </c>
      <c r="BA281" s="230">
        <f t="shared" si="240"/>
        <v>3.2321245455392935</v>
      </c>
      <c r="BB281" s="1063">
        <f t="shared" ref="BB281:CV281" si="241">BB229/BB$215</f>
        <v>2.0278127994351709</v>
      </c>
      <c r="BC281" s="230"/>
      <c r="BD281" s="230"/>
      <c r="BE281" s="230"/>
      <c r="BF281" s="230"/>
      <c r="BG281" s="230"/>
      <c r="BH281" s="257">
        <f t="shared" si="241"/>
        <v>0.83078472795444691</v>
      </c>
      <c r="BI281" s="230">
        <f t="shared" si="241"/>
        <v>1.6511275625897686</v>
      </c>
      <c r="BJ281" s="230">
        <f t="shared" si="241"/>
        <v>0.52744881882312866</v>
      </c>
      <c r="BK281" s="230">
        <f t="shared" si="241"/>
        <v>1.6385211558510533</v>
      </c>
      <c r="BL281" s="230">
        <f t="shared" si="241"/>
        <v>1.3473030561305248</v>
      </c>
      <c r="BM281" s="230">
        <f t="shared" si="160"/>
        <v>3.053738971302868</v>
      </c>
      <c r="BN281" s="1225">
        <f t="shared" si="160"/>
        <v>1.7555514301626516</v>
      </c>
      <c r="BO281" s="864"/>
      <c r="BP281" s="864"/>
      <c r="BQ281" s="864"/>
      <c r="BR281" s="864"/>
      <c r="BS281" s="1179"/>
      <c r="BT281" s="864"/>
      <c r="BU281" s="864"/>
      <c r="BV281" s="864"/>
      <c r="BW281" s="864"/>
      <c r="BX281" s="864"/>
      <c r="BY281" s="935">
        <f t="shared" si="241"/>
        <v>1.6393639956881063</v>
      </c>
      <c r="BZ281" s="230">
        <f t="shared" si="241"/>
        <v>1.2742374176725786</v>
      </c>
      <c r="CA281" s="230">
        <f t="shared" si="241"/>
        <v>2.7050478612025128</v>
      </c>
      <c r="CB281" s="230">
        <f t="shared" si="241"/>
        <v>1.6435764373814739</v>
      </c>
      <c r="CC281" s="1063">
        <f t="shared" si="241"/>
        <v>0.98278730390368474</v>
      </c>
      <c r="CD281" s="230"/>
      <c r="CE281" s="230"/>
      <c r="CF281" s="230"/>
      <c r="CG281" s="230"/>
      <c r="CH281" s="230"/>
      <c r="CI281" s="230"/>
      <c r="CJ281" s="230"/>
      <c r="CK281" s="257">
        <f t="shared" si="241"/>
        <v>3.6583401006983922</v>
      </c>
      <c r="CL281" s="230">
        <f t="shared" si="161"/>
        <v>0.86002784600633098</v>
      </c>
      <c r="CM281" s="230">
        <f t="shared" si="241"/>
        <v>13.752058098146517</v>
      </c>
      <c r="CN281" s="230">
        <f t="shared" si="241"/>
        <v>3.7067680232130562</v>
      </c>
      <c r="CO281" s="1063">
        <f t="shared" si="241"/>
        <v>4.7246387486440522</v>
      </c>
      <c r="CP281" s="230"/>
      <c r="CQ281" s="230"/>
      <c r="CR281" s="230"/>
      <c r="CS281" s="230"/>
      <c r="CT281" s="230"/>
      <c r="CU281" s="257">
        <f t="shared" si="241"/>
        <v>4.1232856141755932E-3</v>
      </c>
      <c r="CV281" s="230">
        <f t="shared" si="241"/>
        <v>3.6645055636690273E-2</v>
      </c>
      <c r="CW281" s="230">
        <f t="shared" si="162"/>
        <v>6.5904143015936703E-3</v>
      </c>
      <c r="CX281" s="1063">
        <f t="shared" si="162"/>
        <v>4.3022265796331177E-3</v>
      </c>
      <c r="DD281" s="985"/>
      <c r="DE281" s="864"/>
      <c r="DF281" s="864"/>
      <c r="DG281" s="864"/>
      <c r="DH281" s="864"/>
      <c r="DI281" s="864"/>
      <c r="DJ281" s="864"/>
      <c r="DK281" s="864"/>
      <c r="DL281" s="1126"/>
      <c r="DM281" s="864"/>
      <c r="DN281" s="864"/>
      <c r="DO281" s="864"/>
      <c r="DP281" s="864"/>
      <c r="DQ281" s="864"/>
      <c r="DR281" s="1012"/>
      <c r="DS281" s="864"/>
      <c r="DT281" s="864"/>
      <c r="DU281" s="864"/>
      <c r="DV281" s="864"/>
      <c r="DW281" s="864"/>
      <c r="DX281" s="1126"/>
      <c r="DY281" s="864"/>
      <c r="DZ281" s="864"/>
      <c r="EA281" s="864"/>
      <c r="EB281" s="864"/>
      <c r="EC281" s="864"/>
      <c r="ED281" s="257">
        <f t="shared" si="163"/>
        <v>1.7745580914147265</v>
      </c>
      <c r="EE281" s="864"/>
      <c r="EF281" s="864"/>
      <c r="EG281" s="864"/>
      <c r="EH281" s="864"/>
      <c r="EI281" s="864"/>
      <c r="EJ281" s="864"/>
      <c r="EK281" s="864"/>
      <c r="EL281" s="1126"/>
      <c r="EM281" s="864"/>
      <c r="EN281" s="864"/>
      <c r="ER281" s="1253"/>
      <c r="ES281" s="257">
        <f t="shared" si="164"/>
        <v>0.11269810914828006</v>
      </c>
      <c r="ET281" s="230">
        <f t="shared" si="164"/>
        <v>1.7961165048543688E-2</v>
      </c>
      <c r="EU281" s="230">
        <f t="shared" si="164"/>
        <v>1.9041644488378577E-2</v>
      </c>
      <c r="EV281" s="230"/>
      <c r="EW281" s="1131"/>
      <c r="EX281" s="839" t="s">
        <v>712</v>
      </c>
      <c r="EY281" s="111">
        <f t="shared" ref="EY281:FO281" si="242">EY229/EY$215</f>
        <v>2.8705053038262106E-2</v>
      </c>
      <c r="EZ281" s="111">
        <f t="shared" si="242"/>
        <v>7.5937588275369297E-2</v>
      </c>
      <c r="FA281" s="111">
        <f t="shared" si="242"/>
        <v>2.1599395821095914E-2</v>
      </c>
      <c r="FB281" s="111">
        <f t="shared" si="242"/>
        <v>0.10446924690547486</v>
      </c>
      <c r="FC281" s="111">
        <f t="shared" si="242"/>
        <v>1.5662330767188745E-2</v>
      </c>
      <c r="FD281" s="111">
        <f t="shared" si="242"/>
        <v>2.6167793484941609E-2</v>
      </c>
      <c r="FE281" s="111">
        <f t="shared" si="242"/>
        <v>2.2668190258534494E-2</v>
      </c>
      <c r="FF281" s="111">
        <f t="shared" si="242"/>
        <v>3.0355201159840521E-2</v>
      </c>
      <c r="FG281" s="111">
        <f t="shared" si="242"/>
        <v>1.6683134997350746E-2</v>
      </c>
      <c r="FH281" s="111">
        <f t="shared" si="242"/>
        <v>3.2996858894208773E-2</v>
      </c>
      <c r="FI281" s="111">
        <f t="shared" si="242"/>
        <v>2.1567588668302475E-2</v>
      </c>
      <c r="FJ281" s="111">
        <f t="shared" si="242"/>
        <v>1.6724965657881691E-2</v>
      </c>
      <c r="FK281" s="111">
        <f t="shared" si="242"/>
        <v>2.5875001720412349E-2</v>
      </c>
      <c r="FL281" s="111">
        <f t="shared" si="242"/>
        <v>1.3337935795650672E-2</v>
      </c>
      <c r="FM281" s="111">
        <f t="shared" si="242"/>
        <v>3.4798429844417063E-2</v>
      </c>
      <c r="FN281" s="111">
        <f t="shared" si="242"/>
        <v>1.1172193651356624E-2</v>
      </c>
      <c r="FO281" s="111">
        <f t="shared" si="242"/>
        <v>2.569733913017495E-2</v>
      </c>
      <c r="FP281" s="111">
        <f t="shared" ref="FP281:FQ281" si="243">FP229/FP$215</f>
        <v>0</v>
      </c>
      <c r="FQ281" s="1382">
        <f t="shared" si="243"/>
        <v>0</v>
      </c>
      <c r="FR281" s="677">
        <f t="shared" ref="FR281:GL281" si="244">FR229/FR$215</f>
        <v>2.3656911529054567E-2</v>
      </c>
      <c r="FS281" s="677">
        <f t="shared" si="244"/>
        <v>0.13532083107837831</v>
      </c>
      <c r="FT281" s="677">
        <f t="shared" si="244"/>
        <v>3.2182169565582723E-2</v>
      </c>
      <c r="FU281" s="677">
        <f t="shared" si="244"/>
        <v>1.3063687820969375E-2</v>
      </c>
      <c r="FV281" s="677">
        <f t="shared" si="244"/>
        <v>1.2696370530877573E-2</v>
      </c>
      <c r="FW281" s="677">
        <f t="shared" si="244"/>
        <v>2.9411764705882353E-2</v>
      </c>
      <c r="FX281" s="677">
        <f t="shared" si="244"/>
        <v>7.4256300002067274E-2</v>
      </c>
      <c r="FY281" s="677">
        <f t="shared" si="244"/>
        <v>1.1022320198401764E-2</v>
      </c>
      <c r="FZ281" s="677">
        <f t="shared" si="244"/>
        <v>2.5330259222333E-2</v>
      </c>
      <c r="GA281" s="677">
        <f t="shared" si="244"/>
        <v>9.9650275987022297E-3</v>
      </c>
      <c r="GB281" s="677">
        <f t="shared" si="244"/>
        <v>3.2148506559970223E-2</v>
      </c>
      <c r="GC281" s="677">
        <f t="shared" si="244"/>
        <v>0.19711710951185024</v>
      </c>
      <c r="GD281" s="677">
        <f t="shared" si="244"/>
        <v>0.16433086630823565</v>
      </c>
      <c r="GE281" s="677">
        <f t="shared" si="244"/>
        <v>7.75118058948054E-2</v>
      </c>
      <c r="GF281" s="677">
        <f t="shared" si="244"/>
        <v>3.7451909236043864E-2</v>
      </c>
      <c r="GG281" s="677">
        <f t="shared" si="244"/>
        <v>0.67529417291025673</v>
      </c>
      <c r="GH281" s="677">
        <f t="shared" si="244"/>
        <v>2.0128531587243845E-2</v>
      </c>
      <c r="GI281" s="677">
        <f t="shared" si="244"/>
        <v>5.8668107848435715E-2</v>
      </c>
      <c r="GJ281" s="677">
        <f t="shared" si="244"/>
        <v>1.1754000151664518E-2</v>
      </c>
      <c r="GK281" s="677">
        <f t="shared" si="244"/>
        <v>1.4986290474496096E-2</v>
      </c>
      <c r="GL281" s="677">
        <f t="shared" si="244"/>
        <v>1.1652999568407424E-2</v>
      </c>
      <c r="GM281" s="1491">
        <f t="shared" ref="GM281:HH281" si="245">GM229/GM$215</f>
        <v>5.2102005446892793E-2</v>
      </c>
      <c r="GN281" s="112">
        <f t="shared" si="245"/>
        <v>2.6865374071674226E-2</v>
      </c>
      <c r="GO281" s="112">
        <f t="shared" si="245"/>
        <v>6.6262917567892335E-2</v>
      </c>
      <c r="GP281" s="112">
        <f t="shared" si="245"/>
        <v>7.4983478216664123E-2</v>
      </c>
      <c r="GQ281" s="112">
        <f t="shared" si="245"/>
        <v>9.6047430830039526E-2</v>
      </c>
      <c r="GR281" s="112">
        <f t="shared" si="245"/>
        <v>7.1499985439861774E-2</v>
      </c>
      <c r="GS281" s="112">
        <f t="shared" si="245"/>
        <v>6.2366705258667963E-2</v>
      </c>
      <c r="GT281" s="112">
        <f t="shared" si="245"/>
        <v>4.3394350546815605E-2</v>
      </c>
      <c r="GU281" s="112">
        <f t="shared" si="245"/>
        <v>4.8176193914791471E-2</v>
      </c>
      <c r="GV281" s="112">
        <f t="shared" si="245"/>
        <v>2.2957299423073084E-2</v>
      </c>
      <c r="GW281" s="112">
        <f t="shared" si="245"/>
        <v>2.7695525130219785E-2</v>
      </c>
      <c r="GX281" s="112">
        <f t="shared" si="245"/>
        <v>4.7680240638147998E-2</v>
      </c>
      <c r="GY281" s="112">
        <f t="shared" si="245"/>
        <v>3.1631635789648581E-2</v>
      </c>
      <c r="GZ281" s="112" t="e">
        <f t="shared" si="245"/>
        <v>#DIV/0!</v>
      </c>
      <c r="HA281" s="112">
        <f t="shared" si="245"/>
        <v>4.3459051291320237E-2</v>
      </c>
      <c r="HB281" s="112">
        <f t="shared" si="245"/>
        <v>4.1088242252188316E-2</v>
      </c>
      <c r="HC281" s="112">
        <f t="shared" si="245"/>
        <v>4.5709297596492449E-2</v>
      </c>
      <c r="HD281" s="112">
        <f t="shared" si="245"/>
        <v>2.6868399675060925E-2</v>
      </c>
      <c r="HE281" s="112">
        <f t="shared" si="245"/>
        <v>3.4200557156765406E-2</v>
      </c>
      <c r="HF281" s="112">
        <f t="shared" si="245"/>
        <v>6.108098444669567E-3</v>
      </c>
      <c r="HG281" s="112" t="e">
        <f t="shared" si="245"/>
        <v>#DIV/0!</v>
      </c>
      <c r="HH281" s="112" t="e">
        <f t="shared" si="245"/>
        <v>#DIV/0!</v>
      </c>
      <c r="HI281" s="677">
        <f t="shared" si="168"/>
        <v>1.6753365973072216E-2</v>
      </c>
    </row>
    <row r="282" spans="1:217" s="60" customFormat="1" x14ac:dyDescent="0.25">
      <c r="A282" s="66" t="s">
        <v>703</v>
      </c>
      <c r="B282" s="640"/>
      <c r="C282" s="935">
        <f t="shared" ref="C282:BA282" si="246">C230/C$215</f>
        <v>1.350708699169938</v>
      </c>
      <c r="D282" s="230">
        <f t="shared" si="246"/>
        <v>0.71640043238049489</v>
      </c>
      <c r="E282" s="230">
        <f t="shared" si="246"/>
        <v>0.72265686410505392</v>
      </c>
      <c r="F282" s="230">
        <f t="shared" si="246"/>
        <v>0.45960269692187339</v>
      </c>
      <c r="G282" s="230">
        <f t="shared" si="246"/>
        <v>5.2072151804452314E-2</v>
      </c>
      <c r="H282" s="230">
        <f t="shared" si="246"/>
        <v>0.27564407615837661</v>
      </c>
      <c r="I282" s="230">
        <f t="shared" si="246"/>
        <v>0.11694117540268593</v>
      </c>
      <c r="J282" s="680">
        <f t="shared" si="246"/>
        <v>4.4157776114922234E-2</v>
      </c>
      <c r="K282" s="230">
        <f t="shared" si="246"/>
        <v>0.53879499006767451</v>
      </c>
      <c r="L282" s="230">
        <f t="shared" si="246"/>
        <v>0.22576031246848269</v>
      </c>
      <c r="M282" s="230">
        <f t="shared" si="246"/>
        <v>0.14965916456205439</v>
      </c>
      <c r="N282" s="230">
        <f t="shared" si="246"/>
        <v>0.51714550917433211</v>
      </c>
      <c r="O282" s="230">
        <f t="shared" si="246"/>
        <v>0.42347029700818478</v>
      </c>
      <c r="P282" s="230">
        <f t="shared" si="246"/>
        <v>0.30370209928608133</v>
      </c>
      <c r="Q282" s="230">
        <f t="shared" si="246"/>
        <v>0.50317470146374454</v>
      </c>
      <c r="R282" s="230">
        <f t="shared" si="246"/>
        <v>0.19522958669236651</v>
      </c>
      <c r="S282" s="230">
        <f t="shared" si="246"/>
        <v>0.39297576143028762</v>
      </c>
      <c r="T282" s="1063">
        <f t="shared" si="246"/>
        <v>0.19994940835886338</v>
      </c>
      <c r="U282" s="230"/>
      <c r="V282" s="230"/>
      <c r="W282" s="230"/>
      <c r="X282" s="230"/>
      <c r="Y282" s="230"/>
      <c r="AF282" s="230"/>
      <c r="AG282" s="230"/>
      <c r="AH282" s="230"/>
      <c r="AI282" s="949">
        <f t="shared" si="246"/>
        <v>6.6734862133194905E-2</v>
      </c>
      <c r="AJ282" s="836">
        <f t="shared" si="246"/>
        <v>7.5367959350723561E-3</v>
      </c>
      <c r="AK282" s="836">
        <f t="shared" si="246"/>
        <v>0.12565950435231263</v>
      </c>
      <c r="AL282" s="836">
        <f t="shared" si="246"/>
        <v>0.11980342886224117</v>
      </c>
      <c r="AM282" s="836">
        <f t="shared" si="246"/>
        <v>1.1888952127995952E-2</v>
      </c>
      <c r="AN282" s="1089">
        <f t="shared" si="246"/>
        <v>9.4920253607212901E-2</v>
      </c>
      <c r="AO282" s="836"/>
      <c r="AP282" s="836"/>
      <c r="AQ282" s="836"/>
      <c r="AR282" s="836"/>
      <c r="AS282" s="836"/>
      <c r="AT282" s="257">
        <f t="shared" si="246"/>
        <v>0.56520806009300106</v>
      </c>
      <c r="AU282" s="230">
        <f t="shared" si="246"/>
        <v>1.1504313473908125</v>
      </c>
      <c r="AV282" s="230">
        <f t="shared" si="246"/>
        <v>0.19476093843921885</v>
      </c>
      <c r="AW282" s="230">
        <f t="shared" si="246"/>
        <v>0.4022664267302174</v>
      </c>
      <c r="AX282" s="230">
        <f t="shared" si="246"/>
        <v>0.46927150047808908</v>
      </c>
      <c r="AY282" s="230">
        <f t="shared" si="246"/>
        <v>0.24700729801147508</v>
      </c>
      <c r="AZ282" s="230">
        <f t="shared" si="246"/>
        <v>0.24446112508247353</v>
      </c>
      <c r="BA282" s="230">
        <f t="shared" si="246"/>
        <v>0.56783350424163326</v>
      </c>
      <c r="BB282" s="1063">
        <f t="shared" ref="BB282:CV282" si="247">BB230/BB$215</f>
        <v>0.93591877216870911</v>
      </c>
      <c r="BC282" s="230"/>
      <c r="BD282" s="230"/>
      <c r="BE282" s="230"/>
      <c r="BF282" s="230"/>
      <c r="BG282" s="230"/>
      <c r="BH282" s="257">
        <f t="shared" si="247"/>
        <v>1.1560315439465376</v>
      </c>
      <c r="BI282" s="230">
        <f t="shared" si="247"/>
        <v>0.6620591237201483</v>
      </c>
      <c r="BJ282" s="230">
        <f t="shared" si="247"/>
        <v>0.47470866827216512</v>
      </c>
      <c r="BK282" s="230">
        <f t="shared" si="247"/>
        <v>0.31387080276176799</v>
      </c>
      <c r="BL282" s="230">
        <f t="shared" si="247"/>
        <v>0.52291894963269614</v>
      </c>
      <c r="BM282" s="230">
        <f t="shared" si="160"/>
        <v>1.4494066667614862</v>
      </c>
      <c r="BN282" s="1225">
        <f t="shared" si="160"/>
        <v>0.54394257453077621</v>
      </c>
      <c r="BO282" s="864"/>
      <c r="BP282" s="864"/>
      <c r="BQ282" s="864"/>
      <c r="BR282" s="864"/>
      <c r="BS282" s="1179"/>
      <c r="BT282" s="864"/>
      <c r="BU282" s="864"/>
      <c r="BV282" s="864"/>
      <c r="BW282" s="864"/>
      <c r="BX282" s="864"/>
      <c r="BY282" s="935">
        <f t="shared" si="247"/>
        <v>0.42648221343873516</v>
      </c>
      <c r="BZ282" s="230">
        <f t="shared" si="247"/>
        <v>0.17411828174522895</v>
      </c>
      <c r="CA282" s="230">
        <f t="shared" si="247"/>
        <v>0.13790756805264731</v>
      </c>
      <c r="CB282" s="230">
        <f t="shared" si="247"/>
        <v>0.16763447657409994</v>
      </c>
      <c r="CC282" s="1063">
        <f t="shared" si="247"/>
        <v>0.48931047063115651</v>
      </c>
      <c r="CD282" s="230"/>
      <c r="CE282" s="230"/>
      <c r="CF282" s="230"/>
      <c r="CG282" s="230"/>
      <c r="CH282" s="230"/>
      <c r="CI282" s="230"/>
      <c r="CJ282" s="230"/>
      <c r="CK282" s="257">
        <f t="shared" si="247"/>
        <v>0</v>
      </c>
      <c r="CL282" s="230">
        <f t="shared" si="161"/>
        <v>0.13230793479831349</v>
      </c>
      <c r="CM282" s="230">
        <f t="shared" si="247"/>
        <v>0</v>
      </c>
      <c r="CN282" s="230">
        <f t="shared" si="247"/>
        <v>3.1576976820372936E-2</v>
      </c>
      <c r="CO282" s="1063">
        <f t="shared" si="247"/>
        <v>2.0570234763161065E-2</v>
      </c>
      <c r="CP282" s="230"/>
      <c r="CQ282" s="230"/>
      <c r="CR282" s="230"/>
      <c r="CS282" s="230"/>
      <c r="CT282" s="230"/>
      <c r="CU282" s="257">
        <f t="shared" si="247"/>
        <v>0.28866753428771647</v>
      </c>
      <c r="CV282" s="230">
        <f t="shared" si="247"/>
        <v>2.4118398298818827E-2</v>
      </c>
      <c r="CW282" s="230">
        <f t="shared" si="162"/>
        <v>0.86605410453896703</v>
      </c>
      <c r="CX282" s="1063">
        <f t="shared" si="162"/>
        <v>0.35494981810676229</v>
      </c>
      <c r="DD282" s="985"/>
      <c r="DE282" s="864"/>
      <c r="DF282" s="864"/>
      <c r="DG282" s="864"/>
      <c r="DH282" s="864"/>
      <c r="DI282" s="864"/>
      <c r="DJ282" s="864"/>
      <c r="DK282" s="864"/>
      <c r="DL282" s="1126"/>
      <c r="DM282" s="864"/>
      <c r="DN282" s="864"/>
      <c r="DO282" s="864"/>
      <c r="DP282" s="864"/>
      <c r="DQ282" s="864"/>
      <c r="DR282" s="1012"/>
      <c r="DS282" s="864"/>
      <c r="DT282" s="864"/>
      <c r="DU282" s="864"/>
      <c r="DV282" s="864"/>
      <c r="DW282" s="864"/>
      <c r="DX282" s="1126"/>
      <c r="DY282" s="864"/>
      <c r="DZ282" s="864"/>
      <c r="EA282" s="864"/>
      <c r="EB282" s="864"/>
      <c r="EC282" s="864"/>
      <c r="ED282" s="257">
        <f t="shared" si="163"/>
        <v>0.42857395502657197</v>
      </c>
      <c r="EE282" s="864"/>
      <c r="EF282" s="864"/>
      <c r="EG282" s="864"/>
      <c r="EH282" s="864"/>
      <c r="EI282" s="864"/>
      <c r="EJ282" s="864"/>
      <c r="EK282" s="864"/>
      <c r="EL282" s="1126"/>
      <c r="EM282" s="864"/>
      <c r="EN282" s="864"/>
      <c r="ER282" s="1253"/>
      <c r="ES282" s="257">
        <f t="shared" si="164"/>
        <v>0</v>
      </c>
      <c r="ET282" s="230">
        <f t="shared" si="164"/>
        <v>8.5760517799352756E-3</v>
      </c>
      <c r="EU282" s="230">
        <f t="shared" si="164"/>
        <v>0</v>
      </c>
      <c r="EV282" s="230"/>
      <c r="EW282" s="1131"/>
      <c r="EX282" s="66" t="s">
        <v>703</v>
      </c>
      <c r="EY282" s="111">
        <f t="shared" ref="EY282:FO282" si="248">EY230/EY$215</f>
        <v>1.9313383264987969</v>
      </c>
      <c r="EZ282" s="111">
        <f t="shared" si="248"/>
        <v>2.2700187766903177</v>
      </c>
      <c r="FA282" s="111">
        <f t="shared" si="248"/>
        <v>1.4502475455232022</v>
      </c>
      <c r="FB282" s="111">
        <f t="shared" si="248"/>
        <v>1.7300517222053196</v>
      </c>
      <c r="FC282" s="111">
        <f t="shared" si="248"/>
        <v>1.1041865113446494</v>
      </c>
      <c r="FD282" s="111">
        <f t="shared" si="248"/>
        <v>2.1067609096496618</v>
      </c>
      <c r="FE282" s="111">
        <f t="shared" si="248"/>
        <v>0.71486930438508789</v>
      </c>
      <c r="FF282" s="111">
        <f t="shared" si="248"/>
        <v>2.2159749909387458</v>
      </c>
      <c r="FG282" s="111">
        <f t="shared" si="248"/>
        <v>1.2068851942547005</v>
      </c>
      <c r="FH282" s="111">
        <f t="shared" si="248"/>
        <v>1.7307645390503492</v>
      </c>
      <c r="FI282" s="111">
        <f t="shared" si="248"/>
        <v>1.7374525987062235</v>
      </c>
      <c r="FJ282" s="111">
        <f t="shared" si="248"/>
        <v>1.9773837678614419</v>
      </c>
      <c r="FK282" s="111">
        <f t="shared" si="248"/>
        <v>2.8022076331255077</v>
      </c>
      <c r="FL282" s="111">
        <f t="shared" si="248"/>
        <v>1.9001587849499482</v>
      </c>
      <c r="FM282" s="111">
        <f t="shared" si="248"/>
        <v>2.1038508925245694</v>
      </c>
      <c r="FN282" s="111">
        <f t="shared" si="248"/>
        <v>2.7774723650765503</v>
      </c>
      <c r="FO282" s="111">
        <f t="shared" si="248"/>
        <v>1.925657000283866</v>
      </c>
      <c r="FP282" s="111">
        <f t="shared" ref="FP282:FQ282" si="249">FP230/FP$215</f>
        <v>0</v>
      </c>
      <c r="FQ282" s="1382">
        <f t="shared" si="249"/>
        <v>0</v>
      </c>
      <c r="FR282" s="677">
        <f t="shared" ref="FR282:GL282" si="250">FR230/FR$215</f>
        <v>0.10554946445137893</v>
      </c>
      <c r="FS282" s="677">
        <f t="shared" si="250"/>
        <v>0.29777171227558297</v>
      </c>
      <c r="FT282" s="677">
        <f t="shared" si="250"/>
        <v>0.25909587429627762</v>
      </c>
      <c r="FU282" s="677">
        <f t="shared" si="250"/>
        <v>0.20804438280166435</v>
      </c>
      <c r="FV282" s="677">
        <f t="shared" si="250"/>
        <v>0.10458423618634886</v>
      </c>
      <c r="FW282" s="677">
        <f t="shared" si="250"/>
        <v>0.32391407267132205</v>
      </c>
      <c r="FX282" s="677">
        <f t="shared" si="250"/>
        <v>0.34775597957538296</v>
      </c>
      <c r="FY282" s="677">
        <f t="shared" si="250"/>
        <v>0.12425546346736757</v>
      </c>
      <c r="FZ282" s="677">
        <f t="shared" si="250"/>
        <v>0.29393070787637088</v>
      </c>
      <c r="GA282" s="677">
        <f t="shared" si="250"/>
        <v>7.904605401761261E-2</v>
      </c>
      <c r="GB282" s="677">
        <f t="shared" si="250"/>
        <v>0.23315809062994325</v>
      </c>
      <c r="GC282" s="677">
        <f t="shared" si="250"/>
        <v>0.90551463605090432</v>
      </c>
      <c r="GD282" s="677">
        <f t="shared" si="250"/>
        <v>0.72948957325714803</v>
      </c>
      <c r="GE282" s="677">
        <f t="shared" si="250"/>
        <v>0.38220857468537001</v>
      </c>
      <c r="GF282" s="677">
        <f t="shared" si="250"/>
        <v>0.23169933785233846</v>
      </c>
      <c r="GG282" s="677">
        <f t="shared" si="250"/>
        <v>0.46029546468750732</v>
      </c>
      <c r="GH282" s="677">
        <f t="shared" si="250"/>
        <v>0.26290772402085605</v>
      </c>
      <c r="GI282" s="677">
        <f t="shared" si="250"/>
        <v>0.34526311575491903</v>
      </c>
      <c r="GJ282" s="677">
        <f t="shared" si="250"/>
        <v>0.10783347235914158</v>
      </c>
      <c r="GK282" s="677">
        <f t="shared" si="250"/>
        <v>0.12700671871402558</v>
      </c>
      <c r="GL282" s="677">
        <f t="shared" si="250"/>
        <v>9.8854317887550516E-2</v>
      </c>
      <c r="GM282" s="1491">
        <f t="shared" ref="GM282:HH282" si="251">GM230/GM$215</f>
        <v>1.0523594949244863</v>
      </c>
      <c r="GN282" s="112">
        <f t="shared" si="251"/>
        <v>1.2997458007277076</v>
      </c>
      <c r="GO282" s="112">
        <f t="shared" si="251"/>
        <v>1.1687190579187696</v>
      </c>
      <c r="GP282" s="112">
        <f t="shared" si="251"/>
        <v>3.1646993035432871</v>
      </c>
      <c r="GQ282" s="112">
        <f t="shared" si="251"/>
        <v>1.4206053671728729</v>
      </c>
      <c r="GR282" s="112">
        <f t="shared" si="251"/>
        <v>2.6586327059531554</v>
      </c>
      <c r="GS282" s="112">
        <f t="shared" si="251"/>
        <v>3.2320090183413566</v>
      </c>
      <c r="GT282" s="112">
        <f t="shared" si="251"/>
        <v>1.0508314326373862</v>
      </c>
      <c r="GU282" s="112">
        <f t="shared" si="251"/>
        <v>2.9889634848455278</v>
      </c>
      <c r="GV282" s="112">
        <f t="shared" si="251"/>
        <v>1.0202423492304313</v>
      </c>
      <c r="GW282" s="112">
        <f t="shared" si="251"/>
        <v>0.85760356504148461</v>
      </c>
      <c r="GX282" s="112">
        <f t="shared" si="251"/>
        <v>1.4441525310792545</v>
      </c>
      <c r="GY282" s="112">
        <f t="shared" si="251"/>
        <v>2.1026418542826284</v>
      </c>
      <c r="GZ282" s="112" t="e">
        <f t="shared" si="251"/>
        <v>#DIV/0!</v>
      </c>
      <c r="HA282" s="112">
        <f t="shared" si="251"/>
        <v>1.4748865325139575</v>
      </c>
      <c r="HB282" s="112">
        <f t="shared" si="251"/>
        <v>1.0155287437899219</v>
      </c>
      <c r="HC282" s="112">
        <f t="shared" si="251"/>
        <v>0.82941345686482626</v>
      </c>
      <c r="HD282" s="112">
        <f t="shared" si="251"/>
        <v>1.1336210398050366</v>
      </c>
      <c r="HE282" s="112">
        <f t="shared" si="251"/>
        <v>0.60711772587501567</v>
      </c>
      <c r="HF282" s="112">
        <f t="shared" si="251"/>
        <v>0.12239040184335459</v>
      </c>
      <c r="HG282" s="112" t="e">
        <f t="shared" si="251"/>
        <v>#DIV/0!</v>
      </c>
      <c r="HH282" s="112" t="e">
        <f t="shared" si="251"/>
        <v>#DIV/0!</v>
      </c>
      <c r="HI282" s="677">
        <f t="shared" si="168"/>
        <v>0.31596797225622197</v>
      </c>
    </row>
    <row r="283" spans="1:217" s="60" customFormat="1" x14ac:dyDescent="0.25">
      <c r="A283" s="66" t="s">
        <v>704</v>
      </c>
      <c r="B283" s="640"/>
      <c r="C283" s="935">
        <f t="shared" ref="C283:BA283" si="252">C231/C$215</f>
        <v>5.4118845704354081E-2</v>
      </c>
      <c r="D283" s="230">
        <f t="shared" si="252"/>
        <v>3.0161542157098247E-2</v>
      </c>
      <c r="E283" s="230">
        <f t="shared" si="252"/>
        <v>0.12363712026633375</v>
      </c>
      <c r="F283" s="230">
        <f t="shared" si="252"/>
        <v>3.6546818545633783E-2</v>
      </c>
      <c r="G283" s="230">
        <f t="shared" si="252"/>
        <v>7.439504734031134E-3</v>
      </c>
      <c r="H283" s="230">
        <f t="shared" si="252"/>
        <v>5.3639177643211716E-2</v>
      </c>
      <c r="I283" s="230">
        <f t="shared" si="252"/>
        <v>3.6190675023714106E-2</v>
      </c>
      <c r="J283" s="680">
        <f t="shared" si="252"/>
        <v>1.0664181344851843E-2</v>
      </c>
      <c r="K283" s="230">
        <f t="shared" si="252"/>
        <v>5.9720211440692235E-2</v>
      </c>
      <c r="L283" s="230">
        <f t="shared" si="252"/>
        <v>4.722785077062723E-2</v>
      </c>
      <c r="M283" s="230">
        <f t="shared" si="252"/>
        <v>3.7588002592584317E-2</v>
      </c>
      <c r="N283" s="230">
        <f t="shared" si="252"/>
        <v>1.3672416296042126E-2</v>
      </c>
      <c r="O283" s="230">
        <f t="shared" si="252"/>
        <v>1.530463659638096E-2</v>
      </c>
      <c r="P283" s="230">
        <f t="shared" si="252"/>
        <v>5.8786805458228751E-2</v>
      </c>
      <c r="Q283" s="230">
        <f t="shared" si="252"/>
        <v>4.5007883167175543E-2</v>
      </c>
      <c r="R283" s="230">
        <f t="shared" si="252"/>
        <v>4.3328596686222923E-2</v>
      </c>
      <c r="S283" s="230">
        <f t="shared" si="252"/>
        <v>7.2547876475160769E-2</v>
      </c>
      <c r="T283" s="1063">
        <f t="shared" si="252"/>
        <v>4.6310089284877787E-2</v>
      </c>
      <c r="U283" s="230"/>
      <c r="V283" s="230"/>
      <c r="W283" s="230"/>
      <c r="X283" s="230"/>
      <c r="Y283" s="230"/>
      <c r="AF283" s="230"/>
      <c r="AG283" s="230"/>
      <c r="AH283" s="230"/>
      <c r="AI283" s="949">
        <f t="shared" si="252"/>
        <v>4.6108278115362302E-3</v>
      </c>
      <c r="AJ283" s="836">
        <f t="shared" si="252"/>
        <v>2.0417303742142737E-2</v>
      </c>
      <c r="AK283" s="836">
        <f t="shared" si="252"/>
        <v>2.8926651465472762E-2</v>
      </c>
      <c r="AL283" s="836">
        <f t="shared" si="252"/>
        <v>1.7987213333757433E-2</v>
      </c>
      <c r="AM283" s="836">
        <f t="shared" si="252"/>
        <v>3.0354771390627964E-3</v>
      </c>
      <c r="AN283" s="1089">
        <f t="shared" si="252"/>
        <v>1.140320201912697E-2</v>
      </c>
      <c r="AO283" s="836"/>
      <c r="AP283" s="836"/>
      <c r="AQ283" s="836"/>
      <c r="AR283" s="836"/>
      <c r="AS283" s="836"/>
      <c r="AT283" s="257">
        <f t="shared" si="252"/>
        <v>1.5365049083899686E-2</v>
      </c>
      <c r="AU283" s="230">
        <f t="shared" si="252"/>
        <v>3.199230158864147E-2</v>
      </c>
      <c r="AV283" s="230">
        <f t="shared" si="252"/>
        <v>1.1859297390864183E-2</v>
      </c>
      <c r="AW283" s="230">
        <f t="shared" si="252"/>
        <v>2.2783646002361047E-2</v>
      </c>
      <c r="AX283" s="230">
        <f t="shared" si="252"/>
        <v>2.1568132205163362E-2</v>
      </c>
      <c r="AY283" s="230">
        <f t="shared" si="252"/>
        <v>2.7153085813062278E-2</v>
      </c>
      <c r="AZ283" s="230">
        <f t="shared" si="252"/>
        <v>1.7077998450931831E-2</v>
      </c>
      <c r="BA283" s="230">
        <f t="shared" si="252"/>
        <v>4.03001771231472E-2</v>
      </c>
      <c r="BB283" s="1063">
        <f t="shared" ref="BB283:CV283" si="253">BB231/BB$215</f>
        <v>3.9109385243834789E-2</v>
      </c>
      <c r="BC283" s="230"/>
      <c r="BD283" s="230"/>
      <c r="BE283" s="230"/>
      <c r="BF283" s="230"/>
      <c r="BG283" s="230"/>
      <c r="BH283" s="257">
        <f t="shared" si="253"/>
        <v>3.0573937537016569E-2</v>
      </c>
      <c r="BI283" s="230">
        <f t="shared" si="253"/>
        <v>5.0496700211057177E-2</v>
      </c>
      <c r="BJ283" s="230">
        <f t="shared" si="253"/>
        <v>2.9163926437260179E-2</v>
      </c>
      <c r="BK283" s="230">
        <f t="shared" si="253"/>
        <v>2.2655742864449123E-2</v>
      </c>
      <c r="BL283" s="230">
        <f t="shared" si="253"/>
        <v>3.8524290758553514E-2</v>
      </c>
      <c r="BM283" s="230">
        <f t="shared" si="160"/>
        <v>5.0771119866114815E-2</v>
      </c>
      <c r="BN283" s="1225">
        <f t="shared" si="160"/>
        <v>4.3302345285865927E-2</v>
      </c>
      <c r="BO283" s="864"/>
      <c r="BP283" s="864"/>
      <c r="BQ283" s="864"/>
      <c r="BR283" s="864"/>
      <c r="BS283" s="1179"/>
      <c r="BT283" s="864"/>
      <c r="BU283" s="864"/>
      <c r="BV283" s="864"/>
      <c r="BW283" s="864"/>
      <c r="BX283" s="864"/>
      <c r="BY283" s="935">
        <f t="shared" si="253"/>
        <v>1.7615882141573842E-2</v>
      </c>
      <c r="BZ283" s="230">
        <f t="shared" si="253"/>
        <v>9.5833239673013097E-3</v>
      </c>
      <c r="CA283" s="230">
        <f t="shared" si="253"/>
        <v>1.1120251271313192E-2</v>
      </c>
      <c r="CB283" s="230">
        <f t="shared" si="253"/>
        <v>9.3865310262705257E-3</v>
      </c>
      <c r="CC283" s="1063">
        <f t="shared" si="253"/>
        <v>1.800072966070777E-2</v>
      </c>
      <c r="CD283" s="230"/>
      <c r="CE283" s="230"/>
      <c r="CF283" s="230"/>
      <c r="CG283" s="230"/>
      <c r="CH283" s="230"/>
      <c r="CI283" s="230"/>
      <c r="CJ283" s="230"/>
      <c r="CK283" s="257">
        <f t="shared" si="253"/>
        <v>5.3727464674354396E-3</v>
      </c>
      <c r="CL283" s="230">
        <f t="shared" si="161"/>
        <v>1.031747074199099E-2</v>
      </c>
      <c r="CM283" s="230">
        <f t="shared" si="253"/>
        <v>0</v>
      </c>
      <c r="CN283" s="230">
        <f t="shared" si="253"/>
        <v>1.7784196134277366E-3</v>
      </c>
      <c r="CO283" s="1063">
        <f t="shared" si="253"/>
        <v>5.3434398896492616E-3</v>
      </c>
      <c r="CP283" s="230"/>
      <c r="CQ283" s="230"/>
      <c r="CR283" s="230"/>
      <c r="CS283" s="230"/>
      <c r="CT283" s="230"/>
      <c r="CU283" s="257">
        <f t="shared" si="253"/>
        <v>3.9480929021924113E-3</v>
      </c>
      <c r="CV283" s="230">
        <f t="shared" si="253"/>
        <v>1.4359826704389218E-3</v>
      </c>
      <c r="CW283" s="230">
        <f t="shared" si="162"/>
        <v>6.3799419885687226E-3</v>
      </c>
      <c r="CX283" s="1063">
        <f t="shared" si="162"/>
        <v>3.1928068319616088E-3</v>
      </c>
      <c r="DD283" s="985"/>
      <c r="DE283" s="864"/>
      <c r="DF283" s="864"/>
      <c r="DG283" s="864"/>
      <c r="DH283" s="864"/>
      <c r="DI283" s="864"/>
      <c r="DJ283" s="864"/>
      <c r="DK283" s="864"/>
      <c r="DL283" s="1126"/>
      <c r="DM283" s="864"/>
      <c r="DN283" s="864"/>
      <c r="DO283" s="864"/>
      <c r="DP283" s="864"/>
      <c r="DQ283" s="864"/>
      <c r="DR283" s="1012"/>
      <c r="DS283" s="864"/>
      <c r="DT283" s="864"/>
      <c r="DU283" s="864"/>
      <c r="DV283" s="864"/>
      <c r="DW283" s="864"/>
      <c r="DX283" s="1126"/>
      <c r="DY283" s="864"/>
      <c r="DZ283" s="864"/>
      <c r="EA283" s="864"/>
      <c r="EB283" s="864"/>
      <c r="EC283" s="864"/>
      <c r="ED283" s="257">
        <f t="shared" si="163"/>
        <v>2.7774584619193732E-2</v>
      </c>
      <c r="EE283" s="864"/>
      <c r="EF283" s="864"/>
      <c r="EG283" s="864"/>
      <c r="EH283" s="864"/>
      <c r="EI283" s="864"/>
      <c r="EJ283" s="864"/>
      <c r="EK283" s="864"/>
      <c r="EL283" s="1126"/>
      <c r="EM283" s="864"/>
      <c r="EN283" s="864"/>
      <c r="ER283" s="1253"/>
      <c r="ES283" s="257">
        <f t="shared" si="164"/>
        <v>2.0498171300169722E-3</v>
      </c>
      <c r="ET283" s="230">
        <f t="shared" si="164"/>
        <v>2.1634903511926168E-3</v>
      </c>
      <c r="EU283" s="230">
        <f t="shared" si="164"/>
        <v>4.0554583935315438E-3</v>
      </c>
      <c r="EV283" s="230"/>
      <c r="EW283" s="1131"/>
      <c r="EX283" s="66" t="s">
        <v>704</v>
      </c>
      <c r="EY283" s="111">
        <f t="shared" ref="EY283:FO283" si="254">EY231/EY$215</f>
        <v>8.9165282814247473E-2</v>
      </c>
      <c r="EZ283" s="111">
        <f t="shared" si="254"/>
        <v>9.8685631677772057E-2</v>
      </c>
      <c r="FA283" s="111">
        <f t="shared" si="254"/>
        <v>9.8128723672065113E-2</v>
      </c>
      <c r="FB283" s="111">
        <f t="shared" si="254"/>
        <v>0.12623100449967173</v>
      </c>
      <c r="FC283" s="111">
        <f t="shared" si="254"/>
        <v>3.800808882087478E-2</v>
      </c>
      <c r="FD283" s="111">
        <f t="shared" si="254"/>
        <v>8.9889366933005532E-2</v>
      </c>
      <c r="FE283" s="111">
        <f t="shared" si="254"/>
        <v>0.12752463933723754</v>
      </c>
      <c r="FF283" s="111">
        <f t="shared" si="254"/>
        <v>5.4609157907454395E-2</v>
      </c>
      <c r="FG283" s="111">
        <f t="shared" si="254"/>
        <v>0.12024745456888775</v>
      </c>
      <c r="FH283" s="111">
        <f t="shared" si="254"/>
        <v>0.13801042969107377</v>
      </c>
      <c r="FI283" s="111">
        <f t="shared" si="254"/>
        <v>4.6815748382779389E-2</v>
      </c>
      <c r="FJ283" s="111">
        <f t="shared" si="254"/>
        <v>0.11951057170775919</v>
      </c>
      <c r="FK283" s="111">
        <f t="shared" si="254"/>
        <v>9.7347812323657731E-2</v>
      </c>
      <c r="FL283" s="111">
        <f t="shared" si="254"/>
        <v>7.4587504314808428E-2</v>
      </c>
      <c r="FM283" s="111">
        <f t="shared" si="254"/>
        <v>0.10971032348643306</v>
      </c>
      <c r="FN283" s="111">
        <f t="shared" si="254"/>
        <v>0.13554412720931608</v>
      </c>
      <c r="FO283" s="111">
        <f t="shared" si="254"/>
        <v>9.2405838674495394E-2</v>
      </c>
      <c r="FP283" s="111">
        <f t="shared" ref="FP283:FQ283" si="255">FP231/FP$215</f>
        <v>0</v>
      </c>
      <c r="FQ283" s="1382">
        <f t="shared" si="255"/>
        <v>0</v>
      </c>
      <c r="FR283" s="677">
        <f t="shared" ref="FR283:GL283" si="256">FR231/FR$215</f>
        <v>1.9292401113266425E-2</v>
      </c>
      <c r="FS283" s="677">
        <f t="shared" si="256"/>
        <v>3.3553730676015907E-2</v>
      </c>
      <c r="FT283" s="677">
        <f t="shared" si="256"/>
        <v>6.0099991597344762E-2</v>
      </c>
      <c r="FU283" s="677">
        <f t="shared" si="256"/>
        <v>0.10917644412790044</v>
      </c>
      <c r="FV283" s="677">
        <f t="shared" si="256"/>
        <v>1.4118364030335862E-2</v>
      </c>
      <c r="FW283" s="677">
        <f t="shared" si="256"/>
        <v>8.5897739377441121E-2</v>
      </c>
      <c r="FX283" s="677">
        <f t="shared" si="256"/>
        <v>7.1816922663469285E-2</v>
      </c>
      <c r="FY283" s="677">
        <f t="shared" si="256"/>
        <v>0.13267058100345508</v>
      </c>
      <c r="FZ283" s="677">
        <f t="shared" si="256"/>
        <v>5.5458624127617149E-3</v>
      </c>
      <c r="GA283" s="677">
        <f t="shared" si="256"/>
        <v>1.0786668352083596E-2</v>
      </c>
      <c r="GB283" s="677">
        <f t="shared" si="256"/>
        <v>7.2973853168326039E-2</v>
      </c>
      <c r="GC283" s="677">
        <f t="shared" si="256"/>
        <v>1.8234387860625118E-2</v>
      </c>
      <c r="GD283" s="677">
        <f t="shared" si="256"/>
        <v>1.9031336467729962E-2</v>
      </c>
      <c r="GE283" s="677">
        <f t="shared" si="256"/>
        <v>3.5987624165445369E-2</v>
      </c>
      <c r="GF283" s="677">
        <f t="shared" si="256"/>
        <v>9.0214347405061637E-2</v>
      </c>
      <c r="GG283" s="677">
        <f t="shared" si="256"/>
        <v>3.4854498907861055E-2</v>
      </c>
      <c r="GH283" s="677">
        <f t="shared" si="256"/>
        <v>1.4356735782708864E-2</v>
      </c>
      <c r="GI283" s="677">
        <f t="shared" si="256"/>
        <v>0.10012210012210013</v>
      </c>
      <c r="GJ283" s="677">
        <f t="shared" si="256"/>
        <v>3.0901645560021233E-2</v>
      </c>
      <c r="GK283" s="677">
        <f t="shared" si="256"/>
        <v>0.11449023588756096</v>
      </c>
      <c r="GL283" s="677">
        <f t="shared" si="256"/>
        <v>1.0515164593714443E-2</v>
      </c>
      <c r="GM283" s="1491">
        <f t="shared" ref="GM283:HH283" si="257">GM231/GM$215</f>
        <v>0.22938351076999258</v>
      </c>
      <c r="GN283" s="112">
        <f t="shared" si="257"/>
        <v>0.16890793998903453</v>
      </c>
      <c r="GO283" s="112">
        <f t="shared" si="257"/>
        <v>0.25923576063446285</v>
      </c>
      <c r="GP283" s="112">
        <f t="shared" si="257"/>
        <v>0.37835392201718265</v>
      </c>
      <c r="GQ283" s="112">
        <f t="shared" si="257"/>
        <v>0.22930101934678593</v>
      </c>
      <c r="GR283" s="112">
        <f t="shared" si="257"/>
        <v>0.43710505625066731</v>
      </c>
      <c r="GS283" s="112">
        <f t="shared" si="257"/>
        <v>0.46227124083439969</v>
      </c>
      <c r="GT283" s="112">
        <f t="shared" si="257"/>
        <v>0.25788057781156792</v>
      </c>
      <c r="GU283" s="112">
        <f t="shared" si="257"/>
        <v>0.40294502234625967</v>
      </c>
      <c r="GV283" s="112">
        <f t="shared" si="257"/>
        <v>0.12700377298225302</v>
      </c>
      <c r="GW283" s="112">
        <f t="shared" si="257"/>
        <v>0.19854974737850226</v>
      </c>
      <c r="GX283" s="112">
        <f t="shared" si="257"/>
        <v>0.44408589868067849</v>
      </c>
      <c r="GY283" s="112">
        <f t="shared" si="257"/>
        <v>0.29109204951399853</v>
      </c>
      <c r="GZ283" s="112" t="e">
        <f t="shared" si="257"/>
        <v>#DIV/0!</v>
      </c>
      <c r="HA283" s="112">
        <f t="shared" si="257"/>
        <v>0.21433305217496085</v>
      </c>
      <c r="HB283" s="112">
        <f t="shared" si="257"/>
        <v>0.14809557605867046</v>
      </c>
      <c r="HC283" s="112">
        <f t="shared" si="257"/>
        <v>0.19111009711241828</v>
      </c>
      <c r="HD283" s="112">
        <f t="shared" si="257"/>
        <v>0.18849512591389114</v>
      </c>
      <c r="HE283" s="112">
        <f t="shared" si="257"/>
        <v>0.16493960921911299</v>
      </c>
      <c r="HF283" s="112">
        <f t="shared" si="257"/>
        <v>5.03148401962537E-2</v>
      </c>
      <c r="HG283" s="112" t="e">
        <f t="shared" si="257"/>
        <v>#DIV/0!</v>
      </c>
      <c r="HH283" s="112" t="e">
        <f t="shared" si="257"/>
        <v>#DIV/0!</v>
      </c>
      <c r="HI283" s="677">
        <f t="shared" si="168"/>
        <v>1.6243370053039576E-2</v>
      </c>
    </row>
    <row r="284" spans="1:217" s="60" customFormat="1" x14ac:dyDescent="0.25">
      <c r="A284" s="66" t="s">
        <v>705</v>
      </c>
      <c r="B284" s="640"/>
      <c r="C284" s="935">
        <f t="shared" ref="C284:BA284" si="258">C232/C$215</f>
        <v>5.6256779838782176</v>
      </c>
      <c r="D284" s="230">
        <f t="shared" si="258"/>
        <v>3.618439226519337</v>
      </c>
      <c r="E284" s="230">
        <f t="shared" si="258"/>
        <v>3.291653951079669</v>
      </c>
      <c r="F284" s="230">
        <f t="shared" si="258"/>
        <v>2.0530928231309438</v>
      </c>
      <c r="G284" s="230">
        <f t="shared" si="258"/>
        <v>0.60720466524419359</v>
      </c>
      <c r="H284" s="230">
        <f t="shared" si="258"/>
        <v>3.7082807608852253</v>
      </c>
      <c r="I284" s="230">
        <f t="shared" si="258"/>
        <v>2.6154729432268429</v>
      </c>
      <c r="J284" s="680">
        <f t="shared" si="258"/>
        <v>1.3476343888483133</v>
      </c>
      <c r="K284" s="230">
        <f t="shared" si="258"/>
        <v>7.5964277297060709</v>
      </c>
      <c r="L284" s="230">
        <f t="shared" si="258"/>
        <v>4.0015220002383858</v>
      </c>
      <c r="M284" s="230">
        <f t="shared" si="258"/>
        <v>0.8711664394430414</v>
      </c>
      <c r="N284" s="230">
        <f t="shared" si="258"/>
        <v>4.2056625271094807</v>
      </c>
      <c r="O284" s="230">
        <f t="shared" si="258"/>
        <v>6.3714666979627141</v>
      </c>
      <c r="P284" s="230">
        <f t="shared" si="258"/>
        <v>1.4307040231715655</v>
      </c>
      <c r="Q284" s="230">
        <f t="shared" si="258"/>
        <v>6.2043669411882387</v>
      </c>
      <c r="R284" s="230">
        <f t="shared" si="258"/>
        <v>1.259263427925583</v>
      </c>
      <c r="S284" s="230">
        <f t="shared" si="258"/>
        <v>1.7410253692318565</v>
      </c>
      <c r="T284" s="1063">
        <f t="shared" si="258"/>
        <v>1.0160394240047967</v>
      </c>
      <c r="U284" s="230"/>
      <c r="V284" s="230"/>
      <c r="W284" s="230"/>
      <c r="X284" s="230"/>
      <c r="Y284" s="230"/>
      <c r="AF284" s="230"/>
      <c r="AG284" s="230"/>
      <c r="AH284" s="230"/>
      <c r="AI284" s="949">
        <f t="shared" si="258"/>
        <v>0.1613942410455281</v>
      </c>
      <c r="AJ284" s="836">
        <f t="shared" si="258"/>
        <v>0.92592935798236264</v>
      </c>
      <c r="AK284" s="836">
        <f t="shared" si="258"/>
        <v>0.48497911222808449</v>
      </c>
      <c r="AL284" s="836">
        <f t="shared" si="258"/>
        <v>0.42940297083240558</v>
      </c>
      <c r="AM284" s="836">
        <f t="shared" si="258"/>
        <v>0.82730980838550561</v>
      </c>
      <c r="AN284" s="1089">
        <f t="shared" si="258"/>
        <v>0.33298870322786639</v>
      </c>
      <c r="AO284" s="836"/>
      <c r="AP284" s="836"/>
      <c r="AQ284" s="836"/>
      <c r="AR284" s="836"/>
      <c r="AS284" s="836"/>
      <c r="AT284" s="257">
        <f t="shared" si="258"/>
        <v>2.6473908032272169</v>
      </c>
      <c r="AU284" s="230">
        <f t="shared" si="258"/>
        <v>6.7136984451234953</v>
      </c>
      <c r="AV284" s="230">
        <f t="shared" si="258"/>
        <v>6.1100329475144735</v>
      </c>
      <c r="AW284" s="230">
        <f t="shared" si="258"/>
        <v>7.15698741217928</v>
      </c>
      <c r="AX284" s="230">
        <f t="shared" si="258"/>
        <v>6.2681177722852661</v>
      </c>
      <c r="AY284" s="230">
        <f t="shared" si="258"/>
        <v>6.8953103917993284</v>
      </c>
      <c r="AZ284" s="230">
        <f t="shared" si="258"/>
        <v>5.202134271698907</v>
      </c>
      <c r="BA284" s="230">
        <f t="shared" si="258"/>
        <v>5.061918523352289</v>
      </c>
      <c r="BB284" s="1063">
        <f t="shared" ref="BB284:CV284" si="259">BB232/BB$215</f>
        <v>5.3964227478272564</v>
      </c>
      <c r="BC284" s="230"/>
      <c r="BD284" s="230"/>
      <c r="BE284" s="230"/>
      <c r="BF284" s="230"/>
      <c r="BG284" s="230"/>
      <c r="BH284" s="257">
        <f t="shared" si="259"/>
        <v>5.6872047418516916</v>
      </c>
      <c r="BI284" s="230">
        <f t="shared" si="259"/>
        <v>5.0260103727445289</v>
      </c>
      <c r="BJ284" s="230">
        <f t="shared" si="259"/>
        <v>3.3551242684178901</v>
      </c>
      <c r="BK284" s="230">
        <f t="shared" si="259"/>
        <v>3.4987853335169268</v>
      </c>
      <c r="BL284" s="230">
        <f t="shared" si="259"/>
        <v>4.8010308859937494</v>
      </c>
      <c r="BM284" s="230">
        <f t="shared" si="160"/>
        <v>8.7417258103514488</v>
      </c>
      <c r="BN284" s="1225">
        <f t="shared" si="160"/>
        <v>3.541805303668585</v>
      </c>
      <c r="BO284" s="864"/>
      <c r="BP284" s="864"/>
      <c r="BQ284" s="864"/>
      <c r="BR284" s="864"/>
      <c r="BS284" s="1179"/>
      <c r="BT284" s="864"/>
      <c r="BU284" s="864"/>
      <c r="BV284" s="864"/>
      <c r="BW284" s="864"/>
      <c r="BX284" s="864"/>
      <c r="BY284" s="935">
        <f t="shared" si="259"/>
        <v>1.972592526051024</v>
      </c>
      <c r="BZ284" s="230">
        <f t="shared" si="259"/>
        <v>1.1167532088025716</v>
      </c>
      <c r="CA284" s="230">
        <f t="shared" si="259"/>
        <v>1.0511067903081064</v>
      </c>
      <c r="CB284" s="230">
        <f t="shared" si="259"/>
        <v>0.97903650235949602</v>
      </c>
      <c r="CC284" s="1063">
        <f t="shared" si="259"/>
        <v>2.1373659248449473</v>
      </c>
      <c r="CD284" s="230"/>
      <c r="CE284" s="230"/>
      <c r="CF284" s="230"/>
      <c r="CG284" s="230"/>
      <c r="CH284" s="230"/>
      <c r="CI284" s="230"/>
      <c r="CJ284" s="230"/>
      <c r="CK284" s="257">
        <f t="shared" si="259"/>
        <v>0.28809485138866331</v>
      </c>
      <c r="CL284" s="230">
        <f t="shared" si="161"/>
        <v>9.0757949903458428</v>
      </c>
      <c r="CM284" s="230">
        <f t="shared" si="259"/>
        <v>0.46865200549281627</v>
      </c>
      <c r="CN284" s="230">
        <f t="shared" si="259"/>
        <v>3.8611629259682694</v>
      </c>
      <c r="CO284" s="1063">
        <f t="shared" si="259"/>
        <v>1.7875547401266891</v>
      </c>
      <c r="CP284" s="230"/>
      <c r="CQ284" s="230"/>
      <c r="CR284" s="230"/>
      <c r="CS284" s="230"/>
      <c r="CT284" s="230"/>
      <c r="CU284" s="257">
        <f t="shared" si="259"/>
        <v>0.82951246371008114</v>
      </c>
      <c r="CV284" s="230">
        <f t="shared" si="259"/>
        <v>7.6064307581377444E-2</v>
      </c>
      <c r="CW284" s="230">
        <f t="shared" si="162"/>
        <v>1.9984872302501331</v>
      </c>
      <c r="CX284" s="1063">
        <f t="shared" si="162"/>
        <v>0.47590882117701694</v>
      </c>
      <c r="DD284" s="985"/>
      <c r="DE284" s="864"/>
      <c r="DF284" s="864"/>
      <c r="DG284" s="864"/>
      <c r="DH284" s="864"/>
      <c r="DI284" s="864"/>
      <c r="DJ284" s="864"/>
      <c r="DK284" s="864"/>
      <c r="DL284" s="1126"/>
      <c r="DM284" s="864"/>
      <c r="DN284" s="864"/>
      <c r="DO284" s="864"/>
      <c r="DP284" s="864"/>
      <c r="DQ284" s="864"/>
      <c r="DR284" s="1012"/>
      <c r="DS284" s="864"/>
      <c r="DT284" s="864"/>
      <c r="DU284" s="864"/>
      <c r="DV284" s="864"/>
      <c r="DW284" s="864"/>
      <c r="DX284" s="1126"/>
      <c r="DY284" s="864"/>
      <c r="DZ284" s="864"/>
      <c r="EA284" s="864"/>
      <c r="EB284" s="864"/>
      <c r="EC284" s="864"/>
      <c r="ED284" s="257">
        <f t="shared" si="163"/>
        <v>3.3369027933751294</v>
      </c>
      <c r="EE284" s="864"/>
      <c r="EF284" s="864"/>
      <c r="EG284" s="864"/>
      <c r="EH284" s="864"/>
      <c r="EI284" s="864"/>
      <c r="EJ284" s="864"/>
      <c r="EK284" s="864"/>
      <c r="EL284" s="1126"/>
      <c r="EM284" s="864"/>
      <c r="EN284" s="864"/>
      <c r="ER284" s="1253"/>
      <c r="ES284" s="257">
        <f t="shared" si="164"/>
        <v>3.705208806444673E-2</v>
      </c>
      <c r="ET284" s="230">
        <f t="shared" si="164"/>
        <v>6.6091334052499104E-2</v>
      </c>
      <c r="EU284" s="230">
        <f t="shared" si="164"/>
        <v>3.8856360733024106E-2</v>
      </c>
      <c r="EV284" s="230"/>
      <c r="EW284" s="1131"/>
      <c r="EX284" s="66" t="s">
        <v>705</v>
      </c>
      <c r="EY284" s="111">
        <f t="shared" ref="EY284:FO284" si="260">EY232/EY$215</f>
        <v>6.3494763954315925</v>
      </c>
      <c r="EZ284" s="111">
        <f t="shared" si="260"/>
        <v>10.548428906133164</v>
      </c>
      <c r="FA284" s="111">
        <f t="shared" si="260"/>
        <v>4.6642275740538723</v>
      </c>
      <c r="FB284" s="111">
        <f t="shared" si="260"/>
        <v>9.3418149209755157</v>
      </c>
      <c r="FC284" s="111">
        <f t="shared" si="260"/>
        <v>3.9120692078264807</v>
      </c>
      <c r="FD284" s="111">
        <f t="shared" si="260"/>
        <v>7.1068070067609099</v>
      </c>
      <c r="FE284" s="111">
        <f t="shared" si="260"/>
        <v>4.7316097700328523</v>
      </c>
      <c r="FF284" s="111">
        <f t="shared" si="260"/>
        <v>6.3260390238008943</v>
      </c>
      <c r="FG284" s="111">
        <f t="shared" si="260"/>
        <v>4.8601051109106272</v>
      </c>
      <c r="FH284" s="111">
        <f t="shared" si="260"/>
        <v>10.120947821048459</v>
      </c>
      <c r="FI284" s="111">
        <f t="shared" si="260"/>
        <v>6.3498912558554537</v>
      </c>
      <c r="FJ284" s="111">
        <f t="shared" si="260"/>
        <v>5.3414385453103534</v>
      </c>
      <c r="FK284" s="111">
        <f t="shared" si="260"/>
        <v>8.1768308628212019</v>
      </c>
      <c r="FL284" s="111">
        <f t="shared" si="260"/>
        <v>4.9248602002071111</v>
      </c>
      <c r="FM284" s="111">
        <f t="shared" si="260"/>
        <v>7.1966849087418696</v>
      </c>
      <c r="FN284" s="111">
        <f t="shared" si="260"/>
        <v>9.466645977419164</v>
      </c>
      <c r="FO284" s="111">
        <f t="shared" si="260"/>
        <v>7.2156484843052011</v>
      </c>
      <c r="FP284" s="111">
        <f t="shared" ref="FP284:FQ284" si="261">FP232/FP$215</f>
        <v>0</v>
      </c>
      <c r="FQ284" s="1382">
        <f t="shared" si="261"/>
        <v>0</v>
      </c>
      <c r="FR284" s="677">
        <f t="shared" ref="FR284:GL284" si="262">FR232/FR$215</f>
        <v>0.89847769250231935</v>
      </c>
      <c r="FS284" s="677">
        <f t="shared" si="262"/>
        <v>2.3885032589002093</v>
      </c>
      <c r="FT284" s="677">
        <f t="shared" si="262"/>
        <v>1.2105495336526342</v>
      </c>
      <c r="FU284" s="677">
        <f t="shared" si="262"/>
        <v>1.1546650672864265</v>
      </c>
      <c r="FV284" s="677">
        <f t="shared" si="262"/>
        <v>1.0953074214517877</v>
      </c>
      <c r="FW284" s="677">
        <f t="shared" si="262"/>
        <v>2.7322168303941297</v>
      </c>
      <c r="FX284" s="677">
        <f t="shared" si="262"/>
        <v>3.3043846774026835</v>
      </c>
      <c r="FY284" s="677">
        <f t="shared" si="262"/>
        <v>1.3723424550098564</v>
      </c>
      <c r="FZ284" s="677">
        <f t="shared" si="262"/>
        <v>3.0025859920239282</v>
      </c>
      <c r="GA284" s="677">
        <f t="shared" si="262"/>
        <v>1.0762651160830909</v>
      </c>
      <c r="GB284" s="677">
        <f t="shared" si="262"/>
        <v>2.1134270028845261</v>
      </c>
      <c r="GC284" s="677">
        <f t="shared" si="262"/>
        <v>6.4452862841103347</v>
      </c>
      <c r="GD284" s="677">
        <f t="shared" si="262"/>
        <v>6.1119834431871869</v>
      </c>
      <c r="GE284" s="677">
        <f t="shared" si="262"/>
        <v>2.516993509665713</v>
      </c>
      <c r="GF284" s="677">
        <f t="shared" si="262"/>
        <v>2.6646601586013765</v>
      </c>
      <c r="GG284" s="677">
        <f t="shared" si="262"/>
        <v>3.8068675576015218</v>
      </c>
      <c r="GH284" s="677">
        <f t="shared" si="262"/>
        <v>1.7975263732266278</v>
      </c>
      <c r="GI284" s="677">
        <f t="shared" si="262"/>
        <v>2.1187773974659221</v>
      </c>
      <c r="GJ284" s="677">
        <f t="shared" si="262"/>
        <v>1.109160536892394</v>
      </c>
      <c r="GK284" s="677">
        <f t="shared" si="262"/>
        <v>0.99397199489294008</v>
      </c>
      <c r="GL284" s="677">
        <f t="shared" si="262"/>
        <v>1.5051594930749008</v>
      </c>
      <c r="GM284" s="1491">
        <f t="shared" ref="GM284:HH284" si="263">GM232/GM$215</f>
        <v>4.4987868284228769</v>
      </c>
      <c r="GN284" s="112">
        <f t="shared" si="263"/>
        <v>4.1763943577730149</v>
      </c>
      <c r="GO284" s="112">
        <f t="shared" si="263"/>
        <v>4.315020427781783</v>
      </c>
      <c r="GP284" s="112">
        <f t="shared" si="263"/>
        <v>10.881226170504805</v>
      </c>
      <c r="GQ284" s="112">
        <f t="shared" si="263"/>
        <v>5.2301643436654874</v>
      </c>
      <c r="GR284" s="112">
        <f t="shared" si="263"/>
        <v>8.290969802273322</v>
      </c>
      <c r="GS284" s="112">
        <f t="shared" si="263"/>
        <v>11.040166148721386</v>
      </c>
      <c r="GT284" s="112">
        <f t="shared" si="263"/>
        <v>3.9019923192389419</v>
      </c>
      <c r="GU284" s="112">
        <f t="shared" si="263"/>
        <v>7.407863151115361</v>
      </c>
      <c r="GV284" s="112">
        <f t="shared" si="263"/>
        <v>3.949244405405945</v>
      </c>
      <c r="GW284" s="112">
        <f t="shared" si="263"/>
        <v>3.8296832703001162</v>
      </c>
      <c r="GX284" s="112">
        <f t="shared" si="263"/>
        <v>4.5640622917737543</v>
      </c>
      <c r="GY284" s="112">
        <f t="shared" si="263"/>
        <v>6.696332142560439</v>
      </c>
      <c r="GZ284" s="112" t="e">
        <f t="shared" si="263"/>
        <v>#DIV/0!</v>
      </c>
      <c r="HA284" s="112">
        <f t="shared" si="263"/>
        <v>6.2720910149817248</v>
      </c>
      <c r="HB284" s="112">
        <f t="shared" si="263"/>
        <v>3.4909486633546249</v>
      </c>
      <c r="HC284" s="112">
        <f t="shared" si="263"/>
        <v>4.4103322058108736</v>
      </c>
      <c r="HD284" s="112">
        <f t="shared" si="263"/>
        <v>3.213028025995126</v>
      </c>
      <c r="HE284" s="112">
        <f t="shared" si="263"/>
        <v>1.8712177441898574</v>
      </c>
      <c r="HF284" s="112">
        <f t="shared" si="263"/>
        <v>0.66990445543571098</v>
      </c>
      <c r="HG284" s="112" t="e">
        <f t="shared" si="263"/>
        <v>#DIV/0!</v>
      </c>
      <c r="HH284" s="112" t="e">
        <f t="shared" si="263"/>
        <v>#DIV/0!</v>
      </c>
      <c r="HI284" s="677">
        <f t="shared" si="168"/>
        <v>2.8236179110567114</v>
      </c>
    </row>
    <row r="285" spans="1:217" s="60" customFormat="1" x14ac:dyDescent="0.25">
      <c r="A285" s="66" t="s">
        <v>706</v>
      </c>
      <c r="B285" s="234"/>
      <c r="C285" s="935">
        <f t="shared" ref="C285:BA285" si="264">C233/C$215</f>
        <v>1.5465074465853585</v>
      </c>
      <c r="D285" s="230">
        <f t="shared" si="264"/>
        <v>3.5721084554407878</v>
      </c>
      <c r="E285" s="230">
        <f t="shared" si="264"/>
        <v>1.068881490729181</v>
      </c>
      <c r="F285" s="230">
        <f t="shared" si="264"/>
        <v>1.2601010215202066</v>
      </c>
      <c r="G285" s="230">
        <f t="shared" si="264"/>
        <v>0.33685884657007287</v>
      </c>
      <c r="H285" s="230">
        <f t="shared" si="264"/>
        <v>1.1019126911708848</v>
      </c>
      <c r="I285" s="230">
        <f t="shared" si="264"/>
        <v>1.3320156308859772</v>
      </c>
      <c r="J285" s="590">
        <f t="shared" si="264"/>
        <v>1.0244424828723391</v>
      </c>
      <c r="K285" s="230">
        <f t="shared" si="264"/>
        <v>1.0502255816302482</v>
      </c>
      <c r="L285" s="230">
        <f t="shared" si="264"/>
        <v>1.027423510319345</v>
      </c>
      <c r="M285" s="230">
        <f t="shared" si="264"/>
        <v>1.0842634602060657</v>
      </c>
      <c r="N285" s="230">
        <f t="shared" si="264"/>
        <v>1.0750179263501951</v>
      </c>
      <c r="O285" s="230">
        <f t="shared" si="264"/>
        <v>1.2945218876732694</v>
      </c>
      <c r="P285" s="230">
        <f t="shared" si="264"/>
        <v>0.59144826531782335</v>
      </c>
      <c r="Q285" s="230">
        <f t="shared" si="264"/>
        <v>0.84216517974097482</v>
      </c>
      <c r="R285" s="230">
        <f t="shared" si="264"/>
        <v>0.45285629200256999</v>
      </c>
      <c r="S285" s="230">
        <f t="shared" si="264"/>
        <v>1.3966945798883472</v>
      </c>
      <c r="T285" s="1063">
        <f t="shared" si="264"/>
        <v>0.37567104190674272</v>
      </c>
      <c r="U285" s="230"/>
      <c r="V285" s="230"/>
      <c r="W285" s="230"/>
      <c r="X285" s="230"/>
      <c r="Y285" s="230"/>
      <c r="AF285" s="230"/>
      <c r="AG285" s="230"/>
      <c r="AH285" s="230"/>
      <c r="AI285" s="949">
        <f t="shared" si="264"/>
        <v>0.85404134477388627</v>
      </c>
      <c r="AJ285" s="836">
        <f t="shared" si="264"/>
        <v>0.62851935937234549</v>
      </c>
      <c r="AK285" s="836">
        <f t="shared" si="264"/>
        <v>1.1479786295624386</v>
      </c>
      <c r="AL285" s="836">
        <f t="shared" si="264"/>
        <v>0.47060975221858203</v>
      </c>
      <c r="AM285" s="836">
        <f t="shared" si="264"/>
        <v>0.80485992537785367</v>
      </c>
      <c r="AN285" s="1089">
        <f t="shared" si="264"/>
        <v>0.45028964133128585</v>
      </c>
      <c r="AO285" s="836"/>
      <c r="AP285" s="836"/>
      <c r="AQ285" s="836"/>
      <c r="AR285" s="836"/>
      <c r="AS285" s="836"/>
      <c r="AT285" s="257">
        <f t="shared" si="264"/>
        <v>1.1307022773339692</v>
      </c>
      <c r="AU285" s="230">
        <f t="shared" si="264"/>
        <v>1.3458291830567419</v>
      </c>
      <c r="AV285" s="230">
        <f t="shared" si="264"/>
        <v>2.0877786867093615</v>
      </c>
      <c r="AW285" s="230">
        <f t="shared" si="264"/>
        <v>2.0969797188852684</v>
      </c>
      <c r="AX285" s="230">
        <f t="shared" si="264"/>
        <v>1.2670262858792329</v>
      </c>
      <c r="AY285" s="230">
        <f t="shared" si="264"/>
        <v>2.1700354770433785</v>
      </c>
      <c r="AZ285" s="230">
        <f t="shared" si="264"/>
        <v>1.6518278048174109</v>
      </c>
      <c r="BA285" s="230">
        <f t="shared" si="264"/>
        <v>0.93013424070103479</v>
      </c>
      <c r="BB285" s="1063">
        <f t="shared" ref="BB285:CV285" si="265">BB233/BB$215</f>
        <v>1.6238926151932356</v>
      </c>
      <c r="BC285" s="230"/>
      <c r="BD285" s="230"/>
      <c r="BE285" s="230"/>
      <c r="BF285" s="230"/>
      <c r="BG285" s="230"/>
      <c r="BH285" s="257">
        <f t="shared" si="265"/>
        <v>1.8617270823714855</v>
      </c>
      <c r="BI285" s="230">
        <f t="shared" si="265"/>
        <v>1.1233044996282253</v>
      </c>
      <c r="BJ285" s="230">
        <f t="shared" si="265"/>
        <v>0.83332939055720889</v>
      </c>
      <c r="BK285" s="230">
        <f t="shared" si="265"/>
        <v>1.067509884532919</v>
      </c>
      <c r="BL285" s="230">
        <f t="shared" si="265"/>
        <v>1.1301351515889444</v>
      </c>
      <c r="BM285" s="230">
        <f t="shared" si="160"/>
        <v>1.0574084872965528</v>
      </c>
      <c r="BN285" s="1225">
        <f t="shared" si="160"/>
        <v>0.72193582475330942</v>
      </c>
      <c r="BO285" s="864"/>
      <c r="BP285" s="864"/>
      <c r="BQ285" s="864"/>
      <c r="BR285" s="864"/>
      <c r="BS285" s="1179"/>
      <c r="BT285" s="864"/>
      <c r="BU285" s="864"/>
      <c r="BV285" s="864"/>
      <c r="BW285" s="864"/>
      <c r="BX285" s="864"/>
      <c r="BY285" s="935">
        <f t="shared" si="265"/>
        <v>0.31134567014013653</v>
      </c>
      <c r="BZ285" s="230">
        <f t="shared" si="265"/>
        <v>0.23324416870846165</v>
      </c>
      <c r="CA285" s="230">
        <f t="shared" si="265"/>
        <v>0.54647771462757999</v>
      </c>
      <c r="CB285" s="230">
        <f t="shared" si="265"/>
        <v>0.34595651470826044</v>
      </c>
      <c r="CC285" s="1063">
        <f t="shared" si="265"/>
        <v>0.53043414812112366</v>
      </c>
      <c r="CD285" s="230"/>
      <c r="CE285" s="230"/>
      <c r="CF285" s="230"/>
      <c r="CG285" s="230"/>
      <c r="CH285" s="230"/>
      <c r="CI285" s="230"/>
      <c r="CJ285" s="230"/>
      <c r="CK285" s="257">
        <f t="shared" si="265"/>
        <v>0.29127821991229497</v>
      </c>
      <c r="CL285" s="230">
        <f t="shared" si="161"/>
        <v>3.3951637266362811</v>
      </c>
      <c r="CM285" s="230">
        <f t="shared" si="265"/>
        <v>0.29924234660763938</v>
      </c>
      <c r="CN285" s="230">
        <f t="shared" si="265"/>
        <v>0.51855640465063413</v>
      </c>
      <c r="CO285" s="1063">
        <f t="shared" si="265"/>
        <v>0.26281956850718485</v>
      </c>
      <c r="CP285" s="230"/>
      <c r="CQ285" s="230"/>
      <c r="CR285" s="230"/>
      <c r="CS285" s="230"/>
      <c r="CT285" s="230"/>
      <c r="CU285" s="257">
        <f t="shared" si="265"/>
        <v>13.923346931624787</v>
      </c>
      <c r="CV285" s="230">
        <f t="shared" si="265"/>
        <v>13.226353642813059</v>
      </c>
      <c r="CW285" s="230">
        <f t="shared" si="162"/>
        <v>17.230677655075343</v>
      </c>
      <c r="CX285" s="1063">
        <f t="shared" si="162"/>
        <v>42.577627131762945</v>
      </c>
      <c r="DD285" s="985"/>
      <c r="DE285" s="864"/>
      <c r="DF285" s="864"/>
      <c r="DG285" s="864"/>
      <c r="DH285" s="864"/>
      <c r="DI285" s="864"/>
      <c r="DJ285" s="864"/>
      <c r="DK285" s="864"/>
      <c r="DL285" s="1126"/>
      <c r="DM285" s="864"/>
      <c r="DN285" s="864"/>
      <c r="DO285" s="864"/>
      <c r="DP285" s="864"/>
      <c r="DQ285" s="864"/>
      <c r="DR285" s="1012"/>
      <c r="DS285" s="864"/>
      <c r="DT285" s="864"/>
      <c r="DU285" s="864"/>
      <c r="DV285" s="864"/>
      <c r="DW285" s="864"/>
      <c r="DX285" s="1126"/>
      <c r="DY285" s="864"/>
      <c r="DZ285" s="864"/>
      <c r="EA285" s="864"/>
      <c r="EB285" s="864"/>
      <c r="EC285" s="864"/>
      <c r="ED285" s="257">
        <f t="shared" si="163"/>
        <v>1.558798822166612</v>
      </c>
      <c r="EE285" s="864"/>
      <c r="EF285" s="864"/>
      <c r="EG285" s="864"/>
      <c r="EH285" s="864"/>
      <c r="EI285" s="864"/>
      <c r="EJ285" s="864"/>
      <c r="EK285" s="864"/>
      <c r="EL285" s="1126"/>
      <c r="EM285" s="864"/>
      <c r="EN285" s="864"/>
      <c r="ER285" s="1253"/>
      <c r="ES285" s="257">
        <f t="shared" si="164"/>
        <v>8.7262567829225723</v>
      </c>
      <c r="ET285" s="230">
        <f t="shared" si="164"/>
        <v>22.984723720484237</v>
      </c>
      <c r="EU285" s="230">
        <f t="shared" si="164"/>
        <v>3.0374306136415483</v>
      </c>
      <c r="EV285" s="230"/>
      <c r="EW285" s="1131"/>
      <c r="EX285" s="66" t="s">
        <v>706</v>
      </c>
      <c r="EY285" s="111">
        <f t="shared" ref="EY285:FO285" si="266">EY233/EY$215</f>
        <v>5.1395939946453382</v>
      </c>
      <c r="EZ285" s="111">
        <f t="shared" si="266"/>
        <v>7.5677207091939316</v>
      </c>
      <c r="FA285" s="111">
        <f t="shared" si="266"/>
        <v>4.8273223126625826</v>
      </c>
      <c r="FB285" s="111">
        <f t="shared" si="266"/>
        <v>12.887059840830117</v>
      </c>
      <c r="FC285" s="111">
        <f t="shared" si="266"/>
        <v>3.023673074220397</v>
      </c>
      <c r="FD285" s="111">
        <f t="shared" si="266"/>
        <v>4.0762446220036876</v>
      </c>
      <c r="FE285" s="111">
        <f t="shared" si="266"/>
        <v>14.854592201114126</v>
      </c>
      <c r="FF285" s="111">
        <f t="shared" si="266"/>
        <v>3.6136734324030444</v>
      </c>
      <c r="FG285" s="111">
        <f t="shared" si="266"/>
        <v>2.9119875127092554</v>
      </c>
      <c r="FH285" s="111">
        <f t="shared" si="266"/>
        <v>6.7481473575066326</v>
      </c>
      <c r="FI285" s="111">
        <f t="shared" si="266"/>
        <v>4.6183917019852778</v>
      </c>
      <c r="FJ285" s="111">
        <f t="shared" si="266"/>
        <v>3.9151714273575688</v>
      </c>
      <c r="FK285" s="111">
        <f t="shared" si="266"/>
        <v>5.0127448146771822</v>
      </c>
      <c r="FL285" s="111">
        <f t="shared" si="266"/>
        <v>4.3880566102865028</v>
      </c>
      <c r="FM285" s="111">
        <f t="shared" si="266"/>
        <v>3.9821781610842097</v>
      </c>
      <c r="FN285" s="111">
        <f t="shared" si="266"/>
        <v>5.0344623751256137</v>
      </c>
      <c r="FO285" s="111">
        <f t="shared" si="266"/>
        <v>4.6142261664649729</v>
      </c>
      <c r="FP285" s="111">
        <f t="shared" ref="FP285:FQ285" si="267">FP233/FP$215</f>
        <v>0</v>
      </c>
      <c r="FQ285" s="1382">
        <f t="shared" si="267"/>
        <v>0</v>
      </c>
      <c r="FR285" s="677">
        <f t="shared" ref="FR285:GL285" si="268">FR233/FR$215</f>
        <v>0.61701948216243574</v>
      </c>
      <c r="FS285" s="677">
        <f t="shared" si="268"/>
        <v>1.7143462199110566</v>
      </c>
      <c r="FT285" s="677">
        <f t="shared" si="268"/>
        <v>1.1374884463490462</v>
      </c>
      <c r="FU285" s="677">
        <f t="shared" si="268"/>
        <v>0.73913858379877795</v>
      </c>
      <c r="FV285" s="677">
        <f t="shared" si="268"/>
        <v>0</v>
      </c>
      <c r="FW285" s="677">
        <f t="shared" si="268"/>
        <v>1.1240679370339686</v>
      </c>
      <c r="FX285" s="677">
        <f t="shared" si="268"/>
        <v>0.45316602236784981</v>
      </c>
      <c r="FY285" s="677">
        <f t="shared" si="268"/>
        <v>0.51573860143714101</v>
      </c>
      <c r="FZ285" s="677">
        <f t="shared" si="268"/>
        <v>1.0411266201395812</v>
      </c>
      <c r="GA285" s="677">
        <f t="shared" si="268"/>
        <v>0.53238107276787594</v>
      </c>
      <c r="GB285" s="677">
        <f t="shared" si="268"/>
        <v>0.60884432864985583</v>
      </c>
      <c r="GC285" s="677">
        <f t="shared" si="268"/>
        <v>1.426861954709495</v>
      </c>
      <c r="GD285" s="677">
        <f t="shared" si="268"/>
        <v>1.2867073088430476</v>
      </c>
      <c r="GE285" s="677">
        <f t="shared" si="268"/>
        <v>0.54300137250796754</v>
      </c>
      <c r="GF285" s="677">
        <f t="shared" si="268"/>
        <v>0.70810542018896072</v>
      </c>
      <c r="GG285" s="677">
        <f t="shared" si="268"/>
        <v>1.5180026775019377</v>
      </c>
      <c r="GH285" s="677">
        <f t="shared" si="268"/>
        <v>0.5990056990420759</v>
      </c>
      <c r="GI285" s="677">
        <f t="shared" si="268"/>
        <v>1.5864809143497669</v>
      </c>
      <c r="GJ285" s="677">
        <f t="shared" si="268"/>
        <v>2.5405323424584818</v>
      </c>
      <c r="GK285" s="677">
        <f t="shared" si="268"/>
        <v>0.83896016911903215</v>
      </c>
      <c r="GL285" s="677">
        <f t="shared" si="268"/>
        <v>1.0964609408718171</v>
      </c>
      <c r="GM285" s="1491">
        <f t="shared" ref="GM285:HH285" si="269">GM233/GM$215</f>
        <v>4.0919237435008666</v>
      </c>
      <c r="GN285" s="112">
        <f t="shared" si="269"/>
        <v>2.4650251707122566</v>
      </c>
      <c r="GO285" s="112">
        <f t="shared" si="269"/>
        <v>6.5309396779620288</v>
      </c>
      <c r="GP285" s="112">
        <f t="shared" si="269"/>
        <v>4.7646789690407196</v>
      </c>
      <c r="GQ285" s="112">
        <f t="shared" si="269"/>
        <v>2.2860203869357187</v>
      </c>
      <c r="GR285" s="112">
        <f t="shared" si="269"/>
        <v>5.5485580609778591</v>
      </c>
      <c r="GS285" s="112">
        <f t="shared" si="269"/>
        <v>5.619939877724291</v>
      </c>
      <c r="GT285" s="112">
        <f t="shared" si="269"/>
        <v>5.6718619022554924</v>
      </c>
      <c r="GU285" s="112">
        <f t="shared" si="269"/>
        <v>5.2665254981557021</v>
      </c>
      <c r="GV285" s="112">
        <f t="shared" si="269"/>
        <v>1.1985007885333281</v>
      </c>
      <c r="GW285" s="112">
        <f t="shared" si="269"/>
        <v>2.8561474488649137</v>
      </c>
      <c r="GX285" s="112">
        <f t="shared" si="269"/>
        <v>3.522788280312982</v>
      </c>
      <c r="GY285" s="112">
        <f t="shared" si="269"/>
        <v>3.5936695189831354</v>
      </c>
      <c r="GZ285" s="112" t="e">
        <f t="shared" si="269"/>
        <v>#DIV/0!</v>
      </c>
      <c r="HA285" s="112">
        <f t="shared" si="269"/>
        <v>7.0470739446519657</v>
      </c>
      <c r="HB285" s="112">
        <f t="shared" si="269"/>
        <v>5.9644475987698131</v>
      </c>
      <c r="HC285" s="112">
        <f t="shared" si="269"/>
        <v>4.5520330122704866</v>
      </c>
      <c r="HD285" s="112">
        <f t="shared" si="269"/>
        <v>6.831397238017872</v>
      </c>
      <c r="HE285" s="112">
        <f t="shared" si="269"/>
        <v>6.5184931704918982</v>
      </c>
      <c r="HF285" s="112">
        <f t="shared" si="269"/>
        <v>1.3155354269709791</v>
      </c>
      <c r="HG285" s="112" t="e">
        <f t="shared" si="269"/>
        <v>#DIV/0!</v>
      </c>
      <c r="HH285" s="112" t="e">
        <f t="shared" si="269"/>
        <v>#DIV/0!</v>
      </c>
      <c r="HI285" s="677">
        <f t="shared" si="168"/>
        <v>0.64598633210934309</v>
      </c>
    </row>
    <row r="286" spans="1:217" s="60" customFormat="1" x14ac:dyDescent="0.25">
      <c r="A286" s="66" t="s">
        <v>707</v>
      </c>
      <c r="B286" s="580"/>
      <c r="C286" s="935">
        <f t="shared" ref="C286:BA286" si="270">C234/C$215</f>
        <v>1.655973749662881</v>
      </c>
      <c r="D286" s="230">
        <f t="shared" si="270"/>
        <v>1.3748798943069902</v>
      </c>
      <c r="E286" s="230">
        <f t="shared" si="270"/>
        <v>0.23999630092014612</v>
      </c>
      <c r="F286" s="230">
        <f t="shared" si="270"/>
        <v>0.84309105955024166</v>
      </c>
      <c r="G286" s="230">
        <f t="shared" si="270"/>
        <v>0.16427810954210681</v>
      </c>
      <c r="H286" s="230">
        <f t="shared" si="270"/>
        <v>0.62794860488367121</v>
      </c>
      <c r="I286" s="230">
        <f t="shared" si="270"/>
        <v>1.053210367943068</v>
      </c>
      <c r="J286" s="582">
        <f t="shared" si="270"/>
        <v>0.58094248063196474</v>
      </c>
      <c r="K286" s="230">
        <f t="shared" si="270"/>
        <v>1.4257516581933267</v>
      </c>
      <c r="L286" s="230">
        <f t="shared" si="270"/>
        <v>0.59070112866403224</v>
      </c>
      <c r="M286" s="230">
        <f t="shared" si="270"/>
        <v>0.65760454149252401</v>
      </c>
      <c r="N286" s="230">
        <f t="shared" si="270"/>
        <v>0.58548559513283094</v>
      </c>
      <c r="O286" s="230">
        <f t="shared" si="270"/>
        <v>0.38139015304636598</v>
      </c>
      <c r="P286" s="230">
        <f t="shared" si="270"/>
        <v>0.53848408016614213</v>
      </c>
      <c r="Q286" s="230">
        <f t="shared" si="270"/>
        <v>0.21775165403613397</v>
      </c>
      <c r="R286" s="230">
        <f t="shared" si="270"/>
        <v>0.53775951901927954</v>
      </c>
      <c r="S286" s="230">
        <f t="shared" si="270"/>
        <v>0.62579499682001272</v>
      </c>
      <c r="T286" s="1063">
        <f t="shared" si="270"/>
        <v>0.22978910780703973</v>
      </c>
      <c r="U286" s="230"/>
      <c r="V286" s="230"/>
      <c r="W286" s="230"/>
      <c r="X286" s="230"/>
      <c r="Y286" s="230"/>
      <c r="AF286" s="230"/>
      <c r="AG286" s="230"/>
      <c r="AH286" s="230"/>
      <c r="AI286" s="949">
        <f t="shared" si="270"/>
        <v>2.9850987816421877</v>
      </c>
      <c r="AJ286" s="836">
        <f t="shared" si="270"/>
        <v>0.11119862855024788</v>
      </c>
      <c r="AK286" s="836">
        <f t="shared" si="270"/>
        <v>4.0932709751510412</v>
      </c>
      <c r="AL286" s="836">
        <f t="shared" si="270"/>
        <v>1.899758262031235</v>
      </c>
      <c r="AM286" s="836">
        <f t="shared" si="270"/>
        <v>0.1317270600139126</v>
      </c>
      <c r="AN286" s="1089">
        <f t="shared" si="270"/>
        <v>1.9525170667923553</v>
      </c>
      <c r="AO286" s="836"/>
      <c r="AP286" s="836"/>
      <c r="AQ286" s="836"/>
      <c r="AR286" s="836"/>
      <c r="AS286" s="836"/>
      <c r="AT286" s="257">
        <f t="shared" si="270"/>
        <v>0.37037478637574023</v>
      </c>
      <c r="AU286" s="230">
        <f t="shared" si="270"/>
        <v>0.14838856718383334</v>
      </c>
      <c r="AV286" s="230">
        <f t="shared" si="270"/>
        <v>0.10803530671921396</v>
      </c>
      <c r="AW286" s="230">
        <f t="shared" si="270"/>
        <v>0.21801203514155218</v>
      </c>
      <c r="AX286" s="230">
        <f t="shared" si="270"/>
        <v>0.24655866062891266</v>
      </c>
      <c r="AY286" s="230">
        <f t="shared" si="270"/>
        <v>0.16236674555243749</v>
      </c>
      <c r="AZ286" s="230">
        <f t="shared" si="270"/>
        <v>0.16616146645119959</v>
      </c>
      <c r="BA286" s="230">
        <f t="shared" si="270"/>
        <v>0.237070010254498</v>
      </c>
      <c r="BB286" s="1063">
        <f t="shared" ref="BB286:CV286" si="271">BB234/BB$215</f>
        <v>0.38550439591843594</v>
      </c>
      <c r="BC286" s="230"/>
      <c r="BD286" s="230"/>
      <c r="BE286" s="230"/>
      <c r="BF286" s="230"/>
      <c r="BG286" s="230"/>
      <c r="BH286" s="257">
        <f t="shared" si="271"/>
        <v>0.53713315705285147</v>
      </c>
      <c r="BI286" s="230">
        <f t="shared" si="271"/>
        <v>0.22847286044825404</v>
      </c>
      <c r="BJ286" s="230">
        <f t="shared" si="271"/>
        <v>0.30052943597798987</v>
      </c>
      <c r="BK286" s="230">
        <f t="shared" si="271"/>
        <v>0.19514821881700337</v>
      </c>
      <c r="BL286" s="230">
        <f t="shared" si="271"/>
        <v>0.26997848938674457</v>
      </c>
      <c r="BM286" s="230">
        <f t="shared" si="160"/>
        <v>0.37865707092975293</v>
      </c>
      <c r="BN286" s="1225">
        <f t="shared" si="160"/>
        <v>0.2153835901390416</v>
      </c>
      <c r="BO286" s="864"/>
      <c r="BP286" s="864"/>
      <c r="BQ286" s="864"/>
      <c r="BR286" s="864"/>
      <c r="BS286" s="1179"/>
      <c r="BT286" s="864"/>
      <c r="BU286" s="864"/>
      <c r="BV286" s="864"/>
      <c r="BW286" s="864"/>
      <c r="BX286" s="864"/>
      <c r="BY286" s="935">
        <f t="shared" si="271"/>
        <v>0.60773445921667268</v>
      </c>
      <c r="BZ286" s="230">
        <f t="shared" si="271"/>
        <v>0.41832445433497428</v>
      </c>
      <c r="CA286" s="230">
        <f t="shared" si="271"/>
        <v>0.40556386479210288</v>
      </c>
      <c r="CB286" s="230">
        <f t="shared" si="271"/>
        <v>0.49825059171162694</v>
      </c>
      <c r="CC286" s="1063">
        <f t="shared" si="271"/>
        <v>1.0754104341481212</v>
      </c>
      <c r="CD286" s="230"/>
      <c r="CE286" s="230"/>
      <c r="CF286" s="230"/>
      <c r="CG286" s="230"/>
      <c r="CH286" s="230"/>
      <c r="CI286" s="230"/>
      <c r="CJ286" s="230"/>
      <c r="CK286" s="257">
        <f t="shared" si="271"/>
        <v>3.0976124736072762E-2</v>
      </c>
      <c r="CL286" s="230">
        <f t="shared" si="161"/>
        <v>0.17183744237058832</v>
      </c>
      <c r="CM286" s="230">
        <f t="shared" si="271"/>
        <v>9.9109808502934285E-2</v>
      </c>
      <c r="CN286" s="230">
        <f t="shared" si="271"/>
        <v>2.0852972835643274E-2</v>
      </c>
      <c r="CO286" s="1063">
        <f t="shared" si="271"/>
        <v>7.9381553749112779E-2</v>
      </c>
      <c r="CP286" s="230"/>
      <c r="CQ286" s="230"/>
      <c r="CR286" s="230"/>
      <c r="CS286" s="230"/>
      <c r="CT286" s="230"/>
      <c r="CU286" s="257">
        <f t="shared" si="271"/>
        <v>3.9250488036840525</v>
      </c>
      <c r="CV286" s="230">
        <f t="shared" si="271"/>
        <v>0.33121093057787609</v>
      </c>
      <c r="CW286" s="230">
        <f t="shared" si="162"/>
        <v>4.5134669394037052</v>
      </c>
      <c r="CX286" s="1063">
        <f t="shared" si="162"/>
        <v>2.2577659382337005</v>
      </c>
      <c r="DD286" s="985"/>
      <c r="DE286" s="864"/>
      <c r="DF286" s="864"/>
      <c r="DG286" s="864"/>
      <c r="DH286" s="864"/>
      <c r="DI286" s="864"/>
      <c r="DJ286" s="864"/>
      <c r="DK286" s="864"/>
      <c r="DL286" s="1126"/>
      <c r="DM286" s="864"/>
      <c r="DN286" s="864"/>
      <c r="DO286" s="864"/>
      <c r="DP286" s="864"/>
      <c r="DQ286" s="864"/>
      <c r="DR286" s="1012"/>
      <c r="DS286" s="864"/>
      <c r="DT286" s="864"/>
      <c r="DU286" s="864"/>
      <c r="DV286" s="864"/>
      <c r="DW286" s="864"/>
      <c r="DX286" s="1126"/>
      <c r="DY286" s="864"/>
      <c r="DZ286" s="864"/>
      <c r="EA286" s="864"/>
      <c r="EB286" s="864"/>
      <c r="EC286" s="864"/>
      <c r="ED286" s="257">
        <f t="shared" si="163"/>
        <v>0.25259751169432926</v>
      </c>
      <c r="EE286" s="864"/>
      <c r="EF286" s="864"/>
      <c r="EG286" s="864"/>
      <c r="EH286" s="864"/>
      <c r="EI286" s="864"/>
      <c r="EJ286" s="864"/>
      <c r="EK286" s="864"/>
      <c r="EL286" s="1126"/>
      <c r="EM286" s="864"/>
      <c r="EN286" s="864"/>
      <c r="ER286" s="1253"/>
      <c r="ES286" s="257">
        <f t="shared" si="164"/>
        <v>5.3791265269045971E-2</v>
      </c>
      <c r="ET286" s="230">
        <f t="shared" si="164"/>
        <v>8.254824403691717E-2</v>
      </c>
      <c r="EU286" s="230">
        <f t="shared" si="164"/>
        <v>2.6119686715839099E-2</v>
      </c>
      <c r="EV286" s="230"/>
      <c r="EW286" s="1131"/>
      <c r="EX286" s="66" t="s">
        <v>707</v>
      </c>
      <c r="EY286" s="111">
        <f t="shared" ref="EY286:FO286" si="272">EY234/EY$215</f>
        <v>28.358101467448403</v>
      </c>
      <c r="EZ286" s="111">
        <f t="shared" si="272"/>
        <v>47.478124324953058</v>
      </c>
      <c r="FA286" s="111">
        <f t="shared" si="272"/>
        <v>38.602265670890326</v>
      </c>
      <c r="FB286" s="111">
        <f t="shared" si="272"/>
        <v>21.787042226456787</v>
      </c>
      <c r="FC286" s="111">
        <f t="shared" si="272"/>
        <v>22.024422617467479</v>
      </c>
      <c r="FD286" s="111">
        <f t="shared" si="272"/>
        <v>36.729671173939764</v>
      </c>
      <c r="FE286" s="111">
        <f t="shared" si="272"/>
        <v>9.1572203970861299</v>
      </c>
      <c r="FF286" s="111">
        <f t="shared" si="272"/>
        <v>51.868490999154282</v>
      </c>
      <c r="FG286" s="111">
        <f t="shared" si="272"/>
        <v>40.940585126949351</v>
      </c>
      <c r="FH286" s="111">
        <f t="shared" si="272"/>
        <v>42.329892348510263</v>
      </c>
      <c r="FI286" s="111">
        <f t="shared" si="272"/>
        <v>44.22397111309391</v>
      </c>
      <c r="FJ286" s="111">
        <f t="shared" si="272"/>
        <v>47.358786625692154</v>
      </c>
      <c r="FK286" s="111">
        <f t="shared" si="272"/>
        <v>55.595744388014921</v>
      </c>
      <c r="FL286" s="111">
        <f t="shared" si="272"/>
        <v>43.442692440455644</v>
      </c>
      <c r="FM286" s="111">
        <f t="shared" si="272"/>
        <v>40.091687917251654</v>
      </c>
      <c r="FN286" s="111">
        <f t="shared" si="272"/>
        <v>43.368120825205416</v>
      </c>
      <c r="FO286" s="111">
        <f t="shared" si="272"/>
        <v>52.127216769007816</v>
      </c>
      <c r="FP286" s="111">
        <f t="shared" ref="FP286:FQ286" si="273">FP234/FP$215</f>
        <v>0</v>
      </c>
      <c r="FQ286" s="1382">
        <f t="shared" si="273"/>
        <v>0</v>
      </c>
      <c r="FR286" s="677">
        <f t="shared" ref="FR286:GL286" si="274">FR234/FR$215</f>
        <v>0.73931011217002618</v>
      </c>
      <c r="FS286" s="677">
        <f t="shared" si="274"/>
        <v>2.3961034377279464</v>
      </c>
      <c r="FT286" s="677">
        <f t="shared" si="274"/>
        <v>2.9658432064532394</v>
      </c>
      <c r="FU286" s="677">
        <f t="shared" si="274"/>
        <v>1.9479889042995839</v>
      </c>
      <c r="FV286" s="677">
        <f t="shared" si="274"/>
        <v>0</v>
      </c>
      <c r="FW286" s="677">
        <f t="shared" si="274"/>
        <v>2.3336489525387618</v>
      </c>
      <c r="FX286" s="677">
        <f t="shared" si="274"/>
        <v>7.8859281003865789</v>
      </c>
      <c r="FY286" s="677">
        <f t="shared" si="274"/>
        <v>0.78383534349365158</v>
      </c>
      <c r="FZ286" s="677">
        <f t="shared" si="274"/>
        <v>3.2192173479561315</v>
      </c>
      <c r="GA286" s="677">
        <f t="shared" si="274"/>
        <v>0.42015337294063121</v>
      </c>
      <c r="GB286" s="677">
        <f t="shared" si="274"/>
        <v>2.0364752954312833</v>
      </c>
      <c r="GC286" s="677">
        <f t="shared" si="274"/>
        <v>15.341451575459553</v>
      </c>
      <c r="GD286" s="677">
        <f t="shared" si="274"/>
        <v>11.131937102107845</v>
      </c>
      <c r="GE286" s="677">
        <f t="shared" si="274"/>
        <v>5.3873729266987693</v>
      </c>
      <c r="GF286" s="677">
        <f t="shared" si="274"/>
        <v>3.1757701065194066</v>
      </c>
      <c r="GG286" s="677">
        <f t="shared" si="274"/>
        <v>4.9985438147356556</v>
      </c>
      <c r="GH286" s="677">
        <f t="shared" si="274"/>
        <v>2.5310294652600946</v>
      </c>
      <c r="GI286" s="677">
        <f t="shared" si="274"/>
        <v>7.0152324906423269</v>
      </c>
      <c r="GJ286" s="677">
        <f t="shared" si="274"/>
        <v>1.2058087510426936</v>
      </c>
      <c r="GK286" s="677">
        <f t="shared" si="274"/>
        <v>0.90629382338782261</v>
      </c>
      <c r="GL286" s="677">
        <f t="shared" si="274"/>
        <v>0.8559854043237729</v>
      </c>
      <c r="GM286" s="1491">
        <f t="shared" ref="GM286:HH286" si="275">GM234/GM$215</f>
        <v>6.9947709829165632</v>
      </c>
      <c r="GN286" s="112">
        <f t="shared" si="275"/>
        <v>7.413567263121168</v>
      </c>
      <c r="GO286" s="112">
        <f t="shared" si="275"/>
        <v>7.4637731314587841</v>
      </c>
      <c r="GP286" s="112">
        <f t="shared" si="275"/>
        <v>16.002867164861978</v>
      </c>
      <c r="GQ286" s="112">
        <f t="shared" si="275"/>
        <v>8.0994799251092164</v>
      </c>
      <c r="GR286" s="112">
        <f t="shared" si="275"/>
        <v>15.043942497160772</v>
      </c>
      <c r="GS286" s="112">
        <f t="shared" si="275"/>
        <v>20.696829362419514</v>
      </c>
      <c r="GT286" s="112">
        <f t="shared" si="275"/>
        <v>7.6799325496617739</v>
      </c>
      <c r="GU286" s="112">
        <f t="shared" si="275"/>
        <v>20.411883526220262</v>
      </c>
      <c r="GV286" s="112">
        <f t="shared" si="275"/>
        <v>5.6470065677839223</v>
      </c>
      <c r="GW286" s="112">
        <f t="shared" si="275"/>
        <v>4.1532928748033262</v>
      </c>
      <c r="GX286" s="112">
        <f t="shared" si="275"/>
        <v>7.1572143849829608</v>
      </c>
      <c r="GY286" s="112">
        <f t="shared" si="275"/>
        <v>10.32267176206696</v>
      </c>
      <c r="GZ286" s="112" t="e">
        <f t="shared" si="275"/>
        <v>#DIV/0!</v>
      </c>
      <c r="HA286" s="112">
        <f t="shared" si="275"/>
        <v>7.279190263887215</v>
      </c>
      <c r="HB286" s="112">
        <f t="shared" si="275"/>
        <v>5.2273574639224032</v>
      </c>
      <c r="HC286" s="112">
        <f t="shared" si="275"/>
        <v>6.4136850145321445</v>
      </c>
      <c r="HD286" s="112">
        <f t="shared" si="275"/>
        <v>7.1427396425670189</v>
      </c>
      <c r="HE286" s="112">
        <f t="shared" si="275"/>
        <v>4.1050597160235585</v>
      </c>
      <c r="HF286" s="112">
        <f t="shared" si="275"/>
        <v>0.89629144071668354</v>
      </c>
      <c r="HG286" s="112" t="e">
        <f t="shared" si="275"/>
        <v>#DIV/0!</v>
      </c>
      <c r="HH286" s="112" t="e">
        <f t="shared" si="275"/>
        <v>#DIV/0!</v>
      </c>
      <c r="HI286" s="677">
        <f t="shared" si="168"/>
        <v>1.6744696042431662</v>
      </c>
    </row>
    <row r="287" spans="1:217" s="60" customFormat="1" x14ac:dyDescent="0.25">
      <c r="A287" s="66" t="s">
        <v>708</v>
      </c>
      <c r="B287" s="580"/>
      <c r="C287" s="935">
        <f t="shared" ref="C287:BA287" si="276">C235/C$215</f>
        <v>0.46463995684876092</v>
      </c>
      <c r="D287" s="230">
        <f t="shared" si="276"/>
        <v>0.5843592361277925</v>
      </c>
      <c r="E287" s="230">
        <f t="shared" si="276"/>
        <v>0.45124612752577797</v>
      </c>
      <c r="F287" s="230">
        <f t="shared" si="276"/>
        <v>0.41185035791644248</v>
      </c>
      <c r="G287" s="230">
        <f t="shared" si="276"/>
        <v>0.13690791750824785</v>
      </c>
      <c r="H287" s="230">
        <f t="shared" si="276"/>
        <v>0.31450475662412847</v>
      </c>
      <c r="I287" s="230">
        <f t="shared" si="276"/>
        <v>0.13467796471704194</v>
      </c>
      <c r="J287" s="582">
        <f t="shared" si="276"/>
        <v>9.9871402519076793E-2</v>
      </c>
      <c r="K287" s="230">
        <f t="shared" si="276"/>
        <v>0.16813406955994747</v>
      </c>
      <c r="L287" s="230">
        <f t="shared" si="276"/>
        <v>0.19218462046265139</v>
      </c>
      <c r="M287" s="230">
        <f t="shared" si="276"/>
        <v>0.47746016136602376</v>
      </c>
      <c r="N287" s="230">
        <f t="shared" si="276"/>
        <v>0.19687311663345342</v>
      </c>
      <c r="O287" s="230">
        <f t="shared" si="276"/>
        <v>0.17268028914070616</v>
      </c>
      <c r="P287" s="230">
        <f t="shared" si="276"/>
        <v>0.43368540862393345</v>
      </c>
      <c r="Q287" s="230">
        <f t="shared" si="276"/>
        <v>0.1342853468355395</v>
      </c>
      <c r="R287" s="230">
        <f t="shared" si="276"/>
        <v>0.41552119532338166</v>
      </c>
      <c r="S287" s="230">
        <f t="shared" si="276"/>
        <v>0.62386933785598186</v>
      </c>
      <c r="T287" s="1063">
        <f t="shared" si="276"/>
        <v>0.19711065516175272</v>
      </c>
      <c r="U287" s="230"/>
      <c r="V287" s="230"/>
      <c r="W287" s="230"/>
      <c r="X287" s="230"/>
      <c r="Y287" s="230"/>
      <c r="AF287" s="230"/>
      <c r="AG287" s="230"/>
      <c r="AH287" s="230"/>
      <c r="AI287" s="949">
        <f t="shared" si="276"/>
        <v>1.9869767015786741</v>
      </c>
      <c r="AJ287" s="836">
        <f t="shared" si="276"/>
        <v>6.4495204559143773E-2</v>
      </c>
      <c r="AK287" s="836">
        <f t="shared" si="276"/>
        <v>3.1577318043373332</v>
      </c>
      <c r="AL287" s="836">
        <f t="shared" si="276"/>
        <v>1.4567575304558034</v>
      </c>
      <c r="AM287" s="836">
        <f t="shared" si="276"/>
        <v>5.1207866944918738E-2</v>
      </c>
      <c r="AN287" s="1089">
        <f t="shared" si="276"/>
        <v>1.5934986544221617</v>
      </c>
      <c r="AO287" s="836"/>
      <c r="AP287" s="836"/>
      <c r="AQ287" s="836"/>
      <c r="AR287" s="836"/>
      <c r="AS287" s="836"/>
      <c r="AT287" s="257">
        <f t="shared" si="276"/>
        <v>0.1148761972894559</v>
      </c>
      <c r="AU287" s="230">
        <f t="shared" si="276"/>
        <v>7.4232269174277846E-2</v>
      </c>
      <c r="AV287" s="230">
        <f t="shared" si="276"/>
        <v>5.8812895178092843E-2</v>
      </c>
      <c r="AW287" s="230">
        <f t="shared" si="276"/>
        <v>7.0990533711218509E-2</v>
      </c>
      <c r="AX287" s="230">
        <f t="shared" si="276"/>
        <v>5.5530498475527254E-2</v>
      </c>
      <c r="AY287" s="230">
        <f t="shared" si="276"/>
        <v>9.1891146257667658E-2</v>
      </c>
      <c r="AZ287" s="230">
        <f t="shared" si="276"/>
        <v>8.3668805400701859E-2</v>
      </c>
      <c r="BA287" s="230">
        <f t="shared" si="276"/>
        <v>0.1014822410739256</v>
      </c>
      <c r="BB287" s="1063">
        <f t="shared" ref="BB287:CV287" si="277">BB235/BB$215</f>
        <v>9.9744481987661171E-2</v>
      </c>
      <c r="BC287" s="230"/>
      <c r="BD287" s="230"/>
      <c r="BE287" s="230"/>
      <c r="BF287" s="230"/>
      <c r="BG287" s="230"/>
      <c r="BH287" s="257">
        <f t="shared" si="277"/>
        <v>0.13900042437893775</v>
      </c>
      <c r="BI287" s="230">
        <f t="shared" si="277"/>
        <v>0.10463725413224095</v>
      </c>
      <c r="BJ287" s="230">
        <f t="shared" si="277"/>
        <v>0.11989193639198134</v>
      </c>
      <c r="BK287" s="230">
        <f t="shared" si="277"/>
        <v>7.7217381041367508E-2</v>
      </c>
      <c r="BL287" s="230">
        <f t="shared" si="277"/>
        <v>0.13136896789642435</v>
      </c>
      <c r="BM287" s="230">
        <f t="shared" si="160"/>
        <v>0.15315725345735728</v>
      </c>
      <c r="BN287" s="1225">
        <f t="shared" si="160"/>
        <v>0.10185595079992955</v>
      </c>
      <c r="BO287" s="864"/>
      <c r="BP287" s="864"/>
      <c r="BQ287" s="864"/>
      <c r="BR287" s="864"/>
      <c r="BS287" s="1179"/>
      <c r="BT287" s="864"/>
      <c r="BU287" s="864"/>
      <c r="BV287" s="864"/>
      <c r="BW287" s="864"/>
      <c r="BX287" s="864"/>
      <c r="BY287" s="935">
        <f t="shared" si="277"/>
        <v>0.18402802730865972</v>
      </c>
      <c r="BZ287" s="230">
        <f t="shared" si="277"/>
        <v>0.11423561939442983</v>
      </c>
      <c r="CA287" s="230">
        <f t="shared" si="277"/>
        <v>0.153791504636554</v>
      </c>
      <c r="CB287" s="230">
        <f t="shared" si="277"/>
        <v>0.17422783470296813</v>
      </c>
      <c r="CC287" s="1063">
        <f t="shared" si="277"/>
        <v>0.27269609631521341</v>
      </c>
      <c r="CD287" s="230"/>
      <c r="CE287" s="230"/>
      <c r="CF287" s="230"/>
      <c r="CG287" s="230"/>
      <c r="CH287" s="230"/>
      <c r="CI287" s="230"/>
      <c r="CJ287" s="230"/>
      <c r="CK287" s="257">
        <f t="shared" si="277"/>
        <v>1.613772941367549E-2</v>
      </c>
      <c r="CL287" s="230">
        <f t="shared" si="161"/>
        <v>2.2486963603168139E-2</v>
      </c>
      <c r="CM287" s="230">
        <f t="shared" si="277"/>
        <v>6.1780519631352775E-2</v>
      </c>
      <c r="CN287" s="230">
        <f t="shared" si="277"/>
        <v>1.3017229275728584E-2</v>
      </c>
      <c r="CO287" s="1063">
        <f t="shared" si="277"/>
        <v>7.7339261560712996E-2</v>
      </c>
      <c r="CP287" s="230"/>
      <c r="CQ287" s="230"/>
      <c r="CR287" s="230"/>
      <c r="CS287" s="230"/>
      <c r="CT287" s="230"/>
      <c r="CU287" s="257">
        <f t="shared" si="277"/>
        <v>1.1725710781860046</v>
      </c>
      <c r="CV287" s="230">
        <f t="shared" si="277"/>
        <v>0.11138948127417492</v>
      </c>
      <c r="CW287" s="230">
        <f t="shared" si="162"/>
        <v>0.90643847960062873</v>
      </c>
      <c r="CX287" s="1063">
        <f t="shared" si="162"/>
        <v>0.18371862019143942</v>
      </c>
      <c r="DD287" s="985"/>
      <c r="DE287" s="864"/>
      <c r="DF287" s="864"/>
      <c r="DG287" s="864"/>
      <c r="DH287" s="864"/>
      <c r="DI287" s="864"/>
      <c r="DJ287" s="864"/>
      <c r="DK287" s="864"/>
      <c r="DL287" s="1126"/>
      <c r="DM287" s="864"/>
      <c r="DN287" s="864"/>
      <c r="DO287" s="864"/>
      <c r="DP287" s="864"/>
      <c r="DQ287" s="864"/>
      <c r="DR287" s="1012"/>
      <c r="DS287" s="864"/>
      <c r="DT287" s="864"/>
      <c r="DU287" s="864"/>
      <c r="DV287" s="864"/>
      <c r="DW287" s="864"/>
      <c r="DX287" s="1126"/>
      <c r="DY287" s="864"/>
      <c r="DZ287" s="864"/>
      <c r="EA287" s="864"/>
      <c r="EB287" s="864"/>
      <c r="EC287" s="864"/>
      <c r="ED287" s="257">
        <f t="shared" si="163"/>
        <v>0.11995861666475077</v>
      </c>
      <c r="EE287" s="864"/>
      <c r="EF287" s="864"/>
      <c r="EG287" s="864"/>
      <c r="EH287" s="864"/>
      <c r="EI287" s="864"/>
      <c r="EJ287" s="864"/>
      <c r="EK287" s="864"/>
      <c r="EL287" s="1126"/>
      <c r="EM287" s="864"/>
      <c r="EN287" s="864"/>
      <c r="ER287" s="1253"/>
      <c r="ES287" s="257">
        <f t="shared" si="164"/>
        <v>2.1818898955370161E-2</v>
      </c>
      <c r="ET287" s="230">
        <f t="shared" si="164"/>
        <v>4.6158456190818653E-2</v>
      </c>
      <c r="EU287" s="230">
        <f t="shared" si="164"/>
        <v>1.585430765721238E-2</v>
      </c>
      <c r="EV287" s="230"/>
      <c r="EW287" s="1131"/>
      <c r="EX287" s="66" t="s">
        <v>708</v>
      </c>
      <c r="EY287" s="111">
        <f t="shared" ref="EY287:FO287" si="278">EY235/EY$215</f>
        <v>10.49745823025045</v>
      </c>
      <c r="EZ287" s="111">
        <f t="shared" si="278"/>
        <v>26.041474884099632</v>
      </c>
      <c r="FA287" s="111">
        <f t="shared" si="278"/>
        <v>17.664227574053871</v>
      </c>
      <c r="FB287" s="111">
        <f t="shared" si="278"/>
        <v>9.5884161475764227</v>
      </c>
      <c r="FC287" s="111">
        <f t="shared" si="278"/>
        <v>10.130561064351411</v>
      </c>
      <c r="FD287" s="111">
        <f t="shared" si="278"/>
        <v>15.774784880147511</v>
      </c>
      <c r="FE287" s="111">
        <f t="shared" si="278"/>
        <v>2.6744036566204827</v>
      </c>
      <c r="FF287" s="111">
        <f t="shared" si="278"/>
        <v>24.476742781200919</v>
      </c>
      <c r="FG287" s="111">
        <f t="shared" si="278"/>
        <v>20.949306182068135</v>
      </c>
      <c r="FH287" s="111">
        <f t="shared" si="278"/>
        <v>22.225717422463482</v>
      </c>
      <c r="FI287" s="111">
        <f t="shared" si="278"/>
        <v>17.703560673656035</v>
      </c>
      <c r="FJ287" s="111">
        <f t="shared" si="278"/>
        <v>22.881339130188493</v>
      </c>
      <c r="FK287" s="111">
        <f t="shared" si="278"/>
        <v>24.947644411412526</v>
      </c>
      <c r="FL287" s="111">
        <f t="shared" si="278"/>
        <v>16.728394891266827</v>
      </c>
      <c r="FM287" s="111">
        <f t="shared" si="278"/>
        <v>17.519698575972036</v>
      </c>
      <c r="FN287" s="111">
        <f t="shared" si="278"/>
        <v>14.706242241532186</v>
      </c>
      <c r="FO287" s="111">
        <f t="shared" si="278"/>
        <v>24.775491909820268</v>
      </c>
      <c r="FP287" s="111">
        <f t="shared" ref="FP287:FQ287" si="279">FP235/FP$215</f>
        <v>0</v>
      </c>
      <c r="FQ287" s="1382">
        <f t="shared" si="279"/>
        <v>0</v>
      </c>
      <c r="FR287" s="677">
        <f t="shared" ref="FR287:GL287" si="280">FR235/FR$215</f>
        <v>0.44475837058277812</v>
      </c>
      <c r="FS287" s="677">
        <f t="shared" si="280"/>
        <v>1.5367655709546106</v>
      </c>
      <c r="FT287" s="677">
        <f t="shared" si="280"/>
        <v>1.8858709352155281</v>
      </c>
      <c r="FU287" s="677">
        <f t="shared" si="280"/>
        <v>1.0344116654796267</v>
      </c>
      <c r="FV287" s="677">
        <f t="shared" si="280"/>
        <v>0</v>
      </c>
      <c r="FW287" s="677">
        <f t="shared" si="280"/>
        <v>1.2639365605397088</v>
      </c>
      <c r="FX287" s="677">
        <f t="shared" si="280"/>
        <v>4.5433816385173547</v>
      </c>
      <c r="FY287" s="677">
        <f t="shared" si="280"/>
        <v>0.45755346885134707</v>
      </c>
      <c r="FZ287" s="677">
        <f t="shared" si="280"/>
        <v>1.9407714356929213</v>
      </c>
      <c r="GA287" s="677">
        <f t="shared" si="280"/>
        <v>0.34723802300594109</v>
      </c>
      <c r="GB287" s="677">
        <f t="shared" si="280"/>
        <v>1.3151577184330512</v>
      </c>
      <c r="GC287" s="677">
        <f t="shared" si="280"/>
        <v>11.083532068463374</v>
      </c>
      <c r="GD287" s="677">
        <f t="shared" si="280"/>
        <v>8.517310417744584</v>
      </c>
      <c r="GE287" s="677">
        <f t="shared" si="280"/>
        <v>3.9518924325959013</v>
      </c>
      <c r="GF287" s="677">
        <f t="shared" si="280"/>
        <v>1.5541626318406658</v>
      </c>
      <c r="GG287" s="677">
        <f t="shared" si="280"/>
        <v>2.6185029476008173</v>
      </c>
      <c r="GH287" s="677">
        <f t="shared" si="280"/>
        <v>1.4118346065235843</v>
      </c>
      <c r="GI287" s="677">
        <f t="shared" si="280"/>
        <v>4.4721871934986686</v>
      </c>
      <c r="GJ287" s="677">
        <f t="shared" si="280"/>
        <v>0.35500872070978995</v>
      </c>
      <c r="GK287" s="677">
        <f t="shared" si="280"/>
        <v>0.65414320698243922</v>
      </c>
      <c r="GL287" s="677">
        <f t="shared" si="280"/>
        <v>0.55069250990701146</v>
      </c>
      <c r="GM287" s="1491">
        <f t="shared" ref="GM287:HH287" si="281">GM235/GM$215</f>
        <v>5.1318643228521914</v>
      </c>
      <c r="GN287" s="112">
        <f t="shared" si="281"/>
        <v>5.6849922743358423</v>
      </c>
      <c r="GO287" s="112">
        <f t="shared" si="281"/>
        <v>4.9697572698870465</v>
      </c>
      <c r="GP287" s="112">
        <f t="shared" si="281"/>
        <v>10.510426516191348</v>
      </c>
      <c r="GQ287" s="112">
        <f t="shared" si="281"/>
        <v>6.1749635947576449</v>
      </c>
      <c r="GR287" s="112">
        <f t="shared" si="281"/>
        <v>12.162811465623514</v>
      </c>
      <c r="GS287" s="112">
        <f t="shared" si="281"/>
        <v>16.190116385351288</v>
      </c>
      <c r="GT287" s="112">
        <f t="shared" si="281"/>
        <v>4.8440747022243018</v>
      </c>
      <c r="GU287" s="112">
        <f t="shared" si="281"/>
        <v>13.11147758543297</v>
      </c>
      <c r="GV287" s="112">
        <f t="shared" si="281"/>
        <v>4.1518176192282352</v>
      </c>
      <c r="GW287" s="112">
        <f t="shared" si="281"/>
        <v>3.7330225649144411</v>
      </c>
      <c r="GX287" s="112">
        <f t="shared" si="281"/>
        <v>5.6626020903535323</v>
      </c>
      <c r="GY287" s="112">
        <f t="shared" si="281"/>
        <v>7.3066794051674009</v>
      </c>
      <c r="GZ287" s="112" t="e">
        <f t="shared" si="281"/>
        <v>#DIV/0!</v>
      </c>
      <c r="HA287" s="112">
        <f t="shared" si="281"/>
        <v>5.0098505844077597</v>
      </c>
      <c r="HB287" s="112">
        <f t="shared" si="281"/>
        <v>2.7891554293825407</v>
      </c>
      <c r="HC287" s="112">
        <f t="shared" si="281"/>
        <v>4.459433990338356</v>
      </c>
      <c r="HD287" s="112">
        <f t="shared" si="281"/>
        <v>4.574441510966694</v>
      </c>
      <c r="HE287" s="112">
        <f t="shared" si="281"/>
        <v>3.2588561899345487</v>
      </c>
      <c r="HF287" s="112">
        <f t="shared" si="281"/>
        <v>0.6537651709274378</v>
      </c>
      <c r="HG287" s="112" t="e">
        <f t="shared" si="281"/>
        <v>#DIV/0!</v>
      </c>
      <c r="HH287" s="112" t="e">
        <f t="shared" si="281"/>
        <v>#DIV/0!</v>
      </c>
      <c r="HI287" s="677">
        <f t="shared" si="168"/>
        <v>1.9212311301509588</v>
      </c>
    </row>
    <row r="288" spans="1:217" s="60" customFormat="1" x14ac:dyDescent="0.25">
      <c r="A288" s="66" t="s">
        <v>709</v>
      </c>
      <c r="B288" s="234"/>
      <c r="C288" s="935">
        <f t="shared" ref="C288:BA288" si="282">C236/C$215</f>
        <v>6.3636690539690148</v>
      </c>
      <c r="D288" s="230">
        <f t="shared" si="282"/>
        <v>4.9699285371126596</v>
      </c>
      <c r="E288" s="230">
        <f t="shared" si="282"/>
        <v>1.1659314745457068</v>
      </c>
      <c r="F288" s="230">
        <f t="shared" si="282"/>
        <v>3.0760691142755077</v>
      </c>
      <c r="G288" s="230">
        <f t="shared" si="282"/>
        <v>1.0246187144290464</v>
      </c>
      <c r="H288" s="230">
        <f t="shared" si="282"/>
        <v>2.5962785255556673</v>
      </c>
      <c r="I288" s="230">
        <f t="shared" si="282"/>
        <v>2.2340729713660687</v>
      </c>
      <c r="J288" s="590">
        <f t="shared" si="282"/>
        <v>2.4672838150884724</v>
      </c>
      <c r="K288" s="230">
        <f t="shared" si="282"/>
        <v>2.1012928857614224</v>
      </c>
      <c r="L288" s="230">
        <f t="shared" si="282"/>
        <v>2.6446129443369673</v>
      </c>
      <c r="M288" s="230">
        <f t="shared" si="282"/>
        <v>2.491567396017254</v>
      </c>
      <c r="N288" s="230">
        <f t="shared" si="282"/>
        <v>3.0914397828602098</v>
      </c>
      <c r="O288" s="230">
        <f t="shared" si="282"/>
        <v>3.8004007632758268</v>
      </c>
      <c r="P288" s="230">
        <f t="shared" si="282"/>
        <v>2.5444935679369407</v>
      </c>
      <c r="Q288" s="230">
        <f t="shared" si="282"/>
        <v>2.0203104681791553</v>
      </c>
      <c r="R288" s="230">
        <f t="shared" si="282"/>
        <v>3.2345343782095473</v>
      </c>
      <c r="S288" s="230">
        <f t="shared" si="282"/>
        <v>2.7996784679527948</v>
      </c>
      <c r="T288" s="1063">
        <f t="shared" si="282"/>
        <v>1.3841966703205073</v>
      </c>
      <c r="U288" s="230"/>
      <c r="V288" s="230"/>
      <c r="W288" s="230"/>
      <c r="X288" s="230"/>
      <c r="Y288" s="230"/>
      <c r="AF288" s="230"/>
      <c r="AG288" s="230"/>
      <c r="AH288" s="230"/>
      <c r="AI288" s="949">
        <f t="shared" si="282"/>
        <v>6.9030046718983789</v>
      </c>
      <c r="AJ288" s="836">
        <f t="shared" si="282"/>
        <v>7.9779456053375339</v>
      </c>
      <c r="AK288" s="836">
        <f t="shared" si="282"/>
        <v>8.3208395053509321</v>
      </c>
      <c r="AL288" s="836">
        <f t="shared" si="282"/>
        <v>3.0344794681764689</v>
      </c>
      <c r="AM288" s="836">
        <f t="shared" si="282"/>
        <v>9.4911939543413641</v>
      </c>
      <c r="AN288" s="1089">
        <f t="shared" si="282"/>
        <v>3.1971841693147436</v>
      </c>
      <c r="AO288" s="836"/>
      <c r="AP288" s="836"/>
      <c r="AQ288" s="836"/>
      <c r="AR288" s="836"/>
      <c r="AS288" s="836"/>
      <c r="AT288" s="257">
        <f t="shared" si="282"/>
        <v>1.781367990143476</v>
      </c>
      <c r="AU288" s="230">
        <f t="shared" si="282"/>
        <v>0.88444785845727891</v>
      </c>
      <c r="AV288" s="230">
        <f t="shared" si="282"/>
        <v>6.2045005672034383</v>
      </c>
      <c r="AW288" s="230">
        <f t="shared" si="282"/>
        <v>3.7389541541576947</v>
      </c>
      <c r="AX288" s="230">
        <f t="shared" si="282"/>
        <v>3.6698569340958702</v>
      </c>
      <c r="AY288" s="230">
        <f t="shared" si="282"/>
        <v>6.4677495139688164</v>
      </c>
      <c r="AZ288" s="230">
        <f t="shared" si="282"/>
        <v>4.6076697998642171</v>
      </c>
      <c r="BA288" s="230">
        <f t="shared" si="282"/>
        <v>2.4119231844877413</v>
      </c>
      <c r="BB288" s="1063">
        <f t="shared" ref="BB288:CV288" si="283">BB236/BB$215</f>
        <v>2.6959755913056633</v>
      </c>
      <c r="BC288" s="230"/>
      <c r="BD288" s="230"/>
      <c r="BE288" s="230"/>
      <c r="BF288" s="230"/>
      <c r="BG288" s="230"/>
      <c r="BH288" s="257">
        <f t="shared" si="283"/>
        <v>2.8869892879294503</v>
      </c>
      <c r="BI288" s="230">
        <f t="shared" si="283"/>
        <v>1.5759413288751161</v>
      </c>
      <c r="BJ288" s="230">
        <f t="shared" si="283"/>
        <v>1.9706137009893214</v>
      </c>
      <c r="BK288" s="230">
        <f t="shared" si="283"/>
        <v>2.6850473080630248</v>
      </c>
      <c r="BL288" s="230">
        <f t="shared" si="283"/>
        <v>3.218385486423962</v>
      </c>
      <c r="BM288" s="230">
        <f t="shared" si="160"/>
        <v>2.5029417760647048</v>
      </c>
      <c r="BN288" s="1225">
        <f t="shared" si="160"/>
        <v>1.309404467800515</v>
      </c>
      <c r="BO288" s="864"/>
      <c r="BP288" s="864"/>
      <c r="BQ288" s="864"/>
      <c r="BR288" s="864"/>
      <c r="BS288" s="1179"/>
      <c r="BT288" s="864"/>
      <c r="BU288" s="864"/>
      <c r="BV288" s="864"/>
      <c r="BW288" s="864"/>
      <c r="BX288" s="864"/>
      <c r="BY288" s="935">
        <f t="shared" si="283"/>
        <v>2.5835698886094143</v>
      </c>
      <c r="BZ288" s="230">
        <f t="shared" si="283"/>
        <v>1.9273195914911472</v>
      </c>
      <c r="CA288" s="230">
        <f t="shared" si="283"/>
        <v>2.5091758899192342</v>
      </c>
      <c r="CB288" s="230">
        <f t="shared" si="283"/>
        <v>2.0457565823324462</v>
      </c>
      <c r="CC288" s="1063">
        <f t="shared" si="283"/>
        <v>4.2832834731849694</v>
      </c>
      <c r="CD288" s="230"/>
      <c r="CE288" s="230"/>
      <c r="CF288" s="230"/>
      <c r="CG288" s="230"/>
      <c r="CH288" s="230"/>
      <c r="CI288" s="230"/>
      <c r="CJ288" s="230"/>
      <c r="CK288" s="257">
        <f t="shared" si="283"/>
        <v>0.96914081533214225</v>
      </c>
      <c r="CL288" s="230">
        <f t="shared" si="161"/>
        <v>10.323841172684643</v>
      </c>
      <c r="CM288" s="230">
        <f t="shared" si="283"/>
        <v>1.9023932009318658</v>
      </c>
      <c r="CN288" s="230">
        <f t="shared" si="283"/>
        <v>3.3554298627407722</v>
      </c>
      <c r="CO288" s="1063">
        <f t="shared" si="283"/>
        <v>2.3777637904943019</v>
      </c>
      <c r="CP288" s="230"/>
      <c r="CQ288" s="230"/>
      <c r="CR288" s="230"/>
      <c r="CS288" s="230"/>
      <c r="CT288" s="230"/>
      <c r="CU288" s="257">
        <f t="shared" si="283"/>
        <v>12.099784763239564</v>
      </c>
      <c r="CV288" s="230">
        <f t="shared" si="283"/>
        <v>0.69327410159424629</v>
      </c>
      <c r="CW288" s="230">
        <f t="shared" si="162"/>
        <v>13.613046652503634</v>
      </c>
      <c r="CX288" s="1063">
        <f t="shared" si="162"/>
        <v>4.2770904822105837</v>
      </c>
      <c r="DD288" s="985"/>
      <c r="DE288" s="864"/>
      <c r="DF288" s="864"/>
      <c r="DG288" s="864"/>
      <c r="DH288" s="864"/>
      <c r="DI288" s="864"/>
      <c r="DJ288" s="864"/>
      <c r="DK288" s="864"/>
      <c r="DL288" s="1126"/>
      <c r="DM288" s="864"/>
      <c r="DN288" s="864"/>
      <c r="DO288" s="864"/>
      <c r="DP288" s="864"/>
      <c r="DQ288" s="864"/>
      <c r="DR288" s="1012"/>
      <c r="DS288" s="864"/>
      <c r="DT288" s="864"/>
      <c r="DU288" s="864"/>
      <c r="DV288" s="864"/>
      <c r="DW288" s="864"/>
      <c r="DX288" s="1126"/>
      <c r="DY288" s="864"/>
      <c r="DZ288" s="864"/>
      <c r="EA288" s="864"/>
      <c r="EB288" s="864"/>
      <c r="EC288" s="864"/>
      <c r="ED288" s="257">
        <f t="shared" si="163"/>
        <v>2.0905658375261962</v>
      </c>
      <c r="EE288" s="864"/>
      <c r="EF288" s="864"/>
      <c r="EG288" s="864"/>
      <c r="EH288" s="864"/>
      <c r="EI288" s="864"/>
      <c r="EJ288" s="864"/>
      <c r="EK288" s="864"/>
      <c r="EL288" s="1126"/>
      <c r="EM288" s="864"/>
      <c r="EN288" s="864"/>
      <c r="ER288" s="1253"/>
      <c r="ES288" s="257">
        <f t="shared" si="164"/>
        <v>0.6059570195778452</v>
      </c>
      <c r="ET288" s="230">
        <f t="shared" si="164"/>
        <v>0.62409205321826677</v>
      </c>
      <c r="EU288" s="230">
        <f t="shared" si="164"/>
        <v>0.30076926976402302</v>
      </c>
      <c r="EV288" s="230"/>
      <c r="EW288" s="1131"/>
      <c r="EX288" s="66" t="s">
        <v>709</v>
      </c>
      <c r="EY288" s="111">
        <f t="shared" ref="EY288:FO288" si="284">EY236/EY$215</f>
        <v>72.049361168536279</v>
      </c>
      <c r="EZ288" s="111">
        <f t="shared" si="284"/>
        <v>151.97677007693457</v>
      </c>
      <c r="FA288" s="111">
        <f t="shared" si="284"/>
        <v>74.531006125702774</v>
      </c>
      <c r="FB288" s="111">
        <f t="shared" si="284"/>
        <v>99.110586238370516</v>
      </c>
      <c r="FC288" s="111">
        <f t="shared" si="284"/>
        <v>46.885179343837351</v>
      </c>
      <c r="FD288" s="111">
        <f t="shared" si="284"/>
        <v>94.640457897971729</v>
      </c>
      <c r="FE288" s="111">
        <f t="shared" si="284"/>
        <v>60.647536066276245</v>
      </c>
      <c r="FF288" s="111">
        <f t="shared" si="284"/>
        <v>77.541409931134467</v>
      </c>
      <c r="FG288" s="111">
        <f t="shared" si="284"/>
        <v>81.007403588664062</v>
      </c>
      <c r="FH288" s="111">
        <f t="shared" si="284"/>
        <v>143.65967796041596</v>
      </c>
      <c r="FI288" s="111">
        <f t="shared" si="284"/>
        <v>92.953351550301136</v>
      </c>
      <c r="FJ288" s="111">
        <f t="shared" si="284"/>
        <v>86.146077917663888</v>
      </c>
      <c r="FK288" s="111">
        <f t="shared" si="284"/>
        <v>107.03205472287598</v>
      </c>
      <c r="FL288" s="111">
        <f t="shared" si="284"/>
        <v>76.9155125992406</v>
      </c>
      <c r="FM288" s="111">
        <f t="shared" si="284"/>
        <v>70.401005701842351</v>
      </c>
      <c r="FN288" s="111">
        <f t="shared" si="284"/>
        <v>116.90154873795591</v>
      </c>
      <c r="FO288" s="111">
        <f t="shared" si="284"/>
        <v>111.76616915422886</v>
      </c>
      <c r="FP288" s="111">
        <f t="shared" ref="FP288:FQ288" si="285">FP236/FP$215</f>
        <v>0</v>
      </c>
      <c r="FQ288" s="1382">
        <f t="shared" si="285"/>
        <v>0</v>
      </c>
      <c r="FR288" s="677">
        <f t="shared" ref="FR288:GL288" si="286">FR236/FR$215</f>
        <v>6.4159568187568521</v>
      </c>
      <c r="FS288" s="677">
        <f t="shared" si="286"/>
        <v>12.564742699828232</v>
      </c>
      <c r="FT288" s="677">
        <f t="shared" si="286"/>
        <v>11.958784976052433</v>
      </c>
      <c r="FU288" s="677">
        <f t="shared" si="286"/>
        <v>10.206976046781872</v>
      </c>
      <c r="FV288" s="677">
        <f t="shared" si="286"/>
        <v>0</v>
      </c>
      <c r="FW288" s="677">
        <f t="shared" si="286"/>
        <v>14.964995857497929</v>
      </c>
      <c r="FX288" s="677">
        <f t="shared" si="286"/>
        <v>55.029975399499719</v>
      </c>
      <c r="FY288" s="677">
        <f t="shared" si="286"/>
        <v>5.7944549250694193</v>
      </c>
      <c r="FZ288" s="677">
        <f t="shared" si="286"/>
        <v>15.024052841475573</v>
      </c>
      <c r="GA288" s="677">
        <f t="shared" si="286"/>
        <v>3.8509038048287194</v>
      </c>
      <c r="GB288" s="677">
        <f t="shared" si="286"/>
        <v>13.923420489438913</v>
      </c>
      <c r="GC288" s="677">
        <f t="shared" si="286"/>
        <v>64.533419158770016</v>
      </c>
      <c r="GD288" s="677">
        <f t="shared" si="286"/>
        <v>51.962634692821631</v>
      </c>
      <c r="GE288" s="677">
        <f t="shared" si="286"/>
        <v>16.853211436015538</v>
      </c>
      <c r="GF288" s="677">
        <f t="shared" si="286"/>
        <v>15.512182993535555</v>
      </c>
      <c r="GG288" s="677">
        <f t="shared" si="286"/>
        <v>18.66174225520821</v>
      </c>
      <c r="GH288" s="677">
        <f t="shared" si="286"/>
        <v>14.314490117618528</v>
      </c>
      <c r="GI288" s="677">
        <f t="shared" si="286"/>
        <v>21.744370383714646</v>
      </c>
      <c r="GJ288" s="677">
        <f t="shared" si="286"/>
        <v>4.5264654584060056</v>
      </c>
      <c r="GK288" s="677">
        <f t="shared" si="286"/>
        <v>5.6997299956045797</v>
      </c>
      <c r="GL288" s="677">
        <f t="shared" si="286"/>
        <v>6.4016165103778393</v>
      </c>
      <c r="GM288" s="1491">
        <f t="shared" ref="GM288:HH288" si="287">GM236/GM$215</f>
        <v>29.187224560534787</v>
      </c>
      <c r="GN288" s="112">
        <f t="shared" si="287"/>
        <v>27.798066091810796</v>
      </c>
      <c r="GO288" s="112">
        <f t="shared" si="287"/>
        <v>35.694304253785148</v>
      </c>
      <c r="GP288" s="112">
        <f t="shared" si="287"/>
        <v>54.657231457475469</v>
      </c>
      <c r="GQ288" s="112">
        <f t="shared" si="287"/>
        <v>34.304847097982112</v>
      </c>
      <c r="GR288" s="112">
        <f t="shared" si="287"/>
        <v>47.702371361178791</v>
      </c>
      <c r="GS288" s="112">
        <f t="shared" si="287"/>
        <v>69.25419941908882</v>
      </c>
      <c r="GT288" s="112">
        <f t="shared" si="287"/>
        <v>40.218326607793827</v>
      </c>
      <c r="GU288" s="112">
        <f t="shared" si="287"/>
        <v>52.955639259158062</v>
      </c>
      <c r="GV288" s="112">
        <f t="shared" si="287"/>
        <v>18.938913620665563</v>
      </c>
      <c r="GW288" s="112">
        <f t="shared" si="287"/>
        <v>22.243845710320834</v>
      </c>
      <c r="GX288" s="112">
        <f t="shared" si="287"/>
        <v>23.554962209911093</v>
      </c>
      <c r="GY288" s="112">
        <f t="shared" si="287"/>
        <v>31.885291185511338</v>
      </c>
      <c r="GZ288" s="112" t="e">
        <f t="shared" si="287"/>
        <v>#DIV/0!</v>
      </c>
      <c r="HA288" s="112">
        <f t="shared" si="287"/>
        <v>35.324908623528941</v>
      </c>
      <c r="HB288" s="112">
        <f t="shared" si="287"/>
        <v>26.340279157795127</v>
      </c>
      <c r="HC288" s="112">
        <f t="shared" si="287"/>
        <v>48.354058584876647</v>
      </c>
      <c r="HD288" s="112">
        <f t="shared" si="287"/>
        <v>25.316967912266449</v>
      </c>
      <c r="HE288" s="112">
        <f t="shared" si="287"/>
        <v>13.80599762870996</v>
      </c>
      <c r="HF288" s="112">
        <f t="shared" si="287"/>
        <v>4.921548179488707</v>
      </c>
      <c r="HG288" s="112" t="e">
        <f t="shared" si="287"/>
        <v>#DIV/0!</v>
      </c>
      <c r="HH288" s="112" t="e">
        <f t="shared" si="287"/>
        <v>#DIV/0!</v>
      </c>
      <c r="HI288" s="677">
        <f t="shared" si="168"/>
        <v>7.1384893920848631</v>
      </c>
    </row>
    <row r="289" spans="1:217" s="60" customFormat="1" x14ac:dyDescent="0.25">
      <c r="A289" s="66" t="s">
        <v>710</v>
      </c>
      <c r="B289" s="234"/>
      <c r="C289" s="935">
        <f t="shared" ref="C289:BA289" si="288">C237/C$215</f>
        <v>1.9777651254082886E-3</v>
      </c>
      <c r="D289" s="230">
        <f t="shared" si="288"/>
        <v>1.0058851789574826E-2</v>
      </c>
      <c r="E289" s="230">
        <f t="shared" si="288"/>
        <v>8.1241041290978869E-3</v>
      </c>
      <c r="F289" s="230">
        <f t="shared" si="288"/>
        <v>4.4351793652013874E-2</v>
      </c>
      <c r="G289" s="230">
        <f t="shared" si="288"/>
        <v>2.9442562904999541E-3</v>
      </c>
      <c r="H289" s="230">
        <f t="shared" si="288"/>
        <v>4.4466467873686417E-2</v>
      </c>
      <c r="I289" s="230">
        <f t="shared" si="288"/>
        <v>7.0234599447200369E-2</v>
      </c>
      <c r="J289" s="590">
        <f t="shared" si="288"/>
        <v>2.8488598735532784E-2</v>
      </c>
      <c r="K289" s="230">
        <f t="shared" si="288"/>
        <v>0.37092185448301401</v>
      </c>
      <c r="L289" s="230">
        <f t="shared" si="288"/>
        <v>5.7359237899639669E-2</v>
      </c>
      <c r="M289" s="230">
        <f t="shared" si="288"/>
        <v>1.9051024741300316E-2</v>
      </c>
      <c r="N289" s="230">
        <f t="shared" si="288"/>
        <v>2.0627400261306796E-2</v>
      </c>
      <c r="O289" s="230">
        <f t="shared" si="288"/>
        <v>6.759076940463616E-3</v>
      </c>
      <c r="P289" s="230">
        <f t="shared" si="288"/>
        <v>8.2434033661625498E-3</v>
      </c>
      <c r="Q289" s="230">
        <f t="shared" si="288"/>
        <v>2.3768582601778596E-3</v>
      </c>
      <c r="R289" s="230">
        <f t="shared" si="288"/>
        <v>4.3333286435837193E-3</v>
      </c>
      <c r="S289" s="230">
        <f t="shared" si="288"/>
        <v>0.12079535015193273</v>
      </c>
      <c r="T289" s="1063">
        <f t="shared" si="288"/>
        <v>2.4452626549369008E-3</v>
      </c>
      <c r="U289" s="230"/>
      <c r="V289" s="230"/>
      <c r="W289" s="230"/>
      <c r="X289" s="230"/>
      <c r="Y289" s="230"/>
      <c r="AF289" s="230"/>
      <c r="AG289" s="230"/>
      <c r="AH289" s="230"/>
      <c r="AI289" s="949">
        <f t="shared" si="288"/>
        <v>0</v>
      </c>
      <c r="AJ289" s="836">
        <f t="shared" si="288"/>
        <v>0</v>
      </c>
      <c r="AK289" s="836">
        <f t="shared" si="288"/>
        <v>4.1775543831033737E-3</v>
      </c>
      <c r="AL289" s="836">
        <f t="shared" si="288"/>
        <v>2.1311110404274945E-3</v>
      </c>
      <c r="AM289" s="836">
        <f t="shared" si="288"/>
        <v>3.667868209700879E-3</v>
      </c>
      <c r="AN289" s="1089">
        <f t="shared" si="288"/>
        <v>2.0525763634428548E-3</v>
      </c>
      <c r="AO289" s="836"/>
      <c r="AP289" s="836"/>
      <c r="AQ289" s="836"/>
      <c r="AR289" s="836"/>
      <c r="AS289" s="836"/>
      <c r="AT289" s="257">
        <f t="shared" si="288"/>
        <v>1.0492428758793371E-3</v>
      </c>
      <c r="AU289" s="230">
        <f t="shared" si="288"/>
        <v>0</v>
      </c>
      <c r="AV289" s="230">
        <f t="shared" si="288"/>
        <v>4.0404770836252211E-3</v>
      </c>
      <c r="AW289" s="230">
        <f t="shared" si="288"/>
        <v>6.7869001772994765E-3</v>
      </c>
      <c r="AX289" s="230">
        <f t="shared" si="288"/>
        <v>1.7544967435818796E-2</v>
      </c>
      <c r="AY289" s="230">
        <f t="shared" si="288"/>
        <v>7.2333510071945547E-3</v>
      </c>
      <c r="AZ289" s="230">
        <f t="shared" si="288"/>
        <v>4.0113215846393638E-3</v>
      </c>
      <c r="BA289" s="230">
        <f t="shared" si="288"/>
        <v>9.0099748298685563E-3</v>
      </c>
      <c r="BB289" s="1063">
        <f t="shared" ref="BB289:CV289" si="289">BB237/BB$215</f>
        <v>0</v>
      </c>
      <c r="BC289" s="230"/>
      <c r="BD289" s="230"/>
      <c r="BE289" s="230"/>
      <c r="BF289" s="230"/>
      <c r="BG289" s="230"/>
      <c r="BH289" s="257">
        <f t="shared" si="289"/>
        <v>9.5135498132266328E-4</v>
      </c>
      <c r="BI289" s="230">
        <f t="shared" si="289"/>
        <v>2.1937015365147395E-3</v>
      </c>
      <c r="BJ289" s="230">
        <f t="shared" si="289"/>
        <v>1.5660706766276963E-3</v>
      </c>
      <c r="BK289" s="230">
        <f t="shared" si="289"/>
        <v>3.8112005035702344E-3</v>
      </c>
      <c r="BL289" s="230">
        <f t="shared" si="289"/>
        <v>5.2843053695361009E-3</v>
      </c>
      <c r="BM289" s="230">
        <f t="shared" si="160"/>
        <v>7.1541338946649793E-3</v>
      </c>
      <c r="BN289" s="1225">
        <f t="shared" si="160"/>
        <v>3.2082863276545713E-3</v>
      </c>
      <c r="BO289" s="864"/>
      <c r="BP289" s="864"/>
      <c r="BQ289" s="864"/>
      <c r="BR289" s="864"/>
      <c r="BS289" s="1179"/>
      <c r="BT289" s="864"/>
      <c r="BU289" s="864"/>
      <c r="BV289" s="864"/>
      <c r="BW289" s="864"/>
      <c r="BX289" s="864"/>
      <c r="BY289" s="935">
        <f t="shared" si="289"/>
        <v>0</v>
      </c>
      <c r="BZ289" s="230">
        <f t="shared" si="289"/>
        <v>9.2911037681420042E-4</v>
      </c>
      <c r="CA289" s="230">
        <f t="shared" si="289"/>
        <v>9.3478911157642832E-4</v>
      </c>
      <c r="CB289" s="230">
        <f t="shared" si="289"/>
        <v>1.9625714831748085E-3</v>
      </c>
      <c r="CC289" s="1063">
        <f t="shared" si="289"/>
        <v>9.4126231302444361E-4</v>
      </c>
      <c r="CD289" s="230"/>
      <c r="CE289" s="230"/>
      <c r="CF289" s="230"/>
      <c r="CG289" s="230"/>
      <c r="CH289" s="230"/>
      <c r="CI289" s="230"/>
      <c r="CJ289" s="230"/>
      <c r="CK289" s="257">
        <f t="shared" si="289"/>
        <v>8.8354718206918952E-4</v>
      </c>
      <c r="CL289" s="230">
        <f t="shared" si="161"/>
        <v>0.14664468758619784</v>
      </c>
      <c r="CM289" s="230">
        <f t="shared" si="289"/>
        <v>2.3501602071420275E-3</v>
      </c>
      <c r="CN289" s="230">
        <f t="shared" si="289"/>
        <v>3.7172981393451938E-3</v>
      </c>
      <c r="CO289" s="1063">
        <f t="shared" si="289"/>
        <v>3.4484605804127439E-3</v>
      </c>
      <c r="CP289" s="230"/>
      <c r="CQ289" s="230"/>
      <c r="CR289" s="230"/>
      <c r="CS289" s="230"/>
      <c r="CT289" s="230"/>
      <c r="CU289" s="257">
        <f t="shared" si="289"/>
        <v>8.4530483531885074E-3</v>
      </c>
      <c r="CV289" s="230">
        <f t="shared" si="289"/>
        <v>1.0815699262454858E-2</v>
      </c>
      <c r="CW289" s="230">
        <f t="shared" si="162"/>
        <v>8.1439630621090636E-2</v>
      </c>
      <c r="CX289" s="1063">
        <f t="shared" si="162"/>
        <v>0.14441807064165743</v>
      </c>
      <c r="DD289" s="985"/>
      <c r="DE289" s="864"/>
      <c r="DF289" s="864"/>
      <c r="DG289" s="864"/>
      <c r="DH289" s="864"/>
      <c r="DI289" s="864"/>
      <c r="DJ289" s="864"/>
      <c r="DK289" s="864"/>
      <c r="DL289" s="1126"/>
      <c r="DM289" s="864"/>
      <c r="DN289" s="864"/>
      <c r="DO289" s="864"/>
      <c r="DP289" s="864"/>
      <c r="DQ289" s="864"/>
      <c r="DR289" s="1012"/>
      <c r="DS289" s="864"/>
      <c r="DT289" s="864"/>
      <c r="DU289" s="864"/>
      <c r="DV289" s="864"/>
      <c r="DW289" s="864"/>
      <c r="DX289" s="1126"/>
      <c r="DY289" s="864"/>
      <c r="DZ289" s="864"/>
      <c r="EA289" s="864"/>
      <c r="EB289" s="864"/>
      <c r="EC289" s="864"/>
      <c r="ED289" s="257">
        <f t="shared" si="163"/>
        <v>1.9515602755351979E-2</v>
      </c>
      <c r="EE289" s="864"/>
      <c r="EF289" s="864"/>
      <c r="EG289" s="864"/>
      <c r="EH289" s="864"/>
      <c r="EI289" s="864"/>
      <c r="EJ289" s="864"/>
      <c r="EK289" s="864"/>
      <c r="EL289" s="1126"/>
      <c r="EM289" s="864"/>
      <c r="EN289" s="864"/>
      <c r="ER289" s="1253"/>
      <c r="ES289" s="257">
        <f t="shared" si="164"/>
        <v>0</v>
      </c>
      <c r="ET289" s="230">
        <f t="shared" si="164"/>
        <v>0</v>
      </c>
      <c r="EU289" s="230">
        <f t="shared" si="164"/>
        <v>1.3813905152966822E-3</v>
      </c>
      <c r="EV289" s="230"/>
      <c r="EW289" s="1131"/>
      <c r="EX289" s="66" t="s">
        <v>710</v>
      </c>
      <c r="EY289" s="111">
        <f t="shared" ref="EY289:FO289" si="290">EY237/EY$215</f>
        <v>7.2881011285457695E-2</v>
      </c>
      <c r="EZ289" s="111">
        <f t="shared" si="290"/>
        <v>1.2118110367059372</v>
      </c>
      <c r="FA289" s="111">
        <f t="shared" si="290"/>
        <v>0.51214231769740703</v>
      </c>
      <c r="FB289" s="111">
        <f t="shared" si="290"/>
        <v>0.10514179570529553</v>
      </c>
      <c r="FC289" s="111">
        <f t="shared" si="290"/>
        <v>9.3927138150189729E-2</v>
      </c>
      <c r="FD289" s="111">
        <f t="shared" si="290"/>
        <v>0.33772280270436383</v>
      </c>
      <c r="FE289" s="111">
        <f t="shared" si="290"/>
        <v>4.9221539780031423E-2</v>
      </c>
      <c r="FF289" s="111">
        <f t="shared" si="290"/>
        <v>0.27349885224115017</v>
      </c>
      <c r="FG289" s="111">
        <f t="shared" si="290"/>
        <v>0.40187022955420942</v>
      </c>
      <c r="FH289" s="111">
        <f t="shared" si="290"/>
        <v>0.2928394986429203</v>
      </c>
      <c r="FI289" s="111">
        <f t="shared" si="290"/>
        <v>0.34820432745929064</v>
      </c>
      <c r="FJ289" s="111">
        <f t="shared" si="290"/>
        <v>0.46164304023338476</v>
      </c>
      <c r="FK289" s="111">
        <f t="shared" si="290"/>
        <v>0.41651871120470152</v>
      </c>
      <c r="FL289" s="111">
        <f t="shared" si="290"/>
        <v>0.25564376941663791</v>
      </c>
      <c r="FM289" s="111">
        <f t="shared" si="290"/>
        <v>6.3565513882123725E-2</v>
      </c>
      <c r="FN289" s="111">
        <f t="shared" si="290"/>
        <v>0.38031270319796656</v>
      </c>
      <c r="FO289" s="111">
        <f t="shared" si="290"/>
        <v>0.16307352128247651</v>
      </c>
      <c r="FP289" s="111">
        <f t="shared" ref="FP289:FQ289" si="291">FP237/FP$215</f>
        <v>0</v>
      </c>
      <c r="FQ289" s="1382">
        <f t="shared" si="291"/>
        <v>0</v>
      </c>
      <c r="FR289" s="677">
        <f t="shared" ref="FR289:GL289" si="292">FR237/FR$215</f>
        <v>2.6355739225773805E-2</v>
      </c>
      <c r="FS289" s="677">
        <f t="shared" si="292"/>
        <v>5.6283677262994422E-2</v>
      </c>
      <c r="FT289" s="677">
        <f t="shared" si="292"/>
        <v>3.1888076632215781E-2</v>
      </c>
      <c r="FU289" s="677">
        <f t="shared" si="292"/>
        <v>7.7182591745698539E-2</v>
      </c>
      <c r="FV289" s="677">
        <f t="shared" si="292"/>
        <v>0</v>
      </c>
      <c r="FW289" s="677">
        <f t="shared" si="292"/>
        <v>1.577109717126287E-2</v>
      </c>
      <c r="FX289" s="677">
        <f t="shared" si="292"/>
        <v>4.07872160089306E-2</v>
      </c>
      <c r="FY289" s="677">
        <f t="shared" si="292"/>
        <v>2.4736630137567033E-2</v>
      </c>
      <c r="FZ289" s="677">
        <f t="shared" si="292"/>
        <v>0.10935942173479561</v>
      </c>
      <c r="GA289" s="677">
        <f t="shared" si="292"/>
        <v>2.6734926052332197E-2</v>
      </c>
      <c r="GB289" s="677">
        <f t="shared" si="292"/>
        <v>3.1380850469898573E-2</v>
      </c>
      <c r="GC289" s="677">
        <f t="shared" si="292"/>
        <v>3.8431504970136969E-2</v>
      </c>
      <c r="GD289" s="677">
        <f t="shared" si="292"/>
        <v>6.645220794996963E-2</v>
      </c>
      <c r="GE289" s="677">
        <f t="shared" si="292"/>
        <v>1.7889129271640263E-2</v>
      </c>
      <c r="GF289" s="677">
        <f t="shared" si="292"/>
        <v>7.4432725274150069E-2</v>
      </c>
      <c r="GG289" s="677">
        <f t="shared" si="292"/>
        <v>4.5799375249547879E-2</v>
      </c>
      <c r="GH289" s="677">
        <f t="shared" si="292"/>
        <v>7.1128895355886984E-2</v>
      </c>
      <c r="GI289" s="677">
        <f t="shared" si="292"/>
        <v>6.6794771712804499E-2</v>
      </c>
      <c r="GJ289" s="677">
        <f t="shared" si="292"/>
        <v>5.0087207097899447E-2</v>
      </c>
      <c r="GK289" s="677">
        <f t="shared" si="292"/>
        <v>3.3530778408020594E-2</v>
      </c>
      <c r="GL289" s="677">
        <f t="shared" si="292"/>
        <v>4.8907286067406915E-2</v>
      </c>
      <c r="GM289" s="1491">
        <f t="shared" ref="GM289:HH289" si="293">GM237/GM$215</f>
        <v>5.6251547412725922E-2</v>
      </c>
      <c r="GN289" s="112">
        <f t="shared" si="293"/>
        <v>4.1359716891790861E-2</v>
      </c>
      <c r="GO289" s="112">
        <f t="shared" si="293"/>
        <v>2.7445325642874309E-2</v>
      </c>
      <c r="GP289" s="112">
        <f t="shared" si="293"/>
        <v>0.10715266127802349</v>
      </c>
      <c r="GQ289" s="112">
        <f t="shared" si="293"/>
        <v>3.2546286665279797E-2</v>
      </c>
      <c r="GR289" s="112">
        <f t="shared" si="293"/>
        <v>0.17474107220857885</v>
      </c>
      <c r="GS289" s="112">
        <f t="shared" si="293"/>
        <v>0.51502041313752966</v>
      </c>
      <c r="GT289" s="112">
        <f t="shared" si="293"/>
        <v>3.0138214710411913E-2</v>
      </c>
      <c r="GU289" s="112">
        <f t="shared" si="293"/>
        <v>5.6792677452721561E-2</v>
      </c>
      <c r="GV289" s="112">
        <f t="shared" si="293"/>
        <v>2.6700337372487174E-2</v>
      </c>
      <c r="GW289" s="112">
        <f t="shared" si="293"/>
        <v>3.7165166573827048E-2</v>
      </c>
      <c r="GX289" s="112">
        <f t="shared" si="293"/>
        <v>4.6595084432767907E-2</v>
      </c>
      <c r="GY289" s="112">
        <f t="shared" si="293"/>
        <v>4.6055910941264433E-2</v>
      </c>
      <c r="GZ289" s="112" t="e">
        <f t="shared" si="293"/>
        <v>#DIV/0!</v>
      </c>
      <c r="HA289" s="112">
        <f t="shared" si="293"/>
        <v>5.4323814114150298E-2</v>
      </c>
      <c r="HB289" s="112">
        <f t="shared" si="293"/>
        <v>4.5015377336172224E-2</v>
      </c>
      <c r="HC289" s="112">
        <f t="shared" si="293"/>
        <v>2.2715775064229102E-2</v>
      </c>
      <c r="HD289" s="112">
        <f t="shared" si="293"/>
        <v>1.8643379366368805E-2</v>
      </c>
      <c r="HE289" s="112">
        <f t="shared" si="293"/>
        <v>1.3880722183129138E-2</v>
      </c>
      <c r="HF289" s="112">
        <f t="shared" si="293"/>
        <v>1.0845599189559621E-2</v>
      </c>
      <c r="HG289" s="112" t="e">
        <f t="shared" si="293"/>
        <v>#DIV/0!</v>
      </c>
      <c r="HH289" s="112" t="e">
        <f t="shared" si="293"/>
        <v>#DIV/0!</v>
      </c>
      <c r="HI289" s="677">
        <f t="shared" si="168"/>
        <v>6.8849449204406365E-3</v>
      </c>
    </row>
    <row r="290" spans="1:217" s="60" customFormat="1" x14ac:dyDescent="0.25">
      <c r="A290" s="66"/>
      <c r="B290" s="234"/>
      <c r="C290" s="935"/>
      <c r="D290" s="230"/>
      <c r="E290" s="230"/>
      <c r="F290" s="230"/>
      <c r="G290" s="230"/>
      <c r="H290" s="230"/>
      <c r="I290" s="230"/>
      <c r="J290" s="590"/>
      <c r="K290" s="230"/>
      <c r="L290" s="230"/>
      <c r="M290" s="230"/>
      <c r="N290" s="230"/>
      <c r="O290" s="230"/>
      <c r="P290" s="230"/>
      <c r="Q290" s="230"/>
      <c r="R290" s="230"/>
      <c r="S290" s="230"/>
      <c r="T290" s="1063"/>
      <c r="U290" s="230"/>
      <c r="V290" s="230"/>
      <c r="W290" s="230"/>
      <c r="X290" s="230"/>
      <c r="Y290" s="230"/>
      <c r="AF290" s="230"/>
      <c r="AG290" s="230"/>
      <c r="AH290" s="230"/>
      <c r="AI290" s="949"/>
      <c r="AJ290" s="836"/>
      <c r="AK290" s="836"/>
      <c r="AL290" s="836"/>
      <c r="AM290" s="836"/>
      <c r="AN290" s="1089"/>
      <c r="AO290" s="836"/>
      <c r="AP290" s="836"/>
      <c r="AQ290" s="836"/>
      <c r="AR290" s="836"/>
      <c r="AS290" s="836"/>
      <c r="AT290" s="257"/>
      <c r="AU290" s="230"/>
      <c r="AV290" s="230"/>
      <c r="AW290" s="230"/>
      <c r="AX290" s="230"/>
      <c r="AY290" s="230"/>
      <c r="AZ290" s="230"/>
      <c r="BA290" s="230"/>
      <c r="BB290" s="1063"/>
      <c r="BC290" s="230"/>
      <c r="BD290" s="230"/>
      <c r="BE290" s="230"/>
      <c r="BF290" s="230"/>
      <c r="BG290" s="230"/>
      <c r="BH290" s="257"/>
      <c r="BI290" s="230"/>
      <c r="BJ290" s="230"/>
      <c r="BK290" s="230"/>
      <c r="BL290" s="230"/>
      <c r="BM290" s="230"/>
      <c r="BN290" s="1225"/>
      <c r="BO290" s="864"/>
      <c r="BP290" s="864"/>
      <c r="BQ290" s="864"/>
      <c r="BR290" s="864"/>
      <c r="BS290" s="1179"/>
      <c r="BT290" s="864"/>
      <c r="BU290" s="864"/>
      <c r="BV290" s="864"/>
      <c r="BW290" s="864"/>
      <c r="BX290" s="864"/>
      <c r="BY290" s="935"/>
      <c r="BZ290" s="230"/>
      <c r="CA290" s="230"/>
      <c r="CB290" s="230"/>
      <c r="CC290" s="1063"/>
      <c r="CD290" s="230"/>
      <c r="CE290" s="230"/>
      <c r="CF290" s="230"/>
      <c r="CG290" s="230"/>
      <c r="CH290" s="230"/>
      <c r="CI290" s="230"/>
      <c r="CJ290" s="230"/>
      <c r="CK290" s="257"/>
      <c r="CL290" s="230"/>
      <c r="CM290" s="230"/>
      <c r="CN290" s="230"/>
      <c r="CO290" s="1063"/>
      <c r="CP290" s="230"/>
      <c r="CQ290" s="230"/>
      <c r="CR290" s="230"/>
      <c r="CS290" s="230"/>
      <c r="CT290" s="230"/>
      <c r="CU290" s="257"/>
      <c r="CV290" s="230"/>
      <c r="CW290" s="230"/>
      <c r="CX290" s="1063"/>
      <c r="DD290" s="985"/>
      <c r="DE290" s="864"/>
      <c r="DF290" s="864"/>
      <c r="DG290" s="864"/>
      <c r="DH290" s="864"/>
      <c r="DI290" s="864"/>
      <c r="DJ290" s="864"/>
      <c r="DK290" s="864"/>
      <c r="DL290" s="1126"/>
      <c r="DM290" s="864"/>
      <c r="DN290" s="864"/>
      <c r="DO290" s="864"/>
      <c r="DP290" s="864"/>
      <c r="DQ290" s="864"/>
      <c r="DR290" s="1012"/>
      <c r="DS290" s="864"/>
      <c r="DT290" s="864"/>
      <c r="DU290" s="864"/>
      <c r="DV290" s="864"/>
      <c r="DW290" s="864"/>
      <c r="DX290" s="1126"/>
      <c r="DY290" s="864"/>
      <c r="DZ290" s="864"/>
      <c r="EA290" s="864"/>
      <c r="EB290" s="864"/>
      <c r="EC290" s="864"/>
      <c r="ED290" s="257"/>
      <c r="EE290" s="864"/>
      <c r="EF290" s="864"/>
      <c r="EG290" s="864"/>
      <c r="EH290" s="864"/>
      <c r="EI290" s="864"/>
      <c r="EJ290" s="864"/>
      <c r="EK290" s="864"/>
      <c r="EL290" s="1126"/>
      <c r="EM290" s="864"/>
      <c r="EN290" s="864"/>
      <c r="ER290" s="1253"/>
      <c r="ES290" s="257"/>
      <c r="ET290" s="230"/>
      <c r="EU290" s="230"/>
      <c r="EV290" s="230"/>
      <c r="EW290" s="1131"/>
      <c r="EX290" s="66"/>
      <c r="EY290" s="111"/>
      <c r="EZ290" s="111"/>
      <c r="FA290" s="111"/>
      <c r="FB290" s="111"/>
      <c r="FC290" s="111"/>
      <c r="FD290" s="111"/>
      <c r="FE290" s="111"/>
      <c r="FF290" s="111"/>
      <c r="FG290" s="111"/>
      <c r="FH290" s="111"/>
      <c r="FI290" s="111"/>
      <c r="FJ290" s="111"/>
      <c r="FK290" s="111"/>
      <c r="FL290" s="111"/>
      <c r="FM290" s="111"/>
      <c r="FN290" s="111"/>
      <c r="FO290" s="111"/>
      <c r="FP290" s="111"/>
      <c r="FQ290" s="1382"/>
      <c r="FR290" s="677"/>
      <c r="FS290" s="677"/>
      <c r="FT290" s="677"/>
      <c r="FU290" s="677"/>
      <c r="FV290" s="677"/>
      <c r="FW290" s="677"/>
      <c r="FX290" s="677"/>
      <c r="FY290" s="677"/>
      <c r="FZ290" s="677"/>
      <c r="GA290" s="677"/>
      <c r="GB290" s="677"/>
      <c r="GC290" s="677"/>
      <c r="GD290" s="677"/>
      <c r="GE290" s="677"/>
      <c r="GF290" s="677"/>
      <c r="GG290" s="677"/>
      <c r="GH290" s="677"/>
      <c r="GI290" s="677"/>
      <c r="GJ290" s="677"/>
      <c r="GK290" s="677"/>
      <c r="GL290" s="677"/>
      <c r="GM290" s="1491"/>
      <c r="GN290" s="112"/>
      <c r="GO290" s="112"/>
      <c r="GP290" s="112"/>
      <c r="GQ290" s="112"/>
      <c r="GR290" s="112"/>
      <c r="GS290" s="112"/>
      <c r="GT290" s="112"/>
      <c r="GU290" s="112"/>
      <c r="GV290" s="112"/>
      <c r="GW290" s="112"/>
      <c r="GX290" s="112"/>
      <c r="GY290" s="112"/>
      <c r="GZ290" s="112"/>
      <c r="HA290" s="112"/>
      <c r="HB290" s="112"/>
      <c r="HC290" s="112"/>
      <c r="HD290" s="112"/>
      <c r="HE290" s="112"/>
      <c r="HF290" s="112"/>
      <c r="HG290" s="112"/>
      <c r="HH290" s="112"/>
      <c r="HI290" s="677"/>
    </row>
    <row r="291" spans="1:217" s="60" customFormat="1" x14ac:dyDescent="0.25">
      <c r="A291" s="839" t="s">
        <v>713</v>
      </c>
      <c r="B291" s="234"/>
      <c r="C291" s="935">
        <f t="shared" ref="C291:T316" si="294">C239/C$215</f>
        <v>0.29826795720835458</v>
      </c>
      <c r="D291" s="677">
        <f t="shared" si="294"/>
        <v>0.25348306509728563</v>
      </c>
      <c r="E291" s="677">
        <f t="shared" si="294"/>
        <v>0.93989920007398164</v>
      </c>
      <c r="F291" s="677">
        <f t="shared" ref="F291:M295" si="295">F239/F$215</f>
        <v>0.26845315884435722</v>
      </c>
      <c r="G291" s="677">
        <f t="shared" si="295"/>
        <v>1.8677625842859084E-2</v>
      </c>
      <c r="H291" s="677">
        <f t="shared" si="295"/>
        <v>0.25006003082309897</v>
      </c>
      <c r="I291" s="677">
        <f t="shared" si="295"/>
        <v>0.12073543227750723</v>
      </c>
      <c r="J291" s="677">
        <f t="shared" si="295"/>
        <v>0.13927510451345793</v>
      </c>
      <c r="K291" s="677">
        <f t="shared" si="295"/>
        <v>5.7161375037877514E-2</v>
      </c>
      <c r="L291" s="230">
        <f t="shared" si="295"/>
        <v>0.22197364922478843</v>
      </c>
      <c r="M291" s="677">
        <f t="shared" si="295"/>
        <v>0.36761951590192882</v>
      </c>
      <c r="N291" s="677">
        <f t="shared" si="294"/>
        <v>0.13930643720938418</v>
      </c>
      <c r="O291" s="677">
        <f t="shared" si="294"/>
        <v>0.11267446459851953</v>
      </c>
      <c r="P291" s="677">
        <f t="shared" si="294"/>
        <v>0.20700668051184698</v>
      </c>
      <c r="Q291" s="677">
        <f t="shared" si="294"/>
        <v>7.9327049028060259E-2</v>
      </c>
      <c r="R291" s="677">
        <f t="shared" si="294"/>
        <v>0.14732379438261792</v>
      </c>
      <c r="S291" s="677">
        <f t="shared" si="294"/>
        <v>0.31128542152498057</v>
      </c>
      <c r="T291" s="1064">
        <f t="shared" si="294"/>
        <v>0.11919952781134939</v>
      </c>
      <c r="U291" s="677"/>
      <c r="V291" s="677"/>
      <c r="W291" s="677"/>
      <c r="X291" s="677"/>
      <c r="Y291" s="677"/>
      <c r="AF291" s="230"/>
      <c r="AG291" s="230"/>
      <c r="AH291" s="230"/>
      <c r="AI291" s="949">
        <f t="shared" ref="AI291:CV291" si="296">AI239/AI$215</f>
        <v>8.6735472838865305E-2</v>
      </c>
      <c r="AJ291" s="836">
        <f t="shared" si="296"/>
        <v>7.9074580302398497E-3</v>
      </c>
      <c r="AK291" s="836">
        <f t="shared" si="296"/>
        <v>0.10016144333671755</v>
      </c>
      <c r="AL291" s="836">
        <f t="shared" si="296"/>
        <v>6.0148223544005855E-2</v>
      </c>
      <c r="AM291" s="836">
        <f t="shared" si="296"/>
        <v>3.9366344147220645E-3</v>
      </c>
      <c r="AN291" s="1089">
        <f t="shared" si="296"/>
        <v>7.2722020343312405E-2</v>
      </c>
      <c r="AO291" s="836"/>
      <c r="AP291" s="836"/>
      <c r="AQ291" s="836"/>
      <c r="AR291" s="836"/>
      <c r="AS291" s="836"/>
      <c r="AT291" s="257">
        <f t="shared" si="296"/>
        <v>0.18855371408131633</v>
      </c>
      <c r="AU291" s="230">
        <f t="shared" si="296"/>
        <v>7.3202437830263534E-2</v>
      </c>
      <c r="AV291" s="230">
        <f t="shared" si="296"/>
        <v>6.096420064991119E-2</v>
      </c>
      <c r="AW291" s="230">
        <f t="shared" si="296"/>
        <v>0.10256841062735718</v>
      </c>
      <c r="AX291" s="230">
        <f t="shared" si="296"/>
        <v>0.13871348932869076</v>
      </c>
      <c r="AY291" s="230">
        <f t="shared" si="296"/>
        <v>0.11747082735224006</v>
      </c>
      <c r="AZ291" s="230">
        <f t="shared" si="296"/>
        <v>8.9033171095535435E-2</v>
      </c>
      <c r="BA291" s="230">
        <f t="shared" si="296"/>
        <v>0.24400111867250862</v>
      </c>
      <c r="BB291" s="1063">
        <f t="shared" si="296"/>
        <v>0.14340948442516852</v>
      </c>
      <c r="BC291" s="230"/>
      <c r="BD291" s="230"/>
      <c r="BE291" s="230"/>
      <c r="BF291" s="230"/>
      <c r="BG291" s="230"/>
      <c r="BH291" s="257">
        <f t="shared" si="296"/>
        <v>0.19643148611907793</v>
      </c>
      <c r="BI291" s="230">
        <f t="shared" si="296"/>
        <v>0.22596511321809087</v>
      </c>
      <c r="BJ291" s="230">
        <f t="shared" si="296"/>
        <v>0.23148984892859001</v>
      </c>
      <c r="BK291" s="230">
        <f t="shared" si="296"/>
        <v>0.1602327045262309</v>
      </c>
      <c r="BL291" s="230">
        <f t="shared" si="296"/>
        <v>0.22116969032834125</v>
      </c>
      <c r="BM291" s="230">
        <f t="shared" ref="BM291:BN295" si="297">BM239/BM$215</f>
        <v>0.18094411810721245</v>
      </c>
      <c r="BN291" s="1225">
        <f t="shared" si="297"/>
        <v>0.35642442676872255</v>
      </c>
      <c r="BO291" s="864"/>
      <c r="BP291" s="864"/>
      <c r="BQ291" s="864"/>
      <c r="BR291" s="864"/>
      <c r="BS291" s="1179"/>
      <c r="BT291" s="864"/>
      <c r="BU291" s="864"/>
      <c r="BV291" s="864"/>
      <c r="BW291" s="864"/>
      <c r="BX291" s="864"/>
      <c r="BY291" s="935">
        <f t="shared" si="296"/>
        <v>8.2509881422924897E-2</v>
      </c>
      <c r="BZ291" s="230">
        <f t="shared" si="296"/>
        <v>4.9699912333940249E-2</v>
      </c>
      <c r="CA291" s="230">
        <f t="shared" si="296"/>
        <v>8.2149267125336531E-2</v>
      </c>
      <c r="CB291" s="230">
        <f t="shared" si="296"/>
        <v>0.139996765799803</v>
      </c>
      <c r="CC291" s="1063">
        <f t="shared" si="296"/>
        <v>0.16348048157606712</v>
      </c>
      <c r="CD291" s="230"/>
      <c r="CE291" s="230"/>
      <c r="CF291" s="230"/>
      <c r="CG291" s="230"/>
      <c r="CH291" s="230"/>
      <c r="CI291" s="230"/>
      <c r="CJ291" s="230"/>
      <c r="CK291" s="257">
        <f t="shared" si="296"/>
        <v>1.1953873639759622E-3</v>
      </c>
      <c r="CL291" s="230">
        <f>CL239/CL$215</f>
        <v>0</v>
      </c>
      <c r="CM291" s="230">
        <f t="shared" si="296"/>
        <v>1.7680856442103394E-2</v>
      </c>
      <c r="CN291" s="230">
        <f t="shared" si="296"/>
        <v>1.9188211618562422E-3</v>
      </c>
      <c r="CO291" s="1063">
        <f t="shared" si="296"/>
        <v>0</v>
      </c>
      <c r="CP291" s="230"/>
      <c r="CQ291" s="230"/>
      <c r="CR291" s="230"/>
      <c r="CS291" s="230"/>
      <c r="CT291" s="230"/>
      <c r="CU291" s="257">
        <f t="shared" si="296"/>
        <v>0</v>
      </c>
      <c r="CV291" s="230">
        <f t="shared" si="296"/>
        <v>6.513861815693152E-3</v>
      </c>
      <c r="CW291" s="230">
        <f t="shared" ref="CW291:CX295" si="298">CW239/CW$215</f>
        <v>0</v>
      </c>
      <c r="CX291" s="1063">
        <f t="shared" si="298"/>
        <v>0</v>
      </c>
      <c r="DD291" s="985"/>
      <c r="DE291" s="864"/>
      <c r="DF291" s="864"/>
      <c r="DG291" s="864"/>
      <c r="DH291" s="864"/>
      <c r="DI291" s="864"/>
      <c r="DJ291" s="864"/>
      <c r="DK291" s="864"/>
      <c r="DL291" s="1126"/>
      <c r="DM291" s="864"/>
      <c r="DN291" s="864"/>
      <c r="DO291" s="864"/>
      <c r="DP291" s="864"/>
      <c r="DQ291" s="864"/>
      <c r="DR291" s="1012"/>
      <c r="DS291" s="864"/>
      <c r="DT291" s="864"/>
      <c r="DU291" s="864"/>
      <c r="DV291" s="864"/>
      <c r="DW291" s="864"/>
      <c r="DX291" s="1126"/>
      <c r="DY291" s="864"/>
      <c r="DZ291" s="864"/>
      <c r="EA291" s="864"/>
      <c r="EB291" s="864"/>
      <c r="EC291" s="864"/>
      <c r="ED291" s="257">
        <f>ED239/ED$215</f>
        <v>0.15749542395812147</v>
      </c>
      <c r="EE291" s="864"/>
      <c r="EF291" s="864"/>
      <c r="EG291" s="864"/>
      <c r="EH291" s="864"/>
      <c r="EI291" s="864"/>
      <c r="EJ291" s="864"/>
      <c r="EK291" s="864"/>
      <c r="EL291" s="1126"/>
      <c r="EM291" s="864"/>
      <c r="EN291" s="864"/>
      <c r="ER291" s="1253"/>
      <c r="ES291" s="257">
        <f t="shared" ref="ES291:EU295" si="299">ES239/ES$215</f>
        <v>1.2286950493629432E-2</v>
      </c>
      <c r="ET291" s="230">
        <f t="shared" si="299"/>
        <v>0</v>
      </c>
      <c r="EU291" s="230">
        <f t="shared" si="299"/>
        <v>0</v>
      </c>
      <c r="EV291" s="230"/>
      <c r="EW291" s="1131"/>
      <c r="EX291" s="839" t="s">
        <v>713</v>
      </c>
      <c r="EY291" s="111">
        <f t="shared" ref="EY291:FO291" si="300">EY239/EY$215</f>
        <v>0.11495577320635782</v>
      </c>
      <c r="EZ291" s="111">
        <f t="shared" si="300"/>
        <v>0</v>
      </c>
      <c r="FA291" s="111">
        <f t="shared" si="300"/>
        <v>0</v>
      </c>
      <c r="FB291" s="111">
        <f t="shared" si="300"/>
        <v>0</v>
      </c>
      <c r="FC291" s="111">
        <f t="shared" si="300"/>
        <v>0</v>
      </c>
      <c r="FD291" s="111">
        <f t="shared" si="300"/>
        <v>0</v>
      </c>
      <c r="FE291" s="111">
        <f t="shared" si="300"/>
        <v>0</v>
      </c>
      <c r="FF291" s="111">
        <f t="shared" si="300"/>
        <v>0</v>
      </c>
      <c r="FG291" s="111">
        <f t="shared" si="300"/>
        <v>0</v>
      </c>
      <c r="FH291" s="111">
        <f t="shared" si="300"/>
        <v>0</v>
      </c>
      <c r="FI291" s="111">
        <f t="shared" si="300"/>
        <v>0</v>
      </c>
      <c r="FJ291" s="111">
        <f t="shared" si="300"/>
        <v>0</v>
      </c>
      <c r="FK291" s="111">
        <f t="shared" si="300"/>
        <v>0</v>
      </c>
      <c r="FL291" s="111">
        <f t="shared" si="300"/>
        <v>0</v>
      </c>
      <c r="FM291" s="111">
        <f t="shared" si="300"/>
        <v>0</v>
      </c>
      <c r="FN291" s="111">
        <f t="shared" si="300"/>
        <v>0</v>
      </c>
      <c r="FO291" s="111">
        <f t="shared" si="300"/>
        <v>0</v>
      </c>
      <c r="FP291" s="111">
        <f t="shared" ref="FP291:FQ291" si="301">FP239/FP$215</f>
        <v>0</v>
      </c>
      <c r="FQ291" s="1382">
        <f t="shared" si="301"/>
        <v>0</v>
      </c>
      <c r="FR291" s="677">
        <f t="shared" ref="FR291:GL291" si="302">FR239/FR$215</f>
        <v>2.1295437294425235E-2</v>
      </c>
      <c r="FS291" s="677">
        <f t="shared" si="302"/>
        <v>5.5742488058542553E-2</v>
      </c>
      <c r="FT291" s="677">
        <f t="shared" si="302"/>
        <v>1.1133518191748593E-2</v>
      </c>
      <c r="FU291" s="677">
        <f t="shared" si="302"/>
        <v>3.4130524421786559E-2</v>
      </c>
      <c r="FV291" s="677">
        <f t="shared" si="302"/>
        <v>0</v>
      </c>
      <c r="FW291" s="677">
        <f t="shared" si="302"/>
        <v>1.997277784353178E-2</v>
      </c>
      <c r="FX291" s="677">
        <f t="shared" si="302"/>
        <v>0.10987534368345978</v>
      </c>
      <c r="FY291" s="677">
        <f t="shared" si="302"/>
        <v>1.6809038302562689E-2</v>
      </c>
      <c r="FZ291" s="677">
        <f t="shared" si="302"/>
        <v>7.0943419740777669E-2</v>
      </c>
      <c r="GA291" s="677">
        <f t="shared" si="302"/>
        <v>1.7844351746513294E-2</v>
      </c>
      <c r="GB291" s="677">
        <f t="shared" si="302"/>
        <v>4.396575788592165E-2</v>
      </c>
      <c r="GC291" s="677">
        <f t="shared" si="302"/>
        <v>0.16571344152966253</v>
      </c>
      <c r="GD291" s="677">
        <f t="shared" si="302"/>
        <v>0.1387532899916766</v>
      </c>
      <c r="GE291" s="677">
        <f t="shared" si="302"/>
        <v>6.0204247795845253E-2</v>
      </c>
      <c r="GF291" s="677">
        <f t="shared" si="302"/>
        <v>5.0433144023659345E-2</v>
      </c>
      <c r="GG291" s="677">
        <f t="shared" si="302"/>
        <v>0.13490851868379641</v>
      </c>
      <c r="GH291" s="677">
        <f t="shared" si="302"/>
        <v>1.9061476900691161E-2</v>
      </c>
      <c r="GI291" s="677">
        <f t="shared" si="302"/>
        <v>0.10606697491943394</v>
      </c>
      <c r="GJ291" s="677">
        <f t="shared" si="302"/>
        <v>1.6796845378023811E-2</v>
      </c>
      <c r="GK291" s="677">
        <f t="shared" si="302"/>
        <v>1.4797915314900476E-2</v>
      </c>
      <c r="GL291" s="677">
        <f t="shared" si="302"/>
        <v>2.22466355396869E-2</v>
      </c>
      <c r="GM291" s="1491">
        <f t="shared" ref="GM291:HH291" si="303">GM239/GM$215</f>
        <v>5.0289675662292643E-2</v>
      </c>
      <c r="GN291" s="112">
        <f t="shared" si="303"/>
        <v>4.7281064646363953E-2</v>
      </c>
      <c r="GO291" s="112">
        <f t="shared" si="303"/>
        <v>6.7974044700793074E-2</v>
      </c>
      <c r="GP291" s="112">
        <f t="shared" si="303"/>
        <v>0.16049006151187026</v>
      </c>
      <c r="GQ291" s="112">
        <f t="shared" si="303"/>
        <v>0.11505096733929686</v>
      </c>
      <c r="GR291" s="112">
        <f t="shared" si="303"/>
        <v>0.18699100183457742</v>
      </c>
      <c r="GS291" s="112">
        <f t="shared" si="303"/>
        <v>0.3230759856194016</v>
      </c>
      <c r="GT291" s="112">
        <f t="shared" si="303"/>
        <v>7.1358948866405439E-2</v>
      </c>
      <c r="GU291" s="112">
        <f t="shared" si="303"/>
        <v>0.15428677374656025</v>
      </c>
      <c r="GV291" s="112">
        <f t="shared" si="303"/>
        <v>5.1005130457349328E-2</v>
      </c>
      <c r="GW291" s="112">
        <f t="shared" si="303"/>
        <v>5.5303096934337957E-2</v>
      </c>
      <c r="GX291" s="112">
        <f t="shared" si="303"/>
        <v>8.4746892074552133E-2</v>
      </c>
      <c r="GY291" s="112">
        <f t="shared" si="303"/>
        <v>0.14745160754340783</v>
      </c>
      <c r="GZ291" s="112" t="e">
        <f t="shared" si="303"/>
        <v>#DIV/0!</v>
      </c>
      <c r="HA291" s="112">
        <f t="shared" si="303"/>
        <v>5.0126521267622605E-2</v>
      </c>
      <c r="HB291" s="112">
        <f t="shared" si="303"/>
        <v>5.7203690560681336E-2</v>
      </c>
      <c r="HC291" s="112">
        <f t="shared" si="303"/>
        <v>0.11106922855640754</v>
      </c>
      <c r="HD291" s="112">
        <f t="shared" si="303"/>
        <v>6.0387896019496345E-2</v>
      </c>
      <c r="HE291" s="112">
        <f t="shared" si="303"/>
        <v>5.9147299524778055E-2</v>
      </c>
      <c r="HF291" s="112">
        <f t="shared" si="303"/>
        <v>1.6109488906104127E-2</v>
      </c>
      <c r="HG291" s="112" t="e">
        <f t="shared" si="303"/>
        <v>#DIV/0!</v>
      </c>
      <c r="HH291" s="112" t="e">
        <f t="shared" si="303"/>
        <v>#DIV/0!</v>
      </c>
      <c r="HI291" s="677">
        <f>HI239/HI$215</f>
        <v>3.9524683802529582E-3</v>
      </c>
    </row>
    <row r="292" spans="1:217" s="60" customFormat="1" x14ac:dyDescent="0.25">
      <c r="A292" s="839" t="s">
        <v>714</v>
      </c>
      <c r="B292" s="234"/>
      <c r="C292" s="935">
        <f t="shared" si="294"/>
        <v>0.27077402535135298</v>
      </c>
      <c r="D292" s="677">
        <f t="shared" ref="D292:T305" si="304">D240/D$215</f>
        <v>0.11196853230843141</v>
      </c>
      <c r="E292" s="677">
        <f t="shared" si="304"/>
        <v>0.24475424238220742</v>
      </c>
      <c r="F292" s="677">
        <f t="shared" si="295"/>
        <v>0.17118037812979051</v>
      </c>
      <c r="G292" s="677">
        <f t="shared" si="295"/>
        <v>1.0212889007671715E-2</v>
      </c>
      <c r="H292" s="677">
        <f t="shared" si="295"/>
        <v>2.7771350235102531E-2</v>
      </c>
      <c r="I292" s="677">
        <f t="shared" si="295"/>
        <v>2.9555264077555338E-2</v>
      </c>
      <c r="J292" s="677">
        <f t="shared" si="295"/>
        <v>3.129354727413667E-2</v>
      </c>
      <c r="K292" s="677">
        <f t="shared" si="295"/>
        <v>3.3172283761489514E-2</v>
      </c>
      <c r="L292" s="230">
        <f t="shared" si="295"/>
        <v>4.315695856675255E-2</v>
      </c>
      <c r="M292" s="677">
        <f t="shared" si="295"/>
        <v>0.27514471537447199</v>
      </c>
      <c r="N292" s="677">
        <f t="shared" si="304"/>
        <v>7.7661788059950998E-2</v>
      </c>
      <c r="O292" s="677">
        <f t="shared" si="304"/>
        <v>6.7282155602209848E-2</v>
      </c>
      <c r="P292" s="677">
        <f t="shared" si="304"/>
        <v>0.15680728443351552</v>
      </c>
      <c r="Q292" s="677">
        <f t="shared" si="304"/>
        <v>0</v>
      </c>
      <c r="R292" s="677">
        <f t="shared" si="304"/>
        <v>0.32351299764105595</v>
      </c>
      <c r="S292" s="677">
        <f t="shared" si="304"/>
        <v>0.31750406331708009</v>
      </c>
      <c r="T292" s="1064">
        <f t="shared" si="304"/>
        <v>0.12320001499011589</v>
      </c>
      <c r="U292" s="677"/>
      <c r="V292" s="677"/>
      <c r="W292" s="677"/>
      <c r="X292" s="677"/>
      <c r="Y292" s="677"/>
      <c r="AF292" s="230"/>
      <c r="AG292" s="230"/>
      <c r="AH292" s="230"/>
      <c r="AI292" s="949">
        <f t="shared" ref="AI292:CV292" si="305">AI240/AI$215</f>
        <v>0</v>
      </c>
      <c r="AJ292" s="836">
        <f t="shared" si="305"/>
        <v>0</v>
      </c>
      <c r="AK292" s="836">
        <f t="shared" si="305"/>
        <v>0</v>
      </c>
      <c r="AL292" s="836">
        <f t="shared" si="305"/>
        <v>0</v>
      </c>
      <c r="AM292" s="836">
        <f t="shared" si="305"/>
        <v>6.4345791437424903E-3</v>
      </c>
      <c r="AN292" s="1089">
        <f t="shared" si="305"/>
        <v>3.1351203417919749E-2</v>
      </c>
      <c r="AO292" s="836"/>
      <c r="AP292" s="836"/>
      <c r="AQ292" s="836"/>
      <c r="AR292" s="836"/>
      <c r="AS292" s="836"/>
      <c r="AT292" s="257">
        <f t="shared" si="305"/>
        <v>0.15724335280791701</v>
      </c>
      <c r="AU292" s="230">
        <f t="shared" si="305"/>
        <v>9.2532878631843729E-2</v>
      </c>
      <c r="AV292" s="230">
        <f t="shared" si="305"/>
        <v>3.8144996180980835E-2</v>
      </c>
      <c r="AW292" s="230">
        <f t="shared" si="305"/>
        <v>5.0948176379818813E-2</v>
      </c>
      <c r="AX292" s="230">
        <f t="shared" si="305"/>
        <v>4.002417507081131E-2</v>
      </c>
      <c r="AY292" s="230">
        <f t="shared" si="305"/>
        <v>5.6198567986171281E-2</v>
      </c>
      <c r="AZ292" s="230">
        <f t="shared" si="305"/>
        <v>5.0507272014457968E-2</v>
      </c>
      <c r="BA292" s="230">
        <f t="shared" si="305"/>
        <v>0.13104782324974365</v>
      </c>
      <c r="BB292" s="1063">
        <f t="shared" si="305"/>
        <v>5.4339603610872964E-2</v>
      </c>
      <c r="BC292" s="230"/>
      <c r="BD292" s="230"/>
      <c r="BE292" s="230"/>
      <c r="BF292" s="230"/>
      <c r="BG292" s="230"/>
      <c r="BH292" s="257">
        <f t="shared" si="305"/>
        <v>2.7052991405160636E-2</v>
      </c>
      <c r="BI292" s="230">
        <f t="shared" si="305"/>
        <v>7.6627149250215909E-2</v>
      </c>
      <c r="BJ292" s="230">
        <f t="shared" si="305"/>
        <v>2.1891870153342451E-2</v>
      </c>
      <c r="BK292" s="230">
        <f t="shared" si="305"/>
        <v>4.9732478313039716E-2</v>
      </c>
      <c r="BL292" s="230">
        <f t="shared" si="305"/>
        <v>5.1446893136896793E-2</v>
      </c>
      <c r="BM292" s="230">
        <f t="shared" si="297"/>
        <v>8.4555320087044333E-2</v>
      </c>
      <c r="BN292" s="1225">
        <f t="shared" si="297"/>
        <v>0.10562592523836044</v>
      </c>
      <c r="BO292" s="864"/>
      <c r="BP292" s="864"/>
      <c r="BQ292" s="864"/>
      <c r="BR292" s="864"/>
      <c r="BS292" s="1179"/>
      <c r="BT292" s="864"/>
      <c r="BU292" s="864"/>
      <c r="BV292" s="864"/>
      <c r="BW292" s="864"/>
      <c r="BX292" s="864"/>
      <c r="BY292" s="935">
        <f t="shared" si="305"/>
        <v>7.7757815307222422E-2</v>
      </c>
      <c r="BZ292" s="230">
        <f t="shared" si="305"/>
        <v>5.0591558582657105E-2</v>
      </c>
      <c r="CA292" s="230">
        <f t="shared" si="305"/>
        <v>0.13075830092731081</v>
      </c>
      <c r="CB292" s="230">
        <f t="shared" si="305"/>
        <v>0.12576628493303735</v>
      </c>
      <c r="CC292" s="1063">
        <f t="shared" si="305"/>
        <v>5.1951842393287123E-2</v>
      </c>
      <c r="CD292" s="230"/>
      <c r="CE292" s="230"/>
      <c r="CF292" s="230"/>
      <c r="CG292" s="230"/>
      <c r="CH292" s="230"/>
      <c r="CI292" s="230"/>
      <c r="CJ292" s="230"/>
      <c r="CK292" s="257">
        <f t="shared" si="305"/>
        <v>2.2413513074549295E-3</v>
      </c>
      <c r="CL292" s="230">
        <f>CL240/CL$215</f>
        <v>0</v>
      </c>
      <c r="CM292" s="230">
        <f t="shared" si="305"/>
        <v>4.001421027101993E-2</v>
      </c>
      <c r="CN292" s="230">
        <f t="shared" si="305"/>
        <v>0</v>
      </c>
      <c r="CO292" s="1063">
        <f t="shared" si="305"/>
        <v>0</v>
      </c>
      <c r="CP292" s="230"/>
      <c r="CQ292" s="230"/>
      <c r="CR292" s="230"/>
      <c r="CS292" s="230"/>
      <c r="CT292" s="230"/>
      <c r="CU292" s="257">
        <f t="shared" si="305"/>
        <v>0</v>
      </c>
      <c r="CV292" s="230">
        <f t="shared" si="305"/>
        <v>0</v>
      </c>
      <c r="CW292" s="230">
        <f t="shared" si="298"/>
        <v>0</v>
      </c>
      <c r="CX292" s="1063">
        <f t="shared" si="298"/>
        <v>0</v>
      </c>
      <c r="DD292" s="985"/>
      <c r="DE292" s="864"/>
      <c r="DF292" s="864"/>
      <c r="DG292" s="864"/>
      <c r="DH292" s="864"/>
      <c r="DI292" s="864"/>
      <c r="DJ292" s="864"/>
      <c r="DK292" s="864"/>
      <c r="DL292" s="1126"/>
      <c r="DM292" s="864"/>
      <c r="DN292" s="864"/>
      <c r="DO292" s="864"/>
      <c r="DP292" s="864"/>
      <c r="DQ292" s="864"/>
      <c r="DR292" s="1012"/>
      <c r="DS292" s="864"/>
      <c r="DT292" s="864"/>
      <c r="DU292" s="864"/>
      <c r="DV292" s="864"/>
      <c r="DW292" s="864"/>
      <c r="DX292" s="1126"/>
      <c r="DY292" s="864"/>
      <c r="DZ292" s="864"/>
      <c r="EA292" s="864"/>
      <c r="EB292" s="864"/>
      <c r="EC292" s="864"/>
      <c r="ED292" s="257">
        <f>ED240/ED$215</f>
        <v>8.0856670410031042E-2</v>
      </c>
      <c r="EE292" s="864"/>
      <c r="EF292" s="864"/>
      <c r="EG292" s="864"/>
      <c r="EH292" s="864"/>
      <c r="EI292" s="864"/>
      <c r="EJ292" s="864"/>
      <c r="EK292" s="864"/>
      <c r="EL292" s="1126"/>
      <c r="EM292" s="864"/>
      <c r="EN292" s="864"/>
      <c r="ER292" s="1253"/>
      <c r="ES292" s="257">
        <f t="shared" si="299"/>
        <v>0</v>
      </c>
      <c r="ET292" s="230">
        <f t="shared" si="299"/>
        <v>0</v>
      </c>
      <c r="EU292" s="230">
        <f t="shared" si="299"/>
        <v>0</v>
      </c>
      <c r="EV292" s="230"/>
      <c r="EW292" s="1131"/>
      <c r="EX292" s="839" t="s">
        <v>714</v>
      </c>
      <c r="EY292" s="111">
        <f t="shared" ref="EY292:FO292" si="306">EY240/EY$215</f>
        <v>0.80760497509065643</v>
      </c>
      <c r="EZ292" s="111">
        <f t="shared" si="306"/>
        <v>0</v>
      </c>
      <c r="FA292" s="111">
        <f t="shared" si="306"/>
        <v>0</v>
      </c>
      <c r="FB292" s="111">
        <f t="shared" si="306"/>
        <v>0</v>
      </c>
      <c r="FC292" s="111">
        <f t="shared" si="306"/>
        <v>0</v>
      </c>
      <c r="FD292" s="111">
        <f t="shared" si="306"/>
        <v>0</v>
      </c>
      <c r="FE292" s="111">
        <f t="shared" si="306"/>
        <v>0</v>
      </c>
      <c r="FF292" s="111">
        <f t="shared" si="306"/>
        <v>0</v>
      </c>
      <c r="FG292" s="111">
        <f t="shared" si="306"/>
        <v>0</v>
      </c>
      <c r="FH292" s="111">
        <f t="shared" si="306"/>
        <v>0</v>
      </c>
      <c r="FI292" s="111">
        <f t="shared" si="306"/>
        <v>0</v>
      </c>
      <c r="FJ292" s="111">
        <f t="shared" si="306"/>
        <v>0</v>
      </c>
      <c r="FK292" s="111">
        <f t="shared" si="306"/>
        <v>0</v>
      </c>
      <c r="FL292" s="111">
        <f t="shared" si="306"/>
        <v>0</v>
      </c>
      <c r="FM292" s="111">
        <f t="shared" si="306"/>
        <v>0</v>
      </c>
      <c r="FN292" s="111">
        <f t="shared" si="306"/>
        <v>0</v>
      </c>
      <c r="FO292" s="111">
        <f t="shared" si="306"/>
        <v>0</v>
      </c>
      <c r="FP292" s="111">
        <f t="shared" ref="FP292:FQ292" si="307">FP240/FP$215</f>
        <v>0</v>
      </c>
      <c r="FQ292" s="1382">
        <f t="shared" si="307"/>
        <v>0</v>
      </c>
      <c r="FR292" s="677">
        <f t="shared" ref="FR292:GL292" si="308">FR240/FR$215</f>
        <v>1.1448089736020917</v>
      </c>
      <c r="FS292" s="677">
        <f t="shared" si="308"/>
        <v>2.4400574131156028E-2</v>
      </c>
      <c r="FT292" s="677">
        <f t="shared" si="308"/>
        <v>5.545752457776657E-3</v>
      </c>
      <c r="FU292" s="677">
        <f t="shared" si="308"/>
        <v>1.0814559358248679E-2</v>
      </c>
      <c r="FV292" s="677">
        <f t="shared" si="308"/>
        <v>0</v>
      </c>
      <c r="FW292" s="677">
        <f t="shared" si="308"/>
        <v>2.296129719493431E-2</v>
      </c>
      <c r="FX292" s="677">
        <f t="shared" si="308"/>
        <v>3.2456122216939203E-3</v>
      </c>
      <c r="FY292" s="677">
        <f t="shared" si="308"/>
        <v>1.3057210081183627E-2</v>
      </c>
      <c r="FZ292" s="677">
        <f t="shared" si="308"/>
        <v>1.8444666001994018E-2</v>
      </c>
      <c r="GA292" s="677">
        <f t="shared" si="308"/>
        <v>6.5941937386761046E-3</v>
      </c>
      <c r="GB292" s="677">
        <f t="shared" si="308"/>
        <v>1.5004187215036754E-2</v>
      </c>
      <c r="GC292" s="677">
        <f t="shared" si="308"/>
        <v>1.7284680159550894E-2</v>
      </c>
      <c r="GD292" s="677">
        <f t="shared" si="308"/>
        <v>2.5802533012395115E-2</v>
      </c>
      <c r="GE292" s="677">
        <f t="shared" si="308"/>
        <v>1.4725382092260451E-2</v>
      </c>
      <c r="GF292" s="677">
        <f t="shared" si="308"/>
        <v>1.046873773194797E-2</v>
      </c>
      <c r="GG292" s="677">
        <f t="shared" si="308"/>
        <v>0.99685276088028751</v>
      </c>
      <c r="GH292" s="677">
        <f t="shared" si="308"/>
        <v>6.8631017339638653E-3</v>
      </c>
      <c r="GI292" s="677">
        <f t="shared" si="308"/>
        <v>1.5329970575872216</v>
      </c>
      <c r="GJ292" s="677">
        <f t="shared" si="308"/>
        <v>1.2360658224008492E-2</v>
      </c>
      <c r="GK292" s="677">
        <f t="shared" si="308"/>
        <v>1.3437428051154322E-2</v>
      </c>
      <c r="GL292" s="677">
        <f t="shared" si="308"/>
        <v>9.0045905755875549E-3</v>
      </c>
      <c r="GM292" s="1491">
        <f t="shared" ref="GM292:HH292" si="309">GM240/GM$215</f>
        <v>0</v>
      </c>
      <c r="GN292" s="112">
        <f t="shared" si="309"/>
        <v>2.1711608433434681E-2</v>
      </c>
      <c r="GO292" s="112">
        <f t="shared" si="309"/>
        <v>2.3388608507570297E-2</v>
      </c>
      <c r="GP292" s="112">
        <f t="shared" si="309"/>
        <v>1.8168878043820853E-2</v>
      </c>
      <c r="GQ292" s="112">
        <f t="shared" si="309"/>
        <v>1.234657790721864E-2</v>
      </c>
      <c r="GR292" s="112">
        <f t="shared" si="309"/>
        <v>1.014171867871599</v>
      </c>
      <c r="GS292" s="112">
        <f t="shared" si="309"/>
        <v>8.503442812747547E-2</v>
      </c>
      <c r="GT292" s="112">
        <f t="shared" si="309"/>
        <v>1.5137337466128624E-2</v>
      </c>
      <c r="GU292" s="112">
        <f t="shared" si="309"/>
        <v>1.4481156931243779E-2</v>
      </c>
      <c r="GV292" s="112">
        <f t="shared" si="309"/>
        <v>6.9171341305172378E-3</v>
      </c>
      <c r="GW292" s="112">
        <f t="shared" si="309"/>
        <v>1.3368905567445542E-2</v>
      </c>
      <c r="GX292" s="112">
        <f t="shared" si="309"/>
        <v>1.7295866887505472E-2</v>
      </c>
      <c r="GY292" s="112">
        <f t="shared" si="309"/>
        <v>1.346888759657722E-2</v>
      </c>
      <c r="GZ292" s="112" t="e">
        <f t="shared" si="309"/>
        <v>#DIV/0!</v>
      </c>
      <c r="HA292" s="112">
        <f t="shared" si="309"/>
        <v>4.3589589107121338E-2</v>
      </c>
      <c r="HB292" s="112">
        <f t="shared" si="309"/>
        <v>1.3598296664300923E-2</v>
      </c>
      <c r="HC292" s="112">
        <f t="shared" si="309"/>
        <v>1.3252522046205275E-2</v>
      </c>
      <c r="HD292" s="112">
        <f t="shared" si="309"/>
        <v>1.0672217709179529E-2</v>
      </c>
      <c r="HE292" s="112">
        <f t="shared" si="309"/>
        <v>1.8604023481555026E-3</v>
      </c>
      <c r="HF292" s="112">
        <f t="shared" si="309"/>
        <v>3.7741096080885126E-3</v>
      </c>
      <c r="HG292" s="112" t="e">
        <f t="shared" si="309"/>
        <v>#DIV/0!</v>
      </c>
      <c r="HH292" s="112" t="e">
        <f t="shared" si="309"/>
        <v>#DIV/0!</v>
      </c>
      <c r="HI292" s="677">
        <f>HI240/HI$215</f>
        <v>5.5334557323541414E-3</v>
      </c>
    </row>
    <row r="293" spans="1:217" s="60" customFormat="1" x14ac:dyDescent="0.25">
      <c r="A293" s="839" t="s">
        <v>715</v>
      </c>
      <c r="B293" s="234"/>
      <c r="C293" s="935">
        <f t="shared" si="294"/>
        <v>0.18652422762278625</v>
      </c>
      <c r="D293" s="677">
        <f t="shared" si="304"/>
        <v>0.10425174153254864</v>
      </c>
      <c r="E293" s="677">
        <f t="shared" si="304"/>
        <v>0.41418134738983675</v>
      </c>
      <c r="F293" s="677">
        <f t="shared" si="295"/>
        <v>0.11871159124721331</v>
      </c>
      <c r="G293" s="677">
        <f t="shared" si="295"/>
        <v>1.6557060300296616E-2</v>
      </c>
      <c r="H293" s="677">
        <f t="shared" si="295"/>
        <v>0.2048993883404861</v>
      </c>
      <c r="I293" s="677">
        <f t="shared" si="295"/>
        <v>0.10839502026478104</v>
      </c>
      <c r="J293" s="677">
        <f t="shared" si="295"/>
        <v>9.5081482410821899E-3</v>
      </c>
      <c r="K293" s="677">
        <f t="shared" si="295"/>
        <v>0.18715699808087269</v>
      </c>
      <c r="L293" s="230">
        <f t="shared" si="295"/>
        <v>0.15176909606021988</v>
      </c>
      <c r="M293" s="677">
        <f t="shared" si="295"/>
        <v>0.10965737657287174</v>
      </c>
      <c r="N293" s="677">
        <f t="shared" si="304"/>
        <v>6.4675632041316392E-2</v>
      </c>
      <c r="O293" s="677">
        <f t="shared" si="304"/>
        <v>5.8866996144500805E-2</v>
      </c>
      <c r="P293" s="677">
        <f t="shared" si="304"/>
        <v>0.16368315772038683</v>
      </c>
      <c r="Q293" s="677">
        <f t="shared" si="304"/>
        <v>0.14607913651930782</v>
      </c>
      <c r="R293" s="677">
        <f t="shared" si="304"/>
        <v>0.10352622273496818</v>
      </c>
      <c r="S293" s="677">
        <f t="shared" si="304"/>
        <v>0.22772242244364355</v>
      </c>
      <c r="T293" s="1064">
        <f t="shared" si="304"/>
        <v>0.14647216991296363</v>
      </c>
      <c r="U293" s="677"/>
      <c r="V293" s="677"/>
      <c r="W293" s="677"/>
      <c r="X293" s="677"/>
      <c r="Y293" s="677"/>
      <c r="AF293" s="230"/>
      <c r="AG293" s="230"/>
      <c r="AH293" s="230"/>
      <c r="AI293" s="949">
        <f t="shared" ref="AI293:CV293" si="310">AI241/AI$215</f>
        <v>9.2063879813124062E-3</v>
      </c>
      <c r="AJ293" s="836">
        <f t="shared" si="310"/>
        <v>8.9731115538463913E-3</v>
      </c>
      <c r="AK293" s="836">
        <f t="shared" si="310"/>
        <v>3.1423197909558442E-2</v>
      </c>
      <c r="AL293" s="836">
        <f t="shared" si="310"/>
        <v>2.8849518114443844E-2</v>
      </c>
      <c r="AM293" s="836">
        <f t="shared" si="310"/>
        <v>3.0196673622968442E-3</v>
      </c>
      <c r="AN293" s="1089">
        <f t="shared" si="310"/>
        <v>2.7170029344239864E-2</v>
      </c>
      <c r="AO293" s="836"/>
      <c r="AP293" s="836"/>
      <c r="AQ293" s="836"/>
      <c r="AR293" s="836"/>
      <c r="AS293" s="836"/>
      <c r="AT293" s="257">
        <f t="shared" si="310"/>
        <v>5.9250427248519533E-2</v>
      </c>
      <c r="AU293" s="230">
        <f t="shared" si="310"/>
        <v>0.1102510424932048</v>
      </c>
      <c r="AV293" s="230">
        <f t="shared" si="310"/>
        <v>4.8065406917622178E-2</v>
      </c>
      <c r="AW293" s="230">
        <f t="shared" si="310"/>
        <v>7.3506329281826585E-2</v>
      </c>
      <c r="AX293" s="230">
        <f t="shared" si="310"/>
        <v>7.4861534575763583E-2</v>
      </c>
      <c r="AY293" s="230">
        <f t="shared" si="310"/>
        <v>0.10256012345838668</v>
      </c>
      <c r="AZ293" s="230">
        <f t="shared" si="310"/>
        <v>6.2775509423498022E-2</v>
      </c>
      <c r="BA293" s="230">
        <f t="shared" si="310"/>
        <v>0.12622354805630651</v>
      </c>
      <c r="BB293" s="1063">
        <f t="shared" si="310"/>
        <v>0.11092339502748499</v>
      </c>
      <c r="BC293" s="230"/>
      <c r="BD293" s="230"/>
      <c r="BE293" s="230"/>
      <c r="BF293" s="230"/>
      <c r="BG293" s="230"/>
      <c r="BH293" s="257">
        <f t="shared" si="310"/>
        <v>0.13372133693355906</v>
      </c>
      <c r="BI293" s="230">
        <f t="shared" si="310"/>
        <v>0.18366131095603822</v>
      </c>
      <c r="BJ293" s="230">
        <f t="shared" si="310"/>
        <v>0.11484833717359728</v>
      </c>
      <c r="BK293" s="230">
        <f t="shared" si="310"/>
        <v>7.0224442827074768E-2</v>
      </c>
      <c r="BL293" s="230">
        <f t="shared" si="310"/>
        <v>0.12897439019440723</v>
      </c>
      <c r="BM293" s="230">
        <f t="shared" si="297"/>
        <v>0.19649926277811755</v>
      </c>
      <c r="BN293" s="1225">
        <f t="shared" si="297"/>
        <v>0.15386922187156382</v>
      </c>
      <c r="BO293" s="864"/>
      <c r="BP293" s="864"/>
      <c r="BQ293" s="864"/>
      <c r="BR293" s="864"/>
      <c r="BS293" s="1179"/>
      <c r="BT293" s="864"/>
      <c r="BU293" s="864"/>
      <c r="BV293" s="864"/>
      <c r="BW293" s="864"/>
      <c r="BX293" s="864"/>
      <c r="BY293" s="935">
        <f t="shared" si="310"/>
        <v>5.8012935680919871E-2</v>
      </c>
      <c r="BZ293" s="230">
        <f t="shared" si="310"/>
        <v>2.7266392429248994E-2</v>
      </c>
      <c r="CA293" s="230">
        <f t="shared" si="310"/>
        <v>3.1670655100209395E-2</v>
      </c>
      <c r="CB293" s="230">
        <f t="shared" si="310"/>
        <v>3.6531761316025459E-2</v>
      </c>
      <c r="CC293" s="1063">
        <f t="shared" si="310"/>
        <v>6.4910616563298065E-2</v>
      </c>
      <c r="CD293" s="230"/>
      <c r="CE293" s="230"/>
      <c r="CF293" s="230"/>
      <c r="CG293" s="230"/>
      <c r="CH293" s="230"/>
      <c r="CI293" s="230"/>
      <c r="CJ293" s="230"/>
      <c r="CK293" s="257">
        <f t="shared" si="310"/>
        <v>6.0938768880948518E-3</v>
      </c>
      <c r="CL293" s="230">
        <f>CL241/CL$215</f>
        <v>1.2905047745392931E-2</v>
      </c>
      <c r="CM293" s="230">
        <f t="shared" si="310"/>
        <v>0</v>
      </c>
      <c r="CN293" s="230">
        <f t="shared" si="310"/>
        <v>6.4852143797928738E-4</v>
      </c>
      <c r="CO293" s="1063">
        <f t="shared" si="310"/>
        <v>2.4105743863079374E-3</v>
      </c>
      <c r="CP293" s="230"/>
      <c r="CQ293" s="230"/>
      <c r="CR293" s="230"/>
      <c r="CS293" s="230"/>
      <c r="CT293" s="230"/>
      <c r="CU293" s="257">
        <f t="shared" si="310"/>
        <v>1.8958354189608569E-2</v>
      </c>
      <c r="CV293" s="230">
        <f t="shared" si="310"/>
        <v>6.3977610891470266E-3</v>
      </c>
      <c r="CW293" s="230">
        <f t="shared" si="298"/>
        <v>2.130374443399391E-2</v>
      </c>
      <c r="CX293" s="1063">
        <f t="shared" si="298"/>
        <v>8.2109961557315717E-3</v>
      </c>
      <c r="DD293" s="985"/>
      <c r="DE293" s="864"/>
      <c r="DF293" s="864"/>
      <c r="DG293" s="864"/>
      <c r="DH293" s="864"/>
      <c r="DI293" s="864"/>
      <c r="DJ293" s="864"/>
      <c r="DK293" s="864"/>
      <c r="DL293" s="1126"/>
      <c r="DM293" s="864"/>
      <c r="DN293" s="864"/>
      <c r="DO293" s="864"/>
      <c r="DP293" s="864"/>
      <c r="DQ293" s="864"/>
      <c r="DR293" s="1012"/>
      <c r="DS293" s="864"/>
      <c r="DT293" s="864"/>
      <c r="DU293" s="864"/>
      <c r="DV293" s="864"/>
      <c r="DW293" s="864"/>
      <c r="DX293" s="1126"/>
      <c r="DY293" s="864"/>
      <c r="DZ293" s="864"/>
      <c r="EA293" s="864"/>
      <c r="EB293" s="864"/>
      <c r="EC293" s="864"/>
      <c r="ED293" s="257">
        <f>ED241/ED$215</f>
        <v>9.5402735898274804E-2</v>
      </c>
      <c r="EE293" s="864"/>
      <c r="EF293" s="864"/>
      <c r="EG293" s="864"/>
      <c r="EH293" s="864"/>
      <c r="EI293" s="864"/>
      <c r="EJ293" s="864"/>
      <c r="EK293" s="864"/>
      <c r="EL293" s="1126"/>
      <c r="EM293" s="864"/>
      <c r="EN293" s="864"/>
      <c r="ER293" s="1253"/>
      <c r="ES293" s="257">
        <f t="shared" si="299"/>
        <v>1.9781034111825591E-3</v>
      </c>
      <c r="ET293" s="230">
        <f t="shared" si="299"/>
        <v>1.929761476687043E-3</v>
      </c>
      <c r="EU293" s="230">
        <f t="shared" si="299"/>
        <v>1.9897092743264137E-3</v>
      </c>
      <c r="EV293" s="230"/>
      <c r="EW293" s="1131"/>
      <c r="EX293" s="839" t="s">
        <v>715</v>
      </c>
      <c r="EY293" s="111">
        <f t="shared" ref="EY293:FO293" si="311">EY241/EY$215</f>
        <v>0.25695597654793778</v>
      </c>
      <c r="EZ293" s="111">
        <f t="shared" si="311"/>
        <v>0.62406739668666189</v>
      </c>
      <c r="FA293" s="111">
        <f t="shared" si="311"/>
        <v>0.26073676260803896</v>
      </c>
      <c r="FB293" s="111">
        <f t="shared" si="311"/>
        <v>0</v>
      </c>
      <c r="FC293" s="111">
        <f t="shared" si="311"/>
        <v>0.1542966005090648</v>
      </c>
      <c r="FD293" s="111">
        <f t="shared" si="311"/>
        <v>0.28093116164720344</v>
      </c>
      <c r="FE293" s="111">
        <f t="shared" si="311"/>
        <v>0.16419082988144551</v>
      </c>
      <c r="FF293" s="111">
        <f t="shared" si="311"/>
        <v>0.3533738069348798</v>
      </c>
      <c r="FG293" s="111">
        <f t="shared" si="311"/>
        <v>0.26415202417264538</v>
      </c>
      <c r="FH293" s="111">
        <f t="shared" si="311"/>
        <v>0.36488670671830686</v>
      </c>
      <c r="FI293" s="111">
        <f t="shared" si="311"/>
        <v>0.25808610305598928</v>
      </c>
      <c r="FJ293" s="111">
        <f t="shared" si="311"/>
        <v>0.29746647217934374</v>
      </c>
      <c r="FK293" s="111">
        <f t="shared" si="311"/>
        <v>0.43063985576062869</v>
      </c>
      <c r="FL293" s="111">
        <f t="shared" si="311"/>
        <v>0.21723161891612011</v>
      </c>
      <c r="FM293" s="111">
        <f t="shared" si="311"/>
        <v>0.30241253832268417</v>
      </c>
      <c r="FN293" s="111">
        <f t="shared" si="311"/>
        <v>0.3635987468227227</v>
      </c>
      <c r="FO293" s="111">
        <f t="shared" si="311"/>
        <v>0.31283522328298446</v>
      </c>
      <c r="FP293" s="111">
        <f t="shared" ref="FP293:FQ293" si="312">FP241/FP$215</f>
        <v>0</v>
      </c>
      <c r="FQ293" s="1382">
        <f t="shared" si="312"/>
        <v>0</v>
      </c>
      <c r="FR293" s="677">
        <f t="shared" ref="FR293:GL293" si="313">FR241/FR$215</f>
        <v>1.2650754828371425E-2</v>
      </c>
      <c r="FS293" s="677">
        <f t="shared" si="313"/>
        <v>6.6330972493470433E-2</v>
      </c>
      <c r="FT293" s="677">
        <f t="shared" si="313"/>
        <v>0.14072346861608268</v>
      </c>
      <c r="FU293" s="677">
        <f t="shared" si="313"/>
        <v>0.20725718783971211</v>
      </c>
      <c r="FV293" s="677">
        <f t="shared" si="313"/>
        <v>0</v>
      </c>
      <c r="FW293" s="677">
        <f t="shared" si="313"/>
        <v>0.20194697597348799</v>
      </c>
      <c r="FX293" s="677">
        <f t="shared" si="313"/>
        <v>0.20552787712153475</v>
      </c>
      <c r="FY293" s="677">
        <f t="shared" si="313"/>
        <v>0.27791084638701063</v>
      </c>
      <c r="FZ293" s="677">
        <f t="shared" si="313"/>
        <v>5.6081754735792619E-2</v>
      </c>
      <c r="GA293" s="677">
        <f t="shared" si="313"/>
        <v>9.4383348080731479E-3</v>
      </c>
      <c r="GB293" s="677">
        <f t="shared" si="313"/>
        <v>0.17423467014050434</v>
      </c>
      <c r="GC293" s="677">
        <f t="shared" si="313"/>
        <v>1.8846421712428507E-2</v>
      </c>
      <c r="GD293" s="677">
        <f t="shared" si="313"/>
        <v>8.2401637684745691E-2</v>
      </c>
      <c r="GE293" s="677">
        <f t="shared" si="313"/>
        <v>7.5185521204084962E-2</v>
      </c>
      <c r="GF293" s="677">
        <f t="shared" si="313"/>
        <v>0.19848726739773351</v>
      </c>
      <c r="GG293" s="677">
        <f t="shared" si="313"/>
        <v>0.16788406886347088</v>
      </c>
      <c r="GH293" s="677">
        <f t="shared" si="313"/>
        <v>3.4727779798714685E-2</v>
      </c>
      <c r="GI293" s="677">
        <f t="shared" si="313"/>
        <v>0.25154626793971058</v>
      </c>
      <c r="GJ293" s="677">
        <f t="shared" si="313"/>
        <v>2.2332600288162585E-2</v>
      </c>
      <c r="GK293" s="677">
        <f t="shared" si="313"/>
        <v>0.26355777884756265</v>
      </c>
      <c r="GL293" s="677">
        <f t="shared" si="313"/>
        <v>2.2109310628948092E-2</v>
      </c>
      <c r="GM293" s="1491">
        <f t="shared" ref="GM293:HH293" si="314">GM241/GM$215</f>
        <v>0.6285219113641991</v>
      </c>
      <c r="GN293" s="112">
        <f t="shared" si="314"/>
        <v>0.54433534366744751</v>
      </c>
      <c r="GO293" s="112">
        <f t="shared" si="314"/>
        <v>0.55468397019947124</v>
      </c>
      <c r="GP293" s="112">
        <f t="shared" si="314"/>
        <v>1.0337451070103199</v>
      </c>
      <c r="GQ293" s="112">
        <f t="shared" si="314"/>
        <v>0.57522363220303718</v>
      </c>
      <c r="GR293" s="112">
        <f t="shared" si="314"/>
        <v>1.0221411168596695</v>
      </c>
      <c r="GS293" s="112">
        <f t="shared" si="314"/>
        <v>1.2303434688115695</v>
      </c>
      <c r="GT293" s="112">
        <f t="shared" si="314"/>
        <v>0.4137278983176404</v>
      </c>
      <c r="GU293" s="112">
        <f t="shared" si="314"/>
        <v>1.2364409922129629</v>
      </c>
      <c r="GV293" s="112">
        <f t="shared" si="314"/>
        <v>0.38759906573772784</v>
      </c>
      <c r="GW293" s="112">
        <f t="shared" si="314"/>
        <v>0.40434098527270418</v>
      </c>
      <c r="GX293" s="112">
        <f t="shared" si="314"/>
        <v>0.61574047632646067</v>
      </c>
      <c r="GY293" s="112">
        <f t="shared" si="314"/>
        <v>0.71348757996178447</v>
      </c>
      <c r="GZ293" s="112" t="e">
        <f t="shared" si="314"/>
        <v>#DIV/0!</v>
      </c>
      <c r="HA293" s="112">
        <f t="shared" si="314"/>
        <v>0.59950998112222353</v>
      </c>
      <c r="HB293" s="112">
        <f t="shared" si="314"/>
        <v>0.26369529216938725</v>
      </c>
      <c r="HC293" s="112">
        <f t="shared" si="314"/>
        <v>0.31848706986340775</v>
      </c>
      <c r="HD293" s="112">
        <f t="shared" si="314"/>
        <v>0.41549553208773354</v>
      </c>
      <c r="HE293" s="112">
        <f t="shared" si="314"/>
        <v>0.28956728776472174</v>
      </c>
      <c r="HF293" s="112">
        <f t="shared" si="314"/>
        <v>6.0852551496732417E-2</v>
      </c>
      <c r="HG293" s="112" t="e">
        <f t="shared" si="314"/>
        <v>#DIV/0!</v>
      </c>
      <c r="HH293" s="112" t="e">
        <f t="shared" si="314"/>
        <v>#DIV/0!</v>
      </c>
      <c r="HI293" s="677">
        <f>HI241/HI$215</f>
        <v>6.6299469604243167E-3</v>
      </c>
    </row>
    <row r="294" spans="1:217" s="60" customFormat="1" x14ac:dyDescent="0.25">
      <c r="A294" s="66" t="s">
        <v>480</v>
      </c>
      <c r="B294" s="234"/>
      <c r="C294" s="935">
        <f t="shared" si="294"/>
        <v>4.4795780767732465</v>
      </c>
      <c r="D294" s="677">
        <f t="shared" si="304"/>
        <v>1.2248228441028104</v>
      </c>
      <c r="E294" s="677">
        <f t="shared" si="304"/>
        <v>2.1950432329957925</v>
      </c>
      <c r="F294" s="677">
        <f t="shared" si="295"/>
        <v>1.9282358314378609</v>
      </c>
      <c r="G294" s="677">
        <f t="shared" si="295"/>
        <v>0.29315942359172981</v>
      </c>
      <c r="H294" s="677">
        <f t="shared" si="295"/>
        <v>1.7915293234198797</v>
      </c>
      <c r="I294" s="677">
        <f t="shared" si="295"/>
        <v>1.0490257927772961</v>
      </c>
      <c r="J294" s="677">
        <f t="shared" si="295"/>
        <v>2.4329299166132712</v>
      </c>
      <c r="K294" s="677">
        <f t="shared" si="295"/>
        <v>0.87188141813406961</v>
      </c>
      <c r="L294" s="230">
        <f t="shared" si="295"/>
        <v>2.8529436034730944</v>
      </c>
      <c r="M294" s="677">
        <f t="shared" si="295"/>
        <v>0.82160784927251185</v>
      </c>
      <c r="N294" s="677">
        <f t="shared" si="304"/>
        <v>2.4108147581152477</v>
      </c>
      <c r="O294" s="677">
        <f t="shared" si="304"/>
        <v>3.265899044166547</v>
      </c>
      <c r="P294" s="677">
        <f t="shared" si="304"/>
        <v>0.71657302058514993</v>
      </c>
      <c r="Q294" s="677">
        <f t="shared" si="304"/>
        <v>1.2811218389928598</v>
      </c>
      <c r="R294" s="677">
        <f t="shared" si="304"/>
        <v>0.67239754069530233</v>
      </c>
      <c r="S294" s="677">
        <f t="shared" si="304"/>
        <v>0.73326973358773229</v>
      </c>
      <c r="T294" s="1064">
        <f t="shared" si="304"/>
        <v>0.3481735480667435</v>
      </c>
      <c r="U294" s="677"/>
      <c r="V294" s="677"/>
      <c r="W294" s="677"/>
      <c r="X294" s="677"/>
      <c r="Y294" s="677"/>
      <c r="AF294" s="230"/>
      <c r="AG294" s="230"/>
      <c r="AH294" s="230"/>
      <c r="AI294" s="949">
        <f t="shared" ref="AI294:CV294" si="315">AI242/AI$215</f>
        <v>0.42144798314452347</v>
      </c>
      <c r="AJ294" s="836">
        <f t="shared" si="315"/>
        <v>1.7012617955489659</v>
      </c>
      <c r="AK294" s="836">
        <f t="shared" si="315"/>
        <v>0.47950335369405656</v>
      </c>
      <c r="AL294" s="836">
        <f t="shared" si="315"/>
        <v>0.35549794840802823</v>
      </c>
      <c r="AM294" s="836">
        <f t="shared" si="315"/>
        <v>2.2189970277619682</v>
      </c>
      <c r="AN294" s="1089">
        <f t="shared" si="315"/>
        <v>0.30940688145231182</v>
      </c>
      <c r="AO294" s="836"/>
      <c r="AP294" s="836"/>
      <c r="AQ294" s="836"/>
      <c r="AR294" s="836"/>
      <c r="AS294" s="836"/>
      <c r="AT294" s="257">
        <f t="shared" si="315"/>
        <v>4.5932196653551127</v>
      </c>
      <c r="AU294" s="230">
        <f t="shared" si="315"/>
        <v>2.0484780443333954</v>
      </c>
      <c r="AV294" s="230">
        <f t="shared" si="315"/>
        <v>5.1193703363900553</v>
      </c>
      <c r="AW294" s="230">
        <f t="shared" si="315"/>
        <v>4.6794814542978544</v>
      </c>
      <c r="AX294" s="230">
        <f t="shared" si="315"/>
        <v>6.0504158473001501</v>
      </c>
      <c r="AY294" s="230">
        <f t="shared" si="315"/>
        <v>5.6664942387523114</v>
      </c>
      <c r="AZ294" s="230">
        <f t="shared" si="315"/>
        <v>4.6420409451228259</v>
      </c>
      <c r="BA294" s="230">
        <f t="shared" si="315"/>
        <v>5.0550946210496877</v>
      </c>
      <c r="BB294" s="1063">
        <f t="shared" si="315"/>
        <v>4.2884579824163263</v>
      </c>
      <c r="BC294" s="230"/>
      <c r="BD294" s="230"/>
      <c r="BE294" s="230"/>
      <c r="BF294" s="230"/>
      <c r="BG294" s="230"/>
      <c r="BH294" s="257">
        <f t="shared" si="315"/>
        <v>4.7306406256558056</v>
      </c>
      <c r="BI294" s="230">
        <f t="shared" si="315"/>
        <v>2.547086071611655</v>
      </c>
      <c r="BJ294" s="230">
        <f t="shared" si="315"/>
        <v>4.0889868800181679</v>
      </c>
      <c r="BK294" s="230">
        <f t="shared" si="315"/>
        <v>5.0324025807974504</v>
      </c>
      <c r="BL294" s="230">
        <f t="shared" si="315"/>
        <v>5.2589390803198182</v>
      </c>
      <c r="BM294" s="230">
        <f t="shared" si="297"/>
        <v>3.862767687398958</v>
      </c>
      <c r="BN294" s="1225">
        <f t="shared" si="297"/>
        <v>4.7333123890308979</v>
      </c>
      <c r="BO294" s="864"/>
      <c r="BP294" s="864"/>
      <c r="BQ294" s="864"/>
      <c r="BR294" s="864"/>
      <c r="BS294" s="1179"/>
      <c r="BT294" s="864"/>
      <c r="BU294" s="864"/>
      <c r="BV294" s="864"/>
      <c r="BW294" s="864"/>
      <c r="BX294" s="864"/>
      <c r="BY294" s="730">
        <f t="shared" si="315"/>
        <v>1.4869385555156307</v>
      </c>
      <c r="BZ294" s="230">
        <f t="shared" si="315"/>
        <v>0.92791152471508531</v>
      </c>
      <c r="CA294" s="230">
        <f t="shared" si="315"/>
        <v>1.405810649117559</v>
      </c>
      <c r="CB294" s="230">
        <f t="shared" si="315"/>
        <v>1.3243976302133103</v>
      </c>
      <c r="CC294" s="1063">
        <f t="shared" si="315"/>
        <v>2.5225173294418095</v>
      </c>
      <c r="CD294" s="230"/>
      <c r="CE294" s="230"/>
      <c r="CF294" s="230"/>
      <c r="CG294" s="230"/>
      <c r="CH294" s="230"/>
      <c r="CI294" s="230"/>
      <c r="CJ294" s="230"/>
      <c r="CK294" s="257">
        <f t="shared" si="315"/>
        <v>0.59729088841968492</v>
      </c>
      <c r="CL294" s="230">
        <f>CL242/CL$215</f>
        <v>2.4311468088739443</v>
      </c>
      <c r="CM294" s="230">
        <f t="shared" si="315"/>
        <v>1.5352079960101932</v>
      </c>
      <c r="CN294" s="230">
        <f t="shared" si="315"/>
        <v>2.3793516122777811</v>
      </c>
      <c r="CO294" s="1063">
        <f t="shared" si="315"/>
        <v>4.3086874422466552</v>
      </c>
      <c r="CP294" s="230"/>
      <c r="CQ294" s="230"/>
      <c r="CR294" s="230"/>
      <c r="CS294" s="230"/>
      <c r="CT294" s="230"/>
      <c r="CU294" s="257">
        <f t="shared" si="315"/>
        <v>1.4296976674341776E-2</v>
      </c>
      <c r="CV294" s="230">
        <f t="shared" si="315"/>
        <v>0.11913767712999004</v>
      </c>
      <c r="CW294" s="230">
        <f t="shared" si="298"/>
        <v>7.0028084899269261E-2</v>
      </c>
      <c r="CX294" s="1063">
        <f t="shared" si="298"/>
        <v>2.8793312520962872E-2</v>
      </c>
      <c r="DD294" s="985"/>
      <c r="DE294" s="864"/>
      <c r="DF294" s="864"/>
      <c r="DG294" s="864"/>
      <c r="DH294" s="864"/>
      <c r="DI294" s="864"/>
      <c r="DJ294" s="864"/>
      <c r="DK294" s="864"/>
      <c r="DL294" s="1126"/>
      <c r="DM294" s="864"/>
      <c r="DN294" s="864"/>
      <c r="DO294" s="864"/>
      <c r="DP294" s="864"/>
      <c r="DQ294" s="864"/>
      <c r="DR294" s="1012"/>
      <c r="DS294" s="864"/>
      <c r="DT294" s="864"/>
      <c r="DU294" s="864"/>
      <c r="DV294" s="864"/>
      <c r="DW294" s="864"/>
      <c r="DX294" s="1126"/>
      <c r="DY294" s="864"/>
      <c r="DZ294" s="864"/>
      <c r="EA294" s="864"/>
      <c r="EB294" s="864"/>
      <c r="EC294" s="864"/>
      <c r="ED294" s="257">
        <f>ED242/ED$215</f>
        <v>3.0668676882809116</v>
      </c>
      <c r="EE294" s="864"/>
      <c r="EF294" s="864"/>
      <c r="EG294" s="864"/>
      <c r="EH294" s="864"/>
      <c r="EI294" s="864"/>
      <c r="EJ294" s="864"/>
      <c r="EK294" s="864"/>
      <c r="EL294" s="1126"/>
      <c r="EM294" s="864"/>
      <c r="EN294" s="864"/>
      <c r="ER294" s="1253"/>
      <c r="ES294" s="257">
        <f t="shared" si="299"/>
        <v>0.21284631750053784</v>
      </c>
      <c r="ET294" s="230">
        <f t="shared" si="299"/>
        <v>4.4066882416396981E-2</v>
      </c>
      <c r="EU294" s="230">
        <f t="shared" si="299"/>
        <v>1.493549286492789E-2</v>
      </c>
      <c r="EV294" s="230"/>
      <c r="EW294" s="1131"/>
      <c r="EX294" s="66" t="s">
        <v>480</v>
      </c>
      <c r="EY294" s="111">
        <f t="shared" ref="EY294:FO294" si="316">EY242/EY$215</f>
        <v>0.42540753041651136</v>
      </c>
      <c r="EZ294" s="111">
        <f t="shared" si="316"/>
        <v>0.25416659743108289</v>
      </c>
      <c r="FA294" s="111">
        <f t="shared" si="316"/>
        <v>0.30777880339011499</v>
      </c>
      <c r="FB294" s="111">
        <f t="shared" si="316"/>
        <v>0.69679258274752198</v>
      </c>
      <c r="FC294" s="111">
        <f t="shared" si="316"/>
        <v>0.23771451771576696</v>
      </c>
      <c r="FD294" s="111">
        <f t="shared" si="316"/>
        <v>0.34468346650276582</v>
      </c>
      <c r="FE294" s="111">
        <f t="shared" si="316"/>
        <v>0.11236966147693186</v>
      </c>
      <c r="FF294" s="111">
        <f t="shared" si="316"/>
        <v>0.51458861906487863</v>
      </c>
      <c r="FG294" s="111">
        <f t="shared" si="316"/>
        <v>0.3871203333762942</v>
      </c>
      <c r="FH294" s="111">
        <f t="shared" si="316"/>
        <v>0.63797993351834348</v>
      </c>
      <c r="FI294" s="111">
        <f t="shared" si="316"/>
        <v>0.39953714030782955</v>
      </c>
      <c r="FJ294" s="111">
        <f t="shared" si="316"/>
        <v>0.4007618993669721</v>
      </c>
      <c r="FK294" s="111">
        <f t="shared" si="316"/>
        <v>0.53731918466217987</v>
      </c>
      <c r="FL294" s="111">
        <f t="shared" si="316"/>
        <v>0.4510597169485675</v>
      </c>
      <c r="FM294" s="111">
        <f t="shared" si="316"/>
        <v>0.6746798086014727</v>
      </c>
      <c r="FN294" s="111">
        <f t="shared" si="316"/>
        <v>0.45822249807885557</v>
      </c>
      <c r="FO294" s="111">
        <f t="shared" si="316"/>
        <v>0.66475430654535128</v>
      </c>
      <c r="FP294" s="111">
        <f t="shared" ref="FP294:FQ294" si="317">FP242/FP$215</f>
        <v>0</v>
      </c>
      <c r="FQ294" s="1382">
        <f t="shared" si="317"/>
        <v>0</v>
      </c>
      <c r="FR294" s="677">
        <f t="shared" ref="FR294:GL294" si="318">FR242/FR$215</f>
        <v>4.790419161676647E-2</v>
      </c>
      <c r="FS294" s="677">
        <f t="shared" si="318"/>
        <v>0.26664156803689498</v>
      </c>
      <c r="FT294" s="677">
        <f t="shared" si="318"/>
        <v>8.366943954289556E-2</v>
      </c>
      <c r="FU294" s="677">
        <f t="shared" si="318"/>
        <v>2.5508865314690557E-2</v>
      </c>
      <c r="FV294" s="677">
        <f t="shared" si="318"/>
        <v>1.3678223185265438E-2</v>
      </c>
      <c r="FW294" s="677">
        <f t="shared" si="318"/>
        <v>2.5624334240738549E-2</v>
      </c>
      <c r="FX294" s="677">
        <f t="shared" si="318"/>
        <v>0.15454902528269904</v>
      </c>
      <c r="FY294" s="677">
        <f t="shared" si="318"/>
        <v>2.4333891514933124E-2</v>
      </c>
      <c r="FZ294" s="677">
        <f t="shared" si="318"/>
        <v>3.6453140578265202E-2</v>
      </c>
      <c r="GA294" s="677">
        <f t="shared" si="318"/>
        <v>8.5113554965659637E-3</v>
      </c>
      <c r="GB294" s="677">
        <f t="shared" si="318"/>
        <v>8.3558202289010883E-2</v>
      </c>
      <c r="GC294" s="677">
        <f t="shared" si="318"/>
        <v>0.29417723656163602</v>
      </c>
      <c r="GD294" s="677">
        <f t="shared" si="318"/>
        <v>0.7892380716712033</v>
      </c>
      <c r="GE294" s="677">
        <f t="shared" si="318"/>
        <v>0.15446530346383791</v>
      </c>
      <c r="GF294" s="677">
        <f t="shared" si="318"/>
        <v>4.6167133397890546E-2</v>
      </c>
      <c r="GG294" s="677">
        <f t="shared" si="318"/>
        <v>0.9840054489513117</v>
      </c>
      <c r="GH294" s="677">
        <f t="shared" si="318"/>
        <v>4.7920455923366072E-2</v>
      </c>
      <c r="GI294" s="677">
        <f t="shared" si="318"/>
        <v>0.13372965831982225</v>
      </c>
      <c r="GJ294" s="677">
        <f t="shared" si="318"/>
        <v>1.4370213088647912E-2</v>
      </c>
      <c r="GK294" s="677">
        <f t="shared" si="318"/>
        <v>1.5928166272474203E-2</v>
      </c>
      <c r="GL294" s="677">
        <f t="shared" si="318"/>
        <v>1.7440263663828618E-2</v>
      </c>
      <c r="GM294" s="1491">
        <f t="shared" ref="GM294:HH294" si="319">GM242/GM$215</f>
        <v>0.1332904184204011</v>
      </c>
      <c r="GN294" s="112">
        <f t="shared" si="319"/>
        <v>7.9569356526940138E-2</v>
      </c>
      <c r="GO294" s="112">
        <f t="shared" si="319"/>
        <v>0.16324921893775535</v>
      </c>
      <c r="GP294" s="112">
        <f t="shared" si="319"/>
        <v>0.27302119871892633</v>
      </c>
      <c r="GQ294" s="112">
        <f t="shared" si="319"/>
        <v>0.13542750156022468</v>
      </c>
      <c r="GR294" s="112">
        <f t="shared" si="319"/>
        <v>0.22704108871006881</v>
      </c>
      <c r="GS294" s="112">
        <f t="shared" si="319"/>
        <v>0.45168890784636323</v>
      </c>
      <c r="GT294" s="112">
        <f t="shared" si="319"/>
        <v>0.18422129949119831</v>
      </c>
      <c r="GU294" s="112">
        <f t="shared" si="319"/>
        <v>0.20537090887800308</v>
      </c>
      <c r="GV294" s="112">
        <f t="shared" si="319"/>
        <v>8.1638153035354238E-2</v>
      </c>
      <c r="GW294" s="112">
        <f t="shared" si="319"/>
        <v>4.1445561777438994E-2</v>
      </c>
      <c r="GX294" s="112">
        <f t="shared" si="319"/>
        <v>0.11558817370114417</v>
      </c>
      <c r="GY294" s="112">
        <f t="shared" si="319"/>
        <v>0.11062764808507103</v>
      </c>
      <c r="GZ294" s="112" t="e">
        <f t="shared" si="319"/>
        <v>#DIV/0!</v>
      </c>
      <c r="HA294" s="112">
        <f t="shared" si="319"/>
        <v>6.3391171627103671E-2</v>
      </c>
      <c r="HB294" s="112">
        <f t="shared" si="319"/>
        <v>0.1052282942985569</v>
      </c>
      <c r="HC294" s="112">
        <f t="shared" si="319"/>
        <v>5.7741714693833011E-2</v>
      </c>
      <c r="HD294" s="112">
        <f t="shared" si="319"/>
        <v>7.1171811535337123E-2</v>
      </c>
      <c r="HE294" s="112">
        <f t="shared" si="319"/>
        <v>2.8812137920397916E-2</v>
      </c>
      <c r="HF294" s="112">
        <f t="shared" si="319"/>
        <v>4.8368194187871204E-3</v>
      </c>
      <c r="HG294" s="112" t="e">
        <f t="shared" si="319"/>
        <v>#DIV/0!</v>
      </c>
      <c r="HH294" s="112" t="e">
        <f t="shared" si="319"/>
        <v>#DIV/0!</v>
      </c>
      <c r="HI294" s="677">
        <f>HI242/HI$215</f>
        <v>2.5933292533659731E-2</v>
      </c>
    </row>
    <row r="295" spans="1:217" s="60" customFormat="1" x14ac:dyDescent="0.25">
      <c r="A295" s="66" t="s">
        <v>481</v>
      </c>
      <c r="B295" s="659"/>
      <c r="C295" s="935">
        <f t="shared" si="294"/>
        <v>11.039630217853825</v>
      </c>
      <c r="D295" s="677">
        <f t="shared" si="304"/>
        <v>1.5243214028344945</v>
      </c>
      <c r="E295" s="677">
        <f t="shared" si="304"/>
        <v>1.1955009941277108</v>
      </c>
      <c r="F295" s="677">
        <f t="shared" si="295"/>
        <v>2.0052862201039154</v>
      </c>
      <c r="G295" s="677">
        <f t="shared" si="295"/>
        <v>0.31581530049377632</v>
      </c>
      <c r="H295" s="677">
        <f t="shared" si="295"/>
        <v>0.40911333382813286</v>
      </c>
      <c r="I295" s="677">
        <f t="shared" si="295"/>
        <v>0.52839111708187148</v>
      </c>
      <c r="J295" s="677">
        <f t="shared" si="295"/>
        <v>1.303758899886637</v>
      </c>
      <c r="K295" s="677">
        <f t="shared" si="295"/>
        <v>1.2699067371468975</v>
      </c>
      <c r="L295" s="230">
        <f t="shared" si="295"/>
        <v>0.82500664729019779</v>
      </c>
      <c r="M295" s="677">
        <f t="shared" si="295"/>
        <v>1.3228884965245959</v>
      </c>
      <c r="N295" s="677">
        <f t="shared" si="304"/>
        <v>2.0155904257893091</v>
      </c>
      <c r="O295" s="677">
        <f t="shared" si="304"/>
        <v>3.3124649549467313</v>
      </c>
      <c r="P295" s="677">
        <f t="shared" si="304"/>
        <v>1.0379468362064206</v>
      </c>
      <c r="Q295" s="677">
        <f t="shared" si="304"/>
        <v>0.53189229354914003</v>
      </c>
      <c r="R295" s="677">
        <f t="shared" si="304"/>
        <v>1.1898176156375011</v>
      </c>
      <c r="S295" s="677">
        <f t="shared" si="304"/>
        <v>0.87311850752596987</v>
      </c>
      <c r="T295" s="1064">
        <f t="shared" si="304"/>
        <v>0.4672887564761985</v>
      </c>
      <c r="U295" s="677"/>
      <c r="V295" s="677"/>
      <c r="W295" s="677"/>
      <c r="X295" s="677"/>
      <c r="Y295" s="677"/>
      <c r="AF295" s="230"/>
      <c r="AG295" s="230"/>
      <c r="AH295" s="230"/>
      <c r="AI295" s="949">
        <f t="shared" ref="AI295:CV295" si="320">AI243/AI$215</f>
        <v>0</v>
      </c>
      <c r="AJ295" s="836">
        <f t="shared" si="320"/>
        <v>7.5367959350723561E-3</v>
      </c>
      <c r="AK295" s="836">
        <f t="shared" si="320"/>
        <v>1.4712980377144949E-2</v>
      </c>
      <c r="AL295" s="836">
        <f t="shared" si="320"/>
        <v>0</v>
      </c>
      <c r="AM295" s="836">
        <f t="shared" si="320"/>
        <v>3.7674698033263773E-2</v>
      </c>
      <c r="AN295" s="1089">
        <f t="shared" si="320"/>
        <v>0</v>
      </c>
      <c r="AO295" s="836"/>
      <c r="AP295" s="836"/>
      <c r="AQ295" s="836"/>
      <c r="AR295" s="836"/>
      <c r="AS295" s="836"/>
      <c r="AT295" s="257">
        <f t="shared" si="320"/>
        <v>6.6516354675887284</v>
      </c>
      <c r="AU295" s="230">
        <f t="shared" si="320"/>
        <v>5.3498894197491262</v>
      </c>
      <c r="AV295" s="230">
        <f t="shared" si="320"/>
        <v>3.8712335205933264</v>
      </c>
      <c r="AW295" s="230">
        <f t="shared" si="320"/>
        <v>5.0201484717315656</v>
      </c>
      <c r="AX295" s="230">
        <f t="shared" si="320"/>
        <v>3.8859847733136084</v>
      </c>
      <c r="AY295" s="230">
        <f t="shared" si="320"/>
        <v>4.3885619943012575</v>
      </c>
      <c r="AZ295" s="230">
        <f t="shared" si="320"/>
        <v>4.7668987081536445</v>
      </c>
      <c r="BA295" s="230">
        <f t="shared" si="320"/>
        <v>4.3668733103383985</v>
      </c>
      <c r="BB295" s="1063">
        <f t="shared" si="320"/>
        <v>3.1438213391161094</v>
      </c>
      <c r="BC295" s="230"/>
      <c r="BD295" s="230"/>
      <c r="BE295" s="230"/>
      <c r="BF295" s="230"/>
      <c r="BG295" s="230"/>
      <c r="BH295" s="257">
        <f t="shared" si="320"/>
        <v>1.2900839897216354</v>
      </c>
      <c r="BI295" s="230">
        <f t="shared" si="320"/>
        <v>0.6620591237201483</v>
      </c>
      <c r="BJ295" s="230">
        <f t="shared" si="320"/>
        <v>0.96964377806270907</v>
      </c>
      <c r="BK295" s="230">
        <f t="shared" si="320"/>
        <v>2.6535987568109842</v>
      </c>
      <c r="BL295" s="230">
        <f t="shared" si="320"/>
        <v>2.1998214213239176</v>
      </c>
      <c r="BM295" s="230">
        <f t="shared" si="297"/>
        <v>4.6017721771039266</v>
      </c>
      <c r="BN295" s="1225">
        <f t="shared" si="297"/>
        <v>2.7381914594846748</v>
      </c>
      <c r="BO295" s="864"/>
      <c r="BP295" s="864"/>
      <c r="BQ295" s="864"/>
      <c r="BR295" s="864"/>
      <c r="BS295" s="1179"/>
      <c r="BT295" s="864"/>
      <c r="BU295" s="864"/>
      <c r="BV295" s="864"/>
      <c r="BW295" s="864"/>
      <c r="BX295" s="864"/>
      <c r="BY295" s="935">
        <f t="shared" si="320"/>
        <v>2.2364804168163852</v>
      </c>
      <c r="BZ295" s="230">
        <f t="shared" si="320"/>
        <v>1.8389566989607451</v>
      </c>
      <c r="CA295" s="230">
        <f t="shared" si="320"/>
        <v>3.9211262339216271</v>
      </c>
      <c r="CB295" s="230">
        <f t="shared" si="320"/>
        <v>2.3581141672669537</v>
      </c>
      <c r="CC295" s="1063">
        <f t="shared" si="320"/>
        <v>1.3898504195549071</v>
      </c>
      <c r="CD295" s="230"/>
      <c r="CE295" s="230"/>
      <c r="CF295" s="230"/>
      <c r="CG295" s="230"/>
      <c r="CH295" s="230"/>
      <c r="CI295" s="230"/>
      <c r="CJ295" s="230"/>
      <c r="CK295" s="257">
        <f t="shared" si="320"/>
        <v>4.9540880298846837</v>
      </c>
      <c r="CL295" s="230">
        <f>CL243/CL$215</f>
        <v>1.1527721224698881</v>
      </c>
      <c r="CM295" s="230">
        <f t="shared" si="320"/>
        <v>16.607782856127837</v>
      </c>
      <c r="CN295" s="230">
        <f t="shared" si="320"/>
        <v>5.0465531419860801</v>
      </c>
      <c r="CO295" s="1063">
        <f t="shared" si="320"/>
        <v>6.0293621352332227</v>
      </c>
      <c r="CP295" s="230"/>
      <c r="CQ295" s="230"/>
      <c r="CR295" s="230"/>
      <c r="CS295" s="230"/>
      <c r="CT295" s="230"/>
      <c r="CU295" s="257">
        <f t="shared" si="320"/>
        <v>0</v>
      </c>
      <c r="CV295" s="230">
        <f t="shared" si="320"/>
        <v>3.9303151218141041E-2</v>
      </c>
      <c r="CW295" s="230">
        <f t="shared" si="298"/>
        <v>0</v>
      </c>
      <c r="CX295" s="1063">
        <f t="shared" si="298"/>
        <v>0</v>
      </c>
      <c r="DD295" s="985"/>
      <c r="DE295" s="864"/>
      <c r="DF295" s="864"/>
      <c r="DG295" s="864"/>
      <c r="DH295" s="864"/>
      <c r="DI295" s="864"/>
      <c r="DJ295" s="864"/>
      <c r="DK295" s="864"/>
      <c r="DL295" s="1126"/>
      <c r="DM295" s="864"/>
      <c r="DN295" s="864"/>
      <c r="DO295" s="864"/>
      <c r="DP295" s="864"/>
      <c r="DQ295" s="864"/>
      <c r="DR295" s="1012"/>
      <c r="DS295" s="864"/>
      <c r="DT295" s="864"/>
      <c r="DU295" s="864"/>
      <c r="DV295" s="864"/>
      <c r="DW295" s="864"/>
      <c r="DX295" s="1126"/>
      <c r="DY295" s="864"/>
      <c r="DZ295" s="864"/>
      <c r="EA295" s="864"/>
      <c r="EB295" s="864"/>
      <c r="EC295" s="864"/>
      <c r="ED295" s="257">
        <f>ED243/ED$215</f>
        <v>2.887690226281955</v>
      </c>
      <c r="EE295" s="864"/>
      <c r="EF295" s="864"/>
      <c r="EG295" s="864"/>
      <c r="EH295" s="864"/>
      <c r="EI295" s="864"/>
      <c r="EJ295" s="864"/>
      <c r="EK295" s="864"/>
      <c r="EL295" s="1126"/>
      <c r="EM295" s="864"/>
      <c r="EN295" s="864"/>
      <c r="ER295" s="1253"/>
      <c r="ES295" s="257">
        <f t="shared" si="299"/>
        <v>0.13163650706380131</v>
      </c>
      <c r="ET295" s="230">
        <f t="shared" si="299"/>
        <v>1.532422390027568E-2</v>
      </c>
      <c r="EU295" s="230">
        <f t="shared" si="299"/>
        <v>3.1664258738245507E-2</v>
      </c>
      <c r="EV295" s="230"/>
      <c r="EW295" s="1131"/>
      <c r="EX295" s="66" t="s">
        <v>481</v>
      </c>
      <c r="EY295" s="111">
        <f t="shared" ref="EY295:FO295" si="321">EY243/EY$215</f>
        <v>0.4654658216694344</v>
      </c>
      <c r="EZ295" s="111">
        <f t="shared" si="321"/>
        <v>0.43530350110499993</v>
      </c>
      <c r="FA295" s="111">
        <f t="shared" si="321"/>
        <v>0.29754132751531426</v>
      </c>
      <c r="FB295" s="111">
        <f t="shared" si="321"/>
        <v>0.60386875690563502</v>
      </c>
      <c r="FC295" s="111">
        <f t="shared" si="321"/>
        <v>0.23468511375880322</v>
      </c>
      <c r="FD295" s="111">
        <f t="shared" si="321"/>
        <v>0</v>
      </c>
      <c r="FE295" s="111">
        <f t="shared" si="321"/>
        <v>0.17358948721611198</v>
      </c>
      <c r="FF295" s="111">
        <f t="shared" si="321"/>
        <v>0.44986106077081067</v>
      </c>
      <c r="FG295" s="111">
        <f t="shared" si="321"/>
        <v>0.23853302974323726</v>
      </c>
      <c r="FH295" s="111">
        <f t="shared" si="321"/>
        <v>0.45575005336830227</v>
      </c>
      <c r="FI295" s="111">
        <f t="shared" si="321"/>
        <v>0.37999107740352445</v>
      </c>
      <c r="FJ295" s="111">
        <f t="shared" si="321"/>
        <v>0.35598260943452337</v>
      </c>
      <c r="FK295" s="111">
        <f t="shared" si="321"/>
        <v>0.40454464125961709</v>
      </c>
      <c r="FL295" s="111">
        <f t="shared" si="321"/>
        <v>0.26377632033137727</v>
      </c>
      <c r="FM295" s="111">
        <f t="shared" si="321"/>
        <v>0.59604309332110827</v>
      </c>
      <c r="FN295" s="111">
        <f t="shared" si="321"/>
        <v>0.38427321629130462</v>
      </c>
      <c r="FO295" s="111">
        <f t="shared" si="321"/>
        <v>0.43428503129995666</v>
      </c>
      <c r="FP295" s="111">
        <f t="shared" ref="FP295:FQ295" si="322">FP243/FP$215</f>
        <v>0</v>
      </c>
      <c r="FQ295" s="1382">
        <f t="shared" si="322"/>
        <v>0</v>
      </c>
      <c r="FR295" s="677">
        <f t="shared" ref="FR295:GL295" si="323">FR243/FR$215</f>
        <v>5.7434426920806275E-2</v>
      </c>
      <c r="FS295" s="677">
        <f t="shared" si="323"/>
        <v>0.24548812913245019</v>
      </c>
      <c r="FT295" s="677">
        <f t="shared" si="323"/>
        <v>1.6301151163767749E-2</v>
      </c>
      <c r="FU295" s="677">
        <f t="shared" si="323"/>
        <v>7.8157214079544179E-3</v>
      </c>
      <c r="FV295" s="677">
        <f t="shared" si="323"/>
        <v>6.9068255687973999E-3</v>
      </c>
      <c r="FW295" s="677">
        <f t="shared" si="323"/>
        <v>6.4800568114569768E-3</v>
      </c>
      <c r="FX295" s="677">
        <f t="shared" si="323"/>
        <v>3.3241684410724989E-2</v>
      </c>
      <c r="FY295" s="677">
        <f t="shared" si="323"/>
        <v>4.4937151578099497E-3</v>
      </c>
      <c r="FZ295" s="677">
        <f t="shared" si="323"/>
        <v>6.1378364905284146E-3</v>
      </c>
      <c r="GA295" s="677">
        <f t="shared" si="323"/>
        <v>6.5309906038006149E-4</v>
      </c>
      <c r="GB295" s="677">
        <f t="shared" si="323"/>
        <v>7.9557085698334414E-3</v>
      </c>
      <c r="GC295" s="677">
        <f t="shared" si="323"/>
        <v>0.21091952810079564</v>
      </c>
      <c r="GD295" s="677">
        <f t="shared" si="323"/>
        <v>0.11634760308640586</v>
      </c>
      <c r="GE295" s="677">
        <f t="shared" si="323"/>
        <v>3.8918742875753136E-2</v>
      </c>
      <c r="GF295" s="677">
        <f t="shared" si="323"/>
        <v>1.0808971708236279E-2</v>
      </c>
      <c r="GG295" s="677">
        <f t="shared" si="323"/>
        <v>0.95777062733400664</v>
      </c>
      <c r="GH295" s="677">
        <f t="shared" si="323"/>
        <v>6.9358554625924577E-3</v>
      </c>
      <c r="GI295" s="677">
        <f t="shared" si="323"/>
        <v>7.1798875077563606E-2</v>
      </c>
      <c r="GJ295" s="677">
        <f t="shared" si="323"/>
        <v>4.8077652233260028E-2</v>
      </c>
      <c r="GK295" s="677">
        <f t="shared" si="323"/>
        <v>4.5210038302949118E-3</v>
      </c>
      <c r="GL295" s="677">
        <f t="shared" si="323"/>
        <v>7.6705771569819912E-3</v>
      </c>
      <c r="GM295" s="1491">
        <f t="shared" ref="GM295:HH295" si="324">GM243/GM$215</f>
        <v>7.0928447635553352E-2</v>
      </c>
      <c r="GN295" s="112">
        <f t="shared" si="324"/>
        <v>4.635398494741564E-2</v>
      </c>
      <c r="GO295" s="112">
        <f t="shared" si="324"/>
        <v>0.1006873347752944</v>
      </c>
      <c r="GP295" s="112">
        <f t="shared" si="324"/>
        <v>9.1983122362869194E-2</v>
      </c>
      <c r="GQ295" s="112">
        <f t="shared" si="324"/>
        <v>0.10573122529644269</v>
      </c>
      <c r="GR295" s="112">
        <f t="shared" si="324"/>
        <v>6.4190796051290508E-2</v>
      </c>
      <c r="GS295" s="112">
        <f t="shared" si="324"/>
        <v>9.8856458066743855E-2</v>
      </c>
      <c r="GT295" s="112">
        <f t="shared" si="324"/>
        <v>7.3961440240169984E-2</v>
      </c>
      <c r="GU295" s="112">
        <f t="shared" si="324"/>
        <v>6.441382540642869E-2</v>
      </c>
      <c r="GV295" s="112">
        <f t="shared" si="324"/>
        <v>1.398398977901104E-2</v>
      </c>
      <c r="GW295" s="112">
        <f t="shared" si="324"/>
        <v>2.4626931308452314E-2</v>
      </c>
      <c r="GX295" s="112">
        <f t="shared" si="324"/>
        <v>8.6365107468539995E-2</v>
      </c>
      <c r="GY295" s="112">
        <f t="shared" si="324"/>
        <v>6.5620586524881619E-2</v>
      </c>
      <c r="GZ295" s="112" t="e">
        <f t="shared" si="324"/>
        <v>#DIV/0!</v>
      </c>
      <c r="HA295" s="112">
        <f t="shared" si="324"/>
        <v>3.7494477246254571E-2</v>
      </c>
      <c r="HB295" s="112">
        <f t="shared" si="324"/>
        <v>5.3598296664300923E-2</v>
      </c>
      <c r="HC295" s="112">
        <f t="shared" si="324"/>
        <v>3.2833718542619357E-2</v>
      </c>
      <c r="HD295" s="112">
        <f t="shared" si="324"/>
        <v>2.9863931762794477E-2</v>
      </c>
      <c r="HE295" s="112">
        <f t="shared" si="324"/>
        <v>3.6610404758003104E-2</v>
      </c>
      <c r="HF295" s="112">
        <f t="shared" si="324"/>
        <v>4.9659336948533065E-3</v>
      </c>
      <c r="HG295" s="112" t="e">
        <f t="shared" si="324"/>
        <v>#DIV/0!</v>
      </c>
      <c r="HH295" s="112" t="e">
        <f t="shared" si="324"/>
        <v>#DIV/0!</v>
      </c>
      <c r="HI295" s="677">
        <f>HI243/HI$215</f>
        <v>8.2619339045287635E-3</v>
      </c>
    </row>
    <row r="296" spans="1:217" s="60" customFormat="1" x14ac:dyDescent="0.25">
      <c r="A296" s="642"/>
      <c r="B296" s="642"/>
      <c r="C296" s="935"/>
      <c r="D296" s="677"/>
      <c r="E296" s="677"/>
      <c r="F296" s="677"/>
      <c r="G296" s="677"/>
      <c r="H296" s="677"/>
      <c r="I296" s="677"/>
      <c r="J296" s="677"/>
      <c r="K296" s="677"/>
      <c r="M296" s="677"/>
      <c r="N296" s="677"/>
      <c r="O296" s="677"/>
      <c r="P296" s="677"/>
      <c r="Q296" s="677"/>
      <c r="R296" s="677"/>
      <c r="S296" s="677"/>
      <c r="T296" s="1064"/>
      <c r="U296" s="677"/>
      <c r="V296" s="677"/>
      <c r="W296" s="677"/>
      <c r="X296" s="677"/>
      <c r="Y296" s="677"/>
      <c r="AI296" s="950"/>
      <c r="AJ296" s="642"/>
      <c r="AK296" s="642"/>
      <c r="AL296" s="642"/>
      <c r="AM296" s="642"/>
      <c r="AN296" s="1090"/>
      <c r="AO296" s="642"/>
      <c r="AP296" s="642"/>
      <c r="AQ296" s="642"/>
      <c r="AR296" s="642"/>
      <c r="AS296" s="642"/>
      <c r="AT296" s="59"/>
      <c r="BB296" s="1060"/>
      <c r="BH296" s="59"/>
      <c r="BN296" s="1222"/>
      <c r="BO296" s="338"/>
      <c r="BP296" s="338"/>
      <c r="BQ296" s="338"/>
      <c r="BR296" s="338"/>
      <c r="BS296" s="1156"/>
      <c r="BT296" s="338"/>
      <c r="BU296" s="338"/>
      <c r="BV296" s="338"/>
      <c r="BW296" s="338"/>
      <c r="BX296" s="338"/>
      <c r="BY296" s="743"/>
      <c r="CC296" s="1060"/>
      <c r="CK296" s="59"/>
      <c r="CO296" s="1060"/>
      <c r="CU296" s="59"/>
      <c r="CX296" s="1060"/>
      <c r="DD296" s="293"/>
      <c r="DE296" s="338"/>
      <c r="DF296" s="338"/>
      <c r="DG296" s="338"/>
      <c r="DH296" s="338"/>
      <c r="DI296" s="338"/>
      <c r="DJ296" s="338"/>
      <c r="DK296" s="338"/>
      <c r="DL296" s="1103"/>
      <c r="DM296" s="338"/>
      <c r="DN296" s="338"/>
      <c r="DO296" s="338"/>
      <c r="DP296" s="338"/>
      <c r="DQ296" s="338"/>
      <c r="DR296" s="337"/>
      <c r="DS296" s="338"/>
      <c r="DT296" s="338"/>
      <c r="DU296" s="338"/>
      <c r="DV296" s="338"/>
      <c r="DW296" s="338"/>
      <c r="DX296" s="1103"/>
      <c r="DY296" s="338"/>
      <c r="DZ296" s="338"/>
      <c r="EA296" s="338"/>
      <c r="EB296" s="338"/>
      <c r="EC296" s="338"/>
      <c r="ED296" s="59"/>
      <c r="EE296" s="338"/>
      <c r="EF296" s="338"/>
      <c r="EG296" s="338"/>
      <c r="EH296" s="338"/>
      <c r="EI296" s="338"/>
      <c r="EJ296" s="338"/>
      <c r="EK296" s="338"/>
      <c r="EL296" s="1103"/>
      <c r="EM296" s="338"/>
      <c r="EN296" s="338"/>
      <c r="ER296" s="1253"/>
      <c r="ES296" s="59"/>
      <c r="EW296" s="1131"/>
      <c r="EX296" s="642"/>
      <c r="FQ296" s="1382"/>
      <c r="FR296" s="677"/>
      <c r="FS296" s="677"/>
      <c r="FT296" s="677"/>
      <c r="FU296" s="677"/>
      <c r="FV296" s="677"/>
      <c r="FW296" s="677"/>
      <c r="FX296" s="677"/>
      <c r="FY296" s="677"/>
      <c r="FZ296" s="677"/>
      <c r="GA296" s="677"/>
      <c r="GB296" s="677"/>
      <c r="GC296" s="677"/>
      <c r="GD296" s="677"/>
      <c r="GE296" s="677"/>
      <c r="GF296" s="677"/>
      <c r="GG296" s="677"/>
      <c r="GH296" s="677"/>
      <c r="GI296" s="677"/>
      <c r="GJ296" s="677"/>
      <c r="GK296" s="677"/>
      <c r="GL296" s="677"/>
      <c r="GM296" s="1491"/>
      <c r="GN296" s="112"/>
      <c r="GO296" s="112"/>
      <c r="GP296" s="112"/>
      <c r="GQ296" s="112"/>
      <c r="GR296" s="112"/>
      <c r="GS296" s="112"/>
      <c r="GT296" s="112"/>
      <c r="GU296" s="112"/>
      <c r="GV296" s="112"/>
      <c r="GW296" s="112"/>
      <c r="GX296" s="112"/>
      <c r="GY296" s="112"/>
      <c r="GZ296" s="112"/>
      <c r="HA296" s="112"/>
      <c r="HB296" s="112"/>
      <c r="HC296" s="112"/>
      <c r="HD296" s="112"/>
      <c r="HE296" s="112"/>
      <c r="HF296" s="112"/>
      <c r="HG296" s="112"/>
      <c r="HH296" s="112"/>
      <c r="HI296" s="677"/>
    </row>
    <row r="297" spans="1:217" s="60" customFormat="1" x14ac:dyDescent="0.25">
      <c r="A297" s="197" t="s">
        <v>716</v>
      </c>
      <c r="B297" s="642"/>
      <c r="C297" s="935">
        <f t="shared" si="294"/>
        <v>2.8722543525815828E-2</v>
      </c>
      <c r="D297" s="677">
        <f t="shared" si="304"/>
        <v>0.11747838097525823</v>
      </c>
      <c r="E297" s="677">
        <f t="shared" si="304"/>
        <v>2.3877560456836363E-2</v>
      </c>
      <c r="F297" s="677">
        <f t="shared" ref="F297:M306" si="325">F245/F$215</f>
        <v>7.5160191913756377E-2</v>
      </c>
      <c r="G297" s="677">
        <f t="shared" si="325"/>
        <v>1.2697105252781051E-2</v>
      </c>
      <c r="H297" s="677">
        <f t="shared" si="325"/>
        <v>3.2486498522150284E-2</v>
      </c>
      <c r="I297" s="677">
        <f t="shared" si="325"/>
        <v>3.1289003462940189E-2</v>
      </c>
      <c r="J297" s="677">
        <f t="shared" si="325"/>
        <v>3.4949838020943015E-2</v>
      </c>
      <c r="K297" s="677">
        <f t="shared" si="325"/>
        <v>7.8894650011784112E-2</v>
      </c>
      <c r="L297" s="60">
        <f t="shared" si="325"/>
        <v>3.1375209733466587E-2</v>
      </c>
      <c r="M297" s="677">
        <f t="shared" si="325"/>
        <v>9.293967771494982E-2</v>
      </c>
      <c r="N297" s="677">
        <f t="shared" si="304"/>
        <v>4.7893048975228641E-2</v>
      </c>
      <c r="O297" s="677">
        <f t="shared" si="304"/>
        <v>3.6646802369806268E-2</v>
      </c>
      <c r="P297" s="677">
        <f t="shared" si="304"/>
        <v>6.8300058183733192E-2</v>
      </c>
      <c r="Q297" s="677">
        <f t="shared" si="304"/>
        <v>1.6838064027512492E-2</v>
      </c>
      <c r="R297" s="677">
        <f t="shared" si="304"/>
        <v>9.7509273979862213E-2</v>
      </c>
      <c r="S297" s="677">
        <f t="shared" si="304"/>
        <v>8.5700657197371216E-2</v>
      </c>
      <c r="T297" s="1064">
        <f t="shared" si="304"/>
        <v>2.2138527408490028E-2</v>
      </c>
      <c r="U297" s="677"/>
      <c r="V297" s="677"/>
      <c r="W297" s="677"/>
      <c r="X297" s="677"/>
      <c r="Y297" s="677"/>
      <c r="AI297" s="159">
        <f t="shared" ref="AI297:CV297" si="326">AI245/AI$215</f>
        <v>2.3054139057681151E-3</v>
      </c>
      <c r="AJ297" s="66">
        <f t="shared" si="326"/>
        <v>1.8533104758374646E-3</v>
      </c>
      <c r="AK297" s="66">
        <f t="shared" si="326"/>
        <v>4.6435763859993678E-3</v>
      </c>
      <c r="AL297" s="66">
        <f t="shared" si="326"/>
        <v>3.6260695314736472E-3</v>
      </c>
      <c r="AM297" s="66">
        <f t="shared" si="326"/>
        <v>2.8141402643394675E-3</v>
      </c>
      <c r="AN297" s="1091">
        <f t="shared" si="326"/>
        <v>2.5695215216432776E-3</v>
      </c>
      <c r="AO297" s="66"/>
      <c r="AP297" s="66"/>
      <c r="AQ297" s="66"/>
      <c r="AR297" s="66"/>
      <c r="AS297" s="66"/>
      <c r="AT297" s="59">
        <f t="shared" si="326"/>
        <v>6.8041810738841855E-3</v>
      </c>
      <c r="AU297" s="60">
        <f t="shared" si="326"/>
        <v>3.1485827157159015E-3</v>
      </c>
      <c r="AV297" s="60">
        <f t="shared" si="326"/>
        <v>9.7170310176669184E-4</v>
      </c>
      <c r="AW297" s="60">
        <f t="shared" si="326"/>
        <v>3.0994247715224322E-3</v>
      </c>
      <c r="AX297" s="60">
        <f t="shared" si="326"/>
        <v>3.6713633657471721E-3</v>
      </c>
      <c r="AY297" s="60">
        <f t="shared" si="326"/>
        <v>1.2501023790741483E-3</v>
      </c>
      <c r="AZ297" s="60">
        <f t="shared" si="326"/>
        <v>4.1643159716577898E-3</v>
      </c>
      <c r="BA297" s="60">
        <f t="shared" si="326"/>
        <v>8.4366551691992164E-4</v>
      </c>
      <c r="BB297" s="1060">
        <f t="shared" si="326"/>
        <v>4.2446248760233327E-3</v>
      </c>
      <c r="BH297" s="59">
        <f t="shared" si="326"/>
        <v>3.8846995070675417E-3</v>
      </c>
      <c r="BI297" s="60">
        <f t="shared" si="326"/>
        <v>1.7272513150663421E-3</v>
      </c>
      <c r="BJ297" s="60">
        <f t="shared" si="326"/>
        <v>6.5718192442171305E-3</v>
      </c>
      <c r="BK297" s="60">
        <f t="shared" si="326"/>
        <v>3.4817160729390009E-3</v>
      </c>
      <c r="BL297" s="60">
        <f t="shared" si="326"/>
        <v>4.7648037663866232E-3</v>
      </c>
      <c r="BM297" s="60">
        <f t="shared" ref="BM297:BN306" si="327">BM245/BM$215</f>
        <v>3.1148217155698415E-3</v>
      </c>
      <c r="BN297" s="1222">
        <f t="shared" si="327"/>
        <v>6.4022924491029653E-3</v>
      </c>
      <c r="BO297" s="338"/>
      <c r="BP297" s="338"/>
      <c r="BQ297" s="338"/>
      <c r="BR297" s="338"/>
      <c r="BS297" s="1156"/>
      <c r="BT297" s="338"/>
      <c r="BU297" s="338"/>
      <c r="BV297" s="338"/>
      <c r="BW297" s="338"/>
      <c r="BX297" s="338"/>
      <c r="BY297" s="743">
        <f t="shared" si="326"/>
        <v>6.7373338124326269E-4</v>
      </c>
      <c r="BZ297" s="60">
        <f t="shared" si="326"/>
        <v>1.213837750354036E-3</v>
      </c>
      <c r="CA297" s="60">
        <f t="shared" si="326"/>
        <v>2.3855818127430451E-3</v>
      </c>
      <c r="CB297" s="60">
        <f t="shared" si="326"/>
        <v>2.5800097026005908E-3</v>
      </c>
      <c r="CC297" s="1060">
        <f t="shared" si="326"/>
        <v>4.4290404961692814E-3</v>
      </c>
      <c r="CK297" s="59">
        <f t="shared" si="326"/>
        <v>0</v>
      </c>
      <c r="CL297" s="60">
        <f t="shared" ref="CL297:CL306" si="328">CL245/CL$215</f>
        <v>0</v>
      </c>
      <c r="CM297" s="60">
        <f t="shared" si="326"/>
        <v>0</v>
      </c>
      <c r="CN297" s="60">
        <f t="shared" si="326"/>
        <v>0</v>
      </c>
      <c r="CO297" s="1060">
        <f t="shared" si="326"/>
        <v>0</v>
      </c>
      <c r="CU297" s="59">
        <f t="shared" si="326"/>
        <v>0</v>
      </c>
      <c r="CV297" s="60">
        <f t="shared" si="326"/>
        <v>1.6070784779805805E-3</v>
      </c>
      <c r="CW297" s="60">
        <f t="shared" ref="CW297:CX306" si="329">CW245/CW$215</f>
        <v>0</v>
      </c>
      <c r="CX297" s="1060">
        <f t="shared" si="329"/>
        <v>0</v>
      </c>
      <c r="DD297" s="293"/>
      <c r="DE297" s="338"/>
      <c r="DF297" s="338"/>
      <c r="DG297" s="338"/>
      <c r="DH297" s="338"/>
      <c r="DI297" s="338"/>
      <c r="DJ297" s="338"/>
      <c r="DK297" s="338"/>
      <c r="DL297" s="1103"/>
      <c r="DM297" s="338"/>
      <c r="DN297" s="338"/>
      <c r="DO297" s="338"/>
      <c r="DP297" s="338"/>
      <c r="DQ297" s="338"/>
      <c r="DR297" s="337"/>
      <c r="DS297" s="338"/>
      <c r="DT297" s="338"/>
      <c r="DU297" s="338"/>
      <c r="DV297" s="338"/>
      <c r="DW297" s="338"/>
      <c r="DX297" s="1103"/>
      <c r="DY297" s="338"/>
      <c r="DZ297" s="338"/>
      <c r="EA297" s="338"/>
      <c r="EB297" s="338"/>
      <c r="EC297" s="338"/>
      <c r="ED297" s="59">
        <f t="shared" ref="ED297:ED306" si="330">ED245/ED$215</f>
        <v>4.7838428140667966E-3</v>
      </c>
      <c r="EE297" s="338"/>
      <c r="EF297" s="338"/>
      <c r="EG297" s="338"/>
      <c r="EH297" s="338"/>
      <c r="EI297" s="338"/>
      <c r="EJ297" s="338"/>
      <c r="EK297" s="338"/>
      <c r="EL297" s="1103"/>
      <c r="EM297" s="338"/>
      <c r="EN297" s="338"/>
      <c r="ER297" s="1253"/>
      <c r="ES297" s="59">
        <f t="shared" ref="ES297:EU306" si="331">ES245/ES$215</f>
        <v>0</v>
      </c>
      <c r="ET297" s="60">
        <f t="shared" si="331"/>
        <v>0</v>
      </c>
      <c r="EU297" s="60">
        <f t="shared" si="331"/>
        <v>0</v>
      </c>
      <c r="EW297" s="1131"/>
      <c r="EX297" s="197" t="s">
        <v>716</v>
      </c>
      <c r="EY297" s="60">
        <f>EY245/EY$215</f>
        <v>9.5858609821398308E-2</v>
      </c>
      <c r="EZ297" s="60">
        <f t="shared" ref="EZ297:FO297" si="332">EZ245/EZ$215</f>
        <v>0.13824961366544258</v>
      </c>
      <c r="FA297" s="60">
        <f t="shared" si="332"/>
        <v>7.3491650583200466E-2</v>
      </c>
      <c r="FB297" s="60">
        <f t="shared" si="332"/>
        <v>5.8415667184422489E-2</v>
      </c>
      <c r="FC297" s="60">
        <f t="shared" si="332"/>
        <v>1.8879120535923423E-2</v>
      </c>
      <c r="FD297" s="112">
        <f t="shared" si="332"/>
        <v>3.7799631223110017E-2</v>
      </c>
      <c r="FE297" s="112">
        <f t="shared" si="332"/>
        <v>4.447936009141551E-2</v>
      </c>
      <c r="FF297" s="112">
        <f t="shared" si="332"/>
        <v>2.4510692279811525E-2</v>
      </c>
      <c r="FG297" s="112">
        <f t="shared" si="332"/>
        <v>1.7886039151666165E-2</v>
      </c>
      <c r="FH297" s="112">
        <f t="shared" si="332"/>
        <v>0.10789545911988045</v>
      </c>
      <c r="FI297" s="112">
        <f t="shared" si="332"/>
        <v>0.10425496319428953</v>
      </c>
      <c r="FJ297" s="112">
        <f t="shared" si="332"/>
        <v>7.2819452508744845E-2</v>
      </c>
      <c r="FK297" s="112">
        <f t="shared" si="332"/>
        <v>8.3983649201040511E-2</v>
      </c>
      <c r="FL297" s="112">
        <f t="shared" si="332"/>
        <v>0.14634449430445287</v>
      </c>
      <c r="FM297" s="112">
        <f t="shared" si="332"/>
        <v>6.8780264175811581E-2</v>
      </c>
      <c r="FN297" s="112">
        <f t="shared" si="332"/>
        <v>7.2116805580185614E-2</v>
      </c>
      <c r="FO297" s="112">
        <f t="shared" si="332"/>
        <v>8.5264368846458397E-2</v>
      </c>
      <c r="FP297" s="112">
        <f t="shared" ref="FP297:FQ297" si="333">FP245/FP$215</f>
        <v>0</v>
      </c>
      <c r="FQ297" s="1382">
        <f t="shared" si="333"/>
        <v>0</v>
      </c>
      <c r="FR297" s="677">
        <f t="shared" ref="FR297:GL297" si="334">FR245/FR$215</f>
        <v>0.19279750358438053</v>
      </c>
      <c r="FS297" s="677">
        <f t="shared" si="334"/>
        <v>0.13661497917598062</v>
      </c>
      <c r="FT297" s="677">
        <f t="shared" si="334"/>
        <v>0</v>
      </c>
      <c r="FU297" s="677">
        <f t="shared" si="334"/>
        <v>0.18163586610188551</v>
      </c>
      <c r="FV297" s="677">
        <f t="shared" si="334"/>
        <v>0</v>
      </c>
      <c r="FW297" s="677">
        <f t="shared" si="334"/>
        <v>0.11616759379808261</v>
      </c>
      <c r="FX297" s="677">
        <f t="shared" si="334"/>
        <v>9.4226117875674448E-2</v>
      </c>
      <c r="FY297" s="677">
        <f t="shared" si="334"/>
        <v>0.11948619030459758</v>
      </c>
      <c r="FZ297" s="677">
        <f t="shared" si="334"/>
        <v>0.23463983050847459</v>
      </c>
      <c r="GA297" s="677">
        <f t="shared" si="334"/>
        <v>0.10738212615345721</v>
      </c>
      <c r="GB297" s="677">
        <f t="shared" si="334"/>
        <v>0.12775658323253</v>
      </c>
      <c r="GC297" s="677">
        <f t="shared" si="334"/>
        <v>1.2599455500918051E-2</v>
      </c>
      <c r="GD297" s="677">
        <f t="shared" si="334"/>
        <v>7.4550649000067484E-2</v>
      </c>
      <c r="GE297" s="677">
        <f t="shared" si="334"/>
        <v>8.7328727289645705E-2</v>
      </c>
      <c r="GF297" s="677">
        <f t="shared" si="334"/>
        <v>0.12902719254625875</v>
      </c>
      <c r="GG297" s="677">
        <f t="shared" si="334"/>
        <v>0.1036475092185922</v>
      </c>
      <c r="GH297" s="677">
        <f t="shared" si="334"/>
        <v>7.5809385230993093E-2</v>
      </c>
      <c r="GI297" s="677">
        <f t="shared" si="334"/>
        <v>0.1915370603895194</v>
      </c>
      <c r="GJ297" s="677">
        <f t="shared" si="334"/>
        <v>0.18154242814893456</v>
      </c>
      <c r="GK297" s="677">
        <f t="shared" si="334"/>
        <v>0.1705632417271909</v>
      </c>
      <c r="GL297" s="677">
        <f t="shared" si="334"/>
        <v>9.9972535017852235E-2</v>
      </c>
      <c r="GM297" s="1491">
        <f t="shared" ref="GM297:HH297" si="335">GM245/GM$215</f>
        <v>1.033919286952216E-2</v>
      </c>
      <c r="GN297" s="112">
        <f t="shared" si="335"/>
        <v>2.8320789513033944E-2</v>
      </c>
      <c r="GO297" s="112">
        <f t="shared" si="335"/>
        <v>1.8014900264359528E-2</v>
      </c>
      <c r="GP297" s="112">
        <f t="shared" si="335"/>
        <v>8.8871943470082856E-2</v>
      </c>
      <c r="GQ297" s="112">
        <f t="shared" si="335"/>
        <v>0</v>
      </c>
      <c r="GR297" s="112">
        <f t="shared" si="335"/>
        <v>7.389755486745421E-2</v>
      </c>
      <c r="GS297" s="112">
        <f t="shared" si="335"/>
        <v>9.8308045416692053E-2</v>
      </c>
      <c r="GT297" s="112">
        <f t="shared" si="335"/>
        <v>1.4250346024133964E-2</v>
      </c>
      <c r="GU297" s="112">
        <f t="shared" si="335"/>
        <v>6.9966236655672441E-3</v>
      </c>
      <c r="GV297" s="112">
        <f t="shared" si="335"/>
        <v>0</v>
      </c>
      <c r="GW297" s="112">
        <f t="shared" si="335"/>
        <v>2.189060560751317E-3</v>
      </c>
      <c r="GX297" s="112">
        <f t="shared" si="335"/>
        <v>2.332133950158966E-3</v>
      </c>
      <c r="GY297" s="112">
        <f t="shared" si="335"/>
        <v>0</v>
      </c>
      <c r="GZ297" s="112" t="e">
        <f t="shared" si="335"/>
        <v>#DIV/0!</v>
      </c>
      <c r="HA297" s="112">
        <f t="shared" si="335"/>
        <v>3.6359802385829615E-2</v>
      </c>
      <c r="HB297" s="112">
        <f t="shared" si="335"/>
        <v>8.8005677785663592E-4</v>
      </c>
      <c r="HC297" s="112">
        <f t="shared" si="335"/>
        <v>0</v>
      </c>
      <c r="HD297" s="112">
        <f t="shared" si="335"/>
        <v>0</v>
      </c>
      <c r="HE297" s="112">
        <f t="shared" si="335"/>
        <v>0</v>
      </c>
      <c r="HF297" s="112">
        <f t="shared" si="335"/>
        <v>0</v>
      </c>
      <c r="HG297" s="112" t="e">
        <f t="shared" si="335"/>
        <v>#DIV/0!</v>
      </c>
      <c r="HH297" s="112" t="e">
        <f t="shared" si="335"/>
        <v>#DIV/0!</v>
      </c>
      <c r="HI297" s="677">
        <f t="shared" ref="HI297:HI306" si="336">HI245/HI$215</f>
        <v>1.091391268869849E-2</v>
      </c>
    </row>
    <row r="298" spans="1:217" s="60" customFormat="1" x14ac:dyDescent="0.25">
      <c r="A298" s="197" t="s">
        <v>717</v>
      </c>
      <c r="B298" s="642"/>
      <c r="C298" s="935">
        <f t="shared" si="294"/>
        <v>4.5308801054808064E-2</v>
      </c>
      <c r="D298" s="677">
        <f t="shared" si="304"/>
        <v>0.28915445592121064</v>
      </c>
      <c r="E298" s="677">
        <f t="shared" si="304"/>
        <v>7.0962223146992187E-2</v>
      </c>
      <c r="F298" s="677">
        <f t="shared" si="325"/>
        <v>0.37442174901985609</v>
      </c>
      <c r="G298" s="677">
        <f t="shared" si="325"/>
        <v>2.4329546400515246E-2</v>
      </c>
      <c r="H298" s="677">
        <f t="shared" si="325"/>
        <v>0.12334915236477784</v>
      </c>
      <c r="I298" s="677">
        <f t="shared" si="325"/>
        <v>0.37518211071423707</v>
      </c>
      <c r="J298" s="677">
        <f t="shared" si="325"/>
        <v>0.27360794347087736</v>
      </c>
      <c r="K298" s="677">
        <f t="shared" si="325"/>
        <v>0.4646560721861217</v>
      </c>
      <c r="L298" s="60">
        <f t="shared" si="325"/>
        <v>0.26661593332538713</v>
      </c>
      <c r="M298" s="677">
        <f t="shared" si="325"/>
        <v>0.46651766756811119</v>
      </c>
      <c r="N298" s="677">
        <f t="shared" si="304"/>
        <v>0.2098020842956374</v>
      </c>
      <c r="O298" s="677">
        <f t="shared" si="304"/>
        <v>0.14154941515511105</v>
      </c>
      <c r="P298" s="677">
        <f t="shared" si="304"/>
        <v>0.14200653186727313</v>
      </c>
      <c r="Q298" s="677">
        <f t="shared" si="304"/>
        <v>5.2414726042078488E-2</v>
      </c>
      <c r="R298" s="677">
        <f t="shared" si="304"/>
        <v>0.48945509799231818</v>
      </c>
      <c r="S298" s="677">
        <f t="shared" si="304"/>
        <v>0.23756271641580101</v>
      </c>
      <c r="T298" s="1064">
        <f t="shared" si="304"/>
        <v>5.6044295792461847E-2</v>
      </c>
      <c r="U298" s="677"/>
      <c r="V298" s="677"/>
      <c r="W298" s="677"/>
      <c r="X298" s="677"/>
      <c r="Y298" s="677"/>
      <c r="AI298" s="159">
        <f t="shared" ref="AI298:CV298" si="337">AI246/AI$215</f>
        <v>0</v>
      </c>
      <c r="AJ298" s="66">
        <f t="shared" si="337"/>
        <v>0</v>
      </c>
      <c r="AK298" s="66">
        <f t="shared" si="337"/>
        <v>0</v>
      </c>
      <c r="AL298" s="66">
        <f t="shared" si="337"/>
        <v>0</v>
      </c>
      <c r="AM298" s="66">
        <f t="shared" si="337"/>
        <v>0</v>
      </c>
      <c r="AN298" s="1091">
        <f t="shared" si="337"/>
        <v>0</v>
      </c>
      <c r="AO298" s="66"/>
      <c r="AP298" s="66"/>
      <c r="AQ298" s="66"/>
      <c r="AR298" s="66"/>
      <c r="AS298" s="66"/>
      <c r="AT298" s="59">
        <f t="shared" si="337"/>
        <v>1.130320734470013E-2</v>
      </c>
      <c r="AU298" s="60">
        <f t="shared" si="337"/>
        <v>7.63088143433559E-3</v>
      </c>
      <c r="AV298" s="60">
        <f t="shared" si="337"/>
        <v>1.3047938859536926E-2</v>
      </c>
      <c r="AW298" s="60">
        <f t="shared" si="337"/>
        <v>2.2027580901176545E-2</v>
      </c>
      <c r="AX298" s="60">
        <f t="shared" si="337"/>
        <v>3.0439841959984844E-2</v>
      </c>
      <c r="AY298" s="60">
        <f t="shared" si="337"/>
        <v>1.509606390178506E-2</v>
      </c>
      <c r="AZ298" s="60">
        <f t="shared" si="337"/>
        <v>2.0070951146979796E-2</v>
      </c>
      <c r="BA298" s="60">
        <f t="shared" si="337"/>
        <v>8.8468350890276871E-3</v>
      </c>
      <c r="BB298" s="1060">
        <f t="shared" si="337"/>
        <v>4.459797939045506E-2</v>
      </c>
      <c r="BH298" s="59">
        <f t="shared" si="337"/>
        <v>0</v>
      </c>
      <c r="BI298" s="60">
        <f t="shared" si="337"/>
        <v>1.6242628008257553E-2</v>
      </c>
      <c r="BJ298" s="60">
        <f t="shared" si="337"/>
        <v>2.7455915820152634E-2</v>
      </c>
      <c r="BK298" s="60">
        <f t="shared" si="337"/>
        <v>2.7199677400318666E-2</v>
      </c>
      <c r="BL298" s="60">
        <f t="shared" si="337"/>
        <v>2.2833718900929421E-2</v>
      </c>
      <c r="BM298" s="60">
        <f t="shared" si="327"/>
        <v>2.9161747903303038E-2</v>
      </c>
      <c r="BN298" s="1222">
        <f t="shared" si="327"/>
        <v>5.2984325093654354E-2</v>
      </c>
      <c r="BO298" s="338"/>
      <c r="BP298" s="338"/>
      <c r="BQ298" s="338"/>
      <c r="BR298" s="338"/>
      <c r="BS298" s="1156"/>
      <c r="BT298" s="338"/>
      <c r="BU298" s="338"/>
      <c r="BV298" s="338"/>
      <c r="BW298" s="338"/>
      <c r="BX298" s="338"/>
      <c r="BY298" s="743">
        <f t="shared" si="337"/>
        <v>1.3807042759611929E-2</v>
      </c>
      <c r="BZ298" s="60">
        <f t="shared" si="337"/>
        <v>1.9061748375930047E-2</v>
      </c>
      <c r="CA298" s="60">
        <f t="shared" si="337"/>
        <v>2.6323661381992224E-2</v>
      </c>
      <c r="CB298" s="60">
        <f t="shared" si="337"/>
        <v>3.7127148170471753E-2</v>
      </c>
      <c r="CC298" s="1060">
        <f t="shared" si="337"/>
        <v>1.883983947464429E-2</v>
      </c>
      <c r="CK298" s="59">
        <f t="shared" si="337"/>
        <v>0</v>
      </c>
      <c r="CL298" s="60">
        <f t="shared" si="328"/>
        <v>7.2898742989242508E-3</v>
      </c>
      <c r="CM298" s="60">
        <f t="shared" si="337"/>
        <v>0</v>
      </c>
      <c r="CN298" s="60">
        <f t="shared" si="337"/>
        <v>6.986648481323251E-3</v>
      </c>
      <c r="CO298" s="1060">
        <f t="shared" si="337"/>
        <v>1.2822916527165834E-2</v>
      </c>
      <c r="CU298" s="59">
        <f t="shared" si="337"/>
        <v>0</v>
      </c>
      <c r="CV298" s="60">
        <f t="shared" si="337"/>
        <v>1.4616470415701707E-2</v>
      </c>
      <c r="CW298" s="60">
        <f t="shared" si="329"/>
        <v>0</v>
      </c>
      <c r="CX298" s="1060">
        <f t="shared" si="329"/>
        <v>0</v>
      </c>
      <c r="DD298" s="293"/>
      <c r="DE298" s="338"/>
      <c r="DF298" s="338"/>
      <c r="DG298" s="338"/>
      <c r="DH298" s="338"/>
      <c r="DI298" s="338"/>
      <c r="DJ298" s="338"/>
      <c r="DK298" s="338"/>
      <c r="DL298" s="1103"/>
      <c r="DM298" s="338"/>
      <c r="DN298" s="338"/>
      <c r="DO298" s="338"/>
      <c r="DP298" s="338"/>
      <c r="DQ298" s="338"/>
      <c r="DR298" s="337"/>
      <c r="DS298" s="338"/>
      <c r="DT298" s="338"/>
      <c r="DU298" s="338"/>
      <c r="DV298" s="338"/>
      <c r="DW298" s="338"/>
      <c r="DX298" s="1103"/>
      <c r="DY298" s="338"/>
      <c r="DZ298" s="338"/>
      <c r="EA298" s="338"/>
      <c r="EB298" s="338"/>
      <c r="EC298" s="338"/>
      <c r="ED298" s="59">
        <f t="shared" si="330"/>
        <v>2.2504399190018481E-2</v>
      </c>
      <c r="EE298" s="338"/>
      <c r="EF298" s="338"/>
      <c r="EG298" s="338"/>
      <c r="EH298" s="338"/>
      <c r="EI298" s="338"/>
      <c r="EJ298" s="338"/>
      <c r="EK298" s="338"/>
      <c r="EL298" s="1103"/>
      <c r="EM298" s="338"/>
      <c r="EN298" s="338"/>
      <c r="ER298" s="1253"/>
      <c r="ES298" s="59">
        <f t="shared" si="331"/>
        <v>1.2024000191236584E-2</v>
      </c>
      <c r="ET298" s="60">
        <f t="shared" si="331"/>
        <v>1.4425266690638859E-2</v>
      </c>
      <c r="EU298" s="60">
        <f t="shared" si="331"/>
        <v>2.7057511469343268E-3</v>
      </c>
      <c r="EW298" s="1131"/>
      <c r="EX298" s="197" t="s">
        <v>717</v>
      </c>
      <c r="EY298" s="60">
        <f t="shared" ref="EY298:FO298" si="338">EY246/EY$215</f>
        <v>7.2254041413901793E-2</v>
      </c>
      <c r="EZ298" s="60">
        <f t="shared" si="338"/>
        <v>0.14833585350858244</v>
      </c>
      <c r="FA298" s="60">
        <f t="shared" si="338"/>
        <v>0.12383989259041706</v>
      </c>
      <c r="FB298" s="60">
        <f t="shared" si="338"/>
        <v>7.9536902112123498E-2</v>
      </c>
      <c r="FC298" s="60">
        <f t="shared" si="338"/>
        <v>4.7955152329049483E-2</v>
      </c>
      <c r="FD298" s="112">
        <f t="shared" si="338"/>
        <v>5.4317762753534109E-2</v>
      </c>
      <c r="FE298" s="112">
        <f t="shared" si="338"/>
        <v>9.0372803885159267E-2</v>
      </c>
      <c r="FF298" s="112">
        <f t="shared" si="338"/>
        <v>6.1843059079376587E-2</v>
      </c>
      <c r="FG298" s="112">
        <f t="shared" si="338"/>
        <v>6.0288410591284675E-2</v>
      </c>
      <c r="FH298" s="112">
        <f t="shared" si="338"/>
        <v>7.5676252630294899E-2</v>
      </c>
      <c r="FI298" s="112">
        <f t="shared" si="338"/>
        <v>8.2840731652911004E-2</v>
      </c>
      <c r="FJ298" s="112">
        <f t="shared" si="338"/>
        <v>9.1696996303796754E-2</v>
      </c>
      <c r="FK298" s="112">
        <f t="shared" si="338"/>
        <v>9.6989966555183951E-2</v>
      </c>
      <c r="FL298" s="112">
        <f t="shared" si="338"/>
        <v>9.674836037279945E-2</v>
      </c>
      <c r="FM298" s="112">
        <f t="shared" si="338"/>
        <v>0.1388785421621157</v>
      </c>
      <c r="FN298" s="112">
        <f t="shared" si="338"/>
        <v>0.12382514630253591</v>
      </c>
      <c r="FO298" s="112">
        <f t="shared" si="338"/>
        <v>8.2216544903112074E-2</v>
      </c>
      <c r="FP298" s="112">
        <f t="shared" ref="FP298:FQ298" si="339">FP246/FP$215</f>
        <v>0</v>
      </c>
      <c r="FQ298" s="1382">
        <f t="shared" si="339"/>
        <v>0</v>
      </c>
      <c r="FR298" s="677">
        <f t="shared" ref="FR298:GL298" si="340">FR246/FR$215</f>
        <v>4.3729442523403897E-2</v>
      </c>
      <c r="FS298" s="677">
        <f t="shared" si="340"/>
        <v>2.1294618696910517E-2</v>
      </c>
      <c r="FT298" s="677">
        <f t="shared" si="340"/>
        <v>2.3254348374086211E-2</v>
      </c>
      <c r="FU298" s="677">
        <f t="shared" si="340"/>
        <v>3.9490947257937552E-2</v>
      </c>
      <c r="FV298" s="677">
        <f t="shared" si="340"/>
        <v>0</v>
      </c>
      <c r="FW298" s="677">
        <f t="shared" si="340"/>
        <v>1.8522902118593917E-2</v>
      </c>
      <c r="FX298" s="677">
        <f t="shared" si="340"/>
        <v>1.6765551030533562E-2</v>
      </c>
      <c r="FY298" s="677">
        <f t="shared" si="340"/>
        <v>1.3269177777306738E-2</v>
      </c>
      <c r="FZ298" s="677">
        <f t="shared" si="340"/>
        <v>1.2369142572283151E-2</v>
      </c>
      <c r="GA298" s="677">
        <f t="shared" si="340"/>
        <v>1.4915939830615598E-2</v>
      </c>
      <c r="GB298" s="677">
        <f t="shared" si="340"/>
        <v>3.1287801246859585E-2</v>
      </c>
      <c r="GC298" s="677">
        <f t="shared" si="340"/>
        <v>1.7516830930924593E-3</v>
      </c>
      <c r="GD298" s="677">
        <f t="shared" si="340"/>
        <v>9.2457201988617191E-2</v>
      </c>
      <c r="GE298" s="677">
        <f t="shared" si="340"/>
        <v>1.1119640821643753E-2</v>
      </c>
      <c r="GF298" s="677">
        <f t="shared" si="340"/>
        <v>2.9103090894815359E-2</v>
      </c>
      <c r="GG298" s="677">
        <f t="shared" si="340"/>
        <v>2.0504027996336049E-2</v>
      </c>
      <c r="GH298" s="677">
        <f t="shared" si="340"/>
        <v>1.3604947253546744E-2</v>
      </c>
      <c r="GI298" s="677">
        <f t="shared" si="340"/>
        <v>3.8211333293300509E-2</v>
      </c>
      <c r="GJ298" s="677">
        <f t="shared" si="340"/>
        <v>2.8020019716387352E-2</v>
      </c>
      <c r="GK298" s="677">
        <f t="shared" si="340"/>
        <v>1.5865374552608995E-2</v>
      </c>
      <c r="GL298" s="677">
        <f t="shared" si="340"/>
        <v>3.2487150311923729E-2</v>
      </c>
      <c r="GM298" s="1491">
        <f t="shared" ref="GM298:HH298" si="341">GM246/GM$215</f>
        <v>7.0581827184946766E-2</v>
      </c>
      <c r="GN298" s="112">
        <f t="shared" si="341"/>
        <v>9.9875392513582212E-2</v>
      </c>
      <c r="GO298" s="112">
        <f t="shared" si="341"/>
        <v>0.10902186974285027</v>
      </c>
      <c r="GP298" s="112">
        <f t="shared" si="341"/>
        <v>0.1121549489095623</v>
      </c>
      <c r="GQ298" s="112">
        <f t="shared" si="341"/>
        <v>9.9916788017474514E-2</v>
      </c>
      <c r="GR298" s="112">
        <f t="shared" si="341"/>
        <v>0.10955047999922346</v>
      </c>
      <c r="GS298" s="112">
        <f t="shared" si="341"/>
        <v>0.10036967074929418</v>
      </c>
      <c r="GT298" s="112">
        <f t="shared" si="341"/>
        <v>0.15959022944811588</v>
      </c>
      <c r="GU298" s="112">
        <f t="shared" si="341"/>
        <v>9.6791506469681293E-2</v>
      </c>
      <c r="GV298" s="112">
        <f t="shared" si="341"/>
        <v>3.8628151637953405E-2</v>
      </c>
      <c r="GW298" s="112">
        <f t="shared" si="341"/>
        <v>6.8486323257791193E-2</v>
      </c>
      <c r="GX298" s="112">
        <f t="shared" si="341"/>
        <v>8.801187960477469E-2</v>
      </c>
      <c r="GY298" s="112">
        <f t="shared" si="341"/>
        <v>8.7812577884855025E-2</v>
      </c>
      <c r="GZ298" s="112" t="e">
        <f t="shared" si="341"/>
        <v>#DIV/0!</v>
      </c>
      <c r="HA298" s="112">
        <f t="shared" si="341"/>
        <v>7.5290195605896296E-2</v>
      </c>
      <c r="HB298" s="112">
        <f t="shared" si="341"/>
        <v>6.7537260468417321E-2</v>
      </c>
      <c r="HC298" s="112">
        <f t="shared" si="341"/>
        <v>7.787840612631558E-2</v>
      </c>
      <c r="HD298" s="112">
        <f t="shared" si="341"/>
        <v>6.9435418359057671E-2</v>
      </c>
      <c r="HE298" s="112">
        <f t="shared" si="341"/>
        <v>5.8462902806026548E-2</v>
      </c>
      <c r="HF298" s="112">
        <f t="shared" si="341"/>
        <v>1.3854955008640724E-2</v>
      </c>
      <c r="HG298" s="112" t="e">
        <f t="shared" si="341"/>
        <v>#DIV/0!</v>
      </c>
      <c r="HH298" s="112" t="e">
        <f t="shared" si="341"/>
        <v>#DIV/0!</v>
      </c>
      <c r="HI298" s="677">
        <f t="shared" si="336"/>
        <v>1.2749898000815994E-4</v>
      </c>
    </row>
    <row r="299" spans="1:217" s="60" customFormat="1" x14ac:dyDescent="0.25">
      <c r="A299" s="197" t="s">
        <v>718</v>
      </c>
      <c r="B299" s="642"/>
      <c r="C299" s="935">
        <f t="shared" si="294"/>
        <v>2.1755416379491174E-2</v>
      </c>
      <c r="D299" s="677">
        <f t="shared" si="304"/>
        <v>8.0350708623588757E-2</v>
      </c>
      <c r="E299" s="677">
        <f t="shared" si="304"/>
        <v>1.0468395986498359E-2</v>
      </c>
      <c r="F299" s="677">
        <f t="shared" si="325"/>
        <v>4.9258165604749909E-2</v>
      </c>
      <c r="G299" s="677">
        <f t="shared" si="325"/>
        <v>1.8051095114374719E-3</v>
      </c>
      <c r="H299" s="677">
        <f t="shared" si="325"/>
        <v>2.2135001680863046E-3</v>
      </c>
      <c r="I299" s="677">
        <f t="shared" si="325"/>
        <v>0</v>
      </c>
      <c r="J299" s="677">
        <f t="shared" si="325"/>
        <v>0</v>
      </c>
      <c r="K299" s="677">
        <f t="shared" si="325"/>
        <v>6.6226726372849404E-2</v>
      </c>
      <c r="L299" s="60">
        <f t="shared" si="325"/>
        <v>0</v>
      </c>
      <c r="M299" s="677">
        <f t="shared" si="325"/>
        <v>0.10697986277183023</v>
      </c>
      <c r="N299" s="677">
        <f t="shared" si="304"/>
        <v>3.0622165327139395E-2</v>
      </c>
      <c r="O299" s="677">
        <f t="shared" si="304"/>
        <v>2.1507339357822491E-2</v>
      </c>
      <c r="P299" s="677">
        <f t="shared" si="304"/>
        <v>6.1836142715778836E-2</v>
      </c>
      <c r="Q299" s="677">
        <f t="shared" si="304"/>
        <v>4.3678938368398737E-3</v>
      </c>
      <c r="R299" s="677">
        <f t="shared" si="304"/>
        <v>0.11223977751827829</v>
      </c>
      <c r="S299" s="677">
        <f t="shared" si="304"/>
        <v>0.11792452830188679</v>
      </c>
      <c r="T299" s="1064">
        <f t="shared" si="304"/>
        <v>1.8325416678377695E-2</v>
      </c>
      <c r="U299" s="677"/>
      <c r="V299" s="677"/>
      <c r="W299" s="677"/>
      <c r="X299" s="677"/>
      <c r="Y299" s="677"/>
      <c r="AI299" s="159">
        <f t="shared" ref="AI299:CV299" si="342">AI247/AI$215</f>
        <v>0</v>
      </c>
      <c r="AJ299" s="66">
        <f t="shared" si="342"/>
        <v>0</v>
      </c>
      <c r="AK299" s="66">
        <f t="shared" si="342"/>
        <v>0</v>
      </c>
      <c r="AL299" s="66">
        <f t="shared" si="342"/>
        <v>0</v>
      </c>
      <c r="AM299" s="66">
        <f t="shared" si="342"/>
        <v>0</v>
      </c>
      <c r="AN299" s="1091">
        <f t="shared" si="342"/>
        <v>0</v>
      </c>
      <c r="AO299" s="66"/>
      <c r="AP299" s="66"/>
      <c r="AQ299" s="66"/>
      <c r="AR299" s="66"/>
      <c r="AS299" s="66"/>
      <c r="AT299" s="59">
        <f t="shared" si="342"/>
        <v>1.3028099042168435E-2</v>
      </c>
      <c r="AU299" s="60">
        <f t="shared" si="342"/>
        <v>3.1485827157159015E-3</v>
      </c>
      <c r="AV299" s="60">
        <f t="shared" si="342"/>
        <v>0</v>
      </c>
      <c r="AW299" s="60">
        <f t="shared" si="342"/>
        <v>0</v>
      </c>
      <c r="AX299" s="60">
        <f t="shared" si="342"/>
        <v>0</v>
      </c>
      <c r="AY299" s="60">
        <f t="shared" si="342"/>
        <v>0</v>
      </c>
      <c r="AZ299" s="60">
        <f t="shared" si="342"/>
        <v>0</v>
      </c>
      <c r="BA299" s="60">
        <f t="shared" si="342"/>
        <v>0</v>
      </c>
      <c r="BB299" s="1060">
        <f t="shared" si="342"/>
        <v>2.4375073545480525E-4</v>
      </c>
      <c r="BH299" s="59">
        <f t="shared" si="342"/>
        <v>0</v>
      </c>
      <c r="BI299" s="60">
        <f t="shared" si="342"/>
        <v>0</v>
      </c>
      <c r="BJ299" s="60">
        <f t="shared" si="342"/>
        <v>0</v>
      </c>
      <c r="BK299" s="60">
        <f t="shared" si="342"/>
        <v>0</v>
      </c>
      <c r="BL299" s="60">
        <f t="shared" si="342"/>
        <v>1.8344900361215957E-2</v>
      </c>
      <c r="BM299" s="60">
        <f t="shared" si="327"/>
        <v>0</v>
      </c>
      <c r="BN299" s="1222">
        <f t="shared" si="327"/>
        <v>0</v>
      </c>
      <c r="BO299" s="338"/>
      <c r="BP299" s="338"/>
      <c r="BQ299" s="338"/>
      <c r="BR299" s="338"/>
      <c r="BS299" s="1156"/>
      <c r="BT299" s="338"/>
      <c r="BU299" s="338"/>
      <c r="BV299" s="338"/>
      <c r="BW299" s="338"/>
      <c r="BX299" s="338"/>
      <c r="BY299" s="743">
        <f t="shared" si="342"/>
        <v>1.3474667624865254E-3</v>
      </c>
      <c r="BZ299" s="60">
        <f t="shared" si="342"/>
        <v>2.4726324544248882E-4</v>
      </c>
      <c r="CA299" s="60">
        <f t="shared" si="342"/>
        <v>7.33622494765181E-3</v>
      </c>
      <c r="CB299" s="60">
        <f t="shared" si="342"/>
        <v>2.7123178924775442E-3</v>
      </c>
      <c r="CC299" s="1060">
        <f t="shared" si="342"/>
        <v>1.7584823057278365E-3</v>
      </c>
      <c r="CK299" s="59">
        <f t="shared" si="342"/>
        <v>0</v>
      </c>
      <c r="CL299" s="60">
        <f t="shared" si="328"/>
        <v>0</v>
      </c>
      <c r="CM299" s="60">
        <f t="shared" si="342"/>
        <v>0</v>
      </c>
      <c r="CN299" s="60">
        <f t="shared" si="342"/>
        <v>0</v>
      </c>
      <c r="CO299" s="1060">
        <f t="shared" si="342"/>
        <v>0</v>
      </c>
      <c r="CU299" s="59">
        <f t="shared" si="342"/>
        <v>0</v>
      </c>
      <c r="CV299" s="60">
        <f t="shared" si="342"/>
        <v>4.3262797049819432E-3</v>
      </c>
      <c r="CW299" s="60">
        <f t="shared" si="329"/>
        <v>0</v>
      </c>
      <c r="CX299" s="1060">
        <f t="shared" si="329"/>
        <v>0</v>
      </c>
      <c r="DD299" s="293"/>
      <c r="DE299" s="338"/>
      <c r="DF299" s="338"/>
      <c r="DG299" s="338"/>
      <c r="DH299" s="338"/>
      <c r="DI299" s="338"/>
      <c r="DJ299" s="338"/>
      <c r="DK299" s="338"/>
      <c r="DL299" s="1103"/>
      <c r="DM299" s="338"/>
      <c r="DN299" s="338"/>
      <c r="DO299" s="338"/>
      <c r="DP299" s="338"/>
      <c r="DQ299" s="338"/>
      <c r="DR299" s="337"/>
      <c r="DS299" s="338"/>
      <c r="DT299" s="338"/>
      <c r="DU299" s="338"/>
      <c r="DV299" s="338"/>
      <c r="DW299" s="338"/>
      <c r="DX299" s="1103"/>
      <c r="DY299" s="338"/>
      <c r="DZ299" s="338"/>
      <c r="EA299" s="338"/>
      <c r="EB299" s="338"/>
      <c r="EC299" s="338"/>
      <c r="ED299" s="59">
        <f t="shared" si="330"/>
        <v>1.9630556464377614E-3</v>
      </c>
      <c r="EE299" s="338"/>
      <c r="EF299" s="338"/>
      <c r="EG299" s="338"/>
      <c r="EH299" s="338"/>
      <c r="EI299" s="338"/>
      <c r="EJ299" s="338"/>
      <c r="EK299" s="338"/>
      <c r="EL299" s="1103"/>
      <c r="EM299" s="338"/>
      <c r="EN299" s="338"/>
      <c r="ER299" s="1253"/>
      <c r="ES299" s="59">
        <f t="shared" si="331"/>
        <v>0</v>
      </c>
      <c r="ET299" s="60">
        <f t="shared" si="331"/>
        <v>0</v>
      </c>
      <c r="EU299" s="60">
        <f t="shared" si="331"/>
        <v>0</v>
      </c>
      <c r="EW299" s="1131"/>
      <c r="EX299" s="197" t="s">
        <v>718</v>
      </c>
      <c r="EY299" s="60">
        <f t="shared" ref="EY299:FO299" si="343">EY247/EY$215</f>
        <v>2.7993357508387839E-2</v>
      </c>
      <c r="EZ299" s="60">
        <f t="shared" si="343"/>
        <v>9.7023977667370101E-2</v>
      </c>
      <c r="FA299" s="60">
        <f t="shared" si="343"/>
        <v>2.6768482000503482E-2</v>
      </c>
      <c r="FB299" s="60">
        <f t="shared" si="343"/>
        <v>3.960031385610658E-2</v>
      </c>
      <c r="FC299" s="60">
        <f t="shared" si="343"/>
        <v>2.604662783616234E-2</v>
      </c>
      <c r="FD299" s="112">
        <f t="shared" si="343"/>
        <v>2.7858020897357099E-2</v>
      </c>
      <c r="FE299" s="112">
        <f t="shared" si="343"/>
        <v>7.3846593343808026E-2</v>
      </c>
      <c r="FF299" s="112">
        <f t="shared" si="343"/>
        <v>6.3866739156699284E-2</v>
      </c>
      <c r="FG299" s="112">
        <f t="shared" si="343"/>
        <v>2.6435250819836463E-2</v>
      </c>
      <c r="FH299" s="112">
        <f t="shared" si="343"/>
        <v>7.5218810039340056E-2</v>
      </c>
      <c r="FI299" s="112">
        <f t="shared" si="343"/>
        <v>3.1549743475351326E-2</v>
      </c>
      <c r="FJ299" s="112">
        <f t="shared" si="343"/>
        <v>4.9268548284310251E-2</v>
      </c>
      <c r="FK299" s="112">
        <f t="shared" si="343"/>
        <v>6.3035908446536462E-2</v>
      </c>
      <c r="FL299" s="112">
        <f t="shared" si="343"/>
        <v>2.3872972040041421E-2</v>
      </c>
      <c r="FM299" s="112">
        <f t="shared" si="343"/>
        <v>9.7747915532506238E-2</v>
      </c>
      <c r="FN299" s="112">
        <f t="shared" si="343"/>
        <v>3.7550984217059762E-2</v>
      </c>
      <c r="FO299" s="112">
        <f t="shared" si="343"/>
        <v>5.4337920009561801E-2</v>
      </c>
      <c r="FP299" s="112">
        <f t="shared" ref="FP299:FQ299" si="344">FP247/FP$215</f>
        <v>0</v>
      </c>
      <c r="FQ299" s="1382">
        <f t="shared" si="344"/>
        <v>0</v>
      </c>
      <c r="FR299" s="677">
        <f t="shared" ref="FR299:GL299" si="345">FR247/FR$215</f>
        <v>1.123808720586995E-2</v>
      </c>
      <c r="FS299" s="677">
        <f t="shared" si="345"/>
        <v>1.1906162497941127E-2</v>
      </c>
      <c r="FT299" s="677">
        <f t="shared" si="345"/>
        <v>0</v>
      </c>
      <c r="FU299" s="677">
        <f t="shared" si="345"/>
        <v>1.0008621659107096E-2</v>
      </c>
      <c r="FV299" s="677">
        <f t="shared" si="345"/>
        <v>0</v>
      </c>
      <c r="FW299" s="677">
        <f t="shared" si="345"/>
        <v>2.0564563853710499E-2</v>
      </c>
      <c r="FX299" s="677">
        <f t="shared" si="345"/>
        <v>5.2508630847786985E-3</v>
      </c>
      <c r="FY299" s="677">
        <f t="shared" si="345"/>
        <v>5.8927019522224816E-3</v>
      </c>
      <c r="FZ299" s="677">
        <f t="shared" si="345"/>
        <v>1.7042622133599201E-2</v>
      </c>
      <c r="GA299" s="677">
        <f t="shared" si="345"/>
        <v>2.0667425104285174E-2</v>
      </c>
      <c r="GB299" s="677">
        <f t="shared" si="345"/>
        <v>2.2378338140876523E-2</v>
      </c>
      <c r="GC299" s="677">
        <f t="shared" si="345"/>
        <v>4.1470569613574489E-2</v>
      </c>
      <c r="GD299" s="677">
        <f t="shared" si="345"/>
        <v>3.0549119294535802E-2</v>
      </c>
      <c r="GE299" s="677">
        <f t="shared" si="345"/>
        <v>2.5030823272152045E-2</v>
      </c>
      <c r="GF299" s="677">
        <f t="shared" si="345"/>
        <v>2.0309351199979061E-2</v>
      </c>
      <c r="GG299" s="677">
        <f t="shared" si="345"/>
        <v>3.0462456255724923E-2</v>
      </c>
      <c r="GH299" s="677">
        <f t="shared" si="345"/>
        <v>1.4841760640232812E-2</v>
      </c>
      <c r="GI299" s="677">
        <f t="shared" si="345"/>
        <v>2.0576873035889429E-2</v>
      </c>
      <c r="GJ299" s="677">
        <f t="shared" si="345"/>
        <v>1.148858724501403E-2</v>
      </c>
      <c r="GK299" s="677">
        <f t="shared" si="345"/>
        <v>6.6768528790003556E-3</v>
      </c>
      <c r="GL299" s="677">
        <f t="shared" si="345"/>
        <v>3.8450975006866246E-3</v>
      </c>
      <c r="GM299" s="1491">
        <f t="shared" ref="GM299:HH299" si="346">GM247/GM$215</f>
        <v>5.9499876206981925E-2</v>
      </c>
      <c r="GN299" s="112">
        <f t="shared" si="346"/>
        <v>4.4469919752778746E-2</v>
      </c>
      <c r="GO299" s="112">
        <f t="shared" si="346"/>
        <v>9.582311944244172E-2</v>
      </c>
      <c r="GP299" s="112">
        <f t="shared" si="346"/>
        <v>0.15028214122312034</v>
      </c>
      <c r="GQ299" s="112">
        <f t="shared" si="346"/>
        <v>3.0726024547534845E-2</v>
      </c>
      <c r="GR299" s="112">
        <f t="shared" si="346"/>
        <v>0.1164908125527805</v>
      </c>
      <c r="GS299" s="112">
        <f t="shared" si="346"/>
        <v>0.19044137062539354</v>
      </c>
      <c r="GT299" s="112">
        <f t="shared" si="346"/>
        <v>5.5295631323469208E-2</v>
      </c>
      <c r="GU299" s="112">
        <f t="shared" si="346"/>
        <v>4.2028532953414389E-2</v>
      </c>
      <c r="GV299" s="112">
        <f t="shared" si="346"/>
        <v>0</v>
      </c>
      <c r="GW299" s="112">
        <f t="shared" si="346"/>
        <v>9.1276007309898655E-2</v>
      </c>
      <c r="GX299" s="112">
        <f t="shared" si="346"/>
        <v>8.2214860928665257E-2</v>
      </c>
      <c r="GY299" s="112">
        <f t="shared" si="346"/>
        <v>0</v>
      </c>
      <c r="GZ299" s="112" t="e">
        <f t="shared" si="346"/>
        <v>#DIV/0!</v>
      </c>
      <c r="HA299" s="112">
        <f t="shared" si="346"/>
        <v>0.11429087841908664</v>
      </c>
      <c r="HB299" s="112">
        <f t="shared" si="346"/>
        <v>7.0972320794889993E-2</v>
      </c>
      <c r="HC299" s="112">
        <f t="shared" si="346"/>
        <v>1.9749828887720585E-2</v>
      </c>
      <c r="HD299" s="112">
        <f t="shared" si="346"/>
        <v>4.6699837530463036E-2</v>
      </c>
      <c r="HE299" s="112">
        <f t="shared" si="346"/>
        <v>2.2700764403659111E-2</v>
      </c>
      <c r="HF299" s="112">
        <f t="shared" si="346"/>
        <v>2.3906004807023817E-2</v>
      </c>
      <c r="HG299" s="112" t="e">
        <f t="shared" si="346"/>
        <v>#DIV/0!</v>
      </c>
      <c r="HH299" s="112" t="e">
        <f t="shared" si="346"/>
        <v>#DIV/0!</v>
      </c>
      <c r="HI299" s="677">
        <f t="shared" si="336"/>
        <v>8.5934312525499795E-3</v>
      </c>
    </row>
    <row r="300" spans="1:217" s="60" customFormat="1" x14ac:dyDescent="0.25">
      <c r="A300" s="197" t="s">
        <v>719</v>
      </c>
      <c r="B300" s="642"/>
      <c r="C300" s="935">
        <f t="shared" si="294"/>
        <v>6.4951604686704023E-2</v>
      </c>
      <c r="D300" s="677">
        <f t="shared" si="304"/>
        <v>1.7655536872447752E-2</v>
      </c>
      <c r="E300" s="677">
        <f t="shared" si="304"/>
        <v>9.3864151292366027E-3</v>
      </c>
      <c r="F300" s="677">
        <f t="shared" si="325"/>
        <v>1.9783757873935635E-2</v>
      </c>
      <c r="G300" s="677">
        <f t="shared" si="325"/>
        <v>0</v>
      </c>
      <c r="H300" s="677">
        <f t="shared" si="325"/>
        <v>1.5236914372033933E-3</v>
      </c>
      <c r="I300" s="677">
        <f t="shared" si="325"/>
        <v>2.0332859807654776E-3</v>
      </c>
      <c r="J300" s="677">
        <f t="shared" si="325"/>
        <v>2.307585459075084E-3</v>
      </c>
      <c r="K300" s="677">
        <f t="shared" si="325"/>
        <v>4.1328574795461434E-3</v>
      </c>
      <c r="L300" s="60">
        <f t="shared" si="325"/>
        <v>3.6858078062108612E-3</v>
      </c>
      <c r="M300" s="677">
        <f t="shared" si="325"/>
        <v>8.4705987528775444E-3</v>
      </c>
      <c r="N300" s="677">
        <f t="shared" si="304"/>
        <v>2.9522389241550422E-2</v>
      </c>
      <c r="O300" s="677">
        <f t="shared" si="304"/>
        <v>0.61075106167494708</v>
      </c>
      <c r="P300" s="677">
        <f t="shared" si="304"/>
        <v>6.2855419793511448E-3</v>
      </c>
      <c r="Q300" s="677">
        <f t="shared" si="304"/>
        <v>1.7481101833372232E-3</v>
      </c>
      <c r="R300" s="677">
        <f t="shared" si="304"/>
        <v>8.8870755190380377E-3</v>
      </c>
      <c r="S300" s="677">
        <f t="shared" si="304"/>
        <v>4.2311497420676981E-3</v>
      </c>
      <c r="T300" s="1064">
        <f t="shared" si="304"/>
        <v>7.8698108434750833E-4</v>
      </c>
      <c r="U300" s="677"/>
      <c r="V300" s="677"/>
      <c r="W300" s="677"/>
      <c r="X300" s="677"/>
      <c r="Y300" s="677"/>
      <c r="AI300" s="159">
        <f t="shared" ref="AI300:CV300" si="347">AI248/AI$215</f>
        <v>0</v>
      </c>
      <c r="AJ300" s="66">
        <f t="shared" si="347"/>
        <v>0</v>
      </c>
      <c r="AK300" s="66">
        <f t="shared" si="347"/>
        <v>0</v>
      </c>
      <c r="AL300" s="66">
        <f t="shared" si="347"/>
        <v>0</v>
      </c>
      <c r="AM300" s="66">
        <f t="shared" si="347"/>
        <v>0</v>
      </c>
      <c r="AN300" s="1091">
        <f t="shared" si="347"/>
        <v>0</v>
      </c>
      <c r="AO300" s="66"/>
      <c r="AP300" s="66"/>
      <c r="AQ300" s="66"/>
      <c r="AR300" s="66"/>
      <c r="AS300" s="66"/>
      <c r="AT300" s="59">
        <f t="shared" si="347"/>
        <v>4.4791542466515642E-2</v>
      </c>
      <c r="AU300" s="60">
        <f t="shared" si="347"/>
        <v>8.7198014620228585E-3</v>
      </c>
      <c r="AV300" s="60">
        <f t="shared" si="347"/>
        <v>2.029277640433696E-3</v>
      </c>
      <c r="AW300" s="60">
        <f t="shared" si="347"/>
        <v>6.3359139765929318E-3</v>
      </c>
      <c r="AX300" s="60">
        <f t="shared" si="347"/>
        <v>9.7647440870302551E-3</v>
      </c>
      <c r="AY300" s="60">
        <f t="shared" si="347"/>
        <v>2.2200093973213323E-3</v>
      </c>
      <c r="AZ300" s="60">
        <f t="shared" si="347"/>
        <v>5.206590233220819E-3</v>
      </c>
      <c r="BA300" s="60">
        <f t="shared" si="347"/>
        <v>8.5727603244150269E-2</v>
      </c>
      <c r="BB300" s="1060">
        <f t="shared" si="347"/>
        <v>3.7781363995494817E-2</v>
      </c>
      <c r="BH300" s="59">
        <f t="shared" si="347"/>
        <v>4.7017455498505348E-2</v>
      </c>
      <c r="BI300" s="60">
        <f t="shared" si="347"/>
        <v>2.8624341312249169E-2</v>
      </c>
      <c r="BJ300" s="60">
        <f t="shared" si="347"/>
        <v>2.8856389899553834E-2</v>
      </c>
      <c r="BK300" s="60">
        <f t="shared" si="347"/>
        <v>1.2618761925369317E-2</v>
      </c>
      <c r="BL300" s="60">
        <f t="shared" si="347"/>
        <v>0.83524493688867241</v>
      </c>
      <c r="BM300" s="60">
        <f t="shared" si="327"/>
        <v>4.2137801229809368E-2</v>
      </c>
      <c r="BN300" s="1222">
        <f t="shared" si="327"/>
        <v>2.8298608631908646E-2</v>
      </c>
      <c r="BO300" s="338"/>
      <c r="BP300" s="338"/>
      <c r="BQ300" s="338"/>
      <c r="BR300" s="338"/>
      <c r="BS300" s="1156"/>
      <c r="BT300" s="338"/>
      <c r="BU300" s="338"/>
      <c r="BV300" s="338"/>
      <c r="BW300" s="338"/>
      <c r="BX300" s="338"/>
      <c r="BY300" s="743">
        <f t="shared" si="347"/>
        <v>4.0693496227093067E-3</v>
      </c>
      <c r="BZ300" s="60">
        <f t="shared" si="347"/>
        <v>3.4616854361948436E-3</v>
      </c>
      <c r="CA300" s="60">
        <f t="shared" si="347"/>
        <v>5.7583009273107985E-3</v>
      </c>
      <c r="CB300" s="60">
        <f t="shared" si="347"/>
        <v>5.703953074695324E-3</v>
      </c>
      <c r="CC300" s="1060">
        <f t="shared" si="347"/>
        <v>1.0120394016782197E-2</v>
      </c>
      <c r="CK300" s="59">
        <f t="shared" si="347"/>
        <v>0</v>
      </c>
      <c r="CL300" s="60">
        <f t="shared" si="328"/>
        <v>0</v>
      </c>
      <c r="CM300" s="60">
        <f t="shared" si="347"/>
        <v>0</v>
      </c>
      <c r="CN300" s="60">
        <f t="shared" si="347"/>
        <v>0</v>
      </c>
      <c r="CO300" s="1060">
        <f t="shared" si="347"/>
        <v>0</v>
      </c>
      <c r="CU300" s="59">
        <f t="shared" si="347"/>
        <v>0</v>
      </c>
      <c r="CV300" s="60">
        <f t="shared" si="347"/>
        <v>0</v>
      </c>
      <c r="CW300" s="60">
        <f t="shared" si="329"/>
        <v>0</v>
      </c>
      <c r="CX300" s="1060">
        <f t="shared" si="329"/>
        <v>0</v>
      </c>
      <c r="DD300" s="293"/>
      <c r="DE300" s="338"/>
      <c r="DF300" s="338"/>
      <c r="DG300" s="338"/>
      <c r="DH300" s="338"/>
      <c r="DI300" s="338"/>
      <c r="DJ300" s="338"/>
      <c r="DK300" s="338"/>
      <c r="DL300" s="1103"/>
      <c r="DM300" s="338"/>
      <c r="DN300" s="338"/>
      <c r="DO300" s="338"/>
      <c r="DP300" s="338"/>
      <c r="DQ300" s="338"/>
      <c r="DR300" s="337"/>
      <c r="DS300" s="338"/>
      <c r="DT300" s="338"/>
      <c r="DU300" s="338"/>
      <c r="DV300" s="338"/>
      <c r="DW300" s="338"/>
      <c r="DX300" s="1103"/>
      <c r="DY300" s="338"/>
      <c r="DZ300" s="338"/>
      <c r="EA300" s="338"/>
      <c r="EB300" s="338"/>
      <c r="EC300" s="338"/>
      <c r="ED300" s="59">
        <f t="shared" si="330"/>
        <v>1.1725278320614737E-2</v>
      </c>
      <c r="EE300" s="338"/>
      <c r="EF300" s="338"/>
      <c r="EG300" s="338"/>
      <c r="EH300" s="338"/>
      <c r="EI300" s="338"/>
      <c r="EJ300" s="338"/>
      <c r="EK300" s="338"/>
      <c r="EL300" s="1103"/>
      <c r="EM300" s="338"/>
      <c r="EN300" s="338"/>
      <c r="ER300" s="1253"/>
      <c r="ES300" s="59">
        <f t="shared" si="331"/>
        <v>0</v>
      </c>
      <c r="ET300" s="60">
        <f t="shared" si="331"/>
        <v>0</v>
      </c>
      <c r="EU300" s="60">
        <f t="shared" si="331"/>
        <v>0</v>
      </c>
      <c r="EW300" s="1131"/>
      <c r="EX300" s="197" t="s">
        <v>719</v>
      </c>
      <c r="EY300" s="60">
        <f t="shared" ref="EY300:FO300" si="348">EY248/EY$215</f>
        <v>2.4451824990680177E-2</v>
      </c>
      <c r="EZ300" s="60">
        <f t="shared" si="348"/>
        <v>2.5888569482062446E-2</v>
      </c>
      <c r="FA300" s="60">
        <f t="shared" si="348"/>
        <v>4.6337165393974991E-2</v>
      </c>
      <c r="FB300" s="60">
        <f t="shared" si="348"/>
        <v>2.8967637592275296E-2</v>
      </c>
      <c r="FC300" s="60">
        <f t="shared" si="348"/>
        <v>0.11046393603897625</v>
      </c>
      <c r="FD300" s="112">
        <f t="shared" si="348"/>
        <v>9.9016594960049165E-2</v>
      </c>
      <c r="FE300" s="112">
        <f t="shared" si="348"/>
        <v>0.90292815312098273</v>
      </c>
      <c r="FF300" s="112">
        <f t="shared" si="348"/>
        <v>8.8301920985864438E-2</v>
      </c>
      <c r="FG300" s="112">
        <f t="shared" si="348"/>
        <v>3.2034483252423709E-2</v>
      </c>
      <c r="FH300" s="112">
        <f t="shared" si="348"/>
        <v>6.6222439083894968E-2</v>
      </c>
      <c r="FI300" s="112">
        <f t="shared" si="348"/>
        <v>0.14910495204104393</v>
      </c>
      <c r="FJ300" s="112">
        <f t="shared" si="348"/>
        <v>0.12586917423137384</v>
      </c>
      <c r="FK300" s="112">
        <f t="shared" si="348"/>
        <v>0.1784824586756954</v>
      </c>
      <c r="FL300" s="112">
        <f t="shared" si="348"/>
        <v>0.12214014497756299</v>
      </c>
      <c r="FM300" s="112">
        <f t="shared" si="348"/>
        <v>0.19172803071545227</v>
      </c>
      <c r="FN300" s="112">
        <f t="shared" si="348"/>
        <v>0.15740083939232724</v>
      </c>
      <c r="FO300" s="112">
        <f t="shared" si="348"/>
        <v>0.10659913644988273</v>
      </c>
      <c r="FP300" s="112">
        <f t="shared" ref="FP300:FQ300" si="349">FP248/FP$215</f>
        <v>0</v>
      </c>
      <c r="FQ300" s="1382">
        <f t="shared" si="349"/>
        <v>0</v>
      </c>
      <c r="FR300" s="677">
        <f t="shared" ref="FR300:GL300" si="350">FR248/FR$215</f>
        <v>0</v>
      </c>
      <c r="FS300" s="677">
        <f t="shared" si="350"/>
        <v>0</v>
      </c>
      <c r="FT300" s="677">
        <f t="shared" si="350"/>
        <v>0</v>
      </c>
      <c r="FU300" s="677">
        <f t="shared" si="350"/>
        <v>0</v>
      </c>
      <c r="FV300" s="677">
        <f t="shared" si="350"/>
        <v>0</v>
      </c>
      <c r="FW300" s="677">
        <f t="shared" si="350"/>
        <v>0</v>
      </c>
      <c r="FX300" s="677">
        <f t="shared" si="350"/>
        <v>0</v>
      </c>
      <c r="FY300" s="677">
        <f t="shared" si="350"/>
        <v>0</v>
      </c>
      <c r="FZ300" s="677">
        <f t="shared" si="350"/>
        <v>0</v>
      </c>
      <c r="GA300" s="677">
        <f t="shared" si="350"/>
        <v>0</v>
      </c>
      <c r="GB300" s="677">
        <f t="shared" si="350"/>
        <v>0</v>
      </c>
      <c r="GC300" s="677">
        <f t="shared" si="350"/>
        <v>0</v>
      </c>
      <c r="GD300" s="677">
        <f t="shared" si="350"/>
        <v>0</v>
      </c>
      <c r="GE300" s="677">
        <f t="shared" si="350"/>
        <v>0</v>
      </c>
      <c r="GF300" s="677">
        <f t="shared" si="350"/>
        <v>0</v>
      </c>
      <c r="GG300" s="677">
        <f t="shared" si="350"/>
        <v>0</v>
      </c>
      <c r="GH300" s="677">
        <f t="shared" si="350"/>
        <v>0</v>
      </c>
      <c r="GI300" s="677">
        <f t="shared" si="350"/>
        <v>0</v>
      </c>
      <c r="GJ300" s="677">
        <f t="shared" si="350"/>
        <v>0</v>
      </c>
      <c r="GK300" s="677">
        <f t="shared" si="350"/>
        <v>0</v>
      </c>
      <c r="GL300" s="677">
        <f t="shared" si="350"/>
        <v>0</v>
      </c>
      <c r="GM300" s="1491">
        <f t="shared" ref="GM300:HH300" si="351">GM248/GM$215</f>
        <v>0.80516959643476105</v>
      </c>
      <c r="GN300" s="112">
        <f t="shared" si="351"/>
        <v>0</v>
      </c>
      <c r="GO300" s="112">
        <f t="shared" si="351"/>
        <v>0</v>
      </c>
      <c r="GP300" s="112">
        <f t="shared" si="351"/>
        <v>0</v>
      </c>
      <c r="GQ300" s="112">
        <f t="shared" si="351"/>
        <v>0</v>
      </c>
      <c r="GR300" s="112">
        <f t="shared" si="351"/>
        <v>6.0016889760340128E-2</v>
      </c>
      <c r="GS300" s="112">
        <f t="shared" si="351"/>
        <v>0</v>
      </c>
      <c r="GT300" s="112">
        <f t="shared" si="351"/>
        <v>0</v>
      </c>
      <c r="GU300" s="112">
        <f t="shared" si="351"/>
        <v>0.15418919182653837</v>
      </c>
      <c r="GV300" s="112">
        <f t="shared" si="351"/>
        <v>0</v>
      </c>
      <c r="GW300" s="112">
        <f t="shared" si="351"/>
        <v>9.5937533593284274E-2</v>
      </c>
      <c r="GX300" s="112">
        <f t="shared" si="351"/>
        <v>0</v>
      </c>
      <c r="GY300" s="112">
        <f t="shared" si="351"/>
        <v>0</v>
      </c>
      <c r="GZ300" s="112" t="e">
        <f t="shared" si="351"/>
        <v>#DIV/0!</v>
      </c>
      <c r="HA300" s="112">
        <f t="shared" si="351"/>
        <v>7.0480379162148055E-2</v>
      </c>
      <c r="HB300" s="112">
        <f t="shared" si="351"/>
        <v>0</v>
      </c>
      <c r="HC300" s="112">
        <f t="shared" si="351"/>
        <v>0</v>
      </c>
      <c r="HD300" s="112">
        <f t="shared" si="351"/>
        <v>0</v>
      </c>
      <c r="HE300" s="112">
        <f t="shared" si="351"/>
        <v>0</v>
      </c>
      <c r="HF300" s="112">
        <f t="shared" si="351"/>
        <v>0</v>
      </c>
      <c r="HG300" s="112" t="e">
        <f t="shared" si="351"/>
        <v>#DIV/0!</v>
      </c>
      <c r="HH300" s="112" t="e">
        <f t="shared" si="351"/>
        <v>#DIV/0!</v>
      </c>
      <c r="HI300" s="677">
        <f t="shared" si="336"/>
        <v>0</v>
      </c>
    </row>
    <row r="301" spans="1:217" s="60" customFormat="1" x14ac:dyDescent="0.25">
      <c r="A301" s="197" t="s">
        <v>720</v>
      </c>
      <c r="B301" s="642"/>
      <c r="C301" s="935">
        <f t="shared" si="294"/>
        <v>0.33253423631296636</v>
      </c>
      <c r="D301" s="677">
        <f t="shared" si="304"/>
        <v>2.1573384578429016</v>
      </c>
      <c r="E301" s="677">
        <f t="shared" si="304"/>
        <v>0.28609145974938732</v>
      </c>
      <c r="F301" s="677">
        <f t="shared" si="325"/>
        <v>0.48412551268195403</v>
      </c>
      <c r="G301" s="677">
        <f t="shared" si="325"/>
        <v>0.12116578528835747</v>
      </c>
      <c r="H301" s="677">
        <f t="shared" si="325"/>
        <v>0.93251225720260733</v>
      </c>
      <c r="I301" s="677">
        <f t="shared" si="325"/>
        <v>0.80059727775684986</v>
      </c>
      <c r="J301" s="677">
        <f t="shared" si="325"/>
        <v>0.73099378520188008</v>
      </c>
      <c r="K301" s="677">
        <f t="shared" si="325"/>
        <v>1.3562758829669035</v>
      </c>
      <c r="L301" s="60">
        <f t="shared" si="325"/>
        <v>0.56307590746972047</v>
      </c>
      <c r="M301" s="677">
        <f t="shared" si="325"/>
        <v>0.80365196790559412</v>
      </c>
      <c r="N301" s="677">
        <f t="shared" si="304"/>
        <v>0.33786001170161756</v>
      </c>
      <c r="O301" s="677">
        <f t="shared" si="304"/>
        <v>0.35171541460743022</v>
      </c>
      <c r="P301" s="677">
        <f t="shared" si="304"/>
        <v>0.55051579667121098</v>
      </c>
      <c r="Q301" s="677">
        <f t="shared" si="304"/>
        <v>0.18909598410982134</v>
      </c>
      <c r="R301" s="677">
        <f t="shared" si="304"/>
        <v>0.84316539339964636</v>
      </c>
      <c r="S301" s="677">
        <f t="shared" si="304"/>
        <v>0.93121510847289946</v>
      </c>
      <c r="T301" s="1064">
        <f t="shared" si="304"/>
        <v>0.26333886093856862</v>
      </c>
      <c r="U301" s="677"/>
      <c r="V301" s="677"/>
      <c r="W301" s="677"/>
      <c r="X301" s="677"/>
      <c r="Y301" s="677"/>
      <c r="AI301" s="159">
        <f t="shared" ref="AI301:CV301" si="352">AI249/AI$215</f>
        <v>0.43169257076551953</v>
      </c>
      <c r="AJ301" s="66">
        <f t="shared" si="352"/>
        <v>5.3035568116882113E-2</v>
      </c>
      <c r="AK301" s="66">
        <f t="shared" si="352"/>
        <v>0.7056072433134164</v>
      </c>
      <c r="AL301" s="66">
        <f t="shared" si="352"/>
        <v>0.38744871020070615</v>
      </c>
      <c r="AM301" s="66">
        <f t="shared" si="352"/>
        <v>8.3823436413077851E-2</v>
      </c>
      <c r="AN301" s="1091">
        <f t="shared" si="352"/>
        <v>0.28260175457268399</v>
      </c>
      <c r="AO301" s="66"/>
      <c r="AP301" s="66"/>
      <c r="AQ301" s="66"/>
      <c r="AR301" s="66"/>
      <c r="AS301" s="66"/>
      <c r="AT301" s="59">
        <f t="shared" si="352"/>
        <v>5.4322165255752952E-2</v>
      </c>
      <c r="AU301" s="60">
        <f t="shared" si="352"/>
        <v>9.1579018452551786E-2</v>
      </c>
      <c r="AV301" s="60">
        <f t="shared" si="352"/>
        <v>2.2127713424417318E-2</v>
      </c>
      <c r="AW301" s="60">
        <f t="shared" si="352"/>
        <v>5.1695398614322791E-2</v>
      </c>
      <c r="AX301" s="60">
        <f t="shared" si="352"/>
        <v>3.5563513684172543E-2</v>
      </c>
      <c r="AY301" s="60">
        <f t="shared" si="352"/>
        <v>2.6963415107271717E-2</v>
      </c>
      <c r="AZ301" s="60">
        <f t="shared" si="352"/>
        <v>3.3931286395930349E-2</v>
      </c>
      <c r="BA301" s="60">
        <f t="shared" si="352"/>
        <v>3.0390603150927564E-2</v>
      </c>
      <c r="BB301" s="1060">
        <f t="shared" si="352"/>
        <v>4.4480306621614805E-2</v>
      </c>
      <c r="BH301" s="59">
        <f t="shared" si="352"/>
        <v>4.8868866908236219E-2</v>
      </c>
      <c r="BI301" s="60">
        <f t="shared" si="352"/>
        <v>4.842769328819696E-2</v>
      </c>
      <c r="BJ301" s="60">
        <f t="shared" si="352"/>
        <v>5.2006794191817633E-2</v>
      </c>
      <c r="BK301" s="60">
        <f t="shared" si="352"/>
        <v>6.1259515707063755E-2</v>
      </c>
      <c r="BL301" s="60">
        <f t="shared" si="352"/>
        <v>7.4662121027639111E-2</v>
      </c>
      <c r="BM301" s="60">
        <f t="shared" si="327"/>
        <v>4.686455503562844E-2</v>
      </c>
      <c r="BN301" s="1222">
        <f t="shared" si="327"/>
        <v>7.7755722792637122E-2</v>
      </c>
      <c r="BO301" s="338"/>
      <c r="BP301" s="338"/>
      <c r="BQ301" s="338"/>
      <c r="BR301" s="338"/>
      <c r="BS301" s="1156"/>
      <c r="BT301" s="338"/>
      <c r="BU301" s="338"/>
      <c r="BV301" s="338"/>
      <c r="BW301" s="338"/>
      <c r="BX301" s="338"/>
      <c r="BY301" s="743">
        <f t="shared" si="352"/>
        <v>2.5179662234998203E-2</v>
      </c>
      <c r="BZ301" s="60">
        <f t="shared" si="352"/>
        <v>2.1354553015487672E-2</v>
      </c>
      <c r="CA301" s="60">
        <f t="shared" si="352"/>
        <v>5.3028716721507628E-2</v>
      </c>
      <c r="CB301" s="60">
        <f t="shared" si="352"/>
        <v>4.3933669494141687E-2</v>
      </c>
      <c r="CC301" s="1060">
        <f t="shared" si="352"/>
        <v>4.2655964976286029E-2</v>
      </c>
      <c r="CK301" s="59">
        <f t="shared" si="352"/>
        <v>9.2070813707974666E-2</v>
      </c>
      <c r="CL301" s="60">
        <f t="shared" si="328"/>
        <v>0</v>
      </c>
      <c r="CM301" s="60">
        <f t="shared" si="352"/>
        <v>1.5071085514404978E-2</v>
      </c>
      <c r="CN301" s="60">
        <f t="shared" si="352"/>
        <v>6.3581844074051791E-2</v>
      </c>
      <c r="CO301" s="1060">
        <f t="shared" si="352"/>
        <v>5.155281166718003E-2</v>
      </c>
      <c r="CU301" s="59">
        <f t="shared" si="352"/>
        <v>8.3748373210531579E-2</v>
      </c>
      <c r="CV301" s="60">
        <f t="shared" si="352"/>
        <v>6.9505716433141256</v>
      </c>
      <c r="CW301" s="60">
        <f t="shared" si="329"/>
        <v>0.19249666204066063</v>
      </c>
      <c r="CX301" s="1060">
        <f t="shared" si="329"/>
        <v>0.23332645321086715</v>
      </c>
      <c r="DD301" s="293"/>
      <c r="DE301" s="338"/>
      <c r="DF301" s="338"/>
      <c r="DG301" s="338"/>
      <c r="DH301" s="338"/>
      <c r="DI301" s="338"/>
      <c r="DJ301" s="338"/>
      <c r="DK301" s="338"/>
      <c r="DL301" s="1103"/>
      <c r="DM301" s="338"/>
      <c r="DN301" s="338"/>
      <c r="DO301" s="338"/>
      <c r="DP301" s="338"/>
      <c r="DQ301" s="338"/>
      <c r="DR301" s="337"/>
      <c r="DS301" s="338"/>
      <c r="DT301" s="338"/>
      <c r="DU301" s="338"/>
      <c r="DV301" s="338"/>
      <c r="DW301" s="338"/>
      <c r="DX301" s="1103"/>
      <c r="DY301" s="338"/>
      <c r="DZ301" s="338"/>
      <c r="EA301" s="338"/>
      <c r="EB301" s="338"/>
      <c r="EC301" s="338"/>
      <c r="ED301" s="59">
        <f t="shared" si="330"/>
        <v>8.7603568870535595E-2</v>
      </c>
      <c r="EE301" s="338"/>
      <c r="EF301" s="338"/>
      <c r="EG301" s="338"/>
      <c r="EH301" s="338"/>
      <c r="EI301" s="338"/>
      <c r="EJ301" s="338"/>
      <c r="EK301" s="338"/>
      <c r="EL301" s="1103"/>
      <c r="EM301" s="338"/>
      <c r="EN301" s="338"/>
      <c r="ER301" s="1253"/>
      <c r="ES301" s="59">
        <f t="shared" si="331"/>
        <v>0.1426206583319389</v>
      </c>
      <c r="ET301" s="60">
        <f t="shared" si="331"/>
        <v>0.16920771904590676</v>
      </c>
      <c r="EU301" s="60">
        <f t="shared" si="331"/>
        <v>5.8823156667427066E-2</v>
      </c>
      <c r="EW301" s="1131"/>
      <c r="EX301" s="197" t="s">
        <v>720</v>
      </c>
      <c r="EY301" s="60">
        <f t="shared" ref="EY301:FO301" si="353">EY249/EY$215</f>
        <v>3.019385230623242</v>
      </c>
      <c r="EZ301" s="60">
        <f t="shared" si="353"/>
        <v>7.7764743025207288</v>
      </c>
      <c r="FA301" s="60">
        <f t="shared" si="353"/>
        <v>7.0538222707057141</v>
      </c>
      <c r="FB301" s="60">
        <f t="shared" si="353"/>
        <v>4.0364937789236013</v>
      </c>
      <c r="FC301" s="60">
        <f t="shared" si="353"/>
        <v>3.0787488873967428</v>
      </c>
      <c r="FD301" s="112">
        <f t="shared" si="353"/>
        <v>6.6645205900430238</v>
      </c>
      <c r="FE301" s="112">
        <f t="shared" si="353"/>
        <v>1.1271532638194544</v>
      </c>
      <c r="FF301" s="112">
        <f t="shared" si="353"/>
        <v>7.4662770327413313</v>
      </c>
      <c r="FG301" s="112">
        <f t="shared" si="353"/>
        <v>9.6015379988830176</v>
      </c>
      <c r="FH301" s="112">
        <f t="shared" si="353"/>
        <v>5.4775090726113875</v>
      </c>
      <c r="FI301" s="112">
        <f t="shared" si="353"/>
        <v>7.8223845639080976</v>
      </c>
      <c r="FJ301" s="112">
        <f t="shared" si="353"/>
        <v>8.8563295710421599</v>
      </c>
      <c r="FK301" s="112">
        <f t="shared" si="353"/>
        <v>8.1557867789751839</v>
      </c>
      <c r="FL301" s="112">
        <f t="shared" si="353"/>
        <v>3.7634104245771489</v>
      </c>
      <c r="FM301" s="112">
        <f t="shared" si="353"/>
        <v>6.5915876335921606</v>
      </c>
      <c r="FN301" s="112">
        <f t="shared" si="353"/>
        <v>10.283265354377253</v>
      </c>
      <c r="FO301" s="112">
        <f t="shared" si="353"/>
        <v>9.2557931065393753</v>
      </c>
      <c r="FP301" s="112">
        <f t="shared" ref="FP301:FQ301" si="354">FP249/FP$215</f>
        <v>0</v>
      </c>
      <c r="FQ301" s="1382">
        <f t="shared" si="354"/>
        <v>0</v>
      </c>
      <c r="FR301" s="677">
        <f t="shared" ref="FR301:GL301" si="355">FR249/FR$215</f>
        <v>0.29227460571814118</v>
      </c>
      <c r="FS301" s="677">
        <f t="shared" si="355"/>
        <v>0.58469611049671755</v>
      </c>
      <c r="FT301" s="677">
        <f t="shared" si="355"/>
        <v>0.29472313250987314</v>
      </c>
      <c r="FU301" s="677">
        <f t="shared" si="355"/>
        <v>0.66870337744124153</v>
      </c>
      <c r="FV301" s="677">
        <f t="shared" si="355"/>
        <v>0</v>
      </c>
      <c r="FW301" s="677">
        <f t="shared" si="355"/>
        <v>0.29130666351047463</v>
      </c>
      <c r="FX301" s="677">
        <f t="shared" si="355"/>
        <v>1.6717176937547806</v>
      </c>
      <c r="FY301" s="677">
        <f t="shared" si="355"/>
        <v>0.13996226975009007</v>
      </c>
      <c r="FZ301" s="677">
        <f t="shared" si="355"/>
        <v>0.85016824526420742</v>
      </c>
      <c r="GA301" s="677">
        <f t="shared" si="355"/>
        <v>0.12345679012345678</v>
      </c>
      <c r="GB301" s="677">
        <f t="shared" si="355"/>
        <v>0.6574858099934866</v>
      </c>
      <c r="GC301" s="677">
        <f t="shared" si="355"/>
        <v>3.7809551949011251</v>
      </c>
      <c r="GD301" s="677">
        <f t="shared" si="355"/>
        <v>3.1340741907182865</v>
      </c>
      <c r="GE301" s="677">
        <f t="shared" si="355"/>
        <v>1.0555284155674971</v>
      </c>
      <c r="GF301" s="677">
        <f t="shared" si="355"/>
        <v>1.1342353895679029</v>
      </c>
      <c r="GG301" s="677">
        <f t="shared" si="355"/>
        <v>1.0448129271672499</v>
      </c>
      <c r="GH301" s="677">
        <f t="shared" si="355"/>
        <v>0.40167333575845759</v>
      </c>
      <c r="GI301" s="677">
        <f t="shared" si="355"/>
        <v>1.515082367541384</v>
      </c>
      <c r="GJ301" s="677">
        <f t="shared" si="355"/>
        <v>0.15704860847804655</v>
      </c>
      <c r="GK301" s="677">
        <f t="shared" si="355"/>
        <v>0.17671683027398122</v>
      </c>
      <c r="GL301" s="677">
        <f t="shared" si="355"/>
        <v>0.13506885863381332</v>
      </c>
      <c r="GM301" s="1491">
        <f t="shared" ref="GM301:HH301" si="356">GM249/GM$215</f>
        <v>0.47881158702649168</v>
      </c>
      <c r="GN301" s="112">
        <f t="shared" si="356"/>
        <v>0.86848427453521404</v>
      </c>
      <c r="GO301" s="112">
        <f t="shared" si="356"/>
        <v>1.0305311223263638</v>
      </c>
      <c r="GP301" s="112">
        <f t="shared" si="356"/>
        <v>2.6956738345788218</v>
      </c>
      <c r="GQ301" s="112">
        <f t="shared" si="356"/>
        <v>1.4073642604535053</v>
      </c>
      <c r="GR301" s="112">
        <f t="shared" si="356"/>
        <v>2.8409256365207094</v>
      </c>
      <c r="GS301" s="112">
        <f t="shared" si="356"/>
        <v>4.9821156541344225</v>
      </c>
      <c r="GT301" s="112">
        <f t="shared" si="356"/>
        <v>1.0963701580989142</v>
      </c>
      <c r="GU301" s="112">
        <f t="shared" si="356"/>
        <v>2.4289603622240872</v>
      </c>
      <c r="GV301" s="112">
        <f t="shared" si="356"/>
        <v>0.69960872776635463</v>
      </c>
      <c r="GW301" s="112">
        <f t="shared" si="356"/>
        <v>0.90582153292874801</v>
      </c>
      <c r="GX301" s="112">
        <f t="shared" si="356"/>
        <v>1.2638167037904315</v>
      </c>
      <c r="GY301" s="112">
        <f t="shared" si="356"/>
        <v>1.7800220154523552</v>
      </c>
      <c r="GZ301" s="112" t="e">
        <f t="shared" si="356"/>
        <v>#DIV/0!</v>
      </c>
      <c r="HA301" s="112">
        <f t="shared" si="356"/>
        <v>1.01086476282283</v>
      </c>
      <c r="HB301" s="112">
        <f t="shared" si="356"/>
        <v>0.62409273716583868</v>
      </c>
      <c r="HC301" s="112">
        <f t="shared" si="356"/>
        <v>1.5738758667208936</v>
      </c>
      <c r="HD301" s="112">
        <f t="shared" si="356"/>
        <v>1.0325954508529651</v>
      </c>
      <c r="HE301" s="112">
        <f t="shared" si="356"/>
        <v>0.89484389007239185</v>
      </c>
      <c r="HF301" s="112">
        <f t="shared" si="356"/>
        <v>0.18944043859126394</v>
      </c>
      <c r="HG301" s="112" t="e">
        <f t="shared" si="356"/>
        <v>#DIV/0!</v>
      </c>
      <c r="HH301" s="112" t="e">
        <f t="shared" si="356"/>
        <v>#DIV/0!</v>
      </c>
      <c r="HI301" s="677">
        <f t="shared" si="336"/>
        <v>6.5151978784169728E-2</v>
      </c>
    </row>
    <row r="302" spans="1:217" s="60" customFormat="1" x14ac:dyDescent="0.25">
      <c r="A302" s="197" t="s">
        <v>721</v>
      </c>
      <c r="B302" s="642"/>
      <c r="C302" s="935">
        <f t="shared" si="294"/>
        <v>0</v>
      </c>
      <c r="D302" s="677">
        <f t="shared" si="304"/>
        <v>5.2546240691808792E-3</v>
      </c>
      <c r="E302" s="677">
        <f t="shared" si="304"/>
        <v>1.0403662089055348E-3</v>
      </c>
      <c r="F302" s="677">
        <f t="shared" si="325"/>
        <v>7.1479282448754414E-2</v>
      </c>
      <c r="G302" s="677">
        <f t="shared" si="325"/>
        <v>2.1687602139843411E-3</v>
      </c>
      <c r="H302" s="677">
        <f t="shared" si="325"/>
        <v>3.7847796759645315E-2</v>
      </c>
      <c r="I302" s="677">
        <f t="shared" si="325"/>
        <v>3.6408527093081837E-2</v>
      </c>
      <c r="J302" s="677">
        <f t="shared" si="325"/>
        <v>1.5230064029895555E-2</v>
      </c>
      <c r="K302" s="677">
        <f t="shared" si="325"/>
        <v>6.6302481397932725E-2</v>
      </c>
      <c r="L302" s="60">
        <f t="shared" si="325"/>
        <v>4.091980158984844E-2</v>
      </c>
      <c r="M302" s="677">
        <f t="shared" si="325"/>
        <v>8.3722593478309463E-3</v>
      </c>
      <c r="N302" s="677">
        <f t="shared" si="304"/>
        <v>3.8311799717577498E-2</v>
      </c>
      <c r="O302" s="677">
        <f t="shared" si="304"/>
        <v>1.1896844749870687E-2</v>
      </c>
      <c r="P302" s="677">
        <f t="shared" si="304"/>
        <v>9.6788852506359858E-3</v>
      </c>
      <c r="Q302" s="677">
        <f t="shared" si="304"/>
        <v>1.2870282603207567E-2</v>
      </c>
      <c r="R302" s="677">
        <f t="shared" si="304"/>
        <v>8.7839010275241412E-3</v>
      </c>
      <c r="S302" s="677">
        <f t="shared" si="304"/>
        <v>0.11848985937389583</v>
      </c>
      <c r="T302" s="1064">
        <f t="shared" si="304"/>
        <v>5.9398334223371464E-3</v>
      </c>
      <c r="U302" s="677"/>
      <c r="V302" s="677"/>
      <c r="W302" s="677"/>
      <c r="X302" s="677"/>
      <c r="Y302" s="677"/>
      <c r="AI302" s="159">
        <f t="shared" ref="AI302:CV302" si="357">AI250/AI$215</f>
        <v>9.6186143088338577E-4</v>
      </c>
      <c r="AJ302" s="66">
        <f t="shared" si="357"/>
        <v>0</v>
      </c>
      <c r="AK302" s="66">
        <f t="shared" si="357"/>
        <v>0</v>
      </c>
      <c r="AL302" s="66">
        <f t="shared" si="357"/>
        <v>0</v>
      </c>
      <c r="AM302" s="66">
        <f t="shared" si="357"/>
        <v>4.569025485360147E-3</v>
      </c>
      <c r="AN302" s="1091">
        <f t="shared" si="357"/>
        <v>0</v>
      </c>
      <c r="AO302" s="66"/>
      <c r="AP302" s="66"/>
      <c r="AQ302" s="66"/>
      <c r="AR302" s="66"/>
      <c r="AS302" s="66"/>
      <c r="AT302" s="59">
        <f t="shared" si="357"/>
        <v>0</v>
      </c>
      <c r="AU302" s="60">
        <f t="shared" si="357"/>
        <v>0</v>
      </c>
      <c r="AV302" s="60">
        <f t="shared" si="357"/>
        <v>9.9430084831940565E-4</v>
      </c>
      <c r="AW302" s="60">
        <f t="shared" si="357"/>
        <v>3.0109961047172272E-3</v>
      </c>
      <c r="AX302" s="60">
        <f t="shared" si="357"/>
        <v>6.170055386169695E-3</v>
      </c>
      <c r="AY302" s="60">
        <f t="shared" si="357"/>
        <v>1.086295860436846E-3</v>
      </c>
      <c r="AZ302" s="60">
        <f t="shared" si="357"/>
        <v>9.3709062048786087E-4</v>
      </c>
      <c r="BA302" s="60">
        <f t="shared" si="357"/>
        <v>1.9250489419222522E-3</v>
      </c>
      <c r="BB302" s="1060">
        <f t="shared" si="357"/>
        <v>0</v>
      </c>
      <c r="BH302" s="59">
        <f t="shared" si="357"/>
        <v>4.0106141369484821E-4</v>
      </c>
      <c r="BI302" s="60">
        <f t="shared" si="357"/>
        <v>0</v>
      </c>
      <c r="BJ302" s="60">
        <f t="shared" si="357"/>
        <v>0</v>
      </c>
      <c r="BK302" s="60">
        <f t="shared" si="357"/>
        <v>0</v>
      </c>
      <c r="BL302" s="60">
        <f t="shared" si="357"/>
        <v>2.4513981898616017E-3</v>
      </c>
      <c r="BM302" s="60">
        <f t="shared" si="327"/>
        <v>1.2848046954633593E-3</v>
      </c>
      <c r="BN302" s="1222">
        <f t="shared" si="327"/>
        <v>0</v>
      </c>
      <c r="BO302" s="338"/>
      <c r="BP302" s="338"/>
      <c r="BQ302" s="338"/>
      <c r="BR302" s="338"/>
      <c r="BS302" s="1156"/>
      <c r="BT302" s="338"/>
      <c r="BU302" s="338"/>
      <c r="BV302" s="338"/>
      <c r="BW302" s="338"/>
      <c r="BX302" s="338"/>
      <c r="BY302" s="743">
        <f t="shared" si="357"/>
        <v>0</v>
      </c>
      <c r="BZ302" s="60">
        <f t="shared" si="357"/>
        <v>0</v>
      </c>
      <c r="CA302" s="60">
        <f t="shared" si="357"/>
        <v>0</v>
      </c>
      <c r="CB302" s="60">
        <f t="shared" si="357"/>
        <v>0</v>
      </c>
      <c r="CC302" s="1060">
        <f t="shared" si="357"/>
        <v>0</v>
      </c>
      <c r="CK302" s="59">
        <f t="shared" si="357"/>
        <v>0</v>
      </c>
      <c r="CL302" s="60">
        <f t="shared" si="328"/>
        <v>4.8073765646959926E-3</v>
      </c>
      <c r="CM302" s="60">
        <f t="shared" si="357"/>
        <v>1.6943015446837873E-3</v>
      </c>
      <c r="CN302" s="60">
        <f t="shared" si="357"/>
        <v>5.1681141397730843E-3</v>
      </c>
      <c r="CO302" s="1060">
        <f t="shared" si="357"/>
        <v>1.4657631476744653E-2</v>
      </c>
      <c r="CU302" s="59">
        <f t="shared" si="357"/>
        <v>0</v>
      </c>
      <c r="CV302" s="60">
        <f t="shared" si="357"/>
        <v>0</v>
      </c>
      <c r="CW302" s="60">
        <f t="shared" si="329"/>
        <v>0</v>
      </c>
      <c r="CX302" s="1060">
        <f t="shared" si="329"/>
        <v>0</v>
      </c>
      <c r="DD302" s="293"/>
      <c r="DE302" s="338"/>
      <c r="DF302" s="338"/>
      <c r="DG302" s="338"/>
      <c r="DH302" s="338"/>
      <c r="DI302" s="338"/>
      <c r="DJ302" s="338"/>
      <c r="DK302" s="338"/>
      <c r="DL302" s="1103"/>
      <c r="DM302" s="338"/>
      <c r="DN302" s="338"/>
      <c r="DO302" s="338"/>
      <c r="DP302" s="338"/>
      <c r="DQ302" s="338"/>
      <c r="DR302" s="337"/>
      <c r="DS302" s="338"/>
      <c r="DT302" s="338"/>
      <c r="DU302" s="338"/>
      <c r="DV302" s="338"/>
      <c r="DW302" s="338"/>
      <c r="DX302" s="1103"/>
      <c r="DY302" s="338"/>
      <c r="DZ302" s="338"/>
      <c r="EA302" s="338"/>
      <c r="EB302" s="338"/>
      <c r="EC302" s="338"/>
      <c r="ED302" s="59">
        <f t="shared" si="330"/>
        <v>2.1045371344693116E-3</v>
      </c>
      <c r="EE302" s="338"/>
      <c r="EF302" s="338"/>
      <c r="EG302" s="338"/>
      <c r="EH302" s="338"/>
      <c r="EI302" s="338"/>
      <c r="EJ302" s="338"/>
      <c r="EK302" s="338"/>
      <c r="EL302" s="1103"/>
      <c r="EM302" s="338"/>
      <c r="EN302" s="338"/>
      <c r="ER302" s="1253"/>
      <c r="ES302" s="59">
        <f t="shared" si="331"/>
        <v>0</v>
      </c>
      <c r="ET302" s="60">
        <f t="shared" si="331"/>
        <v>0</v>
      </c>
      <c r="EU302" s="60">
        <f t="shared" si="331"/>
        <v>0</v>
      </c>
      <c r="EW302" s="1131"/>
      <c r="EX302" s="197" t="s">
        <v>721</v>
      </c>
      <c r="EY302" s="60">
        <f t="shared" ref="EY302:FO302" si="358">EY250/EY$215</f>
        <v>0.22160843189751583</v>
      </c>
      <c r="EZ302" s="60">
        <f t="shared" si="358"/>
        <v>0.53842574899054518</v>
      </c>
      <c r="FA302" s="60">
        <f t="shared" si="358"/>
        <v>0.43304522950406982</v>
      </c>
      <c r="FB302" s="60">
        <f t="shared" si="358"/>
        <v>0.11013787250396323</v>
      </c>
      <c r="FC302" s="60">
        <f t="shared" si="358"/>
        <v>0.14528646605974485</v>
      </c>
      <c r="FD302" s="112">
        <f t="shared" si="358"/>
        <v>0.23114628149969269</v>
      </c>
      <c r="FE302" s="112">
        <f t="shared" si="358"/>
        <v>0.13208113126696186</v>
      </c>
      <c r="FF302" s="112">
        <f t="shared" si="358"/>
        <v>0.35526156820103905</v>
      </c>
      <c r="FG302" s="112">
        <f t="shared" si="358"/>
        <v>0.57305494694333459</v>
      </c>
      <c r="FH302" s="112">
        <f t="shared" si="358"/>
        <v>0.32010307706382851</v>
      </c>
      <c r="FI302" s="112">
        <f t="shared" si="358"/>
        <v>0.53966372964532683</v>
      </c>
      <c r="FJ302" s="112">
        <f t="shared" si="358"/>
        <v>0.5122569498534264</v>
      </c>
      <c r="FK302" s="112">
        <f t="shared" si="358"/>
        <v>0.59676287212519097</v>
      </c>
      <c r="FL302" s="112">
        <f t="shared" si="358"/>
        <v>0.33568519157749394</v>
      </c>
      <c r="FM302" s="112">
        <f t="shared" si="358"/>
        <v>0.27063694450015757</v>
      </c>
      <c r="FN302" s="112">
        <f t="shared" si="358"/>
        <v>0.65952887627829992</v>
      </c>
      <c r="FO302" s="112">
        <f t="shared" si="358"/>
        <v>0.35416013027953325</v>
      </c>
      <c r="FP302" s="112">
        <f t="shared" ref="FP302:FQ302" si="359">FP250/FP$215</f>
        <v>0</v>
      </c>
      <c r="FQ302" s="1382">
        <f t="shared" si="359"/>
        <v>0</v>
      </c>
      <c r="FR302" s="677">
        <f t="shared" ref="FR302:GL302" si="360">FR250/FR$215</f>
        <v>0</v>
      </c>
      <c r="FS302" s="677">
        <f t="shared" si="360"/>
        <v>1.1764982705475423E-3</v>
      </c>
      <c r="FT302" s="677">
        <f t="shared" si="360"/>
        <v>0</v>
      </c>
      <c r="FU302" s="677">
        <f t="shared" si="360"/>
        <v>0</v>
      </c>
      <c r="FV302" s="677">
        <f t="shared" si="360"/>
        <v>0</v>
      </c>
      <c r="FW302" s="677">
        <f t="shared" si="360"/>
        <v>0</v>
      </c>
      <c r="FX302" s="677">
        <f t="shared" si="360"/>
        <v>4.5583279928885952E-2</v>
      </c>
      <c r="FY302" s="677">
        <f t="shared" si="360"/>
        <v>1.1615829747546474E-2</v>
      </c>
      <c r="FZ302" s="677">
        <f t="shared" si="360"/>
        <v>2.6732303090727817E-2</v>
      </c>
      <c r="GA302" s="677">
        <f t="shared" si="360"/>
        <v>5.4144018876669617E-3</v>
      </c>
      <c r="GB302" s="677">
        <f t="shared" si="360"/>
        <v>2.9147669116962874E-2</v>
      </c>
      <c r="GC302" s="677">
        <f t="shared" si="360"/>
        <v>0.17957917396534623</v>
      </c>
      <c r="GD302" s="677">
        <f t="shared" si="360"/>
        <v>0.11497536724180596</v>
      </c>
      <c r="GE302" s="677">
        <f t="shared" si="360"/>
        <v>1.6307255681950357E-2</v>
      </c>
      <c r="GF302" s="677">
        <f t="shared" si="360"/>
        <v>0</v>
      </c>
      <c r="GG302" s="677">
        <f t="shared" si="360"/>
        <v>2.184277896516899E-3</v>
      </c>
      <c r="GH302" s="677">
        <f t="shared" si="360"/>
        <v>0</v>
      </c>
      <c r="GI302" s="677">
        <f t="shared" si="360"/>
        <v>5.0041033647591025E-3</v>
      </c>
      <c r="GJ302" s="677">
        <f t="shared" si="360"/>
        <v>6.1424129824827478E-3</v>
      </c>
      <c r="GK302" s="677">
        <f t="shared" si="360"/>
        <v>2.3065491763819411E-2</v>
      </c>
      <c r="GL302" s="677">
        <f t="shared" si="360"/>
        <v>1.4831090359791266E-2</v>
      </c>
      <c r="GM302" s="1491">
        <f t="shared" ref="GM302:HH302" si="361">GM250/GM$215</f>
        <v>2.9185441941074523E-2</v>
      </c>
      <c r="GN302" s="112">
        <f t="shared" si="361"/>
        <v>1.1224642376513981E-2</v>
      </c>
      <c r="GO302" s="112">
        <f t="shared" si="361"/>
        <v>8.3153088199951937E-3</v>
      </c>
      <c r="GP302" s="112">
        <f t="shared" si="361"/>
        <v>0.11829596868486604</v>
      </c>
      <c r="GQ302" s="112">
        <f t="shared" si="361"/>
        <v>3.1838984813813191E-2</v>
      </c>
      <c r="GR302" s="112">
        <f t="shared" si="361"/>
        <v>0.11487949058929733</v>
      </c>
      <c r="GS302" s="112">
        <f t="shared" si="361"/>
        <v>0.44773830560802713</v>
      </c>
      <c r="GT302" s="112">
        <f t="shared" si="361"/>
        <v>9.8251359728639097E-3</v>
      </c>
      <c r="GU302" s="112">
        <f t="shared" si="361"/>
        <v>6.355510451023634E-2</v>
      </c>
      <c r="GV302" s="112">
        <f t="shared" si="361"/>
        <v>2.4434551733775178E-2</v>
      </c>
      <c r="GW302" s="112">
        <f t="shared" si="361"/>
        <v>3.4702473442981815E-2</v>
      </c>
      <c r="GX302" s="112">
        <f t="shared" si="361"/>
        <v>3.6876273154758506E-2</v>
      </c>
      <c r="GY302" s="112">
        <f t="shared" si="361"/>
        <v>3.1392788900888924E-2</v>
      </c>
      <c r="GZ302" s="112" t="e">
        <f t="shared" si="361"/>
        <v>#DIV/0!</v>
      </c>
      <c r="HA302" s="112">
        <f t="shared" si="361"/>
        <v>4.4623850263083908E-2</v>
      </c>
      <c r="HB302" s="112">
        <f t="shared" si="361"/>
        <v>4.2167021528270641E-2</v>
      </c>
      <c r="HC302" s="112">
        <f t="shared" si="361"/>
        <v>3.9281427621985698E-3</v>
      </c>
      <c r="HD302" s="112">
        <f t="shared" si="361"/>
        <v>1.9272948822095858E-2</v>
      </c>
      <c r="HE302" s="112">
        <f t="shared" si="361"/>
        <v>1.0073162973173577E-2</v>
      </c>
      <c r="HF302" s="112">
        <f t="shared" si="361"/>
        <v>2.3637844387501736E-3</v>
      </c>
      <c r="HG302" s="112" t="e">
        <f t="shared" si="361"/>
        <v>#DIV/0!</v>
      </c>
      <c r="HH302" s="112" t="e">
        <f t="shared" si="361"/>
        <v>#DIV/0!</v>
      </c>
      <c r="HI302" s="677">
        <f t="shared" si="336"/>
        <v>0</v>
      </c>
    </row>
    <row r="303" spans="1:217" s="60" customFormat="1" x14ac:dyDescent="0.25">
      <c r="A303" s="197" t="s">
        <v>722</v>
      </c>
      <c r="B303" s="642"/>
      <c r="C303" s="935">
        <f t="shared" si="294"/>
        <v>7.0795001648137609E-2</v>
      </c>
      <c r="D303" s="677">
        <f t="shared" si="304"/>
        <v>0.30020417967811674</v>
      </c>
      <c r="E303" s="677">
        <f t="shared" si="304"/>
        <v>6.0193276922365563E-2</v>
      </c>
      <c r="F303" s="677">
        <f t="shared" si="325"/>
        <v>0.35125553379970248</v>
      </c>
      <c r="G303" s="677">
        <f t="shared" si="325"/>
        <v>2.4329546400515246E-2</v>
      </c>
      <c r="H303" s="677">
        <f t="shared" si="325"/>
        <v>0.30993368231251828</v>
      </c>
      <c r="I303" s="677">
        <f t="shared" si="325"/>
        <v>1.3529975083169565</v>
      </c>
      <c r="J303" s="677">
        <f t="shared" si="325"/>
        <v>0.47396461104862958</v>
      </c>
      <c r="K303" s="677">
        <f t="shared" si="325"/>
        <v>1.3849281168984209</v>
      </c>
      <c r="L303" s="60">
        <f t="shared" si="325"/>
        <v>0.43560380316686076</v>
      </c>
      <c r="M303" s="677">
        <f t="shared" si="325"/>
        <v>0.37714502827257895</v>
      </c>
      <c r="N303" s="677">
        <f t="shared" si="304"/>
        <v>0.18961899357290857</v>
      </c>
      <c r="O303" s="677">
        <f t="shared" si="304"/>
        <v>0.10558069381598793</v>
      </c>
      <c r="P303" s="677">
        <f t="shared" si="304"/>
        <v>0.19114842797745699</v>
      </c>
      <c r="Q303" s="677">
        <f t="shared" si="304"/>
        <v>5.8144907378739744E-2</v>
      </c>
      <c r="R303" s="677">
        <f t="shared" si="304"/>
        <v>0.39568824420464194</v>
      </c>
      <c r="S303" s="677">
        <f t="shared" si="304"/>
        <v>0.25212882481803406</v>
      </c>
      <c r="T303" s="1064">
        <f t="shared" si="304"/>
        <v>8.7842079129074269E-2</v>
      </c>
      <c r="U303" s="677"/>
      <c r="V303" s="677"/>
      <c r="W303" s="677"/>
      <c r="X303" s="677"/>
      <c r="Y303" s="677"/>
      <c r="AI303" s="159">
        <f t="shared" ref="AI303:CV303" si="362">AI251/AI$215</f>
        <v>0</v>
      </c>
      <c r="AJ303" s="66">
        <f t="shared" si="362"/>
        <v>0</v>
      </c>
      <c r="AK303" s="66">
        <f t="shared" si="362"/>
        <v>0</v>
      </c>
      <c r="AL303" s="66">
        <f t="shared" si="362"/>
        <v>0</v>
      </c>
      <c r="AM303" s="66">
        <f t="shared" si="362"/>
        <v>0</v>
      </c>
      <c r="AN303" s="1091">
        <f t="shared" si="362"/>
        <v>0</v>
      </c>
      <c r="AO303" s="66"/>
      <c r="AP303" s="66"/>
      <c r="AQ303" s="66"/>
      <c r="AR303" s="66"/>
      <c r="AS303" s="66"/>
      <c r="AT303" s="59">
        <f t="shared" si="362"/>
        <v>2.789237311712571E-2</v>
      </c>
      <c r="AU303" s="60">
        <f t="shared" si="362"/>
        <v>6.1874293046106053E-3</v>
      </c>
      <c r="AV303" s="60">
        <f t="shared" si="362"/>
        <v>0</v>
      </c>
      <c r="AW303" s="60">
        <f t="shared" si="362"/>
        <v>0</v>
      </c>
      <c r="AX303" s="60">
        <f t="shared" si="362"/>
        <v>0</v>
      </c>
      <c r="AY303" s="60">
        <f t="shared" si="362"/>
        <v>0</v>
      </c>
      <c r="AZ303" s="60">
        <f t="shared" si="362"/>
        <v>0</v>
      </c>
      <c r="BA303" s="60">
        <f t="shared" si="362"/>
        <v>0</v>
      </c>
      <c r="BB303" s="1060">
        <f t="shared" si="362"/>
        <v>3.6192781616151429E-2</v>
      </c>
      <c r="BH303" s="59">
        <f t="shared" si="362"/>
        <v>0</v>
      </c>
      <c r="BI303" s="60">
        <f t="shared" si="362"/>
        <v>0</v>
      </c>
      <c r="BJ303" s="60">
        <f t="shared" si="362"/>
        <v>1.4061516770203968E-2</v>
      </c>
      <c r="BK303" s="60">
        <f t="shared" si="362"/>
        <v>2.9924071050612743E-2</v>
      </c>
      <c r="BL303" s="60">
        <f t="shared" si="362"/>
        <v>2.9376192215593164E-2</v>
      </c>
      <c r="BM303" s="60">
        <f t="shared" si="327"/>
        <v>3.1333115248403473E-2</v>
      </c>
      <c r="BN303" s="1222">
        <f t="shared" si="327"/>
        <v>7.876485736454035E-2</v>
      </c>
      <c r="BO303" s="338"/>
      <c r="BP303" s="338"/>
      <c r="BQ303" s="338"/>
      <c r="BR303" s="338"/>
      <c r="BS303" s="1156"/>
      <c r="BT303" s="338"/>
      <c r="BU303" s="338"/>
      <c r="BV303" s="338"/>
      <c r="BW303" s="338"/>
      <c r="BX303" s="338"/>
      <c r="BY303" s="743">
        <f t="shared" si="362"/>
        <v>1.011498383039885E-2</v>
      </c>
      <c r="BZ303" s="60">
        <f t="shared" si="362"/>
        <v>5.4772555278321004E-3</v>
      </c>
      <c r="CA303" s="60">
        <f t="shared" si="362"/>
        <v>1.284026323661382E-2</v>
      </c>
      <c r="CB303" s="60">
        <f t="shared" si="362"/>
        <v>1.0268585625450216E-2</v>
      </c>
      <c r="CC303" s="1060">
        <f t="shared" si="362"/>
        <v>1.9095220722364102E-2</v>
      </c>
      <c r="CK303" s="59">
        <f t="shared" si="362"/>
        <v>0</v>
      </c>
      <c r="CL303" s="60">
        <f t="shared" si="328"/>
        <v>0</v>
      </c>
      <c r="CM303" s="60">
        <f t="shared" si="362"/>
        <v>0</v>
      </c>
      <c r="CN303" s="60">
        <f t="shared" si="362"/>
        <v>0</v>
      </c>
      <c r="CO303" s="1060">
        <f t="shared" si="362"/>
        <v>0</v>
      </c>
      <c r="CU303" s="59">
        <f t="shared" si="362"/>
        <v>0</v>
      </c>
      <c r="CV303" s="60">
        <f t="shared" si="362"/>
        <v>0.15191474540332781</v>
      </c>
      <c r="CW303" s="60">
        <f t="shared" si="329"/>
        <v>0</v>
      </c>
      <c r="CX303" s="1060">
        <f t="shared" si="329"/>
        <v>0</v>
      </c>
      <c r="DD303" s="293"/>
      <c r="DE303" s="338"/>
      <c r="DF303" s="338"/>
      <c r="DG303" s="338"/>
      <c r="DH303" s="338"/>
      <c r="DI303" s="338"/>
      <c r="DJ303" s="338"/>
      <c r="DK303" s="338"/>
      <c r="DL303" s="1103"/>
      <c r="DM303" s="338"/>
      <c r="DN303" s="338"/>
      <c r="DO303" s="338"/>
      <c r="DP303" s="338"/>
      <c r="DQ303" s="338"/>
      <c r="DR303" s="337"/>
      <c r="DS303" s="338"/>
      <c r="DT303" s="338"/>
      <c r="DU303" s="338"/>
      <c r="DV303" s="338"/>
      <c r="DW303" s="338"/>
      <c r="DX303" s="1103"/>
      <c r="DY303" s="338"/>
      <c r="DZ303" s="338"/>
      <c r="EA303" s="338"/>
      <c r="EB303" s="338"/>
      <c r="EC303" s="338"/>
      <c r="ED303" s="59">
        <f t="shared" si="330"/>
        <v>1.2945556154886859E-2</v>
      </c>
      <c r="EE303" s="338"/>
      <c r="EF303" s="338"/>
      <c r="EG303" s="338"/>
      <c r="EH303" s="338"/>
      <c r="EI303" s="338"/>
      <c r="EJ303" s="338"/>
      <c r="EK303" s="338"/>
      <c r="EL303" s="1103"/>
      <c r="EM303" s="338"/>
      <c r="EN303" s="338"/>
      <c r="ER303" s="1253"/>
      <c r="ES303" s="59">
        <f t="shared" si="331"/>
        <v>0</v>
      </c>
      <c r="ET303" s="60">
        <f t="shared" si="331"/>
        <v>0</v>
      </c>
      <c r="EU303" s="60">
        <f t="shared" si="331"/>
        <v>0</v>
      </c>
      <c r="EW303" s="1131"/>
      <c r="EX303" s="197" t="s">
        <v>722</v>
      </c>
      <c r="EY303" s="60">
        <f t="shared" ref="EY303:FO303" si="363">EY251/EY$215</f>
        <v>0.13395126580133529</v>
      </c>
      <c r="EZ303" s="60">
        <f t="shared" si="363"/>
        <v>0.24527674847543243</v>
      </c>
      <c r="FA303" s="60">
        <f t="shared" si="363"/>
        <v>0.20594109255685156</v>
      </c>
      <c r="FB303" s="60">
        <f t="shared" si="363"/>
        <v>0.10453329917212445</v>
      </c>
      <c r="FC303" s="60">
        <f t="shared" si="363"/>
        <v>8.4854541763612804E-2</v>
      </c>
      <c r="FD303" s="112">
        <f t="shared" si="363"/>
        <v>0.17773509526736325</v>
      </c>
      <c r="FE303" s="112">
        <f t="shared" si="363"/>
        <v>4.4507927438937292E-2</v>
      </c>
      <c r="FF303" s="112">
        <f t="shared" si="363"/>
        <v>0.22476440739398332</v>
      </c>
      <c r="FG303" s="112">
        <f t="shared" si="363"/>
        <v>0.2011141183714969</v>
      </c>
      <c r="FH303" s="112">
        <f t="shared" si="363"/>
        <v>0.172089902717209</v>
      </c>
      <c r="FI303" s="112">
        <f t="shared" si="363"/>
        <v>0.19685478474236004</v>
      </c>
      <c r="FJ303" s="112">
        <f t="shared" si="363"/>
        <v>0.18105731239290215</v>
      </c>
      <c r="FK303" s="112">
        <f t="shared" si="363"/>
        <v>0.23967408508471311</v>
      </c>
      <c r="FL303" s="112">
        <f t="shared" si="363"/>
        <v>0.1842181567138419</v>
      </c>
      <c r="FM303" s="112">
        <f t="shared" si="363"/>
        <v>0.14655740523194177</v>
      </c>
      <c r="FN303" s="112">
        <f t="shared" si="363"/>
        <v>0.23325648755689543</v>
      </c>
      <c r="FO303" s="112">
        <f t="shared" si="363"/>
        <v>0.24960781677199587</v>
      </c>
      <c r="FP303" s="112">
        <f t="shared" ref="FP303:FQ303" si="364">FP251/FP$215</f>
        <v>0</v>
      </c>
      <c r="FQ303" s="1382">
        <f t="shared" si="364"/>
        <v>0</v>
      </c>
      <c r="FR303" s="677">
        <f t="shared" ref="FR303:GL303" si="365">FR251/FR$215</f>
        <v>7.8434679935902845E-3</v>
      </c>
      <c r="FS303" s="677">
        <f t="shared" si="365"/>
        <v>1.7294524577048873E-2</v>
      </c>
      <c r="FT303" s="677">
        <f t="shared" si="365"/>
        <v>1.6574237459037057E-2</v>
      </c>
      <c r="FU303" s="677">
        <f t="shared" si="365"/>
        <v>1.3982081943246991E-2</v>
      </c>
      <c r="FV303" s="677">
        <f t="shared" si="365"/>
        <v>0</v>
      </c>
      <c r="FW303" s="677">
        <f t="shared" si="365"/>
        <v>5.7166528583264292E-2</v>
      </c>
      <c r="FX303" s="677">
        <f t="shared" si="365"/>
        <v>0.14747896553862691</v>
      </c>
      <c r="FY303" s="677">
        <f t="shared" si="365"/>
        <v>2.1408737308434195E-2</v>
      </c>
      <c r="FZ303" s="677">
        <f t="shared" si="365"/>
        <v>3.4178713858424727E-2</v>
      </c>
      <c r="GA303" s="677">
        <f t="shared" si="365"/>
        <v>4.1082037669068388E-3</v>
      </c>
      <c r="GB303" s="677">
        <f t="shared" si="365"/>
        <v>2.5565274029961851E-2</v>
      </c>
      <c r="GC303" s="677">
        <f t="shared" si="365"/>
        <v>0.10767574868623768</v>
      </c>
      <c r="GD303" s="677">
        <f t="shared" si="365"/>
        <v>0.1178098216093402</v>
      </c>
      <c r="GE303" s="677">
        <f t="shared" si="365"/>
        <v>3.3754390862353732E-2</v>
      </c>
      <c r="GF303" s="677">
        <f t="shared" si="365"/>
        <v>1.8058572587610251E-2</v>
      </c>
      <c r="GG303" s="677">
        <f t="shared" si="365"/>
        <v>4.1759635483946733E-2</v>
      </c>
      <c r="GH303" s="677">
        <f t="shared" si="365"/>
        <v>1.3580696010670548E-2</v>
      </c>
      <c r="GI303" s="677">
        <f t="shared" si="365"/>
        <v>3.9912728437318599E-2</v>
      </c>
      <c r="GJ303" s="677">
        <f t="shared" si="365"/>
        <v>6.4078258891332373E-3</v>
      </c>
      <c r="GK303" s="677">
        <f t="shared" si="365"/>
        <v>1.0360633777759172E-2</v>
      </c>
      <c r="GL303" s="677">
        <f t="shared" si="365"/>
        <v>1.4124847961705968E-2</v>
      </c>
      <c r="GM303" s="1491">
        <f t="shared" ref="GM303:HH303" si="366">GM251/GM$215</f>
        <v>5.5528596187175046E-2</v>
      </c>
      <c r="GN303" s="112">
        <f t="shared" si="366"/>
        <v>9.4302945720978915E-2</v>
      </c>
      <c r="GO303" s="112">
        <f t="shared" si="366"/>
        <v>9.2506608988223979E-2</v>
      </c>
      <c r="GP303" s="112">
        <f t="shared" si="366"/>
        <v>0.22572314574754715</v>
      </c>
      <c r="GQ303" s="112">
        <f t="shared" si="366"/>
        <v>0.11003744539213647</v>
      </c>
      <c r="GR303" s="112">
        <f t="shared" si="366"/>
        <v>0.21694605954125859</v>
      </c>
      <c r="GS303" s="112">
        <f t="shared" si="366"/>
        <v>0.29056730241910911</v>
      </c>
      <c r="GT303" s="112">
        <f t="shared" si="366"/>
        <v>7.3805485700918189E-2</v>
      </c>
      <c r="GU303" s="112">
        <f t="shared" si="366"/>
        <v>0.25237611975253227</v>
      </c>
      <c r="GV303" s="112">
        <f t="shared" si="366"/>
        <v>5.935959116044158E-2</v>
      </c>
      <c r="GW303" s="112">
        <f t="shared" si="366"/>
        <v>6.3091852590225456E-2</v>
      </c>
      <c r="GX303" s="112">
        <f t="shared" si="366"/>
        <v>0.11625449768690388</v>
      </c>
      <c r="GY303" s="112">
        <f t="shared" si="366"/>
        <v>0.14339121043449365</v>
      </c>
      <c r="GZ303" s="112" t="e">
        <f t="shared" si="366"/>
        <v>#DIV/0!</v>
      </c>
      <c r="HA303" s="112">
        <f t="shared" si="366"/>
        <v>0.12354902197051854</v>
      </c>
      <c r="HB303" s="112">
        <f t="shared" si="366"/>
        <v>7.0016560208185474E-2</v>
      </c>
      <c r="HC303" s="112">
        <f t="shared" si="366"/>
        <v>0.17463372052652984</v>
      </c>
      <c r="HD303" s="112">
        <f t="shared" si="366"/>
        <v>7.8767262388302187E-2</v>
      </c>
      <c r="HE303" s="112">
        <f t="shared" si="366"/>
        <v>4.8004164216654939E-2</v>
      </c>
      <c r="HF303" s="112">
        <f t="shared" si="366"/>
        <v>1.8036271179707207E-2</v>
      </c>
      <c r="HG303" s="112" t="e">
        <f t="shared" si="366"/>
        <v>#DIV/0!</v>
      </c>
      <c r="HH303" s="112" t="e">
        <f t="shared" si="366"/>
        <v>#DIV/0!</v>
      </c>
      <c r="HI303" s="677">
        <f t="shared" si="336"/>
        <v>1.5350877192982455E-2</v>
      </c>
    </row>
    <row r="304" spans="1:217" s="60" customFormat="1" x14ac:dyDescent="0.25">
      <c r="A304" s="840" t="s">
        <v>723</v>
      </c>
      <c r="B304" s="642"/>
      <c r="C304" s="935">
        <f t="shared" si="294"/>
        <v>0.15850588834616883</v>
      </c>
      <c r="D304" s="677">
        <f t="shared" si="304"/>
        <v>7.8353951477300024E-2</v>
      </c>
      <c r="E304" s="677">
        <f t="shared" si="304"/>
        <v>3.0138253109539003E-2</v>
      </c>
      <c r="F304" s="677">
        <f t="shared" si="325"/>
        <v>3.1694710614494824E-2</v>
      </c>
      <c r="G304" s="677">
        <f t="shared" si="325"/>
        <v>7.8075367703436278E-3</v>
      </c>
      <c r="H304" s="677">
        <f t="shared" si="325"/>
        <v>1.4306982348755069E-2</v>
      </c>
      <c r="I304" s="677">
        <f t="shared" si="325"/>
        <v>7.0220983692864891E-2</v>
      </c>
      <c r="J304" s="677">
        <f t="shared" si="325"/>
        <v>3.1808833347522367E-2</v>
      </c>
      <c r="K304" s="677">
        <f t="shared" si="325"/>
        <v>0.10614962459176459</v>
      </c>
      <c r="L304" s="60">
        <f t="shared" si="325"/>
        <v>4.4853163651700334E-2</v>
      </c>
      <c r="M304" s="677">
        <f t="shared" si="325"/>
        <v>8.6887334331627292E-2</v>
      </c>
      <c r="N304" s="677">
        <f t="shared" si="304"/>
        <v>0.18961899357290857</v>
      </c>
      <c r="O304" s="677">
        <f t="shared" si="304"/>
        <v>2.5867052651253362E-2</v>
      </c>
      <c r="P304" s="677">
        <f t="shared" si="304"/>
        <v>2.3422137848730786E-2</v>
      </c>
      <c r="Q304" s="677">
        <f t="shared" si="304"/>
        <v>1.5956864071334327E-3</v>
      </c>
      <c r="R304" s="677">
        <f t="shared" si="304"/>
        <v>9.1159353002143215E-2</v>
      </c>
      <c r="S304" s="677">
        <f t="shared" si="304"/>
        <v>2.5713730478411419E-2</v>
      </c>
      <c r="T304" s="1064">
        <f t="shared" si="304"/>
        <v>4.4033465433729636E-3</v>
      </c>
      <c r="U304" s="677"/>
      <c r="V304" s="677"/>
      <c r="W304" s="677"/>
      <c r="X304" s="677"/>
      <c r="Y304" s="677"/>
      <c r="AI304" s="159">
        <f t="shared" ref="AI304:CV304" si="367">AI252/AI$215</f>
        <v>2.4535100308406364E-2</v>
      </c>
      <c r="AJ304" s="66">
        <f t="shared" si="367"/>
        <v>1.5845804568410324E-2</v>
      </c>
      <c r="AK304" s="66">
        <f t="shared" si="367"/>
        <v>4.6319258359269679E-2</v>
      </c>
      <c r="AL304" s="66">
        <f t="shared" si="367"/>
        <v>1.4965488724196062E-2</v>
      </c>
      <c r="AM304" s="66">
        <f t="shared" si="367"/>
        <v>1.0323784228166698E-2</v>
      </c>
      <c r="AN304" s="1091">
        <f t="shared" si="367"/>
        <v>1.7348071338431831E-2</v>
      </c>
      <c r="AO304" s="66"/>
      <c r="AP304" s="66"/>
      <c r="AQ304" s="66"/>
      <c r="AR304" s="66"/>
      <c r="AS304" s="66"/>
      <c r="AT304" s="59">
        <f t="shared" si="367"/>
        <v>4.5999761535710025E-2</v>
      </c>
      <c r="AU304" s="60">
        <f t="shared" si="367"/>
        <v>1.9836915233062652E-3</v>
      </c>
      <c r="AV304" s="60">
        <f t="shared" si="367"/>
        <v>0</v>
      </c>
      <c r="AW304" s="60">
        <f t="shared" si="367"/>
        <v>4.4656476736628483E-3</v>
      </c>
      <c r="AX304" s="60">
        <f t="shared" si="367"/>
        <v>2.0566851287232317E-3</v>
      </c>
      <c r="AY304" s="60">
        <f t="shared" si="367"/>
        <v>4.5081278208129114E-2</v>
      </c>
      <c r="AZ304" s="60">
        <f t="shared" si="367"/>
        <v>8.7923961789651839E-3</v>
      </c>
      <c r="BA304" s="60">
        <f t="shared" si="367"/>
        <v>5.8362077001957675E-2</v>
      </c>
      <c r="BB304" s="1060">
        <f t="shared" si="367"/>
        <v>0.12200985089179148</v>
      </c>
      <c r="BH304" s="59">
        <f t="shared" si="367"/>
        <v>0.1319865131440883</v>
      </c>
      <c r="BI304" s="60">
        <f t="shared" si="367"/>
        <v>3.4923728461314647E-2</v>
      </c>
      <c r="BJ304" s="60">
        <f t="shared" si="367"/>
        <v>1.1922955000307536E-2</v>
      </c>
      <c r="BK304" s="60">
        <f t="shared" si="367"/>
        <v>9.4960363514762867E-3</v>
      </c>
      <c r="BL304" s="60">
        <f t="shared" si="367"/>
        <v>9.5945452331669297E-3</v>
      </c>
      <c r="BM304" s="60">
        <f t="shared" si="327"/>
        <v>6.6468493839100737E-2</v>
      </c>
      <c r="BN304" s="1222">
        <f t="shared" si="327"/>
        <v>6.4118125865737499E-3</v>
      </c>
      <c r="BO304" s="338"/>
      <c r="BP304" s="338"/>
      <c r="BQ304" s="338"/>
      <c r="BR304" s="338"/>
      <c r="BS304" s="1156"/>
      <c r="BT304" s="338"/>
      <c r="BU304" s="338"/>
      <c r="BV304" s="338"/>
      <c r="BW304" s="338"/>
      <c r="BX304" s="338"/>
      <c r="BY304" s="743">
        <f t="shared" si="367"/>
        <v>1.3699245418613008E-2</v>
      </c>
      <c r="BZ304" s="60">
        <f t="shared" si="367"/>
        <v>4.5331594997789614E-3</v>
      </c>
      <c r="CA304" s="60">
        <f t="shared" si="367"/>
        <v>3.9335925815136103E-3</v>
      </c>
      <c r="CB304" s="60">
        <f t="shared" si="367"/>
        <v>9.2542228363935719E-3</v>
      </c>
      <c r="CC304" s="1060">
        <f t="shared" si="367"/>
        <v>3.1149215614739146E-2</v>
      </c>
      <c r="CK304" s="59">
        <f t="shared" si="367"/>
        <v>0</v>
      </c>
      <c r="CL304" s="60">
        <f t="shared" si="328"/>
        <v>0</v>
      </c>
      <c r="CM304" s="60">
        <f t="shared" si="367"/>
        <v>0</v>
      </c>
      <c r="CN304" s="60">
        <f t="shared" si="367"/>
        <v>0</v>
      </c>
      <c r="CO304" s="1060">
        <f t="shared" si="367"/>
        <v>0</v>
      </c>
      <c r="CU304" s="59">
        <f t="shared" si="367"/>
        <v>9.1225347882670938E-3</v>
      </c>
      <c r="CV304" s="60">
        <f t="shared" si="367"/>
        <v>3.8068817178019076E-3</v>
      </c>
      <c r="CW304" s="60">
        <f t="shared" si="329"/>
        <v>9.0766184992008628E-3</v>
      </c>
      <c r="CX304" s="1060">
        <f t="shared" si="329"/>
        <v>3.979720839030935E-3</v>
      </c>
      <c r="DD304" s="293"/>
      <c r="DE304" s="338"/>
      <c r="DF304" s="338"/>
      <c r="DG304" s="338"/>
      <c r="DH304" s="338"/>
      <c r="DI304" s="338"/>
      <c r="DJ304" s="338"/>
      <c r="DK304" s="338"/>
      <c r="DL304" s="1103"/>
      <c r="DM304" s="338"/>
      <c r="DN304" s="338"/>
      <c r="DO304" s="338"/>
      <c r="DP304" s="338"/>
      <c r="DQ304" s="338"/>
      <c r="DR304" s="337"/>
      <c r="DS304" s="338"/>
      <c r="DT304" s="338"/>
      <c r="DU304" s="338"/>
      <c r="DV304" s="338"/>
      <c r="DW304" s="338"/>
      <c r="DX304" s="1103"/>
      <c r="DY304" s="338"/>
      <c r="DZ304" s="338"/>
      <c r="EA304" s="338"/>
      <c r="EB304" s="338"/>
      <c r="EC304" s="338"/>
      <c r="ED304" s="59">
        <f t="shared" si="330"/>
        <v>1.5262315521403497E-2</v>
      </c>
      <c r="EE304" s="338"/>
      <c r="EF304" s="338"/>
      <c r="EG304" s="338"/>
      <c r="EH304" s="338"/>
      <c r="EI304" s="338"/>
      <c r="EJ304" s="338"/>
      <c r="EK304" s="338"/>
      <c r="EL304" s="1103"/>
      <c r="EM304" s="338"/>
      <c r="EN304" s="338"/>
      <c r="ER304" s="1253"/>
      <c r="ES304" s="59">
        <f t="shared" si="331"/>
        <v>3.3765209284536131E-3</v>
      </c>
      <c r="ET304" s="60">
        <f t="shared" si="331"/>
        <v>4.6985496823684523E-3</v>
      </c>
      <c r="EU304" s="60">
        <f t="shared" si="331"/>
        <v>1.2933110283121689E-2</v>
      </c>
      <c r="EW304" s="1131"/>
      <c r="EX304" s="840" t="s">
        <v>723</v>
      </c>
      <c r="EY304" s="60">
        <f t="shared" ref="EY304:FO304" si="368">EY252/EY$215</f>
        <v>0</v>
      </c>
      <c r="EZ304" s="60">
        <f t="shared" si="368"/>
        <v>0.156461341619448</v>
      </c>
      <c r="FA304" s="60">
        <f t="shared" si="368"/>
        <v>0</v>
      </c>
      <c r="FB304" s="60">
        <f t="shared" si="368"/>
        <v>0</v>
      </c>
      <c r="FC304" s="60">
        <f t="shared" si="368"/>
        <v>0</v>
      </c>
      <c r="FD304" s="112">
        <f t="shared" si="368"/>
        <v>0</v>
      </c>
      <c r="FE304" s="112">
        <f t="shared" si="368"/>
        <v>0</v>
      </c>
      <c r="FF304" s="112">
        <f t="shared" si="368"/>
        <v>0</v>
      </c>
      <c r="FG304" s="112">
        <f t="shared" si="368"/>
        <v>0</v>
      </c>
      <c r="FH304" s="112">
        <f t="shared" si="368"/>
        <v>0</v>
      </c>
      <c r="FI304" s="112">
        <f t="shared" si="368"/>
        <v>0</v>
      </c>
      <c r="FJ304" s="112">
        <f t="shared" si="368"/>
        <v>0</v>
      </c>
      <c r="FK304" s="112">
        <f t="shared" si="368"/>
        <v>0</v>
      </c>
      <c r="FL304" s="112">
        <f t="shared" si="368"/>
        <v>0</v>
      </c>
      <c r="FM304" s="112">
        <f t="shared" si="368"/>
        <v>0</v>
      </c>
      <c r="FN304" s="112">
        <f t="shared" si="368"/>
        <v>0</v>
      </c>
      <c r="FO304" s="112">
        <f t="shared" si="368"/>
        <v>0</v>
      </c>
      <c r="FP304" s="112">
        <f t="shared" ref="FP304:FQ304" si="369">FP252/FP$215</f>
        <v>0</v>
      </c>
      <c r="FQ304" s="1382">
        <f t="shared" si="369"/>
        <v>0</v>
      </c>
      <c r="FR304" s="677">
        <f t="shared" ref="FR304:GL304" si="370">FR252/FR$215</f>
        <v>0</v>
      </c>
      <c r="FS304" s="677">
        <f t="shared" si="370"/>
        <v>0</v>
      </c>
      <c r="FT304" s="677">
        <f t="shared" si="370"/>
        <v>0</v>
      </c>
      <c r="FU304" s="677">
        <f t="shared" si="370"/>
        <v>0</v>
      </c>
      <c r="FV304" s="677">
        <f t="shared" si="370"/>
        <v>0</v>
      </c>
      <c r="FW304" s="677">
        <f t="shared" si="370"/>
        <v>0</v>
      </c>
      <c r="FX304" s="677">
        <f t="shared" si="370"/>
        <v>0</v>
      </c>
      <c r="FY304" s="677">
        <f t="shared" si="370"/>
        <v>0</v>
      </c>
      <c r="FZ304" s="677">
        <f t="shared" si="370"/>
        <v>0</v>
      </c>
      <c r="GA304" s="677">
        <f t="shared" si="370"/>
        <v>0</v>
      </c>
      <c r="GB304" s="677">
        <f t="shared" si="370"/>
        <v>0</v>
      </c>
      <c r="GC304" s="677">
        <f t="shared" si="370"/>
        <v>0</v>
      </c>
      <c r="GD304" s="677">
        <f t="shared" si="370"/>
        <v>0</v>
      </c>
      <c r="GE304" s="677">
        <f t="shared" si="370"/>
        <v>0</v>
      </c>
      <c r="GF304" s="677">
        <f t="shared" si="370"/>
        <v>0</v>
      </c>
      <c r="GG304" s="677">
        <f t="shared" si="370"/>
        <v>0</v>
      </c>
      <c r="GH304" s="677">
        <f t="shared" si="370"/>
        <v>0</v>
      </c>
      <c r="GI304" s="677">
        <f t="shared" si="370"/>
        <v>0</v>
      </c>
      <c r="GJ304" s="677">
        <f t="shared" si="370"/>
        <v>0</v>
      </c>
      <c r="GK304" s="677">
        <f t="shared" si="370"/>
        <v>0</v>
      </c>
      <c r="GL304" s="677">
        <f t="shared" si="370"/>
        <v>0</v>
      </c>
      <c r="GM304" s="1491">
        <f t="shared" ref="GM304:HH304" si="371">GM252/GM$215</f>
        <v>0</v>
      </c>
      <c r="GN304" s="112">
        <f t="shared" si="371"/>
        <v>0.21939889348552061</v>
      </c>
      <c r="GO304" s="112">
        <f t="shared" si="371"/>
        <v>0.24295121365056477</v>
      </c>
      <c r="GP304" s="112">
        <f t="shared" si="371"/>
        <v>0.17937064714554421</v>
      </c>
      <c r="GQ304" s="112">
        <f t="shared" si="371"/>
        <v>0.36040149781568548</v>
      </c>
      <c r="GR304" s="112">
        <f t="shared" si="371"/>
        <v>0.16025858805486259</v>
      </c>
      <c r="GS304" s="112">
        <f t="shared" si="371"/>
        <v>0.18892815794284321</v>
      </c>
      <c r="GT304" s="112">
        <f t="shared" si="371"/>
        <v>0.4066417139403864</v>
      </c>
      <c r="GU304" s="112">
        <f t="shared" si="371"/>
        <v>0.14781709244911104</v>
      </c>
      <c r="GV304" s="112">
        <f t="shared" si="371"/>
        <v>9.8736350388277799E-2</v>
      </c>
      <c r="GW304" s="112">
        <f t="shared" si="371"/>
        <v>0.11137822862001232</v>
      </c>
      <c r="GX304" s="112">
        <f t="shared" si="371"/>
        <v>0.26947093875530681</v>
      </c>
      <c r="GY304" s="112">
        <f t="shared" si="371"/>
        <v>0.21761028495472293</v>
      </c>
      <c r="GZ304" s="112" t="e">
        <f t="shared" si="371"/>
        <v>#DIV/0!</v>
      </c>
      <c r="HA304" s="112">
        <f t="shared" si="371"/>
        <v>0.15870385990279953</v>
      </c>
      <c r="HB304" s="112">
        <f t="shared" si="371"/>
        <v>0.12626449018216229</v>
      </c>
      <c r="HC304" s="112">
        <f t="shared" si="371"/>
        <v>0.27185525389094445</v>
      </c>
      <c r="HD304" s="112">
        <f t="shared" si="371"/>
        <v>0.15050771730300569</v>
      </c>
      <c r="HE304" s="112">
        <f t="shared" si="371"/>
        <v>0.11447740044919559</v>
      </c>
      <c r="HF304" s="112">
        <f t="shared" si="371"/>
        <v>4.5805772401326897E-2</v>
      </c>
      <c r="HG304" s="112" t="e">
        <f t="shared" si="371"/>
        <v>#DIV/0!</v>
      </c>
      <c r="HH304" s="112" t="e">
        <f t="shared" si="371"/>
        <v>#DIV/0!</v>
      </c>
      <c r="HI304" s="677">
        <f t="shared" si="336"/>
        <v>0</v>
      </c>
    </row>
    <row r="305" spans="1:217" s="60" customFormat="1" x14ac:dyDescent="0.25">
      <c r="A305" s="197" t="s">
        <v>724</v>
      </c>
      <c r="B305" s="642"/>
      <c r="C305" s="935">
        <f t="shared" si="294"/>
        <v>0.11550447993767043</v>
      </c>
      <c r="D305" s="677">
        <f t="shared" si="304"/>
        <v>0.16473997117463368</v>
      </c>
      <c r="E305" s="677">
        <f t="shared" si="304"/>
        <v>3.687982614324687E-2</v>
      </c>
      <c r="F305" s="677">
        <f t="shared" si="325"/>
        <v>5.9102563522820284E-2</v>
      </c>
      <c r="G305" s="677">
        <f t="shared" si="325"/>
        <v>1.2368505220359182E-2</v>
      </c>
      <c r="H305" s="677">
        <f t="shared" si="325"/>
        <v>5.6258704469349351E-2</v>
      </c>
      <c r="I305" s="677">
        <f t="shared" si="325"/>
        <v>2.2593075027344974E-2</v>
      </c>
      <c r="J305" s="677">
        <f t="shared" si="325"/>
        <v>8.1684044502793752E-3</v>
      </c>
      <c r="K305" s="677">
        <f t="shared" si="325"/>
        <v>0.10457560351503316</v>
      </c>
      <c r="L305" s="60">
        <f t="shared" si="325"/>
        <v>5.215142985504323E-2</v>
      </c>
      <c r="M305" s="677">
        <f t="shared" si="325"/>
        <v>8.6359877522740984E-3</v>
      </c>
      <c r="N305" s="677">
        <f t="shared" si="304"/>
        <v>0.147462376660112</v>
      </c>
      <c r="O305" s="677">
        <f t="shared" si="304"/>
        <v>0.12091575712528417</v>
      </c>
      <c r="P305" s="677">
        <f t="shared" si="304"/>
        <v>1.3407740560007814E-2</v>
      </c>
      <c r="Q305" s="677">
        <f t="shared" si="304"/>
        <v>6.7871449597744132E-2</v>
      </c>
      <c r="R305" s="677">
        <f t="shared" si="304"/>
        <v>9.0605962547659572E-3</v>
      </c>
      <c r="S305" s="677">
        <f t="shared" si="304"/>
        <v>2.1827079358349235E-2</v>
      </c>
      <c r="T305" s="1064">
        <f t="shared" si="304"/>
        <v>8.9472254232365531E-3</v>
      </c>
      <c r="U305" s="677"/>
      <c r="V305" s="677"/>
      <c r="W305" s="677"/>
      <c r="X305" s="677"/>
      <c r="Y305" s="677"/>
      <c r="AI305" s="159">
        <f t="shared" ref="AI305:CV305" si="372">AI253/AI$215</f>
        <v>0</v>
      </c>
      <c r="AJ305" s="66">
        <f t="shared" si="372"/>
        <v>0</v>
      </c>
      <c r="AK305" s="66">
        <f t="shared" si="372"/>
        <v>0</v>
      </c>
      <c r="AL305" s="66">
        <f t="shared" si="372"/>
        <v>0</v>
      </c>
      <c r="AM305" s="66">
        <f t="shared" si="372"/>
        <v>0</v>
      </c>
      <c r="AN305" s="1091">
        <f t="shared" si="372"/>
        <v>0</v>
      </c>
      <c r="AO305" s="66"/>
      <c r="AP305" s="66"/>
      <c r="AQ305" s="66"/>
      <c r="AR305" s="66"/>
      <c r="AS305" s="66"/>
      <c r="AT305" s="59">
        <f t="shared" si="372"/>
        <v>5.9234529629188029E-2</v>
      </c>
      <c r="AU305" s="60">
        <f t="shared" si="372"/>
        <v>9.6888558742592806E-2</v>
      </c>
      <c r="AV305" s="60">
        <f t="shared" si="372"/>
        <v>6.8353663772648593E-2</v>
      </c>
      <c r="AW305" s="60">
        <f t="shared" si="372"/>
        <v>4.71678508738963E-2</v>
      </c>
      <c r="AX305" s="60">
        <f t="shared" si="372"/>
        <v>6.4032365729130958E-2</v>
      </c>
      <c r="AY305" s="60">
        <f t="shared" si="372"/>
        <v>9.600786271289459E-2</v>
      </c>
      <c r="AZ305" s="60">
        <f t="shared" si="372"/>
        <v>4.7390011378957535E-2</v>
      </c>
      <c r="BA305" s="60">
        <f t="shared" si="372"/>
        <v>9.6285075044280785E-2</v>
      </c>
      <c r="BB305" s="1060">
        <f t="shared" si="372"/>
        <v>2.0710407315884142E-2</v>
      </c>
      <c r="BH305" s="59">
        <f t="shared" si="372"/>
        <v>7.5600076481478887E-2</v>
      </c>
      <c r="BI305" s="60">
        <f t="shared" si="372"/>
        <v>7.1168296163562392E-2</v>
      </c>
      <c r="BJ305" s="60">
        <f t="shared" si="372"/>
        <v>4.3471472437629222E-2</v>
      </c>
      <c r="BK305" s="60">
        <f t="shared" si="372"/>
        <v>6.3526565296929405E-2</v>
      </c>
      <c r="BL305" s="60">
        <f t="shared" si="372"/>
        <v>9.0182231421729778E-2</v>
      </c>
      <c r="BM305" s="60">
        <f t="shared" si="327"/>
        <v>0.3689570325278414</v>
      </c>
      <c r="BN305" s="1222">
        <f t="shared" si="327"/>
        <v>6.2842427444652307E-2</v>
      </c>
      <c r="BO305" s="338"/>
      <c r="BP305" s="338"/>
      <c r="BQ305" s="338"/>
      <c r="BR305" s="338"/>
      <c r="BS305" s="1156"/>
      <c r="BT305" s="338"/>
      <c r="BU305" s="338"/>
      <c r="BV305" s="338"/>
      <c r="BW305" s="338"/>
      <c r="BX305" s="338"/>
      <c r="BY305" s="743">
        <f t="shared" si="372"/>
        <v>2.9347826086956522E-2</v>
      </c>
      <c r="BZ305" s="60">
        <f t="shared" si="372"/>
        <v>1.3666913929912108E-2</v>
      </c>
      <c r="CA305" s="60">
        <f t="shared" si="372"/>
        <v>2.7295842058031709E-2</v>
      </c>
      <c r="CB305" s="60">
        <f t="shared" si="372"/>
        <v>1.2098848918748071E-2</v>
      </c>
      <c r="CC305" s="1060">
        <f t="shared" si="372"/>
        <v>1.4045968624589567E-2</v>
      </c>
      <c r="CK305" s="59">
        <f t="shared" si="372"/>
        <v>0</v>
      </c>
      <c r="CL305" s="60">
        <f t="shared" si="328"/>
        <v>0.13962407891453116</v>
      </c>
      <c r="CM305" s="60">
        <f t="shared" si="372"/>
        <v>0</v>
      </c>
      <c r="CN305" s="60">
        <f t="shared" si="372"/>
        <v>1.0062110970709562E-2</v>
      </c>
      <c r="CO305" s="1060">
        <f t="shared" si="372"/>
        <v>1.1262739216027641E-2</v>
      </c>
      <c r="CU305" s="59">
        <f t="shared" si="372"/>
        <v>0</v>
      </c>
      <c r="CV305" s="60">
        <f t="shared" si="372"/>
        <v>0</v>
      </c>
      <c r="CW305" s="60">
        <f t="shared" si="329"/>
        <v>0</v>
      </c>
      <c r="CX305" s="1060">
        <f t="shared" si="329"/>
        <v>0</v>
      </c>
      <c r="DD305" s="293"/>
      <c r="DE305" s="338"/>
      <c r="DF305" s="338"/>
      <c r="DG305" s="338"/>
      <c r="DH305" s="338"/>
      <c r="DI305" s="338"/>
      <c r="DJ305" s="338"/>
      <c r="DK305" s="338"/>
      <c r="DL305" s="1103"/>
      <c r="DM305" s="338"/>
      <c r="DN305" s="338"/>
      <c r="DO305" s="338"/>
      <c r="DP305" s="338"/>
      <c r="DQ305" s="338"/>
      <c r="DR305" s="337"/>
      <c r="DS305" s="338"/>
      <c r="DT305" s="338"/>
      <c r="DU305" s="338"/>
      <c r="DV305" s="338"/>
      <c r="DW305" s="338"/>
      <c r="DX305" s="1103"/>
      <c r="DY305" s="338"/>
      <c r="DZ305" s="338"/>
      <c r="EA305" s="338"/>
      <c r="EB305" s="338"/>
      <c r="EC305" s="338"/>
      <c r="ED305" s="59">
        <f t="shared" si="330"/>
        <v>4.5238705798088232E-2</v>
      </c>
      <c r="EE305" s="338"/>
      <c r="EF305" s="338"/>
      <c r="EG305" s="338"/>
      <c r="EH305" s="338"/>
      <c r="EI305" s="338"/>
      <c r="EJ305" s="338"/>
      <c r="EK305" s="338"/>
      <c r="EL305" s="1103"/>
      <c r="EM305" s="338"/>
      <c r="EN305" s="338"/>
      <c r="ER305" s="1253"/>
      <c r="ES305" s="59">
        <f t="shared" si="331"/>
        <v>0</v>
      </c>
      <c r="ET305" s="60">
        <f t="shared" si="331"/>
        <v>0</v>
      </c>
      <c r="EU305" s="60">
        <f t="shared" si="331"/>
        <v>0</v>
      </c>
      <c r="EW305" s="1131"/>
      <c r="EX305" s="197" t="s">
        <v>724</v>
      </c>
      <c r="EY305" s="60">
        <f t="shared" ref="EY305:FO305" si="373">EY253/EY$215</f>
        <v>4.2159487579218488E-2</v>
      </c>
      <c r="EZ305" s="60">
        <f t="shared" si="373"/>
        <v>0.13499277180505476</v>
      </c>
      <c r="FA305" s="60">
        <f t="shared" si="373"/>
        <v>5.0633548711924145E-2</v>
      </c>
      <c r="FB305" s="60">
        <f t="shared" si="373"/>
        <v>0.15891367355762301</v>
      </c>
      <c r="FC305" s="60">
        <f t="shared" si="373"/>
        <v>6.2352628866784304E-2</v>
      </c>
      <c r="FD305" s="112">
        <f t="shared" si="373"/>
        <v>0.20104486785494777</v>
      </c>
      <c r="FE305" s="112">
        <f t="shared" si="373"/>
        <v>9.7843165262105417E-2</v>
      </c>
      <c r="FF305" s="112">
        <f t="shared" si="373"/>
        <v>0.1994986106077081</v>
      </c>
      <c r="FG305" s="112">
        <f t="shared" si="373"/>
        <v>5.6192808351591697E-2</v>
      </c>
      <c r="FH305" s="112">
        <f t="shared" si="373"/>
        <v>0.1213900155530481</v>
      </c>
      <c r="FI305" s="112">
        <f t="shared" si="373"/>
        <v>0.15228362703546733</v>
      </c>
      <c r="FJ305" s="112">
        <f t="shared" si="373"/>
        <v>7.6246583490292161E-2</v>
      </c>
      <c r="FK305" s="112">
        <f t="shared" si="373"/>
        <v>0.2971496208211184</v>
      </c>
      <c r="FL305" s="112">
        <f t="shared" si="373"/>
        <v>0.11780462547462893</v>
      </c>
      <c r="FM305" s="112">
        <f t="shared" si="373"/>
        <v>0.20122632589324088</v>
      </c>
      <c r="FN305" s="112">
        <f t="shared" si="373"/>
        <v>0.2008039250458119</v>
      </c>
      <c r="FO305" s="112">
        <f t="shared" si="373"/>
        <v>0.13434329852240301</v>
      </c>
      <c r="FP305" s="112">
        <f t="shared" ref="FP305:FQ305" si="374">FP253/FP$215</f>
        <v>0</v>
      </c>
      <c r="FQ305" s="1382">
        <f t="shared" si="374"/>
        <v>0</v>
      </c>
      <c r="FR305" s="677">
        <f t="shared" ref="FR305:GL305" si="375">FR253/FR$215</f>
        <v>6.3464620055663319E-3</v>
      </c>
      <c r="FS305" s="677">
        <f t="shared" si="375"/>
        <v>1.868279253629497E-2</v>
      </c>
      <c r="FT305" s="677">
        <f t="shared" si="375"/>
        <v>0</v>
      </c>
      <c r="FU305" s="677">
        <f t="shared" si="375"/>
        <v>0</v>
      </c>
      <c r="FV305" s="677">
        <f t="shared" si="375"/>
        <v>0</v>
      </c>
      <c r="FW305" s="677">
        <f t="shared" si="375"/>
        <v>0</v>
      </c>
      <c r="FX305" s="677">
        <f t="shared" si="375"/>
        <v>0</v>
      </c>
      <c r="FY305" s="677">
        <f t="shared" si="375"/>
        <v>0</v>
      </c>
      <c r="FZ305" s="677">
        <f t="shared" si="375"/>
        <v>0</v>
      </c>
      <c r="GA305" s="677">
        <f t="shared" si="375"/>
        <v>0</v>
      </c>
      <c r="GB305" s="677">
        <f t="shared" si="375"/>
        <v>0</v>
      </c>
      <c r="GC305" s="677">
        <f t="shared" si="375"/>
        <v>0</v>
      </c>
      <c r="GD305" s="677">
        <f t="shared" si="375"/>
        <v>0</v>
      </c>
      <c r="GE305" s="677">
        <f t="shared" si="375"/>
        <v>0</v>
      </c>
      <c r="GF305" s="677">
        <f t="shared" si="375"/>
        <v>0</v>
      </c>
      <c r="GG305" s="677">
        <f t="shared" si="375"/>
        <v>2.686896681306809E-2</v>
      </c>
      <c r="GH305" s="677">
        <f t="shared" si="375"/>
        <v>0</v>
      </c>
      <c r="GI305" s="677">
        <f t="shared" si="375"/>
        <v>1.7954722872755659E-2</v>
      </c>
      <c r="GJ305" s="677">
        <f t="shared" si="375"/>
        <v>2.2635929324334572E-2</v>
      </c>
      <c r="GK305" s="677">
        <f t="shared" si="375"/>
        <v>0</v>
      </c>
      <c r="GL305" s="677">
        <f t="shared" si="375"/>
        <v>0</v>
      </c>
      <c r="GM305" s="1491">
        <f t="shared" ref="GM305:HH305" si="376">GM253/GM$215</f>
        <v>0</v>
      </c>
      <c r="GN305" s="112">
        <f t="shared" si="376"/>
        <v>0</v>
      </c>
      <c r="GO305" s="112">
        <f t="shared" si="376"/>
        <v>0</v>
      </c>
      <c r="GP305" s="112">
        <f t="shared" si="376"/>
        <v>0</v>
      </c>
      <c r="GQ305" s="112">
        <f t="shared" si="376"/>
        <v>0</v>
      </c>
      <c r="GR305" s="112">
        <f t="shared" si="376"/>
        <v>0</v>
      </c>
      <c r="GS305" s="112">
        <f t="shared" si="376"/>
        <v>0</v>
      </c>
      <c r="GT305" s="112">
        <f t="shared" si="376"/>
        <v>0</v>
      </c>
      <c r="GU305" s="112">
        <f t="shared" si="376"/>
        <v>0</v>
      </c>
      <c r="GV305" s="112">
        <f t="shared" si="376"/>
        <v>0</v>
      </c>
      <c r="GW305" s="112">
        <f t="shared" si="376"/>
        <v>0</v>
      </c>
      <c r="GX305" s="112">
        <f t="shared" si="376"/>
        <v>0</v>
      </c>
      <c r="GY305" s="112">
        <f t="shared" si="376"/>
        <v>0</v>
      </c>
      <c r="GZ305" s="112" t="e">
        <f t="shared" si="376"/>
        <v>#DIV/0!</v>
      </c>
      <c r="HA305" s="112">
        <f t="shared" si="376"/>
        <v>0</v>
      </c>
      <c r="HB305" s="112">
        <f t="shared" si="376"/>
        <v>0</v>
      </c>
      <c r="HC305" s="112">
        <f t="shared" si="376"/>
        <v>0</v>
      </c>
      <c r="HD305" s="112">
        <f t="shared" si="376"/>
        <v>0</v>
      </c>
      <c r="HE305" s="112">
        <f t="shared" si="376"/>
        <v>0</v>
      </c>
      <c r="HF305" s="112">
        <f t="shared" si="376"/>
        <v>0</v>
      </c>
      <c r="HG305" s="112" t="e">
        <f t="shared" si="376"/>
        <v>#DIV/0!</v>
      </c>
      <c r="HH305" s="112" t="e">
        <f t="shared" si="376"/>
        <v>#DIV/0!</v>
      </c>
      <c r="HI305" s="677">
        <f t="shared" si="336"/>
        <v>0</v>
      </c>
    </row>
    <row r="306" spans="1:217" s="60" customFormat="1" x14ac:dyDescent="0.25">
      <c r="A306" s="840" t="s">
        <v>725</v>
      </c>
      <c r="B306" s="642"/>
      <c r="C306" s="935">
        <f>C254/C$215</f>
        <v>5.1346977914956099E-2</v>
      </c>
      <c r="D306" s="677">
        <f t="shared" ref="D306:T306" si="377">D254/D$215</f>
        <v>2.3390583713668027E-2</v>
      </c>
      <c r="E306" s="677">
        <f t="shared" si="377"/>
        <v>1.9494150829981041E-2</v>
      </c>
      <c r="F306" s="677">
        <f t="shared" si="325"/>
        <v>0.12008627979433936</v>
      </c>
      <c r="G306" s="677">
        <f t="shared" si="325"/>
        <v>2.4609951761515241E-2</v>
      </c>
      <c r="H306" s="677">
        <f t="shared" si="325"/>
        <v>0.73623984387620112</v>
      </c>
      <c r="I306" s="677">
        <f t="shared" si="325"/>
        <v>0.65442307779588171</v>
      </c>
      <c r="J306" s="677">
        <f t="shared" si="325"/>
        <v>0.63709970113407743</v>
      </c>
      <c r="K306" s="677">
        <f t="shared" si="325"/>
        <v>0.14646813238611495</v>
      </c>
      <c r="L306" s="60">
        <f t="shared" si="325"/>
        <v>0.38304895156188395</v>
      </c>
      <c r="M306" s="677">
        <f t="shared" si="325"/>
        <v>5.1623717676508057E-2</v>
      </c>
      <c r="N306" s="677">
        <f t="shared" si="377"/>
        <v>0.15737795784778219</v>
      </c>
      <c r="O306" s="677">
        <f t="shared" si="377"/>
        <v>0.17517962627303194</v>
      </c>
      <c r="P306" s="677">
        <f t="shared" si="377"/>
        <v>8.9428822607565586E-2</v>
      </c>
      <c r="Q306" s="677">
        <f t="shared" si="377"/>
        <v>4.5889083123353706E-2</v>
      </c>
      <c r="R306" s="677">
        <f t="shared" si="377"/>
        <v>5.4161918295182222E-2</v>
      </c>
      <c r="S306" s="677">
        <f t="shared" si="377"/>
        <v>0.38637728782418201</v>
      </c>
      <c r="T306" s="1064">
        <f t="shared" si="377"/>
        <v>0.142218724528514</v>
      </c>
      <c r="U306" s="677"/>
      <c r="V306" s="677"/>
      <c r="W306" s="677"/>
      <c r="X306" s="677"/>
      <c r="Y306" s="677"/>
      <c r="AI306" s="159">
        <f t="shared" ref="AI306:CV306" si="378">AI254/AI$215</f>
        <v>0</v>
      </c>
      <c r="AJ306" s="66">
        <f t="shared" si="378"/>
        <v>0</v>
      </c>
      <c r="AK306" s="66">
        <f t="shared" si="378"/>
        <v>0</v>
      </c>
      <c r="AL306" s="66">
        <f t="shared" si="378"/>
        <v>0</v>
      </c>
      <c r="AM306" s="66">
        <f t="shared" si="378"/>
        <v>5.3437045468917978E-3</v>
      </c>
      <c r="AN306" s="1091">
        <f t="shared" si="378"/>
        <v>0</v>
      </c>
      <c r="AO306" s="66"/>
      <c r="AP306" s="66"/>
      <c r="AQ306" s="66"/>
      <c r="AR306" s="66"/>
      <c r="AS306" s="66"/>
      <c r="AT306" s="59">
        <f t="shared" si="378"/>
        <v>1.0408568816819681</v>
      </c>
      <c r="AU306" s="60">
        <f t="shared" si="378"/>
        <v>0.45189337024969189</v>
      </c>
      <c r="AV306" s="60">
        <f t="shared" si="378"/>
        <v>0.26249090440701256</v>
      </c>
      <c r="AW306" s="60">
        <f t="shared" si="378"/>
        <v>0.17697671231059686</v>
      </c>
      <c r="AX306" s="60">
        <f t="shared" si="378"/>
        <v>0.30086236446625414</v>
      </c>
      <c r="AY306" s="60">
        <f t="shared" si="378"/>
        <v>0.40943870403179572</v>
      </c>
      <c r="AZ306" s="60">
        <f t="shared" si="378"/>
        <v>0.33562665544707826</v>
      </c>
      <c r="BA306" s="60">
        <f t="shared" si="378"/>
        <v>0.5903514496131258</v>
      </c>
      <c r="BB306" s="1060">
        <f t="shared" si="378"/>
        <v>6.3400406811572274E-2</v>
      </c>
      <c r="BH306" s="59">
        <f t="shared" si="378"/>
        <v>0.47519714966585985</v>
      </c>
      <c r="BI306" s="60">
        <f t="shared" si="378"/>
        <v>0.55626728983184703</v>
      </c>
      <c r="BJ306" s="60">
        <f t="shared" si="378"/>
        <v>2.254006254820044E-2</v>
      </c>
      <c r="BK306" s="60">
        <f t="shared" si="378"/>
        <v>0.40691818950764208</v>
      </c>
      <c r="BL306" s="60">
        <f t="shared" si="378"/>
        <v>0.46220219976460086</v>
      </c>
      <c r="BM306" s="60">
        <f t="shared" si="327"/>
        <v>1.0327079985018512</v>
      </c>
      <c r="BN306" s="1222">
        <f t="shared" si="327"/>
        <v>0.57477353972991374</v>
      </c>
      <c r="BO306" s="338"/>
      <c r="BP306" s="338"/>
      <c r="BQ306" s="338"/>
      <c r="BR306" s="338"/>
      <c r="BS306" s="1156"/>
      <c r="BT306" s="338"/>
      <c r="BU306" s="338"/>
      <c r="BV306" s="338"/>
      <c r="BW306" s="338"/>
      <c r="BX306" s="338"/>
      <c r="BY306" s="743">
        <f t="shared" si="378"/>
        <v>0.33522278117139775</v>
      </c>
      <c r="BZ306" s="60">
        <f t="shared" si="378"/>
        <v>2.3407587235222276E-2</v>
      </c>
      <c r="CA306" s="60">
        <f t="shared" si="378"/>
        <v>0.52581513610529462</v>
      </c>
      <c r="CB306" s="60">
        <f t="shared" si="378"/>
        <v>0.13199212031224733</v>
      </c>
      <c r="CC306" s="1060">
        <f t="shared" si="378"/>
        <v>0.15747537395111275</v>
      </c>
      <c r="CK306" s="59">
        <f t="shared" si="378"/>
        <v>0</v>
      </c>
      <c r="CL306" s="60">
        <f t="shared" si="328"/>
        <v>3.3369235416967673E-2</v>
      </c>
      <c r="CM306" s="60">
        <f t="shared" si="378"/>
        <v>0</v>
      </c>
      <c r="CN306" s="60">
        <f t="shared" si="378"/>
        <v>3.9018258887083726E-2</v>
      </c>
      <c r="CO306" s="1060">
        <f t="shared" si="378"/>
        <v>0</v>
      </c>
      <c r="CU306" s="59">
        <f t="shared" si="378"/>
        <v>0.27376989688657521</v>
      </c>
      <c r="CV306" s="60">
        <f t="shared" si="378"/>
        <v>0</v>
      </c>
      <c r="CW306" s="60">
        <f t="shared" si="329"/>
        <v>0.36025625004110789</v>
      </c>
      <c r="CX306" s="1060">
        <f t="shared" si="329"/>
        <v>9.1501328723651285E-2</v>
      </c>
      <c r="DD306" s="293"/>
      <c r="DE306" s="338"/>
      <c r="DF306" s="338"/>
      <c r="DG306" s="338"/>
      <c r="DH306" s="338"/>
      <c r="DI306" s="338"/>
      <c r="DJ306" s="338"/>
      <c r="DK306" s="338"/>
      <c r="DL306" s="1103"/>
      <c r="DM306" s="338"/>
      <c r="DN306" s="338"/>
      <c r="DO306" s="338"/>
      <c r="DP306" s="338"/>
      <c r="DQ306" s="338"/>
      <c r="DR306" s="337"/>
      <c r="DS306" s="338"/>
      <c r="DT306" s="338"/>
      <c r="DU306" s="338"/>
      <c r="DV306" s="338"/>
      <c r="DW306" s="338"/>
      <c r="DX306" s="1103"/>
      <c r="DY306" s="338"/>
      <c r="DZ306" s="338"/>
      <c r="EA306" s="338"/>
      <c r="EB306" s="338"/>
      <c r="EC306" s="338"/>
      <c r="ED306" s="59">
        <f t="shared" si="330"/>
        <v>0.34121797876009163</v>
      </c>
      <c r="EE306" s="338"/>
      <c r="EF306" s="338"/>
      <c r="EG306" s="338"/>
      <c r="EH306" s="338"/>
      <c r="EI306" s="338"/>
      <c r="EJ306" s="338"/>
      <c r="EK306" s="338"/>
      <c r="EL306" s="1103"/>
      <c r="EM306" s="338"/>
      <c r="EN306" s="338"/>
      <c r="ER306" s="1253"/>
      <c r="ES306" s="59">
        <f t="shared" si="331"/>
        <v>0</v>
      </c>
      <c r="ET306" s="60">
        <f t="shared" si="331"/>
        <v>0</v>
      </c>
      <c r="EU306" s="60">
        <f t="shared" si="331"/>
        <v>0</v>
      </c>
      <c r="EW306" s="1131"/>
      <c r="EX306" s="840" t="s">
        <v>725</v>
      </c>
      <c r="EY306" s="60">
        <f t="shared" ref="EY306:FO306" si="379">EY254/EY$215</f>
        <v>0.68939573660487341</v>
      </c>
      <c r="EZ306" s="60">
        <f t="shared" si="379"/>
        <v>0</v>
      </c>
      <c r="FA306" s="60">
        <f t="shared" si="379"/>
        <v>0.24217504405471177</v>
      </c>
      <c r="FB306" s="60">
        <f t="shared" si="379"/>
        <v>0.38569072363048246</v>
      </c>
      <c r="FC306" s="60">
        <f t="shared" si="379"/>
        <v>0.37449054482424771</v>
      </c>
      <c r="FD306" s="112">
        <f t="shared" si="379"/>
        <v>1.1453134603564843</v>
      </c>
      <c r="FE306" s="112">
        <f t="shared" si="379"/>
        <v>0.27336094843593772</v>
      </c>
      <c r="FF306" s="112">
        <f t="shared" si="379"/>
        <v>0.97399420079739041</v>
      </c>
      <c r="FG306" s="112">
        <f t="shared" si="379"/>
        <v>0.44601967607509557</v>
      </c>
      <c r="FH306" s="112">
        <f t="shared" si="379"/>
        <v>0.43557683510719403</v>
      </c>
      <c r="FI306" s="112">
        <f t="shared" si="379"/>
        <v>0.64415569930849881</v>
      </c>
      <c r="FJ306" s="112">
        <f t="shared" si="379"/>
        <v>0.62395026411567278</v>
      </c>
      <c r="FK306" s="112">
        <f t="shared" si="379"/>
        <v>1.12765459625363</v>
      </c>
      <c r="FL306" s="112">
        <f t="shared" si="379"/>
        <v>0.69071453227476698</v>
      </c>
      <c r="FM306" s="112">
        <f t="shared" si="379"/>
        <v>0.65585513309074239</v>
      </c>
      <c r="FN306" s="112">
        <f t="shared" si="379"/>
        <v>1.2737778565939588</v>
      </c>
      <c r="FO306" s="112">
        <f t="shared" si="379"/>
        <v>0.76055159637249192</v>
      </c>
      <c r="FP306" s="112">
        <f t="shared" ref="FP306:FQ306" si="380">FP254/FP$215</f>
        <v>0</v>
      </c>
      <c r="FQ306" s="1382">
        <f t="shared" si="380"/>
        <v>0</v>
      </c>
      <c r="FR306" s="677">
        <f t="shared" ref="FR306:GL306" si="381">FR254/FR$215</f>
        <v>0</v>
      </c>
      <c r="FS306" s="677">
        <f t="shared" si="381"/>
        <v>0</v>
      </c>
      <c r="FT306" s="677">
        <f t="shared" si="381"/>
        <v>0</v>
      </c>
      <c r="FU306" s="677">
        <f t="shared" si="381"/>
        <v>0</v>
      </c>
      <c r="FV306" s="677">
        <f t="shared" si="381"/>
        <v>0</v>
      </c>
      <c r="FW306" s="677">
        <f t="shared" si="381"/>
        <v>0</v>
      </c>
      <c r="FX306" s="677">
        <f t="shared" si="381"/>
        <v>0</v>
      </c>
      <c r="FY306" s="677">
        <f t="shared" si="381"/>
        <v>0</v>
      </c>
      <c r="FZ306" s="677">
        <f t="shared" si="381"/>
        <v>0</v>
      </c>
      <c r="GA306" s="677">
        <f t="shared" si="381"/>
        <v>0</v>
      </c>
      <c r="GB306" s="677">
        <f t="shared" si="381"/>
        <v>0</v>
      </c>
      <c r="GC306" s="677">
        <f t="shared" si="381"/>
        <v>0</v>
      </c>
      <c r="GD306" s="677">
        <f t="shared" si="381"/>
        <v>0</v>
      </c>
      <c r="GE306" s="677">
        <f t="shared" si="381"/>
        <v>0</v>
      </c>
      <c r="GF306" s="677">
        <f t="shared" si="381"/>
        <v>0</v>
      </c>
      <c r="GG306" s="677">
        <f t="shared" si="381"/>
        <v>0</v>
      </c>
      <c r="GH306" s="677">
        <f t="shared" si="381"/>
        <v>0</v>
      </c>
      <c r="GI306" s="677">
        <f t="shared" si="381"/>
        <v>0</v>
      </c>
      <c r="GJ306" s="677">
        <f t="shared" si="381"/>
        <v>0</v>
      </c>
      <c r="GK306" s="677">
        <f t="shared" si="381"/>
        <v>0</v>
      </c>
      <c r="GL306" s="677">
        <f t="shared" si="381"/>
        <v>0</v>
      </c>
      <c r="GM306" s="1491">
        <f t="shared" ref="GM306:HH306" si="382">GM254/GM$215</f>
        <v>0</v>
      </c>
      <c r="GN306" s="112">
        <f t="shared" si="382"/>
        <v>0</v>
      </c>
      <c r="GO306" s="112">
        <f t="shared" si="382"/>
        <v>0</v>
      </c>
      <c r="GP306" s="112">
        <f t="shared" si="382"/>
        <v>0</v>
      </c>
      <c r="GQ306" s="112">
        <f t="shared" si="382"/>
        <v>0</v>
      </c>
      <c r="GR306" s="112">
        <f t="shared" si="382"/>
        <v>0</v>
      </c>
      <c r="GS306" s="112">
        <f t="shared" si="382"/>
        <v>0</v>
      </c>
      <c r="GT306" s="112">
        <f t="shared" si="382"/>
        <v>0</v>
      </c>
      <c r="GU306" s="112">
        <f t="shared" si="382"/>
        <v>0</v>
      </c>
      <c r="GV306" s="112">
        <f t="shared" si="382"/>
        <v>0</v>
      </c>
      <c r="GW306" s="112">
        <f t="shared" si="382"/>
        <v>0</v>
      </c>
      <c r="GX306" s="112">
        <f t="shared" si="382"/>
        <v>0</v>
      </c>
      <c r="GY306" s="112">
        <f t="shared" si="382"/>
        <v>0</v>
      </c>
      <c r="GZ306" s="112" t="e">
        <f t="shared" si="382"/>
        <v>#DIV/0!</v>
      </c>
      <c r="HA306" s="112">
        <f t="shared" si="382"/>
        <v>0</v>
      </c>
      <c r="HB306" s="112">
        <f t="shared" si="382"/>
        <v>0</v>
      </c>
      <c r="HC306" s="112">
        <f t="shared" si="382"/>
        <v>0</v>
      </c>
      <c r="HD306" s="112">
        <f t="shared" si="382"/>
        <v>0</v>
      </c>
      <c r="HE306" s="112">
        <f t="shared" si="382"/>
        <v>0</v>
      </c>
      <c r="HF306" s="112">
        <f t="shared" si="382"/>
        <v>0</v>
      </c>
      <c r="HG306" s="112" t="e">
        <f t="shared" si="382"/>
        <v>#DIV/0!</v>
      </c>
      <c r="HH306" s="112" t="e">
        <f t="shared" si="382"/>
        <v>#DIV/0!</v>
      </c>
      <c r="HI306" s="677">
        <f t="shared" si="336"/>
        <v>0</v>
      </c>
    </row>
    <row r="307" spans="1:217" s="60" customFormat="1" x14ac:dyDescent="0.25">
      <c r="A307" s="197"/>
      <c r="B307" s="642"/>
      <c r="C307" s="935"/>
      <c r="D307" s="677"/>
      <c r="E307" s="677"/>
      <c r="F307" s="677"/>
      <c r="G307" s="677"/>
      <c r="H307" s="677"/>
      <c r="I307" s="677"/>
      <c r="J307" s="677"/>
      <c r="K307" s="677"/>
      <c r="M307" s="677"/>
      <c r="N307" s="677"/>
      <c r="O307" s="677"/>
      <c r="P307" s="677"/>
      <c r="Q307" s="677"/>
      <c r="R307" s="677"/>
      <c r="S307" s="677"/>
      <c r="T307" s="1064"/>
      <c r="U307" s="677"/>
      <c r="V307" s="677"/>
      <c r="W307" s="677"/>
      <c r="X307" s="677"/>
      <c r="Y307" s="677"/>
      <c r="AI307" s="159"/>
      <c r="AJ307" s="66"/>
      <c r="AK307" s="66"/>
      <c r="AL307" s="66"/>
      <c r="AM307" s="66"/>
      <c r="AN307" s="1091"/>
      <c r="AO307" s="66"/>
      <c r="AP307" s="66"/>
      <c r="AQ307" s="66"/>
      <c r="AR307" s="66"/>
      <c r="AS307" s="66"/>
      <c r="AT307" s="59"/>
      <c r="BB307" s="1060"/>
      <c r="BH307" s="59"/>
      <c r="BN307" s="1222"/>
      <c r="BO307" s="338"/>
      <c r="BP307" s="338"/>
      <c r="BQ307" s="338"/>
      <c r="BR307" s="338"/>
      <c r="BS307" s="1156"/>
      <c r="BT307" s="338"/>
      <c r="BU307" s="338"/>
      <c r="BV307" s="338"/>
      <c r="BW307" s="338"/>
      <c r="BX307" s="338"/>
      <c r="BY307" s="743"/>
      <c r="CC307" s="1060"/>
      <c r="CK307" s="59"/>
      <c r="CO307" s="1060"/>
      <c r="CU307" s="59"/>
      <c r="CX307" s="1060"/>
      <c r="DD307" s="293"/>
      <c r="DE307" s="338"/>
      <c r="DF307" s="338"/>
      <c r="DG307" s="338"/>
      <c r="DH307" s="338"/>
      <c r="DI307" s="338"/>
      <c r="DJ307" s="338"/>
      <c r="DK307" s="338"/>
      <c r="DL307" s="1103"/>
      <c r="DM307" s="338"/>
      <c r="DN307" s="338"/>
      <c r="DO307" s="338"/>
      <c r="DP307" s="338"/>
      <c r="DQ307" s="338"/>
      <c r="DR307" s="337"/>
      <c r="DS307" s="338"/>
      <c r="DT307" s="338"/>
      <c r="DU307" s="338"/>
      <c r="DV307" s="338"/>
      <c r="DW307" s="338"/>
      <c r="DX307" s="1103"/>
      <c r="DY307" s="338"/>
      <c r="DZ307" s="338"/>
      <c r="EA307" s="338"/>
      <c r="EB307" s="338"/>
      <c r="EC307" s="338"/>
      <c r="ED307" s="59"/>
      <c r="EE307" s="338"/>
      <c r="EF307" s="338"/>
      <c r="EG307" s="338"/>
      <c r="EH307" s="338"/>
      <c r="EI307" s="338"/>
      <c r="EJ307" s="338"/>
      <c r="EK307" s="338"/>
      <c r="EL307" s="1103"/>
      <c r="EM307" s="338"/>
      <c r="EN307" s="338"/>
      <c r="ER307" s="1253"/>
      <c r="ES307" s="59"/>
      <c r="EW307" s="1131"/>
      <c r="EX307" s="197"/>
      <c r="FD307" s="112"/>
      <c r="FE307" s="112"/>
      <c r="FF307" s="112"/>
      <c r="FG307" s="112"/>
      <c r="FH307" s="112"/>
      <c r="FI307" s="112"/>
      <c r="FJ307" s="112"/>
      <c r="FK307" s="112"/>
      <c r="FL307" s="112"/>
      <c r="FM307" s="112"/>
      <c r="FN307" s="112"/>
      <c r="FO307" s="112"/>
      <c r="FP307" s="112"/>
      <c r="FQ307" s="1382"/>
      <c r="FR307" s="677"/>
      <c r="FS307" s="677"/>
      <c r="FT307" s="677"/>
      <c r="FU307" s="677"/>
      <c r="FV307" s="677"/>
      <c r="FW307" s="677"/>
      <c r="FX307" s="677"/>
      <c r="FY307" s="677"/>
      <c r="FZ307" s="677"/>
      <c r="GA307" s="677"/>
      <c r="GB307" s="677"/>
      <c r="GC307" s="677"/>
      <c r="GD307" s="677"/>
      <c r="GE307" s="677"/>
      <c r="GF307" s="677"/>
      <c r="GG307" s="677"/>
      <c r="GH307" s="677"/>
      <c r="GI307" s="677"/>
      <c r="GJ307" s="677"/>
      <c r="GK307" s="677"/>
      <c r="GL307" s="677"/>
      <c r="GM307" s="1491"/>
      <c r="GN307" s="112"/>
      <c r="GO307" s="112"/>
      <c r="GP307" s="112"/>
      <c r="GQ307" s="112"/>
      <c r="GR307" s="112"/>
      <c r="GS307" s="112"/>
      <c r="GT307" s="112"/>
      <c r="GU307" s="112"/>
      <c r="GV307" s="112"/>
      <c r="GW307" s="112"/>
      <c r="GX307" s="112"/>
      <c r="GY307" s="112"/>
      <c r="GZ307" s="112"/>
      <c r="HA307" s="112"/>
      <c r="HB307" s="112"/>
      <c r="HC307" s="112"/>
      <c r="HD307" s="112"/>
      <c r="HE307" s="112"/>
      <c r="HF307" s="112"/>
      <c r="HG307" s="112"/>
      <c r="HH307" s="112"/>
      <c r="HI307" s="677"/>
    </row>
    <row r="308" spans="1:217" s="60" customFormat="1" x14ac:dyDescent="0.25">
      <c r="A308" s="66" t="s">
        <v>726</v>
      </c>
      <c r="B308" s="642"/>
      <c r="C308" s="935">
        <f t="shared" si="294"/>
        <v>1.9507956009709029E-2</v>
      </c>
      <c r="D308" s="677">
        <f t="shared" ref="D308:T316" si="383">D256/D$215</f>
        <v>0</v>
      </c>
      <c r="E308" s="677">
        <f t="shared" si="383"/>
        <v>0.61866648171267402</v>
      </c>
      <c r="F308" s="677">
        <f t="shared" ref="F308:M309" si="384">F256/F$215</f>
        <v>0.1550910957262561</v>
      </c>
      <c r="G308" s="677">
        <f t="shared" si="384"/>
        <v>6.2565446173124019E-3</v>
      </c>
      <c r="H308" s="677">
        <f t="shared" si="384"/>
        <v>0.11919720234534968</v>
      </c>
      <c r="I308" s="677">
        <f t="shared" si="384"/>
        <v>4.3407024821520153E-2</v>
      </c>
      <c r="J308" s="677">
        <f t="shared" si="384"/>
        <v>4.9534674271990396E-2</v>
      </c>
      <c r="K308" s="677">
        <f t="shared" si="384"/>
        <v>2.9536042557489647E-2</v>
      </c>
      <c r="L308" s="60">
        <f t="shared" si="384"/>
        <v>0.12393299531480649</v>
      </c>
      <c r="M308" s="677">
        <f t="shared" si="384"/>
        <v>0.20241378539659835</v>
      </c>
      <c r="N308" s="677">
        <f t="shared" si="383"/>
        <v>8.1458215107404128E-2</v>
      </c>
      <c r="O308" s="677">
        <f t="shared" si="383"/>
        <v>6.8277543781866554E-2</v>
      </c>
      <c r="P308" s="677">
        <f t="shared" si="383"/>
        <v>0.1111266833997987</v>
      </c>
      <c r="Q308" s="677">
        <f t="shared" si="383"/>
        <v>4.3231193525800106E-2</v>
      </c>
      <c r="R308" s="677">
        <f t="shared" si="383"/>
        <v>7.6231879979927877E-2</v>
      </c>
      <c r="S308" s="677">
        <f t="shared" si="383"/>
        <v>0.16798282806868772</v>
      </c>
      <c r="T308" s="1064">
        <f t="shared" si="383"/>
        <v>6.3464403159166918E-2</v>
      </c>
      <c r="U308" s="677"/>
      <c r="V308" s="677"/>
      <c r="W308" s="677"/>
      <c r="X308" s="677"/>
      <c r="Y308" s="677"/>
      <c r="AI308" s="159">
        <f t="shared" ref="AI308:CV308" si="385">AI256/AI$215</f>
        <v>5.8169715105804761E-3</v>
      </c>
      <c r="AJ308" s="66">
        <f t="shared" si="385"/>
        <v>0</v>
      </c>
      <c r="AK308" s="66">
        <f t="shared" si="385"/>
        <v>5.2593911755405027E-3</v>
      </c>
      <c r="AL308" s="66">
        <f t="shared" si="385"/>
        <v>1.972072903082159E-3</v>
      </c>
      <c r="AM308" s="66">
        <f t="shared" si="385"/>
        <v>7.4305950799974699E-4</v>
      </c>
      <c r="AN308" s="1091">
        <f t="shared" si="385"/>
        <v>4.1963783430387256E-3</v>
      </c>
      <c r="AO308" s="66"/>
      <c r="AP308" s="66"/>
      <c r="AQ308" s="66"/>
      <c r="AR308" s="66"/>
      <c r="AS308" s="66"/>
      <c r="AT308" s="59">
        <f t="shared" si="385"/>
        <v>0.11336592345296292</v>
      </c>
      <c r="AU308" s="60">
        <f t="shared" si="385"/>
        <v>4.3286681410700113E-2</v>
      </c>
      <c r="AV308" s="60">
        <f t="shared" si="385"/>
        <v>4.8594194186955673E-2</v>
      </c>
      <c r="AW308" s="60">
        <f t="shared" si="385"/>
        <v>6.7656772972662274E-2</v>
      </c>
      <c r="AX308" s="60">
        <f t="shared" si="385"/>
        <v>9.730466001551534E-2</v>
      </c>
      <c r="AY308" s="60">
        <f t="shared" si="385"/>
        <v>7.8950431285320782E-2</v>
      </c>
      <c r="AZ308" s="60">
        <f t="shared" si="385"/>
        <v>5.8768968913452985E-2</v>
      </c>
      <c r="BA308" s="60">
        <f t="shared" si="385"/>
        <v>0.15749510580777476</v>
      </c>
      <c r="BB308" s="1060">
        <f t="shared" si="385"/>
        <v>8.7010607359591166E-2</v>
      </c>
      <c r="BH308" s="59">
        <f t="shared" si="385"/>
        <v>0.12949620157533193</v>
      </c>
      <c r="BI308" s="60">
        <f t="shared" si="385"/>
        <v>0.14800326976986916</v>
      </c>
      <c r="BJ308" s="60">
        <f t="shared" si="385"/>
        <v>0.1410504501861779</v>
      </c>
      <c r="BK308" s="60">
        <f t="shared" si="385"/>
        <v>9.5186576705942522E-2</v>
      </c>
      <c r="BL308" s="60">
        <f t="shared" si="385"/>
        <v>0.13334145054588253</v>
      </c>
      <c r="BM308" s="60">
        <f>BM256/BM$215</f>
        <v>0.12219393439436392</v>
      </c>
      <c r="BN308" s="1222">
        <f>BN256/BN$215</f>
        <v>0.2230425407342882</v>
      </c>
      <c r="BO308" s="338"/>
      <c r="BP308" s="338"/>
      <c r="BQ308" s="338"/>
      <c r="BR308" s="338"/>
      <c r="BS308" s="1156"/>
      <c r="BT308" s="338"/>
      <c r="BU308" s="338"/>
      <c r="BV308" s="338"/>
      <c r="BW308" s="338"/>
      <c r="BX308" s="338"/>
      <c r="BY308" s="743">
        <f t="shared" si="385"/>
        <v>5.1859504132231407E-2</v>
      </c>
      <c r="BZ308" s="60">
        <f t="shared" si="385"/>
        <v>2.9521732940709269E-2</v>
      </c>
      <c r="CA308" s="60">
        <f t="shared" si="385"/>
        <v>4.534101106790308E-2</v>
      </c>
      <c r="CB308" s="60">
        <f t="shared" si="385"/>
        <v>8.8043749908119306E-2</v>
      </c>
      <c r="CC308" s="1060">
        <f t="shared" si="385"/>
        <v>9.8832542867566583E-2</v>
      </c>
      <c r="CK308" s="59">
        <f t="shared" si="385"/>
        <v>1.6891343186616859E-4</v>
      </c>
      <c r="CL308" s="60">
        <f>CL256/CL$215</f>
        <v>1.8979942994496472E-3</v>
      </c>
      <c r="CM308" s="60">
        <f t="shared" si="385"/>
        <v>1.2188040144015632E-2</v>
      </c>
      <c r="CN308" s="60">
        <f t="shared" si="385"/>
        <v>7.621798343261728E-4</v>
      </c>
      <c r="CO308" s="1060">
        <f t="shared" si="385"/>
        <v>9.1735747478940955E-4</v>
      </c>
      <c r="CU308" s="59">
        <f t="shared" si="385"/>
        <v>0</v>
      </c>
      <c r="CV308" s="60">
        <f t="shared" si="385"/>
        <v>9.0619672351528562E-3</v>
      </c>
      <c r="CW308" s="60">
        <f>CW256/CW$215</f>
        <v>5.1302626299830961E-3</v>
      </c>
      <c r="CX308" s="1060">
        <f>CX256/CX$215</f>
        <v>8.9656595887406792E-4</v>
      </c>
      <c r="DD308" s="293"/>
      <c r="DE308" s="338"/>
      <c r="DF308" s="338"/>
      <c r="DG308" s="338"/>
      <c r="DH308" s="338"/>
      <c r="DI308" s="338"/>
      <c r="DJ308" s="338"/>
      <c r="DK308" s="338"/>
      <c r="DL308" s="1103"/>
      <c r="DM308" s="338"/>
      <c r="DN308" s="338"/>
      <c r="DO308" s="338"/>
      <c r="DP308" s="338"/>
      <c r="DQ308" s="338"/>
      <c r="DR308" s="337"/>
      <c r="DS308" s="338"/>
      <c r="DT308" s="338"/>
      <c r="DU308" s="338"/>
      <c r="DV308" s="338"/>
      <c r="DW308" s="338"/>
      <c r="DX308" s="1103"/>
      <c r="DY308" s="338"/>
      <c r="DZ308" s="338"/>
      <c r="EA308" s="338"/>
      <c r="EB308" s="338"/>
      <c r="EC308" s="338"/>
      <c r="ED308" s="59">
        <f>ED256/ED$215</f>
        <v>9.1494309791403231E-2</v>
      </c>
      <c r="EE308" s="338"/>
      <c r="EF308" s="338"/>
      <c r="EG308" s="338"/>
      <c r="EH308" s="338"/>
      <c r="EI308" s="338"/>
      <c r="EJ308" s="338"/>
      <c r="EK308" s="338"/>
      <c r="EL308" s="1103"/>
      <c r="EM308" s="338"/>
      <c r="EN308" s="338"/>
      <c r="ER308" s="1253"/>
      <c r="ES308" s="59">
        <f t="shared" ref="ES308:EU309" si="386">ES256/ES$215</f>
        <v>2.3964334377166354E-3</v>
      </c>
      <c r="ET308" s="60">
        <f t="shared" si="386"/>
        <v>2.2953374086060172E-3</v>
      </c>
      <c r="EU308" s="60">
        <f t="shared" si="386"/>
        <v>1.1152510582211745E-3</v>
      </c>
      <c r="EW308" s="1131"/>
      <c r="EX308" s="66" t="s">
        <v>726</v>
      </c>
      <c r="EY308" s="60">
        <f t="shared" ref="EY308:FO308" si="387">EY256/EY$215</f>
        <v>4.2532280475819301E-3</v>
      </c>
      <c r="EZ308" s="60">
        <f t="shared" si="387"/>
        <v>4.5363154483973349E-3</v>
      </c>
      <c r="FA308" s="60">
        <f t="shared" si="387"/>
        <v>1.5440127548879753E-3</v>
      </c>
      <c r="FB308" s="60">
        <f t="shared" si="387"/>
        <v>4.0513058655863186E-3</v>
      </c>
      <c r="FC308" s="60">
        <f t="shared" si="387"/>
        <v>6.6990427708115367E-3</v>
      </c>
      <c r="FD308" s="112">
        <f t="shared" si="387"/>
        <v>4.9323909035033807E-3</v>
      </c>
      <c r="FE308" s="112">
        <f t="shared" si="387"/>
        <v>8.1131266961862597E-3</v>
      </c>
      <c r="FF308" s="112">
        <f t="shared" si="387"/>
        <v>1.2157182554065483E-2</v>
      </c>
      <c r="FG308" s="112">
        <f t="shared" si="387"/>
        <v>3.2220646990591571E-3</v>
      </c>
      <c r="FH308" s="112">
        <f t="shared" si="387"/>
        <v>2.6684151139032049E-3</v>
      </c>
      <c r="FI308" s="112">
        <f t="shared" si="387"/>
        <v>2.4955387017622128E-3</v>
      </c>
      <c r="FJ308" s="112">
        <f t="shared" si="387"/>
        <v>1.4020081288148075E-3</v>
      </c>
      <c r="FK308" s="112">
        <f t="shared" si="387"/>
        <v>1.8718086350936593E-3</v>
      </c>
      <c r="FL308" s="112">
        <f t="shared" si="387"/>
        <v>1.0493614083534691E-3</v>
      </c>
      <c r="FM308" s="112">
        <f t="shared" si="387"/>
        <v>2.4211340649265066E-3</v>
      </c>
      <c r="FN308" s="112">
        <f t="shared" si="387"/>
        <v>2.3644854288585445E-3</v>
      </c>
      <c r="FO308" s="112">
        <f t="shared" si="387"/>
        <v>2.9432417492118983E-3</v>
      </c>
      <c r="FP308" s="112">
        <f t="shared" ref="FP308:FQ308" si="388">FP256/FP$215</f>
        <v>0</v>
      </c>
      <c r="FQ308" s="1382">
        <f t="shared" si="388"/>
        <v>0</v>
      </c>
      <c r="FR308" s="677">
        <f t="shared" ref="FR308:GL308" si="389">FR256/FR$215</f>
        <v>6.3253774141857136E-4</v>
      </c>
      <c r="FS308" s="677">
        <f t="shared" si="389"/>
        <v>4.9412927362996774E-3</v>
      </c>
      <c r="FT308" s="677">
        <f t="shared" si="389"/>
        <v>3.0249558860599951E-3</v>
      </c>
      <c r="FU308" s="677">
        <f t="shared" si="389"/>
        <v>1.5931326610938261E-3</v>
      </c>
      <c r="FV308" s="677">
        <f t="shared" si="389"/>
        <v>0</v>
      </c>
      <c r="FW308" s="677">
        <f t="shared" si="389"/>
        <v>6.5096461119659135E-4</v>
      </c>
      <c r="FX308" s="677">
        <f t="shared" si="389"/>
        <v>1.0749798441279225E-3</v>
      </c>
      <c r="FY308" s="677">
        <f t="shared" si="389"/>
        <v>1.9077092651079977E-4</v>
      </c>
      <c r="FZ308" s="677">
        <f t="shared" si="389"/>
        <v>2.0563310069790629E-3</v>
      </c>
      <c r="GA308" s="677">
        <f t="shared" si="389"/>
        <v>9.6911473475751067E-4</v>
      </c>
      <c r="GB308" s="677">
        <f t="shared" si="389"/>
        <v>1.232902205266586E-3</v>
      </c>
      <c r="GC308" s="677">
        <f t="shared" si="389"/>
        <v>7.8087077643880717E-3</v>
      </c>
      <c r="GD308" s="677">
        <f t="shared" si="389"/>
        <v>3.3968461071243786E-3</v>
      </c>
      <c r="GE308" s="677">
        <f t="shared" si="389"/>
        <v>7.2114825412333957E-4</v>
      </c>
      <c r="GF308" s="677">
        <f t="shared" si="389"/>
        <v>1.6488261927818054E-3</v>
      </c>
      <c r="GG308" s="677">
        <f t="shared" si="389"/>
        <v>0</v>
      </c>
      <c r="GH308" s="677">
        <f t="shared" si="389"/>
        <v>6.3053231478113253E-4</v>
      </c>
      <c r="GI308" s="677">
        <f t="shared" si="389"/>
        <v>2.4820352689205148E-3</v>
      </c>
      <c r="GJ308" s="677">
        <f t="shared" si="389"/>
        <v>1.2133161446879503E-3</v>
      </c>
      <c r="GK308" s="677">
        <f t="shared" si="389"/>
        <v>1.130250957573728E-3</v>
      </c>
      <c r="GL308" s="677">
        <f t="shared" si="389"/>
        <v>1.9225487503433123E-3</v>
      </c>
      <c r="GM308" s="1491">
        <f t="shared" ref="GM308:HH308" si="390">GM256/GM$215</f>
        <v>1.5330527358256994E-2</v>
      </c>
      <c r="GN308" s="112">
        <f t="shared" si="390"/>
        <v>9.2907341873099732E-3</v>
      </c>
      <c r="GO308" s="112">
        <f t="shared" si="390"/>
        <v>1.307378034126412E-2</v>
      </c>
      <c r="GP308" s="112">
        <f t="shared" si="390"/>
        <v>3.9316760713741038E-2</v>
      </c>
      <c r="GQ308" s="112">
        <f t="shared" si="390"/>
        <v>1.9991678801747452E-2</v>
      </c>
      <c r="GR308" s="112">
        <f t="shared" si="390"/>
        <v>9.3223711670436124E-2</v>
      </c>
      <c r="GS308" s="112">
        <f t="shared" si="390"/>
        <v>8.7817114536997545E-2</v>
      </c>
      <c r="GT308" s="112">
        <f t="shared" si="390"/>
        <v>1.6219272082188041E-2</v>
      </c>
      <c r="GU308" s="112">
        <f t="shared" si="390"/>
        <v>2.6025098069829621E-2</v>
      </c>
      <c r="GV308" s="112">
        <f t="shared" si="390"/>
        <v>7.8054818038448487E-3</v>
      </c>
      <c r="GW308" s="112">
        <f t="shared" si="390"/>
        <v>1.3359132975656473E-2</v>
      </c>
      <c r="GX308" s="112">
        <f t="shared" si="390"/>
        <v>9.8996706455727525E-3</v>
      </c>
      <c r="GY308" s="112">
        <f t="shared" si="390"/>
        <v>3.6398188917504362E-2</v>
      </c>
      <c r="GZ308" s="112" t="e">
        <f t="shared" si="390"/>
        <v>#DIV/0!</v>
      </c>
      <c r="HA308" s="112">
        <f t="shared" si="390"/>
        <v>3.4913845041571273E-2</v>
      </c>
      <c r="HB308" s="112">
        <f t="shared" si="390"/>
        <v>8.6018452803406677E-3</v>
      </c>
      <c r="HC308" s="112">
        <f t="shared" si="390"/>
        <v>1.0217139002688199E-2</v>
      </c>
      <c r="HD308" s="112">
        <f t="shared" si="390"/>
        <v>1.0286352558895206E-2</v>
      </c>
      <c r="HE308" s="112">
        <f t="shared" si="390"/>
        <v>2.024271985039666E-3</v>
      </c>
      <c r="HF308" s="112">
        <f t="shared" si="390"/>
        <v>2.3538525713604672E-3</v>
      </c>
      <c r="HG308" s="112" t="e">
        <f t="shared" si="390"/>
        <v>#DIV/0!</v>
      </c>
      <c r="HH308" s="112" t="e">
        <f t="shared" si="390"/>
        <v>#DIV/0!</v>
      </c>
      <c r="HI308" s="677">
        <f>HI256/HI$215</f>
        <v>4.8449612403100775E-4</v>
      </c>
    </row>
    <row r="309" spans="1:217" s="60" customFormat="1" x14ac:dyDescent="0.25">
      <c r="A309" s="66" t="s">
        <v>727</v>
      </c>
      <c r="B309" s="642"/>
      <c r="C309" s="935">
        <f t="shared" si="294"/>
        <v>9.5891642444038243E-3</v>
      </c>
      <c r="D309" s="677">
        <f t="shared" si="383"/>
        <v>1.2716190247417727E-2</v>
      </c>
      <c r="E309" s="677">
        <f t="shared" si="383"/>
        <v>7.3491468997086973E-2</v>
      </c>
      <c r="F309" s="677">
        <f t="shared" si="384"/>
        <v>5.81393771394721E-2</v>
      </c>
      <c r="G309" s="677">
        <f t="shared" si="384"/>
        <v>2.0285575334843433E-3</v>
      </c>
      <c r="H309" s="677">
        <f t="shared" si="384"/>
        <v>9.386637793659872E-3</v>
      </c>
      <c r="I309" s="677">
        <f t="shared" si="384"/>
        <v>6.7171054721716673E-3</v>
      </c>
      <c r="J309" s="677">
        <f t="shared" si="384"/>
        <v>1.1062967958167733E-2</v>
      </c>
      <c r="K309" s="677">
        <f t="shared" si="384"/>
        <v>1.1178074812295883E-2</v>
      </c>
      <c r="L309" s="60">
        <f t="shared" si="384"/>
        <v>1.4403990207853889E-2</v>
      </c>
      <c r="M309" s="677">
        <f t="shared" si="384"/>
        <v>9.3060366984779735E-2</v>
      </c>
      <c r="N309" s="677">
        <f t="shared" si="383"/>
        <v>2.6126280689251668E-2</v>
      </c>
      <c r="O309" s="677">
        <f t="shared" si="383"/>
        <v>2.9022737447894253E-2</v>
      </c>
      <c r="P309" s="677">
        <f t="shared" si="383"/>
        <v>5.4068401985891509E-2</v>
      </c>
      <c r="Q309" s="677">
        <f t="shared" si="383"/>
        <v>4.7632430063684556E-3</v>
      </c>
      <c r="R309" s="677">
        <f t="shared" si="383"/>
        <v>4.9425271184771448E-2</v>
      </c>
      <c r="S309" s="677">
        <f t="shared" si="383"/>
        <v>0.11349021270581584</v>
      </c>
      <c r="T309" s="1064">
        <f t="shared" si="383"/>
        <v>3.7484658553266437E-2</v>
      </c>
      <c r="U309" s="677"/>
      <c r="V309" s="677"/>
      <c r="W309" s="677"/>
      <c r="X309" s="677"/>
      <c r="Y309" s="677"/>
      <c r="AI309" s="159">
        <f t="shared" ref="AI309:CV309" si="391">AI257/AI$215</f>
        <v>1.297749549604568E-3</v>
      </c>
      <c r="AJ309" s="66">
        <f t="shared" si="391"/>
        <v>0</v>
      </c>
      <c r="AK309" s="66">
        <f t="shared" si="391"/>
        <v>1.6310770101359785E-3</v>
      </c>
      <c r="AL309" s="66">
        <f t="shared" si="391"/>
        <v>2.0197843442857598E-3</v>
      </c>
      <c r="AM309" s="66">
        <f t="shared" si="391"/>
        <v>1.3438310251059256E-3</v>
      </c>
      <c r="AN309" s="1091">
        <f t="shared" si="391"/>
        <v>5.7776223563576654E-4</v>
      </c>
      <c r="AO309" s="66"/>
      <c r="AP309" s="66"/>
      <c r="AQ309" s="66"/>
      <c r="AR309" s="66"/>
      <c r="AS309" s="66"/>
      <c r="AT309" s="59">
        <f t="shared" si="391"/>
        <v>4.9831087794602762E-2</v>
      </c>
      <c r="AU309" s="60">
        <f t="shared" si="391"/>
        <v>3.1806594297097902E-2</v>
      </c>
      <c r="AV309" s="60">
        <f t="shared" si="391"/>
        <v>1.4128111144756645E-2</v>
      </c>
      <c r="AW309" s="60">
        <f t="shared" si="391"/>
        <v>1.6147074558630417E-2</v>
      </c>
      <c r="AX309" s="60">
        <f t="shared" si="391"/>
        <v>1.3639069801006693E-2</v>
      </c>
      <c r="AY309" s="60">
        <f t="shared" si="391"/>
        <v>1.5449541126212923E-2</v>
      </c>
      <c r="AZ309" s="60">
        <f t="shared" si="391"/>
        <v>1.5949664846670937E-2</v>
      </c>
      <c r="BA309" s="60">
        <f t="shared" si="391"/>
        <v>4.8764799105061991E-2</v>
      </c>
      <c r="BB309" s="1060">
        <f t="shared" si="391"/>
        <v>1.9004152167700506E-2</v>
      </c>
      <c r="BH309" s="59">
        <f t="shared" si="391"/>
        <v>8.2777210384692504E-3</v>
      </c>
      <c r="BI309" s="60">
        <f t="shared" si="391"/>
        <v>2.8157891090800771E-2</v>
      </c>
      <c r="BJ309" s="60">
        <f t="shared" si="391"/>
        <v>9.0037235577719206E-3</v>
      </c>
      <c r="BK309" s="60">
        <f t="shared" si="391"/>
        <v>1.4246513366248992E-2</v>
      </c>
      <c r="BL309" s="60">
        <f t="shared" si="391"/>
        <v>1.6713340638824629E-2</v>
      </c>
      <c r="BM309" s="60">
        <f>BM257/BM$215</f>
        <v>2.7891166138047759E-2</v>
      </c>
      <c r="BN309" s="1222">
        <f>BN257/BN$215</f>
        <v>3.8670798406328991E-2</v>
      </c>
      <c r="BO309" s="338"/>
      <c r="BP309" s="338"/>
      <c r="BQ309" s="338"/>
      <c r="BR309" s="338"/>
      <c r="BS309" s="1156"/>
      <c r="BT309" s="338"/>
      <c r="BU309" s="338"/>
      <c r="BV309" s="338"/>
      <c r="BW309" s="338"/>
      <c r="BX309" s="338"/>
      <c r="BY309" s="743">
        <f t="shared" si="391"/>
        <v>2.4748472871002514E-2</v>
      </c>
      <c r="BZ309" s="60">
        <f t="shared" si="391"/>
        <v>1.5862311836416631E-2</v>
      </c>
      <c r="CA309" s="60">
        <f t="shared" si="391"/>
        <v>4.4047262937481305E-2</v>
      </c>
      <c r="CB309" s="60">
        <f t="shared" si="391"/>
        <v>3.4745600752686588E-2</v>
      </c>
      <c r="CC309" s="1060">
        <f t="shared" si="391"/>
        <v>1.6358993068223276E-2</v>
      </c>
      <c r="CK309" s="59">
        <f t="shared" si="391"/>
        <v>1.94900113691733E-4</v>
      </c>
      <c r="CL309" s="60">
        <f>CL257/CL$215</f>
        <v>6.1077325207203187E-4</v>
      </c>
      <c r="CM309" s="60">
        <f t="shared" si="391"/>
        <v>1.5344359957095913E-2</v>
      </c>
      <c r="CN309" s="60">
        <f t="shared" si="391"/>
        <v>3.2359214018760321E-3</v>
      </c>
      <c r="CO309" s="1060">
        <f t="shared" si="391"/>
        <v>5.2229111703338649E-4</v>
      </c>
      <c r="CU309" s="59">
        <f t="shared" si="391"/>
        <v>0</v>
      </c>
      <c r="CV309" s="60">
        <f t="shared" si="391"/>
        <v>1.5887467843154029E-4</v>
      </c>
      <c r="CW309" s="60">
        <f>CW257/CW$215</f>
        <v>0</v>
      </c>
      <c r="CX309" s="1060">
        <f>CX257/CX$215</f>
        <v>4.7730849609123045E-4</v>
      </c>
      <c r="DD309" s="293"/>
      <c r="DE309" s="338"/>
      <c r="DF309" s="338"/>
      <c r="DG309" s="338"/>
      <c r="DH309" s="338"/>
      <c r="DI309" s="338"/>
      <c r="DJ309" s="338"/>
      <c r="DK309" s="338"/>
      <c r="DL309" s="1103"/>
      <c r="DM309" s="338"/>
      <c r="DN309" s="338"/>
      <c r="DO309" s="338"/>
      <c r="DP309" s="338"/>
      <c r="DQ309" s="338"/>
      <c r="DR309" s="337"/>
      <c r="DS309" s="338"/>
      <c r="DT309" s="338"/>
      <c r="DU309" s="338"/>
      <c r="DV309" s="338"/>
      <c r="DW309" s="338"/>
      <c r="DX309" s="1103"/>
      <c r="DY309" s="338"/>
      <c r="DZ309" s="338"/>
      <c r="EA309" s="338"/>
      <c r="EB309" s="338"/>
      <c r="EC309" s="338"/>
      <c r="ED309" s="59">
        <f>ED257/ED$215</f>
        <v>2.6775371609970906E-2</v>
      </c>
      <c r="EE309" s="338"/>
      <c r="EF309" s="338"/>
      <c r="EG309" s="338"/>
      <c r="EH309" s="338"/>
      <c r="EI309" s="338"/>
      <c r="EJ309" s="338"/>
      <c r="EK309" s="338"/>
      <c r="EL309" s="1103"/>
      <c r="EM309" s="338"/>
      <c r="EN309" s="338"/>
      <c r="ER309" s="1253"/>
      <c r="ES309" s="59">
        <f t="shared" si="386"/>
        <v>4.7211531565988571E-4</v>
      </c>
      <c r="ET309" s="60">
        <f t="shared" si="386"/>
        <v>0</v>
      </c>
      <c r="EU309" s="60">
        <f t="shared" si="386"/>
        <v>7.5406179504727139E-4</v>
      </c>
      <c r="EW309" s="1131"/>
      <c r="EX309" s="66" t="s">
        <v>727</v>
      </c>
      <c r="EY309" s="60">
        <f t="shared" ref="EY309:FO309" si="392">EY257/EY$215</f>
        <v>3.2704104110888943E-3</v>
      </c>
      <c r="EZ309" s="60">
        <f t="shared" si="392"/>
        <v>1.2794735880095047E-2</v>
      </c>
      <c r="FA309" s="60">
        <f t="shared" si="392"/>
        <v>7.6697155324326593E-3</v>
      </c>
      <c r="FB309" s="60">
        <f t="shared" si="392"/>
        <v>8.3588207977709807E-3</v>
      </c>
      <c r="FC309" s="60">
        <f t="shared" si="392"/>
        <v>5.1687253080154281E-3</v>
      </c>
      <c r="FD309" s="112">
        <f t="shared" si="392"/>
        <v>8.0669944683466506E-3</v>
      </c>
      <c r="FE309" s="112">
        <f t="shared" si="392"/>
        <v>6.8704470789887158E-3</v>
      </c>
      <c r="FF309" s="112">
        <f t="shared" si="392"/>
        <v>7.5963513350247678E-3</v>
      </c>
      <c r="FG309" s="112">
        <f t="shared" si="392"/>
        <v>3.4225487247783936E-3</v>
      </c>
      <c r="FH309" s="112">
        <f t="shared" si="392"/>
        <v>1.0780397060168949E-2</v>
      </c>
      <c r="FI309" s="112">
        <f t="shared" si="392"/>
        <v>8.8668302476020526E-3</v>
      </c>
      <c r="FJ309" s="112">
        <f t="shared" si="392"/>
        <v>1.0522141815246484E-2</v>
      </c>
      <c r="FK309" s="112">
        <f t="shared" si="392"/>
        <v>7.831317010060972E-3</v>
      </c>
      <c r="FL309" s="112">
        <f t="shared" si="392"/>
        <v>7.8011736278909213E-3</v>
      </c>
      <c r="FM309" s="112">
        <f t="shared" si="392"/>
        <v>1.2363542591902811E-2</v>
      </c>
      <c r="FN309" s="112">
        <f t="shared" si="392"/>
        <v>5.8225453685641663E-3</v>
      </c>
      <c r="FO309" s="112">
        <f t="shared" si="392"/>
        <v>8.1574111424857695E-3</v>
      </c>
      <c r="FP309" s="112">
        <f t="shared" ref="FP309:FQ309" si="393">FP257/FP$215</f>
        <v>0</v>
      </c>
      <c r="FQ309" s="1382">
        <f t="shared" si="393"/>
        <v>0</v>
      </c>
      <c r="FR309" s="677">
        <f t="shared" ref="FR309:GL309" si="394">FR257/FR$215</f>
        <v>5.3765708020578565E-3</v>
      </c>
      <c r="FS309" s="677">
        <f t="shared" si="394"/>
        <v>2.3059366102731829E-3</v>
      </c>
      <c r="FT309" s="677">
        <f t="shared" si="394"/>
        <v>4.8315267624569365E-4</v>
      </c>
      <c r="FU309" s="677">
        <f t="shared" si="394"/>
        <v>9.9336507103497387E-4</v>
      </c>
      <c r="FV309" s="677">
        <f t="shared" si="394"/>
        <v>0</v>
      </c>
      <c r="FW309" s="677">
        <f t="shared" si="394"/>
        <v>1.3019292223931827E-3</v>
      </c>
      <c r="FX309" s="677">
        <f t="shared" si="394"/>
        <v>4.7960639199553469E-3</v>
      </c>
      <c r="FY309" s="677">
        <f t="shared" si="394"/>
        <v>1.3014816541959006E-2</v>
      </c>
      <c r="FZ309" s="677">
        <f t="shared" si="394"/>
        <v>2.6794616151545364E-3</v>
      </c>
      <c r="GA309" s="677">
        <f t="shared" si="394"/>
        <v>1.7486200648885518E-3</v>
      </c>
      <c r="GB309" s="677">
        <f t="shared" si="394"/>
        <v>3.9313296733972268E-3</v>
      </c>
      <c r="GC309" s="677">
        <f t="shared" si="394"/>
        <v>7.576556993014372E-3</v>
      </c>
      <c r="GD309" s="677">
        <f t="shared" si="394"/>
        <v>1.444221987267451E-2</v>
      </c>
      <c r="GE309" s="677">
        <f t="shared" si="394"/>
        <v>2.6984902412357224E-3</v>
      </c>
      <c r="GF309" s="677">
        <f t="shared" si="394"/>
        <v>4.8679630453558062E-3</v>
      </c>
      <c r="GG309" s="677">
        <f t="shared" si="394"/>
        <v>0</v>
      </c>
      <c r="GH309" s="677">
        <f t="shared" si="394"/>
        <v>1.8430944585910028E-3</v>
      </c>
      <c r="GI309" s="677">
        <f t="shared" si="394"/>
        <v>1.0448567825617006E-2</v>
      </c>
      <c r="GJ309" s="677">
        <f t="shared" si="394"/>
        <v>3.2987032683703646E-3</v>
      </c>
      <c r="GK309" s="677">
        <f t="shared" si="394"/>
        <v>6.8652280385959772E-3</v>
      </c>
      <c r="GL309" s="677">
        <f t="shared" si="394"/>
        <v>8.2394946443284812E-3</v>
      </c>
      <c r="GM309" s="1491">
        <f t="shared" ref="GM309:HH309" si="395">GM257/GM$215</f>
        <v>5.0012379301807375E-3</v>
      </c>
      <c r="GN309" s="112">
        <f t="shared" si="395"/>
        <v>1.833225340178438E-2</v>
      </c>
      <c r="GO309" s="112">
        <f t="shared" si="395"/>
        <v>3.3261235279980774E-3</v>
      </c>
      <c r="GP309" s="112">
        <f t="shared" si="395"/>
        <v>6.730720349753444E-3</v>
      </c>
      <c r="GQ309" s="112">
        <f t="shared" si="395"/>
        <v>2.0698980653214064E-3</v>
      </c>
      <c r="GR309" s="112">
        <f t="shared" si="395"/>
        <v>7.7362867764824645E-3</v>
      </c>
      <c r="GS309" s="112">
        <f t="shared" si="395"/>
        <v>1.2004143562244836E-2</v>
      </c>
      <c r="GT309" s="112">
        <f t="shared" si="395"/>
        <v>6.0237440786010876E-3</v>
      </c>
      <c r="GU309" s="112">
        <f t="shared" si="395"/>
        <v>6.2354846893967484E-3</v>
      </c>
      <c r="GV309" s="112">
        <f t="shared" si="395"/>
        <v>3.3437805681432536E-3</v>
      </c>
      <c r="GW309" s="112">
        <f t="shared" si="395"/>
        <v>6.9678579456057543E-3</v>
      </c>
      <c r="GX309" s="112">
        <f t="shared" si="395"/>
        <v>8.1862661107620846E-3</v>
      </c>
      <c r="GY309" s="112">
        <f t="shared" si="395"/>
        <v>7.404253551549389E-3</v>
      </c>
      <c r="GZ309" s="112" t="e">
        <f t="shared" si="395"/>
        <v>#DIV/0!</v>
      </c>
      <c r="HA309" s="112">
        <f t="shared" si="395"/>
        <v>2.6509217978069647E-3</v>
      </c>
      <c r="HB309" s="112">
        <f t="shared" si="395"/>
        <v>3.7662644901821623E-3</v>
      </c>
      <c r="HC309" s="112">
        <f t="shared" si="395"/>
        <v>1.8450367519417523E-3</v>
      </c>
      <c r="HD309" s="112">
        <f t="shared" si="395"/>
        <v>3.1072298943948008E-3</v>
      </c>
      <c r="HE309" s="112">
        <f t="shared" si="395"/>
        <v>2.352011258807993E-3</v>
      </c>
      <c r="HF309" s="112">
        <f t="shared" si="395"/>
        <v>2.6120811234928393E-3</v>
      </c>
      <c r="HG309" s="112" t="e">
        <f t="shared" si="395"/>
        <v>#DIV/0!</v>
      </c>
      <c r="HH309" s="112" t="e">
        <f t="shared" si="395"/>
        <v>#DIV/0!</v>
      </c>
      <c r="HI309" s="677">
        <f>HI257/HI$215</f>
        <v>7.3949408404732763E-4</v>
      </c>
    </row>
    <row r="310" spans="1:217" s="60" customFormat="1" x14ac:dyDescent="0.25">
      <c r="A310" s="197"/>
      <c r="B310" s="642"/>
      <c r="C310" s="935"/>
      <c r="D310" s="677"/>
      <c r="E310" s="677"/>
      <c r="F310" s="677"/>
      <c r="G310" s="677"/>
      <c r="H310" s="677"/>
      <c r="I310" s="677"/>
      <c r="J310" s="677"/>
      <c r="K310" s="677"/>
      <c r="M310" s="677"/>
      <c r="N310" s="677"/>
      <c r="O310" s="677"/>
      <c r="P310" s="677"/>
      <c r="Q310" s="677"/>
      <c r="R310" s="677"/>
      <c r="S310" s="677"/>
      <c r="T310" s="1064"/>
      <c r="U310" s="677"/>
      <c r="V310" s="677"/>
      <c r="W310" s="677"/>
      <c r="X310" s="677"/>
      <c r="Y310" s="677"/>
      <c r="AI310" s="159"/>
      <c r="AJ310" s="66"/>
      <c r="AK310" s="66"/>
      <c r="AL310" s="66"/>
      <c r="AM310" s="66"/>
      <c r="AN310" s="1091"/>
      <c r="AO310" s="66"/>
      <c r="AP310" s="66"/>
      <c r="AQ310" s="66"/>
      <c r="AR310" s="66"/>
      <c r="AS310" s="66"/>
      <c r="AT310" s="59"/>
      <c r="BB310" s="1060"/>
      <c r="BH310" s="59"/>
      <c r="BN310" s="1222"/>
      <c r="BO310" s="338"/>
      <c r="BP310" s="338"/>
      <c r="BQ310" s="338"/>
      <c r="BR310" s="338"/>
      <c r="BS310" s="1156"/>
      <c r="BT310" s="338"/>
      <c r="BU310" s="338"/>
      <c r="BV310" s="338"/>
      <c r="BW310" s="338"/>
      <c r="BX310" s="338"/>
      <c r="BY310" s="743"/>
      <c r="CC310" s="1060"/>
      <c r="CK310" s="59"/>
      <c r="CO310" s="1060"/>
      <c r="CU310" s="59"/>
      <c r="CX310" s="1060"/>
      <c r="DD310" s="293"/>
      <c r="DE310" s="338"/>
      <c r="DF310" s="338"/>
      <c r="DG310" s="338"/>
      <c r="DH310" s="338"/>
      <c r="DI310" s="338"/>
      <c r="DJ310" s="338"/>
      <c r="DK310" s="338"/>
      <c r="DL310" s="1103"/>
      <c r="DM310" s="338"/>
      <c r="DN310" s="338"/>
      <c r="DO310" s="338"/>
      <c r="DP310" s="338"/>
      <c r="DQ310" s="338"/>
      <c r="DR310" s="337"/>
      <c r="DS310" s="338"/>
      <c r="DT310" s="338"/>
      <c r="DU310" s="338"/>
      <c r="DV310" s="338"/>
      <c r="DW310" s="338"/>
      <c r="DX310" s="1103"/>
      <c r="DY310" s="338"/>
      <c r="DZ310" s="338"/>
      <c r="EA310" s="338"/>
      <c r="EB310" s="338"/>
      <c r="EC310" s="338"/>
      <c r="ED310" s="59"/>
      <c r="EE310" s="338"/>
      <c r="EF310" s="338"/>
      <c r="EG310" s="338"/>
      <c r="EH310" s="338"/>
      <c r="EI310" s="338"/>
      <c r="EJ310" s="338"/>
      <c r="EK310" s="338"/>
      <c r="EL310" s="1103"/>
      <c r="EM310" s="338"/>
      <c r="EN310" s="338"/>
      <c r="ER310" s="1253"/>
      <c r="ES310" s="59"/>
      <c r="EW310" s="1131"/>
      <c r="EX310" s="197"/>
      <c r="FD310" s="112"/>
      <c r="FE310" s="112"/>
      <c r="FF310" s="112"/>
      <c r="FG310" s="112"/>
      <c r="FH310" s="112"/>
      <c r="FI310" s="112"/>
      <c r="FJ310" s="112"/>
      <c r="FK310" s="112"/>
      <c r="FL310" s="112"/>
      <c r="FM310" s="112"/>
      <c r="FN310" s="112"/>
      <c r="FO310" s="112"/>
      <c r="FP310" s="112"/>
      <c r="FQ310" s="1382"/>
      <c r="FR310" s="677"/>
      <c r="FS310" s="677"/>
      <c r="FT310" s="677"/>
      <c r="FU310" s="677"/>
      <c r="FV310" s="677"/>
      <c r="FW310" s="677"/>
      <c r="FX310" s="677"/>
      <c r="FY310" s="677"/>
      <c r="FZ310" s="677"/>
      <c r="GA310" s="677"/>
      <c r="GB310" s="677"/>
      <c r="GC310" s="677"/>
      <c r="GD310" s="677"/>
      <c r="GE310" s="677"/>
      <c r="GF310" s="677"/>
      <c r="GG310" s="677"/>
      <c r="GH310" s="677"/>
      <c r="GI310" s="677"/>
      <c r="GJ310" s="677"/>
      <c r="GK310" s="677"/>
      <c r="GL310" s="677"/>
      <c r="GM310" s="1491"/>
      <c r="GN310" s="112"/>
      <c r="GO310" s="112"/>
      <c r="GP310" s="112"/>
      <c r="GQ310" s="112"/>
      <c r="GR310" s="112"/>
      <c r="GS310" s="112"/>
      <c r="GT310" s="112"/>
      <c r="GU310" s="112"/>
      <c r="GV310" s="112"/>
      <c r="GW310" s="112"/>
      <c r="GX310" s="112"/>
      <c r="GY310" s="112"/>
      <c r="GZ310" s="112"/>
      <c r="HA310" s="112"/>
      <c r="HB310" s="112"/>
      <c r="HC310" s="112"/>
      <c r="HD310" s="112"/>
      <c r="HE310" s="112"/>
      <c r="HF310" s="112"/>
      <c r="HG310" s="112"/>
      <c r="HH310" s="112"/>
      <c r="HI310" s="677"/>
    </row>
    <row r="311" spans="1:217" s="60" customFormat="1" x14ac:dyDescent="0.25">
      <c r="A311" s="840" t="s">
        <v>728</v>
      </c>
      <c r="B311" s="642"/>
      <c r="C311" s="935">
        <f t="shared" si="294"/>
        <v>0</v>
      </c>
      <c r="D311" s="677">
        <f t="shared" si="383"/>
        <v>0</v>
      </c>
      <c r="E311" s="677">
        <f t="shared" si="383"/>
        <v>0</v>
      </c>
      <c r="F311" s="677">
        <f t="shared" ref="F311:M316" si="396">F259/F$215</f>
        <v>0</v>
      </c>
      <c r="G311" s="677">
        <f t="shared" si="396"/>
        <v>0</v>
      </c>
      <c r="H311" s="677">
        <f t="shared" si="396"/>
        <v>0</v>
      </c>
      <c r="I311" s="677">
        <f t="shared" si="396"/>
        <v>0</v>
      </c>
      <c r="J311" s="677">
        <f t="shared" si="396"/>
        <v>0</v>
      </c>
      <c r="K311" s="677">
        <f t="shared" si="396"/>
        <v>0</v>
      </c>
      <c r="L311" s="60">
        <f t="shared" si="396"/>
        <v>0</v>
      </c>
      <c r="M311" s="677">
        <f t="shared" si="396"/>
        <v>9.7445410455266751E-3</v>
      </c>
      <c r="N311" s="677">
        <f t="shared" si="383"/>
        <v>0</v>
      </c>
      <c r="O311" s="677">
        <f t="shared" si="383"/>
        <v>0</v>
      </c>
      <c r="P311" s="677">
        <f t="shared" si="383"/>
        <v>0</v>
      </c>
      <c r="Q311" s="677">
        <f t="shared" si="383"/>
        <v>0</v>
      </c>
      <c r="R311" s="677">
        <f t="shared" si="383"/>
        <v>0</v>
      </c>
      <c r="S311" s="677">
        <f t="shared" si="383"/>
        <v>0</v>
      </c>
      <c r="T311" s="1064">
        <f t="shared" si="383"/>
        <v>0</v>
      </c>
      <c r="U311" s="677"/>
      <c r="V311" s="677"/>
      <c r="W311" s="677"/>
      <c r="X311" s="677"/>
      <c r="Y311" s="677"/>
      <c r="AI311" s="159">
        <f t="shared" ref="AI311:CV311" si="397">AI259/AI$215</f>
        <v>0</v>
      </c>
      <c r="AJ311" s="66">
        <f t="shared" si="397"/>
        <v>0</v>
      </c>
      <c r="AK311" s="66">
        <f t="shared" si="397"/>
        <v>0</v>
      </c>
      <c r="AL311" s="66">
        <f t="shared" si="397"/>
        <v>0</v>
      </c>
      <c r="AM311" s="66">
        <f t="shared" si="397"/>
        <v>0</v>
      </c>
      <c r="AN311" s="1091">
        <f t="shared" si="397"/>
        <v>0</v>
      </c>
      <c r="AO311" s="66"/>
      <c r="AP311" s="66"/>
      <c r="AQ311" s="66"/>
      <c r="AR311" s="66"/>
      <c r="AS311" s="66"/>
      <c r="AT311" s="59">
        <f t="shared" si="397"/>
        <v>0</v>
      </c>
      <c r="AU311" s="60">
        <f t="shared" si="397"/>
        <v>0</v>
      </c>
      <c r="AV311" s="60">
        <f t="shared" si="397"/>
        <v>0</v>
      </c>
      <c r="AW311" s="60">
        <f t="shared" si="397"/>
        <v>0</v>
      </c>
      <c r="AX311" s="60">
        <f t="shared" si="397"/>
        <v>0</v>
      </c>
      <c r="AY311" s="60">
        <f t="shared" si="397"/>
        <v>0</v>
      </c>
      <c r="AZ311" s="60">
        <f t="shared" si="397"/>
        <v>0</v>
      </c>
      <c r="BA311" s="60">
        <f t="shared" si="397"/>
        <v>0</v>
      </c>
      <c r="BB311" s="1060">
        <f t="shared" si="397"/>
        <v>0</v>
      </c>
      <c r="BH311" s="59">
        <f t="shared" si="397"/>
        <v>0</v>
      </c>
      <c r="BI311" s="60">
        <f t="shared" si="397"/>
        <v>0</v>
      </c>
      <c r="BJ311" s="60">
        <f t="shared" si="397"/>
        <v>0</v>
      </c>
      <c r="BK311" s="60">
        <f t="shared" si="397"/>
        <v>0</v>
      </c>
      <c r="BL311" s="60">
        <f t="shared" si="397"/>
        <v>0</v>
      </c>
      <c r="BM311" s="60">
        <f t="shared" ref="BM311:BN316" si="398">BM259/BM$215</f>
        <v>0</v>
      </c>
      <c r="BN311" s="1222">
        <f t="shared" si="398"/>
        <v>0</v>
      </c>
      <c r="BO311" s="338"/>
      <c r="BP311" s="338"/>
      <c r="BQ311" s="338"/>
      <c r="BR311" s="338"/>
      <c r="BS311" s="1156"/>
      <c r="BT311" s="338"/>
      <c r="BU311" s="338"/>
      <c r="BV311" s="338"/>
      <c r="BW311" s="338"/>
      <c r="BX311" s="338"/>
      <c r="BY311" s="743">
        <f t="shared" si="397"/>
        <v>0</v>
      </c>
      <c r="BZ311" s="60">
        <f t="shared" si="397"/>
        <v>0</v>
      </c>
      <c r="CA311" s="60">
        <f t="shared" si="397"/>
        <v>0</v>
      </c>
      <c r="CB311" s="60">
        <f t="shared" si="397"/>
        <v>0</v>
      </c>
      <c r="CC311" s="1060">
        <f t="shared" si="397"/>
        <v>0</v>
      </c>
      <c r="CK311" s="59">
        <f t="shared" si="397"/>
        <v>0</v>
      </c>
      <c r="CL311" s="60">
        <f t="shared" ref="CL311:CL316" si="399">CL259/CL$215</f>
        <v>0</v>
      </c>
      <c r="CM311" s="60">
        <f t="shared" si="397"/>
        <v>0</v>
      </c>
      <c r="CN311" s="60">
        <f t="shared" si="397"/>
        <v>0</v>
      </c>
      <c r="CO311" s="1060">
        <f t="shared" si="397"/>
        <v>0</v>
      </c>
      <c r="CU311" s="59">
        <f t="shared" si="397"/>
        <v>0</v>
      </c>
      <c r="CV311" s="60">
        <f t="shared" si="397"/>
        <v>0</v>
      </c>
      <c r="CW311" s="60">
        <f t="shared" ref="CW311:CX316" si="400">CW259/CW$215</f>
        <v>1.3943790737902776E-3</v>
      </c>
      <c r="CX311" s="1060">
        <f t="shared" si="400"/>
        <v>5.6761010345984157E-4</v>
      </c>
      <c r="DD311" s="293"/>
      <c r="DE311" s="338"/>
      <c r="DF311" s="338"/>
      <c r="DG311" s="338"/>
      <c r="DH311" s="338"/>
      <c r="DI311" s="338"/>
      <c r="DJ311" s="338"/>
      <c r="DK311" s="338"/>
      <c r="DL311" s="1103"/>
      <c r="DM311" s="338"/>
      <c r="DN311" s="338"/>
      <c r="DO311" s="338"/>
      <c r="DP311" s="338"/>
      <c r="DQ311" s="338"/>
      <c r="DR311" s="337"/>
      <c r="DS311" s="338"/>
      <c r="DT311" s="338"/>
      <c r="DU311" s="338"/>
      <c r="DV311" s="338"/>
      <c r="DW311" s="338"/>
      <c r="DX311" s="1103"/>
      <c r="DY311" s="338"/>
      <c r="DZ311" s="338"/>
      <c r="EA311" s="338"/>
      <c r="EB311" s="338"/>
      <c r="EC311" s="338"/>
      <c r="ED311" s="59">
        <f t="shared" ref="ED311:ED316" si="401">ED259/ED$215</f>
        <v>0</v>
      </c>
      <c r="EE311" s="338"/>
      <c r="EF311" s="338"/>
      <c r="EG311" s="338"/>
      <c r="EH311" s="338"/>
      <c r="EI311" s="338"/>
      <c r="EJ311" s="338"/>
      <c r="EK311" s="338"/>
      <c r="EL311" s="1103"/>
      <c r="EM311" s="338"/>
      <c r="EN311" s="338"/>
      <c r="ER311" s="1253"/>
      <c r="ES311" s="59">
        <f t="shared" ref="ES311:EU316" si="402">ES259/ES$215</f>
        <v>0</v>
      </c>
      <c r="ET311" s="60">
        <f t="shared" si="402"/>
        <v>5.2481121898597625E-2</v>
      </c>
      <c r="EU311" s="60">
        <f t="shared" si="402"/>
        <v>2.078422426684916E-3</v>
      </c>
      <c r="EW311" s="1131"/>
      <c r="EX311" s="840" t="s">
        <v>728</v>
      </c>
      <c r="EY311" s="60">
        <f t="shared" ref="EY311:FO311" si="403">EY259/EY$215</f>
        <v>0</v>
      </c>
      <c r="EZ311" s="60">
        <f t="shared" si="403"/>
        <v>0</v>
      </c>
      <c r="FA311" s="60">
        <f t="shared" si="403"/>
        <v>0</v>
      </c>
      <c r="FB311" s="60">
        <f t="shared" si="403"/>
        <v>0</v>
      </c>
      <c r="FC311" s="60">
        <f t="shared" si="403"/>
        <v>0</v>
      </c>
      <c r="FD311" s="112">
        <f t="shared" si="403"/>
        <v>0</v>
      </c>
      <c r="FE311" s="112">
        <f t="shared" si="403"/>
        <v>0</v>
      </c>
      <c r="FF311" s="112">
        <f t="shared" si="403"/>
        <v>0</v>
      </c>
      <c r="FG311" s="112">
        <f t="shared" si="403"/>
        <v>0</v>
      </c>
      <c r="FH311" s="112">
        <f t="shared" si="403"/>
        <v>0</v>
      </c>
      <c r="FI311" s="112">
        <f t="shared" si="403"/>
        <v>0</v>
      </c>
      <c r="FJ311" s="112">
        <f t="shared" si="403"/>
        <v>0</v>
      </c>
      <c r="FK311" s="112">
        <f t="shared" si="403"/>
        <v>0</v>
      </c>
      <c r="FL311" s="112">
        <f t="shared" si="403"/>
        <v>0</v>
      </c>
      <c r="FM311" s="112">
        <f t="shared" si="403"/>
        <v>0</v>
      </c>
      <c r="FN311" s="112">
        <f t="shared" si="403"/>
        <v>0</v>
      </c>
      <c r="FO311" s="112">
        <f t="shared" si="403"/>
        <v>0</v>
      </c>
      <c r="FP311" s="112">
        <f t="shared" ref="FP311:FQ311" si="404">FP259/FP$215</f>
        <v>0</v>
      </c>
      <c r="FQ311" s="1382">
        <f t="shared" si="404"/>
        <v>0</v>
      </c>
      <c r="FR311" s="677">
        <f t="shared" ref="FR311:GL311" si="405">FR259/FR$215</f>
        <v>1.5223074976806949E-2</v>
      </c>
      <c r="FS311" s="677">
        <f t="shared" si="405"/>
        <v>0</v>
      </c>
      <c r="FT311" s="677">
        <f t="shared" si="405"/>
        <v>0</v>
      </c>
      <c r="FU311" s="677">
        <f t="shared" si="405"/>
        <v>0</v>
      </c>
      <c r="FV311" s="677">
        <f t="shared" si="405"/>
        <v>0</v>
      </c>
      <c r="FW311" s="677">
        <f t="shared" si="405"/>
        <v>0</v>
      </c>
      <c r="FX311" s="677">
        <f t="shared" si="405"/>
        <v>0</v>
      </c>
      <c r="FY311" s="677">
        <f t="shared" si="405"/>
        <v>0</v>
      </c>
      <c r="FZ311" s="677">
        <f t="shared" si="405"/>
        <v>0</v>
      </c>
      <c r="GA311" s="677">
        <f t="shared" si="405"/>
        <v>0</v>
      </c>
      <c r="GB311" s="677">
        <f t="shared" si="405"/>
        <v>0</v>
      </c>
      <c r="GC311" s="677">
        <f t="shared" si="405"/>
        <v>0</v>
      </c>
      <c r="GD311" s="677">
        <f t="shared" si="405"/>
        <v>0</v>
      </c>
      <c r="GE311" s="677">
        <f t="shared" si="405"/>
        <v>0</v>
      </c>
      <c r="GF311" s="677">
        <f t="shared" si="405"/>
        <v>0</v>
      </c>
      <c r="GG311" s="677">
        <f t="shared" si="405"/>
        <v>0</v>
      </c>
      <c r="GH311" s="677">
        <f t="shared" si="405"/>
        <v>0</v>
      </c>
      <c r="GI311" s="677">
        <f t="shared" si="405"/>
        <v>0</v>
      </c>
      <c r="GJ311" s="677">
        <f t="shared" si="405"/>
        <v>0</v>
      </c>
      <c r="GK311" s="677">
        <f t="shared" si="405"/>
        <v>0</v>
      </c>
      <c r="GL311" s="677">
        <f t="shared" si="405"/>
        <v>0</v>
      </c>
      <c r="GM311" s="1491">
        <f t="shared" ref="GM311:HH311" si="406">GM259/GM$215</f>
        <v>0</v>
      </c>
      <c r="GN311" s="112">
        <f t="shared" si="406"/>
        <v>0</v>
      </c>
      <c r="GO311" s="112">
        <f t="shared" si="406"/>
        <v>0</v>
      </c>
      <c r="GP311" s="112">
        <f t="shared" si="406"/>
        <v>0</v>
      </c>
      <c r="GQ311" s="112">
        <f t="shared" si="406"/>
        <v>0</v>
      </c>
      <c r="GR311" s="112">
        <f t="shared" si="406"/>
        <v>0</v>
      </c>
      <c r="GS311" s="112">
        <f t="shared" si="406"/>
        <v>0</v>
      </c>
      <c r="GT311" s="112">
        <f t="shared" si="406"/>
        <v>0</v>
      </c>
      <c r="GU311" s="112">
        <f t="shared" si="406"/>
        <v>0</v>
      </c>
      <c r="GV311" s="112">
        <f t="shared" si="406"/>
        <v>0</v>
      </c>
      <c r="GW311" s="112">
        <f t="shared" si="406"/>
        <v>0</v>
      </c>
      <c r="GX311" s="112">
        <f t="shared" si="406"/>
        <v>0</v>
      </c>
      <c r="GY311" s="112">
        <f t="shared" si="406"/>
        <v>0</v>
      </c>
      <c r="GZ311" s="112" t="e">
        <f t="shared" si="406"/>
        <v>#DIV/0!</v>
      </c>
      <c r="HA311" s="112">
        <f t="shared" si="406"/>
        <v>0</v>
      </c>
      <c r="HB311" s="112">
        <f t="shared" si="406"/>
        <v>0</v>
      </c>
      <c r="HC311" s="112">
        <f t="shared" si="406"/>
        <v>0</v>
      </c>
      <c r="HD311" s="112">
        <f t="shared" si="406"/>
        <v>0</v>
      </c>
      <c r="HE311" s="112">
        <f t="shared" si="406"/>
        <v>0</v>
      </c>
      <c r="HF311" s="112">
        <f t="shared" si="406"/>
        <v>0</v>
      </c>
      <c r="HG311" s="112" t="e">
        <f t="shared" si="406"/>
        <v>#DIV/0!</v>
      </c>
      <c r="HH311" s="112" t="e">
        <f t="shared" si="406"/>
        <v>#DIV/0!</v>
      </c>
      <c r="HI311" s="677">
        <f t="shared" ref="HI311:HI316" si="407">HI259/HI$215</f>
        <v>0</v>
      </c>
    </row>
    <row r="312" spans="1:217" s="60" customFormat="1" x14ac:dyDescent="0.25">
      <c r="A312" s="197" t="s">
        <v>729</v>
      </c>
      <c r="B312" s="642"/>
      <c r="C312" s="935">
        <f t="shared" si="294"/>
        <v>5.0942435048395317E-2</v>
      </c>
      <c r="D312" s="677">
        <f t="shared" si="383"/>
        <v>0</v>
      </c>
      <c r="E312" s="677">
        <f t="shared" si="383"/>
        <v>0.13061913349054421</v>
      </c>
      <c r="F312" s="677">
        <f t="shared" si="396"/>
        <v>0.18568243790161029</v>
      </c>
      <c r="G312" s="677">
        <f t="shared" si="396"/>
        <v>7.0478134953842655E-2</v>
      </c>
      <c r="H312" s="677">
        <f t="shared" si="396"/>
        <v>9.0775336281756311E-2</v>
      </c>
      <c r="I312" s="677">
        <f t="shared" si="396"/>
        <v>0.11819382480155038</v>
      </c>
      <c r="J312" s="677">
        <f t="shared" si="396"/>
        <v>9.2092823185184858E-2</v>
      </c>
      <c r="K312" s="677">
        <f t="shared" si="396"/>
        <v>9.1671997575839201E-2</v>
      </c>
      <c r="L312" s="60">
        <f t="shared" si="396"/>
        <v>5.2087249122099263E-2</v>
      </c>
      <c r="M312" s="677">
        <f t="shared" si="396"/>
        <v>8.3825402856312722E-2</v>
      </c>
      <c r="N312" s="677">
        <f t="shared" si="383"/>
        <v>0.15579867938887643</v>
      </c>
      <c r="O312" s="677">
        <f t="shared" si="383"/>
        <v>0.11421318693737748</v>
      </c>
      <c r="P312" s="677">
        <f t="shared" si="383"/>
        <v>0.11527174351591134</v>
      </c>
      <c r="Q312" s="677">
        <f t="shared" si="383"/>
        <v>7.7950471799219781E-2</v>
      </c>
      <c r="R312" s="677">
        <f t="shared" si="383"/>
        <v>8.0269754397812698E-2</v>
      </c>
      <c r="S312" s="677">
        <f t="shared" si="383"/>
        <v>9.34562928414953E-2</v>
      </c>
      <c r="T312" s="1064">
        <f t="shared" si="383"/>
        <v>8.1536861631861496E-2</v>
      </c>
      <c r="U312" s="677"/>
      <c r="V312" s="677"/>
      <c r="W312" s="677"/>
      <c r="X312" s="677"/>
      <c r="Y312" s="677"/>
      <c r="AI312" s="159">
        <f t="shared" ref="AI312:CV312" si="408">AI260/AI$215</f>
        <v>2.0458639958472013E-3</v>
      </c>
      <c r="AJ312" s="66">
        <f t="shared" si="408"/>
        <v>3.4595128882299341E-3</v>
      </c>
      <c r="AK312" s="66">
        <f t="shared" si="408"/>
        <v>1.9972371552685452E-3</v>
      </c>
      <c r="AL312" s="66">
        <f t="shared" si="408"/>
        <v>1.4154394223734853E-3</v>
      </c>
      <c r="AM312" s="66">
        <f t="shared" si="408"/>
        <v>1.7232656674887751E-3</v>
      </c>
      <c r="AN312" s="1091">
        <f t="shared" si="408"/>
        <v>1.8701251311368232E-3</v>
      </c>
      <c r="AO312" s="66"/>
      <c r="AP312" s="66"/>
      <c r="AQ312" s="66"/>
      <c r="AR312" s="66"/>
      <c r="AS312" s="66"/>
      <c r="AT312" s="59">
        <f t="shared" si="408"/>
        <v>0.17260045308215094</v>
      </c>
      <c r="AU312" s="60">
        <f t="shared" si="408"/>
        <v>0.12747117316360812</v>
      </c>
      <c r="AV312" s="60">
        <f t="shared" si="408"/>
        <v>0.13363855356343865</v>
      </c>
      <c r="AW312" s="60">
        <f t="shared" si="408"/>
        <v>0.18817620296147605</v>
      </c>
      <c r="AX312" s="60">
        <f t="shared" si="408"/>
        <v>0.12659438200220102</v>
      </c>
      <c r="AY312" s="60">
        <f t="shared" si="408"/>
        <v>0.10300843603570982</v>
      </c>
      <c r="AZ312" s="60">
        <f t="shared" si="408"/>
        <v>0.18336377284158387</v>
      </c>
      <c r="BA312" s="60">
        <f t="shared" si="408"/>
        <v>0.22477393493054909</v>
      </c>
      <c r="BB312" s="1060">
        <f t="shared" si="408"/>
        <v>0.13486139828870172</v>
      </c>
      <c r="BH312" s="59">
        <f t="shared" si="408"/>
        <v>0.3973679178850073</v>
      </c>
      <c r="BI312" s="60">
        <f t="shared" si="408"/>
        <v>0.13472560257517469</v>
      </c>
      <c r="BJ312" s="60">
        <f t="shared" si="408"/>
        <v>9.7148426595759785E-2</v>
      </c>
      <c r="BK312" s="60">
        <f t="shared" si="408"/>
        <v>0.11140999665597891</v>
      </c>
      <c r="BL312" s="60">
        <f t="shared" si="408"/>
        <v>0.13024067535208408</v>
      </c>
      <c r="BM312" s="60">
        <f t="shared" si="398"/>
        <v>0.59919782673626421</v>
      </c>
      <c r="BN312" s="1222">
        <f t="shared" si="398"/>
        <v>0.20169363245605265</v>
      </c>
      <c r="BO312" s="338"/>
      <c r="BP312" s="338"/>
      <c r="BQ312" s="338"/>
      <c r="BR312" s="338"/>
      <c r="BS312" s="1156"/>
      <c r="BT312" s="338"/>
      <c r="BU312" s="338"/>
      <c r="BV312" s="338"/>
      <c r="BW312" s="338"/>
      <c r="BX312" s="338"/>
      <c r="BY312" s="743">
        <f t="shared" si="408"/>
        <v>0.13438735177865613</v>
      </c>
      <c r="BZ312" s="60">
        <f t="shared" si="408"/>
        <v>0.13472100463805906</v>
      </c>
      <c r="CA312" s="60">
        <f t="shared" si="408"/>
        <v>0.11129225246784326</v>
      </c>
      <c r="CB312" s="60">
        <f t="shared" si="408"/>
        <v>9.6915749084868358E-2</v>
      </c>
      <c r="CC312" s="1060">
        <f t="shared" si="408"/>
        <v>0.15244801167457134</v>
      </c>
      <c r="CK312" s="59">
        <f t="shared" si="408"/>
        <v>1.8963781062205618E-2</v>
      </c>
      <c r="CL312" s="60">
        <f t="shared" si="399"/>
        <v>6.9043647301433017E-2</v>
      </c>
      <c r="CM312" s="60">
        <f t="shared" si="408"/>
        <v>2.707466540960423E-2</v>
      </c>
      <c r="CN312" s="60">
        <f t="shared" si="408"/>
        <v>3.6043083218003487E-2</v>
      </c>
      <c r="CO312" s="1060">
        <f t="shared" si="408"/>
        <v>2.5210590456803846E-2</v>
      </c>
      <c r="CU312" s="59">
        <f t="shared" si="408"/>
        <v>0.53967489238161981</v>
      </c>
      <c r="CV312" s="60">
        <f t="shared" si="408"/>
        <v>4.6055325051481508E-2</v>
      </c>
      <c r="CW312" s="60">
        <f t="shared" si="400"/>
        <v>0.724557514848164</v>
      </c>
      <c r="CX312" s="1060">
        <f t="shared" si="400"/>
        <v>0.37858303877809024</v>
      </c>
      <c r="DD312" s="293"/>
      <c r="DE312" s="338"/>
      <c r="DF312" s="338"/>
      <c r="DG312" s="338"/>
      <c r="DH312" s="338"/>
      <c r="DI312" s="338"/>
      <c r="DJ312" s="338"/>
      <c r="DK312" s="338"/>
      <c r="DL312" s="1103"/>
      <c r="DM312" s="338"/>
      <c r="DN312" s="338"/>
      <c r="DO312" s="338"/>
      <c r="DP312" s="338"/>
      <c r="DQ312" s="338"/>
      <c r="DR312" s="337"/>
      <c r="DS312" s="338"/>
      <c r="DT312" s="338"/>
      <c r="DU312" s="338"/>
      <c r="DV312" s="338"/>
      <c r="DW312" s="338"/>
      <c r="DX312" s="1103"/>
      <c r="DY312" s="338"/>
      <c r="DZ312" s="338"/>
      <c r="EA312" s="338"/>
      <c r="EB312" s="338"/>
      <c r="EC312" s="338"/>
      <c r="ED312" s="59">
        <f t="shared" si="401"/>
        <v>0.13931505274606726</v>
      </c>
      <c r="EE312" s="338"/>
      <c r="EF312" s="338"/>
      <c r="EG312" s="338"/>
      <c r="EH312" s="338"/>
      <c r="EI312" s="338"/>
      <c r="EJ312" s="338"/>
      <c r="EK312" s="338"/>
      <c r="EL312" s="1103"/>
      <c r="EM312" s="338"/>
      <c r="EN312" s="338"/>
      <c r="ER312" s="1253"/>
      <c r="ES312" s="59">
        <f t="shared" si="402"/>
        <v>0.14974422106949059</v>
      </c>
      <c r="ET312" s="60">
        <f t="shared" si="402"/>
        <v>0.23220664029725518</v>
      </c>
      <c r="EU312" s="60">
        <f t="shared" si="402"/>
        <v>5.5135224190809316E-2</v>
      </c>
      <c r="EW312" s="1131"/>
      <c r="EX312" s="197" t="s">
        <v>729</v>
      </c>
      <c r="EY312" s="60">
        <f t="shared" ref="EY312:FO312" si="409">EY260/EY$215</f>
        <v>0.11644694479276103</v>
      </c>
      <c r="EZ312" s="60">
        <f t="shared" si="409"/>
        <v>0.18004021202705173</v>
      </c>
      <c r="FA312" s="60">
        <f t="shared" si="409"/>
        <v>7.471679113870941E-2</v>
      </c>
      <c r="FB312" s="60">
        <f t="shared" si="409"/>
        <v>0.24224567246873449</v>
      </c>
      <c r="FC312" s="60">
        <f t="shared" si="409"/>
        <v>5.5544277705773047E-2</v>
      </c>
      <c r="FD312" s="112">
        <f t="shared" si="409"/>
        <v>7.8334357713583283E-2</v>
      </c>
      <c r="FE312" s="112">
        <f t="shared" si="409"/>
        <v>0.44245107841736897</v>
      </c>
      <c r="FF312" s="112">
        <f t="shared" si="409"/>
        <v>8.783375619185696E-2</v>
      </c>
      <c r="FG312" s="112">
        <f t="shared" si="409"/>
        <v>5.185376122352537E-2</v>
      </c>
      <c r="FH312" s="112">
        <f t="shared" si="409"/>
        <v>0.10161324753743405</v>
      </c>
      <c r="FI312" s="112">
        <f t="shared" si="409"/>
        <v>8.2589783627035465E-2</v>
      </c>
      <c r="FJ312" s="112">
        <f t="shared" si="409"/>
        <v>6.4676476003002276E-2</v>
      </c>
      <c r="FK312" s="112">
        <f t="shared" si="409"/>
        <v>9.1195617765666079E-2</v>
      </c>
      <c r="FL312" s="112">
        <f t="shared" si="409"/>
        <v>1.568519157749396E-2</v>
      </c>
      <c r="FM312" s="112">
        <f t="shared" si="409"/>
        <v>6.024182688175124E-2</v>
      </c>
      <c r="FN312" s="112">
        <f t="shared" si="409"/>
        <v>7.2811373174912805E-2</v>
      </c>
      <c r="FO312" s="112">
        <f t="shared" si="409"/>
        <v>7.9736452870781224E-2</v>
      </c>
      <c r="FP312" s="112">
        <f t="shared" ref="FP312:FQ312" si="410">FP260/FP$215</f>
        <v>0</v>
      </c>
      <c r="FQ312" s="1382">
        <f t="shared" si="410"/>
        <v>0</v>
      </c>
      <c r="FR312" s="677">
        <f t="shared" ref="FR312:GL312" si="411">FR260/FR$215</f>
        <v>0</v>
      </c>
      <c r="FS312" s="677">
        <f t="shared" si="411"/>
        <v>0</v>
      </c>
      <c r="FT312" s="677">
        <f t="shared" si="411"/>
        <v>0</v>
      </c>
      <c r="FU312" s="677">
        <f t="shared" si="411"/>
        <v>0</v>
      </c>
      <c r="FV312" s="677">
        <f t="shared" si="411"/>
        <v>0</v>
      </c>
      <c r="FW312" s="677">
        <f t="shared" si="411"/>
        <v>0</v>
      </c>
      <c r="FX312" s="677">
        <f t="shared" si="411"/>
        <v>0</v>
      </c>
      <c r="FY312" s="677">
        <f t="shared" si="411"/>
        <v>0</v>
      </c>
      <c r="FZ312" s="677">
        <f t="shared" si="411"/>
        <v>0</v>
      </c>
      <c r="GA312" s="677">
        <f t="shared" si="411"/>
        <v>0</v>
      </c>
      <c r="GB312" s="677">
        <f t="shared" si="411"/>
        <v>0</v>
      </c>
      <c r="GC312" s="677">
        <f t="shared" si="411"/>
        <v>0</v>
      </c>
      <c r="GD312" s="677">
        <f t="shared" si="411"/>
        <v>0</v>
      </c>
      <c r="GE312" s="677">
        <f t="shared" si="411"/>
        <v>0</v>
      </c>
      <c r="GF312" s="677">
        <f t="shared" si="411"/>
        <v>0</v>
      </c>
      <c r="GG312" s="677">
        <f t="shared" si="411"/>
        <v>0</v>
      </c>
      <c r="GH312" s="677">
        <f t="shared" si="411"/>
        <v>0</v>
      </c>
      <c r="GI312" s="677">
        <f t="shared" si="411"/>
        <v>0</v>
      </c>
      <c r="GJ312" s="677">
        <f t="shared" si="411"/>
        <v>0</v>
      </c>
      <c r="GK312" s="677">
        <f t="shared" si="411"/>
        <v>0</v>
      </c>
      <c r="GL312" s="677">
        <f t="shared" si="411"/>
        <v>0</v>
      </c>
      <c r="GM312" s="1491">
        <f t="shared" ref="GM312:HH312" si="412">GM260/GM$215</f>
        <v>0.2234216390195593</v>
      </c>
      <c r="GN312" s="112">
        <f t="shared" si="412"/>
        <v>0.17103125155759358</v>
      </c>
      <c r="GO312" s="112">
        <f t="shared" si="412"/>
        <v>0.33718817591925015</v>
      </c>
      <c r="GP312" s="112">
        <f t="shared" si="412"/>
        <v>6.9889685323572773E-2</v>
      </c>
      <c r="GQ312" s="112">
        <f t="shared" si="412"/>
        <v>0.16760973580195548</v>
      </c>
      <c r="GR312" s="112">
        <f t="shared" si="412"/>
        <v>0.28264140320905445</v>
      </c>
      <c r="GS312" s="112">
        <f t="shared" si="412"/>
        <v>0.36254138484349929</v>
      </c>
      <c r="GT312" s="112">
        <f t="shared" si="412"/>
        <v>0.21159132112989062</v>
      </c>
      <c r="GU312" s="112">
        <f t="shared" si="412"/>
        <v>0.36834247350650873</v>
      </c>
      <c r="GV312" s="112">
        <f t="shared" si="412"/>
        <v>0.12111472660850818</v>
      </c>
      <c r="GW312" s="112">
        <f t="shared" si="412"/>
        <v>0.1758186988771292</v>
      </c>
      <c r="GX312" s="112">
        <f t="shared" si="412"/>
        <v>0.24794867401526835</v>
      </c>
      <c r="GY312" s="112">
        <f t="shared" si="412"/>
        <v>0.26354158012793888</v>
      </c>
      <c r="GZ312" s="112" t="e">
        <f t="shared" si="412"/>
        <v>#DIV/0!</v>
      </c>
      <c r="HA312" s="112">
        <f t="shared" si="412"/>
        <v>0.28017431819094668</v>
      </c>
      <c r="HB312" s="112">
        <f t="shared" si="412"/>
        <v>0.13536787319612018</v>
      </c>
      <c r="HC312" s="112">
        <f t="shared" si="412"/>
        <v>0.1291029748737737</v>
      </c>
      <c r="HD312" s="112">
        <f t="shared" si="412"/>
        <v>0.1630077173030057</v>
      </c>
      <c r="HE312" s="112">
        <f t="shared" si="412"/>
        <v>0.1159040302291283</v>
      </c>
      <c r="HF312" s="112">
        <f t="shared" si="412"/>
        <v>4.1743638638936896E-2</v>
      </c>
      <c r="HG312" s="112" t="e">
        <f t="shared" si="412"/>
        <v>#DIV/0!</v>
      </c>
      <c r="HH312" s="112" t="e">
        <f t="shared" si="412"/>
        <v>#DIV/0!</v>
      </c>
      <c r="HI312" s="677">
        <f t="shared" si="407"/>
        <v>0</v>
      </c>
    </row>
    <row r="313" spans="1:217" s="60" customFormat="1" x14ac:dyDescent="0.25">
      <c r="A313" s="197" t="s">
        <v>730</v>
      </c>
      <c r="B313" s="642"/>
      <c r="C313" s="935">
        <f t="shared" si="294"/>
        <v>0</v>
      </c>
      <c r="D313" s="677">
        <f t="shared" si="383"/>
        <v>6.5007206341580595E-2</v>
      </c>
      <c r="E313" s="677">
        <f t="shared" si="383"/>
        <v>0.12502427521154114</v>
      </c>
      <c r="F313" s="677">
        <f t="shared" si="396"/>
        <v>0.20231436052111548</v>
      </c>
      <c r="G313" s="677">
        <f t="shared" si="396"/>
        <v>4.4917433765186796E-2</v>
      </c>
      <c r="H313" s="677">
        <f t="shared" si="396"/>
        <v>7.7957118345856127E-2</v>
      </c>
      <c r="I313" s="677">
        <f t="shared" si="396"/>
        <v>9.5401052043951662E-2</v>
      </c>
      <c r="J313" s="677">
        <f t="shared" si="396"/>
        <v>5.1604780062461636E-2</v>
      </c>
      <c r="K313" s="677">
        <f t="shared" si="396"/>
        <v>0.103952728864348</v>
      </c>
      <c r="L313" s="60">
        <f t="shared" si="396"/>
        <v>5.2032237065290143E-2</v>
      </c>
      <c r="M313" s="677">
        <f t="shared" si="396"/>
        <v>8.3901392396575999E-2</v>
      </c>
      <c r="N313" s="677">
        <f t="shared" si="383"/>
        <v>0.12822509337098967</v>
      </c>
      <c r="O313" s="677">
        <f t="shared" si="383"/>
        <v>0.10704117603592091</v>
      </c>
      <c r="P313" s="677">
        <f t="shared" si="383"/>
        <v>8.3975690241696072E-2</v>
      </c>
      <c r="Q313" s="677">
        <f t="shared" si="383"/>
        <v>6.1826894222662555E-2</v>
      </c>
      <c r="R313" s="677">
        <f t="shared" si="383"/>
        <v>7.7488732876551725E-2</v>
      </c>
      <c r="S313" s="677">
        <f t="shared" si="383"/>
        <v>0.10515157939368243</v>
      </c>
      <c r="T313" s="1064">
        <f t="shared" si="383"/>
        <v>4.3190271414785875E-2</v>
      </c>
      <c r="U313" s="677"/>
      <c r="V313" s="677"/>
      <c r="W313" s="677"/>
      <c r="X313" s="677"/>
      <c r="Y313" s="677"/>
      <c r="AI313" s="159">
        <f t="shared" ref="AI313:CV313" si="413">AI261/AI$215</f>
        <v>0</v>
      </c>
      <c r="AJ313" s="66">
        <f t="shared" si="413"/>
        <v>0</v>
      </c>
      <c r="AK313" s="66">
        <f t="shared" si="413"/>
        <v>0</v>
      </c>
      <c r="AL313" s="66">
        <f t="shared" si="413"/>
        <v>0</v>
      </c>
      <c r="AM313" s="66">
        <f t="shared" si="413"/>
        <v>0</v>
      </c>
      <c r="AN313" s="1091">
        <f t="shared" si="413"/>
        <v>0</v>
      </c>
      <c r="AO313" s="66"/>
      <c r="AP313" s="66"/>
      <c r="AQ313" s="66"/>
      <c r="AR313" s="66"/>
      <c r="AS313" s="66"/>
      <c r="AT313" s="59">
        <f t="shared" si="413"/>
        <v>0.19518302134255394</v>
      </c>
      <c r="AU313" s="60">
        <f t="shared" si="413"/>
        <v>0.14437053669407257</v>
      </c>
      <c r="AV313" s="60">
        <f t="shared" si="413"/>
        <v>8.3457997568482475E-2</v>
      </c>
      <c r="AW313" s="60">
        <f t="shared" si="413"/>
        <v>0.12816850966746399</v>
      </c>
      <c r="AX313" s="60">
        <f t="shared" si="413"/>
        <v>0.11234642515650652</v>
      </c>
      <c r="AY313" s="60">
        <f t="shared" si="413"/>
        <v>9.1110909945211024E-2</v>
      </c>
      <c r="AZ313" s="60">
        <f t="shared" si="413"/>
        <v>0.1272626435517647</v>
      </c>
      <c r="BA313" s="60">
        <f t="shared" si="413"/>
        <v>0.15243311270625523</v>
      </c>
      <c r="BB313" s="1060">
        <f t="shared" si="413"/>
        <v>0.10295526753744516</v>
      </c>
      <c r="BH313" s="59">
        <f t="shared" si="413"/>
        <v>0.39692954843282918</v>
      </c>
      <c r="BI313" s="60">
        <f t="shared" si="413"/>
        <v>0.12275953798336481</v>
      </c>
      <c r="BJ313" s="60">
        <f t="shared" si="413"/>
        <v>8.6365722450640392E-2</v>
      </c>
      <c r="BK313" s="60">
        <f t="shared" si="413"/>
        <v>8.6221649585931509E-2</v>
      </c>
      <c r="BL313" s="60">
        <f t="shared" si="413"/>
        <v>1.3473030561305248</v>
      </c>
      <c r="BM313" s="60">
        <f t="shared" si="398"/>
        <v>0.60347418775216066</v>
      </c>
      <c r="BN313" s="1222">
        <f t="shared" si="398"/>
        <v>0.16099504476844645</v>
      </c>
      <c r="BO313" s="338"/>
      <c r="BP313" s="338"/>
      <c r="BQ313" s="338"/>
      <c r="BR313" s="338"/>
      <c r="BS313" s="1156"/>
      <c r="BT313" s="338"/>
      <c r="BU313" s="338"/>
      <c r="BV313" s="338"/>
      <c r="BW313" s="338"/>
      <c r="BX313" s="338"/>
      <c r="BY313" s="743">
        <f t="shared" si="413"/>
        <v>0.13496227093065039</v>
      </c>
      <c r="BZ313" s="60">
        <f t="shared" si="413"/>
        <v>9.7803852810933525E-2</v>
      </c>
      <c r="CA313" s="60">
        <f t="shared" si="413"/>
        <v>9.3501346096320673E-2</v>
      </c>
      <c r="CB313" s="60">
        <f t="shared" si="413"/>
        <v>8.3677579642179853E-2</v>
      </c>
      <c r="CC313" s="1060">
        <f t="shared" si="413"/>
        <v>0.17804450930317403</v>
      </c>
      <c r="CK313" s="59">
        <f t="shared" si="413"/>
        <v>6.0873802176384601E-3</v>
      </c>
      <c r="CL313" s="60">
        <f t="shared" si="399"/>
        <v>3.6554450763794939E-2</v>
      </c>
      <c r="CM313" s="60">
        <f t="shared" si="413"/>
        <v>1.3957492160439426E-2</v>
      </c>
      <c r="CN313" s="60">
        <f t="shared" si="413"/>
        <v>1.9542558383643889E-2</v>
      </c>
      <c r="CO313" s="1060">
        <f t="shared" si="413"/>
        <v>1.7469968260770581E-2</v>
      </c>
      <c r="CU313" s="59">
        <f t="shared" si="413"/>
        <v>0.67944739213134453</v>
      </c>
      <c r="CV313" s="60">
        <f t="shared" si="413"/>
        <v>4.7051347073956161E-2</v>
      </c>
      <c r="CW313" s="60">
        <f t="shared" si="400"/>
        <v>0.91385762863475817</v>
      </c>
      <c r="CX313" s="1060">
        <f t="shared" si="400"/>
        <v>0.47338682628550788</v>
      </c>
      <c r="DD313" s="293"/>
      <c r="DE313" s="338"/>
      <c r="DF313" s="338"/>
      <c r="DG313" s="338"/>
      <c r="DH313" s="338"/>
      <c r="DI313" s="338"/>
      <c r="DJ313" s="338"/>
      <c r="DK313" s="338"/>
      <c r="DL313" s="1103"/>
      <c r="DM313" s="338"/>
      <c r="DN313" s="338"/>
      <c r="DO313" s="338"/>
      <c r="DP313" s="338"/>
      <c r="DQ313" s="338"/>
      <c r="DR313" s="337"/>
      <c r="DS313" s="338"/>
      <c r="DT313" s="338"/>
      <c r="DU313" s="338"/>
      <c r="DV313" s="338"/>
      <c r="DW313" s="338"/>
      <c r="DX313" s="1103"/>
      <c r="DY313" s="338"/>
      <c r="DZ313" s="338"/>
      <c r="EA313" s="338"/>
      <c r="EB313" s="338"/>
      <c r="EC313" s="338"/>
      <c r="ED313" s="59">
        <f t="shared" si="401"/>
        <v>0.12078982040693613</v>
      </c>
      <c r="EE313" s="338"/>
      <c r="EF313" s="338"/>
      <c r="EG313" s="338"/>
      <c r="EH313" s="338"/>
      <c r="EI313" s="338"/>
      <c r="EJ313" s="338"/>
      <c r="EK313" s="338"/>
      <c r="EL313" s="1103"/>
      <c r="EM313" s="338"/>
      <c r="EN313" s="338"/>
      <c r="ER313" s="1253"/>
      <c r="ES313" s="59">
        <f t="shared" si="402"/>
        <v>0.15953911983362418</v>
      </c>
      <c r="ET313" s="60">
        <f t="shared" si="402"/>
        <v>0.28182907826920772</v>
      </c>
      <c r="EU313" s="60">
        <f t="shared" si="402"/>
        <v>4.9185106329049752E-2</v>
      </c>
      <c r="EW313" s="1131"/>
      <c r="EX313" s="197" t="s">
        <v>730</v>
      </c>
      <c r="EY313" s="60">
        <f t="shared" ref="EY313:FO313" si="414">EY261/EY$215</f>
        <v>0.14078015386179552</v>
      </c>
      <c r="EZ313" s="60">
        <f t="shared" si="414"/>
        <v>0.17264585168076302</v>
      </c>
      <c r="FA313" s="60">
        <f t="shared" si="414"/>
        <v>7.3810522782579505E-2</v>
      </c>
      <c r="FB313" s="60">
        <f t="shared" si="414"/>
        <v>0.24142900606895226</v>
      </c>
      <c r="FC313" s="60">
        <f t="shared" si="414"/>
        <v>5.0656631115414047E-2</v>
      </c>
      <c r="FD313" s="112">
        <f t="shared" si="414"/>
        <v>8.0255070682237251E-2</v>
      </c>
      <c r="FE313" s="112">
        <f t="shared" si="414"/>
        <v>0.69855734895014998</v>
      </c>
      <c r="FF313" s="112">
        <f t="shared" si="414"/>
        <v>8.4752929805485086E-2</v>
      </c>
      <c r="FG313" s="112">
        <f t="shared" si="414"/>
        <v>4.719966776932881E-2</v>
      </c>
      <c r="FH313" s="112">
        <f t="shared" si="414"/>
        <v>6.6130950565704005E-2</v>
      </c>
      <c r="FI313" s="112">
        <f t="shared" si="414"/>
        <v>6.8188155253178673E-2</v>
      </c>
      <c r="FJ313" s="112">
        <f t="shared" si="414"/>
        <v>5.7737243850282526E-2</v>
      </c>
      <c r="FK313" s="112">
        <f t="shared" si="414"/>
        <v>7.8216827009097545E-2</v>
      </c>
      <c r="FL313" s="112">
        <f t="shared" si="414"/>
        <v>4.6668967897825339E-3</v>
      </c>
      <c r="FM313" s="112">
        <f t="shared" si="414"/>
        <v>4.9511475315893526E-2</v>
      </c>
      <c r="FN313" s="112">
        <f t="shared" si="414"/>
        <v>7.0905006797895603E-2</v>
      </c>
      <c r="FO313" s="112">
        <f t="shared" si="414"/>
        <v>5.7804072729445863E-2</v>
      </c>
      <c r="FP313" s="112">
        <f t="shared" ref="FP313:FQ313" si="415">FP261/FP$215</f>
        <v>0</v>
      </c>
      <c r="FQ313" s="1382">
        <f t="shared" si="415"/>
        <v>0</v>
      </c>
      <c r="FR313" s="677">
        <f t="shared" ref="FR313:GL313" si="416">FR261/FR$215</f>
        <v>2.6376823817154425E-2</v>
      </c>
      <c r="FS313" s="677">
        <f t="shared" si="416"/>
        <v>0.12143815148591731</v>
      </c>
      <c r="FT313" s="677">
        <f t="shared" si="416"/>
        <v>5.0373918158137972E-2</v>
      </c>
      <c r="FU313" s="677">
        <f t="shared" si="416"/>
        <v>5.2104809386362784E-2</v>
      </c>
      <c r="FV313" s="677">
        <f t="shared" si="416"/>
        <v>3.8800108342361861E-2</v>
      </c>
      <c r="FW313" s="677">
        <f t="shared" si="416"/>
        <v>0.10749792874896437</v>
      </c>
      <c r="FX313" s="677">
        <f t="shared" si="416"/>
        <v>6.869534657763629E-2</v>
      </c>
      <c r="FY313" s="677">
        <f t="shared" si="416"/>
        <v>6.6918201666066088E-2</v>
      </c>
      <c r="FZ313" s="677">
        <f t="shared" si="416"/>
        <v>9.6896809571286144E-2</v>
      </c>
      <c r="GA313" s="677">
        <f t="shared" si="416"/>
        <v>3.0695655837862892E-2</v>
      </c>
      <c r="GB313" s="677">
        <f t="shared" si="416"/>
        <v>7.5486182190378712E-2</v>
      </c>
      <c r="GC313" s="677">
        <f t="shared" si="416"/>
        <v>0.2347677437055484</v>
      </c>
      <c r="GD313" s="677">
        <f t="shared" si="416"/>
        <v>0.2473848784109059</v>
      </c>
      <c r="GE313" s="677">
        <f t="shared" si="416"/>
        <v>0.13029520552725243</v>
      </c>
      <c r="GF313" s="677">
        <f t="shared" si="416"/>
        <v>7.6709675730848748E-2</v>
      </c>
      <c r="GG313" s="677">
        <f t="shared" si="416"/>
        <v>0.25004110200342911</v>
      </c>
      <c r="GH313" s="677">
        <f t="shared" si="416"/>
        <v>7.5154601673335764E-2</v>
      </c>
      <c r="GI313" s="677">
        <f t="shared" si="416"/>
        <v>0.10696771352509057</v>
      </c>
      <c r="GJ313" s="677">
        <f t="shared" si="416"/>
        <v>6.2106620156214452E-2</v>
      </c>
      <c r="GK313" s="677">
        <f t="shared" si="416"/>
        <v>4.4644912824162254E-2</v>
      </c>
      <c r="GL313" s="677">
        <f t="shared" si="416"/>
        <v>4.1099383999686115E-2</v>
      </c>
      <c r="GM313" s="1491">
        <f t="shared" ref="GM313:HH313" si="417">GM261/GM$215</f>
        <v>0.31076008913097303</v>
      </c>
      <c r="GN313" s="112">
        <f t="shared" si="417"/>
        <v>0.24975327717689277</v>
      </c>
      <c r="GO313" s="112">
        <f t="shared" si="417"/>
        <v>0.46314828166306177</v>
      </c>
      <c r="GP313" s="112">
        <f t="shared" si="417"/>
        <v>3.5168522190025926E-2</v>
      </c>
      <c r="GQ313" s="112">
        <f t="shared" si="417"/>
        <v>0.26856667360099856</v>
      </c>
      <c r="GR313" s="112">
        <f t="shared" si="417"/>
        <v>0.48599800040768387</v>
      </c>
      <c r="GS313" s="112">
        <f t="shared" si="417"/>
        <v>0.57168972030954845</v>
      </c>
      <c r="GT313" s="112">
        <f t="shared" si="417"/>
        <v>0.39272277131216249</v>
      </c>
      <c r="GU313" s="112">
        <f t="shared" si="417"/>
        <v>0.60138761490271087</v>
      </c>
      <c r="GV313" s="112">
        <f t="shared" si="417"/>
        <v>0.15889445631126106</v>
      </c>
      <c r="GW313" s="112">
        <f t="shared" si="417"/>
        <v>0.26087933780918038</v>
      </c>
      <c r="GX313" s="112">
        <f t="shared" si="417"/>
        <v>0.40708587964285037</v>
      </c>
      <c r="GY313" s="112">
        <f t="shared" si="417"/>
        <v>0.41970590678740549</v>
      </c>
      <c r="GZ313" s="112" t="e">
        <f t="shared" si="417"/>
        <v>#DIV/0!</v>
      </c>
      <c r="HA313" s="112">
        <f t="shared" si="417"/>
        <v>0.45730409286259388</v>
      </c>
      <c r="HB313" s="112">
        <f t="shared" si="417"/>
        <v>0.24110716820440029</v>
      </c>
      <c r="HC313" s="112">
        <f t="shared" si="417"/>
        <v>0.2102647528543512</v>
      </c>
      <c r="HD313" s="112">
        <f t="shared" si="417"/>
        <v>0.31141348497156784</v>
      </c>
      <c r="HE313" s="112">
        <f t="shared" si="417"/>
        <v>0.19443614385826241</v>
      </c>
      <c r="HF313" s="112">
        <f t="shared" si="417"/>
        <v>4.3779671453826746E-2</v>
      </c>
      <c r="HG313" s="112" t="e">
        <f t="shared" si="417"/>
        <v>#DIV/0!</v>
      </c>
      <c r="HH313" s="112" t="e">
        <f t="shared" si="417"/>
        <v>#DIV/0!</v>
      </c>
      <c r="HI313" s="677">
        <f t="shared" si="407"/>
        <v>8.1497348021215832E-2</v>
      </c>
    </row>
    <row r="314" spans="1:217" s="60" customFormat="1" x14ac:dyDescent="0.25">
      <c r="A314" s="66" t="s">
        <v>731</v>
      </c>
      <c r="B314" s="642"/>
      <c r="C314" s="935">
        <f t="shared" si="294"/>
        <v>0.40301459350933444</v>
      </c>
      <c r="D314" s="677">
        <f t="shared" si="383"/>
        <v>0</v>
      </c>
      <c r="E314" s="677">
        <f t="shared" si="383"/>
        <v>0.76503907153095663</v>
      </c>
      <c r="F314" s="677">
        <f t="shared" si="396"/>
        <v>0.83104896875748957</v>
      </c>
      <c r="G314" s="677">
        <f t="shared" si="396"/>
        <v>4.2498937526561836E-2</v>
      </c>
      <c r="H314" s="677">
        <f t="shared" si="396"/>
        <v>0.24787272592327406</v>
      </c>
      <c r="I314" s="677">
        <f t="shared" si="396"/>
        <v>0.1076960782088929</v>
      </c>
      <c r="J314" s="677">
        <f t="shared" si="396"/>
        <v>0.18052487487509913</v>
      </c>
      <c r="K314" s="677">
        <f t="shared" si="396"/>
        <v>0.21045587690650147</v>
      </c>
      <c r="L314" s="60">
        <f t="shared" si="396"/>
        <v>0.25008481025424739</v>
      </c>
      <c r="M314" s="677">
        <f t="shared" si="396"/>
        <v>0.36076257738640682</v>
      </c>
      <c r="N314" s="677">
        <f t="shared" si="383"/>
        <v>0.76541336183952946</v>
      </c>
      <c r="O314" s="677">
        <f t="shared" si="383"/>
        <v>0.59578546559390766</v>
      </c>
      <c r="P314" s="677">
        <f t="shared" si="383"/>
        <v>0.25399960078314454</v>
      </c>
      <c r="Q314" s="677">
        <f t="shared" si="383"/>
        <v>0.18162721907583559</v>
      </c>
      <c r="R314" s="677">
        <f t="shared" si="383"/>
        <v>0.16778986169928387</v>
      </c>
      <c r="S314" s="677">
        <f t="shared" si="383"/>
        <v>0.22735142392763763</v>
      </c>
      <c r="T314" s="1064">
        <f t="shared" si="383"/>
        <v>7.8379568472038752E-2</v>
      </c>
      <c r="U314" s="677"/>
      <c r="V314" s="677"/>
      <c r="W314" s="677"/>
      <c r="X314" s="677"/>
      <c r="Y314" s="677"/>
      <c r="AI314" s="159">
        <f t="shared" ref="AI314:CV314" si="418">AI262/AI$215</f>
        <v>5.674982442211976E-2</v>
      </c>
      <c r="AJ314" s="66">
        <f t="shared" si="418"/>
        <v>7.9383465381704741E-3</v>
      </c>
      <c r="AK314" s="66">
        <f t="shared" si="418"/>
        <v>2.4466155152039679E-2</v>
      </c>
      <c r="AL314" s="66">
        <f t="shared" si="418"/>
        <v>2.0786284551035338E-2</v>
      </c>
      <c r="AM314" s="66">
        <f t="shared" si="418"/>
        <v>6.0551445013596406E-3</v>
      </c>
      <c r="AN314" s="1091">
        <f t="shared" si="418"/>
        <v>2.2608748536589073E-2</v>
      </c>
      <c r="AO314" s="66"/>
      <c r="AP314" s="66"/>
      <c r="AQ314" s="66"/>
      <c r="AR314" s="66"/>
      <c r="AS314" s="66"/>
      <c r="AT314" s="59">
        <f t="shared" si="418"/>
        <v>1.4870315170303248</v>
      </c>
      <c r="AU314" s="60">
        <f t="shared" si="418"/>
        <v>0.61273276720746883</v>
      </c>
      <c r="AV314" s="60">
        <f t="shared" si="418"/>
        <v>0.29922580120310405</v>
      </c>
      <c r="AW314" s="60">
        <f t="shared" si="418"/>
        <v>0.60888000672057863</v>
      </c>
      <c r="AX314" s="60">
        <f t="shared" si="418"/>
        <v>0.98852586191343883</v>
      </c>
      <c r="AY314" s="60">
        <f t="shared" si="418"/>
        <v>0.3176811894077532</v>
      </c>
      <c r="AZ314" s="60">
        <f t="shared" si="418"/>
        <v>0.35711280467397855</v>
      </c>
      <c r="BA314" s="60">
        <f t="shared" si="418"/>
        <v>0.95487554768341565</v>
      </c>
      <c r="BB314" s="1060">
        <f t="shared" si="418"/>
        <v>0.88545396473179017</v>
      </c>
      <c r="BH314" s="59">
        <f t="shared" si="418"/>
        <v>1.3819923425251013</v>
      </c>
      <c r="BI314" s="60">
        <f t="shared" si="418"/>
        <v>0.87180470052510284</v>
      </c>
      <c r="BJ314" s="60">
        <f t="shared" si="418"/>
        <v>0.86845006316327356</v>
      </c>
      <c r="BK314" s="60">
        <f t="shared" si="418"/>
        <v>0.60394004366898124</v>
      </c>
      <c r="BL314" s="60">
        <f t="shared" si="418"/>
        <v>0.73410446852550837</v>
      </c>
      <c r="BM314" s="60">
        <f t="shared" si="398"/>
        <v>1.0833795578565095</v>
      </c>
      <c r="BN314" s="1222">
        <f t="shared" si="398"/>
        <v>0.99915270776510012</v>
      </c>
      <c r="BO314" s="338"/>
      <c r="BP314" s="338"/>
      <c r="BQ314" s="338"/>
      <c r="BR314" s="338"/>
      <c r="BS314" s="1156"/>
      <c r="BT314" s="338"/>
      <c r="BU314" s="338"/>
      <c r="BV314" s="338"/>
      <c r="BW314" s="338"/>
      <c r="BX314" s="338"/>
      <c r="BY314" s="743">
        <f t="shared" si="418"/>
        <v>0.44630794107078692</v>
      </c>
      <c r="BZ314" s="60">
        <f t="shared" si="418"/>
        <v>0.27495672893204759</v>
      </c>
      <c r="CA314" s="60">
        <f t="shared" si="418"/>
        <v>0.31853125934789112</v>
      </c>
      <c r="CB314" s="60">
        <f t="shared" si="418"/>
        <v>0.42617938050365317</v>
      </c>
      <c r="CC314" s="1060">
        <f t="shared" si="418"/>
        <v>0.82122582998905513</v>
      </c>
      <c r="CK314" s="59">
        <f t="shared" si="418"/>
        <v>2.794867630339451E-2</v>
      </c>
      <c r="CL314" s="60">
        <f t="shared" si="399"/>
        <v>6.2220062259466982E-2</v>
      </c>
      <c r="CM314" s="60">
        <f t="shared" si="418"/>
        <v>0.17674707767142847</v>
      </c>
      <c r="CN314" s="60">
        <f t="shared" si="418"/>
        <v>2.9965701907455324E-2</v>
      </c>
      <c r="CO314" s="1060">
        <f t="shared" si="418"/>
        <v>3.964055657484164E-2</v>
      </c>
      <c r="CU314" s="59">
        <f t="shared" si="418"/>
        <v>3.0533586945640203E-2</v>
      </c>
      <c r="CV314" s="60">
        <f t="shared" si="418"/>
        <v>4.4912649479685429E-2</v>
      </c>
      <c r="CW314" s="60">
        <f t="shared" si="400"/>
        <v>4.2831115700576829E-2</v>
      </c>
      <c r="CX314" s="1060">
        <f t="shared" si="400"/>
        <v>1.4061250290255166E-2</v>
      </c>
      <c r="DD314" s="293"/>
      <c r="DE314" s="338"/>
      <c r="DF314" s="338"/>
      <c r="DG314" s="338"/>
      <c r="DH314" s="338"/>
      <c r="DI314" s="338"/>
      <c r="DJ314" s="338"/>
      <c r="DK314" s="338"/>
      <c r="DL314" s="1103"/>
      <c r="DM314" s="338"/>
      <c r="DN314" s="338"/>
      <c r="DO314" s="338"/>
      <c r="DP314" s="338"/>
      <c r="DQ314" s="338"/>
      <c r="DR314" s="337"/>
      <c r="DS314" s="338"/>
      <c r="DT314" s="338"/>
      <c r="DU314" s="338"/>
      <c r="DV314" s="338"/>
      <c r="DW314" s="338"/>
      <c r="DX314" s="1103"/>
      <c r="DY314" s="338"/>
      <c r="DZ314" s="338"/>
      <c r="EA314" s="338"/>
      <c r="EB314" s="338"/>
      <c r="EC314" s="338"/>
      <c r="ED314" s="59">
        <f t="shared" si="401"/>
        <v>0.54431465482938213</v>
      </c>
      <c r="EE314" s="338"/>
      <c r="EF314" s="338"/>
      <c r="EG314" s="338"/>
      <c r="EH314" s="338"/>
      <c r="EI314" s="338"/>
      <c r="EJ314" s="338"/>
      <c r="EK314" s="338"/>
      <c r="EL314" s="1103"/>
      <c r="EM314" s="338"/>
      <c r="EN314" s="338"/>
      <c r="ER314" s="1253"/>
      <c r="ES314" s="59">
        <f t="shared" si="402"/>
        <v>2.6408576960772596E-2</v>
      </c>
      <c r="ET314" s="60">
        <f t="shared" si="402"/>
        <v>6.7481721203404054E-3</v>
      </c>
      <c r="EU314" s="60">
        <f t="shared" si="402"/>
        <v>2.5600081109167869E-3</v>
      </c>
      <c r="EW314" s="1131"/>
      <c r="EX314" s="66" t="s">
        <v>731</v>
      </c>
      <c r="EY314" s="60">
        <f t="shared" ref="EY314:FO314" si="419">EY262/EY$215</f>
        <v>7.4219676686887856E-3</v>
      </c>
      <c r="EZ314" s="60">
        <f t="shared" si="419"/>
        <v>2.5174058257589605E-2</v>
      </c>
      <c r="FA314" s="60">
        <f t="shared" si="419"/>
        <v>8.8948560879415963E-3</v>
      </c>
      <c r="FB314" s="60">
        <f t="shared" si="419"/>
        <v>4.5012730387996608E-2</v>
      </c>
      <c r="FC314" s="60">
        <f t="shared" si="419"/>
        <v>3.060634925592217E-3</v>
      </c>
      <c r="FD314" s="112">
        <f t="shared" si="419"/>
        <v>3.0577750460971114E-3</v>
      </c>
      <c r="FE314" s="112">
        <f t="shared" si="419"/>
        <v>2.6896157691758321E-2</v>
      </c>
      <c r="FF314" s="112">
        <f t="shared" si="419"/>
        <v>1.369759574725142E-2</v>
      </c>
      <c r="FG314" s="112">
        <f t="shared" si="419"/>
        <v>5.8426773209606046E-3</v>
      </c>
      <c r="FH314" s="112">
        <f t="shared" si="419"/>
        <v>1.0292458296483791E-2</v>
      </c>
      <c r="FI314" s="112">
        <f t="shared" si="419"/>
        <v>9.0759536024983267E-3</v>
      </c>
      <c r="FJ314" s="112">
        <f t="shared" si="419"/>
        <v>7.4207298939288797E-3</v>
      </c>
      <c r="FK314" s="112">
        <f t="shared" si="419"/>
        <v>1.4520280220763312E-2</v>
      </c>
      <c r="FL314" s="112">
        <f t="shared" si="419"/>
        <v>4.9844666896789779E-3</v>
      </c>
      <c r="FM314" s="112">
        <f t="shared" si="419"/>
        <v>1.028623821667001E-2</v>
      </c>
      <c r="FN314" s="112">
        <f t="shared" si="419"/>
        <v>1.0418513920907962E-2</v>
      </c>
      <c r="FO314" s="112">
        <f t="shared" si="419"/>
        <v>6.2151703942748722E-3</v>
      </c>
      <c r="FP314" s="112">
        <f t="shared" ref="FP314:FQ314" si="420">FP262/FP$215</f>
        <v>0</v>
      </c>
      <c r="FQ314" s="1382">
        <f t="shared" si="420"/>
        <v>0</v>
      </c>
      <c r="FR314" s="677">
        <f t="shared" ref="FR314:GL314" si="421">FR262/FR$215</f>
        <v>1.412667622501476E-3</v>
      </c>
      <c r="FS314" s="677">
        <f t="shared" si="421"/>
        <v>3.20242829243041E-2</v>
      </c>
      <c r="FT314" s="677">
        <f t="shared" si="421"/>
        <v>6.8061507436349891E-3</v>
      </c>
      <c r="FU314" s="677">
        <f t="shared" si="421"/>
        <v>4.4795141882520524E-3</v>
      </c>
      <c r="FV314" s="677">
        <f t="shared" si="421"/>
        <v>0</v>
      </c>
      <c r="FW314" s="677">
        <f t="shared" si="421"/>
        <v>2.7222156468221089E-3</v>
      </c>
      <c r="FX314" s="677">
        <f t="shared" si="421"/>
        <v>9.3854009468091696E-3</v>
      </c>
      <c r="FY314" s="677">
        <f t="shared" si="421"/>
        <v>4.2817474616868387E-3</v>
      </c>
      <c r="FZ314" s="677">
        <f t="shared" si="421"/>
        <v>4.299601196410768E-3</v>
      </c>
      <c r="GA314" s="677">
        <f t="shared" si="421"/>
        <v>2.8230733577718787E-3</v>
      </c>
      <c r="GB314" s="677">
        <f t="shared" si="421"/>
        <v>9.6538568902949668E-3</v>
      </c>
      <c r="GC314" s="677">
        <f t="shared" si="421"/>
        <v>4.8308465061308911E-2</v>
      </c>
      <c r="GD314" s="677">
        <f t="shared" si="421"/>
        <v>8.5303579061030754E-2</v>
      </c>
      <c r="GE314" s="677">
        <f t="shared" si="421"/>
        <v>1.916858585153651E-2</v>
      </c>
      <c r="GF314" s="677">
        <f t="shared" si="421"/>
        <v>7.5898348556622782E-3</v>
      </c>
      <c r="GG314" s="677">
        <f t="shared" si="421"/>
        <v>0.18152993400192594</v>
      </c>
      <c r="GH314" s="677">
        <f t="shared" si="421"/>
        <v>8.0271613920213404E-3</v>
      </c>
      <c r="GI314" s="677">
        <f t="shared" si="421"/>
        <v>2.2738645689465362E-2</v>
      </c>
      <c r="GJ314" s="677">
        <f t="shared" si="421"/>
        <v>4.3982710244938198E-3</v>
      </c>
      <c r="GK314" s="677">
        <f t="shared" si="421"/>
        <v>5.6512547878686398E-3</v>
      </c>
      <c r="GL314" s="677">
        <f t="shared" si="421"/>
        <v>6.9839526032879507E-3</v>
      </c>
      <c r="GM314" s="1491">
        <f t="shared" ref="GM314:HH314" si="422">GM262/GM$215</f>
        <v>3.4523396880415946E-2</v>
      </c>
      <c r="GN314" s="112">
        <f t="shared" si="422"/>
        <v>1.3756666500523351E-2</v>
      </c>
      <c r="GO314" s="112">
        <f t="shared" si="422"/>
        <v>6.1264119202114879E-2</v>
      </c>
      <c r="GP314" s="112">
        <f t="shared" si="422"/>
        <v>1.7609679223222003E-2</v>
      </c>
      <c r="GQ314" s="112">
        <f t="shared" si="422"/>
        <v>1.4042022051175369E-2</v>
      </c>
      <c r="GR314" s="112">
        <f t="shared" si="422"/>
        <v>3.9011463682161893E-2</v>
      </c>
      <c r="GS314" s="112">
        <f t="shared" si="422"/>
        <v>6.4509576909796279E-2</v>
      </c>
      <c r="GT314" s="112">
        <f t="shared" si="422"/>
        <v>1.9669766263134297E-2</v>
      </c>
      <c r="GU314" s="112">
        <f t="shared" si="422"/>
        <v>2.7196081110091922E-2</v>
      </c>
      <c r="GV314" s="112">
        <f t="shared" si="422"/>
        <v>1.0670153514463099E-2</v>
      </c>
      <c r="GW314" s="112">
        <f t="shared" si="422"/>
        <v>2.2183783361185219E-2</v>
      </c>
      <c r="GX314" s="112">
        <f t="shared" si="422"/>
        <v>3.0869838368838883E-2</v>
      </c>
      <c r="GY314" s="112">
        <f t="shared" si="422"/>
        <v>2.1267757746946912E-2</v>
      </c>
      <c r="GZ314" s="112" t="e">
        <f t="shared" si="422"/>
        <v>#DIV/0!</v>
      </c>
      <c r="HA314" s="112">
        <f t="shared" si="422"/>
        <v>1.6518054384062338E-2</v>
      </c>
      <c r="HB314" s="112">
        <f t="shared" si="422"/>
        <v>1.352259285545304E-2</v>
      </c>
      <c r="HC314" s="112">
        <f t="shared" si="422"/>
        <v>1.0772633938756684E-2</v>
      </c>
      <c r="HD314" s="112">
        <f t="shared" si="422"/>
        <v>1.6927294882209586E-2</v>
      </c>
      <c r="HE314" s="112">
        <f t="shared" si="422"/>
        <v>1.3080652779518222E-2</v>
      </c>
      <c r="HF314" s="112">
        <f t="shared" si="422"/>
        <v>7.1807401227578808E-3</v>
      </c>
      <c r="HG314" s="112" t="e">
        <f t="shared" si="422"/>
        <v>#DIV/0!</v>
      </c>
      <c r="HH314" s="112" t="e">
        <f t="shared" si="422"/>
        <v>#DIV/0!</v>
      </c>
      <c r="HI314" s="677">
        <f t="shared" si="407"/>
        <v>2.5244798041615668E-3</v>
      </c>
    </row>
    <row r="315" spans="1:217" s="60" customFormat="1" x14ac:dyDescent="0.25">
      <c r="A315" s="66" t="s">
        <v>732</v>
      </c>
      <c r="B315" s="642"/>
      <c r="C315" s="935">
        <f t="shared" si="294"/>
        <v>1.0342512960354799</v>
      </c>
      <c r="D315" s="677">
        <f t="shared" si="383"/>
        <v>0.11291436464088397</v>
      </c>
      <c r="E315" s="677">
        <f t="shared" si="383"/>
        <v>0.33019836315716466</v>
      </c>
      <c r="F315" s="677">
        <f t="shared" si="396"/>
        <v>0.35212828014705549</v>
      </c>
      <c r="G315" s="677">
        <f t="shared" si="396"/>
        <v>6.6732094584233334E-2</v>
      </c>
      <c r="H315" s="677">
        <f t="shared" si="396"/>
        <v>0.39012613021667852</v>
      </c>
      <c r="I315" s="677">
        <f t="shared" si="396"/>
        <v>0.27467061220970079</v>
      </c>
      <c r="J315" s="677">
        <f t="shared" si="396"/>
        <v>0.1534790771450463</v>
      </c>
      <c r="K315" s="677">
        <f t="shared" si="396"/>
        <v>0.8595249318204774</v>
      </c>
      <c r="L315" s="60">
        <f t="shared" si="396"/>
        <v>0.4739930501434898</v>
      </c>
      <c r="M315" s="677">
        <f t="shared" si="396"/>
        <v>0.11831571418992914</v>
      </c>
      <c r="N315" s="677">
        <f t="shared" si="383"/>
        <v>0.55471825936239383</v>
      </c>
      <c r="O315" s="677">
        <f t="shared" si="383"/>
        <v>0.74896223175592558</v>
      </c>
      <c r="P315" s="677">
        <f t="shared" si="383"/>
        <v>0.14493695346575441</v>
      </c>
      <c r="Q315" s="677">
        <f t="shared" si="383"/>
        <v>0.63389237928751407</v>
      </c>
      <c r="R315" s="677">
        <f t="shared" si="383"/>
        <v>0.1376535306779971</v>
      </c>
      <c r="S315" s="677">
        <f t="shared" si="383"/>
        <v>0.21711363154547381</v>
      </c>
      <c r="T315" s="1064">
        <f t="shared" si="383"/>
        <v>0.11000871300486242</v>
      </c>
      <c r="U315" s="677"/>
      <c r="V315" s="677"/>
      <c r="W315" s="677"/>
      <c r="X315" s="677"/>
      <c r="Y315" s="677"/>
      <c r="AI315" s="159">
        <f t="shared" ref="AI315:CV315" si="423">AI263/AI$215</f>
        <v>9.3407432288008796E-2</v>
      </c>
      <c r="AJ315" s="66">
        <f t="shared" si="423"/>
        <v>0.14596364422616565</v>
      </c>
      <c r="AK315" s="66">
        <f t="shared" si="423"/>
        <v>0.13819216750162275</v>
      </c>
      <c r="AL315" s="66">
        <f t="shared" si="423"/>
        <v>4.4435255574286715E-2</v>
      </c>
      <c r="AM315" s="66">
        <f t="shared" si="423"/>
        <v>0.16611332447985835</v>
      </c>
      <c r="AN315" s="1091">
        <f t="shared" si="423"/>
        <v>3.47113469462225E-2</v>
      </c>
      <c r="AO315" s="66"/>
      <c r="AP315" s="66"/>
      <c r="AQ315" s="66"/>
      <c r="AR315" s="66"/>
      <c r="AS315" s="66"/>
      <c r="AT315" s="59">
        <f t="shared" si="423"/>
        <v>0.38615317356225903</v>
      </c>
      <c r="AU315" s="60">
        <f t="shared" si="423"/>
        <v>0.74929515641618694</v>
      </c>
      <c r="AV315" s="60">
        <f t="shared" si="423"/>
        <v>0.73606735936292433</v>
      </c>
      <c r="AW315" s="60">
        <f t="shared" si="423"/>
        <v>0.75194432531137945</v>
      </c>
      <c r="AX315" s="60">
        <f t="shared" si="423"/>
        <v>0.66524743365386352</v>
      </c>
      <c r="AY315" s="60">
        <f t="shared" si="423"/>
        <v>0.85201374250477413</v>
      </c>
      <c r="AZ315" s="60">
        <f t="shared" si="423"/>
        <v>0.58193327532296157</v>
      </c>
      <c r="BA315" s="60">
        <f t="shared" si="423"/>
        <v>0.56670550946210496</v>
      </c>
      <c r="BB315" s="1060">
        <f t="shared" si="423"/>
        <v>0.59327247970144736</v>
      </c>
      <c r="BH315" s="59">
        <f t="shared" si="423"/>
        <v>0.63684355340412535</v>
      </c>
      <c r="BI315" s="60">
        <f t="shared" si="423"/>
        <v>0.54705836169750932</v>
      </c>
      <c r="BJ315" s="60">
        <f t="shared" si="423"/>
        <v>0.39038688096443458</v>
      </c>
      <c r="BK315" s="60">
        <f t="shared" si="423"/>
        <v>0.40563959320967014</v>
      </c>
      <c r="BL315" s="60">
        <f t="shared" si="423"/>
        <v>0.61851536182474942</v>
      </c>
      <c r="BM315" s="60">
        <f t="shared" si="398"/>
        <v>1.0569580945066304</v>
      </c>
      <c r="BN315" s="1222">
        <f t="shared" si="398"/>
        <v>0.40852813914632929</v>
      </c>
      <c r="BO315" s="338"/>
      <c r="BP315" s="338"/>
      <c r="BQ315" s="338"/>
      <c r="BR315" s="338"/>
      <c r="BS315" s="1156"/>
      <c r="BT315" s="338"/>
      <c r="BU315" s="338"/>
      <c r="BV315" s="338"/>
      <c r="BW315" s="338"/>
      <c r="BX315" s="338"/>
      <c r="BY315" s="743">
        <f t="shared" si="423"/>
        <v>0.29049586776859504</v>
      </c>
      <c r="BZ315" s="60">
        <f t="shared" si="423"/>
        <v>0.16792920778354725</v>
      </c>
      <c r="CA315" s="60">
        <f t="shared" si="423"/>
        <v>0.19314238707747533</v>
      </c>
      <c r="CB315" s="60">
        <f t="shared" si="423"/>
        <v>0.15021389824030107</v>
      </c>
      <c r="CC315" s="1060">
        <f t="shared" si="423"/>
        <v>0.27233856256840572</v>
      </c>
      <c r="CK315" s="59">
        <f t="shared" si="423"/>
        <v>3.4068539873314929E-2</v>
      </c>
      <c r="CL315" s="60">
        <f t="shared" si="399"/>
        <v>1.2249812827551785</v>
      </c>
      <c r="CM315" s="60">
        <f t="shared" si="423"/>
        <v>7.2130789148271882E-2</v>
      </c>
      <c r="CN315" s="60">
        <f t="shared" si="423"/>
        <v>0.41481971772602977</v>
      </c>
      <c r="CO315" s="1060">
        <f t="shared" si="423"/>
        <v>0.17625985991884399</v>
      </c>
      <c r="CU315" s="59">
        <f t="shared" si="423"/>
        <v>0.71469866853538888</v>
      </c>
      <c r="CV315" s="60">
        <f t="shared" si="423"/>
        <v>3.7799952337596469E-2</v>
      </c>
      <c r="CW315" s="60">
        <f t="shared" si="400"/>
        <v>0.94659265056991959</v>
      </c>
      <c r="CX315" s="1060">
        <f t="shared" si="400"/>
        <v>0.18189323769963106</v>
      </c>
      <c r="DD315" s="293"/>
      <c r="DE315" s="338"/>
      <c r="DF315" s="338"/>
      <c r="DG315" s="338"/>
      <c r="DH315" s="338"/>
      <c r="DI315" s="338"/>
      <c r="DJ315" s="338"/>
      <c r="DK315" s="338"/>
      <c r="DL315" s="1103"/>
      <c r="DM315" s="338"/>
      <c r="DN315" s="338"/>
      <c r="DO315" s="338"/>
      <c r="DP315" s="338"/>
      <c r="DQ315" s="338"/>
      <c r="DR315" s="337"/>
      <c r="DS315" s="338"/>
      <c r="DT315" s="338"/>
      <c r="DU315" s="338"/>
      <c r="DV315" s="338"/>
      <c r="DW315" s="338"/>
      <c r="DX315" s="1103"/>
      <c r="DY315" s="338"/>
      <c r="DZ315" s="338"/>
      <c r="EA315" s="338"/>
      <c r="EB315" s="338"/>
      <c r="EC315" s="338"/>
      <c r="ED315" s="59">
        <f t="shared" si="401"/>
        <v>0.42882154763062719</v>
      </c>
      <c r="EE315" s="338"/>
      <c r="EF315" s="338"/>
      <c r="EG315" s="338"/>
      <c r="EH315" s="338"/>
      <c r="EI315" s="338"/>
      <c r="EJ315" s="338"/>
      <c r="EK315" s="338"/>
      <c r="EL315" s="1103"/>
      <c r="EM315" s="338"/>
      <c r="EN315" s="338"/>
      <c r="ER315" s="1253"/>
      <c r="ES315" s="59">
        <f t="shared" si="402"/>
        <v>1.9016087777591853E-2</v>
      </c>
      <c r="ET315" s="60">
        <f t="shared" si="402"/>
        <v>3.0019177753805585E-2</v>
      </c>
      <c r="EU315" s="60">
        <f t="shared" si="402"/>
        <v>5.5699186373659795E-3</v>
      </c>
      <c r="EW315" s="1131"/>
      <c r="EX315" s="66" t="s">
        <v>732</v>
      </c>
      <c r="EY315" s="60">
        <f t="shared" ref="EY315:FO315" si="424">EY263/EY$215</f>
        <v>7.053089097502288</v>
      </c>
      <c r="EZ315" s="60">
        <f t="shared" si="424"/>
        <v>8.0479221016599922</v>
      </c>
      <c r="FA315" s="60">
        <f t="shared" si="424"/>
        <v>6.4328102710413697</v>
      </c>
      <c r="FB315" s="60">
        <f t="shared" si="424"/>
        <v>6.3876122916299698</v>
      </c>
      <c r="FC315" s="60">
        <f t="shared" si="424"/>
        <v>3.7845375474320337</v>
      </c>
      <c r="FD315" s="112">
        <f t="shared" si="424"/>
        <v>9.2615703749231724</v>
      </c>
      <c r="FE315" s="112">
        <f t="shared" si="424"/>
        <v>7.298743036709042</v>
      </c>
      <c r="FF315" s="112">
        <f t="shared" si="424"/>
        <v>8.4009604929322226</v>
      </c>
      <c r="FG315" s="112">
        <f t="shared" si="424"/>
        <v>10.592201171399521</v>
      </c>
      <c r="FH315" s="112">
        <f t="shared" si="424"/>
        <v>11.755893385380135</v>
      </c>
      <c r="FI315" s="112">
        <f t="shared" si="424"/>
        <v>8.8852749275039038</v>
      </c>
      <c r="FJ315" s="112">
        <f t="shared" si="424"/>
        <v>6.2368402418818061</v>
      </c>
      <c r="FK315" s="112">
        <f t="shared" si="424"/>
        <v>14.92731601910346</v>
      </c>
      <c r="FL315" s="112">
        <f t="shared" si="424"/>
        <v>10.218860890576458</v>
      </c>
      <c r="FM315" s="112">
        <f t="shared" si="424"/>
        <v>9.0443110512592764</v>
      </c>
      <c r="FN315" s="112">
        <f t="shared" si="424"/>
        <v>13.917494236566768</v>
      </c>
      <c r="FO315" s="112">
        <f t="shared" si="424"/>
        <v>11.217590725053412</v>
      </c>
      <c r="FP315" s="112">
        <f t="shared" ref="FP315:FQ315" si="425">FP263/FP$215</f>
        <v>0</v>
      </c>
      <c r="FQ315" s="1382">
        <f t="shared" si="425"/>
        <v>0</v>
      </c>
      <c r="FR315" s="677">
        <f t="shared" ref="FR315:GL315" si="426">FR263/FR$215</f>
        <v>1.353441005313317</v>
      </c>
      <c r="FS315" s="677">
        <f t="shared" si="426"/>
        <v>0.74262923833501959</v>
      </c>
      <c r="FT315" s="677">
        <f t="shared" si="426"/>
        <v>0.52907318712713214</v>
      </c>
      <c r="FU315" s="677">
        <f t="shared" si="426"/>
        <v>1.0678861940997864</v>
      </c>
      <c r="FV315" s="677">
        <f t="shared" si="426"/>
        <v>0</v>
      </c>
      <c r="FW315" s="677">
        <f t="shared" si="426"/>
        <v>0.45153272576636289</v>
      </c>
      <c r="FX315" s="677">
        <f t="shared" si="426"/>
        <v>9.4432844768775975E-2</v>
      </c>
      <c r="FY315" s="677">
        <f t="shared" si="426"/>
        <v>1.0182080250969752</v>
      </c>
      <c r="FZ315" s="677">
        <f t="shared" si="426"/>
        <v>2.6518257726819541</v>
      </c>
      <c r="GA315" s="677">
        <f t="shared" si="426"/>
        <v>0.5497830025702608</v>
      </c>
      <c r="GB315" s="677">
        <f t="shared" si="426"/>
        <v>1.1645575509444497</v>
      </c>
      <c r="GC315" s="677">
        <f t="shared" si="426"/>
        <v>0.290125150370386</v>
      </c>
      <c r="GD315" s="677">
        <f t="shared" si="426"/>
        <v>1.0566440960115178</v>
      </c>
      <c r="GE315" s="677">
        <f t="shared" si="426"/>
        <v>0.89645706841603279</v>
      </c>
      <c r="GF315" s="677">
        <f t="shared" si="426"/>
        <v>2.5363396058520244</v>
      </c>
      <c r="GG315" s="677">
        <f t="shared" si="426"/>
        <v>0.554571717124269</v>
      </c>
      <c r="GH315" s="677">
        <f t="shared" si="426"/>
        <v>0.80363768643142963</v>
      </c>
      <c r="GI315" s="677">
        <f t="shared" si="426"/>
        <v>0.7117436297764167</v>
      </c>
      <c r="GJ315" s="677">
        <f t="shared" si="426"/>
        <v>0.98589519981800255</v>
      </c>
      <c r="GK315" s="677">
        <f t="shared" si="426"/>
        <v>0.78276157983967176</v>
      </c>
      <c r="GL315" s="677">
        <f t="shared" si="426"/>
        <v>1.0216581002079492</v>
      </c>
      <c r="GM315" s="1491">
        <f t="shared" ref="GM315:HH315" si="427">GM263/GM$215</f>
        <v>1.203337459767269</v>
      </c>
      <c r="GN315" s="112">
        <f t="shared" si="427"/>
        <v>0.62262871953346954</v>
      </c>
      <c r="GO315" s="112">
        <f t="shared" si="427"/>
        <v>1.0103340543138668</v>
      </c>
      <c r="GP315" s="112">
        <f t="shared" si="427"/>
        <v>2.071211427990443</v>
      </c>
      <c r="GQ315" s="112">
        <f t="shared" si="427"/>
        <v>2.3402537965467025</v>
      </c>
      <c r="GR315" s="112">
        <f t="shared" si="427"/>
        <v>1.8132710806534591</v>
      </c>
      <c r="GS315" s="112">
        <f t="shared" si="427"/>
        <v>3.5379928097008104</v>
      </c>
      <c r="GT315" s="112">
        <f t="shared" si="427"/>
        <v>1.3956274246057274</v>
      </c>
      <c r="GU315" s="112">
        <f t="shared" si="427"/>
        <v>2.7677257557719708</v>
      </c>
      <c r="GV315" s="112">
        <f t="shared" si="427"/>
        <v>0.7740303036352385</v>
      </c>
      <c r="GW315" s="112">
        <f t="shared" si="427"/>
        <v>0.74317628778328304</v>
      </c>
      <c r="GX315" s="112">
        <f t="shared" si="427"/>
        <v>1.3703619091134083</v>
      </c>
      <c r="GY315" s="112">
        <f t="shared" si="427"/>
        <v>1.5656828944089058</v>
      </c>
      <c r="GZ315" s="112" t="e">
        <f t="shared" si="427"/>
        <v>#DIV/0!</v>
      </c>
      <c r="HA315" s="112">
        <f t="shared" si="427"/>
        <v>2.4175503072659357</v>
      </c>
      <c r="HB315" s="112">
        <f t="shared" si="427"/>
        <v>0.88669978708303765</v>
      </c>
      <c r="HC315" s="112">
        <f t="shared" si="427"/>
        <v>0.70077670095525291</v>
      </c>
      <c r="HD315" s="112">
        <f t="shared" si="427"/>
        <v>1.5455219333874899</v>
      </c>
      <c r="HE315" s="112">
        <f t="shared" si="427"/>
        <v>0.55136349177278032</v>
      </c>
      <c r="HF315" s="112">
        <f t="shared" si="427"/>
        <v>0.1371491567844586</v>
      </c>
      <c r="HG315" s="112" t="e">
        <f t="shared" si="427"/>
        <v>#DIV/0!</v>
      </c>
      <c r="HH315" s="112" t="e">
        <f t="shared" si="427"/>
        <v>#DIV/0!</v>
      </c>
      <c r="HI315" s="677">
        <f t="shared" si="407"/>
        <v>0.33024785801713585</v>
      </c>
    </row>
    <row r="316" spans="1:217" s="60" customFormat="1" x14ac:dyDescent="0.25">
      <c r="A316" s="66" t="s">
        <v>733</v>
      </c>
      <c r="B316" s="642"/>
      <c r="C316" s="935">
        <f t="shared" si="294"/>
        <v>3.8656318360252915E-3</v>
      </c>
      <c r="D316" s="677">
        <f t="shared" si="383"/>
        <v>0.74695231803987505</v>
      </c>
      <c r="E316" s="677">
        <f t="shared" si="383"/>
        <v>5.3821611874046334E-3</v>
      </c>
      <c r="F316" s="677">
        <f t="shared" si="396"/>
        <v>2.0570586187093301E-2</v>
      </c>
      <c r="G316" s="677">
        <f t="shared" si="396"/>
        <v>7.8469687742342524E-3</v>
      </c>
      <c r="H316" s="677">
        <f t="shared" si="396"/>
        <v>2.2658907046090573E-3</v>
      </c>
      <c r="I316" s="677">
        <f t="shared" si="396"/>
        <v>4.7700526021975829E-3</v>
      </c>
      <c r="J316" s="677">
        <f t="shared" si="396"/>
        <v>4.9870730406807156E-3</v>
      </c>
      <c r="K316" s="677">
        <f t="shared" si="396"/>
        <v>3.3416383286758024E-3</v>
      </c>
      <c r="L316" s="60">
        <f t="shared" si="396"/>
        <v>5.9871455160589362E-3</v>
      </c>
      <c r="M316" s="677">
        <f t="shared" si="396"/>
        <v>9.0740451020271326E-3</v>
      </c>
      <c r="N316" s="677">
        <f t="shared" si="383"/>
        <v>1.6857367839907794E-2</v>
      </c>
      <c r="O316" s="677">
        <f t="shared" si="383"/>
        <v>1.8786321888542602E-2</v>
      </c>
      <c r="P316" s="677">
        <f t="shared" si="383"/>
        <v>5.5508130858188832E-3</v>
      </c>
      <c r="Q316" s="677">
        <f t="shared" si="383"/>
        <v>4.4726851829799798E-3</v>
      </c>
      <c r="R316" s="677">
        <f t="shared" si="383"/>
        <v>3.4422762168727812E-3</v>
      </c>
      <c r="S316" s="677">
        <f t="shared" si="383"/>
        <v>7.0048053141120769E-3</v>
      </c>
      <c r="T316" s="1064">
        <f t="shared" si="383"/>
        <v>1.2460533835502215E-3</v>
      </c>
      <c r="U316" s="677"/>
      <c r="V316" s="677"/>
      <c r="W316" s="677"/>
      <c r="X316" s="677"/>
      <c r="Y316" s="677"/>
      <c r="AI316" s="159">
        <f t="shared" ref="AI316:CV316" si="428">AI264/AI$215</f>
        <v>0</v>
      </c>
      <c r="AJ316" s="66">
        <f t="shared" si="428"/>
        <v>0</v>
      </c>
      <c r="AK316" s="66">
        <f t="shared" si="428"/>
        <v>3.9944743105370904E-4</v>
      </c>
      <c r="AL316" s="66">
        <f t="shared" si="428"/>
        <v>3.9759534336333851E-4</v>
      </c>
      <c r="AM316" s="66">
        <f t="shared" si="428"/>
        <v>0</v>
      </c>
      <c r="AN316" s="1091">
        <f t="shared" si="428"/>
        <v>0</v>
      </c>
      <c r="AO316" s="66"/>
      <c r="AP316" s="66"/>
      <c r="AQ316" s="66"/>
      <c r="AR316" s="66"/>
      <c r="AS316" s="66"/>
      <c r="AT316" s="59">
        <f t="shared" si="428"/>
        <v>1.3878621676403958E-2</v>
      </c>
      <c r="AU316" s="60">
        <f t="shared" si="428"/>
        <v>9.774956527611298E-3</v>
      </c>
      <c r="AV316" s="60">
        <f t="shared" si="428"/>
        <v>1.5637640614477925E-2</v>
      </c>
      <c r="AW316" s="60">
        <f t="shared" si="428"/>
        <v>9.0595169141932438E-3</v>
      </c>
      <c r="AX316" s="60">
        <f t="shared" si="428"/>
        <v>7.7215897815223079E-3</v>
      </c>
      <c r="AY316" s="60">
        <f t="shared" si="428"/>
        <v>1.8824817549713123E-2</v>
      </c>
      <c r="AZ316" s="60">
        <f t="shared" si="428"/>
        <v>9.375687279472935E-3</v>
      </c>
      <c r="BA316" s="60">
        <f t="shared" si="428"/>
        <v>1.2310058730306703E-2</v>
      </c>
      <c r="BB316" s="1060">
        <f t="shared" si="428"/>
        <v>4.4967808092524417E-3</v>
      </c>
      <c r="BH316" s="59">
        <f t="shared" si="428"/>
        <v>1.1131785982437241E-2</v>
      </c>
      <c r="BI316" s="60">
        <f t="shared" si="428"/>
        <v>8.8717908455680297E-3</v>
      </c>
      <c r="BJ316" s="60">
        <f t="shared" si="428"/>
        <v>7.7309954248025855E-3</v>
      </c>
      <c r="BK316" s="60">
        <f t="shared" si="428"/>
        <v>7.337175679131341E-3</v>
      </c>
      <c r="BL316" s="60">
        <f t="shared" si="428"/>
        <v>8.8396444660903441E-3</v>
      </c>
      <c r="BM316" s="60">
        <f t="shared" si="398"/>
        <v>2.1372323126010419E-2</v>
      </c>
      <c r="BN316" s="1222">
        <f t="shared" si="398"/>
        <v>7.506628395714034E-3</v>
      </c>
      <c r="BO316" s="338"/>
      <c r="BP316" s="338"/>
      <c r="BQ316" s="338"/>
      <c r="BR316" s="338"/>
      <c r="BS316" s="1156"/>
      <c r="BT316" s="338"/>
      <c r="BU316" s="338"/>
      <c r="BV316" s="338"/>
      <c r="BW316" s="338"/>
      <c r="BX316" s="338"/>
      <c r="BY316" s="743">
        <f t="shared" si="428"/>
        <v>7.5547969816744517E-3</v>
      </c>
      <c r="BZ316" s="60">
        <f t="shared" si="428"/>
        <v>5.2299922823896118E-3</v>
      </c>
      <c r="CA316" s="60">
        <f t="shared" si="428"/>
        <v>8.667364642536644E-3</v>
      </c>
      <c r="CB316" s="60">
        <f t="shared" si="428"/>
        <v>5.5201916998662221E-3</v>
      </c>
      <c r="CC316" s="1060">
        <f t="shared" si="428"/>
        <v>7.5300985041955489E-3</v>
      </c>
      <c r="CK316" s="59">
        <f t="shared" si="428"/>
        <v>1.0069839207406204E-3</v>
      </c>
      <c r="CL316" s="60">
        <f t="shared" si="399"/>
        <v>1.595891400575309E-2</v>
      </c>
      <c r="CM316" s="60">
        <f t="shared" si="428"/>
        <v>3.3271163397621145E-3</v>
      </c>
      <c r="CN316" s="60">
        <f t="shared" si="428"/>
        <v>2.2664821389173037E-3</v>
      </c>
      <c r="CO316" s="1060">
        <f t="shared" si="428"/>
        <v>9.5753371456120848E-4</v>
      </c>
      <c r="CU316" s="59">
        <f t="shared" si="428"/>
        <v>4.1063920312343578E-2</v>
      </c>
      <c r="CV316" s="60">
        <f t="shared" si="428"/>
        <v>1.9859334803942535E-3</v>
      </c>
      <c r="CW316" s="60">
        <f t="shared" si="400"/>
        <v>4.7652247120804528E-2</v>
      </c>
      <c r="CX316" s="1060">
        <f t="shared" si="400"/>
        <v>1.2461621816868339E-2</v>
      </c>
      <c r="DD316" s="293"/>
      <c r="DE316" s="338"/>
      <c r="DF316" s="338"/>
      <c r="DG316" s="338"/>
      <c r="DH316" s="338"/>
      <c r="DI316" s="338"/>
      <c r="DJ316" s="338"/>
      <c r="DK316" s="338"/>
      <c r="DL316" s="1103"/>
      <c r="DM316" s="338"/>
      <c r="DN316" s="338"/>
      <c r="DO316" s="338"/>
      <c r="DP316" s="338"/>
      <c r="DQ316" s="338"/>
      <c r="DR316" s="337"/>
      <c r="DS316" s="338"/>
      <c r="DT316" s="338"/>
      <c r="DU316" s="338"/>
      <c r="DV316" s="338"/>
      <c r="DW316" s="338"/>
      <c r="DX316" s="1103"/>
      <c r="DY316" s="338"/>
      <c r="DZ316" s="338"/>
      <c r="EA316" s="338"/>
      <c r="EB316" s="338"/>
      <c r="EC316" s="338"/>
      <c r="ED316" s="59">
        <f t="shared" si="401"/>
        <v>5.4470372892146896E-3</v>
      </c>
      <c r="EE316" s="338"/>
      <c r="EF316" s="338"/>
      <c r="EG316" s="338"/>
      <c r="EH316" s="338"/>
      <c r="EI316" s="338"/>
      <c r="EJ316" s="338"/>
      <c r="EK316" s="338"/>
      <c r="EL316" s="1103"/>
      <c r="EM316" s="338"/>
      <c r="EN316" s="338"/>
      <c r="ER316" s="1253"/>
      <c r="ES316" s="59">
        <f t="shared" si="402"/>
        <v>1.260966222838429E-3</v>
      </c>
      <c r="ET316" s="60">
        <f t="shared" si="402"/>
        <v>2.2953374086060172E-3</v>
      </c>
      <c r="EU316" s="60">
        <f t="shared" si="402"/>
        <v>3.3584264821433099E-4</v>
      </c>
      <c r="EW316" s="1131"/>
      <c r="EX316" s="66" t="s">
        <v>733</v>
      </c>
      <c r="EY316" s="60">
        <f t="shared" ref="EY316:FO316" si="429">EY264/EY$215</f>
        <v>0.10848273291083471</v>
      </c>
      <c r="EZ316" s="60">
        <f t="shared" si="429"/>
        <v>9.3002774962197374E-2</v>
      </c>
      <c r="FA316" s="60">
        <f t="shared" si="429"/>
        <v>0.10588235294117647</v>
      </c>
      <c r="FB316" s="60">
        <f t="shared" si="429"/>
        <v>7.9392784512161918E-2</v>
      </c>
      <c r="FC316" s="60">
        <f t="shared" si="429"/>
        <v>4.1412264401380412E-2</v>
      </c>
      <c r="FD316" s="112">
        <f t="shared" si="429"/>
        <v>0.10700676090964967</v>
      </c>
      <c r="FE316" s="112">
        <f t="shared" si="429"/>
        <v>0.3117983145264962</v>
      </c>
      <c r="FF316" s="112">
        <f t="shared" si="429"/>
        <v>9.478071765132294E-2</v>
      </c>
      <c r="FG316" s="112">
        <f t="shared" si="429"/>
        <v>0.14197133078432214</v>
      </c>
      <c r="FH316" s="112">
        <f t="shared" si="429"/>
        <v>0.17456009270836509</v>
      </c>
      <c r="FI316" s="112">
        <f t="shared" si="429"/>
        <v>9.3338724068703999E-2</v>
      </c>
      <c r="FJ316" s="112">
        <f t="shared" si="429"/>
        <v>5.1123730757792474E-2</v>
      </c>
      <c r="FK316" s="112">
        <f t="shared" si="429"/>
        <v>0.12298883796468338</v>
      </c>
      <c r="FL316" s="112">
        <f t="shared" si="429"/>
        <v>7.1632723507076279E-2</v>
      </c>
      <c r="FM316" s="112">
        <f t="shared" si="429"/>
        <v>7.1731469012349211E-2</v>
      </c>
      <c r="FN316" s="112">
        <f t="shared" si="429"/>
        <v>0.11940651415735651</v>
      </c>
      <c r="FO316" s="112">
        <f t="shared" si="429"/>
        <v>0.10399952190996967</v>
      </c>
      <c r="FP316" s="112">
        <f t="shared" ref="FP316:FQ316" si="430">FP264/FP$215</f>
        <v>0</v>
      </c>
      <c r="FQ316" s="1382">
        <f t="shared" si="430"/>
        <v>0</v>
      </c>
      <c r="FR316" s="651">
        <f t="shared" ref="FR316:GL316" si="431">FR264/FR$215</f>
        <v>0</v>
      </c>
      <c r="FS316" s="651">
        <f t="shared" si="431"/>
        <v>0</v>
      </c>
      <c r="FT316" s="651">
        <f t="shared" si="431"/>
        <v>0</v>
      </c>
      <c r="FU316" s="651">
        <f t="shared" si="431"/>
        <v>0</v>
      </c>
      <c r="FV316" s="651">
        <f t="shared" si="431"/>
        <v>0</v>
      </c>
      <c r="FW316" s="651">
        <f t="shared" si="431"/>
        <v>0</v>
      </c>
      <c r="FX316" s="651">
        <f t="shared" si="431"/>
        <v>0</v>
      </c>
      <c r="FY316" s="651">
        <f t="shared" si="431"/>
        <v>0</v>
      </c>
      <c r="FZ316" s="651">
        <f t="shared" si="431"/>
        <v>0</v>
      </c>
      <c r="GA316" s="651">
        <f t="shared" si="431"/>
        <v>0</v>
      </c>
      <c r="GB316" s="651">
        <f t="shared" si="431"/>
        <v>0</v>
      </c>
      <c r="GC316" s="651">
        <f t="shared" si="431"/>
        <v>0</v>
      </c>
      <c r="GD316" s="651">
        <f t="shared" si="431"/>
        <v>0</v>
      </c>
      <c r="GE316" s="651">
        <f t="shared" si="431"/>
        <v>0</v>
      </c>
      <c r="GF316" s="651">
        <f t="shared" si="431"/>
        <v>0</v>
      </c>
      <c r="GG316" s="651">
        <f t="shared" si="431"/>
        <v>0</v>
      </c>
      <c r="GH316" s="651">
        <f t="shared" si="431"/>
        <v>0</v>
      </c>
      <c r="GI316" s="651">
        <f t="shared" si="431"/>
        <v>0</v>
      </c>
      <c r="GJ316" s="651">
        <f t="shared" si="431"/>
        <v>0</v>
      </c>
      <c r="GK316" s="651">
        <f t="shared" si="431"/>
        <v>0</v>
      </c>
      <c r="GL316" s="651">
        <f t="shared" si="431"/>
        <v>0</v>
      </c>
      <c r="GM316" s="1491">
        <f t="shared" ref="GM316:HH316" si="432">GM264/GM$215</f>
        <v>7.7286457043822726E-2</v>
      </c>
      <c r="GN316" s="112">
        <f t="shared" si="432"/>
        <v>3.2527538254498327E-2</v>
      </c>
      <c r="GO316" s="112">
        <f t="shared" si="432"/>
        <v>0.2388848834414804</v>
      </c>
      <c r="GP316" s="112">
        <f t="shared" si="432"/>
        <v>0.11716740379238473</v>
      </c>
      <c r="GQ316" s="112">
        <f t="shared" si="432"/>
        <v>0.36716247139588098</v>
      </c>
      <c r="GR316" s="112">
        <f t="shared" si="432"/>
        <v>0.26772211490861086</v>
      </c>
      <c r="GS316" s="112">
        <f t="shared" si="432"/>
        <v>0.26276074990352</v>
      </c>
      <c r="GT316" s="112">
        <f t="shared" si="432"/>
        <v>0.54968126791040417</v>
      </c>
      <c r="GU316" s="112">
        <f t="shared" si="432"/>
        <v>0.4539901247096938</v>
      </c>
      <c r="GV316" s="112">
        <f t="shared" si="432"/>
        <v>0.34819236220629629</v>
      </c>
      <c r="GW316" s="112">
        <f t="shared" si="432"/>
        <v>9.897680963968454E-2</v>
      </c>
      <c r="GX316" s="112">
        <f t="shared" si="432"/>
        <v>9.7692615226454962E-2</v>
      </c>
      <c r="GY316" s="112">
        <f t="shared" si="432"/>
        <v>0.2860347262606962</v>
      </c>
      <c r="GZ316" s="112" t="e">
        <f t="shared" si="432"/>
        <v>#DIV/0!</v>
      </c>
      <c r="HA316" s="112">
        <f t="shared" si="432"/>
        <v>3.886743382736876</v>
      </c>
      <c r="HB316" s="112">
        <f t="shared" si="432"/>
        <v>6.3212680387982015E-2</v>
      </c>
      <c r="HC316" s="112">
        <f t="shared" si="432"/>
        <v>2.2100762813581851E-2</v>
      </c>
      <c r="HD316" s="112">
        <f t="shared" si="432"/>
        <v>0.13776401299756297</v>
      </c>
      <c r="HE316" s="112">
        <f t="shared" si="432"/>
        <v>4.2895287302031019E-3</v>
      </c>
      <c r="HF316" s="112">
        <f t="shared" si="432"/>
        <v>9.802753113640426E-3</v>
      </c>
      <c r="HG316" s="112" t="e">
        <f t="shared" si="432"/>
        <v>#DIV/0!</v>
      </c>
      <c r="HH316" s="112" t="e">
        <f t="shared" si="432"/>
        <v>#DIV/0!</v>
      </c>
      <c r="HI316" s="651">
        <f t="shared" si="407"/>
        <v>0</v>
      </c>
    </row>
    <row r="317" spans="1:217" s="60" customFormat="1" x14ac:dyDescent="0.25">
      <c r="A317" s="642"/>
      <c r="B317" s="642"/>
      <c r="C317" s="743"/>
      <c r="D317" s="111"/>
      <c r="E317" s="111"/>
      <c r="F317" s="111"/>
      <c r="G317" s="111"/>
      <c r="J317" s="642"/>
      <c r="M317" s="111"/>
      <c r="T317" s="1063"/>
      <c r="U317" s="230"/>
      <c r="V317" s="230"/>
      <c r="W317" s="230"/>
      <c r="X317" s="230"/>
      <c r="Y317" s="230"/>
      <c r="AI317" s="950"/>
      <c r="AJ317" s="642"/>
      <c r="AK317" s="642"/>
      <c r="AL317" s="642"/>
      <c r="AM317" s="642"/>
      <c r="AN317" s="1090"/>
      <c r="AO317" s="642"/>
      <c r="AP317" s="642"/>
      <c r="AQ317" s="642"/>
      <c r="AR317" s="642"/>
      <c r="AS317" s="642"/>
      <c r="AT317" s="59"/>
      <c r="BB317" s="1060"/>
      <c r="BH317" s="59"/>
      <c r="BN317" s="1222"/>
      <c r="BO317" s="338"/>
      <c r="BP317" s="338"/>
      <c r="BQ317" s="338"/>
      <c r="BR317" s="338"/>
      <c r="BS317" s="1156"/>
      <c r="BT317" s="338"/>
      <c r="BU317" s="338"/>
      <c r="BV317" s="338"/>
      <c r="BW317" s="338"/>
      <c r="BX317" s="338"/>
      <c r="BY317" s="743"/>
      <c r="CC317" s="1060"/>
      <c r="CK317" s="59"/>
      <c r="CO317" s="1060"/>
      <c r="CU317" s="59"/>
      <c r="CX317" s="1060"/>
      <c r="DD317" s="293"/>
      <c r="DE317" s="338"/>
      <c r="DF317" s="338"/>
      <c r="DG317" s="338"/>
      <c r="DH317" s="338"/>
      <c r="DI317" s="338"/>
      <c r="DJ317" s="338"/>
      <c r="DK317" s="338"/>
      <c r="DL317" s="1103"/>
      <c r="DM317" s="338"/>
      <c r="DN317" s="338"/>
      <c r="DO317" s="338"/>
      <c r="DP317" s="338"/>
      <c r="DQ317" s="338"/>
      <c r="DR317" s="337"/>
      <c r="DS317" s="338"/>
      <c r="DT317" s="338"/>
      <c r="DU317" s="338"/>
      <c r="DV317" s="338"/>
      <c r="DW317" s="338"/>
      <c r="DX317" s="1103"/>
      <c r="DY317" s="338"/>
      <c r="DZ317" s="338"/>
      <c r="EA317" s="338"/>
      <c r="EB317" s="338"/>
      <c r="EC317" s="338"/>
      <c r="ED317" s="59"/>
      <c r="EE317" s="338"/>
      <c r="EF317" s="338"/>
      <c r="EG317" s="338"/>
      <c r="EH317" s="338"/>
      <c r="EI317" s="338"/>
      <c r="EJ317" s="338"/>
      <c r="EK317" s="338"/>
      <c r="EL317" s="1103"/>
      <c r="EM317" s="338"/>
      <c r="EN317" s="338"/>
      <c r="ER317" s="1253"/>
      <c r="ES317" s="59"/>
      <c r="EW317" s="1131"/>
      <c r="EX317" s="642"/>
      <c r="FP317" s="651"/>
      <c r="FQ317" s="1383"/>
      <c r="FR317" s="651"/>
      <c r="FS317" s="651"/>
      <c r="FT317" s="651"/>
      <c r="FU317" s="651"/>
      <c r="FV317" s="651"/>
      <c r="FW317" s="651"/>
      <c r="FX317" s="651"/>
      <c r="FY317" s="651"/>
      <c r="FZ317" s="651"/>
      <c r="GA317" s="651"/>
      <c r="GB317" s="651"/>
      <c r="GC317" s="651"/>
      <c r="GD317" s="651"/>
      <c r="GE317" s="651"/>
      <c r="GF317" s="651"/>
      <c r="GG317" s="651"/>
      <c r="GH317" s="651"/>
      <c r="GI317" s="651"/>
      <c r="GJ317" s="651"/>
      <c r="GK317" s="651"/>
      <c r="GL317" s="651"/>
      <c r="GM317" s="59"/>
      <c r="HI317" s="651"/>
    </row>
    <row r="318" spans="1:217" s="60" customFormat="1" x14ac:dyDescent="0.25">
      <c r="C318" s="743"/>
      <c r="D318" s="111"/>
      <c r="E318" s="111"/>
      <c r="F318" s="111"/>
      <c r="G318" s="111"/>
      <c r="M318" s="111"/>
      <c r="T318" s="1063"/>
      <c r="U318" s="230"/>
      <c r="V318" s="230"/>
      <c r="W318" s="230"/>
      <c r="X318" s="230"/>
      <c r="Y318" s="230"/>
      <c r="AI318" s="59"/>
      <c r="AN318" s="1060"/>
      <c r="AT318" s="59"/>
      <c r="BB318" s="1060"/>
      <c r="BH318" s="59"/>
      <c r="BN318" s="1222"/>
      <c r="BO318" s="338"/>
      <c r="BP318" s="338"/>
      <c r="BQ318" s="338"/>
      <c r="BR318" s="338"/>
      <c r="BS318" s="1156"/>
      <c r="BT318" s="338"/>
      <c r="BU318" s="338"/>
      <c r="BV318" s="338"/>
      <c r="BW318" s="338"/>
      <c r="BX318" s="338"/>
      <c r="BY318" s="743"/>
      <c r="CC318" s="1060"/>
      <c r="CK318" s="59"/>
      <c r="CO318" s="1060"/>
      <c r="CU318" s="59"/>
      <c r="CX318" s="1060"/>
      <c r="DD318" s="293"/>
      <c r="DE318" s="338"/>
      <c r="DF318" s="338"/>
      <c r="DG318" s="338"/>
      <c r="DH318" s="338"/>
      <c r="DI318" s="338"/>
      <c r="DJ318" s="338"/>
      <c r="DK318" s="338"/>
      <c r="DL318" s="1103"/>
      <c r="DM318" s="338"/>
      <c r="DN318" s="338"/>
      <c r="DO318" s="338"/>
      <c r="DP318" s="338"/>
      <c r="DQ318" s="338"/>
      <c r="DR318" s="337"/>
      <c r="DS318" s="338"/>
      <c r="DT318" s="338"/>
      <c r="DU318" s="338"/>
      <c r="DV318" s="338"/>
      <c r="DW318" s="338"/>
      <c r="DX318" s="1103"/>
      <c r="DY318" s="338"/>
      <c r="DZ318" s="338"/>
      <c r="EA318" s="338"/>
      <c r="EB318" s="338"/>
      <c r="EC318" s="338"/>
      <c r="ED318" s="59"/>
      <c r="EE318" s="338"/>
      <c r="EF318" s="338"/>
      <c r="EG318" s="338"/>
      <c r="EH318" s="338"/>
      <c r="EI318" s="338"/>
      <c r="EJ318" s="338"/>
      <c r="EK318" s="338"/>
      <c r="EL318" s="1103"/>
      <c r="EM318" s="338"/>
      <c r="EN318" s="338"/>
      <c r="ER318" s="1253"/>
      <c r="ES318" s="59"/>
      <c r="EW318" s="1131"/>
      <c r="FP318" s="651"/>
      <c r="FQ318" s="1383"/>
      <c r="FR318" s="487"/>
      <c r="FS318" s="487"/>
      <c r="FT318" s="487"/>
      <c r="FU318" s="487"/>
      <c r="FV318" s="487"/>
      <c r="FW318" s="487"/>
      <c r="FX318" s="487"/>
      <c r="FY318" s="487"/>
      <c r="FZ318" s="487"/>
      <c r="GA318" s="487"/>
      <c r="GB318" s="487"/>
      <c r="GC318" s="487"/>
      <c r="GD318" s="487"/>
      <c r="GE318" s="487"/>
      <c r="GF318" s="487"/>
      <c r="GG318" s="487"/>
      <c r="GH318" s="487"/>
      <c r="GI318" s="487"/>
      <c r="GJ318" s="487"/>
      <c r="GK318" s="487"/>
      <c r="GL318" s="487"/>
      <c r="GM318" s="59"/>
      <c r="HI318" s="487"/>
    </row>
    <row r="319" spans="1:217" s="60" customFormat="1" ht="21" x14ac:dyDescent="0.35">
      <c r="A319" s="649" t="s">
        <v>227</v>
      </c>
      <c r="B319" s="649"/>
      <c r="C319" s="486"/>
      <c r="D319" s="660"/>
      <c r="E319" s="111"/>
      <c r="F319" s="111"/>
      <c r="G319" s="111"/>
      <c r="J319" s="649"/>
      <c r="M319" s="111"/>
      <c r="T319" s="1063"/>
      <c r="U319" s="230"/>
      <c r="V319" s="230"/>
      <c r="W319" s="230"/>
      <c r="X319" s="230"/>
      <c r="Y319" s="230"/>
      <c r="AI319" s="951"/>
      <c r="AJ319" s="649"/>
      <c r="AK319" s="649"/>
      <c r="AL319" s="649"/>
      <c r="AM319" s="649"/>
      <c r="AN319" s="1092"/>
      <c r="AO319" s="649"/>
      <c r="AP319" s="649"/>
      <c r="AQ319" s="649"/>
      <c r="AR319" s="649"/>
      <c r="AS319" s="649"/>
      <c r="AT319" s="59"/>
      <c r="BB319" s="1060"/>
      <c r="BH319" s="59"/>
      <c r="BN319" s="1222"/>
      <c r="BO319" s="338"/>
      <c r="BP319" s="338"/>
      <c r="BQ319" s="338"/>
      <c r="BR319" s="338"/>
      <c r="BS319" s="1156"/>
      <c r="BT319" s="338"/>
      <c r="BU319" s="338"/>
      <c r="BV319" s="338"/>
      <c r="BW319" s="338"/>
      <c r="BX319" s="338"/>
      <c r="BY319" s="59"/>
      <c r="CC319" s="1060"/>
      <c r="CK319" s="59"/>
      <c r="CO319" s="1060"/>
      <c r="CU319" s="59"/>
      <c r="CX319" s="1060"/>
      <c r="DD319" s="293"/>
      <c r="DE319" s="338"/>
      <c r="DF319" s="338"/>
      <c r="DG319" s="338"/>
      <c r="DH319" s="338"/>
      <c r="DI319" s="338"/>
      <c r="DJ319" s="338"/>
      <c r="DK319" s="338"/>
      <c r="DL319" s="1103"/>
      <c r="DM319" s="338"/>
      <c r="DN319" s="338"/>
      <c r="DO319" s="338"/>
      <c r="DP319" s="338"/>
      <c r="DQ319" s="338"/>
      <c r="DR319" s="337"/>
      <c r="DS319" s="338"/>
      <c r="DT319" s="338"/>
      <c r="DU319" s="338"/>
      <c r="DV319" s="338"/>
      <c r="DW319" s="338"/>
      <c r="DX319" s="1103"/>
      <c r="DY319" s="338"/>
      <c r="DZ319" s="338"/>
      <c r="EA319" s="338"/>
      <c r="EB319" s="338"/>
      <c r="EC319" s="338"/>
      <c r="ED319" s="59"/>
      <c r="EE319" s="338"/>
      <c r="EF319" s="338"/>
      <c r="EG319" s="338"/>
      <c r="EH319" s="338"/>
      <c r="EI319" s="338"/>
      <c r="EJ319" s="338"/>
      <c r="EK319" s="338"/>
      <c r="EL319" s="1103"/>
      <c r="EM319" s="338"/>
      <c r="EN319" s="338"/>
      <c r="ER319" s="1253"/>
      <c r="ES319" s="59"/>
      <c r="EW319" s="1131"/>
      <c r="EX319" s="649" t="s">
        <v>227</v>
      </c>
      <c r="FP319" s="487"/>
      <c r="FQ319" s="1384"/>
      <c r="FR319" s="617" t="s">
        <v>974</v>
      </c>
      <c r="FS319" s="617" t="s">
        <v>1011</v>
      </c>
      <c r="FT319" s="617" t="s">
        <v>1010</v>
      </c>
      <c r="FU319" s="617" t="s">
        <v>991</v>
      </c>
      <c r="FV319" s="617" t="s">
        <v>993</v>
      </c>
      <c r="FW319" s="617" t="s">
        <v>1014</v>
      </c>
      <c r="FX319" s="617" t="s">
        <v>1019</v>
      </c>
      <c r="FY319" s="617" t="s">
        <v>1020</v>
      </c>
      <c r="FZ319" s="617" t="s">
        <v>1021</v>
      </c>
      <c r="GA319" s="617" t="s">
        <v>1022</v>
      </c>
      <c r="GB319" s="617" t="s">
        <v>1023</v>
      </c>
      <c r="GC319" s="617" t="s">
        <v>1024</v>
      </c>
      <c r="GD319" s="617" t="s">
        <v>1025</v>
      </c>
      <c r="GE319" s="617" t="s">
        <v>1026</v>
      </c>
      <c r="GF319" s="617" t="s">
        <v>1027</v>
      </c>
      <c r="GG319" s="617" t="s">
        <v>1028</v>
      </c>
      <c r="GH319" s="617" t="s">
        <v>1029</v>
      </c>
      <c r="GI319" s="617" t="s">
        <v>1057</v>
      </c>
      <c r="GJ319" s="617" t="s">
        <v>1058</v>
      </c>
      <c r="GK319" s="617" t="s">
        <v>1059</v>
      </c>
      <c r="GL319" s="617" t="s">
        <v>1060</v>
      </c>
      <c r="GM319" s="59"/>
      <c r="HI319" s="617" t="s">
        <v>1001</v>
      </c>
    </row>
    <row r="320" spans="1:217" s="60" customFormat="1" ht="21" x14ac:dyDescent="0.35">
      <c r="A320" s="649"/>
      <c r="B320" s="649"/>
      <c r="C320" s="486"/>
      <c r="D320" s="660"/>
      <c r="E320" s="111"/>
      <c r="F320" s="111"/>
      <c r="G320" s="111"/>
      <c r="J320" s="649"/>
      <c r="M320" s="111"/>
      <c r="T320" s="1063"/>
      <c r="U320" s="230"/>
      <c r="V320" s="230"/>
      <c r="W320" s="230"/>
      <c r="X320" s="230"/>
      <c r="Y320" s="230"/>
      <c r="AI320" s="951"/>
      <c r="AJ320" s="649"/>
      <c r="AK320" s="649"/>
      <c r="AL320" s="649"/>
      <c r="AM320" s="649"/>
      <c r="AN320" s="1092"/>
      <c r="AO320" s="649"/>
      <c r="AP320" s="649"/>
      <c r="AQ320" s="649"/>
      <c r="AR320" s="649"/>
      <c r="AS320" s="649"/>
      <c r="AT320" s="59"/>
      <c r="BB320" s="1060"/>
      <c r="BH320" s="59"/>
      <c r="BN320" s="1222"/>
      <c r="BO320" s="338"/>
      <c r="BP320" s="338"/>
      <c r="BQ320" s="338"/>
      <c r="BR320" s="338"/>
      <c r="BS320" s="1156"/>
      <c r="BT320" s="338"/>
      <c r="BU320" s="338"/>
      <c r="BV320" s="338"/>
      <c r="BW320" s="338"/>
      <c r="BX320" s="338"/>
      <c r="BY320" s="486"/>
      <c r="BZ320" s="660"/>
      <c r="CC320" s="1060"/>
      <c r="CK320" s="59"/>
      <c r="CO320" s="1060"/>
      <c r="CU320" s="59"/>
      <c r="CX320" s="1060"/>
      <c r="DD320" s="293"/>
      <c r="DE320" s="338"/>
      <c r="DF320" s="338"/>
      <c r="DG320" s="338"/>
      <c r="DH320" s="338"/>
      <c r="DI320" s="338"/>
      <c r="DJ320" s="338"/>
      <c r="DK320" s="338"/>
      <c r="DL320" s="1103"/>
      <c r="DM320" s="338"/>
      <c r="DN320" s="338"/>
      <c r="DO320" s="338"/>
      <c r="DP320" s="338"/>
      <c r="DQ320" s="338"/>
      <c r="DR320" s="337"/>
      <c r="DS320" s="338"/>
      <c r="DT320" s="338"/>
      <c r="DU320" s="338"/>
      <c r="DV320" s="338"/>
      <c r="DW320" s="338"/>
      <c r="DX320" s="1103"/>
      <c r="DY320" s="338"/>
      <c r="DZ320" s="338"/>
      <c r="EA320" s="338"/>
      <c r="EB320" s="338"/>
      <c r="EC320" s="338"/>
      <c r="ED320" s="59"/>
      <c r="EE320" s="338"/>
      <c r="EF320" s="338"/>
      <c r="EG320" s="338"/>
      <c r="EH320" s="338"/>
      <c r="EI320" s="338"/>
      <c r="EJ320" s="338"/>
      <c r="EK320" s="338"/>
      <c r="EL320" s="1103"/>
      <c r="EM320" s="338"/>
      <c r="EN320" s="338"/>
      <c r="ER320" s="1253"/>
      <c r="ES320" s="59"/>
      <c r="EW320" s="1131"/>
      <c r="EX320" s="649"/>
      <c r="FP320" s="487"/>
      <c r="FQ320" s="1384"/>
      <c r="FR320" s="230"/>
      <c r="FS320" s="230"/>
      <c r="FT320" s="230"/>
      <c r="FU320" s="230"/>
      <c r="FV320" s="694" t="s">
        <v>995</v>
      </c>
      <c r="FW320" s="694" t="s">
        <v>997</v>
      </c>
      <c r="FX320" s="230"/>
      <c r="FY320" s="230"/>
      <c r="FZ320" s="230"/>
      <c r="GA320" s="230"/>
      <c r="GB320" s="230"/>
      <c r="GC320" s="230"/>
      <c r="GD320" s="230"/>
      <c r="GE320" s="230"/>
      <c r="GF320" s="230"/>
      <c r="GG320" s="230"/>
      <c r="GH320" s="230"/>
      <c r="GI320" s="230"/>
      <c r="GJ320" s="230"/>
      <c r="GK320" s="230"/>
      <c r="GL320" s="230"/>
      <c r="GM320" s="59"/>
      <c r="HI320" s="230"/>
    </row>
    <row r="321" spans="1:217" s="60" customFormat="1" x14ac:dyDescent="0.25">
      <c r="A321" s="175" t="s">
        <v>413</v>
      </c>
      <c r="B321" s="651">
        <v>3</v>
      </c>
      <c r="C321" s="936">
        <v>3.9906654116672753</v>
      </c>
      <c r="D321" s="111">
        <v>3.9906654116672753</v>
      </c>
      <c r="E321" s="230">
        <v>3.9906654116672753</v>
      </c>
      <c r="F321" s="230">
        <v>3.9906654116672753</v>
      </c>
      <c r="G321" s="230">
        <v>3.9906654116672753</v>
      </c>
      <c r="H321" s="230">
        <v>3.9906654116672753</v>
      </c>
      <c r="I321" s="230">
        <v>3.9906654116672753</v>
      </c>
      <c r="J321" s="230">
        <v>3.9906654116672753</v>
      </c>
      <c r="K321" s="230">
        <v>3.791644232103538</v>
      </c>
      <c r="L321" s="230">
        <v>3.791644232103538</v>
      </c>
      <c r="M321" s="230">
        <v>3.9906654116672753</v>
      </c>
      <c r="N321" s="230">
        <v>3.9906654116672753</v>
      </c>
      <c r="O321" s="230">
        <v>3.9906654116672753</v>
      </c>
      <c r="P321" s="230">
        <v>3.9906654116672753</v>
      </c>
      <c r="Q321" s="230">
        <v>3.9906654116672753</v>
      </c>
      <c r="R321" s="230">
        <v>3.9906654116672753</v>
      </c>
      <c r="S321" s="230">
        <v>3.791644232103538</v>
      </c>
      <c r="T321" s="1063">
        <v>3.791644232103538</v>
      </c>
      <c r="U321" s="230"/>
      <c r="V321" s="230"/>
      <c r="W321" s="230"/>
      <c r="X321" s="230"/>
      <c r="Y321" s="230"/>
      <c r="AF321" s="230"/>
      <c r="AG321" s="230"/>
      <c r="AH321" s="230"/>
      <c r="AI321" s="729">
        <v>3.9906654116672753</v>
      </c>
      <c r="AJ321" s="692">
        <v>3.9906654116672753</v>
      </c>
      <c r="AK321" s="692">
        <v>3.9906654116672753</v>
      </c>
      <c r="AL321" s="692">
        <v>3.9906654116672753</v>
      </c>
      <c r="AM321" s="692">
        <v>3.9906654116672753</v>
      </c>
      <c r="AN321" s="1035">
        <v>3.9906654116672753</v>
      </c>
      <c r="AO321" s="692"/>
      <c r="AP321" s="692"/>
      <c r="AQ321" s="692"/>
      <c r="AR321" s="692"/>
      <c r="AS321" s="692"/>
      <c r="AT321" s="257">
        <v>3.791644232103538</v>
      </c>
      <c r="AU321" s="230">
        <v>3.791644232103538</v>
      </c>
      <c r="AV321" s="230">
        <v>3.9906654116672753</v>
      </c>
      <c r="AW321" s="230">
        <v>3.9906654116672753</v>
      </c>
      <c r="AX321" s="230">
        <v>3.9906654116672753</v>
      </c>
      <c r="AY321" s="230">
        <v>3.9906654116672753</v>
      </c>
      <c r="AZ321" s="230">
        <v>3.9906654116672753</v>
      </c>
      <c r="BA321" s="230">
        <v>3.9906654116672753</v>
      </c>
      <c r="BB321" s="1063">
        <v>3.791644232103538</v>
      </c>
      <c r="BC321" s="230"/>
      <c r="BD321" s="230"/>
      <c r="BE321" s="230"/>
      <c r="BF321" s="230"/>
      <c r="BG321" s="230"/>
      <c r="BH321" s="257">
        <v>3.9906654116672753</v>
      </c>
      <c r="BI321" s="230">
        <v>3.9906654116672753</v>
      </c>
      <c r="BJ321" s="230">
        <v>3.9906654116672753</v>
      </c>
      <c r="BK321" s="230">
        <v>3.9906654116672753</v>
      </c>
      <c r="BL321" s="230">
        <v>3.791644232103538</v>
      </c>
      <c r="BM321" s="230">
        <v>3.9906654116672753</v>
      </c>
      <c r="BN321" s="1225">
        <v>3.9906654116672753</v>
      </c>
      <c r="BO321" s="864"/>
      <c r="BP321" s="864"/>
      <c r="BQ321" s="864"/>
      <c r="BR321" s="864"/>
      <c r="BS321" s="1179"/>
      <c r="BT321" s="864"/>
      <c r="BU321" s="864"/>
      <c r="BV321" s="864"/>
      <c r="BW321" s="864"/>
      <c r="BX321" s="864"/>
      <c r="BY321" s="935">
        <v>3.791644232103538</v>
      </c>
      <c r="BZ321" s="230">
        <v>3.791644232103538</v>
      </c>
      <c r="CA321" s="230">
        <v>3.791644232103538</v>
      </c>
      <c r="CB321" s="230">
        <v>3.791644232103538</v>
      </c>
      <c r="CC321" s="1063">
        <v>3.791644232103538</v>
      </c>
      <c r="CD321" s="230"/>
      <c r="CE321" s="230"/>
      <c r="CF321" s="230"/>
      <c r="CG321" s="230"/>
      <c r="CH321" s="230"/>
      <c r="CI321" s="230"/>
      <c r="CJ321" s="230"/>
      <c r="CK321" s="257">
        <v>3.7820528282128563</v>
      </c>
      <c r="CL321" s="230">
        <v>3.7820528282128563</v>
      </c>
      <c r="CM321" s="230">
        <v>3.7820528282128563</v>
      </c>
      <c r="CN321" s="230">
        <v>3.7820528282128563</v>
      </c>
      <c r="CO321" s="1063">
        <v>3.7820528282128563</v>
      </c>
      <c r="CP321" s="230"/>
      <c r="CQ321" s="230"/>
      <c r="CR321" s="230"/>
      <c r="CS321" s="230"/>
      <c r="CT321" s="230"/>
      <c r="CU321" s="257">
        <v>3.7820528282128563</v>
      </c>
      <c r="CV321" s="230">
        <v>3.7820528282128563</v>
      </c>
      <c r="CW321" s="230">
        <v>3.7820528282128563</v>
      </c>
      <c r="CX321" s="1063">
        <v>3.7820528282128563</v>
      </c>
      <c r="DD321" s="985"/>
      <c r="DE321" s="864"/>
      <c r="DF321" s="864"/>
      <c r="DG321" s="864"/>
      <c r="DH321" s="864"/>
      <c r="DI321" s="864"/>
      <c r="DJ321" s="864"/>
      <c r="DK321" s="864"/>
      <c r="DL321" s="1126"/>
      <c r="DM321" s="864"/>
      <c r="DN321" s="864"/>
      <c r="DO321" s="864"/>
      <c r="DP321" s="864"/>
      <c r="DQ321" s="864"/>
      <c r="DR321" s="1012"/>
      <c r="DS321" s="864"/>
      <c r="DT321" s="864"/>
      <c r="DU321" s="864"/>
      <c r="DV321" s="864"/>
      <c r="DW321" s="864"/>
      <c r="DX321" s="1126"/>
      <c r="DY321" s="864"/>
      <c r="DZ321" s="864"/>
      <c r="EA321" s="864"/>
      <c r="EB321" s="864"/>
      <c r="EC321" s="864"/>
      <c r="ED321" s="257">
        <v>3.791644232103538</v>
      </c>
      <c r="EE321" s="864"/>
      <c r="EF321" s="864"/>
      <c r="EG321" s="864"/>
      <c r="EH321" s="864"/>
      <c r="EI321" s="864"/>
      <c r="EJ321" s="864"/>
      <c r="EK321" s="864"/>
      <c r="EL321" s="1126"/>
      <c r="EM321" s="864"/>
      <c r="EN321" s="864"/>
      <c r="ER321" s="1253"/>
      <c r="ES321" s="257">
        <v>3.7820528282128563</v>
      </c>
      <c r="ET321" s="230">
        <v>3.7820528282128563</v>
      </c>
      <c r="EU321" s="230">
        <v>3.7820528282128563</v>
      </c>
      <c r="EV321" s="230"/>
      <c r="EW321" s="1131"/>
      <c r="EX321" s="175" t="s">
        <v>413</v>
      </c>
      <c r="EY321" s="230">
        <v>3.6486600705748695</v>
      </c>
      <c r="EZ321" s="230">
        <v>3.6486600705748695</v>
      </c>
      <c r="FA321" s="230">
        <v>3.6486600705748695</v>
      </c>
      <c r="FB321" s="230">
        <v>3.6486600705748695</v>
      </c>
      <c r="FC321" s="230">
        <v>3.6486600705748695</v>
      </c>
      <c r="FD321" s="230">
        <v>3.6486600705748695</v>
      </c>
      <c r="FE321" s="230">
        <v>3.6486600705748695</v>
      </c>
      <c r="FF321" s="230">
        <v>3.6486600705748695</v>
      </c>
      <c r="FG321" s="230">
        <v>3.6486600705748695</v>
      </c>
      <c r="FH321" s="230">
        <v>3.6486600705748695</v>
      </c>
      <c r="FI321" s="230">
        <v>3.6486600705748695</v>
      </c>
      <c r="FJ321" s="230">
        <v>3.6486600705748695</v>
      </c>
      <c r="FK321" s="230">
        <v>3.6486600705748695</v>
      </c>
      <c r="FL321" s="230">
        <v>3.6486600705748695</v>
      </c>
      <c r="FM321" s="230">
        <v>3.6486600705748695</v>
      </c>
      <c r="FN321" s="230">
        <v>3.6486600705748695</v>
      </c>
      <c r="FO321" s="230">
        <v>3.6486600705748695</v>
      </c>
      <c r="FP321" s="230">
        <v>3.6486600705748695</v>
      </c>
      <c r="FQ321" s="1385">
        <v>3.6486600705748695</v>
      </c>
      <c r="FR321" s="230"/>
      <c r="FS321" s="230"/>
      <c r="FT321" s="230"/>
      <c r="FU321" s="230"/>
      <c r="FV321" s="230"/>
      <c r="FW321" s="230"/>
      <c r="FX321" s="230"/>
      <c r="FY321" s="230"/>
      <c r="FZ321" s="230"/>
      <c r="GA321" s="230"/>
      <c r="GB321" s="230"/>
      <c r="GC321" s="230"/>
      <c r="GD321" s="230"/>
      <c r="GE321" s="230"/>
      <c r="GF321" s="230"/>
      <c r="GG321" s="230"/>
      <c r="GH321" s="230"/>
      <c r="GI321" s="230"/>
      <c r="GJ321" s="230"/>
      <c r="GK321" s="230"/>
      <c r="GL321" s="230"/>
      <c r="GM321" s="165">
        <v>3.652264020860855</v>
      </c>
      <c r="GN321" s="111">
        <v>3.652264020860855</v>
      </c>
      <c r="GO321" s="111">
        <v>3.652264020860855</v>
      </c>
      <c r="GP321" s="111">
        <v>3.652264020860855</v>
      </c>
      <c r="GQ321" s="111">
        <v>3.652264020860855</v>
      </c>
      <c r="GR321" s="111">
        <v>3.652264020860855</v>
      </c>
      <c r="GS321" s="111">
        <v>3.652264020860855</v>
      </c>
      <c r="GT321" s="111">
        <v>3.652264020860855</v>
      </c>
      <c r="GU321" s="111">
        <v>3.652264020860855</v>
      </c>
      <c r="GV321" s="111">
        <v>3.652264020860855</v>
      </c>
      <c r="GW321" s="111">
        <v>3.652264020860855</v>
      </c>
      <c r="GX321" s="111">
        <v>3.652264020860855</v>
      </c>
      <c r="GY321" s="111">
        <v>3.652264020860855</v>
      </c>
      <c r="GZ321" s="111">
        <v>3.652264020860855</v>
      </c>
      <c r="HA321" s="111">
        <v>3.652264020860855</v>
      </c>
      <c r="HB321" s="111">
        <v>3.652264020860855</v>
      </c>
      <c r="HC321" s="111">
        <v>3.652264020860855</v>
      </c>
      <c r="HD321" s="111">
        <v>3.652264020860855</v>
      </c>
      <c r="HE321" s="111">
        <v>3.652264020860855</v>
      </c>
      <c r="HF321" s="111">
        <v>3.652264020860855</v>
      </c>
      <c r="HG321" s="111">
        <v>3.652264020860855</v>
      </c>
      <c r="HH321" s="111">
        <v>3.652264020860855</v>
      </c>
      <c r="HI321" s="230"/>
    </row>
    <row r="322" spans="1:217" s="60" customFormat="1" x14ac:dyDescent="0.25">
      <c r="A322" s="175" t="s">
        <v>414</v>
      </c>
      <c r="B322" s="244">
        <v>2</v>
      </c>
      <c r="C322" s="936">
        <v>8.6494351033787886E-3</v>
      </c>
      <c r="D322" s="111">
        <v>8.6494351033787886E-3</v>
      </c>
      <c r="E322" s="230">
        <v>8.6494351033787886E-3</v>
      </c>
      <c r="F322" s="230">
        <v>8.6494351033787886E-3</v>
      </c>
      <c r="G322" s="230">
        <v>8.6494351033787886E-3</v>
      </c>
      <c r="H322" s="230">
        <v>8.6494351033787886E-3</v>
      </c>
      <c r="I322" s="230">
        <v>8.6494351033787886E-3</v>
      </c>
      <c r="J322" s="230">
        <v>8.6494351033787886E-3</v>
      </c>
      <c r="K322" s="230">
        <v>4.7874234031600071E-2</v>
      </c>
      <c r="L322" s="230">
        <v>4.7874234031600071E-2</v>
      </c>
      <c r="M322" s="230">
        <v>8.6494351033787886E-3</v>
      </c>
      <c r="N322" s="230">
        <v>8.6494351033787886E-3</v>
      </c>
      <c r="O322" s="230">
        <v>8.6494351033787886E-3</v>
      </c>
      <c r="P322" s="230">
        <v>8.6494351033787886E-3</v>
      </c>
      <c r="Q322" s="230">
        <v>8.6494351033787886E-3</v>
      </c>
      <c r="R322" s="230">
        <v>8.6494351033787886E-3</v>
      </c>
      <c r="S322" s="230">
        <v>4.7874234031600071E-2</v>
      </c>
      <c r="T322" s="1063">
        <v>4.7874234031600071E-2</v>
      </c>
      <c r="U322" s="230"/>
      <c r="V322" s="230"/>
      <c r="W322" s="230"/>
      <c r="X322" s="230"/>
      <c r="Y322" s="230"/>
      <c r="AF322" s="230"/>
      <c r="AG322" s="230"/>
      <c r="AH322" s="230"/>
      <c r="AI322" s="511">
        <v>8.6494351033787886E-3</v>
      </c>
      <c r="AJ322" s="172">
        <v>8.6494351033787886E-3</v>
      </c>
      <c r="AK322" s="172">
        <v>8.6494351033787886E-3</v>
      </c>
      <c r="AL322" s="172">
        <v>8.6494351033787886E-3</v>
      </c>
      <c r="AM322" s="172">
        <v>8.6494351033787886E-3</v>
      </c>
      <c r="AN322" s="1067">
        <v>8.6494351033787886E-3</v>
      </c>
      <c r="AO322" s="172"/>
      <c r="AP322" s="172"/>
      <c r="AQ322" s="172"/>
      <c r="AR322" s="172"/>
      <c r="AS322" s="172"/>
      <c r="AT322" s="257">
        <v>4.7874234031600071E-2</v>
      </c>
      <c r="AU322" s="230">
        <v>4.7874234031600071E-2</v>
      </c>
      <c r="AV322" s="230">
        <v>8.6494351033787886E-3</v>
      </c>
      <c r="AW322" s="230">
        <v>8.6494351033787886E-3</v>
      </c>
      <c r="AX322" s="230">
        <v>8.6494351033787886E-3</v>
      </c>
      <c r="AY322" s="230">
        <v>8.6494351033787886E-3</v>
      </c>
      <c r="AZ322" s="230">
        <v>8.6494351033787886E-3</v>
      </c>
      <c r="BA322" s="230">
        <v>8.6494351033787886E-3</v>
      </c>
      <c r="BB322" s="1063">
        <v>4.7874234031600071E-2</v>
      </c>
      <c r="BC322" s="230"/>
      <c r="BD322" s="230"/>
      <c r="BE322" s="230"/>
      <c r="BF322" s="230"/>
      <c r="BG322" s="230"/>
      <c r="BH322" s="257">
        <v>8.6494351033787886E-3</v>
      </c>
      <c r="BI322" s="230">
        <v>8.6494351033787886E-3</v>
      </c>
      <c r="BJ322" s="230">
        <v>8.6494351033787886E-3</v>
      </c>
      <c r="BK322" s="230">
        <v>8.6494351033787886E-3</v>
      </c>
      <c r="BL322" s="230">
        <v>4.7874234031600071E-2</v>
      </c>
      <c r="BM322" s="230">
        <v>8.6494351033787886E-3</v>
      </c>
      <c r="BN322" s="1225">
        <v>8.6494351033787886E-3</v>
      </c>
      <c r="BO322" s="864"/>
      <c r="BP322" s="864"/>
      <c r="BQ322" s="864"/>
      <c r="BR322" s="864"/>
      <c r="BS322" s="1179"/>
      <c r="BT322" s="864"/>
      <c r="BU322" s="864"/>
      <c r="BV322" s="864"/>
      <c r="BW322" s="864"/>
      <c r="BX322" s="864"/>
      <c r="BY322" s="257">
        <v>4.7874234031600071E-2</v>
      </c>
      <c r="BZ322" s="230">
        <v>4.7874234031600071E-2</v>
      </c>
      <c r="CA322" s="230">
        <v>4.7874234031600071E-2</v>
      </c>
      <c r="CB322" s="230">
        <v>4.7874234031600071E-2</v>
      </c>
      <c r="CC322" s="1063">
        <v>4.7874234031600071E-2</v>
      </c>
      <c r="CD322" s="230"/>
      <c r="CE322" s="230"/>
      <c r="CF322" s="230"/>
      <c r="CG322" s="230"/>
      <c r="CH322" s="230"/>
      <c r="CI322" s="230"/>
      <c r="CJ322" s="230"/>
      <c r="CK322" s="257">
        <v>4.5458270254932209E-3</v>
      </c>
      <c r="CL322" s="230">
        <v>4.5458270254932209E-3</v>
      </c>
      <c r="CM322" s="230">
        <v>4.5458270254932209E-3</v>
      </c>
      <c r="CN322" s="230">
        <v>4.5458270254932209E-3</v>
      </c>
      <c r="CO322" s="1063">
        <v>4.5458270254932209E-3</v>
      </c>
      <c r="CP322" s="230"/>
      <c r="CQ322" s="230"/>
      <c r="CR322" s="230"/>
      <c r="CS322" s="230"/>
      <c r="CT322" s="230"/>
      <c r="CU322" s="257">
        <v>4.5458270254932209E-3</v>
      </c>
      <c r="CV322" s="230">
        <v>4.5458270254932209E-3</v>
      </c>
      <c r="CW322" s="230">
        <v>4.5458270254932209E-3</v>
      </c>
      <c r="CX322" s="1063">
        <v>4.5458270254932209E-3</v>
      </c>
      <c r="DD322" s="985"/>
      <c r="DE322" s="864"/>
      <c r="DF322" s="864"/>
      <c r="DG322" s="864"/>
      <c r="DH322" s="864"/>
      <c r="DI322" s="864"/>
      <c r="DJ322" s="864"/>
      <c r="DK322" s="864"/>
      <c r="DL322" s="1126"/>
      <c r="DM322" s="864"/>
      <c r="DN322" s="864"/>
      <c r="DO322" s="864"/>
      <c r="DP322" s="864"/>
      <c r="DQ322" s="864"/>
      <c r="DR322" s="1012"/>
      <c r="DS322" s="864"/>
      <c r="DT322" s="864"/>
      <c r="DU322" s="864"/>
      <c r="DV322" s="864"/>
      <c r="DW322" s="864"/>
      <c r="DX322" s="1126"/>
      <c r="DY322" s="864"/>
      <c r="DZ322" s="864"/>
      <c r="EA322" s="864"/>
      <c r="EB322" s="864"/>
      <c r="EC322" s="864"/>
      <c r="ED322" s="257">
        <v>4.7874234031600071E-2</v>
      </c>
      <c r="EE322" s="864"/>
      <c r="EF322" s="864"/>
      <c r="EG322" s="864"/>
      <c r="EH322" s="864"/>
      <c r="EI322" s="864"/>
      <c r="EJ322" s="864"/>
      <c r="EK322" s="864"/>
      <c r="EL322" s="1126"/>
      <c r="EM322" s="864"/>
      <c r="EN322" s="864"/>
      <c r="ER322" s="1253"/>
      <c r="ES322" s="257">
        <v>4.5458270254932209E-3</v>
      </c>
      <c r="ET322" s="230">
        <v>4.5458270254932209E-3</v>
      </c>
      <c r="EU322" s="230">
        <v>4.5458270254932209E-3</v>
      </c>
      <c r="EV322" s="230"/>
      <c r="EW322" s="1131"/>
      <c r="EX322" s="175" t="s">
        <v>414</v>
      </c>
      <c r="EY322" s="230">
        <v>5.8770972400335353E-2</v>
      </c>
      <c r="EZ322" s="230">
        <v>5.8770972400335353E-2</v>
      </c>
      <c r="FA322" s="230">
        <v>5.8770972400335353E-2</v>
      </c>
      <c r="FB322" s="230">
        <v>5.8770972400335353E-2</v>
      </c>
      <c r="FC322" s="230">
        <v>5.8770972400335353E-2</v>
      </c>
      <c r="FD322" s="230">
        <v>5.8770972400335353E-2</v>
      </c>
      <c r="FE322" s="230">
        <v>5.8770972400335353E-2</v>
      </c>
      <c r="FF322" s="230">
        <v>5.8770972400335353E-2</v>
      </c>
      <c r="FG322" s="230">
        <v>5.8770972400335353E-2</v>
      </c>
      <c r="FH322" s="230">
        <v>5.8770972400335353E-2</v>
      </c>
      <c r="FI322" s="230">
        <v>5.8770972400335353E-2</v>
      </c>
      <c r="FJ322" s="230">
        <v>5.8770972400335353E-2</v>
      </c>
      <c r="FK322" s="230">
        <v>5.8770972400335353E-2</v>
      </c>
      <c r="FL322" s="230">
        <v>5.8770972400335353E-2</v>
      </c>
      <c r="FM322" s="230">
        <v>5.8770972400335353E-2</v>
      </c>
      <c r="FN322" s="230">
        <v>5.8770972400335353E-2</v>
      </c>
      <c r="FO322" s="230">
        <v>5.8770972400335353E-2</v>
      </c>
      <c r="FP322" s="230">
        <v>5.8770972400335353E-2</v>
      </c>
      <c r="FQ322" s="1385">
        <v>5.8770972400335353E-2</v>
      </c>
      <c r="FR322" s="230"/>
      <c r="FS322" s="230"/>
      <c r="FT322" s="230"/>
      <c r="FU322" s="230"/>
      <c r="FV322" s="230"/>
      <c r="FW322" s="230"/>
      <c r="FX322" s="230"/>
      <c r="FY322" s="230"/>
      <c r="FZ322" s="230"/>
      <c r="GA322" s="230"/>
      <c r="GB322" s="230"/>
      <c r="GC322" s="230"/>
      <c r="GD322" s="230"/>
      <c r="GE322" s="230"/>
      <c r="GF322" s="230"/>
      <c r="GG322" s="230"/>
      <c r="GH322" s="230"/>
      <c r="GI322" s="230"/>
      <c r="GJ322" s="230"/>
      <c r="GK322" s="230"/>
      <c r="GL322" s="230"/>
      <c r="GM322" s="165">
        <v>0.14374583595563895</v>
      </c>
      <c r="GN322" s="111">
        <v>0.14374583595563895</v>
      </c>
      <c r="GO322" s="111">
        <v>0.14374583595563895</v>
      </c>
      <c r="GP322" s="111">
        <v>0.14374583595563895</v>
      </c>
      <c r="GQ322" s="111">
        <v>0.14374583595563895</v>
      </c>
      <c r="GR322" s="111">
        <v>0.14374583595563895</v>
      </c>
      <c r="GS322" s="111">
        <v>0.14374583595563895</v>
      </c>
      <c r="GT322" s="111">
        <v>0.14374583595563895</v>
      </c>
      <c r="GU322" s="111">
        <v>0.14374583595563895</v>
      </c>
      <c r="GV322" s="111">
        <v>0.14374583595563895</v>
      </c>
      <c r="GW322" s="111">
        <v>0.14374583595563895</v>
      </c>
      <c r="GX322" s="111">
        <v>0.14374583595563895</v>
      </c>
      <c r="GY322" s="111">
        <v>0.14374583595563895</v>
      </c>
      <c r="GZ322" s="111">
        <v>0.14374583595563895</v>
      </c>
      <c r="HA322" s="111">
        <v>0.14374583595563895</v>
      </c>
      <c r="HB322" s="111">
        <v>0.14374583595563895</v>
      </c>
      <c r="HC322" s="111">
        <v>0.14374583595563895</v>
      </c>
      <c r="HD322" s="111">
        <v>0.14374583595563895</v>
      </c>
      <c r="HE322" s="111">
        <v>0.14374583595563895</v>
      </c>
      <c r="HF322" s="111">
        <v>0.14374583595563895</v>
      </c>
      <c r="HG322" s="111">
        <v>0.14374583595563895</v>
      </c>
      <c r="HH322" s="111">
        <v>0.14374583595563895</v>
      </c>
      <c r="HI322" s="230"/>
    </row>
    <row r="323" spans="1:217" s="60" customFormat="1" x14ac:dyDescent="0.25">
      <c r="A323" s="580" t="s">
        <v>415</v>
      </c>
      <c r="B323" s="638"/>
      <c r="C323" s="936">
        <v>1.0724979399421892</v>
      </c>
      <c r="D323" s="111">
        <v>1.0724979399421892</v>
      </c>
      <c r="E323" s="230">
        <v>1.0724979399421892</v>
      </c>
      <c r="F323" s="230">
        <v>1.0724979399421892</v>
      </c>
      <c r="G323" s="230">
        <v>1.0724979399421892</v>
      </c>
      <c r="H323" s="230">
        <v>1.0724979399421892</v>
      </c>
      <c r="I323" s="230">
        <v>1.0724979399421892</v>
      </c>
      <c r="J323" s="230">
        <v>1.0724979399421892</v>
      </c>
      <c r="K323" s="230">
        <v>1.0264393208279952</v>
      </c>
      <c r="L323" s="230">
        <v>1.0264393208279952</v>
      </c>
      <c r="M323" s="230">
        <v>1.0724979399421892</v>
      </c>
      <c r="N323" s="230">
        <v>1.0724979399421892</v>
      </c>
      <c r="O323" s="230">
        <v>1.0724979399421892</v>
      </c>
      <c r="P323" s="230">
        <v>1.0724979399421892</v>
      </c>
      <c r="Q323" s="230">
        <v>1.0724979399421892</v>
      </c>
      <c r="R323" s="230">
        <v>1.0724979399421892</v>
      </c>
      <c r="S323" s="230">
        <v>1.0264393208279952</v>
      </c>
      <c r="T323" s="1063">
        <v>1.0264393208279952</v>
      </c>
      <c r="U323" s="230"/>
      <c r="V323" s="230"/>
      <c r="W323" s="230"/>
      <c r="X323" s="230"/>
      <c r="Y323" s="230"/>
      <c r="AF323" s="230"/>
      <c r="AG323" s="230"/>
      <c r="AH323" s="230"/>
      <c r="AI323" s="511">
        <v>1.0724979399421892</v>
      </c>
      <c r="AJ323" s="172">
        <v>1.0724979399421892</v>
      </c>
      <c r="AK323" s="172">
        <v>1.0724979399421892</v>
      </c>
      <c r="AL323" s="172">
        <v>1.0724979399421892</v>
      </c>
      <c r="AM323" s="172">
        <v>1.0724979399421892</v>
      </c>
      <c r="AN323" s="1067">
        <v>1.0724979399421892</v>
      </c>
      <c r="AO323" s="172"/>
      <c r="AP323" s="172"/>
      <c r="AQ323" s="172"/>
      <c r="AR323" s="172"/>
      <c r="AS323" s="172"/>
      <c r="AT323" s="257">
        <v>1.0264393208279952</v>
      </c>
      <c r="AU323" s="230">
        <v>1.0264393208279952</v>
      </c>
      <c r="AV323" s="230">
        <v>1.0724979399421892</v>
      </c>
      <c r="AW323" s="230">
        <v>1.0724979399421892</v>
      </c>
      <c r="AX323" s="230">
        <v>1.0724979399421892</v>
      </c>
      <c r="AY323" s="230">
        <v>1.0724979399421892</v>
      </c>
      <c r="AZ323" s="230">
        <v>1.0724979399421892</v>
      </c>
      <c r="BA323" s="230">
        <v>1.0724979399421892</v>
      </c>
      <c r="BB323" s="1063">
        <v>1.0264393208279952</v>
      </c>
      <c r="BC323" s="230"/>
      <c r="BD323" s="230"/>
      <c r="BE323" s="230"/>
      <c r="BF323" s="230"/>
      <c r="BG323" s="230"/>
      <c r="BH323" s="257">
        <v>1.0724979399421892</v>
      </c>
      <c r="BI323" s="230">
        <v>1.0724979399421892</v>
      </c>
      <c r="BJ323" s="230">
        <v>1.0724979399421892</v>
      </c>
      <c r="BK323" s="230">
        <v>1.0724979399421892</v>
      </c>
      <c r="BL323" s="230">
        <v>1.0264393208279952</v>
      </c>
      <c r="BM323" s="230">
        <v>1.0724979399421892</v>
      </c>
      <c r="BN323" s="1225">
        <v>1.0724979399421892</v>
      </c>
      <c r="BO323" s="864"/>
      <c r="BP323" s="864"/>
      <c r="BQ323" s="864"/>
      <c r="BR323" s="864"/>
      <c r="BS323" s="1179"/>
      <c r="BT323" s="864"/>
      <c r="BU323" s="864"/>
      <c r="BV323" s="864"/>
      <c r="BW323" s="864"/>
      <c r="BX323" s="864"/>
      <c r="BY323" s="935">
        <v>1.0264393208279952</v>
      </c>
      <c r="BZ323" s="230">
        <v>1.0264393208279952</v>
      </c>
      <c r="CA323" s="230">
        <v>1.0264393208279952</v>
      </c>
      <c r="CB323" s="230">
        <v>1.0264393208279952</v>
      </c>
      <c r="CC323" s="1063">
        <v>1.0264393208279952</v>
      </c>
      <c r="CD323" s="230"/>
      <c r="CE323" s="230"/>
      <c r="CF323" s="230"/>
      <c r="CG323" s="230"/>
      <c r="CH323" s="230"/>
      <c r="CI323" s="230"/>
      <c r="CJ323" s="230"/>
      <c r="CK323" s="257">
        <v>1.0719529434764592</v>
      </c>
      <c r="CL323" s="230">
        <v>1.0719529434764592</v>
      </c>
      <c r="CM323" s="230">
        <v>1.0719529434764592</v>
      </c>
      <c r="CN323" s="230">
        <v>1.0719529434764592</v>
      </c>
      <c r="CO323" s="1063">
        <v>1.0719529434764592</v>
      </c>
      <c r="CP323" s="230"/>
      <c r="CQ323" s="230"/>
      <c r="CR323" s="230"/>
      <c r="CS323" s="230"/>
      <c r="CT323" s="230"/>
      <c r="CU323" s="257">
        <v>1.0719529434764592</v>
      </c>
      <c r="CV323" s="230">
        <v>1.0719529434764592</v>
      </c>
      <c r="CW323" s="230">
        <v>1.0719529434764592</v>
      </c>
      <c r="CX323" s="1063">
        <v>1.0719529434764592</v>
      </c>
      <c r="DD323" s="985"/>
      <c r="DE323" s="864"/>
      <c r="DF323" s="864"/>
      <c r="DG323" s="864"/>
      <c r="DH323" s="864"/>
      <c r="DI323" s="864"/>
      <c r="DJ323" s="864"/>
      <c r="DK323" s="864"/>
      <c r="DL323" s="1126"/>
      <c r="DM323" s="864"/>
      <c r="DN323" s="864"/>
      <c r="DO323" s="864"/>
      <c r="DP323" s="864"/>
      <c r="DQ323" s="864"/>
      <c r="DR323" s="1012"/>
      <c r="DS323" s="864"/>
      <c r="DT323" s="864"/>
      <c r="DU323" s="864"/>
      <c r="DV323" s="864"/>
      <c r="DW323" s="864"/>
      <c r="DX323" s="1126"/>
      <c r="DY323" s="864"/>
      <c r="DZ323" s="864"/>
      <c r="EA323" s="864"/>
      <c r="EB323" s="864"/>
      <c r="EC323" s="864"/>
      <c r="ED323" s="257">
        <v>1.0264393208279952</v>
      </c>
      <c r="EE323" s="864"/>
      <c r="EF323" s="864"/>
      <c r="EG323" s="864"/>
      <c r="EH323" s="864"/>
      <c r="EI323" s="864"/>
      <c r="EJ323" s="864"/>
      <c r="EK323" s="864"/>
      <c r="EL323" s="1126"/>
      <c r="EM323" s="864"/>
      <c r="EN323" s="864"/>
      <c r="ER323" s="1253"/>
      <c r="ES323" s="257">
        <v>1.0719529434764592</v>
      </c>
      <c r="ET323" s="230">
        <v>1.0719529434764592</v>
      </c>
      <c r="EU323" s="230">
        <v>1.0719529434764592</v>
      </c>
      <c r="EV323" s="230"/>
      <c r="EW323" s="1131"/>
      <c r="EX323" s="580" t="s">
        <v>415</v>
      </c>
      <c r="EY323" s="230">
        <v>1.1505787809820751</v>
      </c>
      <c r="EZ323" s="230">
        <v>1.1505787809820751</v>
      </c>
      <c r="FA323" s="230">
        <v>1.1505787809820751</v>
      </c>
      <c r="FB323" s="230">
        <v>1.1505787809820751</v>
      </c>
      <c r="FC323" s="230">
        <v>1.1505787809820751</v>
      </c>
      <c r="FD323" s="230">
        <v>1.1505787809820751</v>
      </c>
      <c r="FE323" s="230">
        <v>1.1505787809820751</v>
      </c>
      <c r="FF323" s="230">
        <v>1.1505787809820751</v>
      </c>
      <c r="FG323" s="230">
        <v>1.1505787809820751</v>
      </c>
      <c r="FH323" s="230">
        <v>1.1505787809820751</v>
      </c>
      <c r="FI323" s="230">
        <v>1.1505787809820751</v>
      </c>
      <c r="FJ323" s="230">
        <v>1.1505787809820751</v>
      </c>
      <c r="FK323" s="230">
        <v>1.1505787809820751</v>
      </c>
      <c r="FL323" s="230">
        <v>1.1505787809820751</v>
      </c>
      <c r="FM323" s="230">
        <v>1.1505787809820751</v>
      </c>
      <c r="FN323" s="230">
        <v>1.1505787809820751</v>
      </c>
      <c r="FO323" s="230">
        <v>1.1505787809820751</v>
      </c>
      <c r="FP323" s="230">
        <v>1.1505787809820751</v>
      </c>
      <c r="FQ323" s="1385">
        <v>1.1505787809820751</v>
      </c>
      <c r="FR323" s="230">
        <v>2.360922717309192</v>
      </c>
      <c r="FS323" s="230">
        <v>2.360922717309192</v>
      </c>
      <c r="FT323" s="230">
        <v>2.360922717309192</v>
      </c>
      <c r="FU323" s="230">
        <v>2.360922717309192</v>
      </c>
      <c r="FV323" s="230">
        <v>2.3944839835136498</v>
      </c>
      <c r="FW323" s="230">
        <v>2.360922717309192</v>
      </c>
      <c r="FX323" s="230">
        <v>2.360922717309192</v>
      </c>
      <c r="FY323" s="230">
        <v>2.360922717309192</v>
      </c>
      <c r="FZ323" s="230">
        <v>2.3944839835136498</v>
      </c>
      <c r="GA323" s="230">
        <v>2.3944839835136498</v>
      </c>
      <c r="GB323" s="230">
        <v>2.360922717309192</v>
      </c>
      <c r="GC323" s="230">
        <v>2.3944839835136498</v>
      </c>
      <c r="GD323" s="230">
        <v>2.3944839835136498</v>
      </c>
      <c r="GE323" s="230">
        <v>2.3944839835136498</v>
      </c>
      <c r="GF323" s="230">
        <v>2.3944839835136498</v>
      </c>
      <c r="GG323" s="230">
        <v>2.3944839835136498</v>
      </c>
      <c r="GH323" s="230">
        <v>2.3944839835136498</v>
      </c>
      <c r="GI323" s="230">
        <v>2.360922717309192</v>
      </c>
      <c r="GJ323" s="230">
        <v>2.360922717309192</v>
      </c>
      <c r="GK323" s="230">
        <v>2.360922717309192</v>
      </c>
      <c r="GL323" s="230">
        <v>2.360922717309192</v>
      </c>
      <c r="GM323" s="165">
        <v>1.1467364663340611</v>
      </c>
      <c r="GN323" s="111">
        <v>1.1467364663340611</v>
      </c>
      <c r="GO323" s="111">
        <v>1.1467364663340611</v>
      </c>
      <c r="GP323" s="111">
        <v>1.1467364663340611</v>
      </c>
      <c r="GQ323" s="111">
        <v>1.1467364663340611</v>
      </c>
      <c r="GR323" s="111">
        <v>1.1467364663340611</v>
      </c>
      <c r="GS323" s="111">
        <v>1.1467364663340611</v>
      </c>
      <c r="GT323" s="111">
        <v>1.1467364663340611</v>
      </c>
      <c r="GU323" s="111">
        <v>1.1467364663340611</v>
      </c>
      <c r="GV323" s="111">
        <v>1.1467364663340611</v>
      </c>
      <c r="GW323" s="111">
        <v>1.1467364663340611</v>
      </c>
      <c r="GX323" s="111">
        <v>1.1467364663340611</v>
      </c>
      <c r="GY323" s="111">
        <v>1.1467364663340611</v>
      </c>
      <c r="GZ323" s="111">
        <v>1.1467364663340611</v>
      </c>
      <c r="HA323" s="111">
        <v>1.1467364663340611</v>
      </c>
      <c r="HB323" s="111">
        <v>1.1467364663340611</v>
      </c>
      <c r="HC323" s="111">
        <v>1.1467364663340611</v>
      </c>
      <c r="HD323" s="111">
        <v>1.1467364663340611</v>
      </c>
      <c r="HE323" s="111">
        <v>1.1467364663340611</v>
      </c>
      <c r="HF323" s="111">
        <v>1.1467364663340611</v>
      </c>
      <c r="HG323" s="111">
        <v>1.1467364663340611</v>
      </c>
      <c r="HH323" s="111">
        <v>1.1467364663340611</v>
      </c>
      <c r="HI323" s="230">
        <v>4.7889679670272995</v>
      </c>
    </row>
    <row r="324" spans="1:217" s="60" customFormat="1" x14ac:dyDescent="0.25">
      <c r="A324" s="580" t="s">
        <v>416</v>
      </c>
      <c r="B324" s="638"/>
      <c r="C324" s="936">
        <v>5.9056864434725576E-3</v>
      </c>
      <c r="D324" s="111">
        <v>5.9056864434725576E-3</v>
      </c>
      <c r="E324" s="230">
        <v>5.9056864434725576E-3</v>
      </c>
      <c r="F324" s="230">
        <v>5.9056864434725576E-3</v>
      </c>
      <c r="G324" s="230">
        <v>5.9056864434725576E-3</v>
      </c>
      <c r="H324" s="230">
        <v>5.9056864434725576E-3</v>
      </c>
      <c r="I324" s="230">
        <v>5.9056864434725576E-3</v>
      </c>
      <c r="J324" s="230">
        <v>5.9056864434725576E-3</v>
      </c>
      <c r="K324" s="230">
        <v>3.5466693716850628E-2</v>
      </c>
      <c r="L324" s="230">
        <v>3.5466693716850628E-2</v>
      </c>
      <c r="M324" s="230">
        <v>5.9056864434725576E-3</v>
      </c>
      <c r="N324" s="230">
        <v>5.9056864434725576E-3</v>
      </c>
      <c r="O324" s="230">
        <v>5.9056864434725576E-3</v>
      </c>
      <c r="P324" s="230">
        <v>5.9056864434725576E-3</v>
      </c>
      <c r="Q324" s="230">
        <v>5.9056864434725576E-3</v>
      </c>
      <c r="R324" s="230">
        <v>5.9056864434725576E-3</v>
      </c>
      <c r="S324" s="230">
        <v>3.5466693716850628E-2</v>
      </c>
      <c r="T324" s="1063">
        <v>3.5466693716850628E-2</v>
      </c>
      <c r="U324" s="230"/>
      <c r="V324" s="230"/>
      <c r="W324" s="230"/>
      <c r="X324" s="230"/>
      <c r="Y324" s="230"/>
      <c r="AF324" s="230"/>
      <c r="AG324" s="230"/>
      <c r="AH324" s="230"/>
      <c r="AI324" s="511">
        <v>5.9056864434725576E-3</v>
      </c>
      <c r="AJ324" s="172">
        <v>5.9056864434725576E-3</v>
      </c>
      <c r="AK324" s="172">
        <v>5.9056864434725576E-3</v>
      </c>
      <c r="AL324" s="172">
        <v>5.9056864434725576E-3</v>
      </c>
      <c r="AM324" s="172">
        <v>5.9056864434725576E-3</v>
      </c>
      <c r="AN324" s="1067">
        <v>5.9056864434725576E-3</v>
      </c>
      <c r="AO324" s="172"/>
      <c r="AP324" s="172"/>
      <c r="AQ324" s="172"/>
      <c r="AR324" s="172"/>
      <c r="AS324" s="172"/>
      <c r="AT324" s="257">
        <v>3.5466693716850628E-2</v>
      </c>
      <c r="AU324" s="230">
        <v>3.5466693716850628E-2</v>
      </c>
      <c r="AV324" s="230">
        <v>5.9056864434725576E-3</v>
      </c>
      <c r="AW324" s="230">
        <v>5.9056864434725576E-3</v>
      </c>
      <c r="AX324" s="230">
        <v>5.9056864434725576E-3</v>
      </c>
      <c r="AY324" s="230">
        <v>5.9056864434725576E-3</v>
      </c>
      <c r="AZ324" s="230">
        <v>5.9056864434725576E-3</v>
      </c>
      <c r="BA324" s="230">
        <v>5.9056864434725576E-3</v>
      </c>
      <c r="BB324" s="1063">
        <v>3.5466693716850628E-2</v>
      </c>
      <c r="BC324" s="230"/>
      <c r="BD324" s="230"/>
      <c r="BE324" s="230"/>
      <c r="BF324" s="230"/>
      <c r="BG324" s="230"/>
      <c r="BH324" s="257">
        <v>5.9056864434725576E-3</v>
      </c>
      <c r="BI324" s="230">
        <v>5.9056864434725576E-3</v>
      </c>
      <c r="BJ324" s="230">
        <v>5.9056864434725576E-3</v>
      </c>
      <c r="BK324" s="230">
        <v>5.9056864434725576E-3</v>
      </c>
      <c r="BL324" s="230">
        <v>3.5466693716850628E-2</v>
      </c>
      <c r="BM324" s="230">
        <v>5.9056864434725576E-3</v>
      </c>
      <c r="BN324" s="1225">
        <v>5.9056864434725576E-3</v>
      </c>
      <c r="BO324" s="864"/>
      <c r="BP324" s="864"/>
      <c r="BQ324" s="864"/>
      <c r="BR324" s="864"/>
      <c r="BS324" s="1179"/>
      <c r="BT324" s="864"/>
      <c r="BU324" s="864"/>
      <c r="BV324" s="864"/>
      <c r="BW324" s="864"/>
      <c r="BX324" s="864"/>
      <c r="BY324" s="935">
        <v>3.5466693716850628E-2</v>
      </c>
      <c r="BZ324" s="230">
        <v>3.5466693716850628E-2</v>
      </c>
      <c r="CA324" s="230">
        <v>3.5466693716850628E-2</v>
      </c>
      <c r="CB324" s="230">
        <v>3.5466693716850628E-2</v>
      </c>
      <c r="CC324" s="1063">
        <v>3.5466693716850628E-2</v>
      </c>
      <c r="CD324" s="230"/>
      <c r="CE324" s="230"/>
      <c r="CF324" s="230"/>
      <c r="CG324" s="230"/>
      <c r="CH324" s="230"/>
      <c r="CI324" s="230"/>
      <c r="CJ324" s="230"/>
      <c r="CK324" s="257">
        <v>1.2999005307091416E-2</v>
      </c>
      <c r="CL324" s="230">
        <v>1.2999005307091416E-2</v>
      </c>
      <c r="CM324" s="230">
        <v>1.2999005307091416E-2</v>
      </c>
      <c r="CN324" s="230">
        <v>1.2999005307091416E-2</v>
      </c>
      <c r="CO324" s="1063">
        <v>1.2999005307091416E-2</v>
      </c>
      <c r="CP324" s="230"/>
      <c r="CQ324" s="230"/>
      <c r="CR324" s="230"/>
      <c r="CS324" s="230"/>
      <c r="CT324" s="230"/>
      <c r="CU324" s="257">
        <v>1.2999005307091416E-2</v>
      </c>
      <c r="CV324" s="230">
        <v>1.2999005307091416E-2</v>
      </c>
      <c r="CW324" s="230">
        <v>1.2999005307091416E-2</v>
      </c>
      <c r="CX324" s="1063">
        <v>1.2999005307091416E-2</v>
      </c>
      <c r="DD324" s="985"/>
      <c r="DE324" s="864"/>
      <c r="DF324" s="864"/>
      <c r="DG324" s="864"/>
      <c r="DH324" s="864"/>
      <c r="DI324" s="864"/>
      <c r="DJ324" s="864"/>
      <c r="DK324" s="864"/>
      <c r="DL324" s="1126"/>
      <c r="DM324" s="864"/>
      <c r="DN324" s="864"/>
      <c r="DO324" s="864"/>
      <c r="DP324" s="864"/>
      <c r="DQ324" s="864"/>
      <c r="DR324" s="1012"/>
      <c r="DS324" s="864"/>
      <c r="DT324" s="864"/>
      <c r="DU324" s="864"/>
      <c r="DV324" s="864"/>
      <c r="DW324" s="864"/>
      <c r="DX324" s="1126"/>
      <c r="DY324" s="864"/>
      <c r="DZ324" s="864"/>
      <c r="EA324" s="864"/>
      <c r="EB324" s="864"/>
      <c r="EC324" s="864"/>
      <c r="ED324" s="257">
        <v>3.5466693716850628E-2</v>
      </c>
      <c r="EE324" s="864"/>
      <c r="EF324" s="864"/>
      <c r="EG324" s="864"/>
      <c r="EH324" s="864"/>
      <c r="EI324" s="864"/>
      <c r="EJ324" s="864"/>
      <c r="EK324" s="864"/>
      <c r="EL324" s="1126"/>
      <c r="EM324" s="864"/>
      <c r="EN324" s="864"/>
      <c r="ER324" s="1253"/>
      <c r="ES324" s="257">
        <v>1.2999005307091416E-2</v>
      </c>
      <c r="ET324" s="230">
        <v>1.2999005307091416E-2</v>
      </c>
      <c r="EU324" s="230">
        <v>1.2999005307091416E-2</v>
      </c>
      <c r="EV324" s="230"/>
      <c r="EW324" s="1131"/>
      <c r="EX324" s="580" t="s">
        <v>416</v>
      </c>
      <c r="EY324" s="230">
        <v>5.0146396388588421E-2</v>
      </c>
      <c r="EZ324" s="230">
        <v>5.0146396388588421E-2</v>
      </c>
      <c r="FA324" s="230">
        <v>5.0146396388588421E-2</v>
      </c>
      <c r="FB324" s="230">
        <v>5.0146396388588421E-2</v>
      </c>
      <c r="FC324" s="230">
        <v>5.0146396388588421E-2</v>
      </c>
      <c r="FD324" s="230">
        <v>5.0146396388588421E-2</v>
      </c>
      <c r="FE324" s="230">
        <v>5.0146396388588421E-2</v>
      </c>
      <c r="FF324" s="230">
        <v>5.0146396388588421E-2</v>
      </c>
      <c r="FG324" s="230">
        <v>5.0146396388588421E-2</v>
      </c>
      <c r="FH324" s="230">
        <v>5.0146396388588421E-2</v>
      </c>
      <c r="FI324" s="230">
        <v>5.0146396388588421E-2</v>
      </c>
      <c r="FJ324" s="230">
        <v>5.0146396388588421E-2</v>
      </c>
      <c r="FK324" s="230">
        <v>5.0146396388588421E-2</v>
      </c>
      <c r="FL324" s="230">
        <v>5.0146396388588421E-2</v>
      </c>
      <c r="FM324" s="230">
        <v>5.0146396388588421E-2</v>
      </c>
      <c r="FN324" s="230">
        <v>5.0146396388588421E-2</v>
      </c>
      <c r="FO324" s="230">
        <v>5.0146396388588421E-2</v>
      </c>
      <c r="FP324" s="230">
        <v>5.0146396388588421E-2</v>
      </c>
      <c r="FQ324" s="1385">
        <v>5.0146396388588421E-2</v>
      </c>
      <c r="FR324" s="230">
        <v>1.6604292620028716E-2</v>
      </c>
      <c r="FS324" s="230">
        <v>1.6604292620028716E-2</v>
      </c>
      <c r="FT324" s="230">
        <v>1.6604292620028716E-2</v>
      </c>
      <c r="FU324" s="230">
        <v>1.6604292620028716E-2</v>
      </c>
      <c r="FV324" s="230">
        <v>-6.7798047443840659E-2</v>
      </c>
      <c r="FW324" s="230">
        <v>1.6604292620028716E-2</v>
      </c>
      <c r="FX324" s="230">
        <v>1.6604292620028716E-2</v>
      </c>
      <c r="FY324" s="230">
        <v>1.6604292620028716E-2</v>
      </c>
      <c r="FZ324" s="230">
        <v>-6.7798047443840659E-2</v>
      </c>
      <c r="GA324" s="230">
        <v>-6.7798047443840659E-2</v>
      </c>
      <c r="GB324" s="230">
        <v>1.6604292620028716E-2</v>
      </c>
      <c r="GC324" s="230">
        <v>-6.7798047443840659E-2</v>
      </c>
      <c r="GD324" s="230">
        <v>-6.7798047443840659E-2</v>
      </c>
      <c r="GE324" s="230">
        <v>-6.7798047443840659E-2</v>
      </c>
      <c r="GF324" s="230">
        <v>-6.7798047443840659E-2</v>
      </c>
      <c r="GG324" s="230">
        <v>-6.7798047443840659E-2</v>
      </c>
      <c r="GH324" s="230">
        <v>-6.7798047443840659E-2</v>
      </c>
      <c r="GI324" s="230">
        <v>1.6604292620028716E-2</v>
      </c>
      <c r="GJ324" s="230">
        <v>1.6604292620028716E-2</v>
      </c>
      <c r="GK324" s="230">
        <v>1.6604292620028716E-2</v>
      </c>
      <c r="GL324" s="230">
        <v>1.6604292620028716E-2</v>
      </c>
      <c r="GM324" s="165">
        <v>9.2293997973181163E-2</v>
      </c>
      <c r="GN324" s="111">
        <v>9.2293997973181163E-2</v>
      </c>
      <c r="GO324" s="111">
        <v>9.2293997973181163E-2</v>
      </c>
      <c r="GP324" s="111">
        <v>9.2293997973181163E-2</v>
      </c>
      <c r="GQ324" s="111">
        <v>9.2293997973181163E-2</v>
      </c>
      <c r="GR324" s="111">
        <v>9.2293997973181163E-2</v>
      </c>
      <c r="GS324" s="111">
        <v>9.2293997973181163E-2</v>
      </c>
      <c r="GT324" s="111">
        <v>9.2293997973181163E-2</v>
      </c>
      <c r="GU324" s="111">
        <v>9.2293997973181163E-2</v>
      </c>
      <c r="GV324" s="111">
        <v>9.2293997973181163E-2</v>
      </c>
      <c r="GW324" s="111">
        <v>9.2293997973181163E-2</v>
      </c>
      <c r="GX324" s="111">
        <v>9.2293997973181163E-2</v>
      </c>
      <c r="GY324" s="111">
        <v>9.2293997973181163E-2</v>
      </c>
      <c r="GZ324" s="111">
        <v>9.2293997973181163E-2</v>
      </c>
      <c r="HA324" s="111">
        <v>9.2293997973181163E-2</v>
      </c>
      <c r="HB324" s="111">
        <v>9.2293997973181163E-2</v>
      </c>
      <c r="HC324" s="111">
        <v>9.2293997973181163E-2</v>
      </c>
      <c r="HD324" s="111">
        <v>9.2293997973181163E-2</v>
      </c>
      <c r="HE324" s="111">
        <v>9.2293997973181163E-2</v>
      </c>
      <c r="HF324" s="111">
        <v>9.2293997973181163E-2</v>
      </c>
      <c r="HG324" s="111">
        <v>9.2293997973181163E-2</v>
      </c>
      <c r="HH324" s="111">
        <v>9.2293997973181163E-2</v>
      </c>
      <c r="HI324" s="230">
        <v>-0.13559609488768132</v>
      </c>
    </row>
    <row r="325" spans="1:217" s="60" customFormat="1" x14ac:dyDescent="0.25">
      <c r="A325" s="175" t="s">
        <v>417</v>
      </c>
      <c r="B325" s="641"/>
      <c r="C325" s="936">
        <v>4.2849982221519491</v>
      </c>
      <c r="D325" s="111">
        <v>4.2849982221519491</v>
      </c>
      <c r="E325" s="230">
        <v>4.2849982221519491</v>
      </c>
      <c r="F325" s="230">
        <v>4.2849982221519491</v>
      </c>
      <c r="G325" s="230">
        <v>4.2849982221519491</v>
      </c>
      <c r="H325" s="230">
        <v>4.2849982221519491</v>
      </c>
      <c r="I325" s="230">
        <v>4.2849982221519491</v>
      </c>
      <c r="J325" s="230">
        <v>4.2849982221519491</v>
      </c>
      <c r="K325" s="230">
        <v>4.4724955577764227</v>
      </c>
      <c r="L325" s="230">
        <v>4.4724955577764227</v>
      </c>
      <c r="M325" s="230">
        <v>4.2849982221519491</v>
      </c>
      <c r="N325" s="230">
        <v>4.2849982221519491</v>
      </c>
      <c r="O325" s="230">
        <v>4.2849982221519491</v>
      </c>
      <c r="P325" s="230">
        <v>4.2849982221519491</v>
      </c>
      <c r="Q325" s="230">
        <v>4.2849982221519491</v>
      </c>
      <c r="R325" s="230">
        <v>4.2849982221519491</v>
      </c>
      <c r="S325" s="230">
        <v>4.4724955577764227</v>
      </c>
      <c r="T325" s="1063">
        <v>4.4724955577764227</v>
      </c>
      <c r="U325" s="230"/>
      <c r="V325" s="230"/>
      <c r="W325" s="230"/>
      <c r="X325" s="230"/>
      <c r="Y325" s="230"/>
      <c r="AF325" s="230"/>
      <c r="AG325" s="230"/>
      <c r="AH325" s="230"/>
      <c r="AI325" s="511">
        <v>4.2849982221519491</v>
      </c>
      <c r="AJ325" s="172">
        <v>4.2849982221519491</v>
      </c>
      <c r="AK325" s="172">
        <v>4.2849982221519491</v>
      </c>
      <c r="AL325" s="172">
        <v>4.2849982221519491</v>
      </c>
      <c r="AM325" s="172">
        <v>4.2849982221519491</v>
      </c>
      <c r="AN325" s="1067">
        <v>4.2849982221519491</v>
      </c>
      <c r="AO325" s="172"/>
      <c r="AP325" s="172"/>
      <c r="AQ325" s="172"/>
      <c r="AR325" s="172"/>
      <c r="AS325" s="172"/>
      <c r="AT325" s="257">
        <v>4.4724955577764227</v>
      </c>
      <c r="AU325" s="230">
        <v>4.4724955577764227</v>
      </c>
      <c r="AV325" s="230">
        <v>4.2849982221519491</v>
      </c>
      <c r="AW325" s="230">
        <v>4.2849982221519491</v>
      </c>
      <c r="AX325" s="230">
        <v>4.2849982221519491</v>
      </c>
      <c r="AY325" s="230">
        <v>4.2849982221519491</v>
      </c>
      <c r="AZ325" s="230">
        <v>4.2849982221519491</v>
      </c>
      <c r="BA325" s="230">
        <v>4.2849982221519491</v>
      </c>
      <c r="BB325" s="1063">
        <v>4.4724955577764227</v>
      </c>
      <c r="BC325" s="230"/>
      <c r="BD325" s="230"/>
      <c r="BE325" s="230"/>
      <c r="BF325" s="230"/>
      <c r="BG325" s="230"/>
      <c r="BH325" s="257">
        <v>4.2849982221519491</v>
      </c>
      <c r="BI325" s="230">
        <v>4.2849982221519491</v>
      </c>
      <c r="BJ325" s="230">
        <v>4.2849982221519491</v>
      </c>
      <c r="BK325" s="230">
        <v>4.2849982221519491</v>
      </c>
      <c r="BL325" s="230">
        <v>4.4724955577764227</v>
      </c>
      <c r="BM325" s="230">
        <v>4.2849982221519491</v>
      </c>
      <c r="BN325" s="1225">
        <v>4.2849982221519491</v>
      </c>
      <c r="BO325" s="864"/>
      <c r="BP325" s="864"/>
      <c r="BQ325" s="864"/>
      <c r="BR325" s="864"/>
      <c r="BS325" s="1179"/>
      <c r="BT325" s="864"/>
      <c r="BU325" s="864"/>
      <c r="BV325" s="864"/>
      <c r="BW325" s="864"/>
      <c r="BX325" s="864"/>
      <c r="BY325" s="935">
        <v>4.4724955577764227</v>
      </c>
      <c r="BZ325" s="230">
        <v>4.4724955577764227</v>
      </c>
      <c r="CA325" s="230">
        <v>4.4724955577764227</v>
      </c>
      <c r="CB325" s="230">
        <v>4.4724955577764227</v>
      </c>
      <c r="CC325" s="1063">
        <v>4.4724955577764227</v>
      </c>
      <c r="CD325" s="230"/>
      <c r="CE325" s="230"/>
      <c r="CF325" s="230"/>
      <c r="CG325" s="230"/>
      <c r="CH325" s="230"/>
      <c r="CI325" s="230"/>
      <c r="CJ325" s="230"/>
      <c r="CK325" s="257">
        <v>4.4578297552982118</v>
      </c>
      <c r="CL325" s="230">
        <v>4.4578297552982118</v>
      </c>
      <c r="CM325" s="230">
        <v>4.4578297552982118</v>
      </c>
      <c r="CN325" s="230">
        <v>4.4578297552982118</v>
      </c>
      <c r="CO325" s="1063">
        <v>4.4578297552982118</v>
      </c>
      <c r="CP325" s="230"/>
      <c r="CQ325" s="230"/>
      <c r="CR325" s="230"/>
      <c r="CS325" s="230"/>
      <c r="CT325" s="230"/>
      <c r="CU325" s="257">
        <v>4.4578297552982118</v>
      </c>
      <c r="CV325" s="230">
        <v>4.4578297552982118</v>
      </c>
      <c r="CW325" s="230">
        <v>4.4578297552982118</v>
      </c>
      <c r="CX325" s="1063">
        <v>4.4578297552982118</v>
      </c>
      <c r="DD325" s="985"/>
      <c r="DE325" s="864"/>
      <c r="DF325" s="864"/>
      <c r="DG325" s="864"/>
      <c r="DH325" s="864"/>
      <c r="DI325" s="864"/>
      <c r="DJ325" s="864"/>
      <c r="DK325" s="864"/>
      <c r="DL325" s="1126"/>
      <c r="DM325" s="864"/>
      <c r="DN325" s="864"/>
      <c r="DO325" s="864"/>
      <c r="DP325" s="864"/>
      <c r="DQ325" s="864"/>
      <c r="DR325" s="1012"/>
      <c r="DS325" s="864"/>
      <c r="DT325" s="864"/>
      <c r="DU325" s="864"/>
      <c r="DV325" s="864"/>
      <c r="DW325" s="864"/>
      <c r="DX325" s="1126"/>
      <c r="DY325" s="864"/>
      <c r="DZ325" s="864"/>
      <c r="EA325" s="864"/>
      <c r="EB325" s="864"/>
      <c r="EC325" s="864"/>
      <c r="ED325" s="257">
        <v>4.4724955577764227</v>
      </c>
      <c r="EE325" s="864"/>
      <c r="EF325" s="864"/>
      <c r="EG325" s="864"/>
      <c r="EH325" s="864"/>
      <c r="EI325" s="864"/>
      <c r="EJ325" s="864"/>
      <c r="EK325" s="864"/>
      <c r="EL325" s="1126"/>
      <c r="EM325" s="864"/>
      <c r="EN325" s="864"/>
      <c r="ER325" s="1253"/>
      <c r="ES325" s="257">
        <v>4.4578297552982118</v>
      </c>
      <c r="ET325" s="230">
        <v>4.4578297552982118</v>
      </c>
      <c r="EU325" s="230">
        <v>4.4578297552982118</v>
      </c>
      <c r="EV325" s="230"/>
      <c r="EW325" s="1131"/>
      <c r="EX325" s="175" t="s">
        <v>417</v>
      </c>
      <c r="EY325" s="230">
        <v>5.315664398560819</v>
      </c>
      <c r="EZ325" s="230">
        <v>5.315664398560819</v>
      </c>
      <c r="FA325" s="230">
        <v>5.315664398560819</v>
      </c>
      <c r="FB325" s="230">
        <v>5.315664398560819</v>
      </c>
      <c r="FC325" s="230">
        <v>5.315664398560819</v>
      </c>
      <c r="FD325" s="230">
        <v>5.315664398560819</v>
      </c>
      <c r="FE325" s="230">
        <v>5.315664398560819</v>
      </c>
      <c r="FF325" s="230">
        <v>5.315664398560819</v>
      </c>
      <c r="FG325" s="230">
        <v>5.315664398560819</v>
      </c>
      <c r="FH325" s="230">
        <v>5.315664398560819</v>
      </c>
      <c r="FI325" s="230">
        <v>5.315664398560819</v>
      </c>
      <c r="FJ325" s="230">
        <v>5.315664398560819</v>
      </c>
      <c r="FK325" s="230">
        <v>5.315664398560819</v>
      </c>
      <c r="FL325" s="230">
        <v>5.315664398560819</v>
      </c>
      <c r="FM325" s="230">
        <v>5.315664398560819</v>
      </c>
      <c r="FN325" s="230">
        <v>5.315664398560819</v>
      </c>
      <c r="FO325" s="230">
        <v>5.315664398560819</v>
      </c>
      <c r="FP325" s="230">
        <v>5.315664398560819</v>
      </c>
      <c r="FQ325" s="1385">
        <v>5.315664398560819</v>
      </c>
      <c r="FR325" s="230" t="e">
        <v>#DIV/0!</v>
      </c>
      <c r="FS325" s="230" t="e">
        <v>#DIV/0!</v>
      </c>
      <c r="FT325" s="230" t="e">
        <v>#DIV/0!</v>
      </c>
      <c r="FU325" s="230" t="e">
        <v>#DIV/0!</v>
      </c>
      <c r="FV325" s="230" t="e">
        <v>#DIV/0!</v>
      </c>
      <c r="FW325" s="230" t="e">
        <v>#DIV/0!</v>
      </c>
      <c r="FX325" s="230" t="e">
        <v>#DIV/0!</v>
      </c>
      <c r="FY325" s="230" t="e">
        <v>#DIV/0!</v>
      </c>
      <c r="FZ325" s="230" t="e">
        <v>#DIV/0!</v>
      </c>
      <c r="GA325" s="230" t="e">
        <v>#DIV/0!</v>
      </c>
      <c r="GB325" s="230" t="e">
        <v>#DIV/0!</v>
      </c>
      <c r="GC325" s="230" t="e">
        <v>#DIV/0!</v>
      </c>
      <c r="GD325" s="230" t="e">
        <v>#DIV/0!</v>
      </c>
      <c r="GE325" s="230" t="e">
        <v>#DIV/0!</v>
      </c>
      <c r="GF325" s="230" t="e">
        <v>#DIV/0!</v>
      </c>
      <c r="GG325" s="230" t="e">
        <v>#DIV/0!</v>
      </c>
      <c r="GH325" s="230" t="e">
        <v>#DIV/0!</v>
      </c>
      <c r="GI325" s="230" t="e">
        <v>#DIV/0!</v>
      </c>
      <c r="GJ325" s="230" t="e">
        <v>#DIV/0!</v>
      </c>
      <c r="GK325" s="230" t="e">
        <v>#DIV/0!</v>
      </c>
      <c r="GL325" s="230" t="e">
        <v>#DIV/0!</v>
      </c>
      <c r="GM325" s="165">
        <v>5.5561935984218476</v>
      </c>
      <c r="GN325" s="111">
        <v>5.5561935984218476</v>
      </c>
      <c r="GO325" s="111">
        <v>5.5561935984218476</v>
      </c>
      <c r="GP325" s="111">
        <v>5.5561935984218476</v>
      </c>
      <c r="GQ325" s="111">
        <v>5.5561935984218476</v>
      </c>
      <c r="GR325" s="111">
        <v>5.5561935984218476</v>
      </c>
      <c r="GS325" s="111">
        <v>5.5561935984218476</v>
      </c>
      <c r="GT325" s="111">
        <v>5.5561935984218476</v>
      </c>
      <c r="GU325" s="111">
        <v>5.5561935984218476</v>
      </c>
      <c r="GV325" s="111">
        <v>5.5561935984218476</v>
      </c>
      <c r="GW325" s="111">
        <v>5.5561935984218476</v>
      </c>
      <c r="GX325" s="111">
        <v>5.5561935984218476</v>
      </c>
      <c r="GY325" s="111">
        <v>5.5561935984218476</v>
      </c>
      <c r="GZ325" s="111">
        <v>5.5561935984218476</v>
      </c>
      <c r="HA325" s="111">
        <v>5.5561935984218476</v>
      </c>
      <c r="HB325" s="111">
        <v>5.5561935984218476</v>
      </c>
      <c r="HC325" s="111">
        <v>5.5561935984218476</v>
      </c>
      <c r="HD325" s="111">
        <v>5.5561935984218476</v>
      </c>
      <c r="HE325" s="111">
        <v>5.5561935984218476</v>
      </c>
      <c r="HF325" s="111">
        <v>5.5561935984218476</v>
      </c>
      <c r="HG325" s="111">
        <v>5.5561935984218476</v>
      </c>
      <c r="HH325" s="111">
        <v>5.5561935984218476</v>
      </c>
      <c r="HI325" s="230"/>
    </row>
    <row r="326" spans="1:217" s="60" customFormat="1" x14ac:dyDescent="0.25">
      <c r="A326" s="175" t="s">
        <v>418</v>
      </c>
      <c r="B326" s="641"/>
      <c r="C326" s="936">
        <v>0.18322098070597059</v>
      </c>
      <c r="D326" s="111">
        <v>0.18322098070597059</v>
      </c>
      <c r="E326" s="230">
        <v>0.18322098070597059</v>
      </c>
      <c r="F326" s="230">
        <v>0.18322098070597059</v>
      </c>
      <c r="G326" s="230">
        <v>0.18322098070597059</v>
      </c>
      <c r="H326" s="230">
        <v>0.18322098070597059</v>
      </c>
      <c r="I326" s="230">
        <v>0.18322098070597059</v>
      </c>
      <c r="J326" s="230">
        <v>0.18322098070597059</v>
      </c>
      <c r="K326" s="230">
        <v>0.1572594668094327</v>
      </c>
      <c r="L326" s="230">
        <v>0.1572594668094327</v>
      </c>
      <c r="M326" s="230">
        <v>0.18322098070597059</v>
      </c>
      <c r="N326" s="230">
        <v>0.18322098070597059</v>
      </c>
      <c r="O326" s="230">
        <v>0.18322098070597059</v>
      </c>
      <c r="P326" s="230">
        <v>0.18322098070597059</v>
      </c>
      <c r="Q326" s="230">
        <v>0.18322098070597059</v>
      </c>
      <c r="R326" s="230">
        <v>0.18322098070597059</v>
      </c>
      <c r="S326" s="230">
        <v>0.1572594668094327</v>
      </c>
      <c r="T326" s="1063">
        <v>0.1572594668094327</v>
      </c>
      <c r="U326" s="230"/>
      <c r="V326" s="230"/>
      <c r="W326" s="230"/>
      <c r="X326" s="230"/>
      <c r="Y326" s="230"/>
      <c r="AF326" s="230"/>
      <c r="AG326" s="230"/>
      <c r="AH326" s="230"/>
      <c r="AI326" s="511">
        <v>0.18322098070597059</v>
      </c>
      <c r="AJ326" s="172">
        <v>0.18322098070597059</v>
      </c>
      <c r="AK326" s="172">
        <v>0.18322098070597059</v>
      </c>
      <c r="AL326" s="172">
        <v>0.18322098070597059</v>
      </c>
      <c r="AM326" s="172">
        <v>0.18322098070597059</v>
      </c>
      <c r="AN326" s="1067">
        <v>0.18322098070597059</v>
      </c>
      <c r="AO326" s="172"/>
      <c r="AP326" s="172"/>
      <c r="AQ326" s="172"/>
      <c r="AR326" s="172"/>
      <c r="AS326" s="172"/>
      <c r="AT326" s="257">
        <v>0.1572594668094327</v>
      </c>
      <c r="AU326" s="230">
        <v>0.1572594668094327</v>
      </c>
      <c r="AV326" s="230">
        <v>0.18322098070597059</v>
      </c>
      <c r="AW326" s="230">
        <v>0.18322098070597059</v>
      </c>
      <c r="AX326" s="230">
        <v>0.18322098070597059</v>
      </c>
      <c r="AY326" s="230">
        <v>0.18322098070597059</v>
      </c>
      <c r="AZ326" s="230">
        <v>0.18322098070597059</v>
      </c>
      <c r="BA326" s="230">
        <v>0.18322098070597059</v>
      </c>
      <c r="BB326" s="1063">
        <v>0.1572594668094327</v>
      </c>
      <c r="BC326" s="230"/>
      <c r="BD326" s="230"/>
      <c r="BE326" s="230"/>
      <c r="BF326" s="230"/>
      <c r="BG326" s="230"/>
      <c r="BH326" s="257">
        <v>0.18322098070597059</v>
      </c>
      <c r="BI326" s="230">
        <v>0.18322098070597059</v>
      </c>
      <c r="BJ326" s="230">
        <v>0.18322098070597059</v>
      </c>
      <c r="BK326" s="230">
        <v>0.18322098070597059</v>
      </c>
      <c r="BL326" s="230">
        <v>0.1572594668094327</v>
      </c>
      <c r="BM326" s="230">
        <v>0.18322098070597059</v>
      </c>
      <c r="BN326" s="1225">
        <v>0.18322098070597059</v>
      </c>
      <c r="BO326" s="864"/>
      <c r="BP326" s="864"/>
      <c r="BQ326" s="864"/>
      <c r="BR326" s="864"/>
      <c r="BS326" s="1179"/>
      <c r="BT326" s="864"/>
      <c r="BU326" s="864"/>
      <c r="BV326" s="864"/>
      <c r="BW326" s="864"/>
      <c r="BX326" s="864"/>
      <c r="BY326" s="935">
        <v>0.1572594668094327</v>
      </c>
      <c r="BZ326" s="230">
        <v>0.1572594668094327</v>
      </c>
      <c r="CA326" s="230">
        <v>0.1572594668094327</v>
      </c>
      <c r="CB326" s="230">
        <v>0.1572594668094327</v>
      </c>
      <c r="CC326" s="1063">
        <v>0.1572594668094327</v>
      </c>
      <c r="CD326" s="230"/>
      <c r="CE326" s="230"/>
      <c r="CF326" s="230"/>
      <c r="CG326" s="230"/>
      <c r="CH326" s="230"/>
      <c r="CI326" s="230"/>
      <c r="CJ326" s="230"/>
      <c r="CK326" s="257">
        <v>5.5201590404906575E-2</v>
      </c>
      <c r="CL326" s="230">
        <v>5.5201590404906575E-2</v>
      </c>
      <c r="CM326" s="230">
        <v>5.5201590404906575E-2</v>
      </c>
      <c r="CN326" s="230">
        <v>5.5201590404906575E-2</v>
      </c>
      <c r="CO326" s="1063">
        <v>5.5201590404906575E-2</v>
      </c>
      <c r="CP326" s="230"/>
      <c r="CQ326" s="230"/>
      <c r="CR326" s="230"/>
      <c r="CS326" s="230"/>
      <c r="CT326" s="230"/>
      <c r="CU326" s="257">
        <v>5.5201590404906575E-2</v>
      </c>
      <c r="CV326" s="230">
        <v>5.5201590404906575E-2</v>
      </c>
      <c r="CW326" s="230">
        <v>5.5201590404906575E-2</v>
      </c>
      <c r="CX326" s="1063">
        <v>5.5201590404906575E-2</v>
      </c>
      <c r="DD326" s="985"/>
      <c r="DE326" s="864"/>
      <c r="DF326" s="864"/>
      <c r="DG326" s="864"/>
      <c r="DH326" s="864"/>
      <c r="DI326" s="864"/>
      <c r="DJ326" s="864"/>
      <c r="DK326" s="864"/>
      <c r="DL326" s="1126"/>
      <c r="DM326" s="864"/>
      <c r="DN326" s="864"/>
      <c r="DO326" s="864"/>
      <c r="DP326" s="864"/>
      <c r="DQ326" s="864"/>
      <c r="DR326" s="1012"/>
      <c r="DS326" s="864"/>
      <c r="DT326" s="864"/>
      <c r="DU326" s="864"/>
      <c r="DV326" s="864"/>
      <c r="DW326" s="864"/>
      <c r="DX326" s="1126"/>
      <c r="DY326" s="864"/>
      <c r="DZ326" s="864"/>
      <c r="EA326" s="864"/>
      <c r="EB326" s="864"/>
      <c r="EC326" s="864"/>
      <c r="ED326" s="257">
        <v>0.1572594668094327</v>
      </c>
      <c r="EE326" s="864"/>
      <c r="EF326" s="864"/>
      <c r="EG326" s="864"/>
      <c r="EH326" s="864"/>
      <c r="EI326" s="864"/>
      <c r="EJ326" s="864"/>
      <c r="EK326" s="864"/>
      <c r="EL326" s="1126"/>
      <c r="EM326" s="864"/>
      <c r="EN326" s="864"/>
      <c r="ER326" s="1253"/>
      <c r="ES326" s="257">
        <v>5.5201590404906575E-2</v>
      </c>
      <c r="ET326" s="230">
        <v>5.5201590404906575E-2</v>
      </c>
      <c r="EU326" s="230">
        <v>5.5201590404906575E-2</v>
      </c>
      <c r="EV326" s="230"/>
      <c r="EW326" s="1131"/>
      <c r="EX326" s="175" t="s">
        <v>418</v>
      </c>
      <c r="EY326" s="230">
        <v>0.38848473448808996</v>
      </c>
      <c r="EZ326" s="230">
        <v>0.38848473448808996</v>
      </c>
      <c r="FA326" s="230">
        <v>0.38848473448808996</v>
      </c>
      <c r="FB326" s="230">
        <v>0.38848473448808996</v>
      </c>
      <c r="FC326" s="230">
        <v>0.38848473448808996</v>
      </c>
      <c r="FD326" s="230">
        <v>0.38848473448808996</v>
      </c>
      <c r="FE326" s="230">
        <v>0.38848473448808996</v>
      </c>
      <c r="FF326" s="230">
        <v>0.38848473448808996</v>
      </c>
      <c r="FG326" s="230">
        <v>0.38848473448808996</v>
      </c>
      <c r="FH326" s="230">
        <v>0.38848473448808996</v>
      </c>
      <c r="FI326" s="230">
        <v>0.38848473448808996</v>
      </c>
      <c r="FJ326" s="230">
        <v>0.38848473448808996</v>
      </c>
      <c r="FK326" s="230">
        <v>0.38848473448808996</v>
      </c>
      <c r="FL326" s="230">
        <v>0.38848473448808996</v>
      </c>
      <c r="FM326" s="230">
        <v>0.38848473448808996</v>
      </c>
      <c r="FN326" s="230">
        <v>0.38848473448808996</v>
      </c>
      <c r="FO326" s="230">
        <v>0.38848473448808996</v>
      </c>
      <c r="FP326" s="230">
        <v>0.38848473448808996</v>
      </c>
      <c r="FQ326" s="1385">
        <v>0.38848473448808996</v>
      </c>
      <c r="FR326" s="230" t="e">
        <v>#DIV/0!</v>
      </c>
      <c r="FS326" s="230" t="e">
        <v>#DIV/0!</v>
      </c>
      <c r="FT326" s="230" t="e">
        <v>#DIV/0!</v>
      </c>
      <c r="FU326" s="230" t="e">
        <v>#DIV/0!</v>
      </c>
      <c r="FV326" s="230" t="e">
        <v>#DIV/0!</v>
      </c>
      <c r="FW326" s="230" t="e">
        <v>#DIV/0!</v>
      </c>
      <c r="FX326" s="230" t="e">
        <v>#DIV/0!</v>
      </c>
      <c r="FY326" s="230" t="e">
        <v>#DIV/0!</v>
      </c>
      <c r="FZ326" s="230" t="e">
        <v>#DIV/0!</v>
      </c>
      <c r="GA326" s="230" t="e">
        <v>#DIV/0!</v>
      </c>
      <c r="GB326" s="230" t="e">
        <v>#DIV/0!</v>
      </c>
      <c r="GC326" s="230" t="e">
        <v>#DIV/0!</v>
      </c>
      <c r="GD326" s="230" t="e">
        <v>#DIV/0!</v>
      </c>
      <c r="GE326" s="230" t="e">
        <v>#DIV/0!</v>
      </c>
      <c r="GF326" s="230" t="e">
        <v>#DIV/0!</v>
      </c>
      <c r="GG326" s="230" t="e">
        <v>#DIV/0!</v>
      </c>
      <c r="GH326" s="230" t="e">
        <v>#DIV/0!</v>
      </c>
      <c r="GI326" s="230" t="e">
        <v>#DIV/0!</v>
      </c>
      <c r="GJ326" s="230" t="e">
        <v>#DIV/0!</v>
      </c>
      <c r="GK326" s="230" t="e">
        <v>#DIV/0!</v>
      </c>
      <c r="GL326" s="230" t="e">
        <v>#DIV/0!</v>
      </c>
      <c r="GM326" s="165">
        <v>0.80646450273213866</v>
      </c>
      <c r="GN326" s="111">
        <v>0.80646450273213866</v>
      </c>
      <c r="GO326" s="111">
        <v>0.80646450273213866</v>
      </c>
      <c r="GP326" s="111">
        <v>0.80646450273213866</v>
      </c>
      <c r="GQ326" s="111">
        <v>0.80646450273213866</v>
      </c>
      <c r="GR326" s="111">
        <v>0.80646450273213866</v>
      </c>
      <c r="GS326" s="111">
        <v>0.80646450273213866</v>
      </c>
      <c r="GT326" s="111">
        <v>0.80646450273213866</v>
      </c>
      <c r="GU326" s="111">
        <v>0.80646450273213866</v>
      </c>
      <c r="GV326" s="111">
        <v>0.80646450273213866</v>
      </c>
      <c r="GW326" s="111">
        <v>0.80646450273213866</v>
      </c>
      <c r="GX326" s="111">
        <v>0.80646450273213866</v>
      </c>
      <c r="GY326" s="111">
        <v>0.80646450273213866</v>
      </c>
      <c r="GZ326" s="111">
        <v>0.80646450273213866</v>
      </c>
      <c r="HA326" s="111">
        <v>0.80646450273213866</v>
      </c>
      <c r="HB326" s="111">
        <v>0.80646450273213866</v>
      </c>
      <c r="HC326" s="111">
        <v>0.80646450273213866</v>
      </c>
      <c r="HD326" s="111">
        <v>0.80646450273213866</v>
      </c>
      <c r="HE326" s="111">
        <v>0.80646450273213866</v>
      </c>
      <c r="HF326" s="111">
        <v>0.80646450273213866</v>
      </c>
      <c r="HG326" s="111">
        <v>0.80646450273213866</v>
      </c>
      <c r="HH326" s="111">
        <v>0.80646450273213866</v>
      </c>
      <c r="HI326" s="230"/>
    </row>
    <row r="327" spans="1:217" s="60" customFormat="1" x14ac:dyDescent="0.25">
      <c r="A327" s="175" t="s">
        <v>419</v>
      </c>
      <c r="B327" s="641"/>
      <c r="C327" s="936">
        <v>1.5010325213003572</v>
      </c>
      <c r="D327" s="111">
        <v>1.5010325213003572</v>
      </c>
      <c r="E327" s="230">
        <v>1.5010325213003572</v>
      </c>
      <c r="F327" s="230">
        <v>1.5010325213003572</v>
      </c>
      <c r="G327" s="230">
        <v>1.5010325213003572</v>
      </c>
      <c r="H327" s="230">
        <v>1.5010325213003572</v>
      </c>
      <c r="I327" s="230">
        <v>1.5010325213003572</v>
      </c>
      <c r="J327" s="230">
        <v>1.5010325213003572</v>
      </c>
      <c r="K327" s="230">
        <v>1.7202099667924007</v>
      </c>
      <c r="L327" s="230">
        <v>1.7202099667924007</v>
      </c>
      <c r="M327" s="230">
        <v>1.5010325213003572</v>
      </c>
      <c r="N327" s="230">
        <v>1.5010325213003572</v>
      </c>
      <c r="O327" s="230">
        <v>1.5010325213003572</v>
      </c>
      <c r="P327" s="230">
        <v>1.5010325213003572</v>
      </c>
      <c r="Q327" s="230">
        <v>1.5010325213003572</v>
      </c>
      <c r="R327" s="230">
        <v>1.5010325213003572</v>
      </c>
      <c r="S327" s="230">
        <v>1.7202099667924007</v>
      </c>
      <c r="T327" s="1063">
        <v>1.7202099667924007</v>
      </c>
      <c r="U327" s="230"/>
      <c r="V327" s="230"/>
      <c r="W327" s="230"/>
      <c r="X327" s="230"/>
      <c r="Y327" s="230"/>
      <c r="AF327" s="230"/>
      <c r="AG327" s="230"/>
      <c r="AH327" s="230"/>
      <c r="AI327" s="511">
        <v>1.5010325213003572</v>
      </c>
      <c r="AJ327" s="172">
        <v>1.5010325213003572</v>
      </c>
      <c r="AK327" s="172">
        <v>1.5010325213003572</v>
      </c>
      <c r="AL327" s="172">
        <v>1.5010325213003572</v>
      </c>
      <c r="AM327" s="172">
        <v>1.5010325213003572</v>
      </c>
      <c r="AN327" s="1067">
        <v>1.5010325213003572</v>
      </c>
      <c r="AO327" s="172"/>
      <c r="AP327" s="172"/>
      <c r="AQ327" s="172"/>
      <c r="AR327" s="172"/>
      <c r="AS327" s="172"/>
      <c r="AT327" s="257">
        <v>1.7202099667924007</v>
      </c>
      <c r="AU327" s="230">
        <v>1.7202099667924007</v>
      </c>
      <c r="AV327" s="230">
        <v>1.5010325213003572</v>
      </c>
      <c r="AW327" s="230">
        <v>1.5010325213003572</v>
      </c>
      <c r="AX327" s="230">
        <v>1.5010325213003572</v>
      </c>
      <c r="AY327" s="230">
        <v>1.5010325213003572</v>
      </c>
      <c r="AZ327" s="230">
        <v>1.5010325213003572</v>
      </c>
      <c r="BA327" s="230">
        <v>1.5010325213003572</v>
      </c>
      <c r="BB327" s="1063">
        <v>1.7202099667924007</v>
      </c>
      <c r="BC327" s="230"/>
      <c r="BD327" s="230"/>
      <c r="BE327" s="230"/>
      <c r="BF327" s="230"/>
      <c r="BG327" s="230"/>
      <c r="BH327" s="257">
        <v>1.5010325213003572</v>
      </c>
      <c r="BI327" s="230">
        <v>1.5010325213003572</v>
      </c>
      <c r="BJ327" s="230">
        <v>1.5010325213003572</v>
      </c>
      <c r="BK327" s="230">
        <v>1.5010325213003572</v>
      </c>
      <c r="BL327" s="230">
        <v>1.7202099667924007</v>
      </c>
      <c r="BM327" s="230">
        <v>1.5010325213003572</v>
      </c>
      <c r="BN327" s="1225">
        <v>1.5010325213003572</v>
      </c>
      <c r="BO327" s="864"/>
      <c r="BP327" s="864"/>
      <c r="BQ327" s="864"/>
      <c r="BR327" s="864"/>
      <c r="BS327" s="1179"/>
      <c r="BT327" s="864"/>
      <c r="BU327" s="864"/>
      <c r="BV327" s="864"/>
      <c r="BW327" s="864"/>
      <c r="BX327" s="864"/>
      <c r="BY327" s="935">
        <v>1.7202099667924007</v>
      </c>
      <c r="BZ327" s="230">
        <v>1.7202099667924007</v>
      </c>
      <c r="CA327" s="230">
        <v>1.7202099667924007</v>
      </c>
      <c r="CB327" s="230">
        <v>1.7202099667924007</v>
      </c>
      <c r="CC327" s="1063">
        <v>1.7202099667924007</v>
      </c>
      <c r="CD327" s="230"/>
      <c r="CE327" s="230"/>
      <c r="CF327" s="230"/>
      <c r="CG327" s="230"/>
      <c r="CH327" s="230"/>
      <c r="CI327" s="230"/>
      <c r="CJ327" s="230"/>
      <c r="CK327" s="257">
        <v>1.7695430432898287</v>
      </c>
      <c r="CL327" s="230">
        <v>1.7695430432898287</v>
      </c>
      <c r="CM327" s="230">
        <v>1.7695430432898287</v>
      </c>
      <c r="CN327" s="230">
        <v>1.7695430432898287</v>
      </c>
      <c r="CO327" s="1063">
        <v>1.7695430432898287</v>
      </c>
      <c r="CP327" s="230"/>
      <c r="CQ327" s="230"/>
      <c r="CR327" s="230"/>
      <c r="CS327" s="230"/>
      <c r="CT327" s="230"/>
      <c r="CU327" s="257">
        <v>1.7695430432898287</v>
      </c>
      <c r="CV327" s="230">
        <v>1.7695430432898287</v>
      </c>
      <c r="CW327" s="230">
        <v>1.7695430432898287</v>
      </c>
      <c r="CX327" s="1063">
        <v>1.7695430432898287</v>
      </c>
      <c r="DD327" s="985"/>
      <c r="DE327" s="864"/>
      <c r="DF327" s="864"/>
      <c r="DG327" s="864"/>
      <c r="DH327" s="864"/>
      <c r="DI327" s="864"/>
      <c r="DJ327" s="864"/>
      <c r="DK327" s="864"/>
      <c r="DL327" s="1126"/>
      <c r="DM327" s="864"/>
      <c r="DN327" s="864"/>
      <c r="DO327" s="864"/>
      <c r="DP327" s="864"/>
      <c r="DQ327" s="864"/>
      <c r="DR327" s="1012"/>
      <c r="DS327" s="864"/>
      <c r="DT327" s="864"/>
      <c r="DU327" s="864"/>
      <c r="DV327" s="864"/>
      <c r="DW327" s="864"/>
      <c r="DX327" s="1126"/>
      <c r="DY327" s="864"/>
      <c r="DZ327" s="864"/>
      <c r="EA327" s="864"/>
      <c r="EB327" s="864"/>
      <c r="EC327" s="864"/>
      <c r="ED327" s="257">
        <v>1.7202099667924007</v>
      </c>
      <c r="EE327" s="864"/>
      <c r="EF327" s="864"/>
      <c r="EG327" s="864"/>
      <c r="EH327" s="864"/>
      <c r="EI327" s="864"/>
      <c r="EJ327" s="864"/>
      <c r="EK327" s="864"/>
      <c r="EL327" s="1126"/>
      <c r="EM327" s="864"/>
      <c r="EN327" s="864"/>
      <c r="ER327" s="1253"/>
      <c r="ES327" s="257">
        <v>1.7695430432898287</v>
      </c>
      <c r="ET327" s="230">
        <v>1.7695430432898287</v>
      </c>
      <c r="EU327" s="230">
        <v>1.7695430432898287</v>
      </c>
      <c r="EV327" s="230"/>
      <c r="EW327" s="1131"/>
      <c r="EX327" s="175" t="s">
        <v>419</v>
      </c>
      <c r="EY327" s="230">
        <v>2.3705127008452074</v>
      </c>
      <c r="EZ327" s="230">
        <v>2.3705127008452074</v>
      </c>
      <c r="FA327" s="230">
        <v>2.3705127008452074</v>
      </c>
      <c r="FB327" s="230">
        <v>2.3705127008452074</v>
      </c>
      <c r="FC327" s="230">
        <v>2.3705127008452074</v>
      </c>
      <c r="FD327" s="230">
        <v>2.3705127008452074</v>
      </c>
      <c r="FE327" s="230">
        <v>2.3705127008452074</v>
      </c>
      <c r="FF327" s="230">
        <v>2.3705127008452074</v>
      </c>
      <c r="FG327" s="230">
        <v>2.3705127008452074</v>
      </c>
      <c r="FH327" s="230">
        <v>2.3705127008452074</v>
      </c>
      <c r="FI327" s="230">
        <v>2.3705127008452074</v>
      </c>
      <c r="FJ327" s="230">
        <v>2.3705127008452074</v>
      </c>
      <c r="FK327" s="230">
        <v>2.3705127008452074</v>
      </c>
      <c r="FL327" s="230">
        <v>2.3705127008452074</v>
      </c>
      <c r="FM327" s="230">
        <v>2.3705127008452074</v>
      </c>
      <c r="FN327" s="230">
        <v>2.3705127008452074</v>
      </c>
      <c r="FO327" s="230">
        <v>2.3705127008452074</v>
      </c>
      <c r="FP327" s="230">
        <v>2.3705127008452074</v>
      </c>
      <c r="FQ327" s="1385">
        <v>2.3705127008452074</v>
      </c>
      <c r="FR327" s="230" t="e">
        <v>#DIV/0!</v>
      </c>
      <c r="FS327" s="230" t="e">
        <v>#DIV/0!</v>
      </c>
      <c r="FT327" s="230" t="e">
        <v>#DIV/0!</v>
      </c>
      <c r="FU327" s="230" t="e">
        <v>#DIV/0!</v>
      </c>
      <c r="FV327" s="230" t="e">
        <v>#DIV/0!</v>
      </c>
      <c r="FW327" s="230" t="e">
        <v>#DIV/0!</v>
      </c>
      <c r="FX327" s="230" t="e">
        <v>#DIV/0!</v>
      </c>
      <c r="FY327" s="230" t="e">
        <v>#DIV/0!</v>
      </c>
      <c r="FZ327" s="230" t="e">
        <v>#DIV/0!</v>
      </c>
      <c r="GA327" s="230" t="e">
        <v>#DIV/0!</v>
      </c>
      <c r="GB327" s="230" t="e">
        <v>#DIV/0!</v>
      </c>
      <c r="GC327" s="230" t="e">
        <v>#DIV/0!</v>
      </c>
      <c r="GD327" s="230" t="e">
        <v>#DIV/0!</v>
      </c>
      <c r="GE327" s="230" t="e">
        <v>#DIV/0!</v>
      </c>
      <c r="GF327" s="230" t="e">
        <v>#DIV/0!</v>
      </c>
      <c r="GG327" s="230" t="e">
        <v>#DIV/0!</v>
      </c>
      <c r="GH327" s="230" t="e">
        <v>#DIV/0!</v>
      </c>
      <c r="GI327" s="230" t="e">
        <v>#DIV/0!</v>
      </c>
      <c r="GJ327" s="230" t="e">
        <v>#DIV/0!</v>
      </c>
      <c r="GK327" s="230" t="e">
        <v>#DIV/0!</v>
      </c>
      <c r="GL327" s="230" t="e">
        <v>#DIV/0!</v>
      </c>
      <c r="GM327" s="165">
        <v>2.7737436937017144</v>
      </c>
      <c r="GN327" s="111">
        <v>2.7737436937017144</v>
      </c>
      <c r="GO327" s="111">
        <v>2.7737436937017144</v>
      </c>
      <c r="GP327" s="111">
        <v>2.7737436937017144</v>
      </c>
      <c r="GQ327" s="111">
        <v>2.7737436937017144</v>
      </c>
      <c r="GR327" s="111">
        <v>2.7737436937017144</v>
      </c>
      <c r="GS327" s="111">
        <v>2.7737436937017144</v>
      </c>
      <c r="GT327" s="111">
        <v>2.7737436937017144</v>
      </c>
      <c r="GU327" s="111">
        <v>2.7737436937017144</v>
      </c>
      <c r="GV327" s="111">
        <v>2.7737436937017144</v>
      </c>
      <c r="GW327" s="111">
        <v>2.7737436937017144</v>
      </c>
      <c r="GX327" s="111">
        <v>2.7737436937017144</v>
      </c>
      <c r="GY327" s="111">
        <v>2.7737436937017144</v>
      </c>
      <c r="GZ327" s="111">
        <v>2.7737436937017144</v>
      </c>
      <c r="HA327" s="111">
        <v>2.7737436937017144</v>
      </c>
      <c r="HB327" s="111">
        <v>2.7737436937017144</v>
      </c>
      <c r="HC327" s="111">
        <v>2.7737436937017144</v>
      </c>
      <c r="HD327" s="111">
        <v>2.7737436937017144</v>
      </c>
      <c r="HE327" s="111">
        <v>2.7737436937017144</v>
      </c>
      <c r="HF327" s="111">
        <v>2.7737436937017144</v>
      </c>
      <c r="HG327" s="111">
        <v>2.7737436937017144</v>
      </c>
      <c r="HH327" s="111">
        <v>2.7737436937017144</v>
      </c>
      <c r="HI327" s="230"/>
    </row>
    <row r="328" spans="1:217" s="60" customFormat="1" x14ac:dyDescent="0.25">
      <c r="A328" s="175" t="s">
        <v>420</v>
      </c>
      <c r="B328" s="641"/>
      <c r="C328" s="936">
        <v>0.2022461634720556</v>
      </c>
      <c r="D328" s="111">
        <v>0.2022461634720556</v>
      </c>
      <c r="E328" s="230">
        <v>0.2022461634720556</v>
      </c>
      <c r="F328" s="230">
        <v>0.2022461634720556</v>
      </c>
      <c r="G328" s="230">
        <v>0.2022461634720556</v>
      </c>
      <c r="H328" s="230">
        <v>0.2022461634720556</v>
      </c>
      <c r="I328" s="230">
        <v>0.2022461634720556</v>
      </c>
      <c r="J328" s="230">
        <v>0.2022461634720556</v>
      </c>
      <c r="K328" s="230">
        <v>0.17018671853990242</v>
      </c>
      <c r="L328" s="230">
        <v>0.17018671853990242</v>
      </c>
      <c r="M328" s="230">
        <v>0.2022461634720556</v>
      </c>
      <c r="N328" s="230">
        <v>0.2022461634720556</v>
      </c>
      <c r="O328" s="230">
        <v>0.2022461634720556</v>
      </c>
      <c r="P328" s="230">
        <v>0.2022461634720556</v>
      </c>
      <c r="Q328" s="230">
        <v>0.2022461634720556</v>
      </c>
      <c r="R328" s="230">
        <v>0.2022461634720556</v>
      </c>
      <c r="S328" s="230">
        <v>0.17018671853990242</v>
      </c>
      <c r="T328" s="1063">
        <v>0.17018671853990242</v>
      </c>
      <c r="U328" s="230"/>
      <c r="V328" s="230"/>
      <c r="W328" s="230"/>
      <c r="X328" s="230"/>
      <c r="Y328" s="230"/>
      <c r="AF328" s="230"/>
      <c r="AG328" s="230"/>
      <c r="AH328" s="230"/>
      <c r="AI328" s="511">
        <v>0.2022461634720556</v>
      </c>
      <c r="AJ328" s="172">
        <v>0.2022461634720556</v>
      </c>
      <c r="AK328" s="172">
        <v>0.2022461634720556</v>
      </c>
      <c r="AL328" s="172">
        <v>0.2022461634720556</v>
      </c>
      <c r="AM328" s="172">
        <v>0.2022461634720556</v>
      </c>
      <c r="AN328" s="1067">
        <v>0.2022461634720556</v>
      </c>
      <c r="AO328" s="172"/>
      <c r="AP328" s="172"/>
      <c r="AQ328" s="172"/>
      <c r="AR328" s="172"/>
      <c r="AS328" s="172"/>
      <c r="AT328" s="257">
        <v>0.17018671853990242</v>
      </c>
      <c r="AU328" s="230">
        <v>0.17018671853990242</v>
      </c>
      <c r="AV328" s="230">
        <v>0.2022461634720556</v>
      </c>
      <c r="AW328" s="230">
        <v>0.2022461634720556</v>
      </c>
      <c r="AX328" s="230">
        <v>0.2022461634720556</v>
      </c>
      <c r="AY328" s="230">
        <v>0.2022461634720556</v>
      </c>
      <c r="AZ328" s="230">
        <v>0.2022461634720556</v>
      </c>
      <c r="BA328" s="230">
        <v>0.2022461634720556</v>
      </c>
      <c r="BB328" s="1063">
        <v>0.17018671853990242</v>
      </c>
      <c r="BC328" s="230"/>
      <c r="BD328" s="230"/>
      <c r="BE328" s="230"/>
      <c r="BF328" s="230"/>
      <c r="BG328" s="230"/>
      <c r="BH328" s="257">
        <v>0.2022461634720556</v>
      </c>
      <c r="BI328" s="230">
        <v>0.2022461634720556</v>
      </c>
      <c r="BJ328" s="230">
        <v>0.2022461634720556</v>
      </c>
      <c r="BK328" s="230">
        <v>0.2022461634720556</v>
      </c>
      <c r="BL328" s="230">
        <v>0.17018671853990242</v>
      </c>
      <c r="BM328" s="230">
        <v>0.2022461634720556</v>
      </c>
      <c r="BN328" s="1225">
        <v>0.2022461634720556</v>
      </c>
      <c r="BO328" s="864"/>
      <c r="BP328" s="864"/>
      <c r="BQ328" s="864"/>
      <c r="BR328" s="864"/>
      <c r="BS328" s="1179"/>
      <c r="BT328" s="864"/>
      <c r="BU328" s="864"/>
      <c r="BV328" s="864"/>
      <c r="BW328" s="864"/>
      <c r="BX328" s="864"/>
      <c r="BY328" s="935">
        <v>0.17018671853990242</v>
      </c>
      <c r="BZ328" s="230">
        <v>0.17018671853990242</v>
      </c>
      <c r="CA328" s="230">
        <v>0.17018671853990242</v>
      </c>
      <c r="CB328" s="230">
        <v>0.17018671853990242</v>
      </c>
      <c r="CC328" s="1063">
        <v>0.17018671853990242</v>
      </c>
      <c r="CD328" s="230"/>
      <c r="CE328" s="230"/>
      <c r="CF328" s="230"/>
      <c r="CG328" s="230"/>
      <c r="CH328" s="230"/>
      <c r="CI328" s="230"/>
      <c r="CJ328" s="230"/>
      <c r="CK328" s="257">
        <v>9.8725572836582121E-2</v>
      </c>
      <c r="CL328" s="230">
        <v>9.8725572836582121E-2</v>
      </c>
      <c r="CM328" s="230">
        <v>9.8725572836582121E-2</v>
      </c>
      <c r="CN328" s="230">
        <v>9.8725572836582121E-2</v>
      </c>
      <c r="CO328" s="1063">
        <v>9.8725572836582121E-2</v>
      </c>
      <c r="CP328" s="230"/>
      <c r="CQ328" s="230"/>
      <c r="CR328" s="230"/>
      <c r="CS328" s="230"/>
      <c r="CT328" s="230"/>
      <c r="CU328" s="257">
        <v>9.8725572836582121E-2</v>
      </c>
      <c r="CV328" s="230">
        <v>9.8725572836582121E-2</v>
      </c>
      <c r="CW328" s="230">
        <v>9.8725572836582121E-2</v>
      </c>
      <c r="CX328" s="1063">
        <v>9.8725572836582121E-2</v>
      </c>
      <c r="DD328" s="985"/>
      <c r="DE328" s="864"/>
      <c r="DF328" s="864"/>
      <c r="DG328" s="864"/>
      <c r="DH328" s="864"/>
      <c r="DI328" s="864"/>
      <c r="DJ328" s="864"/>
      <c r="DK328" s="864"/>
      <c r="DL328" s="1126"/>
      <c r="DM328" s="864"/>
      <c r="DN328" s="864"/>
      <c r="DO328" s="864"/>
      <c r="DP328" s="864"/>
      <c r="DQ328" s="864"/>
      <c r="DR328" s="1012"/>
      <c r="DS328" s="864"/>
      <c r="DT328" s="864"/>
      <c r="DU328" s="864"/>
      <c r="DV328" s="864"/>
      <c r="DW328" s="864"/>
      <c r="DX328" s="1126"/>
      <c r="DY328" s="864"/>
      <c r="DZ328" s="864"/>
      <c r="EA328" s="864"/>
      <c r="EB328" s="864"/>
      <c r="EC328" s="864"/>
      <c r="ED328" s="257">
        <v>0.17018671853990242</v>
      </c>
      <c r="EE328" s="864"/>
      <c r="EF328" s="864"/>
      <c r="EG328" s="864"/>
      <c r="EH328" s="864"/>
      <c r="EI328" s="864"/>
      <c r="EJ328" s="864"/>
      <c r="EK328" s="864"/>
      <c r="EL328" s="1126"/>
      <c r="EM328" s="864"/>
      <c r="EN328" s="864"/>
      <c r="ER328" s="1253"/>
      <c r="ES328" s="257">
        <v>9.8725572836582121E-2</v>
      </c>
      <c r="ET328" s="230">
        <v>9.8725572836582121E-2</v>
      </c>
      <c r="EU328" s="230">
        <v>9.8725572836582121E-2</v>
      </c>
      <c r="EV328" s="230"/>
      <c r="EW328" s="1131"/>
      <c r="EX328" s="175" t="s">
        <v>420</v>
      </c>
      <c r="EY328" s="230">
        <v>0.48198638592755927</v>
      </c>
      <c r="EZ328" s="230">
        <v>0.48198638592755927</v>
      </c>
      <c r="FA328" s="230">
        <v>0.48198638592755927</v>
      </c>
      <c r="FB328" s="230">
        <v>0.48198638592755927</v>
      </c>
      <c r="FC328" s="230">
        <v>0.48198638592755927</v>
      </c>
      <c r="FD328" s="230">
        <v>0.48198638592755927</v>
      </c>
      <c r="FE328" s="230">
        <v>0.48198638592755927</v>
      </c>
      <c r="FF328" s="230">
        <v>0.48198638592755927</v>
      </c>
      <c r="FG328" s="230">
        <v>0.48198638592755927</v>
      </c>
      <c r="FH328" s="230">
        <v>0.48198638592755927</v>
      </c>
      <c r="FI328" s="230">
        <v>0.48198638592755927</v>
      </c>
      <c r="FJ328" s="230">
        <v>0.48198638592755927</v>
      </c>
      <c r="FK328" s="230">
        <v>0.48198638592755927</v>
      </c>
      <c r="FL328" s="230">
        <v>0.48198638592755927</v>
      </c>
      <c r="FM328" s="230">
        <v>0.48198638592755927</v>
      </c>
      <c r="FN328" s="230">
        <v>0.48198638592755927</v>
      </c>
      <c r="FO328" s="230">
        <v>0.48198638592755927</v>
      </c>
      <c r="FP328" s="230">
        <v>0.48198638592755927</v>
      </c>
      <c r="FQ328" s="1385">
        <v>0.48198638592755927</v>
      </c>
      <c r="FR328" s="230" t="e">
        <v>#DIV/0!</v>
      </c>
      <c r="FS328" s="230" t="e">
        <v>#DIV/0!</v>
      </c>
      <c r="FT328" s="230" t="e">
        <v>#DIV/0!</v>
      </c>
      <c r="FU328" s="230" t="e">
        <v>#DIV/0!</v>
      </c>
      <c r="FV328" s="230" t="e">
        <v>#DIV/0!</v>
      </c>
      <c r="FW328" s="230" t="e">
        <v>#DIV/0!</v>
      </c>
      <c r="FX328" s="230" t="e">
        <v>#DIV/0!</v>
      </c>
      <c r="FY328" s="230" t="e">
        <v>#DIV/0!</v>
      </c>
      <c r="FZ328" s="230" t="e">
        <v>#DIV/0!</v>
      </c>
      <c r="GA328" s="230" t="e">
        <v>#DIV/0!</v>
      </c>
      <c r="GB328" s="230" t="e">
        <v>#DIV/0!</v>
      </c>
      <c r="GC328" s="230" t="e">
        <v>#DIV/0!</v>
      </c>
      <c r="GD328" s="230" t="e">
        <v>#DIV/0!</v>
      </c>
      <c r="GE328" s="230" t="e">
        <v>#DIV/0!</v>
      </c>
      <c r="GF328" s="230" t="e">
        <v>#DIV/0!</v>
      </c>
      <c r="GG328" s="230" t="e">
        <v>#DIV/0!</v>
      </c>
      <c r="GH328" s="230" t="e">
        <v>#DIV/0!</v>
      </c>
      <c r="GI328" s="230" t="e">
        <v>#DIV/0!</v>
      </c>
      <c r="GJ328" s="230" t="e">
        <v>#DIV/0!</v>
      </c>
      <c r="GK328" s="230" t="e">
        <v>#DIV/0!</v>
      </c>
      <c r="GL328" s="230" t="e">
        <v>#DIV/0!</v>
      </c>
      <c r="GM328" s="165">
        <v>0.91049424150043468</v>
      </c>
      <c r="GN328" s="111">
        <v>0.91049424150043468</v>
      </c>
      <c r="GO328" s="111">
        <v>0.91049424150043468</v>
      </c>
      <c r="GP328" s="111">
        <v>0.91049424150043468</v>
      </c>
      <c r="GQ328" s="111">
        <v>0.91049424150043468</v>
      </c>
      <c r="GR328" s="111">
        <v>0.91049424150043468</v>
      </c>
      <c r="GS328" s="111">
        <v>0.91049424150043468</v>
      </c>
      <c r="GT328" s="111">
        <v>0.91049424150043468</v>
      </c>
      <c r="GU328" s="111">
        <v>0.91049424150043468</v>
      </c>
      <c r="GV328" s="111">
        <v>0.91049424150043468</v>
      </c>
      <c r="GW328" s="111">
        <v>0.91049424150043468</v>
      </c>
      <c r="GX328" s="111">
        <v>0.91049424150043468</v>
      </c>
      <c r="GY328" s="111">
        <v>0.91049424150043468</v>
      </c>
      <c r="GZ328" s="111">
        <v>0.91049424150043468</v>
      </c>
      <c r="HA328" s="111">
        <v>0.91049424150043468</v>
      </c>
      <c r="HB328" s="111">
        <v>0.91049424150043468</v>
      </c>
      <c r="HC328" s="111">
        <v>0.91049424150043468</v>
      </c>
      <c r="HD328" s="111">
        <v>0.91049424150043468</v>
      </c>
      <c r="HE328" s="111">
        <v>0.91049424150043468</v>
      </c>
      <c r="HF328" s="111">
        <v>0.91049424150043468</v>
      </c>
      <c r="HG328" s="111">
        <v>0.91049424150043468</v>
      </c>
      <c r="HH328" s="111">
        <v>0.91049424150043468</v>
      </c>
      <c r="HI328" s="230"/>
    </row>
    <row r="329" spans="1:217" s="60" customFormat="1" x14ac:dyDescent="0.25">
      <c r="A329" s="580" t="s">
        <v>735</v>
      </c>
      <c r="B329" s="640"/>
      <c r="C329" s="936">
        <v>2.4081447303210948</v>
      </c>
      <c r="D329" s="111">
        <v>2.4081447303210948</v>
      </c>
      <c r="E329" s="230">
        <v>2.4081447303210948</v>
      </c>
      <c r="F329" s="230">
        <v>2.4081447303210948</v>
      </c>
      <c r="G329" s="230">
        <v>2.4081447303210948</v>
      </c>
      <c r="H329" s="230">
        <v>2.4081447303210948</v>
      </c>
      <c r="I329" s="230">
        <v>2.4081447303210948</v>
      </c>
      <c r="J329" s="230">
        <v>2.4081447303210948</v>
      </c>
      <c r="K329" s="230">
        <v>2.4527327380509187</v>
      </c>
      <c r="L329" s="230">
        <v>2.4527327380509187</v>
      </c>
      <c r="M329" s="230">
        <v>2.4081447303210948</v>
      </c>
      <c r="N329" s="230">
        <v>2.4081447303210948</v>
      </c>
      <c r="O329" s="230">
        <v>2.4081447303210948</v>
      </c>
      <c r="P329" s="230">
        <v>2.4081447303210948</v>
      </c>
      <c r="Q329" s="230">
        <v>2.4081447303210948</v>
      </c>
      <c r="R329" s="230">
        <v>2.4081447303210948</v>
      </c>
      <c r="S329" s="230">
        <v>2.4527327380509187</v>
      </c>
      <c r="T329" s="1063">
        <v>2.4527327380509187</v>
      </c>
      <c r="U329" s="230"/>
      <c r="V329" s="230"/>
      <c r="W329" s="230"/>
      <c r="X329" s="230"/>
      <c r="Y329" s="230"/>
      <c r="AF329" s="230"/>
      <c r="AG329" s="230"/>
      <c r="AH329" s="230"/>
      <c r="AI329" s="511">
        <v>2.4081447303210948</v>
      </c>
      <c r="AJ329" s="172">
        <v>2.4081447303210948</v>
      </c>
      <c r="AK329" s="172">
        <v>2.4081447303210948</v>
      </c>
      <c r="AL329" s="172">
        <v>2.4081447303210948</v>
      </c>
      <c r="AM329" s="172">
        <v>2.4081447303210948</v>
      </c>
      <c r="AN329" s="1067">
        <v>2.4081447303210948</v>
      </c>
      <c r="AO329" s="172"/>
      <c r="AP329" s="172"/>
      <c r="AQ329" s="172"/>
      <c r="AR329" s="172"/>
      <c r="AS329" s="172"/>
      <c r="AT329" s="257">
        <v>2.4527327380509187</v>
      </c>
      <c r="AU329" s="230">
        <v>2.4527327380509187</v>
      </c>
      <c r="AV329" s="230">
        <v>2.4081447303210948</v>
      </c>
      <c r="AW329" s="230">
        <v>2.4081447303210948</v>
      </c>
      <c r="AX329" s="230">
        <v>2.4081447303210948</v>
      </c>
      <c r="AY329" s="230">
        <v>2.4081447303210948</v>
      </c>
      <c r="AZ329" s="230">
        <v>2.4081447303210948</v>
      </c>
      <c r="BA329" s="230">
        <v>2.4081447303210948</v>
      </c>
      <c r="BB329" s="1063">
        <v>2.4527327380509187</v>
      </c>
      <c r="BC329" s="230"/>
      <c r="BD329" s="230"/>
      <c r="BE329" s="230"/>
      <c r="BF329" s="230"/>
      <c r="BG329" s="230"/>
      <c r="BH329" s="257">
        <v>2.4081447303210948</v>
      </c>
      <c r="BI329" s="230">
        <v>2.4081447303210948</v>
      </c>
      <c r="BJ329" s="230">
        <v>2.4081447303210948</v>
      </c>
      <c r="BK329" s="230">
        <v>2.4081447303210948</v>
      </c>
      <c r="BL329" s="230">
        <v>2.4527327380509187</v>
      </c>
      <c r="BM329" s="230">
        <v>2.4081447303210948</v>
      </c>
      <c r="BN329" s="1225">
        <v>2.4081447303210948</v>
      </c>
      <c r="BO329" s="864"/>
      <c r="BP329" s="864"/>
      <c r="BQ329" s="864"/>
      <c r="BR329" s="864"/>
      <c r="BS329" s="1179"/>
      <c r="BT329" s="864"/>
      <c r="BU329" s="864"/>
      <c r="BV329" s="864"/>
      <c r="BW329" s="864"/>
      <c r="BX329" s="864"/>
      <c r="BY329" s="935">
        <v>2.4527327380509187</v>
      </c>
      <c r="BZ329" s="230">
        <v>2.4527327380509187</v>
      </c>
      <c r="CA329" s="230">
        <v>2.4527327380509187</v>
      </c>
      <c r="CB329" s="230">
        <v>2.4527327380509187</v>
      </c>
      <c r="CC329" s="1063">
        <v>2.4527327380509187</v>
      </c>
      <c r="CD329" s="230"/>
      <c r="CE329" s="230"/>
      <c r="CF329" s="230"/>
      <c r="CG329" s="230"/>
      <c r="CH329" s="230"/>
      <c r="CI329" s="230"/>
      <c r="CJ329" s="230"/>
      <c r="CK329" s="257">
        <v>2.7838443086630718</v>
      </c>
      <c r="CL329" s="230">
        <v>2.7838443086630718</v>
      </c>
      <c r="CM329" s="230">
        <v>2.7838443086630718</v>
      </c>
      <c r="CN329" s="230">
        <v>2.7838443086630718</v>
      </c>
      <c r="CO329" s="1063">
        <v>2.7838443086630718</v>
      </c>
      <c r="CP329" s="230"/>
      <c r="CQ329" s="230"/>
      <c r="CR329" s="230"/>
      <c r="CS329" s="230"/>
      <c r="CT329" s="230"/>
      <c r="CU329" s="257">
        <v>2.7838443086630718</v>
      </c>
      <c r="CV329" s="230">
        <v>2.7838443086630718</v>
      </c>
      <c r="CW329" s="230">
        <v>2.7838443086630718</v>
      </c>
      <c r="CX329" s="1063">
        <v>2.7838443086630718</v>
      </c>
      <c r="DD329" s="985"/>
      <c r="DE329" s="864"/>
      <c r="DF329" s="864"/>
      <c r="DG329" s="864"/>
      <c r="DH329" s="864"/>
      <c r="DI329" s="864"/>
      <c r="DJ329" s="864"/>
      <c r="DK329" s="864"/>
      <c r="DL329" s="1126"/>
      <c r="DM329" s="864"/>
      <c r="DN329" s="864"/>
      <c r="DO329" s="864"/>
      <c r="DP329" s="864"/>
      <c r="DQ329" s="864"/>
      <c r="DR329" s="1012"/>
      <c r="DS329" s="864"/>
      <c r="DT329" s="864"/>
      <c r="DU329" s="864"/>
      <c r="DV329" s="864"/>
      <c r="DW329" s="864"/>
      <c r="DX329" s="1126"/>
      <c r="DY329" s="864"/>
      <c r="DZ329" s="864"/>
      <c r="EA329" s="864"/>
      <c r="EB329" s="864"/>
      <c r="EC329" s="864"/>
      <c r="ED329" s="257">
        <v>2.4527327380509187</v>
      </c>
      <c r="EE329" s="864"/>
      <c r="EF329" s="864"/>
      <c r="EG329" s="864"/>
      <c r="EH329" s="864"/>
      <c r="EI329" s="864"/>
      <c r="EJ329" s="864"/>
      <c r="EK329" s="864"/>
      <c r="EL329" s="1126"/>
      <c r="EM329" s="864"/>
      <c r="EN329" s="864"/>
      <c r="ER329" s="1253"/>
      <c r="ES329" s="257">
        <v>2.7838443086630718</v>
      </c>
      <c r="ET329" s="230">
        <v>2.7838443086630718</v>
      </c>
      <c r="EU329" s="230">
        <v>2.7838443086630718</v>
      </c>
      <c r="EV329" s="230"/>
      <c r="EW329" s="1131"/>
      <c r="EX329" s="580" t="s">
        <v>735</v>
      </c>
      <c r="EY329" s="230">
        <v>2.8970677317169247</v>
      </c>
      <c r="EZ329" s="230">
        <v>2.8970677317169247</v>
      </c>
      <c r="FA329" s="230">
        <v>2.8970677317169247</v>
      </c>
      <c r="FB329" s="230">
        <v>2.8970677317169247</v>
      </c>
      <c r="FC329" s="230">
        <v>2.8970677317169247</v>
      </c>
      <c r="FD329" s="230">
        <v>2.8970677317169247</v>
      </c>
      <c r="FE329" s="230">
        <v>2.8970677317169247</v>
      </c>
      <c r="FF329" s="230">
        <v>2.8970677317169247</v>
      </c>
      <c r="FG329" s="230">
        <v>2.8970677317169247</v>
      </c>
      <c r="FH329" s="230">
        <v>2.8970677317169247</v>
      </c>
      <c r="FI329" s="230">
        <v>2.8970677317169247</v>
      </c>
      <c r="FJ329" s="230">
        <v>2.8970677317169247</v>
      </c>
      <c r="FK329" s="230">
        <v>2.8970677317169247</v>
      </c>
      <c r="FL329" s="230">
        <v>2.8970677317169247</v>
      </c>
      <c r="FM329" s="230">
        <v>2.8970677317169247</v>
      </c>
      <c r="FN329" s="230">
        <v>2.8970677317169247</v>
      </c>
      <c r="FO329" s="230">
        <v>2.8970677317169247</v>
      </c>
      <c r="FP329" s="230">
        <v>2.8970677317169247</v>
      </c>
      <c r="FQ329" s="1385">
        <v>2.8970677317169247</v>
      </c>
      <c r="FR329" s="230">
        <v>6.6474172625330148</v>
      </c>
      <c r="FS329" s="230">
        <v>6.6474172625330148</v>
      </c>
      <c r="FT329" s="230">
        <v>6.6474172625330148</v>
      </c>
      <c r="FU329" s="230">
        <v>6.6474172625330148</v>
      </c>
      <c r="FV329" s="230">
        <v>6.2711012789549425</v>
      </c>
      <c r="FW329" s="230">
        <v>6.6474172625330148</v>
      </c>
      <c r="FX329" s="230">
        <v>6.6474172625330148</v>
      </c>
      <c r="FY329" s="230">
        <v>6.6474172625330148</v>
      </c>
      <c r="FZ329" s="230">
        <v>6.2711012789549425</v>
      </c>
      <c r="GA329" s="230">
        <v>6.2711012789549425</v>
      </c>
      <c r="GB329" s="230">
        <v>6.6474172625330148</v>
      </c>
      <c r="GC329" s="230">
        <v>6.2711012789549425</v>
      </c>
      <c r="GD329" s="230">
        <v>6.2711012789549425</v>
      </c>
      <c r="GE329" s="230">
        <v>6.2711012789549425</v>
      </c>
      <c r="GF329" s="230">
        <v>6.2711012789549425</v>
      </c>
      <c r="GG329" s="230">
        <v>6.2711012789549425</v>
      </c>
      <c r="GH329" s="230">
        <v>6.2711012789549425</v>
      </c>
      <c r="GI329" s="230">
        <v>6.6474172625330148</v>
      </c>
      <c r="GJ329" s="230">
        <v>6.6474172625330148</v>
      </c>
      <c r="GK329" s="230">
        <v>6.6474172625330148</v>
      </c>
      <c r="GL329" s="230">
        <v>6.6474172625330148</v>
      </c>
      <c r="GM329" s="165">
        <v>3.3160931425984468</v>
      </c>
      <c r="GN329" s="111">
        <v>3.3160931425984468</v>
      </c>
      <c r="GO329" s="111">
        <v>3.3160931425984468</v>
      </c>
      <c r="GP329" s="111">
        <v>3.3160931425984468</v>
      </c>
      <c r="GQ329" s="111">
        <v>3.3160931425984468</v>
      </c>
      <c r="GR329" s="111">
        <v>3.3160931425984468</v>
      </c>
      <c r="GS329" s="111">
        <v>3.3160931425984468</v>
      </c>
      <c r="GT329" s="111">
        <v>3.3160931425984468</v>
      </c>
      <c r="GU329" s="111">
        <v>3.3160931425984468</v>
      </c>
      <c r="GV329" s="111">
        <v>3.3160931425984468</v>
      </c>
      <c r="GW329" s="111">
        <v>3.3160931425984468</v>
      </c>
      <c r="GX329" s="111">
        <v>3.3160931425984468</v>
      </c>
      <c r="GY329" s="111">
        <v>3.3160931425984468</v>
      </c>
      <c r="GZ329" s="111">
        <v>3.3160931425984468</v>
      </c>
      <c r="HA329" s="111">
        <v>3.3160931425984468</v>
      </c>
      <c r="HB329" s="111">
        <v>3.3160931425984468</v>
      </c>
      <c r="HC329" s="111">
        <v>3.3160931425984468</v>
      </c>
      <c r="HD329" s="111">
        <v>3.3160931425984468</v>
      </c>
      <c r="HE329" s="111">
        <v>3.3160931425984468</v>
      </c>
      <c r="HF329" s="111">
        <v>3.3160931425984468</v>
      </c>
      <c r="HG329" s="111">
        <v>3.3160931425984468</v>
      </c>
      <c r="HH329" s="111">
        <v>3.3160931425984468</v>
      </c>
      <c r="HI329" s="230">
        <v>12.542202557909885</v>
      </c>
    </row>
    <row r="330" spans="1:217" s="60" customFormat="1" x14ac:dyDescent="0.25">
      <c r="A330" s="580" t="s">
        <v>736</v>
      </c>
      <c r="B330" s="640"/>
      <c r="C330" s="936">
        <v>3.5674299670955367E-2</v>
      </c>
      <c r="D330" s="111">
        <v>3.5674299670955367E-2</v>
      </c>
      <c r="E330" s="230">
        <v>3.5674299670955367E-2</v>
      </c>
      <c r="F330" s="230">
        <v>3.5674299670955367E-2</v>
      </c>
      <c r="G330" s="230">
        <v>3.5674299670955367E-2</v>
      </c>
      <c r="H330" s="230">
        <v>3.5674299670955367E-2</v>
      </c>
      <c r="I330" s="230">
        <v>3.5674299670955367E-2</v>
      </c>
      <c r="J330" s="230">
        <v>3.5674299670955367E-2</v>
      </c>
      <c r="K330" s="230">
        <v>3.9738598754956111E-2</v>
      </c>
      <c r="L330" s="230">
        <v>3.9738598754956111E-2</v>
      </c>
      <c r="M330" s="230">
        <v>3.5674299670955367E-2</v>
      </c>
      <c r="N330" s="230">
        <v>3.5674299670955367E-2</v>
      </c>
      <c r="O330" s="230">
        <v>3.5674299670955367E-2</v>
      </c>
      <c r="P330" s="230">
        <v>3.5674299670955367E-2</v>
      </c>
      <c r="Q330" s="230">
        <v>3.5674299670955367E-2</v>
      </c>
      <c r="R330" s="230">
        <v>3.5674299670955367E-2</v>
      </c>
      <c r="S330" s="230">
        <v>3.9738598754956111E-2</v>
      </c>
      <c r="T330" s="1063">
        <v>3.9738598754956111E-2</v>
      </c>
      <c r="U330" s="230"/>
      <c r="V330" s="230"/>
      <c r="W330" s="230"/>
      <c r="X330" s="230"/>
      <c r="Y330" s="230"/>
      <c r="AF330" s="230"/>
      <c r="AG330" s="230"/>
      <c r="AH330" s="230"/>
      <c r="AI330" s="511">
        <v>3.5674299670955367E-2</v>
      </c>
      <c r="AJ330" s="172">
        <v>3.5674299670955367E-2</v>
      </c>
      <c r="AK330" s="172">
        <v>3.5674299670955367E-2</v>
      </c>
      <c r="AL330" s="172">
        <v>3.5674299670955367E-2</v>
      </c>
      <c r="AM330" s="172">
        <v>3.5674299670955367E-2</v>
      </c>
      <c r="AN330" s="1067">
        <v>3.5674299670955367E-2</v>
      </c>
      <c r="AO330" s="172"/>
      <c r="AP330" s="172"/>
      <c r="AQ330" s="172"/>
      <c r="AR330" s="172"/>
      <c r="AS330" s="172"/>
      <c r="AT330" s="257">
        <v>3.9738598754956111E-2</v>
      </c>
      <c r="AU330" s="230">
        <v>3.9738598754956111E-2</v>
      </c>
      <c r="AV330" s="230">
        <v>3.5674299670955367E-2</v>
      </c>
      <c r="AW330" s="230">
        <v>3.5674299670955367E-2</v>
      </c>
      <c r="AX330" s="230">
        <v>3.5674299670955367E-2</v>
      </c>
      <c r="AY330" s="230">
        <v>3.5674299670955367E-2</v>
      </c>
      <c r="AZ330" s="230">
        <v>3.5674299670955367E-2</v>
      </c>
      <c r="BA330" s="230">
        <v>3.5674299670955367E-2</v>
      </c>
      <c r="BB330" s="1063">
        <v>3.9738598754956111E-2</v>
      </c>
      <c r="BC330" s="230"/>
      <c r="BD330" s="230"/>
      <c r="BE330" s="230"/>
      <c r="BF330" s="230"/>
      <c r="BG330" s="230"/>
      <c r="BH330" s="257">
        <v>3.5674299670955367E-2</v>
      </c>
      <c r="BI330" s="230">
        <v>3.5674299670955367E-2</v>
      </c>
      <c r="BJ330" s="230">
        <v>3.5674299670955367E-2</v>
      </c>
      <c r="BK330" s="230">
        <v>3.5674299670955367E-2</v>
      </c>
      <c r="BL330" s="230">
        <v>3.9738598754956111E-2</v>
      </c>
      <c r="BM330" s="230">
        <v>3.5674299670955367E-2</v>
      </c>
      <c r="BN330" s="1225">
        <v>3.5674299670955367E-2</v>
      </c>
      <c r="BO330" s="864"/>
      <c r="BP330" s="864"/>
      <c r="BQ330" s="864"/>
      <c r="BR330" s="864"/>
      <c r="BS330" s="1179"/>
      <c r="BT330" s="864"/>
      <c r="BU330" s="864"/>
      <c r="BV330" s="864"/>
      <c r="BW330" s="864"/>
      <c r="BX330" s="864"/>
      <c r="BY330" s="935">
        <v>3.9738598754956111E-2</v>
      </c>
      <c r="BZ330" s="230">
        <v>3.9738598754956111E-2</v>
      </c>
      <c r="CA330" s="230">
        <v>3.9738598754956111E-2</v>
      </c>
      <c r="CB330" s="230">
        <v>3.9738598754956111E-2</v>
      </c>
      <c r="CC330" s="1063">
        <v>3.9738598754956111E-2</v>
      </c>
      <c r="CD330" s="230"/>
      <c r="CE330" s="230"/>
      <c r="CF330" s="230"/>
      <c r="CG330" s="230"/>
      <c r="CH330" s="230"/>
      <c r="CI330" s="230"/>
      <c r="CJ330" s="230"/>
      <c r="CK330" s="257">
        <v>0.11965180693145161</v>
      </c>
      <c r="CL330" s="230">
        <v>0.11965180693145161</v>
      </c>
      <c r="CM330" s="230">
        <v>0.11965180693145161</v>
      </c>
      <c r="CN330" s="230">
        <v>0.11965180693145161</v>
      </c>
      <c r="CO330" s="1063">
        <v>0.11965180693145161</v>
      </c>
      <c r="CP330" s="230"/>
      <c r="CQ330" s="230"/>
      <c r="CR330" s="230"/>
      <c r="CS330" s="230"/>
      <c r="CT330" s="230"/>
      <c r="CU330" s="257">
        <v>0.11965180693145161</v>
      </c>
      <c r="CV330" s="230">
        <v>0.11965180693145161</v>
      </c>
      <c r="CW330" s="230">
        <v>0.11965180693145161</v>
      </c>
      <c r="CX330" s="1063">
        <v>0.11965180693145161</v>
      </c>
      <c r="DD330" s="985"/>
      <c r="DE330" s="864"/>
      <c r="DF330" s="864"/>
      <c r="DG330" s="864"/>
      <c r="DH330" s="864"/>
      <c r="DI330" s="864"/>
      <c r="DJ330" s="864"/>
      <c r="DK330" s="864"/>
      <c r="DL330" s="1126"/>
      <c r="DM330" s="864"/>
      <c r="DN330" s="864"/>
      <c r="DO330" s="864"/>
      <c r="DP330" s="864"/>
      <c r="DQ330" s="864"/>
      <c r="DR330" s="1012"/>
      <c r="DS330" s="864"/>
      <c r="DT330" s="864"/>
      <c r="DU330" s="864"/>
      <c r="DV330" s="864"/>
      <c r="DW330" s="864"/>
      <c r="DX330" s="1126"/>
      <c r="DY330" s="864"/>
      <c r="DZ330" s="864"/>
      <c r="EA330" s="864"/>
      <c r="EB330" s="864"/>
      <c r="EC330" s="864"/>
      <c r="ED330" s="257">
        <v>3.9738598754956111E-2</v>
      </c>
      <c r="EE330" s="864"/>
      <c r="EF330" s="864"/>
      <c r="EG330" s="864"/>
      <c r="EH330" s="864"/>
      <c r="EI330" s="864"/>
      <c r="EJ330" s="864"/>
      <c r="EK330" s="864"/>
      <c r="EL330" s="1126"/>
      <c r="EM330" s="864"/>
      <c r="EN330" s="864"/>
      <c r="ER330" s="1253"/>
      <c r="ES330" s="257">
        <v>0.11965180693145161</v>
      </c>
      <c r="ET330" s="230">
        <v>0.11965180693145161</v>
      </c>
      <c r="EU330" s="230">
        <v>0.11965180693145161</v>
      </c>
      <c r="EV330" s="230"/>
      <c r="EW330" s="1131"/>
      <c r="EX330" s="580" t="s">
        <v>736</v>
      </c>
      <c r="EY330" s="230">
        <v>8.0529247506343715E-2</v>
      </c>
      <c r="EZ330" s="230">
        <v>8.0529247506343715E-2</v>
      </c>
      <c r="FA330" s="230">
        <v>8.0529247506343715E-2</v>
      </c>
      <c r="FB330" s="230">
        <v>8.0529247506343715E-2</v>
      </c>
      <c r="FC330" s="230">
        <v>8.0529247506343715E-2</v>
      </c>
      <c r="FD330" s="230">
        <v>8.0529247506343715E-2</v>
      </c>
      <c r="FE330" s="230">
        <v>8.0529247506343715E-2</v>
      </c>
      <c r="FF330" s="230">
        <v>8.0529247506343715E-2</v>
      </c>
      <c r="FG330" s="230">
        <v>8.0529247506343715E-2</v>
      </c>
      <c r="FH330" s="230">
        <v>8.0529247506343715E-2</v>
      </c>
      <c r="FI330" s="230">
        <v>8.0529247506343715E-2</v>
      </c>
      <c r="FJ330" s="230">
        <v>8.0529247506343715E-2</v>
      </c>
      <c r="FK330" s="230">
        <v>8.0529247506343715E-2</v>
      </c>
      <c r="FL330" s="230">
        <v>8.0529247506343715E-2</v>
      </c>
      <c r="FM330" s="230">
        <v>8.0529247506343715E-2</v>
      </c>
      <c r="FN330" s="230">
        <v>8.0529247506343715E-2</v>
      </c>
      <c r="FO330" s="230">
        <v>8.0529247506343715E-2</v>
      </c>
      <c r="FP330" s="230">
        <v>8.0529247506343715E-2</v>
      </c>
      <c r="FQ330" s="1385">
        <v>8.0529247506343715E-2</v>
      </c>
      <c r="FR330" s="230">
        <v>0.29795679655395269</v>
      </c>
      <c r="FS330" s="230">
        <v>0.29795679655395269</v>
      </c>
      <c r="FT330" s="230">
        <v>0.29795679655395269</v>
      </c>
      <c r="FU330" s="230">
        <v>0.29795679655395269</v>
      </c>
      <c r="FV330" s="230">
        <v>-1.577182415042877E-2</v>
      </c>
      <c r="FW330" s="230">
        <v>0.29795679655395269</v>
      </c>
      <c r="FX330" s="230">
        <v>0.29795679655395269</v>
      </c>
      <c r="FY330" s="230">
        <v>0.29795679655395269</v>
      </c>
      <c r="FZ330" s="230">
        <v>-1.577182415042877E-2</v>
      </c>
      <c r="GA330" s="230">
        <v>-1.577182415042877E-2</v>
      </c>
      <c r="GB330" s="230">
        <v>0.29795679655395269</v>
      </c>
      <c r="GC330" s="230">
        <v>-1.577182415042877E-2</v>
      </c>
      <c r="GD330" s="230">
        <v>-1.577182415042877E-2</v>
      </c>
      <c r="GE330" s="230">
        <v>-1.577182415042877E-2</v>
      </c>
      <c r="GF330" s="230">
        <v>-1.577182415042877E-2</v>
      </c>
      <c r="GG330" s="230">
        <v>-1.577182415042877E-2</v>
      </c>
      <c r="GH330" s="230">
        <v>-1.577182415042877E-2</v>
      </c>
      <c r="GI330" s="230">
        <v>0.29795679655395269</v>
      </c>
      <c r="GJ330" s="230">
        <v>0.29795679655395269</v>
      </c>
      <c r="GK330" s="230">
        <v>0.29795679655395269</v>
      </c>
      <c r="GL330" s="230">
        <v>0.29795679655395269</v>
      </c>
      <c r="GM330" s="165">
        <v>0.18397816964742031</v>
      </c>
      <c r="GN330" s="111">
        <v>0.18397816964742031</v>
      </c>
      <c r="GO330" s="111">
        <v>0.18397816964742031</v>
      </c>
      <c r="GP330" s="111">
        <v>0.18397816964742031</v>
      </c>
      <c r="GQ330" s="111">
        <v>0.18397816964742031</v>
      </c>
      <c r="GR330" s="111">
        <v>0.18397816964742031</v>
      </c>
      <c r="GS330" s="111">
        <v>0.18397816964742031</v>
      </c>
      <c r="GT330" s="111">
        <v>0.18397816964742031</v>
      </c>
      <c r="GU330" s="111">
        <v>0.18397816964742031</v>
      </c>
      <c r="GV330" s="111">
        <v>0.18397816964742031</v>
      </c>
      <c r="GW330" s="111">
        <v>0.18397816964742031</v>
      </c>
      <c r="GX330" s="111">
        <v>0.18397816964742031</v>
      </c>
      <c r="GY330" s="111">
        <v>0.18397816964742031</v>
      </c>
      <c r="GZ330" s="111">
        <v>0.18397816964742031</v>
      </c>
      <c r="HA330" s="111">
        <v>0.18397816964742031</v>
      </c>
      <c r="HB330" s="111">
        <v>0.18397816964742031</v>
      </c>
      <c r="HC330" s="111">
        <v>0.18397816964742031</v>
      </c>
      <c r="HD330" s="111">
        <v>0.18397816964742031</v>
      </c>
      <c r="HE330" s="111">
        <v>0.18397816964742031</v>
      </c>
      <c r="HF330" s="111">
        <v>0.18397816964742031</v>
      </c>
      <c r="HG330" s="111">
        <v>0.18397816964742031</v>
      </c>
      <c r="HH330" s="111">
        <v>0.18397816964742031</v>
      </c>
      <c r="HI330" s="230">
        <v>-3.1543648300857541E-2</v>
      </c>
    </row>
    <row r="331" spans="1:217" s="60" customFormat="1" x14ac:dyDescent="0.25">
      <c r="A331" s="580" t="s">
        <v>737</v>
      </c>
      <c r="B331" s="640"/>
      <c r="C331" s="936">
        <v>1.6820409798200793</v>
      </c>
      <c r="D331" s="111">
        <v>1.6820409798200793</v>
      </c>
      <c r="E331" s="230">
        <v>1.6820409798200793</v>
      </c>
      <c r="F331" s="230">
        <v>1.6820409798200793</v>
      </c>
      <c r="G331" s="230">
        <v>1.6820409798200793</v>
      </c>
      <c r="H331" s="230">
        <v>1.6820409798200793</v>
      </c>
      <c r="I331" s="230">
        <v>1.6820409798200793</v>
      </c>
      <c r="J331" s="230">
        <v>1.6820409798200793</v>
      </c>
      <c r="K331" s="230">
        <v>1.7489696442070364</v>
      </c>
      <c r="L331" s="230">
        <v>1.7489696442070364</v>
      </c>
      <c r="M331" s="230">
        <v>1.6820409798200793</v>
      </c>
      <c r="N331" s="230">
        <v>1.6820409798200793</v>
      </c>
      <c r="O331" s="230">
        <v>1.6820409798200793</v>
      </c>
      <c r="P331" s="230">
        <v>1.6820409798200793</v>
      </c>
      <c r="Q331" s="230">
        <v>1.6820409798200793</v>
      </c>
      <c r="R331" s="230">
        <v>1.6820409798200793</v>
      </c>
      <c r="S331" s="230">
        <v>1.7489696442070364</v>
      </c>
      <c r="T331" s="1063">
        <v>1.7489696442070364</v>
      </c>
      <c r="U331" s="230"/>
      <c r="V331" s="230"/>
      <c r="W331" s="230"/>
      <c r="X331" s="230"/>
      <c r="Y331" s="230"/>
      <c r="AF331" s="230"/>
      <c r="AG331" s="230"/>
      <c r="AH331" s="230"/>
      <c r="AI331" s="511">
        <v>1.6820409798200793</v>
      </c>
      <c r="AJ331" s="172">
        <v>1.6820409798200793</v>
      </c>
      <c r="AK331" s="172">
        <v>1.6820409798200793</v>
      </c>
      <c r="AL331" s="172">
        <v>1.6820409798200793</v>
      </c>
      <c r="AM331" s="172">
        <v>1.6820409798200793</v>
      </c>
      <c r="AN331" s="1067">
        <v>1.6820409798200793</v>
      </c>
      <c r="AO331" s="172"/>
      <c r="AP331" s="172"/>
      <c r="AQ331" s="172"/>
      <c r="AR331" s="172"/>
      <c r="AS331" s="172"/>
      <c r="AT331" s="257">
        <v>1.7489696442070364</v>
      </c>
      <c r="AU331" s="230">
        <v>1.7489696442070364</v>
      </c>
      <c r="AV331" s="230">
        <v>1.6820409798200793</v>
      </c>
      <c r="AW331" s="230">
        <v>1.6820409798200793</v>
      </c>
      <c r="AX331" s="230">
        <v>1.6820409798200793</v>
      </c>
      <c r="AY331" s="230">
        <v>1.6820409798200793</v>
      </c>
      <c r="AZ331" s="230">
        <v>1.6820409798200793</v>
      </c>
      <c r="BA331" s="230">
        <v>1.6820409798200793</v>
      </c>
      <c r="BB331" s="1063">
        <v>1.7489696442070364</v>
      </c>
      <c r="BC331" s="230"/>
      <c r="BD331" s="230"/>
      <c r="BE331" s="230"/>
      <c r="BF331" s="230"/>
      <c r="BG331" s="230"/>
      <c r="BH331" s="257">
        <v>1.6820409798200793</v>
      </c>
      <c r="BI331" s="230">
        <v>1.6820409798200793</v>
      </c>
      <c r="BJ331" s="230">
        <v>1.6820409798200793</v>
      </c>
      <c r="BK331" s="230">
        <v>1.6820409798200793</v>
      </c>
      <c r="BL331" s="230">
        <v>1.7489696442070364</v>
      </c>
      <c r="BM331" s="230">
        <v>1.6820409798200793</v>
      </c>
      <c r="BN331" s="1225">
        <v>1.6820409798200793</v>
      </c>
      <c r="BO331" s="864"/>
      <c r="BP331" s="864"/>
      <c r="BQ331" s="864"/>
      <c r="BR331" s="864"/>
      <c r="BS331" s="1179"/>
      <c r="BT331" s="864"/>
      <c r="BU331" s="864"/>
      <c r="BV331" s="864"/>
      <c r="BW331" s="864"/>
      <c r="BX331" s="864"/>
      <c r="BY331" s="935">
        <v>1.7489696442070364</v>
      </c>
      <c r="BZ331" s="230">
        <v>1.7489696442070364</v>
      </c>
      <c r="CA331" s="230">
        <v>1.7489696442070364</v>
      </c>
      <c r="CB331" s="230">
        <v>1.7489696442070364</v>
      </c>
      <c r="CC331" s="1063">
        <v>1.7489696442070364</v>
      </c>
      <c r="CD331" s="230"/>
      <c r="CE331" s="230"/>
      <c r="CF331" s="230"/>
      <c r="CG331" s="230"/>
      <c r="CH331" s="230"/>
      <c r="CI331" s="230"/>
      <c r="CJ331" s="230"/>
      <c r="CK331" s="257">
        <v>1.8801741706260595</v>
      </c>
      <c r="CL331" s="230">
        <v>1.8801741706260595</v>
      </c>
      <c r="CM331" s="230">
        <v>1.8801741706260595</v>
      </c>
      <c r="CN331" s="230">
        <v>1.8801741706260595</v>
      </c>
      <c r="CO331" s="1063">
        <v>1.8801741706260595</v>
      </c>
      <c r="CP331" s="230"/>
      <c r="CQ331" s="230"/>
      <c r="CR331" s="230"/>
      <c r="CS331" s="230"/>
      <c r="CT331" s="230"/>
      <c r="CU331" s="257">
        <v>1.8801741706260595</v>
      </c>
      <c r="CV331" s="230">
        <v>1.8801741706260595</v>
      </c>
      <c r="CW331" s="230">
        <v>1.8801741706260595</v>
      </c>
      <c r="CX331" s="1063">
        <v>1.8801741706260595</v>
      </c>
      <c r="DD331" s="985"/>
      <c r="DE331" s="864"/>
      <c r="DF331" s="864"/>
      <c r="DG331" s="864"/>
      <c r="DH331" s="864"/>
      <c r="DI331" s="864"/>
      <c r="DJ331" s="864"/>
      <c r="DK331" s="864"/>
      <c r="DL331" s="1126"/>
      <c r="DM331" s="864"/>
      <c r="DN331" s="864"/>
      <c r="DO331" s="864"/>
      <c r="DP331" s="864"/>
      <c r="DQ331" s="864"/>
      <c r="DR331" s="1012"/>
      <c r="DS331" s="864"/>
      <c r="DT331" s="864"/>
      <c r="DU331" s="864"/>
      <c r="DV331" s="864"/>
      <c r="DW331" s="864"/>
      <c r="DX331" s="1126"/>
      <c r="DY331" s="864"/>
      <c r="DZ331" s="864"/>
      <c r="EA331" s="864"/>
      <c r="EB331" s="864"/>
      <c r="EC331" s="864"/>
      <c r="ED331" s="257">
        <v>1.7489696442070364</v>
      </c>
      <c r="EE331" s="864"/>
      <c r="EF331" s="864"/>
      <c r="EG331" s="864"/>
      <c r="EH331" s="864"/>
      <c r="EI331" s="864"/>
      <c r="EJ331" s="864"/>
      <c r="EK331" s="864"/>
      <c r="EL331" s="1126"/>
      <c r="EM331" s="864"/>
      <c r="EN331" s="864"/>
      <c r="ER331" s="1253"/>
      <c r="ES331" s="257">
        <v>1.8801741706260595</v>
      </c>
      <c r="ET331" s="230">
        <v>1.8801741706260595</v>
      </c>
      <c r="EU331" s="230">
        <v>1.8801741706260595</v>
      </c>
      <c r="EV331" s="230"/>
      <c r="EW331" s="1131"/>
      <c r="EX331" s="580" t="s">
        <v>737</v>
      </c>
      <c r="EY331" s="230">
        <v>1.9786901598240405</v>
      </c>
      <c r="EZ331" s="230">
        <v>1.9786901598240405</v>
      </c>
      <c r="FA331" s="230">
        <v>1.9786901598240405</v>
      </c>
      <c r="FB331" s="230">
        <v>1.9786901598240405</v>
      </c>
      <c r="FC331" s="230">
        <v>1.9786901598240405</v>
      </c>
      <c r="FD331" s="230">
        <v>1.9786901598240405</v>
      </c>
      <c r="FE331" s="230">
        <v>1.9786901598240405</v>
      </c>
      <c r="FF331" s="230">
        <v>1.9786901598240405</v>
      </c>
      <c r="FG331" s="230">
        <v>1.9786901598240405</v>
      </c>
      <c r="FH331" s="230">
        <v>1.9786901598240405</v>
      </c>
      <c r="FI331" s="230">
        <v>1.9786901598240405</v>
      </c>
      <c r="FJ331" s="230">
        <v>1.9786901598240405</v>
      </c>
      <c r="FK331" s="230">
        <v>1.9786901598240405</v>
      </c>
      <c r="FL331" s="230">
        <v>1.9786901598240405</v>
      </c>
      <c r="FM331" s="230">
        <v>1.9786901598240405</v>
      </c>
      <c r="FN331" s="230">
        <v>1.9786901598240405</v>
      </c>
      <c r="FO331" s="230">
        <v>1.9786901598240405</v>
      </c>
      <c r="FP331" s="230">
        <v>1.9786901598240405</v>
      </c>
      <c r="FQ331" s="1385">
        <v>1.9786901598240405</v>
      </c>
      <c r="FR331" s="230">
        <v>3.9606000037322935</v>
      </c>
      <c r="FS331" s="230">
        <v>3.9606000037322935</v>
      </c>
      <c r="FT331" s="230">
        <v>3.9606000037322935</v>
      </c>
      <c r="FU331" s="230">
        <v>3.9606000037322935</v>
      </c>
      <c r="FV331" s="230">
        <v>4.2788446929341903</v>
      </c>
      <c r="FW331" s="230">
        <v>3.9606000037322935</v>
      </c>
      <c r="FX331" s="230">
        <v>3.9606000037322935</v>
      </c>
      <c r="FY331" s="230">
        <v>3.9606000037322935</v>
      </c>
      <c r="FZ331" s="230">
        <v>4.2788446929341903</v>
      </c>
      <c r="GA331" s="230">
        <v>4.2788446929341903</v>
      </c>
      <c r="GB331" s="230">
        <v>3.9606000037322935</v>
      </c>
      <c r="GC331" s="230">
        <v>4.2788446929341903</v>
      </c>
      <c r="GD331" s="230">
        <v>4.2788446929341903</v>
      </c>
      <c r="GE331" s="230">
        <v>4.2788446929341903</v>
      </c>
      <c r="GF331" s="230">
        <v>4.2788446929341903</v>
      </c>
      <c r="GG331" s="230">
        <v>4.2788446929341903</v>
      </c>
      <c r="GH331" s="230">
        <v>4.2788446929341903</v>
      </c>
      <c r="GI331" s="230">
        <v>3.9606000037322935</v>
      </c>
      <c r="GJ331" s="230">
        <v>3.9606000037322935</v>
      </c>
      <c r="GK331" s="230">
        <v>3.9606000037322935</v>
      </c>
      <c r="GL331" s="230">
        <v>3.9606000037322935</v>
      </c>
      <c r="GM331" s="165">
        <v>2.0468141486125675</v>
      </c>
      <c r="GN331" s="111">
        <v>2.0468141486125675</v>
      </c>
      <c r="GO331" s="111">
        <v>2.0468141486125675</v>
      </c>
      <c r="GP331" s="111">
        <v>2.0468141486125675</v>
      </c>
      <c r="GQ331" s="111">
        <v>2.0468141486125675</v>
      </c>
      <c r="GR331" s="111">
        <v>2.0468141486125675</v>
      </c>
      <c r="GS331" s="111">
        <v>2.0468141486125675</v>
      </c>
      <c r="GT331" s="111">
        <v>2.0468141486125675</v>
      </c>
      <c r="GU331" s="111">
        <v>2.0468141486125675</v>
      </c>
      <c r="GV331" s="111">
        <v>2.0468141486125675</v>
      </c>
      <c r="GW331" s="111">
        <v>2.0468141486125675</v>
      </c>
      <c r="GX331" s="111">
        <v>2.0468141486125675</v>
      </c>
      <c r="GY331" s="111">
        <v>2.0468141486125675</v>
      </c>
      <c r="GZ331" s="111">
        <v>2.0468141486125675</v>
      </c>
      <c r="HA331" s="111">
        <v>2.0468141486125675</v>
      </c>
      <c r="HB331" s="111">
        <v>2.0468141486125675</v>
      </c>
      <c r="HC331" s="111">
        <v>2.0468141486125675</v>
      </c>
      <c r="HD331" s="111">
        <v>2.0468141486125675</v>
      </c>
      <c r="HE331" s="111">
        <v>2.0468141486125675</v>
      </c>
      <c r="HF331" s="111">
        <v>2.0468141486125675</v>
      </c>
      <c r="HG331" s="111">
        <v>2.0468141486125675</v>
      </c>
      <c r="HH331" s="111">
        <v>2.0468141486125675</v>
      </c>
      <c r="HI331" s="230">
        <v>8.5576893858683807</v>
      </c>
    </row>
    <row r="332" spans="1:217" s="60" customFormat="1" x14ac:dyDescent="0.25">
      <c r="A332" s="580" t="s">
        <v>738</v>
      </c>
      <c r="B332" s="640"/>
      <c r="C332" s="936">
        <v>5.1779764003764939E-2</v>
      </c>
      <c r="D332" s="111">
        <v>5.1779764003764939E-2</v>
      </c>
      <c r="E332" s="230">
        <v>5.1779764003764939E-2</v>
      </c>
      <c r="F332" s="230">
        <v>5.1779764003764939E-2</v>
      </c>
      <c r="G332" s="230">
        <v>5.1779764003764939E-2</v>
      </c>
      <c r="H332" s="230">
        <v>5.1779764003764939E-2</v>
      </c>
      <c r="I332" s="230">
        <v>5.1779764003764939E-2</v>
      </c>
      <c r="J332" s="230">
        <v>5.1779764003764939E-2</v>
      </c>
      <c r="K332" s="230">
        <v>5.1459994683378252E-2</v>
      </c>
      <c r="L332" s="230">
        <v>5.1459994683378252E-2</v>
      </c>
      <c r="M332" s="230">
        <v>5.1779764003764939E-2</v>
      </c>
      <c r="N332" s="230">
        <v>5.1779764003764939E-2</v>
      </c>
      <c r="O332" s="230">
        <v>5.1779764003764939E-2</v>
      </c>
      <c r="P332" s="230">
        <v>5.1779764003764939E-2</v>
      </c>
      <c r="Q332" s="230">
        <v>5.1779764003764939E-2</v>
      </c>
      <c r="R332" s="230">
        <v>5.1779764003764939E-2</v>
      </c>
      <c r="S332" s="230">
        <v>5.1459994683378252E-2</v>
      </c>
      <c r="T332" s="1063">
        <v>5.1459994683378252E-2</v>
      </c>
      <c r="U332" s="230"/>
      <c r="V332" s="230"/>
      <c r="W332" s="230"/>
      <c r="X332" s="230"/>
      <c r="Y332" s="230"/>
      <c r="AF332" s="230"/>
      <c r="AG332" s="230"/>
      <c r="AH332" s="230"/>
      <c r="AI332" s="511">
        <v>5.1779764003764939E-2</v>
      </c>
      <c r="AJ332" s="172">
        <v>5.1779764003764939E-2</v>
      </c>
      <c r="AK332" s="172">
        <v>5.1779764003764939E-2</v>
      </c>
      <c r="AL332" s="172">
        <v>5.1779764003764939E-2</v>
      </c>
      <c r="AM332" s="172">
        <v>5.1779764003764939E-2</v>
      </c>
      <c r="AN332" s="1067">
        <v>5.1779764003764939E-2</v>
      </c>
      <c r="AO332" s="172"/>
      <c r="AP332" s="172"/>
      <c r="AQ332" s="172"/>
      <c r="AR332" s="172"/>
      <c r="AS332" s="172"/>
      <c r="AT332" s="257">
        <v>5.1459994683378252E-2</v>
      </c>
      <c r="AU332" s="230">
        <v>5.1459994683378252E-2</v>
      </c>
      <c r="AV332" s="230">
        <v>5.1779764003764939E-2</v>
      </c>
      <c r="AW332" s="230">
        <v>5.1779764003764939E-2</v>
      </c>
      <c r="AX332" s="230">
        <v>5.1779764003764939E-2</v>
      </c>
      <c r="AY332" s="230">
        <v>5.1779764003764939E-2</v>
      </c>
      <c r="AZ332" s="230">
        <v>5.1779764003764939E-2</v>
      </c>
      <c r="BA332" s="230">
        <v>5.1779764003764939E-2</v>
      </c>
      <c r="BB332" s="1063">
        <v>5.1459994683378252E-2</v>
      </c>
      <c r="BC332" s="230"/>
      <c r="BD332" s="230"/>
      <c r="BE332" s="230"/>
      <c r="BF332" s="230"/>
      <c r="BG332" s="230"/>
      <c r="BH332" s="257">
        <v>5.1779764003764939E-2</v>
      </c>
      <c r="BI332" s="230">
        <v>5.1779764003764939E-2</v>
      </c>
      <c r="BJ332" s="230">
        <v>5.1779764003764939E-2</v>
      </c>
      <c r="BK332" s="230">
        <v>5.1779764003764939E-2</v>
      </c>
      <c r="BL332" s="230">
        <v>5.1459994683378252E-2</v>
      </c>
      <c r="BM332" s="230">
        <v>5.1779764003764939E-2</v>
      </c>
      <c r="BN332" s="1225">
        <v>5.1779764003764939E-2</v>
      </c>
      <c r="BO332" s="864"/>
      <c r="BP332" s="864"/>
      <c r="BQ332" s="864"/>
      <c r="BR332" s="864"/>
      <c r="BS332" s="1179"/>
      <c r="BT332" s="864"/>
      <c r="BU332" s="864"/>
      <c r="BV332" s="864"/>
      <c r="BW332" s="864"/>
      <c r="BX332" s="864"/>
      <c r="BY332" s="935">
        <v>5.1459994683378252E-2</v>
      </c>
      <c r="BZ332" s="230">
        <v>5.1459994683378252E-2</v>
      </c>
      <c r="CA332" s="230">
        <v>5.1459994683378252E-2</v>
      </c>
      <c r="CB332" s="230">
        <v>5.1459994683378252E-2</v>
      </c>
      <c r="CC332" s="1063">
        <v>5.1459994683378252E-2</v>
      </c>
      <c r="CD332" s="230"/>
      <c r="CE332" s="230"/>
      <c r="CF332" s="230"/>
      <c r="CG332" s="230"/>
      <c r="CH332" s="230"/>
      <c r="CI332" s="230"/>
      <c r="CJ332" s="230"/>
      <c r="CK332" s="257">
        <v>1.7881797327725657E-2</v>
      </c>
      <c r="CL332" s="230">
        <v>1.7881797327725657E-2</v>
      </c>
      <c r="CM332" s="230">
        <v>1.7881797327725657E-2</v>
      </c>
      <c r="CN332" s="230">
        <v>1.7881797327725657E-2</v>
      </c>
      <c r="CO332" s="1063">
        <v>1.7881797327725657E-2</v>
      </c>
      <c r="CP332" s="230"/>
      <c r="CQ332" s="230"/>
      <c r="CR332" s="230"/>
      <c r="CS332" s="230"/>
      <c r="CT332" s="230"/>
      <c r="CU332" s="257">
        <v>1.7881797327725657E-2</v>
      </c>
      <c r="CV332" s="230">
        <v>1.7881797327725657E-2</v>
      </c>
      <c r="CW332" s="230">
        <v>1.7881797327725657E-2</v>
      </c>
      <c r="CX332" s="1063">
        <v>1.7881797327725657E-2</v>
      </c>
      <c r="DD332" s="985"/>
      <c r="DE332" s="864"/>
      <c r="DF332" s="864"/>
      <c r="DG332" s="864"/>
      <c r="DH332" s="864"/>
      <c r="DI332" s="864"/>
      <c r="DJ332" s="864"/>
      <c r="DK332" s="864"/>
      <c r="DL332" s="1126"/>
      <c r="DM332" s="864"/>
      <c r="DN332" s="864"/>
      <c r="DO332" s="864"/>
      <c r="DP332" s="864"/>
      <c r="DQ332" s="864"/>
      <c r="DR332" s="1012"/>
      <c r="DS332" s="864"/>
      <c r="DT332" s="864"/>
      <c r="DU332" s="864"/>
      <c r="DV332" s="864"/>
      <c r="DW332" s="864"/>
      <c r="DX332" s="1126"/>
      <c r="DY332" s="864"/>
      <c r="DZ332" s="864"/>
      <c r="EA332" s="864"/>
      <c r="EB332" s="864"/>
      <c r="EC332" s="864"/>
      <c r="ED332" s="257">
        <v>5.1459994683378252E-2</v>
      </c>
      <c r="EE332" s="864"/>
      <c r="EF332" s="864"/>
      <c r="EG332" s="864"/>
      <c r="EH332" s="864"/>
      <c r="EI332" s="864"/>
      <c r="EJ332" s="864"/>
      <c r="EK332" s="864"/>
      <c r="EL332" s="1126"/>
      <c r="EM332" s="864"/>
      <c r="EN332" s="864"/>
      <c r="ER332" s="1253"/>
      <c r="ES332" s="257">
        <v>1.7881797327725657E-2</v>
      </c>
      <c r="ET332" s="230">
        <v>1.7881797327725657E-2</v>
      </c>
      <c r="EU332" s="230">
        <v>1.7881797327725657E-2</v>
      </c>
      <c r="EV332" s="230"/>
      <c r="EW332" s="1131"/>
      <c r="EX332" s="580" t="s">
        <v>738</v>
      </c>
      <c r="EY332" s="230">
        <v>4.6594461022770872E-2</v>
      </c>
      <c r="EZ332" s="230">
        <v>4.6594461022770872E-2</v>
      </c>
      <c r="FA332" s="230">
        <v>4.6594461022770872E-2</v>
      </c>
      <c r="FB332" s="230">
        <v>4.6594461022770872E-2</v>
      </c>
      <c r="FC332" s="230">
        <v>4.6594461022770872E-2</v>
      </c>
      <c r="FD332" s="230">
        <v>4.6594461022770872E-2</v>
      </c>
      <c r="FE332" s="230">
        <v>4.6594461022770872E-2</v>
      </c>
      <c r="FF332" s="230">
        <v>4.6594461022770872E-2</v>
      </c>
      <c r="FG332" s="230">
        <v>4.6594461022770872E-2</v>
      </c>
      <c r="FH332" s="230">
        <v>4.6594461022770872E-2</v>
      </c>
      <c r="FI332" s="230">
        <v>4.6594461022770872E-2</v>
      </c>
      <c r="FJ332" s="230">
        <v>4.6594461022770872E-2</v>
      </c>
      <c r="FK332" s="230">
        <v>4.6594461022770872E-2</v>
      </c>
      <c r="FL332" s="230">
        <v>4.6594461022770872E-2</v>
      </c>
      <c r="FM332" s="230">
        <v>4.6594461022770872E-2</v>
      </c>
      <c r="FN332" s="230">
        <v>4.6594461022770872E-2</v>
      </c>
      <c r="FO332" s="230">
        <v>4.6594461022770872E-2</v>
      </c>
      <c r="FP332" s="230">
        <v>4.6594461022770872E-2</v>
      </c>
      <c r="FQ332" s="1385">
        <v>4.6594461022770872E-2</v>
      </c>
      <c r="FR332" s="230">
        <v>9.5769385399243845E-2</v>
      </c>
      <c r="FS332" s="230">
        <v>9.5769385399243845E-2</v>
      </c>
      <c r="FT332" s="230">
        <v>9.5769385399243845E-2</v>
      </c>
      <c r="FU332" s="230">
        <v>9.5769385399243845E-2</v>
      </c>
      <c r="FV332" s="230">
        <v>-4.6232680163143414E-2</v>
      </c>
      <c r="FW332" s="230">
        <v>9.5769385399243845E-2</v>
      </c>
      <c r="FX332" s="230">
        <v>9.5769385399243845E-2</v>
      </c>
      <c r="FY332" s="230">
        <v>9.5769385399243845E-2</v>
      </c>
      <c r="FZ332" s="230">
        <v>-4.6232680163143414E-2</v>
      </c>
      <c r="GA332" s="230">
        <v>-4.6232680163143414E-2</v>
      </c>
      <c r="GB332" s="230">
        <v>9.5769385399243845E-2</v>
      </c>
      <c r="GC332" s="230">
        <v>-4.6232680163143414E-2</v>
      </c>
      <c r="GD332" s="230">
        <v>-4.6232680163143414E-2</v>
      </c>
      <c r="GE332" s="230">
        <v>-4.6232680163143414E-2</v>
      </c>
      <c r="GF332" s="230">
        <v>-4.6232680163143414E-2</v>
      </c>
      <c r="GG332" s="230">
        <v>-4.6232680163143414E-2</v>
      </c>
      <c r="GH332" s="230">
        <v>-4.6232680163143414E-2</v>
      </c>
      <c r="GI332" s="230">
        <v>9.5769385399243845E-2</v>
      </c>
      <c r="GJ332" s="230">
        <v>9.5769385399243845E-2</v>
      </c>
      <c r="GK332" s="230">
        <v>9.5769385399243845E-2</v>
      </c>
      <c r="GL332" s="230">
        <v>9.5769385399243845E-2</v>
      </c>
      <c r="GM332" s="165">
        <v>0.11354665058789859</v>
      </c>
      <c r="GN332" s="111">
        <v>0.11354665058789859</v>
      </c>
      <c r="GO332" s="111">
        <v>0.11354665058789859</v>
      </c>
      <c r="GP332" s="111">
        <v>0.11354665058789859</v>
      </c>
      <c r="GQ332" s="111">
        <v>0.11354665058789859</v>
      </c>
      <c r="GR332" s="111">
        <v>0.11354665058789859</v>
      </c>
      <c r="GS332" s="111">
        <v>0.11354665058789859</v>
      </c>
      <c r="GT332" s="111">
        <v>0.11354665058789859</v>
      </c>
      <c r="GU332" s="111">
        <v>0.11354665058789859</v>
      </c>
      <c r="GV332" s="111">
        <v>0.11354665058789859</v>
      </c>
      <c r="GW332" s="111">
        <v>0.11354665058789859</v>
      </c>
      <c r="GX332" s="111">
        <v>0.11354665058789859</v>
      </c>
      <c r="GY332" s="111">
        <v>0.11354665058789859</v>
      </c>
      <c r="GZ332" s="111">
        <v>0.11354665058789859</v>
      </c>
      <c r="HA332" s="111">
        <v>0.11354665058789859</v>
      </c>
      <c r="HB332" s="111">
        <v>0.11354665058789859</v>
      </c>
      <c r="HC332" s="111">
        <v>0.11354665058789859</v>
      </c>
      <c r="HD332" s="111">
        <v>0.11354665058789859</v>
      </c>
      <c r="HE332" s="111">
        <v>0.11354665058789859</v>
      </c>
      <c r="HF332" s="111">
        <v>0.11354665058789859</v>
      </c>
      <c r="HG332" s="111">
        <v>0.11354665058789859</v>
      </c>
      <c r="HH332" s="111">
        <v>0.11354665058789859</v>
      </c>
      <c r="HI332" s="230">
        <v>-9.2465360326286827E-2</v>
      </c>
    </row>
    <row r="333" spans="1:217" s="60" customFormat="1" x14ac:dyDescent="0.25">
      <c r="A333" s="580" t="s">
        <v>739</v>
      </c>
      <c r="B333" s="640"/>
      <c r="C333" s="936">
        <v>1.6348059576647826</v>
      </c>
      <c r="D333" s="111">
        <v>1.6348059576647826</v>
      </c>
      <c r="E333" s="230">
        <v>1.6348059576647826</v>
      </c>
      <c r="F333" s="230">
        <v>1.6348059576647826</v>
      </c>
      <c r="G333" s="230">
        <v>1.6348059576647826</v>
      </c>
      <c r="H333" s="230">
        <v>1.6348059576647826</v>
      </c>
      <c r="I333" s="230">
        <v>1.6348059576647826</v>
      </c>
      <c r="J333" s="230">
        <v>1.6348059576647826</v>
      </c>
      <c r="K333" s="230">
        <v>1.6800660905568152</v>
      </c>
      <c r="L333" s="230">
        <v>1.6800660905568152</v>
      </c>
      <c r="M333" s="230">
        <v>1.6348059576647826</v>
      </c>
      <c r="N333" s="230">
        <v>1.6348059576647826</v>
      </c>
      <c r="O333" s="230">
        <v>1.6348059576647826</v>
      </c>
      <c r="P333" s="230">
        <v>1.6348059576647826</v>
      </c>
      <c r="Q333" s="230">
        <v>1.6348059576647826</v>
      </c>
      <c r="R333" s="230">
        <v>1.6348059576647826</v>
      </c>
      <c r="S333" s="230">
        <v>1.6800660905568152</v>
      </c>
      <c r="T333" s="1063">
        <v>1.6800660905568152</v>
      </c>
      <c r="U333" s="230"/>
      <c r="V333" s="230"/>
      <c r="W333" s="230"/>
      <c r="X333" s="230"/>
      <c r="Y333" s="230"/>
      <c r="AF333" s="230"/>
      <c r="AG333" s="230"/>
      <c r="AH333" s="230"/>
      <c r="AI333" s="511">
        <v>1.6348059576647826</v>
      </c>
      <c r="AJ333" s="172">
        <v>1.6348059576647826</v>
      </c>
      <c r="AK333" s="172">
        <v>1.6348059576647826</v>
      </c>
      <c r="AL333" s="172">
        <v>1.6348059576647826</v>
      </c>
      <c r="AM333" s="172">
        <v>1.6348059576647826</v>
      </c>
      <c r="AN333" s="1067">
        <v>1.6348059576647826</v>
      </c>
      <c r="AO333" s="172"/>
      <c r="AP333" s="172"/>
      <c r="AQ333" s="172"/>
      <c r="AR333" s="172"/>
      <c r="AS333" s="172"/>
      <c r="AT333" s="257">
        <v>1.6800660905568152</v>
      </c>
      <c r="AU333" s="230">
        <v>1.6800660905568152</v>
      </c>
      <c r="AV333" s="230">
        <v>1.6348059576647826</v>
      </c>
      <c r="AW333" s="230">
        <v>1.6348059576647826</v>
      </c>
      <c r="AX333" s="230">
        <v>1.6348059576647826</v>
      </c>
      <c r="AY333" s="230">
        <v>1.6348059576647826</v>
      </c>
      <c r="AZ333" s="230">
        <v>1.6348059576647826</v>
      </c>
      <c r="BA333" s="230">
        <v>1.6348059576647826</v>
      </c>
      <c r="BB333" s="1063">
        <v>1.6800660905568152</v>
      </c>
      <c r="BC333" s="230"/>
      <c r="BD333" s="230"/>
      <c r="BE333" s="230"/>
      <c r="BF333" s="230"/>
      <c r="BG333" s="230"/>
      <c r="BH333" s="257">
        <v>1.6348059576647826</v>
      </c>
      <c r="BI333" s="230">
        <v>1.6348059576647826</v>
      </c>
      <c r="BJ333" s="230">
        <v>1.6348059576647826</v>
      </c>
      <c r="BK333" s="230">
        <v>1.6348059576647826</v>
      </c>
      <c r="BL333" s="230">
        <v>1.6800660905568152</v>
      </c>
      <c r="BM333" s="230">
        <v>1.6348059576647826</v>
      </c>
      <c r="BN333" s="1225">
        <v>1.6348059576647826</v>
      </c>
      <c r="BO333" s="864"/>
      <c r="BP333" s="864"/>
      <c r="BQ333" s="864"/>
      <c r="BR333" s="864"/>
      <c r="BS333" s="1179"/>
      <c r="BT333" s="864"/>
      <c r="BU333" s="864"/>
      <c r="BV333" s="864"/>
      <c r="BW333" s="864"/>
      <c r="BX333" s="864"/>
      <c r="BY333" s="935">
        <v>1.6800660905568152</v>
      </c>
      <c r="BZ333" s="230">
        <v>1.6800660905568152</v>
      </c>
      <c r="CA333" s="230">
        <v>1.6800660905568152</v>
      </c>
      <c r="CB333" s="230">
        <v>1.6800660905568152</v>
      </c>
      <c r="CC333" s="1063">
        <v>1.6800660905568152</v>
      </c>
      <c r="CD333" s="230"/>
      <c r="CE333" s="230"/>
      <c r="CF333" s="230"/>
      <c r="CG333" s="230"/>
      <c r="CH333" s="230"/>
      <c r="CI333" s="230"/>
      <c r="CJ333" s="230"/>
      <c r="CK333" s="257">
        <v>1.8976882058056261</v>
      </c>
      <c r="CL333" s="230">
        <v>1.8976882058056261</v>
      </c>
      <c r="CM333" s="230">
        <v>1.8976882058056261</v>
      </c>
      <c r="CN333" s="230">
        <v>1.8976882058056261</v>
      </c>
      <c r="CO333" s="1063">
        <v>1.8976882058056261</v>
      </c>
      <c r="CP333" s="230"/>
      <c r="CQ333" s="230"/>
      <c r="CR333" s="230"/>
      <c r="CS333" s="230"/>
      <c r="CT333" s="230"/>
      <c r="CU333" s="257">
        <v>1.8976882058056261</v>
      </c>
      <c r="CV333" s="230">
        <v>1.8976882058056261</v>
      </c>
      <c r="CW333" s="230">
        <v>1.8976882058056261</v>
      </c>
      <c r="CX333" s="1063">
        <v>1.8976882058056261</v>
      </c>
      <c r="DD333" s="985"/>
      <c r="DE333" s="864"/>
      <c r="DF333" s="864"/>
      <c r="DG333" s="864"/>
      <c r="DH333" s="864"/>
      <c r="DI333" s="864"/>
      <c r="DJ333" s="864"/>
      <c r="DK333" s="864"/>
      <c r="DL333" s="1126"/>
      <c r="DM333" s="864"/>
      <c r="DN333" s="864"/>
      <c r="DO333" s="864"/>
      <c r="DP333" s="864"/>
      <c r="DQ333" s="864"/>
      <c r="DR333" s="1012"/>
      <c r="DS333" s="864"/>
      <c r="DT333" s="864"/>
      <c r="DU333" s="864"/>
      <c r="DV333" s="864"/>
      <c r="DW333" s="864"/>
      <c r="DX333" s="1126"/>
      <c r="DY333" s="864"/>
      <c r="DZ333" s="864"/>
      <c r="EA333" s="864"/>
      <c r="EB333" s="864"/>
      <c r="EC333" s="864"/>
      <c r="ED333" s="257">
        <v>1.6800660905568152</v>
      </c>
      <c r="EE333" s="864"/>
      <c r="EF333" s="864"/>
      <c r="EG333" s="864"/>
      <c r="EH333" s="864"/>
      <c r="EI333" s="864"/>
      <c r="EJ333" s="864"/>
      <c r="EK333" s="864"/>
      <c r="EL333" s="1126"/>
      <c r="EM333" s="864"/>
      <c r="EN333" s="864"/>
      <c r="ER333" s="1253"/>
      <c r="ES333" s="257">
        <v>1.8976882058056261</v>
      </c>
      <c r="ET333" s="230">
        <v>1.8976882058056261</v>
      </c>
      <c r="EU333" s="230">
        <v>1.8976882058056261</v>
      </c>
      <c r="EV333" s="230"/>
      <c r="EW333" s="1131"/>
      <c r="EX333" s="580" t="s">
        <v>739</v>
      </c>
      <c r="EY333" s="230">
        <v>2.0562532302320369</v>
      </c>
      <c r="EZ333" s="230">
        <v>2.0562532302320369</v>
      </c>
      <c r="FA333" s="230">
        <v>2.0562532302320369</v>
      </c>
      <c r="FB333" s="230">
        <v>2.0562532302320369</v>
      </c>
      <c r="FC333" s="230">
        <v>2.0562532302320369</v>
      </c>
      <c r="FD333" s="230">
        <v>2.0562532302320369</v>
      </c>
      <c r="FE333" s="230">
        <v>2.0562532302320369</v>
      </c>
      <c r="FF333" s="230">
        <v>2.0562532302320369</v>
      </c>
      <c r="FG333" s="230">
        <v>2.0562532302320369</v>
      </c>
      <c r="FH333" s="230">
        <v>2.0562532302320369</v>
      </c>
      <c r="FI333" s="230">
        <v>2.0562532302320369</v>
      </c>
      <c r="FJ333" s="230">
        <v>2.0562532302320369</v>
      </c>
      <c r="FK333" s="230">
        <v>2.0562532302320369</v>
      </c>
      <c r="FL333" s="230">
        <v>2.0562532302320369</v>
      </c>
      <c r="FM333" s="230">
        <v>2.0562532302320369</v>
      </c>
      <c r="FN333" s="230">
        <v>2.0562532302320369</v>
      </c>
      <c r="FO333" s="230">
        <v>2.0562532302320369</v>
      </c>
      <c r="FP333" s="230">
        <v>2.0562532302320369</v>
      </c>
      <c r="FQ333" s="1385">
        <v>2.0562532302320369</v>
      </c>
      <c r="FR333" s="230">
        <v>4.0301964432588804</v>
      </c>
      <c r="FS333" s="230">
        <v>4.0301964432588804</v>
      </c>
      <c r="FT333" s="230">
        <v>4.0301964432588804</v>
      </c>
      <c r="FU333" s="230">
        <v>4.0301964432588804</v>
      </c>
      <c r="FV333" s="230">
        <v>4.4742466007112291</v>
      </c>
      <c r="FW333" s="230">
        <v>4.0301964432588804</v>
      </c>
      <c r="FX333" s="230">
        <v>4.0301964432588804</v>
      </c>
      <c r="FY333" s="230">
        <v>4.0301964432588804</v>
      </c>
      <c r="FZ333" s="230">
        <v>4.4742466007112291</v>
      </c>
      <c r="GA333" s="230">
        <v>4.4742466007112291</v>
      </c>
      <c r="GB333" s="230">
        <v>4.0301964432588804</v>
      </c>
      <c r="GC333" s="230">
        <v>4.4742466007112291</v>
      </c>
      <c r="GD333" s="230">
        <v>4.4742466007112291</v>
      </c>
      <c r="GE333" s="230">
        <v>4.4742466007112291</v>
      </c>
      <c r="GF333" s="230">
        <v>4.4742466007112291</v>
      </c>
      <c r="GG333" s="230">
        <v>4.4742466007112291</v>
      </c>
      <c r="GH333" s="230">
        <v>4.4742466007112291</v>
      </c>
      <c r="GI333" s="230">
        <v>4.0301964432588804</v>
      </c>
      <c r="GJ333" s="230">
        <v>4.0301964432588804</v>
      </c>
      <c r="GK333" s="230">
        <v>4.0301964432588804</v>
      </c>
      <c r="GL333" s="230">
        <v>4.0301964432588804</v>
      </c>
      <c r="GM333" s="165">
        <v>2.1497343327247149</v>
      </c>
      <c r="GN333" s="111">
        <v>2.1497343327247149</v>
      </c>
      <c r="GO333" s="111">
        <v>2.1497343327247149</v>
      </c>
      <c r="GP333" s="111">
        <v>2.1497343327247149</v>
      </c>
      <c r="GQ333" s="111">
        <v>2.1497343327247149</v>
      </c>
      <c r="GR333" s="111">
        <v>2.1497343327247149</v>
      </c>
      <c r="GS333" s="111">
        <v>2.1497343327247149</v>
      </c>
      <c r="GT333" s="111">
        <v>2.1497343327247149</v>
      </c>
      <c r="GU333" s="111">
        <v>2.1497343327247149</v>
      </c>
      <c r="GV333" s="111">
        <v>2.1497343327247149</v>
      </c>
      <c r="GW333" s="111">
        <v>2.1497343327247149</v>
      </c>
      <c r="GX333" s="111">
        <v>2.1497343327247149</v>
      </c>
      <c r="GY333" s="111">
        <v>2.1497343327247149</v>
      </c>
      <c r="GZ333" s="111">
        <v>2.1497343327247149</v>
      </c>
      <c r="HA333" s="111">
        <v>2.1497343327247149</v>
      </c>
      <c r="HB333" s="111">
        <v>2.1497343327247149</v>
      </c>
      <c r="HC333" s="111">
        <v>2.1497343327247149</v>
      </c>
      <c r="HD333" s="111">
        <v>2.1497343327247149</v>
      </c>
      <c r="HE333" s="111">
        <v>2.1497343327247149</v>
      </c>
      <c r="HF333" s="111">
        <v>2.1497343327247149</v>
      </c>
      <c r="HG333" s="111">
        <v>2.1497343327247149</v>
      </c>
      <c r="HH333" s="111">
        <v>2.1497343327247149</v>
      </c>
      <c r="HI333" s="230">
        <v>8.9484932014224583</v>
      </c>
    </row>
    <row r="334" spans="1:217" s="60" customFormat="1" x14ac:dyDescent="0.25">
      <c r="A334" s="580" t="s">
        <v>740</v>
      </c>
      <c r="B334" s="640"/>
      <c r="C334" s="936">
        <v>5.5398557677972082E-2</v>
      </c>
      <c r="D334" s="111">
        <v>5.5398557677972082E-2</v>
      </c>
      <c r="E334" s="230">
        <v>5.5398557677972082E-2</v>
      </c>
      <c r="F334" s="230">
        <v>5.5398557677972082E-2</v>
      </c>
      <c r="G334" s="230">
        <v>5.5398557677972082E-2</v>
      </c>
      <c r="H334" s="230">
        <v>5.5398557677972082E-2</v>
      </c>
      <c r="I334" s="230">
        <v>5.5398557677972082E-2</v>
      </c>
      <c r="J334" s="230">
        <v>5.5398557677972082E-2</v>
      </c>
      <c r="K334" s="230">
        <v>6.7311553708778948E-2</v>
      </c>
      <c r="L334" s="230">
        <v>6.7311553708778948E-2</v>
      </c>
      <c r="M334" s="230">
        <v>5.5398557677972082E-2</v>
      </c>
      <c r="N334" s="230">
        <v>5.5398557677972082E-2</v>
      </c>
      <c r="O334" s="230">
        <v>5.5398557677972082E-2</v>
      </c>
      <c r="P334" s="230">
        <v>5.5398557677972082E-2</v>
      </c>
      <c r="Q334" s="230">
        <v>5.5398557677972082E-2</v>
      </c>
      <c r="R334" s="230">
        <v>5.5398557677972082E-2</v>
      </c>
      <c r="S334" s="230">
        <v>6.7311553708778948E-2</v>
      </c>
      <c r="T334" s="1063">
        <v>6.7311553708778948E-2</v>
      </c>
      <c r="U334" s="230"/>
      <c r="V334" s="230"/>
      <c r="W334" s="230"/>
      <c r="X334" s="230"/>
      <c r="Y334" s="230"/>
      <c r="AF334" s="230"/>
      <c r="AG334" s="230"/>
      <c r="AH334" s="230"/>
      <c r="AI334" s="511">
        <v>5.5398557677972082E-2</v>
      </c>
      <c r="AJ334" s="172">
        <v>5.5398557677972082E-2</v>
      </c>
      <c r="AK334" s="172">
        <v>5.5398557677972082E-2</v>
      </c>
      <c r="AL334" s="172">
        <v>5.5398557677972082E-2</v>
      </c>
      <c r="AM334" s="172">
        <v>5.5398557677972082E-2</v>
      </c>
      <c r="AN334" s="1067">
        <v>5.5398557677972082E-2</v>
      </c>
      <c r="AO334" s="172"/>
      <c r="AP334" s="172"/>
      <c r="AQ334" s="172"/>
      <c r="AR334" s="172"/>
      <c r="AS334" s="172"/>
      <c r="AT334" s="257">
        <v>6.7311553708778948E-2</v>
      </c>
      <c r="AU334" s="230">
        <v>6.7311553708778948E-2</v>
      </c>
      <c r="AV334" s="230">
        <v>5.5398557677972082E-2</v>
      </c>
      <c r="AW334" s="230">
        <v>5.5398557677972082E-2</v>
      </c>
      <c r="AX334" s="230">
        <v>5.5398557677972082E-2</v>
      </c>
      <c r="AY334" s="230">
        <v>5.5398557677972082E-2</v>
      </c>
      <c r="AZ334" s="230">
        <v>5.5398557677972082E-2</v>
      </c>
      <c r="BA334" s="230">
        <v>5.5398557677972082E-2</v>
      </c>
      <c r="BB334" s="1063">
        <v>6.7311553708778948E-2</v>
      </c>
      <c r="BC334" s="230"/>
      <c r="BD334" s="230"/>
      <c r="BE334" s="230"/>
      <c r="BF334" s="230"/>
      <c r="BG334" s="230"/>
      <c r="BH334" s="257">
        <v>5.5398557677972082E-2</v>
      </c>
      <c r="BI334" s="230">
        <v>5.5398557677972082E-2</v>
      </c>
      <c r="BJ334" s="230">
        <v>5.5398557677972082E-2</v>
      </c>
      <c r="BK334" s="230">
        <v>5.5398557677972082E-2</v>
      </c>
      <c r="BL334" s="230">
        <v>6.7311553708778948E-2</v>
      </c>
      <c r="BM334" s="230">
        <v>5.5398557677972082E-2</v>
      </c>
      <c r="BN334" s="1225">
        <v>5.5398557677972082E-2</v>
      </c>
      <c r="BO334" s="864"/>
      <c r="BP334" s="864"/>
      <c r="BQ334" s="864"/>
      <c r="BR334" s="864"/>
      <c r="BS334" s="1179"/>
      <c r="BT334" s="864"/>
      <c r="BU334" s="864"/>
      <c r="BV334" s="864"/>
      <c r="BW334" s="864"/>
      <c r="BX334" s="864"/>
      <c r="BY334" s="935">
        <v>6.7311553708778948E-2</v>
      </c>
      <c r="BZ334" s="230">
        <v>6.7311553708778948E-2</v>
      </c>
      <c r="CA334" s="230">
        <v>6.7311553708778948E-2</v>
      </c>
      <c r="CB334" s="230">
        <v>6.7311553708778948E-2</v>
      </c>
      <c r="CC334" s="1063">
        <v>6.7311553708778948E-2</v>
      </c>
      <c r="CD334" s="230"/>
      <c r="CE334" s="230"/>
      <c r="CF334" s="230"/>
      <c r="CG334" s="230"/>
      <c r="CH334" s="230"/>
      <c r="CI334" s="230"/>
      <c r="CJ334" s="230"/>
      <c r="CK334" s="257">
        <v>-4.7640877550323424E-3</v>
      </c>
      <c r="CL334" s="230">
        <v>-4.7640877550323424E-3</v>
      </c>
      <c r="CM334" s="230">
        <v>-4.7640877550323424E-3</v>
      </c>
      <c r="CN334" s="230">
        <v>-4.7640877550323424E-3</v>
      </c>
      <c r="CO334" s="1063">
        <v>-4.7640877550323424E-3</v>
      </c>
      <c r="CP334" s="230"/>
      <c r="CQ334" s="230"/>
      <c r="CR334" s="230"/>
      <c r="CS334" s="230"/>
      <c r="CT334" s="230"/>
      <c r="CU334" s="257">
        <v>-4.7640877550323424E-3</v>
      </c>
      <c r="CV334" s="230">
        <v>-4.7640877550323424E-3</v>
      </c>
      <c r="CW334" s="230">
        <v>-4.7640877550323424E-3</v>
      </c>
      <c r="CX334" s="1063">
        <v>-4.7640877550323424E-3</v>
      </c>
      <c r="DD334" s="985"/>
      <c r="DE334" s="864"/>
      <c r="DF334" s="864"/>
      <c r="DG334" s="864"/>
      <c r="DH334" s="864"/>
      <c r="DI334" s="864"/>
      <c r="DJ334" s="864"/>
      <c r="DK334" s="864"/>
      <c r="DL334" s="1126"/>
      <c r="DM334" s="864"/>
      <c r="DN334" s="864"/>
      <c r="DO334" s="864"/>
      <c r="DP334" s="864"/>
      <c r="DQ334" s="864"/>
      <c r="DR334" s="1012"/>
      <c r="DS334" s="864"/>
      <c r="DT334" s="864"/>
      <c r="DU334" s="864"/>
      <c r="DV334" s="864"/>
      <c r="DW334" s="864"/>
      <c r="DX334" s="1126"/>
      <c r="DY334" s="864"/>
      <c r="DZ334" s="864"/>
      <c r="EA334" s="864"/>
      <c r="EB334" s="864"/>
      <c r="EC334" s="864"/>
      <c r="ED334" s="257">
        <v>6.7311553708778948E-2</v>
      </c>
      <c r="EE334" s="864"/>
      <c r="EF334" s="864"/>
      <c r="EG334" s="864"/>
      <c r="EH334" s="864"/>
      <c r="EI334" s="864"/>
      <c r="EJ334" s="864"/>
      <c r="EK334" s="864"/>
      <c r="EL334" s="1126"/>
      <c r="EM334" s="864"/>
      <c r="EN334" s="864"/>
      <c r="ER334" s="1253"/>
      <c r="ES334" s="257">
        <v>-4.7640877550323424E-3</v>
      </c>
      <c r="ET334" s="230">
        <v>-4.7640877550323424E-3</v>
      </c>
      <c r="EU334" s="230">
        <v>-4.7640877550323424E-3</v>
      </c>
      <c r="EV334" s="230"/>
      <c r="EW334" s="1131"/>
      <c r="EX334" s="580" t="s">
        <v>740</v>
      </c>
      <c r="EY334" s="230">
        <v>4.5777727756976638E-2</v>
      </c>
      <c r="EZ334" s="230">
        <v>4.5777727756976638E-2</v>
      </c>
      <c r="FA334" s="230">
        <v>4.5777727756976638E-2</v>
      </c>
      <c r="FB334" s="230">
        <v>4.5777727756976638E-2</v>
      </c>
      <c r="FC334" s="230">
        <v>4.5777727756976638E-2</v>
      </c>
      <c r="FD334" s="230">
        <v>4.5777727756976638E-2</v>
      </c>
      <c r="FE334" s="230">
        <v>4.5777727756976638E-2</v>
      </c>
      <c r="FF334" s="230">
        <v>4.5777727756976638E-2</v>
      </c>
      <c r="FG334" s="230">
        <v>4.5777727756976638E-2</v>
      </c>
      <c r="FH334" s="230">
        <v>4.5777727756976638E-2</v>
      </c>
      <c r="FI334" s="230">
        <v>4.5777727756976638E-2</v>
      </c>
      <c r="FJ334" s="230">
        <v>4.5777727756976638E-2</v>
      </c>
      <c r="FK334" s="230">
        <v>4.5777727756976638E-2</v>
      </c>
      <c r="FL334" s="230">
        <v>4.5777727756976638E-2</v>
      </c>
      <c r="FM334" s="230">
        <v>4.5777727756976638E-2</v>
      </c>
      <c r="FN334" s="230">
        <v>4.5777727756976638E-2</v>
      </c>
      <c r="FO334" s="230">
        <v>4.5777727756976638E-2</v>
      </c>
      <c r="FP334" s="230">
        <v>4.5777727756976638E-2</v>
      </c>
      <c r="FQ334" s="1385">
        <v>4.5777727756976638E-2</v>
      </c>
      <c r="FR334" s="230">
        <v>0.20952022987666652</v>
      </c>
      <c r="FS334" s="230">
        <v>0.20952022987666652</v>
      </c>
      <c r="FT334" s="230">
        <v>0.20952022987666652</v>
      </c>
      <c r="FU334" s="230">
        <v>0.20952022987666652</v>
      </c>
      <c r="FV334" s="230">
        <v>-7.9746128498738855E-2</v>
      </c>
      <c r="FW334" s="230">
        <v>0.20952022987666652</v>
      </c>
      <c r="FX334" s="230">
        <v>0.20952022987666652</v>
      </c>
      <c r="FY334" s="230">
        <v>0.20952022987666652</v>
      </c>
      <c r="FZ334" s="230">
        <v>-7.9746128498738855E-2</v>
      </c>
      <c r="GA334" s="230">
        <v>-7.9746128498738855E-2</v>
      </c>
      <c r="GB334" s="230">
        <v>0.20952022987666652</v>
      </c>
      <c r="GC334" s="230">
        <v>-7.9746128498738855E-2</v>
      </c>
      <c r="GD334" s="230">
        <v>-7.9746128498738855E-2</v>
      </c>
      <c r="GE334" s="230">
        <v>-7.9746128498738855E-2</v>
      </c>
      <c r="GF334" s="230">
        <v>-7.9746128498738855E-2</v>
      </c>
      <c r="GG334" s="230">
        <v>-7.9746128498738855E-2</v>
      </c>
      <c r="GH334" s="230">
        <v>-7.9746128498738855E-2</v>
      </c>
      <c r="GI334" s="230">
        <v>0.20952022987666652</v>
      </c>
      <c r="GJ334" s="230">
        <v>0.20952022987666652</v>
      </c>
      <c r="GK334" s="230">
        <v>0.20952022987666652</v>
      </c>
      <c r="GL334" s="230">
        <v>0.20952022987666652</v>
      </c>
      <c r="GM334" s="165">
        <v>0.11295038208466313</v>
      </c>
      <c r="GN334" s="111">
        <v>0.11295038208466313</v>
      </c>
      <c r="GO334" s="111">
        <v>0.11295038208466313</v>
      </c>
      <c r="GP334" s="111">
        <v>0.11295038208466313</v>
      </c>
      <c r="GQ334" s="111">
        <v>0.11295038208466313</v>
      </c>
      <c r="GR334" s="111">
        <v>0.11295038208466313</v>
      </c>
      <c r="GS334" s="111">
        <v>0.11295038208466313</v>
      </c>
      <c r="GT334" s="111">
        <v>0.11295038208466313</v>
      </c>
      <c r="GU334" s="111">
        <v>0.11295038208466313</v>
      </c>
      <c r="GV334" s="111">
        <v>0.11295038208466313</v>
      </c>
      <c r="GW334" s="111">
        <v>0.11295038208466313</v>
      </c>
      <c r="GX334" s="111">
        <v>0.11295038208466313</v>
      </c>
      <c r="GY334" s="111">
        <v>0.11295038208466313</v>
      </c>
      <c r="GZ334" s="111">
        <v>0.11295038208466313</v>
      </c>
      <c r="HA334" s="111">
        <v>0.11295038208466313</v>
      </c>
      <c r="HB334" s="111">
        <v>0.11295038208466313</v>
      </c>
      <c r="HC334" s="111">
        <v>0.11295038208466313</v>
      </c>
      <c r="HD334" s="111">
        <v>0.11295038208466313</v>
      </c>
      <c r="HE334" s="111">
        <v>0.11295038208466313</v>
      </c>
      <c r="HF334" s="111">
        <v>0.11295038208466313</v>
      </c>
      <c r="HG334" s="111">
        <v>0.11295038208466313</v>
      </c>
      <c r="HH334" s="111">
        <v>0.11295038208466313</v>
      </c>
      <c r="HI334" s="230">
        <v>-0.15949225699747771</v>
      </c>
    </row>
    <row r="335" spans="1:217" s="60" customFormat="1" x14ac:dyDescent="0.25">
      <c r="A335" s="580" t="s">
        <v>755</v>
      </c>
      <c r="B335" s="640"/>
      <c r="C335" s="936">
        <v>1.6530011659886656</v>
      </c>
      <c r="D335" s="111">
        <v>1.6530011659886656</v>
      </c>
      <c r="E335" s="230">
        <v>1.6530011659886656</v>
      </c>
      <c r="F335" s="230">
        <v>1.6530011659886656</v>
      </c>
      <c r="G335" s="230">
        <v>1.6530011659886656</v>
      </c>
      <c r="H335" s="230">
        <v>1.6530011659886656</v>
      </c>
      <c r="I335" s="230">
        <v>1.6530011659886656</v>
      </c>
      <c r="J335" s="230">
        <v>1.6530011659886656</v>
      </c>
      <c r="K335" s="230">
        <v>1.9108585897150145</v>
      </c>
      <c r="L335" s="230">
        <v>1.9108585897150145</v>
      </c>
      <c r="M335" s="230">
        <v>1.6530011659886656</v>
      </c>
      <c r="N335" s="230">
        <v>1.6530011659886656</v>
      </c>
      <c r="O335" s="230">
        <v>1.6530011659886656</v>
      </c>
      <c r="P335" s="230">
        <v>1.6530011659886656</v>
      </c>
      <c r="Q335" s="230">
        <v>1.6530011659886656</v>
      </c>
      <c r="R335" s="230">
        <v>1.6530011659886656</v>
      </c>
      <c r="S335" s="230">
        <v>1.9108585897150145</v>
      </c>
      <c r="T335" s="1063">
        <v>1.9108585897150145</v>
      </c>
      <c r="U335" s="230"/>
      <c r="V335" s="230"/>
      <c r="W335" s="230"/>
      <c r="X335" s="230"/>
      <c r="Y335" s="230"/>
      <c r="AF335" s="230"/>
      <c r="AG335" s="230"/>
      <c r="AH335" s="230"/>
      <c r="AI335" s="511">
        <v>1.6530011659886656</v>
      </c>
      <c r="AJ335" s="172">
        <v>1.6530011659886656</v>
      </c>
      <c r="AK335" s="172">
        <v>1.6530011659886656</v>
      </c>
      <c r="AL335" s="172">
        <v>1.6530011659886656</v>
      </c>
      <c r="AM335" s="172">
        <v>1.6530011659886656</v>
      </c>
      <c r="AN335" s="1067">
        <v>1.6530011659886656</v>
      </c>
      <c r="AO335" s="172"/>
      <c r="AP335" s="172"/>
      <c r="AQ335" s="172"/>
      <c r="AR335" s="172"/>
      <c r="AS335" s="172"/>
      <c r="AT335" s="257">
        <v>1.9108585897150145</v>
      </c>
      <c r="AU335" s="230">
        <v>1.9108585897150145</v>
      </c>
      <c r="AV335" s="230">
        <v>1.6530011659886656</v>
      </c>
      <c r="AW335" s="230">
        <v>1.6530011659886656</v>
      </c>
      <c r="AX335" s="230">
        <v>1.6530011659886656</v>
      </c>
      <c r="AY335" s="230">
        <v>1.6530011659886656</v>
      </c>
      <c r="AZ335" s="230">
        <v>1.6530011659886656</v>
      </c>
      <c r="BA335" s="230">
        <v>1.6530011659886656</v>
      </c>
      <c r="BB335" s="1063">
        <v>1.9108585897150145</v>
      </c>
      <c r="BC335" s="230"/>
      <c r="BD335" s="230"/>
      <c r="BE335" s="230"/>
      <c r="BF335" s="230"/>
      <c r="BG335" s="230"/>
      <c r="BH335" s="257">
        <v>1.6530011659886656</v>
      </c>
      <c r="BI335" s="230">
        <v>1.6530011659886656</v>
      </c>
      <c r="BJ335" s="230">
        <v>1.6530011659886656</v>
      </c>
      <c r="BK335" s="230">
        <v>1.6530011659886656</v>
      </c>
      <c r="BL335" s="230">
        <v>1.9108585897150145</v>
      </c>
      <c r="BM335" s="230">
        <v>1.6530011659886656</v>
      </c>
      <c r="BN335" s="1225">
        <v>1.6530011659886656</v>
      </c>
      <c r="BO335" s="864"/>
      <c r="BP335" s="864"/>
      <c r="BQ335" s="864"/>
      <c r="BR335" s="864"/>
      <c r="BS335" s="1179"/>
      <c r="BT335" s="864"/>
      <c r="BU335" s="864"/>
      <c r="BV335" s="864"/>
      <c r="BW335" s="864"/>
      <c r="BX335" s="864"/>
      <c r="BY335" s="935">
        <v>1.9108585897150145</v>
      </c>
      <c r="BZ335" s="230">
        <v>1.9108585897150145</v>
      </c>
      <c r="CA335" s="230">
        <v>1.9108585897150145</v>
      </c>
      <c r="CB335" s="230">
        <v>1.9108585897150145</v>
      </c>
      <c r="CC335" s="1063">
        <v>1.9108585897150145</v>
      </c>
      <c r="CD335" s="230"/>
      <c r="CE335" s="230"/>
      <c r="CF335" s="230"/>
      <c r="CG335" s="230"/>
      <c r="CH335" s="230"/>
      <c r="CI335" s="230"/>
      <c r="CJ335" s="230"/>
      <c r="CK335" s="257">
        <v>2.1306433651059296</v>
      </c>
      <c r="CL335" s="230">
        <v>2.1306433651059296</v>
      </c>
      <c r="CM335" s="230">
        <v>2.1306433651059296</v>
      </c>
      <c r="CN335" s="230">
        <v>2.1306433651059296</v>
      </c>
      <c r="CO335" s="1063">
        <v>2.1306433651059296</v>
      </c>
      <c r="CP335" s="230"/>
      <c r="CQ335" s="230"/>
      <c r="CR335" s="230"/>
      <c r="CS335" s="230"/>
      <c r="CT335" s="230"/>
      <c r="CU335" s="257">
        <v>2.1306433651059296</v>
      </c>
      <c r="CV335" s="230">
        <v>2.1306433651059296</v>
      </c>
      <c r="CW335" s="230">
        <v>2.1306433651059296</v>
      </c>
      <c r="CX335" s="1063">
        <v>2.1306433651059296</v>
      </c>
      <c r="DD335" s="985"/>
      <c r="DE335" s="864"/>
      <c r="DF335" s="864"/>
      <c r="DG335" s="864"/>
      <c r="DH335" s="864"/>
      <c r="DI335" s="864"/>
      <c r="DJ335" s="864"/>
      <c r="DK335" s="864"/>
      <c r="DL335" s="1126"/>
      <c r="DM335" s="864"/>
      <c r="DN335" s="864"/>
      <c r="DO335" s="864"/>
      <c r="DP335" s="864"/>
      <c r="DQ335" s="864"/>
      <c r="DR335" s="1012"/>
      <c r="DS335" s="864"/>
      <c r="DT335" s="864"/>
      <c r="DU335" s="864"/>
      <c r="DV335" s="864"/>
      <c r="DW335" s="864"/>
      <c r="DX335" s="1126"/>
      <c r="DY335" s="864"/>
      <c r="DZ335" s="864"/>
      <c r="EA335" s="864"/>
      <c r="EB335" s="864"/>
      <c r="EC335" s="864"/>
      <c r="ED335" s="257">
        <v>1.9108585897150145</v>
      </c>
      <c r="EE335" s="864"/>
      <c r="EF335" s="864"/>
      <c r="EG335" s="864"/>
      <c r="EH335" s="864"/>
      <c r="EI335" s="864"/>
      <c r="EJ335" s="864"/>
      <c r="EK335" s="864"/>
      <c r="EL335" s="1126"/>
      <c r="EM335" s="864"/>
      <c r="EN335" s="864"/>
      <c r="ER335" s="1253"/>
      <c r="ES335" s="257">
        <v>2.1306433651059296</v>
      </c>
      <c r="ET335" s="230">
        <v>2.1306433651059296</v>
      </c>
      <c r="EU335" s="230">
        <v>2.1306433651059296</v>
      </c>
      <c r="EV335" s="230"/>
      <c r="EW335" s="1131"/>
      <c r="EX335" s="580" t="s">
        <v>755</v>
      </c>
      <c r="EY335" s="230">
        <v>4.4397027395545985</v>
      </c>
      <c r="EZ335" s="230">
        <v>4.4397027395545985</v>
      </c>
      <c r="FA335" s="230">
        <v>4.4397027395545985</v>
      </c>
      <c r="FB335" s="230">
        <v>4.4397027395545985</v>
      </c>
      <c r="FC335" s="230">
        <v>4.4397027395545985</v>
      </c>
      <c r="FD335" s="230">
        <v>4.4397027395545985</v>
      </c>
      <c r="FE335" s="230">
        <v>4.4397027395545985</v>
      </c>
      <c r="FF335" s="230">
        <v>4.4397027395545985</v>
      </c>
      <c r="FG335" s="230">
        <v>4.4397027395545985</v>
      </c>
      <c r="FH335" s="230">
        <v>4.4397027395545985</v>
      </c>
      <c r="FI335" s="230">
        <v>4.4397027395545985</v>
      </c>
      <c r="FJ335" s="230">
        <v>4.4397027395545985</v>
      </c>
      <c r="FK335" s="230">
        <v>4.4397027395545985</v>
      </c>
      <c r="FL335" s="230">
        <v>4.4397027395545985</v>
      </c>
      <c r="FM335" s="230">
        <v>4.4397027395545985</v>
      </c>
      <c r="FN335" s="230">
        <v>4.4397027395545985</v>
      </c>
      <c r="FO335" s="230">
        <v>4.4397027395545985</v>
      </c>
      <c r="FP335" s="230">
        <v>4.4397027395545985</v>
      </c>
      <c r="FQ335" s="1385">
        <v>4.4397027395545985</v>
      </c>
      <c r="FR335" s="230">
        <v>5.7072668767404302</v>
      </c>
      <c r="FS335" s="230">
        <v>5.7072668767404302</v>
      </c>
      <c r="FT335" s="230">
        <v>5.7072668767404302</v>
      </c>
      <c r="FU335" s="230">
        <v>5.7072668767404302</v>
      </c>
      <c r="FV335" s="230">
        <v>4.8110819085251819</v>
      </c>
      <c r="FW335" s="230">
        <v>5.7072668767404302</v>
      </c>
      <c r="FX335" s="230">
        <v>5.7072668767404302</v>
      </c>
      <c r="FY335" s="230">
        <v>5.7072668767404302</v>
      </c>
      <c r="FZ335" s="230">
        <v>4.8110819085251819</v>
      </c>
      <c r="GA335" s="230">
        <v>4.8110819085251819</v>
      </c>
      <c r="GB335" s="230">
        <v>5.7072668767404302</v>
      </c>
      <c r="GC335" s="230">
        <v>4.8110819085251819</v>
      </c>
      <c r="GD335" s="230">
        <v>4.8110819085251819</v>
      </c>
      <c r="GE335" s="230">
        <v>4.8110819085251819</v>
      </c>
      <c r="GF335" s="230">
        <v>4.8110819085251819</v>
      </c>
      <c r="GG335" s="230">
        <v>4.8110819085251819</v>
      </c>
      <c r="GH335" s="230">
        <v>4.8110819085251819</v>
      </c>
      <c r="GI335" s="230">
        <v>5.7072668767404302</v>
      </c>
      <c r="GJ335" s="230">
        <v>5.7072668767404302</v>
      </c>
      <c r="GK335" s="230">
        <v>5.7072668767404302</v>
      </c>
      <c r="GL335" s="230">
        <v>5.7072668767404302</v>
      </c>
      <c r="GM335" s="165">
        <v>2.635295373919138</v>
      </c>
      <c r="GN335" s="111">
        <v>2.635295373919138</v>
      </c>
      <c r="GO335" s="111">
        <v>2.635295373919138</v>
      </c>
      <c r="GP335" s="111">
        <v>2.635295373919138</v>
      </c>
      <c r="GQ335" s="111">
        <v>2.635295373919138</v>
      </c>
      <c r="GR335" s="111">
        <v>2.635295373919138</v>
      </c>
      <c r="GS335" s="111">
        <v>2.635295373919138</v>
      </c>
      <c r="GT335" s="111">
        <v>2.635295373919138</v>
      </c>
      <c r="GU335" s="111">
        <v>2.635295373919138</v>
      </c>
      <c r="GV335" s="111">
        <v>2.635295373919138</v>
      </c>
      <c r="GW335" s="111">
        <v>2.635295373919138</v>
      </c>
      <c r="GX335" s="111">
        <v>2.635295373919138</v>
      </c>
      <c r="GY335" s="111">
        <v>2.635295373919138</v>
      </c>
      <c r="GZ335" s="111">
        <v>2.635295373919138</v>
      </c>
      <c r="HA335" s="111">
        <v>2.635295373919138</v>
      </c>
      <c r="HB335" s="111">
        <v>2.635295373919138</v>
      </c>
      <c r="HC335" s="111">
        <v>2.635295373919138</v>
      </c>
      <c r="HD335" s="111">
        <v>2.635295373919138</v>
      </c>
      <c r="HE335" s="111">
        <v>2.635295373919138</v>
      </c>
      <c r="HF335" s="111">
        <v>2.635295373919138</v>
      </c>
      <c r="HG335" s="111">
        <v>2.635295373919138</v>
      </c>
      <c r="HH335" s="111">
        <v>2.635295373919138</v>
      </c>
      <c r="HI335" s="230">
        <v>9.6221638170503638</v>
      </c>
    </row>
    <row r="336" spans="1:217" s="60" customFormat="1" x14ac:dyDescent="0.25">
      <c r="A336" s="580" t="s">
        <v>756</v>
      </c>
      <c r="B336" s="640"/>
      <c r="C336" s="936">
        <v>0.12859507573568418</v>
      </c>
      <c r="D336" s="111">
        <v>0.12859507573568418</v>
      </c>
      <c r="E336" s="230">
        <v>0.12859507573568418</v>
      </c>
      <c r="F336" s="230">
        <v>0.12859507573568418</v>
      </c>
      <c r="G336" s="230">
        <v>0.12859507573568418</v>
      </c>
      <c r="H336" s="230">
        <v>0.12859507573568418</v>
      </c>
      <c r="I336" s="230">
        <v>0.12859507573568418</v>
      </c>
      <c r="J336" s="230">
        <v>0.12859507573568418</v>
      </c>
      <c r="K336" s="230">
        <v>5.6881913671179785E-2</v>
      </c>
      <c r="L336" s="230">
        <v>5.6881913671179785E-2</v>
      </c>
      <c r="M336" s="230">
        <v>0.12859507573568418</v>
      </c>
      <c r="N336" s="230">
        <v>0.12859507573568418</v>
      </c>
      <c r="O336" s="230">
        <v>0.12859507573568418</v>
      </c>
      <c r="P336" s="230">
        <v>0.12859507573568418</v>
      </c>
      <c r="Q336" s="230">
        <v>0.12859507573568418</v>
      </c>
      <c r="R336" s="230">
        <v>0.12859507573568418</v>
      </c>
      <c r="S336" s="230">
        <v>5.6881913671179785E-2</v>
      </c>
      <c r="T336" s="1063">
        <v>5.6881913671179785E-2</v>
      </c>
      <c r="U336" s="230"/>
      <c r="V336" s="230"/>
      <c r="W336" s="230"/>
      <c r="X336" s="230"/>
      <c r="Y336" s="230"/>
      <c r="AF336" s="230"/>
      <c r="AG336" s="230"/>
      <c r="AH336" s="230"/>
      <c r="AI336" s="511">
        <v>0.12859507573568418</v>
      </c>
      <c r="AJ336" s="172">
        <v>0.12859507573568418</v>
      </c>
      <c r="AK336" s="172">
        <v>0.12859507573568418</v>
      </c>
      <c r="AL336" s="172">
        <v>0.12859507573568418</v>
      </c>
      <c r="AM336" s="172">
        <v>0.12859507573568418</v>
      </c>
      <c r="AN336" s="1067">
        <v>0.12859507573568418</v>
      </c>
      <c r="AO336" s="172"/>
      <c r="AP336" s="172"/>
      <c r="AQ336" s="172"/>
      <c r="AR336" s="172"/>
      <c r="AS336" s="172"/>
      <c r="AT336" s="257">
        <v>5.6881913671179785E-2</v>
      </c>
      <c r="AU336" s="230">
        <v>5.6881913671179785E-2</v>
      </c>
      <c r="AV336" s="230">
        <v>0.12859507573568418</v>
      </c>
      <c r="AW336" s="230">
        <v>0.12859507573568418</v>
      </c>
      <c r="AX336" s="230">
        <v>0.12859507573568418</v>
      </c>
      <c r="AY336" s="230">
        <v>0.12859507573568418</v>
      </c>
      <c r="AZ336" s="230">
        <v>0.12859507573568418</v>
      </c>
      <c r="BA336" s="230">
        <v>0.12859507573568418</v>
      </c>
      <c r="BB336" s="1063">
        <v>5.6881913671179785E-2</v>
      </c>
      <c r="BC336" s="230"/>
      <c r="BD336" s="230"/>
      <c r="BE336" s="230"/>
      <c r="BF336" s="230"/>
      <c r="BG336" s="230"/>
      <c r="BH336" s="257">
        <v>0.12859507573568418</v>
      </c>
      <c r="BI336" s="230">
        <v>0.12859507573568418</v>
      </c>
      <c r="BJ336" s="230">
        <v>0.12859507573568418</v>
      </c>
      <c r="BK336" s="230">
        <v>0.12859507573568418</v>
      </c>
      <c r="BL336" s="230">
        <v>5.6881913671179785E-2</v>
      </c>
      <c r="BM336" s="230">
        <v>0.12859507573568418</v>
      </c>
      <c r="BN336" s="1225">
        <v>0.12859507573568418</v>
      </c>
      <c r="BO336" s="864"/>
      <c r="BP336" s="864"/>
      <c r="BQ336" s="864"/>
      <c r="BR336" s="864"/>
      <c r="BS336" s="1179"/>
      <c r="BT336" s="864"/>
      <c r="BU336" s="864"/>
      <c r="BV336" s="864"/>
      <c r="BW336" s="864"/>
      <c r="BX336" s="864"/>
      <c r="BY336" s="935">
        <v>5.6881913671179785E-2</v>
      </c>
      <c r="BZ336" s="230">
        <v>5.6881913671179785E-2</v>
      </c>
      <c r="CA336" s="230">
        <v>5.6881913671179785E-2</v>
      </c>
      <c r="CB336" s="230">
        <v>5.6881913671179785E-2</v>
      </c>
      <c r="CC336" s="1063">
        <v>5.6881913671179785E-2</v>
      </c>
      <c r="CD336" s="230"/>
      <c r="CE336" s="230"/>
      <c r="CF336" s="230"/>
      <c r="CG336" s="230"/>
      <c r="CH336" s="230"/>
      <c r="CI336" s="230"/>
      <c r="CJ336" s="230"/>
      <c r="CK336" s="257">
        <v>0.11267280206600105</v>
      </c>
      <c r="CL336" s="230">
        <v>0.11267280206600105</v>
      </c>
      <c r="CM336" s="230">
        <v>0.11267280206600105</v>
      </c>
      <c r="CN336" s="230">
        <v>0.11267280206600105</v>
      </c>
      <c r="CO336" s="1063">
        <v>0.11267280206600105</v>
      </c>
      <c r="CP336" s="230"/>
      <c r="CQ336" s="230"/>
      <c r="CR336" s="230"/>
      <c r="CS336" s="230"/>
      <c r="CT336" s="230"/>
      <c r="CU336" s="257">
        <v>0.11267280206600105</v>
      </c>
      <c r="CV336" s="230">
        <v>0.11267280206600105</v>
      </c>
      <c r="CW336" s="230">
        <v>0.11267280206600105</v>
      </c>
      <c r="CX336" s="1063">
        <v>0.11267280206600105</v>
      </c>
      <c r="DD336" s="985"/>
      <c r="DE336" s="864"/>
      <c r="DF336" s="864"/>
      <c r="DG336" s="864"/>
      <c r="DH336" s="864"/>
      <c r="DI336" s="864"/>
      <c r="DJ336" s="864"/>
      <c r="DK336" s="864"/>
      <c r="DL336" s="1126"/>
      <c r="DM336" s="864"/>
      <c r="DN336" s="864"/>
      <c r="DO336" s="864"/>
      <c r="DP336" s="864"/>
      <c r="DQ336" s="864"/>
      <c r="DR336" s="1012"/>
      <c r="DS336" s="864"/>
      <c r="DT336" s="864"/>
      <c r="DU336" s="864"/>
      <c r="DV336" s="864"/>
      <c r="DW336" s="864"/>
      <c r="DX336" s="1126"/>
      <c r="DY336" s="864"/>
      <c r="DZ336" s="864"/>
      <c r="EA336" s="864"/>
      <c r="EB336" s="864"/>
      <c r="EC336" s="864"/>
      <c r="ED336" s="257">
        <v>5.6881913671179785E-2</v>
      </c>
      <c r="EE336" s="864"/>
      <c r="EF336" s="864"/>
      <c r="EG336" s="864"/>
      <c r="EH336" s="864"/>
      <c r="EI336" s="864"/>
      <c r="EJ336" s="864"/>
      <c r="EK336" s="864"/>
      <c r="EL336" s="1126"/>
      <c r="EM336" s="864"/>
      <c r="EN336" s="864"/>
      <c r="ER336" s="1253"/>
      <c r="ES336" s="257">
        <v>0.11267280206600105</v>
      </c>
      <c r="ET336" s="230">
        <v>0.11267280206600105</v>
      </c>
      <c r="EU336" s="230">
        <v>0.11267280206600105</v>
      </c>
      <c r="EV336" s="230"/>
      <c r="EW336" s="1131"/>
      <c r="EX336" s="580" t="s">
        <v>756</v>
      </c>
      <c r="EY336" s="230">
        <v>-0.25643311522162726</v>
      </c>
      <c r="EZ336" s="230">
        <v>-0.25643311522162726</v>
      </c>
      <c r="FA336" s="230">
        <v>-0.25643311522162726</v>
      </c>
      <c r="FB336" s="230">
        <v>-0.25643311522162726</v>
      </c>
      <c r="FC336" s="230">
        <v>-0.25643311522162726</v>
      </c>
      <c r="FD336" s="230">
        <v>-0.25643311522162726</v>
      </c>
      <c r="FE336" s="230">
        <v>-0.25643311522162726</v>
      </c>
      <c r="FF336" s="230">
        <v>-0.25643311522162726</v>
      </c>
      <c r="FG336" s="230">
        <v>-0.25643311522162726</v>
      </c>
      <c r="FH336" s="230">
        <v>-0.25643311522162726</v>
      </c>
      <c r="FI336" s="230">
        <v>-0.25643311522162726</v>
      </c>
      <c r="FJ336" s="230">
        <v>-0.25643311522162726</v>
      </c>
      <c r="FK336" s="230">
        <v>-0.25643311522162726</v>
      </c>
      <c r="FL336" s="230">
        <v>-0.25643311522162726</v>
      </c>
      <c r="FM336" s="230">
        <v>-0.25643311522162726</v>
      </c>
      <c r="FN336" s="230">
        <v>-0.25643311522162726</v>
      </c>
      <c r="FO336" s="230">
        <v>-0.25643311522162726</v>
      </c>
      <c r="FP336" s="230">
        <v>-0.25643311522162726</v>
      </c>
      <c r="FQ336" s="1385">
        <v>-0.25643311522162726</v>
      </c>
      <c r="FR336" s="230">
        <v>0.402058541740276</v>
      </c>
      <c r="FS336" s="230">
        <v>0.402058541740276</v>
      </c>
      <c r="FT336" s="230">
        <v>0.402058541740276</v>
      </c>
      <c r="FU336" s="230">
        <v>0.402058541740276</v>
      </c>
      <c r="FV336" s="230">
        <v>-0.25223452083867137</v>
      </c>
      <c r="FW336" s="230">
        <v>0.402058541740276</v>
      </c>
      <c r="FX336" s="230">
        <v>0.402058541740276</v>
      </c>
      <c r="FY336" s="230">
        <v>0.402058541740276</v>
      </c>
      <c r="FZ336" s="230">
        <v>-0.25223452083867137</v>
      </c>
      <c r="GA336" s="230">
        <v>-0.25223452083867137</v>
      </c>
      <c r="GB336" s="230">
        <v>0.402058541740276</v>
      </c>
      <c r="GC336" s="230">
        <v>-0.25223452083867137</v>
      </c>
      <c r="GD336" s="230">
        <v>-0.25223452083867137</v>
      </c>
      <c r="GE336" s="230">
        <v>-0.25223452083867137</v>
      </c>
      <c r="GF336" s="230">
        <v>-0.25223452083867137</v>
      </c>
      <c r="GG336" s="230">
        <v>-0.25223452083867137</v>
      </c>
      <c r="GH336" s="230">
        <v>-0.25223452083867137</v>
      </c>
      <c r="GI336" s="230">
        <v>0.402058541740276</v>
      </c>
      <c r="GJ336" s="230">
        <v>0.402058541740276</v>
      </c>
      <c r="GK336" s="230">
        <v>0.402058541740276</v>
      </c>
      <c r="GL336" s="230">
        <v>0.402058541740276</v>
      </c>
      <c r="GM336" s="165">
        <v>0.38771266920205427</v>
      </c>
      <c r="GN336" s="111">
        <v>0.38771266920205427</v>
      </c>
      <c r="GO336" s="111">
        <v>0.38771266920205427</v>
      </c>
      <c r="GP336" s="111">
        <v>0.38771266920205427</v>
      </c>
      <c r="GQ336" s="111">
        <v>0.38771266920205427</v>
      </c>
      <c r="GR336" s="111">
        <v>0.38771266920205427</v>
      </c>
      <c r="GS336" s="111">
        <v>0.38771266920205427</v>
      </c>
      <c r="GT336" s="111">
        <v>0.38771266920205427</v>
      </c>
      <c r="GU336" s="111">
        <v>0.38771266920205427</v>
      </c>
      <c r="GV336" s="111">
        <v>0.38771266920205427</v>
      </c>
      <c r="GW336" s="111">
        <v>0.38771266920205427</v>
      </c>
      <c r="GX336" s="111">
        <v>0.38771266920205427</v>
      </c>
      <c r="GY336" s="111">
        <v>0.38771266920205427</v>
      </c>
      <c r="GZ336" s="111">
        <v>0.38771266920205427</v>
      </c>
      <c r="HA336" s="111">
        <v>0.38771266920205427</v>
      </c>
      <c r="HB336" s="111">
        <v>0.38771266920205427</v>
      </c>
      <c r="HC336" s="111">
        <v>0.38771266920205427</v>
      </c>
      <c r="HD336" s="111">
        <v>0.38771266920205427</v>
      </c>
      <c r="HE336" s="111">
        <v>0.38771266920205427</v>
      </c>
      <c r="HF336" s="111">
        <v>0.38771266920205427</v>
      </c>
      <c r="HG336" s="111">
        <v>0.38771266920205427</v>
      </c>
      <c r="HH336" s="111">
        <v>0.38771266920205427</v>
      </c>
      <c r="HI336" s="230">
        <v>-0.50446904167734274</v>
      </c>
    </row>
    <row r="337" spans="1:217" s="60" customFormat="1" x14ac:dyDescent="0.25">
      <c r="A337" s="580" t="s">
        <v>757</v>
      </c>
      <c r="B337" s="640"/>
      <c r="C337" s="936">
        <v>1.7733568889921949</v>
      </c>
      <c r="D337" s="111">
        <v>1.7733568889921949</v>
      </c>
      <c r="E337" s="230">
        <v>1.7733568889921949</v>
      </c>
      <c r="F337" s="230">
        <v>1.7733568889921949</v>
      </c>
      <c r="G337" s="230">
        <v>1.7733568889921949</v>
      </c>
      <c r="H337" s="230">
        <v>1.7733568889921949</v>
      </c>
      <c r="I337" s="230">
        <v>1.7733568889921949</v>
      </c>
      <c r="J337" s="230">
        <v>1.7733568889921949</v>
      </c>
      <c r="K337" s="230">
        <v>2.0823302369843772</v>
      </c>
      <c r="L337" s="230">
        <v>2.0823302369843772</v>
      </c>
      <c r="M337" s="230">
        <v>1.7733568889921949</v>
      </c>
      <c r="N337" s="230">
        <v>1.7733568889921949</v>
      </c>
      <c r="O337" s="230">
        <v>1.7733568889921949</v>
      </c>
      <c r="P337" s="230">
        <v>1.7733568889921949</v>
      </c>
      <c r="Q337" s="230">
        <v>1.7733568889921949</v>
      </c>
      <c r="R337" s="230">
        <v>1.7733568889921949</v>
      </c>
      <c r="S337" s="230">
        <v>2.0823302369843772</v>
      </c>
      <c r="T337" s="1063">
        <v>2.0823302369843772</v>
      </c>
      <c r="U337" s="230"/>
      <c r="V337" s="230"/>
      <c r="W337" s="230"/>
      <c r="X337" s="230"/>
      <c r="Y337" s="230"/>
      <c r="AF337" s="230"/>
      <c r="AG337" s="230"/>
      <c r="AH337" s="230"/>
      <c r="AI337" s="511">
        <v>1.7733568889921949</v>
      </c>
      <c r="AJ337" s="172">
        <v>1.7733568889921949</v>
      </c>
      <c r="AK337" s="172">
        <v>1.7733568889921949</v>
      </c>
      <c r="AL337" s="172">
        <v>1.7733568889921949</v>
      </c>
      <c r="AM337" s="172">
        <v>1.7733568889921949</v>
      </c>
      <c r="AN337" s="1067">
        <v>1.7733568889921949</v>
      </c>
      <c r="AO337" s="172"/>
      <c r="AP337" s="172"/>
      <c r="AQ337" s="172"/>
      <c r="AR337" s="172"/>
      <c r="AS337" s="172"/>
      <c r="AT337" s="257">
        <v>2.0823302369843772</v>
      </c>
      <c r="AU337" s="230">
        <v>2.0823302369843772</v>
      </c>
      <c r="AV337" s="230">
        <v>1.7733568889921949</v>
      </c>
      <c r="AW337" s="230">
        <v>1.7733568889921949</v>
      </c>
      <c r="AX337" s="230">
        <v>1.7733568889921949</v>
      </c>
      <c r="AY337" s="230">
        <v>1.7733568889921949</v>
      </c>
      <c r="AZ337" s="230">
        <v>1.7733568889921949</v>
      </c>
      <c r="BA337" s="230">
        <v>1.7733568889921949</v>
      </c>
      <c r="BB337" s="1063">
        <v>2.0823302369843772</v>
      </c>
      <c r="BC337" s="230"/>
      <c r="BD337" s="230"/>
      <c r="BE337" s="230"/>
      <c r="BF337" s="230"/>
      <c r="BG337" s="230"/>
      <c r="BH337" s="257">
        <v>1.7733568889921949</v>
      </c>
      <c r="BI337" s="230">
        <v>1.7733568889921949</v>
      </c>
      <c r="BJ337" s="230">
        <v>1.7733568889921949</v>
      </c>
      <c r="BK337" s="230">
        <v>1.7733568889921949</v>
      </c>
      <c r="BL337" s="230">
        <v>2.0823302369843772</v>
      </c>
      <c r="BM337" s="230">
        <v>1.7733568889921949</v>
      </c>
      <c r="BN337" s="1225">
        <v>1.7733568889921949</v>
      </c>
      <c r="BO337" s="864"/>
      <c r="BP337" s="864"/>
      <c r="BQ337" s="864"/>
      <c r="BR337" s="864"/>
      <c r="BS337" s="1179"/>
      <c r="BT337" s="864"/>
      <c r="BU337" s="864"/>
      <c r="BV337" s="864"/>
      <c r="BW337" s="864"/>
      <c r="BX337" s="864"/>
      <c r="BY337" s="935">
        <v>2.0823302369843772</v>
      </c>
      <c r="BZ337" s="230">
        <v>2.0823302369843772</v>
      </c>
      <c r="CA337" s="230">
        <v>2.0823302369843772</v>
      </c>
      <c r="CB337" s="230">
        <v>2.0823302369843772</v>
      </c>
      <c r="CC337" s="1063">
        <v>2.0823302369843772</v>
      </c>
      <c r="CD337" s="230"/>
      <c r="CE337" s="230"/>
      <c r="CF337" s="230"/>
      <c r="CG337" s="230"/>
      <c r="CH337" s="230"/>
      <c r="CI337" s="230"/>
      <c r="CJ337" s="230"/>
      <c r="CK337" s="257">
        <v>2.2224596145679154</v>
      </c>
      <c r="CL337" s="230">
        <v>2.2224596145679154</v>
      </c>
      <c r="CM337" s="230">
        <v>2.2224596145679154</v>
      </c>
      <c r="CN337" s="230">
        <v>2.2224596145679154</v>
      </c>
      <c r="CO337" s="1063">
        <v>2.2224596145679154</v>
      </c>
      <c r="CP337" s="230"/>
      <c r="CQ337" s="230"/>
      <c r="CR337" s="230"/>
      <c r="CS337" s="230"/>
      <c r="CT337" s="230"/>
      <c r="CU337" s="257">
        <v>2.2224596145679154</v>
      </c>
      <c r="CV337" s="230">
        <v>2.2224596145679154</v>
      </c>
      <c r="CW337" s="230">
        <v>2.2224596145679154</v>
      </c>
      <c r="CX337" s="1063">
        <v>2.2224596145679154</v>
      </c>
      <c r="DD337" s="985"/>
      <c r="DE337" s="864"/>
      <c r="DF337" s="864"/>
      <c r="DG337" s="864"/>
      <c r="DH337" s="864"/>
      <c r="DI337" s="864"/>
      <c r="DJ337" s="864"/>
      <c r="DK337" s="864"/>
      <c r="DL337" s="1126"/>
      <c r="DM337" s="864"/>
      <c r="DN337" s="864"/>
      <c r="DO337" s="864"/>
      <c r="DP337" s="864"/>
      <c r="DQ337" s="864"/>
      <c r="DR337" s="1012"/>
      <c r="DS337" s="864"/>
      <c r="DT337" s="864"/>
      <c r="DU337" s="864"/>
      <c r="DV337" s="864"/>
      <c r="DW337" s="864"/>
      <c r="DX337" s="1126"/>
      <c r="DY337" s="864"/>
      <c r="DZ337" s="864"/>
      <c r="EA337" s="864"/>
      <c r="EB337" s="864"/>
      <c r="EC337" s="864"/>
      <c r="ED337" s="257">
        <v>2.0823302369843772</v>
      </c>
      <c r="EE337" s="864"/>
      <c r="EF337" s="864"/>
      <c r="EG337" s="864"/>
      <c r="EH337" s="864"/>
      <c r="EI337" s="864"/>
      <c r="EJ337" s="864"/>
      <c r="EK337" s="864"/>
      <c r="EL337" s="1126"/>
      <c r="EM337" s="864"/>
      <c r="EN337" s="864"/>
      <c r="ER337" s="1253"/>
      <c r="ES337" s="257">
        <v>2.2224596145679154</v>
      </c>
      <c r="ET337" s="230">
        <v>2.2224596145679154</v>
      </c>
      <c r="EU337" s="230">
        <v>2.2224596145679154</v>
      </c>
      <c r="EV337" s="230"/>
      <c r="EW337" s="1131"/>
      <c r="EX337" s="580" t="s">
        <v>757</v>
      </c>
      <c r="EY337" s="230">
        <v>4.7279479076268132</v>
      </c>
      <c r="EZ337" s="230">
        <v>4.7279479076268132</v>
      </c>
      <c r="FA337" s="230">
        <v>4.7279479076268132</v>
      </c>
      <c r="FB337" s="230">
        <v>4.7279479076268132</v>
      </c>
      <c r="FC337" s="230">
        <v>4.7279479076268132</v>
      </c>
      <c r="FD337" s="230">
        <v>4.7279479076268132</v>
      </c>
      <c r="FE337" s="230">
        <v>4.7279479076268132</v>
      </c>
      <c r="FF337" s="230">
        <v>4.7279479076268132</v>
      </c>
      <c r="FG337" s="230">
        <v>4.7279479076268132</v>
      </c>
      <c r="FH337" s="230">
        <v>4.7279479076268132</v>
      </c>
      <c r="FI337" s="230">
        <v>4.7279479076268132</v>
      </c>
      <c r="FJ337" s="230">
        <v>4.7279479076268132</v>
      </c>
      <c r="FK337" s="230">
        <v>4.7279479076268132</v>
      </c>
      <c r="FL337" s="230">
        <v>4.7279479076268132</v>
      </c>
      <c r="FM337" s="230">
        <v>4.7279479076268132</v>
      </c>
      <c r="FN337" s="230">
        <v>4.7279479076268132</v>
      </c>
      <c r="FO337" s="230">
        <v>4.7279479076268132</v>
      </c>
      <c r="FP337" s="230">
        <v>4.7279479076268132</v>
      </c>
      <c r="FQ337" s="1385">
        <v>4.7279479076268132</v>
      </c>
      <c r="FR337" s="230">
        <v>5.2570092940033613</v>
      </c>
      <c r="FS337" s="230">
        <v>5.2570092940033613</v>
      </c>
      <c r="FT337" s="230">
        <v>5.2570092940033613</v>
      </c>
      <c r="FU337" s="230">
        <v>5.2570092940033613</v>
      </c>
      <c r="FV337" s="230">
        <v>5.0833624888220861</v>
      </c>
      <c r="FW337" s="230">
        <v>5.2570092940033613</v>
      </c>
      <c r="FX337" s="230">
        <v>5.2570092940033613</v>
      </c>
      <c r="FY337" s="230">
        <v>5.2570092940033613</v>
      </c>
      <c r="FZ337" s="230">
        <v>5.0833624888220861</v>
      </c>
      <c r="GA337" s="230">
        <v>5.0833624888220861</v>
      </c>
      <c r="GB337" s="230">
        <v>5.2570092940033613</v>
      </c>
      <c r="GC337" s="230">
        <v>5.0833624888220861</v>
      </c>
      <c r="GD337" s="230">
        <v>5.0833624888220861</v>
      </c>
      <c r="GE337" s="230">
        <v>5.0833624888220861</v>
      </c>
      <c r="GF337" s="230">
        <v>5.0833624888220861</v>
      </c>
      <c r="GG337" s="230">
        <v>5.0833624888220861</v>
      </c>
      <c r="GH337" s="230">
        <v>5.0833624888220861</v>
      </c>
      <c r="GI337" s="230">
        <v>5.2570092940033613</v>
      </c>
      <c r="GJ337" s="230">
        <v>5.2570092940033613</v>
      </c>
      <c r="GK337" s="230">
        <v>5.2570092940033613</v>
      </c>
      <c r="GL337" s="230">
        <v>5.2570092940033613</v>
      </c>
      <c r="GM337" s="165">
        <v>2.4699007851028187</v>
      </c>
      <c r="GN337" s="111">
        <v>2.4699007851028187</v>
      </c>
      <c r="GO337" s="111">
        <v>2.4699007851028187</v>
      </c>
      <c r="GP337" s="111">
        <v>2.4699007851028187</v>
      </c>
      <c r="GQ337" s="111">
        <v>2.4699007851028187</v>
      </c>
      <c r="GR337" s="111">
        <v>2.4699007851028187</v>
      </c>
      <c r="GS337" s="111">
        <v>2.4699007851028187</v>
      </c>
      <c r="GT337" s="111">
        <v>2.4699007851028187</v>
      </c>
      <c r="GU337" s="111">
        <v>2.4699007851028187</v>
      </c>
      <c r="GV337" s="111">
        <v>2.4699007851028187</v>
      </c>
      <c r="GW337" s="111">
        <v>2.4699007851028187</v>
      </c>
      <c r="GX337" s="111">
        <v>2.4699007851028187</v>
      </c>
      <c r="GY337" s="111">
        <v>2.4699007851028187</v>
      </c>
      <c r="GZ337" s="111">
        <v>2.4699007851028187</v>
      </c>
      <c r="HA337" s="111">
        <v>2.4699007851028187</v>
      </c>
      <c r="HB337" s="111">
        <v>2.4699007851028187</v>
      </c>
      <c r="HC337" s="111">
        <v>2.4699007851028187</v>
      </c>
      <c r="HD337" s="111">
        <v>2.4699007851028187</v>
      </c>
      <c r="HE337" s="111">
        <v>2.4699007851028187</v>
      </c>
      <c r="HF337" s="111">
        <v>2.4699007851028187</v>
      </c>
      <c r="HG337" s="111">
        <v>2.4699007851028187</v>
      </c>
      <c r="HH337" s="111">
        <v>2.4699007851028187</v>
      </c>
      <c r="HI337" s="230">
        <v>10.166724977644172</v>
      </c>
    </row>
    <row r="338" spans="1:217" s="60" customFormat="1" x14ac:dyDescent="0.25">
      <c r="A338" s="580" t="s">
        <v>758</v>
      </c>
      <c r="B338" s="640"/>
      <c r="C338" s="936">
        <v>0.12773677681683715</v>
      </c>
      <c r="D338" s="111">
        <v>0.12773677681683715</v>
      </c>
      <c r="E338" s="230">
        <v>0.12773677681683715</v>
      </c>
      <c r="F338" s="230">
        <v>0.12773677681683715</v>
      </c>
      <c r="G338" s="230">
        <v>0.12773677681683715</v>
      </c>
      <c r="H338" s="230">
        <v>0.12773677681683715</v>
      </c>
      <c r="I338" s="230">
        <v>0.12773677681683715</v>
      </c>
      <c r="J338" s="230">
        <v>0.12773677681683715</v>
      </c>
      <c r="K338" s="230">
        <v>6.7381855746780239E-2</v>
      </c>
      <c r="L338" s="230">
        <v>6.7381855746780239E-2</v>
      </c>
      <c r="M338" s="230">
        <v>0.12773677681683715</v>
      </c>
      <c r="N338" s="230">
        <v>0.12773677681683715</v>
      </c>
      <c r="O338" s="230">
        <v>0.12773677681683715</v>
      </c>
      <c r="P338" s="230">
        <v>0.12773677681683715</v>
      </c>
      <c r="Q338" s="230">
        <v>0.12773677681683715</v>
      </c>
      <c r="R338" s="230">
        <v>0.12773677681683715</v>
      </c>
      <c r="S338" s="230">
        <v>6.7381855746780239E-2</v>
      </c>
      <c r="T338" s="1063">
        <v>6.7381855746780239E-2</v>
      </c>
      <c r="U338" s="230"/>
      <c r="V338" s="230"/>
      <c r="W338" s="230"/>
      <c r="X338" s="230"/>
      <c r="Y338" s="230"/>
      <c r="AF338" s="230"/>
      <c r="AG338" s="230"/>
      <c r="AH338" s="230"/>
      <c r="AI338" s="511">
        <v>0.12773677681683715</v>
      </c>
      <c r="AJ338" s="172">
        <v>0.12773677681683715</v>
      </c>
      <c r="AK338" s="172">
        <v>0.12773677681683715</v>
      </c>
      <c r="AL338" s="172">
        <v>0.12773677681683715</v>
      </c>
      <c r="AM338" s="172">
        <v>0.12773677681683715</v>
      </c>
      <c r="AN338" s="1067">
        <v>0.12773677681683715</v>
      </c>
      <c r="AO338" s="172"/>
      <c r="AP338" s="172"/>
      <c r="AQ338" s="172"/>
      <c r="AR338" s="172"/>
      <c r="AS338" s="172"/>
      <c r="AT338" s="257">
        <v>6.7381855746780239E-2</v>
      </c>
      <c r="AU338" s="230">
        <v>6.7381855746780239E-2</v>
      </c>
      <c r="AV338" s="230">
        <v>0.12773677681683715</v>
      </c>
      <c r="AW338" s="230">
        <v>0.12773677681683715</v>
      </c>
      <c r="AX338" s="230">
        <v>0.12773677681683715</v>
      </c>
      <c r="AY338" s="230">
        <v>0.12773677681683715</v>
      </c>
      <c r="AZ338" s="230">
        <v>0.12773677681683715</v>
      </c>
      <c r="BA338" s="230">
        <v>0.12773677681683715</v>
      </c>
      <c r="BB338" s="1063">
        <v>6.7381855746780239E-2</v>
      </c>
      <c r="BC338" s="230"/>
      <c r="BD338" s="230"/>
      <c r="BE338" s="230"/>
      <c r="BF338" s="230"/>
      <c r="BG338" s="230"/>
      <c r="BH338" s="257">
        <v>0.12773677681683715</v>
      </c>
      <c r="BI338" s="230">
        <v>0.12773677681683715</v>
      </c>
      <c r="BJ338" s="230">
        <v>0.12773677681683715</v>
      </c>
      <c r="BK338" s="230">
        <v>0.12773677681683715</v>
      </c>
      <c r="BL338" s="230">
        <v>6.7381855746780239E-2</v>
      </c>
      <c r="BM338" s="230">
        <v>0.12773677681683715</v>
      </c>
      <c r="BN338" s="1225">
        <v>0.12773677681683715</v>
      </c>
      <c r="BO338" s="864"/>
      <c r="BP338" s="864"/>
      <c r="BQ338" s="864"/>
      <c r="BR338" s="864"/>
      <c r="BS338" s="1179"/>
      <c r="BT338" s="864"/>
      <c r="BU338" s="864"/>
      <c r="BV338" s="864"/>
      <c r="BW338" s="864"/>
      <c r="BX338" s="864"/>
      <c r="BY338" s="935">
        <v>6.7381855746780239E-2</v>
      </c>
      <c r="BZ338" s="230">
        <v>6.7381855746780239E-2</v>
      </c>
      <c r="CA338" s="230">
        <v>6.7381855746780239E-2</v>
      </c>
      <c r="CB338" s="230">
        <v>6.7381855746780239E-2</v>
      </c>
      <c r="CC338" s="1063">
        <v>6.7381855746780239E-2</v>
      </c>
      <c r="CD338" s="230"/>
      <c r="CE338" s="230"/>
      <c r="CF338" s="230"/>
      <c r="CG338" s="230"/>
      <c r="CH338" s="230"/>
      <c r="CI338" s="230"/>
      <c r="CJ338" s="230"/>
      <c r="CK338" s="257">
        <v>8.0856520151240119E-4</v>
      </c>
      <c r="CL338" s="230">
        <v>8.0856520151240119E-4</v>
      </c>
      <c r="CM338" s="230">
        <v>8.0856520151240119E-4</v>
      </c>
      <c r="CN338" s="230">
        <v>8.0856520151240119E-4</v>
      </c>
      <c r="CO338" s="1063">
        <v>8.0856520151240119E-4</v>
      </c>
      <c r="CP338" s="230"/>
      <c r="CQ338" s="230"/>
      <c r="CR338" s="230"/>
      <c r="CS338" s="230"/>
      <c r="CT338" s="230"/>
      <c r="CU338" s="257">
        <v>8.0856520151240119E-4</v>
      </c>
      <c r="CV338" s="230">
        <v>8.0856520151240119E-4</v>
      </c>
      <c r="CW338" s="230">
        <v>8.0856520151240119E-4</v>
      </c>
      <c r="CX338" s="1063">
        <v>8.0856520151240119E-4</v>
      </c>
      <c r="DD338" s="985"/>
      <c r="DE338" s="864"/>
      <c r="DF338" s="864"/>
      <c r="DG338" s="864"/>
      <c r="DH338" s="864"/>
      <c r="DI338" s="864"/>
      <c r="DJ338" s="864"/>
      <c r="DK338" s="864"/>
      <c r="DL338" s="1126"/>
      <c r="DM338" s="864"/>
      <c r="DN338" s="864"/>
      <c r="DO338" s="864"/>
      <c r="DP338" s="864"/>
      <c r="DQ338" s="864"/>
      <c r="DR338" s="1012"/>
      <c r="DS338" s="864"/>
      <c r="DT338" s="864"/>
      <c r="DU338" s="864"/>
      <c r="DV338" s="864"/>
      <c r="DW338" s="864"/>
      <c r="DX338" s="1126"/>
      <c r="DY338" s="864"/>
      <c r="DZ338" s="864"/>
      <c r="EA338" s="864"/>
      <c r="EB338" s="864"/>
      <c r="EC338" s="864"/>
      <c r="ED338" s="257">
        <v>6.7381855746780239E-2</v>
      </c>
      <c r="EE338" s="864"/>
      <c r="EF338" s="864"/>
      <c r="EG338" s="864"/>
      <c r="EH338" s="864"/>
      <c r="EI338" s="864"/>
      <c r="EJ338" s="864"/>
      <c r="EK338" s="864"/>
      <c r="EL338" s="1126"/>
      <c r="EM338" s="864"/>
      <c r="EN338" s="864"/>
      <c r="ER338" s="1253"/>
      <c r="ES338" s="257">
        <v>8.0856520151240119E-4</v>
      </c>
      <c r="ET338" s="230">
        <v>8.0856520151240119E-4</v>
      </c>
      <c r="EU338" s="230">
        <v>8.0856520151240119E-4</v>
      </c>
      <c r="EV338" s="230"/>
      <c r="EW338" s="1131"/>
      <c r="EX338" s="580" t="s">
        <v>758</v>
      </c>
      <c r="EY338" s="230">
        <v>-0.27828659376678111</v>
      </c>
      <c r="EZ338" s="230">
        <v>-0.27828659376678111</v>
      </c>
      <c r="FA338" s="230">
        <v>-0.27828659376678111</v>
      </c>
      <c r="FB338" s="230">
        <v>-0.27828659376678111</v>
      </c>
      <c r="FC338" s="230">
        <v>-0.27828659376678111</v>
      </c>
      <c r="FD338" s="230">
        <v>-0.27828659376678111</v>
      </c>
      <c r="FE338" s="230">
        <v>-0.27828659376678111</v>
      </c>
      <c r="FF338" s="230">
        <v>-0.27828659376678111</v>
      </c>
      <c r="FG338" s="230">
        <v>-0.27828659376678111</v>
      </c>
      <c r="FH338" s="230">
        <v>-0.27828659376678111</v>
      </c>
      <c r="FI338" s="230">
        <v>-0.27828659376678111</v>
      </c>
      <c r="FJ338" s="230">
        <v>-0.27828659376678111</v>
      </c>
      <c r="FK338" s="230">
        <v>-0.27828659376678111</v>
      </c>
      <c r="FL338" s="230">
        <v>-0.27828659376678111</v>
      </c>
      <c r="FM338" s="230">
        <v>-0.27828659376678111</v>
      </c>
      <c r="FN338" s="230">
        <v>-0.27828659376678111</v>
      </c>
      <c r="FO338" s="230">
        <v>-0.27828659376678111</v>
      </c>
      <c r="FP338" s="230">
        <v>-0.27828659376678111</v>
      </c>
      <c r="FQ338" s="1385">
        <v>-0.27828659376678111</v>
      </c>
      <c r="FR338" s="230">
        <v>9.265220466116908E-2</v>
      </c>
      <c r="FS338" s="230">
        <v>9.265220466116908E-2</v>
      </c>
      <c r="FT338" s="230">
        <v>9.265220466116908E-2</v>
      </c>
      <c r="FU338" s="230">
        <v>9.265220466116908E-2</v>
      </c>
      <c r="FV338" s="230">
        <v>-0.33122788797340341</v>
      </c>
      <c r="FW338" s="230">
        <v>9.265220466116908E-2</v>
      </c>
      <c r="FX338" s="230">
        <v>9.265220466116908E-2</v>
      </c>
      <c r="FY338" s="230">
        <v>9.265220466116908E-2</v>
      </c>
      <c r="FZ338" s="230">
        <v>-0.33122788797340341</v>
      </c>
      <c r="GA338" s="230">
        <v>-0.33122788797340341</v>
      </c>
      <c r="GB338" s="230">
        <v>9.265220466116908E-2</v>
      </c>
      <c r="GC338" s="230">
        <v>-0.33122788797340341</v>
      </c>
      <c r="GD338" s="230">
        <v>-0.33122788797340341</v>
      </c>
      <c r="GE338" s="230">
        <v>-0.33122788797340341</v>
      </c>
      <c r="GF338" s="230">
        <v>-0.33122788797340341</v>
      </c>
      <c r="GG338" s="230">
        <v>-0.33122788797340341</v>
      </c>
      <c r="GH338" s="230">
        <v>-0.33122788797340341</v>
      </c>
      <c r="GI338" s="230">
        <v>9.265220466116908E-2</v>
      </c>
      <c r="GJ338" s="230">
        <v>9.265220466116908E-2</v>
      </c>
      <c r="GK338" s="230">
        <v>9.265220466116908E-2</v>
      </c>
      <c r="GL338" s="230">
        <v>9.265220466116908E-2</v>
      </c>
      <c r="GM338" s="165">
        <v>0.27332695548807973</v>
      </c>
      <c r="GN338" s="111">
        <v>0.27332695548807973</v>
      </c>
      <c r="GO338" s="111">
        <v>0.27332695548807973</v>
      </c>
      <c r="GP338" s="111">
        <v>0.27332695548807973</v>
      </c>
      <c r="GQ338" s="111">
        <v>0.27332695548807973</v>
      </c>
      <c r="GR338" s="111">
        <v>0.27332695548807973</v>
      </c>
      <c r="GS338" s="111">
        <v>0.27332695548807973</v>
      </c>
      <c r="GT338" s="111">
        <v>0.27332695548807973</v>
      </c>
      <c r="GU338" s="111">
        <v>0.27332695548807973</v>
      </c>
      <c r="GV338" s="111">
        <v>0.27332695548807973</v>
      </c>
      <c r="GW338" s="111">
        <v>0.27332695548807973</v>
      </c>
      <c r="GX338" s="111">
        <v>0.27332695548807973</v>
      </c>
      <c r="GY338" s="111">
        <v>0.27332695548807973</v>
      </c>
      <c r="GZ338" s="111">
        <v>0.27332695548807973</v>
      </c>
      <c r="HA338" s="111">
        <v>0.27332695548807973</v>
      </c>
      <c r="HB338" s="111">
        <v>0.27332695548807973</v>
      </c>
      <c r="HC338" s="111">
        <v>0.27332695548807973</v>
      </c>
      <c r="HD338" s="111">
        <v>0.27332695548807973</v>
      </c>
      <c r="HE338" s="111">
        <v>0.27332695548807973</v>
      </c>
      <c r="HF338" s="111">
        <v>0.27332695548807973</v>
      </c>
      <c r="HG338" s="111">
        <v>0.27332695548807973</v>
      </c>
      <c r="HH338" s="111">
        <v>0.27332695548807973</v>
      </c>
      <c r="HI338" s="230">
        <v>-0.66245577594680682</v>
      </c>
    </row>
    <row r="339" spans="1:217" s="60" customFormat="1" x14ac:dyDescent="0.25">
      <c r="A339" s="580" t="s">
        <v>745</v>
      </c>
      <c r="B339" s="640"/>
      <c r="C339" s="936">
        <v>1.5619238737164018</v>
      </c>
      <c r="D339" s="111">
        <v>1.5619238737164018</v>
      </c>
      <c r="E339" s="230">
        <v>1.5619238737164018</v>
      </c>
      <c r="F339" s="230">
        <v>1.5619238737164018</v>
      </c>
      <c r="G339" s="230">
        <v>1.5619238737164018</v>
      </c>
      <c r="H339" s="230">
        <v>1.5619238737164018</v>
      </c>
      <c r="I339" s="230">
        <v>1.5619238737164018</v>
      </c>
      <c r="J339" s="230">
        <v>1.5619238737164018</v>
      </c>
      <c r="K339" s="230">
        <v>1.6411925292120304</v>
      </c>
      <c r="L339" s="230">
        <v>1.6411925292120304</v>
      </c>
      <c r="M339" s="230">
        <v>1.5619238737164018</v>
      </c>
      <c r="N339" s="230">
        <v>1.5619238737164018</v>
      </c>
      <c r="O339" s="230">
        <v>1.5619238737164018</v>
      </c>
      <c r="P339" s="230">
        <v>1.5619238737164018</v>
      </c>
      <c r="Q339" s="230">
        <v>1.5619238737164018</v>
      </c>
      <c r="R339" s="230">
        <v>1.5619238737164018</v>
      </c>
      <c r="S339" s="230">
        <v>1.6411925292120304</v>
      </c>
      <c r="T339" s="1063">
        <v>1.6411925292120304</v>
      </c>
      <c r="U339" s="230"/>
      <c r="V339" s="230"/>
      <c r="W339" s="230"/>
      <c r="X339" s="230"/>
      <c r="Y339" s="230"/>
      <c r="AF339" s="230"/>
      <c r="AG339" s="230"/>
      <c r="AH339" s="230"/>
      <c r="AI339" s="511">
        <v>1.5619238737164018</v>
      </c>
      <c r="AJ339" s="172">
        <v>1.5619238737164018</v>
      </c>
      <c r="AK339" s="172">
        <v>1.5619238737164018</v>
      </c>
      <c r="AL339" s="172">
        <v>1.5619238737164018</v>
      </c>
      <c r="AM339" s="172">
        <v>1.5619238737164018</v>
      </c>
      <c r="AN339" s="1067">
        <v>1.5619238737164018</v>
      </c>
      <c r="AO339" s="172"/>
      <c r="AP339" s="172"/>
      <c r="AQ339" s="172"/>
      <c r="AR339" s="172"/>
      <c r="AS339" s="172"/>
      <c r="AT339" s="257">
        <v>1.6411925292120304</v>
      </c>
      <c r="AU339" s="230">
        <v>1.6411925292120304</v>
      </c>
      <c r="AV339" s="230">
        <v>1.5619238737164018</v>
      </c>
      <c r="AW339" s="230">
        <v>1.5619238737164018</v>
      </c>
      <c r="AX339" s="230">
        <v>1.5619238737164018</v>
      </c>
      <c r="AY339" s="230">
        <v>1.5619238737164018</v>
      </c>
      <c r="AZ339" s="230">
        <v>1.5619238737164018</v>
      </c>
      <c r="BA339" s="230">
        <v>1.5619238737164018</v>
      </c>
      <c r="BB339" s="1063">
        <v>1.6411925292120304</v>
      </c>
      <c r="BC339" s="230"/>
      <c r="BD339" s="230"/>
      <c r="BE339" s="230"/>
      <c r="BF339" s="230"/>
      <c r="BG339" s="230"/>
      <c r="BH339" s="257">
        <v>1.5619238737164018</v>
      </c>
      <c r="BI339" s="230">
        <v>1.5619238737164018</v>
      </c>
      <c r="BJ339" s="230">
        <v>1.5619238737164018</v>
      </c>
      <c r="BK339" s="230">
        <v>1.5619238737164018</v>
      </c>
      <c r="BL339" s="230">
        <v>1.6411925292120304</v>
      </c>
      <c r="BM339" s="230">
        <v>1.5619238737164018</v>
      </c>
      <c r="BN339" s="1225">
        <v>1.5619238737164018</v>
      </c>
      <c r="BO339" s="864"/>
      <c r="BP339" s="864"/>
      <c r="BQ339" s="864"/>
      <c r="BR339" s="864"/>
      <c r="BS339" s="1179"/>
      <c r="BT339" s="864"/>
      <c r="BU339" s="864"/>
      <c r="BV339" s="864"/>
      <c r="BW339" s="864"/>
      <c r="BX339" s="864"/>
      <c r="BY339" s="935">
        <v>1.6411925292120304</v>
      </c>
      <c r="BZ339" s="230">
        <v>1.6411925292120304</v>
      </c>
      <c r="CA339" s="230">
        <v>1.6411925292120304</v>
      </c>
      <c r="CB339" s="230">
        <v>1.6411925292120304</v>
      </c>
      <c r="CC339" s="1063">
        <v>1.6411925292120304</v>
      </c>
      <c r="CD339" s="230"/>
      <c r="CE339" s="230"/>
      <c r="CF339" s="230"/>
      <c r="CG339" s="230"/>
      <c r="CH339" s="230"/>
      <c r="CI339" s="230"/>
      <c r="CJ339" s="230"/>
      <c r="CK339" s="257">
        <v>2.0020180163732384</v>
      </c>
      <c r="CL339" s="230">
        <v>2.0020180163732384</v>
      </c>
      <c r="CM339" s="230">
        <v>2.0020180163732384</v>
      </c>
      <c r="CN339" s="230">
        <v>2.0020180163732384</v>
      </c>
      <c r="CO339" s="1063">
        <v>2.0020180163732384</v>
      </c>
      <c r="CP339" s="230"/>
      <c r="CQ339" s="230"/>
      <c r="CR339" s="230"/>
      <c r="CS339" s="230"/>
      <c r="CT339" s="230"/>
      <c r="CU339" s="257">
        <v>2.0020180163732384</v>
      </c>
      <c r="CV339" s="230">
        <v>2.0020180163732384</v>
      </c>
      <c r="CW339" s="230">
        <v>2.0020180163732384</v>
      </c>
      <c r="CX339" s="1063">
        <v>2.0020180163732384</v>
      </c>
      <c r="DD339" s="985"/>
      <c r="DE339" s="864"/>
      <c r="DF339" s="864"/>
      <c r="DG339" s="864"/>
      <c r="DH339" s="864"/>
      <c r="DI339" s="864"/>
      <c r="DJ339" s="864"/>
      <c r="DK339" s="864"/>
      <c r="DL339" s="1126"/>
      <c r="DM339" s="864"/>
      <c r="DN339" s="864"/>
      <c r="DO339" s="864"/>
      <c r="DP339" s="864"/>
      <c r="DQ339" s="864"/>
      <c r="DR339" s="1012"/>
      <c r="DS339" s="864"/>
      <c r="DT339" s="864"/>
      <c r="DU339" s="864"/>
      <c r="DV339" s="864"/>
      <c r="DW339" s="864"/>
      <c r="DX339" s="1126"/>
      <c r="DY339" s="864"/>
      <c r="DZ339" s="864"/>
      <c r="EA339" s="864"/>
      <c r="EB339" s="864"/>
      <c r="EC339" s="864"/>
      <c r="ED339" s="257">
        <v>1.6411925292120304</v>
      </c>
      <c r="EE339" s="864"/>
      <c r="EF339" s="864"/>
      <c r="EG339" s="864"/>
      <c r="EH339" s="864"/>
      <c r="EI339" s="864"/>
      <c r="EJ339" s="864"/>
      <c r="EK339" s="864"/>
      <c r="EL339" s="1126"/>
      <c r="EM339" s="864"/>
      <c r="EN339" s="864"/>
      <c r="ER339" s="1253"/>
      <c r="ES339" s="257">
        <v>2.0020180163732384</v>
      </c>
      <c r="ET339" s="230">
        <v>2.0020180163732384</v>
      </c>
      <c r="EU339" s="230">
        <v>2.0020180163732384</v>
      </c>
      <c r="EV339" s="230"/>
      <c r="EW339" s="1131"/>
      <c r="EX339" s="580" t="s">
        <v>745</v>
      </c>
      <c r="EY339" s="230">
        <v>2.1205174169907184</v>
      </c>
      <c r="EZ339" s="230">
        <v>2.1205174169907184</v>
      </c>
      <c r="FA339" s="230">
        <v>2.1205174169907184</v>
      </c>
      <c r="FB339" s="230">
        <v>2.1205174169907184</v>
      </c>
      <c r="FC339" s="230">
        <v>2.1205174169907184</v>
      </c>
      <c r="FD339" s="230">
        <v>2.1205174169907184</v>
      </c>
      <c r="FE339" s="230">
        <v>2.1205174169907184</v>
      </c>
      <c r="FF339" s="230">
        <v>2.1205174169907184</v>
      </c>
      <c r="FG339" s="230">
        <v>2.1205174169907184</v>
      </c>
      <c r="FH339" s="230">
        <v>2.1205174169907184</v>
      </c>
      <c r="FI339" s="230">
        <v>2.1205174169907184</v>
      </c>
      <c r="FJ339" s="230">
        <v>2.1205174169907184</v>
      </c>
      <c r="FK339" s="230">
        <v>2.1205174169907184</v>
      </c>
      <c r="FL339" s="230">
        <v>2.1205174169907184</v>
      </c>
      <c r="FM339" s="230">
        <v>2.1205174169907184</v>
      </c>
      <c r="FN339" s="230">
        <v>2.1205174169907184</v>
      </c>
      <c r="FO339" s="230">
        <v>2.1205174169907184</v>
      </c>
      <c r="FP339" s="230">
        <v>2.1205174169907184</v>
      </c>
      <c r="FQ339" s="1385">
        <v>2.1205174169907184</v>
      </c>
      <c r="FR339" s="230">
        <v>4.1799647883641331</v>
      </c>
      <c r="FS339" s="230">
        <v>4.1799647883641331</v>
      </c>
      <c r="FT339" s="230">
        <v>4.1799647883641331</v>
      </c>
      <c r="FU339" s="230">
        <v>4.1799647883641331</v>
      </c>
      <c r="FV339" s="230">
        <v>4.6911705004000588</v>
      </c>
      <c r="FW339" s="230">
        <v>4.1799647883641331</v>
      </c>
      <c r="FX339" s="230">
        <v>4.1799647883641331</v>
      </c>
      <c r="FY339" s="230">
        <v>4.1799647883641331</v>
      </c>
      <c r="FZ339" s="230">
        <v>4.6911705004000588</v>
      </c>
      <c r="GA339" s="230">
        <v>4.6911705004000588</v>
      </c>
      <c r="GB339" s="230">
        <v>4.1799647883641331</v>
      </c>
      <c r="GC339" s="230">
        <v>4.6911705004000588</v>
      </c>
      <c r="GD339" s="230">
        <v>4.6911705004000588</v>
      </c>
      <c r="GE339" s="230">
        <v>4.6911705004000588</v>
      </c>
      <c r="GF339" s="230">
        <v>4.6911705004000588</v>
      </c>
      <c r="GG339" s="230">
        <v>4.6911705004000588</v>
      </c>
      <c r="GH339" s="230">
        <v>4.6911705004000588</v>
      </c>
      <c r="GI339" s="230">
        <v>4.1799647883641331</v>
      </c>
      <c r="GJ339" s="230">
        <v>4.1799647883641331</v>
      </c>
      <c r="GK339" s="230">
        <v>4.1799647883641331</v>
      </c>
      <c r="GL339" s="230">
        <v>4.1799647883641331</v>
      </c>
      <c r="GM339" s="165">
        <v>2.314679036481424</v>
      </c>
      <c r="GN339" s="111">
        <v>2.314679036481424</v>
      </c>
      <c r="GO339" s="111">
        <v>2.314679036481424</v>
      </c>
      <c r="GP339" s="111">
        <v>2.314679036481424</v>
      </c>
      <c r="GQ339" s="111">
        <v>2.314679036481424</v>
      </c>
      <c r="GR339" s="111">
        <v>2.314679036481424</v>
      </c>
      <c r="GS339" s="111">
        <v>2.314679036481424</v>
      </c>
      <c r="GT339" s="111">
        <v>2.314679036481424</v>
      </c>
      <c r="GU339" s="111">
        <v>2.314679036481424</v>
      </c>
      <c r="GV339" s="111">
        <v>2.314679036481424</v>
      </c>
      <c r="GW339" s="111">
        <v>2.314679036481424</v>
      </c>
      <c r="GX339" s="111">
        <v>2.314679036481424</v>
      </c>
      <c r="GY339" s="111">
        <v>2.314679036481424</v>
      </c>
      <c r="GZ339" s="111">
        <v>2.314679036481424</v>
      </c>
      <c r="HA339" s="111">
        <v>2.314679036481424</v>
      </c>
      <c r="HB339" s="111">
        <v>2.314679036481424</v>
      </c>
      <c r="HC339" s="111">
        <v>2.314679036481424</v>
      </c>
      <c r="HD339" s="111">
        <v>2.314679036481424</v>
      </c>
      <c r="HE339" s="111">
        <v>2.314679036481424</v>
      </c>
      <c r="HF339" s="111">
        <v>2.314679036481424</v>
      </c>
      <c r="HG339" s="111">
        <v>2.314679036481424</v>
      </c>
      <c r="HH339" s="111">
        <v>2.314679036481424</v>
      </c>
      <c r="HI339" s="230">
        <v>9.3823410008001176</v>
      </c>
    </row>
    <row r="340" spans="1:217" s="60" customFormat="1" x14ac:dyDescent="0.25">
      <c r="A340" s="580" t="s">
        <v>746</v>
      </c>
      <c r="B340" s="640"/>
      <c r="C340" s="936">
        <v>4.5067084404301738E-2</v>
      </c>
      <c r="D340" s="111">
        <v>4.5067084404301738E-2</v>
      </c>
      <c r="E340" s="230">
        <v>4.5067084404301738E-2</v>
      </c>
      <c r="F340" s="230">
        <v>4.5067084404301738E-2</v>
      </c>
      <c r="G340" s="230">
        <v>4.5067084404301738E-2</v>
      </c>
      <c r="H340" s="230">
        <v>4.5067084404301738E-2</v>
      </c>
      <c r="I340" s="230">
        <v>4.5067084404301738E-2</v>
      </c>
      <c r="J340" s="230">
        <v>4.5067084404301738E-2</v>
      </c>
      <c r="K340" s="230">
        <v>1.704547388659039E-2</v>
      </c>
      <c r="L340" s="230">
        <v>1.704547388659039E-2</v>
      </c>
      <c r="M340" s="230">
        <v>4.5067084404301738E-2</v>
      </c>
      <c r="N340" s="230">
        <v>4.5067084404301738E-2</v>
      </c>
      <c r="O340" s="230">
        <v>4.5067084404301738E-2</v>
      </c>
      <c r="P340" s="230">
        <v>4.5067084404301738E-2</v>
      </c>
      <c r="Q340" s="230">
        <v>4.5067084404301738E-2</v>
      </c>
      <c r="R340" s="230">
        <v>4.5067084404301738E-2</v>
      </c>
      <c r="S340" s="230">
        <v>1.704547388659039E-2</v>
      </c>
      <c r="T340" s="1063">
        <v>1.704547388659039E-2</v>
      </c>
      <c r="U340" s="230"/>
      <c r="V340" s="230"/>
      <c r="W340" s="230"/>
      <c r="X340" s="230"/>
      <c r="Y340" s="230"/>
      <c r="AF340" s="230"/>
      <c r="AG340" s="230"/>
      <c r="AH340" s="230"/>
      <c r="AI340" s="511">
        <v>4.5067084404301738E-2</v>
      </c>
      <c r="AJ340" s="172">
        <v>4.5067084404301738E-2</v>
      </c>
      <c r="AK340" s="172">
        <v>4.5067084404301738E-2</v>
      </c>
      <c r="AL340" s="172">
        <v>4.5067084404301738E-2</v>
      </c>
      <c r="AM340" s="172">
        <v>4.5067084404301738E-2</v>
      </c>
      <c r="AN340" s="1067">
        <v>4.5067084404301738E-2</v>
      </c>
      <c r="AO340" s="172"/>
      <c r="AP340" s="172"/>
      <c r="AQ340" s="172"/>
      <c r="AR340" s="172"/>
      <c r="AS340" s="172"/>
      <c r="AT340" s="257">
        <v>1.704547388659039E-2</v>
      </c>
      <c r="AU340" s="230">
        <v>1.704547388659039E-2</v>
      </c>
      <c r="AV340" s="230">
        <v>4.5067084404301738E-2</v>
      </c>
      <c r="AW340" s="230">
        <v>4.5067084404301738E-2</v>
      </c>
      <c r="AX340" s="230">
        <v>4.5067084404301738E-2</v>
      </c>
      <c r="AY340" s="230">
        <v>4.5067084404301738E-2</v>
      </c>
      <c r="AZ340" s="230">
        <v>4.5067084404301738E-2</v>
      </c>
      <c r="BA340" s="230">
        <v>4.5067084404301738E-2</v>
      </c>
      <c r="BB340" s="1063">
        <v>1.704547388659039E-2</v>
      </c>
      <c r="BC340" s="230"/>
      <c r="BD340" s="230"/>
      <c r="BE340" s="230"/>
      <c r="BF340" s="230"/>
      <c r="BG340" s="230"/>
      <c r="BH340" s="257">
        <v>4.5067084404301738E-2</v>
      </c>
      <c r="BI340" s="230">
        <v>4.5067084404301738E-2</v>
      </c>
      <c r="BJ340" s="230">
        <v>4.5067084404301738E-2</v>
      </c>
      <c r="BK340" s="230">
        <v>4.5067084404301738E-2</v>
      </c>
      <c r="BL340" s="230">
        <v>1.704547388659039E-2</v>
      </c>
      <c r="BM340" s="230">
        <v>4.5067084404301738E-2</v>
      </c>
      <c r="BN340" s="1225">
        <v>4.5067084404301738E-2</v>
      </c>
      <c r="BO340" s="864"/>
      <c r="BP340" s="864"/>
      <c r="BQ340" s="864"/>
      <c r="BR340" s="864"/>
      <c r="BS340" s="1179"/>
      <c r="BT340" s="864"/>
      <c r="BU340" s="864"/>
      <c r="BV340" s="864"/>
      <c r="BW340" s="864"/>
      <c r="BX340" s="864"/>
      <c r="BY340" s="935">
        <v>1.704547388659039E-2</v>
      </c>
      <c r="BZ340" s="230">
        <v>1.704547388659039E-2</v>
      </c>
      <c r="CA340" s="230">
        <v>1.704547388659039E-2</v>
      </c>
      <c r="CB340" s="230">
        <v>1.704547388659039E-2</v>
      </c>
      <c r="CC340" s="1063">
        <v>1.704547388659039E-2</v>
      </c>
      <c r="CD340" s="230"/>
      <c r="CE340" s="230"/>
      <c r="CF340" s="230"/>
      <c r="CG340" s="230"/>
      <c r="CH340" s="230"/>
      <c r="CI340" s="230"/>
      <c r="CJ340" s="230"/>
      <c r="CK340" s="257">
        <v>-3.4182279712505537E-2</v>
      </c>
      <c r="CL340" s="230">
        <v>-3.4182279712505537E-2</v>
      </c>
      <c r="CM340" s="230">
        <v>-3.4182279712505537E-2</v>
      </c>
      <c r="CN340" s="230">
        <v>-3.4182279712505537E-2</v>
      </c>
      <c r="CO340" s="1063">
        <v>-3.4182279712505537E-2</v>
      </c>
      <c r="CP340" s="230"/>
      <c r="CQ340" s="230"/>
      <c r="CR340" s="230"/>
      <c r="CS340" s="230"/>
      <c r="CT340" s="230"/>
      <c r="CU340" s="257">
        <v>-3.4182279712505537E-2</v>
      </c>
      <c r="CV340" s="230">
        <v>-3.4182279712505537E-2</v>
      </c>
      <c r="CW340" s="230">
        <v>-3.4182279712505537E-2</v>
      </c>
      <c r="CX340" s="1063">
        <v>-3.4182279712505537E-2</v>
      </c>
      <c r="DD340" s="985"/>
      <c r="DE340" s="864"/>
      <c r="DF340" s="864"/>
      <c r="DG340" s="864"/>
      <c r="DH340" s="864"/>
      <c r="DI340" s="864"/>
      <c r="DJ340" s="864"/>
      <c r="DK340" s="864"/>
      <c r="DL340" s="1126"/>
      <c r="DM340" s="864"/>
      <c r="DN340" s="864"/>
      <c r="DO340" s="864"/>
      <c r="DP340" s="864"/>
      <c r="DQ340" s="864"/>
      <c r="DR340" s="1012"/>
      <c r="DS340" s="864"/>
      <c r="DT340" s="864"/>
      <c r="DU340" s="864"/>
      <c r="DV340" s="864"/>
      <c r="DW340" s="864"/>
      <c r="DX340" s="1126"/>
      <c r="DY340" s="864"/>
      <c r="DZ340" s="864"/>
      <c r="EA340" s="864"/>
      <c r="EB340" s="864"/>
      <c r="EC340" s="864"/>
      <c r="ED340" s="257">
        <v>1.704547388659039E-2</v>
      </c>
      <c r="EE340" s="864"/>
      <c r="EF340" s="864"/>
      <c r="EG340" s="864"/>
      <c r="EH340" s="864"/>
      <c r="EI340" s="864"/>
      <c r="EJ340" s="864"/>
      <c r="EK340" s="864"/>
      <c r="EL340" s="1126"/>
      <c r="EM340" s="864"/>
      <c r="EN340" s="864"/>
      <c r="ER340" s="1253"/>
      <c r="ES340" s="257">
        <v>-3.4182279712505537E-2</v>
      </c>
      <c r="ET340" s="230">
        <v>-3.4182279712505537E-2</v>
      </c>
      <c r="EU340" s="230">
        <v>-3.4182279712505537E-2</v>
      </c>
      <c r="EV340" s="230"/>
      <c r="EW340" s="1131"/>
      <c r="EX340" s="580" t="s">
        <v>746</v>
      </c>
      <c r="EY340" s="230">
        <v>2.820704712754285E-2</v>
      </c>
      <c r="EZ340" s="230">
        <v>2.820704712754285E-2</v>
      </c>
      <c r="FA340" s="230">
        <v>2.820704712754285E-2</v>
      </c>
      <c r="FB340" s="230">
        <v>2.820704712754285E-2</v>
      </c>
      <c r="FC340" s="230">
        <v>2.820704712754285E-2</v>
      </c>
      <c r="FD340" s="230">
        <v>2.820704712754285E-2</v>
      </c>
      <c r="FE340" s="230">
        <v>2.820704712754285E-2</v>
      </c>
      <c r="FF340" s="230">
        <v>2.820704712754285E-2</v>
      </c>
      <c r="FG340" s="230">
        <v>2.820704712754285E-2</v>
      </c>
      <c r="FH340" s="230">
        <v>2.820704712754285E-2</v>
      </c>
      <c r="FI340" s="230">
        <v>2.820704712754285E-2</v>
      </c>
      <c r="FJ340" s="230">
        <v>2.820704712754285E-2</v>
      </c>
      <c r="FK340" s="230">
        <v>2.820704712754285E-2</v>
      </c>
      <c r="FL340" s="230">
        <v>2.820704712754285E-2</v>
      </c>
      <c r="FM340" s="230">
        <v>2.820704712754285E-2</v>
      </c>
      <c r="FN340" s="230">
        <v>2.820704712754285E-2</v>
      </c>
      <c r="FO340" s="230">
        <v>2.820704712754285E-2</v>
      </c>
      <c r="FP340" s="230">
        <v>2.820704712754285E-2</v>
      </c>
      <c r="FQ340" s="1385">
        <v>2.820704712754285E-2</v>
      </c>
      <c r="FR340" s="230">
        <v>9.7338563048467108E-2</v>
      </c>
      <c r="FS340" s="230">
        <v>9.7338563048467108E-2</v>
      </c>
      <c r="FT340" s="230">
        <v>9.7338563048467108E-2</v>
      </c>
      <c r="FU340" s="230">
        <v>9.7338563048467108E-2</v>
      </c>
      <c r="FV340" s="230">
        <v>-0.16050480131168676</v>
      </c>
      <c r="FW340" s="230">
        <v>9.7338563048467108E-2</v>
      </c>
      <c r="FX340" s="230">
        <v>9.7338563048467108E-2</v>
      </c>
      <c r="FY340" s="230">
        <v>9.7338563048467108E-2</v>
      </c>
      <c r="FZ340" s="230">
        <v>-0.16050480131168676</v>
      </c>
      <c r="GA340" s="230">
        <v>-0.16050480131168676</v>
      </c>
      <c r="GB340" s="230">
        <v>9.7338563048467108E-2</v>
      </c>
      <c r="GC340" s="230">
        <v>-0.16050480131168676</v>
      </c>
      <c r="GD340" s="230">
        <v>-0.16050480131168676</v>
      </c>
      <c r="GE340" s="230">
        <v>-0.16050480131168676</v>
      </c>
      <c r="GF340" s="230">
        <v>-0.16050480131168676</v>
      </c>
      <c r="GG340" s="230">
        <v>-0.16050480131168676</v>
      </c>
      <c r="GH340" s="230">
        <v>-0.16050480131168676</v>
      </c>
      <c r="GI340" s="230">
        <v>9.7338563048467108E-2</v>
      </c>
      <c r="GJ340" s="230">
        <v>9.7338563048467108E-2</v>
      </c>
      <c r="GK340" s="230">
        <v>9.7338563048467108E-2</v>
      </c>
      <c r="GL340" s="230">
        <v>9.7338563048467108E-2</v>
      </c>
      <c r="GM340" s="165">
        <v>9.4185465969691684E-2</v>
      </c>
      <c r="GN340" s="111">
        <v>9.4185465969691684E-2</v>
      </c>
      <c r="GO340" s="111">
        <v>9.4185465969691684E-2</v>
      </c>
      <c r="GP340" s="111">
        <v>9.4185465969691684E-2</v>
      </c>
      <c r="GQ340" s="111">
        <v>9.4185465969691684E-2</v>
      </c>
      <c r="GR340" s="111">
        <v>9.4185465969691684E-2</v>
      </c>
      <c r="GS340" s="111">
        <v>9.4185465969691684E-2</v>
      </c>
      <c r="GT340" s="111">
        <v>9.4185465969691684E-2</v>
      </c>
      <c r="GU340" s="111">
        <v>9.4185465969691684E-2</v>
      </c>
      <c r="GV340" s="111">
        <v>9.4185465969691684E-2</v>
      </c>
      <c r="GW340" s="111">
        <v>9.4185465969691684E-2</v>
      </c>
      <c r="GX340" s="111">
        <v>9.4185465969691684E-2</v>
      </c>
      <c r="GY340" s="111">
        <v>9.4185465969691684E-2</v>
      </c>
      <c r="GZ340" s="111">
        <v>9.4185465969691684E-2</v>
      </c>
      <c r="HA340" s="111">
        <v>9.4185465969691684E-2</v>
      </c>
      <c r="HB340" s="111">
        <v>9.4185465969691684E-2</v>
      </c>
      <c r="HC340" s="111">
        <v>9.4185465969691684E-2</v>
      </c>
      <c r="HD340" s="111">
        <v>9.4185465969691684E-2</v>
      </c>
      <c r="HE340" s="111">
        <v>9.4185465969691684E-2</v>
      </c>
      <c r="HF340" s="111">
        <v>9.4185465969691684E-2</v>
      </c>
      <c r="HG340" s="111">
        <v>9.4185465969691684E-2</v>
      </c>
      <c r="HH340" s="111">
        <v>9.4185465969691684E-2</v>
      </c>
      <c r="HI340" s="230">
        <v>-0.32100960262337352</v>
      </c>
    </row>
    <row r="341" spans="1:217" s="60" customFormat="1" x14ac:dyDescent="0.25">
      <c r="A341" s="580" t="s">
        <v>747</v>
      </c>
      <c r="B341" s="580"/>
      <c r="C341" s="936">
        <v>1.5180709582448182</v>
      </c>
      <c r="D341" s="111">
        <v>1.5180709582448182</v>
      </c>
      <c r="E341" s="230">
        <v>1.5180709582448182</v>
      </c>
      <c r="F341" s="230">
        <v>1.5180709582448182</v>
      </c>
      <c r="G341" s="230">
        <v>1.5180709582448182</v>
      </c>
      <c r="H341" s="230">
        <v>1.5180709582448182</v>
      </c>
      <c r="I341" s="230">
        <v>1.5180709582448182</v>
      </c>
      <c r="J341" s="230">
        <v>1.5180709582448182</v>
      </c>
      <c r="K341" s="230">
        <v>1.3475356253920274</v>
      </c>
      <c r="L341" s="230">
        <v>1.3475356253920274</v>
      </c>
      <c r="M341" s="230">
        <v>1.5180709582448182</v>
      </c>
      <c r="N341" s="230">
        <v>1.5180709582448182</v>
      </c>
      <c r="O341" s="230">
        <v>1.5180709582448182</v>
      </c>
      <c r="P341" s="230">
        <v>1.5180709582448182</v>
      </c>
      <c r="Q341" s="230">
        <v>1.5180709582448182</v>
      </c>
      <c r="R341" s="230">
        <v>1.5180709582448182</v>
      </c>
      <c r="S341" s="230">
        <v>1.3475356253920274</v>
      </c>
      <c r="T341" s="1063">
        <v>1.3475356253920274</v>
      </c>
      <c r="U341" s="230"/>
      <c r="V341" s="230"/>
      <c r="W341" s="230"/>
      <c r="X341" s="230"/>
      <c r="Y341" s="230"/>
      <c r="AF341" s="230"/>
      <c r="AG341" s="230"/>
      <c r="AH341" s="230"/>
      <c r="AI341" s="511">
        <v>1.5180709582448182</v>
      </c>
      <c r="AJ341" s="172">
        <v>1.5180709582448182</v>
      </c>
      <c r="AK341" s="172">
        <v>1.5180709582448182</v>
      </c>
      <c r="AL341" s="172">
        <v>1.5180709582448182</v>
      </c>
      <c r="AM341" s="172">
        <v>1.5180709582448182</v>
      </c>
      <c r="AN341" s="1067">
        <v>1.5180709582448182</v>
      </c>
      <c r="AO341" s="172"/>
      <c r="AP341" s="172"/>
      <c r="AQ341" s="172"/>
      <c r="AR341" s="172"/>
      <c r="AS341" s="172"/>
      <c r="AT341" s="257">
        <v>1.3475356253920274</v>
      </c>
      <c r="AU341" s="230">
        <v>1.3475356253920274</v>
      </c>
      <c r="AV341" s="230">
        <v>1.5180709582448182</v>
      </c>
      <c r="AW341" s="230">
        <v>1.5180709582448182</v>
      </c>
      <c r="AX341" s="230">
        <v>1.5180709582448182</v>
      </c>
      <c r="AY341" s="230">
        <v>1.5180709582448182</v>
      </c>
      <c r="AZ341" s="230">
        <v>1.5180709582448182</v>
      </c>
      <c r="BA341" s="230">
        <v>1.5180709582448182</v>
      </c>
      <c r="BB341" s="1063">
        <v>1.3475356253920274</v>
      </c>
      <c r="BC341" s="230"/>
      <c r="BD341" s="230"/>
      <c r="BE341" s="230"/>
      <c r="BF341" s="230"/>
      <c r="BG341" s="230"/>
      <c r="BH341" s="257">
        <v>1.5180709582448182</v>
      </c>
      <c r="BI341" s="230">
        <v>1.5180709582448182</v>
      </c>
      <c r="BJ341" s="230">
        <v>1.5180709582448182</v>
      </c>
      <c r="BK341" s="230">
        <v>1.5180709582448182</v>
      </c>
      <c r="BL341" s="230">
        <v>1.3475356253920274</v>
      </c>
      <c r="BM341" s="230">
        <v>1.5180709582448182</v>
      </c>
      <c r="BN341" s="1225">
        <v>1.5180709582448182</v>
      </c>
      <c r="BO341" s="864"/>
      <c r="BP341" s="864"/>
      <c r="BQ341" s="864"/>
      <c r="BR341" s="864"/>
      <c r="BS341" s="1179"/>
      <c r="BT341" s="864"/>
      <c r="BU341" s="864"/>
      <c r="BV341" s="864"/>
      <c r="BW341" s="864"/>
      <c r="BX341" s="864"/>
      <c r="BY341" s="935">
        <v>1.3475356253920274</v>
      </c>
      <c r="BZ341" s="230">
        <v>1.3475356253920274</v>
      </c>
      <c r="CA341" s="230">
        <v>1.3475356253920274</v>
      </c>
      <c r="CB341" s="230">
        <v>1.3475356253920274</v>
      </c>
      <c r="CC341" s="1063">
        <v>1.3475356253920274</v>
      </c>
      <c r="CD341" s="230"/>
      <c r="CE341" s="230"/>
      <c r="CF341" s="230"/>
      <c r="CG341" s="230"/>
      <c r="CH341" s="230"/>
      <c r="CI341" s="230"/>
      <c r="CJ341" s="230"/>
      <c r="CK341" s="257">
        <v>1.5730854300545001</v>
      </c>
      <c r="CL341" s="230">
        <v>1.5730854300545001</v>
      </c>
      <c r="CM341" s="230">
        <v>1.5730854300545001</v>
      </c>
      <c r="CN341" s="230">
        <v>1.5730854300545001</v>
      </c>
      <c r="CO341" s="1063">
        <v>1.5730854300545001</v>
      </c>
      <c r="CP341" s="230"/>
      <c r="CQ341" s="230"/>
      <c r="CR341" s="230"/>
      <c r="CS341" s="230"/>
      <c r="CT341" s="230"/>
      <c r="CU341" s="257">
        <v>1.5730854300545001</v>
      </c>
      <c r="CV341" s="230">
        <v>1.5730854300545001</v>
      </c>
      <c r="CW341" s="230">
        <v>1.5730854300545001</v>
      </c>
      <c r="CX341" s="1063">
        <v>1.5730854300545001</v>
      </c>
      <c r="DD341" s="985"/>
      <c r="DE341" s="864"/>
      <c r="DF341" s="864"/>
      <c r="DG341" s="864"/>
      <c r="DH341" s="864"/>
      <c r="DI341" s="864"/>
      <c r="DJ341" s="864"/>
      <c r="DK341" s="864"/>
      <c r="DL341" s="1126"/>
      <c r="DM341" s="864"/>
      <c r="DN341" s="864"/>
      <c r="DO341" s="864"/>
      <c r="DP341" s="864"/>
      <c r="DQ341" s="864"/>
      <c r="DR341" s="1012"/>
      <c r="DS341" s="864"/>
      <c r="DT341" s="864"/>
      <c r="DU341" s="864"/>
      <c r="DV341" s="864"/>
      <c r="DW341" s="864"/>
      <c r="DX341" s="1126"/>
      <c r="DY341" s="864"/>
      <c r="DZ341" s="864"/>
      <c r="EA341" s="864"/>
      <c r="EB341" s="864"/>
      <c r="EC341" s="864"/>
      <c r="ED341" s="257">
        <v>1.3475356253920274</v>
      </c>
      <c r="EE341" s="864"/>
      <c r="EF341" s="864"/>
      <c r="EG341" s="864"/>
      <c r="EH341" s="864"/>
      <c r="EI341" s="864"/>
      <c r="EJ341" s="864"/>
      <c r="EK341" s="864"/>
      <c r="EL341" s="1126"/>
      <c r="EM341" s="864"/>
      <c r="EN341" s="864"/>
      <c r="ER341" s="1253"/>
      <c r="ES341" s="257">
        <v>1.5730854300545001</v>
      </c>
      <c r="ET341" s="230">
        <v>1.5730854300545001</v>
      </c>
      <c r="EU341" s="230">
        <v>1.5730854300545001</v>
      </c>
      <c r="EV341" s="230"/>
      <c r="EW341" s="1131"/>
      <c r="EX341" s="580" t="s">
        <v>747</v>
      </c>
      <c r="EY341" s="230">
        <v>1.3173691504741791</v>
      </c>
      <c r="EZ341" s="230">
        <v>1.3173691504741791</v>
      </c>
      <c r="FA341" s="230">
        <v>1.3173691504741791</v>
      </c>
      <c r="FB341" s="230">
        <v>1.3173691504741791</v>
      </c>
      <c r="FC341" s="230">
        <v>1.3173691504741791</v>
      </c>
      <c r="FD341" s="230">
        <v>1.3173691504741791</v>
      </c>
      <c r="FE341" s="230">
        <v>1.3173691504741791</v>
      </c>
      <c r="FF341" s="230">
        <v>1.3173691504741791</v>
      </c>
      <c r="FG341" s="230">
        <v>1.3173691504741791</v>
      </c>
      <c r="FH341" s="230">
        <v>1.3173691504741791</v>
      </c>
      <c r="FI341" s="230">
        <v>1.3173691504741791</v>
      </c>
      <c r="FJ341" s="230">
        <v>1.3173691504741791</v>
      </c>
      <c r="FK341" s="230">
        <v>1.3173691504741791</v>
      </c>
      <c r="FL341" s="230">
        <v>1.3173691504741791</v>
      </c>
      <c r="FM341" s="230">
        <v>1.3173691504741791</v>
      </c>
      <c r="FN341" s="230">
        <v>1.3173691504741791</v>
      </c>
      <c r="FO341" s="230">
        <v>1.3173691504741791</v>
      </c>
      <c r="FP341" s="230">
        <v>1.3173691504741791</v>
      </c>
      <c r="FQ341" s="1385">
        <v>1.3173691504741791</v>
      </c>
      <c r="FR341" s="230">
        <v>3.2810055987979405</v>
      </c>
      <c r="FS341" s="230">
        <v>3.2810055987979405</v>
      </c>
      <c r="FT341" s="230">
        <v>3.2810055987979405</v>
      </c>
      <c r="FU341" s="230">
        <v>3.2810055987979405</v>
      </c>
      <c r="FV341" s="230">
        <v>3.4889025189042426</v>
      </c>
      <c r="FW341" s="230">
        <v>3.2810055987979405</v>
      </c>
      <c r="FX341" s="230">
        <v>3.2810055987979405</v>
      </c>
      <c r="FY341" s="230">
        <v>3.2810055987979405</v>
      </c>
      <c r="FZ341" s="230">
        <v>3.4889025189042426</v>
      </c>
      <c r="GA341" s="230">
        <v>3.4889025189042426</v>
      </c>
      <c r="GB341" s="230">
        <v>3.2810055987979405</v>
      </c>
      <c r="GC341" s="230">
        <v>3.4889025189042426</v>
      </c>
      <c r="GD341" s="230">
        <v>3.4889025189042426</v>
      </c>
      <c r="GE341" s="230">
        <v>3.4889025189042426</v>
      </c>
      <c r="GF341" s="230">
        <v>3.4889025189042426</v>
      </c>
      <c r="GG341" s="230">
        <v>3.4889025189042426</v>
      </c>
      <c r="GH341" s="230">
        <v>3.4889025189042426</v>
      </c>
      <c r="GI341" s="230">
        <v>3.2810055987979405</v>
      </c>
      <c r="GJ341" s="230">
        <v>3.2810055987979405</v>
      </c>
      <c r="GK341" s="230">
        <v>3.2810055987979405</v>
      </c>
      <c r="GL341" s="230">
        <v>3.2810055987979405</v>
      </c>
      <c r="GM341" s="165">
        <v>1.7380777597177735</v>
      </c>
      <c r="GN341" s="111">
        <v>1.7380777597177735</v>
      </c>
      <c r="GO341" s="111">
        <v>1.7380777597177735</v>
      </c>
      <c r="GP341" s="111">
        <v>1.7380777597177735</v>
      </c>
      <c r="GQ341" s="111">
        <v>1.7380777597177735</v>
      </c>
      <c r="GR341" s="111">
        <v>1.7380777597177735</v>
      </c>
      <c r="GS341" s="111">
        <v>1.7380777597177735</v>
      </c>
      <c r="GT341" s="111">
        <v>1.7380777597177735</v>
      </c>
      <c r="GU341" s="111">
        <v>1.7380777597177735</v>
      </c>
      <c r="GV341" s="111">
        <v>1.7380777597177735</v>
      </c>
      <c r="GW341" s="111">
        <v>1.7380777597177735</v>
      </c>
      <c r="GX341" s="111">
        <v>1.7380777597177735</v>
      </c>
      <c r="GY341" s="111">
        <v>1.7380777597177735</v>
      </c>
      <c r="GZ341" s="111">
        <v>1.7380777597177735</v>
      </c>
      <c r="HA341" s="111">
        <v>1.7380777597177735</v>
      </c>
      <c r="HB341" s="111">
        <v>1.7380777597177735</v>
      </c>
      <c r="HC341" s="111">
        <v>1.7380777597177735</v>
      </c>
      <c r="HD341" s="111">
        <v>1.7380777597177735</v>
      </c>
      <c r="HE341" s="111">
        <v>1.7380777597177735</v>
      </c>
      <c r="HF341" s="111">
        <v>1.7380777597177735</v>
      </c>
      <c r="HG341" s="111">
        <v>1.7380777597177735</v>
      </c>
      <c r="HH341" s="111">
        <v>1.7380777597177735</v>
      </c>
      <c r="HI341" s="230">
        <v>6.9778050378084853</v>
      </c>
    </row>
    <row r="342" spans="1:217" s="60" customFormat="1" x14ac:dyDescent="0.25">
      <c r="A342" s="580" t="s">
        <v>748</v>
      </c>
      <c r="B342" s="580"/>
      <c r="C342" s="936">
        <v>4.4478723023574585E-2</v>
      </c>
      <c r="D342" s="111">
        <v>4.4478723023574585E-2</v>
      </c>
      <c r="E342" s="230">
        <v>4.4478723023574585E-2</v>
      </c>
      <c r="F342" s="230">
        <v>4.4478723023574585E-2</v>
      </c>
      <c r="G342" s="230">
        <v>4.4478723023574585E-2</v>
      </c>
      <c r="H342" s="230">
        <v>4.4478723023574585E-2</v>
      </c>
      <c r="I342" s="230">
        <v>4.4478723023574585E-2</v>
      </c>
      <c r="J342" s="230">
        <v>4.4478723023574585E-2</v>
      </c>
      <c r="K342" s="230">
        <v>3.008532622818727E-2</v>
      </c>
      <c r="L342" s="230">
        <v>3.008532622818727E-2</v>
      </c>
      <c r="M342" s="230">
        <v>4.4478723023574585E-2</v>
      </c>
      <c r="N342" s="230">
        <v>4.4478723023574585E-2</v>
      </c>
      <c r="O342" s="230">
        <v>4.4478723023574585E-2</v>
      </c>
      <c r="P342" s="230">
        <v>4.4478723023574585E-2</v>
      </c>
      <c r="Q342" s="230">
        <v>4.4478723023574585E-2</v>
      </c>
      <c r="R342" s="230">
        <v>4.4478723023574585E-2</v>
      </c>
      <c r="S342" s="230">
        <v>3.008532622818727E-2</v>
      </c>
      <c r="T342" s="1063">
        <v>3.008532622818727E-2</v>
      </c>
      <c r="U342" s="230"/>
      <c r="V342" s="230"/>
      <c r="W342" s="230"/>
      <c r="X342" s="230"/>
      <c r="Y342" s="230"/>
      <c r="AF342" s="230"/>
      <c r="AG342" s="230"/>
      <c r="AH342" s="230"/>
      <c r="AI342" s="511">
        <v>4.4478723023574585E-2</v>
      </c>
      <c r="AJ342" s="172">
        <v>4.4478723023574585E-2</v>
      </c>
      <c r="AK342" s="172">
        <v>4.4478723023574585E-2</v>
      </c>
      <c r="AL342" s="172">
        <v>4.4478723023574585E-2</v>
      </c>
      <c r="AM342" s="172">
        <v>4.4478723023574585E-2</v>
      </c>
      <c r="AN342" s="1067">
        <v>4.4478723023574585E-2</v>
      </c>
      <c r="AO342" s="172"/>
      <c r="AP342" s="172"/>
      <c r="AQ342" s="172"/>
      <c r="AR342" s="172"/>
      <c r="AS342" s="172"/>
      <c r="AT342" s="257">
        <v>3.008532622818727E-2</v>
      </c>
      <c r="AU342" s="230">
        <v>3.008532622818727E-2</v>
      </c>
      <c r="AV342" s="230">
        <v>4.4478723023574585E-2</v>
      </c>
      <c r="AW342" s="230">
        <v>4.4478723023574585E-2</v>
      </c>
      <c r="AX342" s="230">
        <v>4.4478723023574585E-2</v>
      </c>
      <c r="AY342" s="230">
        <v>4.4478723023574585E-2</v>
      </c>
      <c r="AZ342" s="230">
        <v>4.4478723023574585E-2</v>
      </c>
      <c r="BA342" s="230">
        <v>4.4478723023574585E-2</v>
      </c>
      <c r="BB342" s="1063">
        <v>3.008532622818727E-2</v>
      </c>
      <c r="BC342" s="230"/>
      <c r="BD342" s="230"/>
      <c r="BE342" s="230"/>
      <c r="BF342" s="230"/>
      <c r="BG342" s="230"/>
      <c r="BH342" s="257">
        <v>4.4478723023574585E-2</v>
      </c>
      <c r="BI342" s="230">
        <v>4.4478723023574585E-2</v>
      </c>
      <c r="BJ342" s="230">
        <v>4.4478723023574585E-2</v>
      </c>
      <c r="BK342" s="230">
        <v>4.4478723023574585E-2</v>
      </c>
      <c r="BL342" s="230">
        <v>3.008532622818727E-2</v>
      </c>
      <c r="BM342" s="230">
        <v>4.4478723023574585E-2</v>
      </c>
      <c r="BN342" s="1225">
        <v>4.4478723023574585E-2</v>
      </c>
      <c r="BO342" s="864"/>
      <c r="BP342" s="864"/>
      <c r="BQ342" s="864"/>
      <c r="BR342" s="864"/>
      <c r="BS342" s="1179"/>
      <c r="BT342" s="864"/>
      <c r="BU342" s="864"/>
      <c r="BV342" s="864"/>
      <c r="BW342" s="864"/>
      <c r="BX342" s="864"/>
      <c r="BY342" s="935">
        <v>3.008532622818727E-2</v>
      </c>
      <c r="BZ342" s="230">
        <v>3.008532622818727E-2</v>
      </c>
      <c r="CA342" s="230">
        <v>3.008532622818727E-2</v>
      </c>
      <c r="CB342" s="230">
        <v>3.008532622818727E-2</v>
      </c>
      <c r="CC342" s="1063">
        <v>3.008532622818727E-2</v>
      </c>
      <c r="CD342" s="230"/>
      <c r="CE342" s="230"/>
      <c r="CF342" s="230"/>
      <c r="CG342" s="230"/>
      <c r="CH342" s="230"/>
      <c r="CI342" s="230"/>
      <c r="CJ342" s="230"/>
      <c r="CK342" s="257">
        <v>2.4753864301644057E-2</v>
      </c>
      <c r="CL342" s="230">
        <v>2.4753864301644057E-2</v>
      </c>
      <c r="CM342" s="230">
        <v>2.4753864301644057E-2</v>
      </c>
      <c r="CN342" s="230">
        <v>2.4753864301644057E-2</v>
      </c>
      <c r="CO342" s="1063">
        <v>2.4753864301644057E-2</v>
      </c>
      <c r="CP342" s="230"/>
      <c r="CQ342" s="230"/>
      <c r="CR342" s="230"/>
      <c r="CS342" s="230"/>
      <c r="CT342" s="230"/>
      <c r="CU342" s="257">
        <v>2.4753864301644057E-2</v>
      </c>
      <c r="CV342" s="230">
        <v>2.4753864301644057E-2</v>
      </c>
      <c r="CW342" s="230">
        <v>2.4753864301644057E-2</v>
      </c>
      <c r="CX342" s="1063">
        <v>2.4753864301644057E-2</v>
      </c>
      <c r="DD342" s="985"/>
      <c r="DE342" s="864"/>
      <c r="DF342" s="864"/>
      <c r="DG342" s="864"/>
      <c r="DH342" s="864"/>
      <c r="DI342" s="864"/>
      <c r="DJ342" s="864"/>
      <c r="DK342" s="864"/>
      <c r="DL342" s="1126"/>
      <c r="DM342" s="864"/>
      <c r="DN342" s="864"/>
      <c r="DO342" s="864"/>
      <c r="DP342" s="864"/>
      <c r="DQ342" s="864"/>
      <c r="DR342" s="1012"/>
      <c r="DS342" s="864"/>
      <c r="DT342" s="864"/>
      <c r="DU342" s="864"/>
      <c r="DV342" s="864"/>
      <c r="DW342" s="864"/>
      <c r="DX342" s="1126"/>
      <c r="DY342" s="864"/>
      <c r="DZ342" s="864"/>
      <c r="EA342" s="864"/>
      <c r="EB342" s="864"/>
      <c r="EC342" s="864"/>
      <c r="ED342" s="257">
        <v>3.008532622818727E-2</v>
      </c>
      <c r="EE342" s="864"/>
      <c r="EF342" s="864"/>
      <c r="EG342" s="864"/>
      <c r="EH342" s="864"/>
      <c r="EI342" s="864"/>
      <c r="EJ342" s="864"/>
      <c r="EK342" s="864"/>
      <c r="EL342" s="1126"/>
      <c r="EM342" s="864"/>
      <c r="EN342" s="864"/>
      <c r="ER342" s="1253"/>
      <c r="ES342" s="257">
        <v>2.4753864301644057E-2</v>
      </c>
      <c r="ET342" s="230">
        <v>2.4753864301644057E-2</v>
      </c>
      <c r="EU342" s="230">
        <v>2.4753864301644057E-2</v>
      </c>
      <c r="EV342" s="230"/>
      <c r="EW342" s="1131"/>
      <c r="EX342" s="580" t="s">
        <v>748</v>
      </c>
      <c r="EY342" s="230">
        <v>0.10394768998154102</v>
      </c>
      <c r="EZ342" s="230">
        <v>0.10394768998154102</v>
      </c>
      <c r="FA342" s="230">
        <v>0.10394768998154102</v>
      </c>
      <c r="FB342" s="230">
        <v>0.10394768998154102</v>
      </c>
      <c r="FC342" s="230">
        <v>0.10394768998154102</v>
      </c>
      <c r="FD342" s="230">
        <v>0.10394768998154102</v>
      </c>
      <c r="FE342" s="230">
        <v>0.10394768998154102</v>
      </c>
      <c r="FF342" s="230">
        <v>0.10394768998154102</v>
      </c>
      <c r="FG342" s="230">
        <v>0.10394768998154102</v>
      </c>
      <c r="FH342" s="230">
        <v>0.10394768998154102</v>
      </c>
      <c r="FI342" s="230">
        <v>0.10394768998154102</v>
      </c>
      <c r="FJ342" s="230">
        <v>0.10394768998154102</v>
      </c>
      <c r="FK342" s="230">
        <v>0.10394768998154102</v>
      </c>
      <c r="FL342" s="230">
        <v>0.10394768998154102</v>
      </c>
      <c r="FM342" s="230">
        <v>0.10394768998154102</v>
      </c>
      <c r="FN342" s="230">
        <v>0.10394768998154102</v>
      </c>
      <c r="FO342" s="230">
        <v>0.10394768998154102</v>
      </c>
      <c r="FP342" s="230">
        <v>0.10394768998154102</v>
      </c>
      <c r="FQ342" s="1385">
        <v>0.10394768998154102</v>
      </c>
      <c r="FR342" s="230">
        <v>0.3909685364140536</v>
      </c>
      <c r="FS342" s="230">
        <v>0.3909685364140536</v>
      </c>
      <c r="FT342" s="230">
        <v>0.3909685364140536</v>
      </c>
      <c r="FU342" s="230">
        <v>0.3909685364140536</v>
      </c>
      <c r="FV342" s="230">
        <v>-4.4060399995855093E-2</v>
      </c>
      <c r="FW342" s="230">
        <v>0.3909685364140536</v>
      </c>
      <c r="FX342" s="230">
        <v>0.3909685364140536</v>
      </c>
      <c r="FY342" s="230">
        <v>0.3909685364140536</v>
      </c>
      <c r="FZ342" s="230">
        <v>-4.4060399995855093E-2</v>
      </c>
      <c r="GA342" s="230">
        <v>-4.4060399995855093E-2</v>
      </c>
      <c r="GB342" s="230">
        <v>0.3909685364140536</v>
      </c>
      <c r="GC342" s="230">
        <v>-4.4060399995855093E-2</v>
      </c>
      <c r="GD342" s="230">
        <v>-4.4060399995855093E-2</v>
      </c>
      <c r="GE342" s="230">
        <v>-4.4060399995855093E-2</v>
      </c>
      <c r="GF342" s="230">
        <v>-4.4060399995855093E-2</v>
      </c>
      <c r="GG342" s="230">
        <v>-4.4060399995855093E-2</v>
      </c>
      <c r="GH342" s="230">
        <v>-4.4060399995855093E-2</v>
      </c>
      <c r="GI342" s="230">
        <v>0.3909685364140536</v>
      </c>
      <c r="GJ342" s="230">
        <v>0.3909685364140536</v>
      </c>
      <c r="GK342" s="230">
        <v>0.3909685364140536</v>
      </c>
      <c r="GL342" s="230">
        <v>0.3909685364140536</v>
      </c>
      <c r="GM342" s="165">
        <v>0.2049710201598467</v>
      </c>
      <c r="GN342" s="111">
        <v>0.2049710201598467</v>
      </c>
      <c r="GO342" s="111">
        <v>0.2049710201598467</v>
      </c>
      <c r="GP342" s="111">
        <v>0.2049710201598467</v>
      </c>
      <c r="GQ342" s="111">
        <v>0.2049710201598467</v>
      </c>
      <c r="GR342" s="111">
        <v>0.2049710201598467</v>
      </c>
      <c r="GS342" s="111">
        <v>0.2049710201598467</v>
      </c>
      <c r="GT342" s="111">
        <v>0.2049710201598467</v>
      </c>
      <c r="GU342" s="111">
        <v>0.2049710201598467</v>
      </c>
      <c r="GV342" s="111">
        <v>0.2049710201598467</v>
      </c>
      <c r="GW342" s="111">
        <v>0.2049710201598467</v>
      </c>
      <c r="GX342" s="111">
        <v>0.2049710201598467</v>
      </c>
      <c r="GY342" s="111">
        <v>0.2049710201598467</v>
      </c>
      <c r="GZ342" s="111">
        <v>0.2049710201598467</v>
      </c>
      <c r="HA342" s="111">
        <v>0.2049710201598467</v>
      </c>
      <c r="HB342" s="111">
        <v>0.2049710201598467</v>
      </c>
      <c r="HC342" s="111">
        <v>0.2049710201598467</v>
      </c>
      <c r="HD342" s="111">
        <v>0.2049710201598467</v>
      </c>
      <c r="HE342" s="111">
        <v>0.2049710201598467</v>
      </c>
      <c r="HF342" s="111">
        <v>0.2049710201598467</v>
      </c>
      <c r="HG342" s="111">
        <v>0.2049710201598467</v>
      </c>
      <c r="HH342" s="111">
        <v>0.2049710201598467</v>
      </c>
      <c r="HI342" s="230">
        <v>-8.8120799991710186E-2</v>
      </c>
    </row>
    <row r="343" spans="1:217" s="60" customFormat="1" x14ac:dyDescent="0.25">
      <c r="A343" s="580" t="s">
        <v>749</v>
      </c>
      <c r="B343" s="580"/>
      <c r="C343" s="936">
        <v>2.2258075302471791</v>
      </c>
      <c r="D343" s="111">
        <v>2.2258075302471791</v>
      </c>
      <c r="E343" s="230">
        <v>2.2258075302471791</v>
      </c>
      <c r="F343" s="230">
        <v>2.2258075302471791</v>
      </c>
      <c r="G343" s="230">
        <v>2.2258075302471791</v>
      </c>
      <c r="H343" s="230">
        <v>2.2258075302471791</v>
      </c>
      <c r="I343" s="230">
        <v>2.2258075302471791</v>
      </c>
      <c r="J343" s="230">
        <v>2.2258075302471791</v>
      </c>
      <c r="K343" s="230">
        <v>4.5855743964002977</v>
      </c>
      <c r="L343" s="230">
        <v>4.5855743964002977</v>
      </c>
      <c r="M343" s="230">
        <v>2.2258075302471791</v>
      </c>
      <c r="N343" s="230">
        <v>2.2258075302471791</v>
      </c>
      <c r="O343" s="230">
        <v>2.2258075302471791</v>
      </c>
      <c r="P343" s="230">
        <v>2.2258075302471791</v>
      </c>
      <c r="Q343" s="230">
        <v>2.2258075302471791</v>
      </c>
      <c r="R343" s="230">
        <v>2.2258075302471791</v>
      </c>
      <c r="S343" s="230">
        <v>4.5855743964002977</v>
      </c>
      <c r="T343" s="1063">
        <v>4.5855743964002977</v>
      </c>
      <c r="U343" s="230"/>
      <c r="V343" s="230"/>
      <c r="W343" s="230"/>
      <c r="X343" s="230"/>
      <c r="Y343" s="230"/>
      <c r="AF343" s="230"/>
      <c r="AG343" s="230"/>
      <c r="AH343" s="230"/>
      <c r="AI343" s="511">
        <v>2.2258075302471791</v>
      </c>
      <c r="AJ343" s="172">
        <v>2.2258075302471791</v>
      </c>
      <c r="AK343" s="172">
        <v>2.2258075302471791</v>
      </c>
      <c r="AL343" s="172">
        <v>2.2258075302471791</v>
      </c>
      <c r="AM343" s="172">
        <v>2.2258075302471791</v>
      </c>
      <c r="AN343" s="1067">
        <v>2.2258075302471791</v>
      </c>
      <c r="AO343" s="172"/>
      <c r="AP343" s="172"/>
      <c r="AQ343" s="172"/>
      <c r="AR343" s="172"/>
      <c r="AS343" s="172"/>
      <c r="AT343" s="257">
        <v>4.5855743964002977</v>
      </c>
      <c r="AU343" s="230">
        <v>4.5855743964002977</v>
      </c>
      <c r="AV343" s="230">
        <v>2.2258075302471791</v>
      </c>
      <c r="AW343" s="230">
        <v>2.2258075302471791</v>
      </c>
      <c r="AX343" s="230">
        <v>2.2258075302471791</v>
      </c>
      <c r="AY343" s="230">
        <v>2.2258075302471791</v>
      </c>
      <c r="AZ343" s="230">
        <v>2.2258075302471791</v>
      </c>
      <c r="BA343" s="230">
        <v>2.2258075302471791</v>
      </c>
      <c r="BB343" s="1063">
        <v>4.5855743964002977</v>
      </c>
      <c r="BC343" s="230"/>
      <c r="BD343" s="230"/>
      <c r="BE343" s="230"/>
      <c r="BF343" s="230"/>
      <c r="BG343" s="230"/>
      <c r="BH343" s="257">
        <v>2.2258075302471791</v>
      </c>
      <c r="BI343" s="230">
        <v>2.2258075302471791</v>
      </c>
      <c r="BJ343" s="230">
        <v>2.2258075302471791</v>
      </c>
      <c r="BK343" s="230">
        <v>2.2258075302471791</v>
      </c>
      <c r="BL343" s="230">
        <v>4.5855743964002977</v>
      </c>
      <c r="BM343" s="230">
        <v>2.2258075302471791</v>
      </c>
      <c r="BN343" s="1225">
        <v>2.2258075302471791</v>
      </c>
      <c r="BO343" s="864"/>
      <c r="BP343" s="864"/>
      <c r="BQ343" s="864"/>
      <c r="BR343" s="864"/>
      <c r="BS343" s="1179"/>
      <c r="BT343" s="864"/>
      <c r="BU343" s="864"/>
      <c r="BV343" s="864"/>
      <c r="BW343" s="864"/>
      <c r="BX343" s="864"/>
      <c r="BY343" s="935">
        <v>4.5855743964002977</v>
      </c>
      <c r="BZ343" s="230">
        <v>4.5855743964002977</v>
      </c>
      <c r="CA343" s="230">
        <v>4.5855743964002977</v>
      </c>
      <c r="CB343" s="230">
        <v>4.5855743964002977</v>
      </c>
      <c r="CC343" s="1063">
        <v>4.5855743964002977</v>
      </c>
      <c r="CD343" s="230"/>
      <c r="CE343" s="230"/>
      <c r="CF343" s="230"/>
      <c r="CG343" s="230"/>
      <c r="CH343" s="230"/>
      <c r="CI343" s="230"/>
      <c r="CJ343" s="230"/>
      <c r="CK343" s="257">
        <v>2.5140930473462362</v>
      </c>
      <c r="CL343" s="230">
        <v>2.5140930473462362</v>
      </c>
      <c r="CM343" s="230">
        <v>2.5140930473462362</v>
      </c>
      <c r="CN343" s="230">
        <v>2.5140930473462362</v>
      </c>
      <c r="CO343" s="1063">
        <v>2.5140930473462362</v>
      </c>
      <c r="CP343" s="230"/>
      <c r="CQ343" s="230"/>
      <c r="CR343" s="230"/>
      <c r="CS343" s="230"/>
      <c r="CT343" s="230"/>
      <c r="CU343" s="257">
        <v>2.5140930473462362</v>
      </c>
      <c r="CV343" s="230">
        <v>2.5140930473462362</v>
      </c>
      <c r="CW343" s="230">
        <v>2.5140930473462362</v>
      </c>
      <c r="CX343" s="1063">
        <v>2.5140930473462362</v>
      </c>
      <c r="DD343" s="985"/>
      <c r="DE343" s="864"/>
      <c r="DF343" s="864"/>
      <c r="DG343" s="864"/>
      <c r="DH343" s="864"/>
      <c r="DI343" s="864"/>
      <c r="DJ343" s="864"/>
      <c r="DK343" s="864"/>
      <c r="DL343" s="1126"/>
      <c r="DM343" s="864"/>
      <c r="DN343" s="864"/>
      <c r="DO343" s="864"/>
      <c r="DP343" s="864"/>
      <c r="DQ343" s="864"/>
      <c r="DR343" s="1012"/>
      <c r="DS343" s="864"/>
      <c r="DT343" s="864"/>
      <c r="DU343" s="864"/>
      <c r="DV343" s="864"/>
      <c r="DW343" s="864"/>
      <c r="DX343" s="1126"/>
      <c r="DY343" s="864"/>
      <c r="DZ343" s="864"/>
      <c r="EA343" s="864"/>
      <c r="EB343" s="864"/>
      <c r="EC343" s="864"/>
      <c r="ED343" s="257">
        <v>4.5855743964002977</v>
      </c>
      <c r="EE343" s="864"/>
      <c r="EF343" s="864"/>
      <c r="EG343" s="864"/>
      <c r="EH343" s="864"/>
      <c r="EI343" s="864"/>
      <c r="EJ343" s="864"/>
      <c r="EK343" s="864"/>
      <c r="EL343" s="1126"/>
      <c r="EM343" s="864"/>
      <c r="EN343" s="864"/>
      <c r="ER343" s="1253"/>
      <c r="ES343" s="257">
        <v>2.5140930473462362</v>
      </c>
      <c r="ET343" s="230">
        <v>2.5140930473462362</v>
      </c>
      <c r="EU343" s="230">
        <v>2.5140930473462362</v>
      </c>
      <c r="EV343" s="230"/>
      <c r="EW343" s="1131"/>
      <c r="EX343" s="580" t="s">
        <v>749</v>
      </c>
      <c r="EY343" s="230">
        <v>2.0155131201112471</v>
      </c>
      <c r="EZ343" s="230">
        <v>2.0155131201112471</v>
      </c>
      <c r="FA343" s="230">
        <v>2.0155131201112471</v>
      </c>
      <c r="FB343" s="230">
        <v>2.0155131201112471</v>
      </c>
      <c r="FC343" s="230">
        <v>2.0155131201112471</v>
      </c>
      <c r="FD343" s="230">
        <v>2.0155131201112471</v>
      </c>
      <c r="FE343" s="230">
        <v>2.0155131201112471</v>
      </c>
      <c r="FF343" s="230">
        <v>2.0155131201112471</v>
      </c>
      <c r="FG343" s="230">
        <v>2.0155131201112471</v>
      </c>
      <c r="FH343" s="230">
        <v>2.0155131201112471</v>
      </c>
      <c r="FI343" s="230">
        <v>2.0155131201112471</v>
      </c>
      <c r="FJ343" s="230">
        <v>2.0155131201112471</v>
      </c>
      <c r="FK343" s="230">
        <v>2.0155131201112471</v>
      </c>
      <c r="FL343" s="230">
        <v>2.0155131201112471</v>
      </c>
      <c r="FM343" s="230">
        <v>2.0155131201112471</v>
      </c>
      <c r="FN343" s="230">
        <v>2.0155131201112471</v>
      </c>
      <c r="FO343" s="230">
        <v>2.0155131201112471</v>
      </c>
      <c r="FP343" s="230">
        <v>2.0155131201112471</v>
      </c>
      <c r="FQ343" s="1385">
        <v>2.0155131201112471</v>
      </c>
      <c r="FR343" s="230">
        <v>4.6651191681744058</v>
      </c>
      <c r="FS343" s="230">
        <v>4.6651191681744058</v>
      </c>
      <c r="FT343" s="230">
        <v>4.6651191681744058</v>
      </c>
      <c r="FU343" s="230">
        <v>4.6651191681744058</v>
      </c>
      <c r="FV343" s="230">
        <v>5.5786978856614224</v>
      </c>
      <c r="FW343" s="230">
        <v>4.6651191681744058</v>
      </c>
      <c r="FX343" s="230">
        <v>4.6651191681744058</v>
      </c>
      <c r="FY343" s="230">
        <v>4.6651191681744058</v>
      </c>
      <c r="FZ343" s="230">
        <v>5.5786978856614224</v>
      </c>
      <c r="GA343" s="230">
        <v>5.5786978856614224</v>
      </c>
      <c r="GB343" s="230">
        <v>4.6651191681744058</v>
      </c>
      <c r="GC343" s="230">
        <v>5.5786978856614224</v>
      </c>
      <c r="GD343" s="230">
        <v>5.5786978856614224</v>
      </c>
      <c r="GE343" s="230">
        <v>5.5786978856614224</v>
      </c>
      <c r="GF343" s="230">
        <v>5.5786978856614224</v>
      </c>
      <c r="GG343" s="230">
        <v>5.5786978856614224</v>
      </c>
      <c r="GH343" s="230">
        <v>5.5786978856614224</v>
      </c>
      <c r="GI343" s="230">
        <v>4.6651191681744058</v>
      </c>
      <c r="GJ343" s="230">
        <v>4.6651191681744058</v>
      </c>
      <c r="GK343" s="230">
        <v>4.6651191681744058</v>
      </c>
      <c r="GL343" s="230">
        <v>4.6651191681744058</v>
      </c>
      <c r="GM343" s="165">
        <v>2.7052498852957765</v>
      </c>
      <c r="GN343" s="111">
        <v>2.7052498852957765</v>
      </c>
      <c r="GO343" s="111">
        <v>2.7052498852957765</v>
      </c>
      <c r="GP343" s="111">
        <v>2.7052498852957765</v>
      </c>
      <c r="GQ343" s="111">
        <v>2.7052498852957765</v>
      </c>
      <c r="GR343" s="111">
        <v>2.7052498852957765</v>
      </c>
      <c r="GS343" s="111">
        <v>2.7052498852957765</v>
      </c>
      <c r="GT343" s="111">
        <v>2.7052498852957765</v>
      </c>
      <c r="GU343" s="111">
        <v>2.7052498852957765</v>
      </c>
      <c r="GV343" s="111">
        <v>2.7052498852957765</v>
      </c>
      <c r="GW343" s="111">
        <v>2.7052498852957765</v>
      </c>
      <c r="GX343" s="111">
        <v>2.7052498852957765</v>
      </c>
      <c r="GY343" s="111">
        <v>2.7052498852957765</v>
      </c>
      <c r="GZ343" s="111">
        <v>2.7052498852957765</v>
      </c>
      <c r="HA343" s="111">
        <v>2.7052498852957765</v>
      </c>
      <c r="HB343" s="111">
        <v>2.7052498852957765</v>
      </c>
      <c r="HC343" s="111">
        <v>2.7052498852957765</v>
      </c>
      <c r="HD343" s="111">
        <v>2.7052498852957765</v>
      </c>
      <c r="HE343" s="111">
        <v>2.7052498852957765</v>
      </c>
      <c r="HF343" s="111">
        <v>2.7052498852957765</v>
      </c>
      <c r="HG343" s="111">
        <v>2.7052498852957765</v>
      </c>
      <c r="HH343" s="111">
        <v>2.7052498852957765</v>
      </c>
      <c r="HI343" s="230">
        <v>11.157395771322845</v>
      </c>
    </row>
    <row r="344" spans="1:217" s="60" customFormat="1" x14ac:dyDescent="0.25">
      <c r="A344" s="580" t="s">
        <v>750</v>
      </c>
      <c r="B344" s="580"/>
      <c r="C344" s="936">
        <v>4.4270444110341423E-2</v>
      </c>
      <c r="D344" s="111">
        <v>4.4270444110341423E-2</v>
      </c>
      <c r="E344" s="230">
        <v>4.4270444110341423E-2</v>
      </c>
      <c r="F344" s="230">
        <v>4.4270444110341423E-2</v>
      </c>
      <c r="G344" s="230">
        <v>4.4270444110341423E-2</v>
      </c>
      <c r="H344" s="230">
        <v>4.4270444110341423E-2</v>
      </c>
      <c r="I344" s="230">
        <v>4.4270444110341423E-2</v>
      </c>
      <c r="J344" s="230">
        <v>4.4270444110341423E-2</v>
      </c>
      <c r="K344" s="230">
        <v>0.22157493745391177</v>
      </c>
      <c r="L344" s="230">
        <v>0.22157493745391177</v>
      </c>
      <c r="M344" s="230">
        <v>4.4270444110341423E-2</v>
      </c>
      <c r="N344" s="230">
        <v>4.4270444110341423E-2</v>
      </c>
      <c r="O344" s="230">
        <v>4.4270444110341423E-2</v>
      </c>
      <c r="P344" s="230">
        <v>4.4270444110341423E-2</v>
      </c>
      <c r="Q344" s="230">
        <v>4.4270444110341423E-2</v>
      </c>
      <c r="R344" s="230">
        <v>4.4270444110341423E-2</v>
      </c>
      <c r="S344" s="230">
        <v>0.22157493745391177</v>
      </c>
      <c r="T344" s="1063">
        <v>0.22157493745391177</v>
      </c>
      <c r="U344" s="230"/>
      <c r="V344" s="230"/>
      <c r="W344" s="230"/>
      <c r="X344" s="230"/>
      <c r="Y344" s="230"/>
      <c r="AF344" s="230"/>
      <c r="AG344" s="230"/>
      <c r="AH344" s="230"/>
      <c r="AI344" s="511">
        <v>4.4270444110341423E-2</v>
      </c>
      <c r="AJ344" s="172">
        <v>4.4270444110341423E-2</v>
      </c>
      <c r="AK344" s="172">
        <v>4.4270444110341423E-2</v>
      </c>
      <c r="AL344" s="172">
        <v>4.4270444110341423E-2</v>
      </c>
      <c r="AM344" s="172">
        <v>4.4270444110341423E-2</v>
      </c>
      <c r="AN344" s="1067">
        <v>4.4270444110341423E-2</v>
      </c>
      <c r="AO344" s="172"/>
      <c r="AP344" s="172"/>
      <c r="AQ344" s="172"/>
      <c r="AR344" s="172"/>
      <c r="AS344" s="172"/>
      <c r="AT344" s="257">
        <v>0.22157493745391177</v>
      </c>
      <c r="AU344" s="230">
        <v>0.22157493745391177</v>
      </c>
      <c r="AV344" s="230">
        <v>4.4270444110341423E-2</v>
      </c>
      <c r="AW344" s="230">
        <v>4.4270444110341423E-2</v>
      </c>
      <c r="AX344" s="230">
        <v>4.4270444110341423E-2</v>
      </c>
      <c r="AY344" s="230">
        <v>4.4270444110341423E-2</v>
      </c>
      <c r="AZ344" s="230">
        <v>4.4270444110341423E-2</v>
      </c>
      <c r="BA344" s="230">
        <v>4.4270444110341423E-2</v>
      </c>
      <c r="BB344" s="1063">
        <v>0.22157493745391177</v>
      </c>
      <c r="BC344" s="230"/>
      <c r="BD344" s="230"/>
      <c r="BE344" s="230"/>
      <c r="BF344" s="230"/>
      <c r="BG344" s="230"/>
      <c r="BH344" s="257">
        <v>4.4270444110341423E-2</v>
      </c>
      <c r="BI344" s="230">
        <v>4.4270444110341423E-2</v>
      </c>
      <c r="BJ344" s="230">
        <v>4.4270444110341423E-2</v>
      </c>
      <c r="BK344" s="230">
        <v>4.4270444110341423E-2</v>
      </c>
      <c r="BL344" s="230">
        <v>0.22157493745391177</v>
      </c>
      <c r="BM344" s="230">
        <v>4.4270444110341423E-2</v>
      </c>
      <c r="BN344" s="1225">
        <v>4.4270444110341423E-2</v>
      </c>
      <c r="BO344" s="864"/>
      <c r="BP344" s="864"/>
      <c r="BQ344" s="864"/>
      <c r="BR344" s="864"/>
      <c r="BS344" s="1179"/>
      <c r="BT344" s="864"/>
      <c r="BU344" s="864"/>
      <c r="BV344" s="864"/>
      <c r="BW344" s="864"/>
      <c r="BX344" s="864"/>
      <c r="BY344" s="935">
        <v>0.22157493745391177</v>
      </c>
      <c r="BZ344" s="230">
        <v>0.22157493745391177</v>
      </c>
      <c r="CA344" s="230">
        <v>0.22157493745391177</v>
      </c>
      <c r="CB344" s="230">
        <v>0.22157493745391177</v>
      </c>
      <c r="CC344" s="1063">
        <v>0.22157493745391177</v>
      </c>
      <c r="CD344" s="230"/>
      <c r="CE344" s="230"/>
      <c r="CF344" s="230"/>
      <c r="CG344" s="230"/>
      <c r="CH344" s="230"/>
      <c r="CI344" s="230"/>
      <c r="CJ344" s="230"/>
      <c r="CK344" s="257">
        <v>-4.7659336000447361E-3</v>
      </c>
      <c r="CL344" s="230">
        <v>-4.7659336000447361E-3</v>
      </c>
      <c r="CM344" s="230">
        <v>-4.7659336000447361E-3</v>
      </c>
      <c r="CN344" s="230">
        <v>-4.7659336000447361E-3</v>
      </c>
      <c r="CO344" s="1063">
        <v>-4.7659336000447361E-3</v>
      </c>
      <c r="CP344" s="230"/>
      <c r="CQ344" s="230"/>
      <c r="CR344" s="230"/>
      <c r="CS344" s="230"/>
      <c r="CT344" s="230"/>
      <c r="CU344" s="257">
        <v>-4.7659336000447361E-3</v>
      </c>
      <c r="CV344" s="230">
        <v>-4.7659336000447361E-3</v>
      </c>
      <c r="CW344" s="230">
        <v>-4.7659336000447361E-3</v>
      </c>
      <c r="CX344" s="1063">
        <v>-4.7659336000447361E-3</v>
      </c>
      <c r="DD344" s="985"/>
      <c r="DE344" s="864"/>
      <c r="DF344" s="864"/>
      <c r="DG344" s="864"/>
      <c r="DH344" s="864"/>
      <c r="DI344" s="864"/>
      <c r="DJ344" s="864"/>
      <c r="DK344" s="864"/>
      <c r="DL344" s="1126"/>
      <c r="DM344" s="864"/>
      <c r="DN344" s="864"/>
      <c r="DO344" s="864"/>
      <c r="DP344" s="864"/>
      <c r="DQ344" s="864"/>
      <c r="DR344" s="1012"/>
      <c r="DS344" s="864"/>
      <c r="DT344" s="864"/>
      <c r="DU344" s="864"/>
      <c r="DV344" s="864"/>
      <c r="DW344" s="864"/>
      <c r="DX344" s="1126"/>
      <c r="DY344" s="864"/>
      <c r="DZ344" s="864"/>
      <c r="EA344" s="864"/>
      <c r="EB344" s="864"/>
      <c r="EC344" s="864"/>
      <c r="ED344" s="257">
        <v>0.22157493745391177</v>
      </c>
      <c r="EE344" s="864"/>
      <c r="EF344" s="864"/>
      <c r="EG344" s="864"/>
      <c r="EH344" s="864"/>
      <c r="EI344" s="864"/>
      <c r="EJ344" s="864"/>
      <c r="EK344" s="864"/>
      <c r="EL344" s="1126"/>
      <c r="EM344" s="864"/>
      <c r="EN344" s="864"/>
      <c r="ER344" s="1253"/>
      <c r="ES344" s="257">
        <v>-4.7659336000447361E-3</v>
      </c>
      <c r="ET344" s="230">
        <v>-4.7659336000447361E-3</v>
      </c>
      <c r="EU344" s="230">
        <v>-4.7659336000447361E-3</v>
      </c>
      <c r="EV344" s="230"/>
      <c r="EW344" s="1131"/>
      <c r="EX344" s="580" t="s">
        <v>750</v>
      </c>
      <c r="EY344" s="230">
        <v>9.8951659606210107E-2</v>
      </c>
      <c r="EZ344" s="230">
        <v>9.8951659606210107E-2</v>
      </c>
      <c r="FA344" s="230">
        <v>9.8951659606210107E-2</v>
      </c>
      <c r="FB344" s="230">
        <v>9.8951659606210107E-2</v>
      </c>
      <c r="FC344" s="230">
        <v>9.8951659606210107E-2</v>
      </c>
      <c r="FD344" s="230">
        <v>9.8951659606210107E-2</v>
      </c>
      <c r="FE344" s="230">
        <v>9.8951659606210107E-2</v>
      </c>
      <c r="FF344" s="230">
        <v>9.8951659606210107E-2</v>
      </c>
      <c r="FG344" s="230">
        <v>9.8951659606210107E-2</v>
      </c>
      <c r="FH344" s="230">
        <v>9.8951659606210107E-2</v>
      </c>
      <c r="FI344" s="230">
        <v>9.8951659606210107E-2</v>
      </c>
      <c r="FJ344" s="230">
        <v>9.8951659606210107E-2</v>
      </c>
      <c r="FK344" s="230">
        <v>9.8951659606210107E-2</v>
      </c>
      <c r="FL344" s="230">
        <v>9.8951659606210107E-2</v>
      </c>
      <c r="FM344" s="230">
        <v>9.8951659606210107E-2</v>
      </c>
      <c r="FN344" s="230">
        <v>9.8951659606210107E-2</v>
      </c>
      <c r="FO344" s="230">
        <v>9.8951659606210107E-2</v>
      </c>
      <c r="FP344" s="230">
        <v>9.8951659606210107E-2</v>
      </c>
      <c r="FQ344" s="1385">
        <v>9.8951659606210107E-2</v>
      </c>
      <c r="FR344" s="230">
        <v>3.4189385919591402</v>
      </c>
      <c r="FS344" s="230">
        <v>3.4189385919591402</v>
      </c>
      <c r="FT344" s="230">
        <v>3.4189385919591402</v>
      </c>
      <c r="FU344" s="230">
        <v>3.4189385919591402</v>
      </c>
      <c r="FV344" s="230">
        <v>-0.23681101137727012</v>
      </c>
      <c r="FW344" s="230">
        <v>3.4189385919591402</v>
      </c>
      <c r="FX344" s="230">
        <v>3.4189385919591402</v>
      </c>
      <c r="FY344" s="230">
        <v>3.4189385919591402</v>
      </c>
      <c r="FZ344" s="230">
        <v>-0.23681101137727012</v>
      </c>
      <c r="GA344" s="230">
        <v>-0.23681101137727012</v>
      </c>
      <c r="GB344" s="230">
        <v>3.4189385919591402</v>
      </c>
      <c r="GC344" s="230">
        <v>-0.23681101137727012</v>
      </c>
      <c r="GD344" s="230">
        <v>-0.23681101137727012</v>
      </c>
      <c r="GE344" s="230">
        <v>-0.23681101137727012</v>
      </c>
      <c r="GF344" s="230">
        <v>-0.23681101137727012</v>
      </c>
      <c r="GG344" s="230">
        <v>-0.23681101137727012</v>
      </c>
      <c r="GH344" s="230">
        <v>-0.23681101137727012</v>
      </c>
      <c r="GI344" s="230">
        <v>3.4189385919591402</v>
      </c>
      <c r="GJ344" s="230">
        <v>3.4189385919591402</v>
      </c>
      <c r="GK344" s="230">
        <v>3.4189385919591402</v>
      </c>
      <c r="GL344" s="230">
        <v>3.4189385919591402</v>
      </c>
      <c r="GM344" s="165">
        <v>0.16211294732593551</v>
      </c>
      <c r="GN344" s="111">
        <v>0.16211294732593551</v>
      </c>
      <c r="GO344" s="111">
        <v>0.16211294732593551</v>
      </c>
      <c r="GP344" s="111">
        <v>0.16211294732593551</v>
      </c>
      <c r="GQ344" s="111">
        <v>0.16211294732593551</v>
      </c>
      <c r="GR344" s="111">
        <v>0.16211294732593551</v>
      </c>
      <c r="GS344" s="111">
        <v>0.16211294732593551</v>
      </c>
      <c r="GT344" s="111">
        <v>0.16211294732593551</v>
      </c>
      <c r="GU344" s="111">
        <v>0.16211294732593551</v>
      </c>
      <c r="GV344" s="111">
        <v>0.16211294732593551</v>
      </c>
      <c r="GW344" s="111">
        <v>0.16211294732593551</v>
      </c>
      <c r="GX344" s="111">
        <v>0.16211294732593551</v>
      </c>
      <c r="GY344" s="111">
        <v>0.16211294732593551</v>
      </c>
      <c r="GZ344" s="111">
        <v>0.16211294732593551</v>
      </c>
      <c r="HA344" s="111">
        <v>0.16211294732593551</v>
      </c>
      <c r="HB344" s="111">
        <v>0.16211294732593551</v>
      </c>
      <c r="HC344" s="111">
        <v>0.16211294732593551</v>
      </c>
      <c r="HD344" s="111">
        <v>0.16211294732593551</v>
      </c>
      <c r="HE344" s="111">
        <v>0.16211294732593551</v>
      </c>
      <c r="HF344" s="111">
        <v>0.16211294732593551</v>
      </c>
      <c r="HG344" s="111">
        <v>0.16211294732593551</v>
      </c>
      <c r="HH344" s="111">
        <v>0.16211294732593551</v>
      </c>
      <c r="HI344" s="230">
        <v>-0.47362202275454024</v>
      </c>
    </row>
    <row r="345" spans="1:217" s="60" customFormat="1" x14ac:dyDescent="0.25">
      <c r="A345" s="580" t="s">
        <v>751</v>
      </c>
      <c r="B345" s="580"/>
      <c r="C345" s="936">
        <v>2.8734688167896274</v>
      </c>
      <c r="D345" s="111">
        <v>2.8734688167896274</v>
      </c>
      <c r="E345" s="230">
        <v>2.8734688167896274</v>
      </c>
      <c r="F345" s="230">
        <v>2.8734688167896274</v>
      </c>
      <c r="G345" s="230">
        <v>2.8734688167896274</v>
      </c>
      <c r="H345" s="230">
        <v>2.8734688167896274</v>
      </c>
      <c r="I345" s="230">
        <v>2.8734688167896274</v>
      </c>
      <c r="J345" s="230">
        <v>2.8734688167896274</v>
      </c>
      <c r="K345" s="230">
        <v>2.0041431489487378</v>
      </c>
      <c r="L345" s="230">
        <v>2.0041431489487378</v>
      </c>
      <c r="M345" s="230">
        <v>2.8734688167896274</v>
      </c>
      <c r="N345" s="230">
        <v>2.8734688167896274</v>
      </c>
      <c r="O345" s="230">
        <v>2.8734688167896274</v>
      </c>
      <c r="P345" s="230">
        <v>2.8734688167896274</v>
      </c>
      <c r="Q345" s="230">
        <v>2.8734688167896274</v>
      </c>
      <c r="R345" s="230">
        <v>2.8734688167896274</v>
      </c>
      <c r="S345" s="230">
        <v>2.0041431489487378</v>
      </c>
      <c r="T345" s="1063">
        <v>2.0041431489487378</v>
      </c>
      <c r="U345" s="230"/>
      <c r="V345" s="230"/>
      <c r="W345" s="230"/>
      <c r="X345" s="230"/>
      <c r="Y345" s="230"/>
      <c r="AF345" s="230"/>
      <c r="AG345" s="230"/>
      <c r="AH345" s="230"/>
      <c r="AI345" s="511">
        <v>2.8734688167896274</v>
      </c>
      <c r="AJ345" s="172">
        <v>2.8734688167896274</v>
      </c>
      <c r="AK345" s="172">
        <v>2.8734688167896274</v>
      </c>
      <c r="AL345" s="172">
        <v>2.8734688167896274</v>
      </c>
      <c r="AM345" s="172">
        <v>2.8734688167896274</v>
      </c>
      <c r="AN345" s="1067">
        <v>2.8734688167896274</v>
      </c>
      <c r="AO345" s="172"/>
      <c r="AP345" s="172"/>
      <c r="AQ345" s="172"/>
      <c r="AR345" s="172"/>
      <c r="AS345" s="172"/>
      <c r="AT345" s="257">
        <v>2.0041431489487378</v>
      </c>
      <c r="AU345" s="230">
        <v>2.0041431489487378</v>
      </c>
      <c r="AV345" s="230">
        <v>2.8734688167896274</v>
      </c>
      <c r="AW345" s="230">
        <v>2.8734688167896274</v>
      </c>
      <c r="AX345" s="230">
        <v>2.8734688167896274</v>
      </c>
      <c r="AY345" s="230">
        <v>2.8734688167896274</v>
      </c>
      <c r="AZ345" s="230">
        <v>2.8734688167896274</v>
      </c>
      <c r="BA345" s="230">
        <v>2.8734688167896274</v>
      </c>
      <c r="BB345" s="1063">
        <v>2.0041431489487378</v>
      </c>
      <c r="BC345" s="230"/>
      <c r="BD345" s="230"/>
      <c r="BE345" s="230"/>
      <c r="BF345" s="230"/>
      <c r="BG345" s="230"/>
      <c r="BH345" s="257">
        <v>2.8734688167896274</v>
      </c>
      <c r="BI345" s="230">
        <v>2.8734688167896274</v>
      </c>
      <c r="BJ345" s="230">
        <v>2.8734688167896274</v>
      </c>
      <c r="BK345" s="230">
        <v>2.8734688167896274</v>
      </c>
      <c r="BL345" s="230">
        <v>2.0041431489487378</v>
      </c>
      <c r="BM345" s="230">
        <v>2.8734688167896274</v>
      </c>
      <c r="BN345" s="1225">
        <v>2.8734688167896274</v>
      </c>
      <c r="BO345" s="864"/>
      <c r="BP345" s="864"/>
      <c r="BQ345" s="864"/>
      <c r="BR345" s="864"/>
      <c r="BS345" s="1179"/>
      <c r="BT345" s="864"/>
      <c r="BU345" s="864"/>
      <c r="BV345" s="864"/>
      <c r="BW345" s="864"/>
      <c r="BX345" s="864"/>
      <c r="BY345" s="935">
        <v>2.0041431489487378</v>
      </c>
      <c r="BZ345" s="230">
        <v>2.0041431489487378</v>
      </c>
      <c r="CA345" s="230">
        <v>2.0041431489487378</v>
      </c>
      <c r="CB345" s="230">
        <v>2.0041431489487378</v>
      </c>
      <c r="CC345" s="1063">
        <v>2.0041431489487378</v>
      </c>
      <c r="CD345" s="230"/>
      <c r="CE345" s="230"/>
      <c r="CF345" s="230"/>
      <c r="CG345" s="230"/>
      <c r="CH345" s="230"/>
      <c r="CI345" s="230"/>
      <c r="CJ345" s="230"/>
      <c r="CK345" s="257">
        <v>3.3541473474805299</v>
      </c>
      <c r="CL345" s="230">
        <v>3.3541473474805299</v>
      </c>
      <c r="CM345" s="230">
        <v>3.3541473474805299</v>
      </c>
      <c r="CN345" s="230">
        <v>3.3541473474805299</v>
      </c>
      <c r="CO345" s="1063">
        <v>3.3541473474805299</v>
      </c>
      <c r="CP345" s="230"/>
      <c r="CQ345" s="230"/>
      <c r="CR345" s="230"/>
      <c r="CS345" s="230"/>
      <c r="CT345" s="230"/>
      <c r="CU345" s="257">
        <v>3.3541473474805299</v>
      </c>
      <c r="CV345" s="230">
        <v>3.3541473474805299</v>
      </c>
      <c r="CW345" s="230">
        <v>3.3541473474805299</v>
      </c>
      <c r="CX345" s="1063">
        <v>3.3541473474805299</v>
      </c>
      <c r="DD345" s="985"/>
      <c r="DE345" s="864"/>
      <c r="DF345" s="864"/>
      <c r="DG345" s="864"/>
      <c r="DH345" s="864"/>
      <c r="DI345" s="864"/>
      <c r="DJ345" s="864"/>
      <c r="DK345" s="864"/>
      <c r="DL345" s="1126"/>
      <c r="DM345" s="864"/>
      <c r="DN345" s="864"/>
      <c r="DO345" s="864"/>
      <c r="DP345" s="864"/>
      <c r="DQ345" s="864"/>
      <c r="DR345" s="1012"/>
      <c r="DS345" s="864"/>
      <c r="DT345" s="864"/>
      <c r="DU345" s="864"/>
      <c r="DV345" s="864"/>
      <c r="DW345" s="864"/>
      <c r="DX345" s="1126"/>
      <c r="DY345" s="864"/>
      <c r="DZ345" s="864"/>
      <c r="EA345" s="864"/>
      <c r="EB345" s="864"/>
      <c r="EC345" s="864"/>
      <c r="ED345" s="257">
        <v>2.0041431489487378</v>
      </c>
      <c r="EE345" s="864"/>
      <c r="EF345" s="864"/>
      <c r="EG345" s="864"/>
      <c r="EH345" s="864"/>
      <c r="EI345" s="864"/>
      <c r="EJ345" s="864"/>
      <c r="EK345" s="864"/>
      <c r="EL345" s="1126"/>
      <c r="EM345" s="864"/>
      <c r="EN345" s="864"/>
      <c r="ER345" s="1253"/>
      <c r="ES345" s="257">
        <v>3.3541473474805299</v>
      </c>
      <c r="ET345" s="230">
        <v>3.3541473474805299</v>
      </c>
      <c r="EU345" s="230">
        <v>3.3541473474805299</v>
      </c>
      <c r="EV345" s="230"/>
      <c r="EW345" s="1131"/>
      <c r="EX345" s="580" t="s">
        <v>751</v>
      </c>
      <c r="EY345" s="230">
        <v>2.7649030071631779</v>
      </c>
      <c r="EZ345" s="230">
        <v>2.7649030071631779</v>
      </c>
      <c r="FA345" s="230">
        <v>2.7649030071631779</v>
      </c>
      <c r="FB345" s="230">
        <v>2.7649030071631779</v>
      </c>
      <c r="FC345" s="230">
        <v>2.7649030071631779</v>
      </c>
      <c r="FD345" s="230">
        <v>2.7649030071631779</v>
      </c>
      <c r="FE345" s="230">
        <v>2.7649030071631779</v>
      </c>
      <c r="FF345" s="230">
        <v>2.7649030071631779</v>
      </c>
      <c r="FG345" s="230">
        <v>2.7649030071631779</v>
      </c>
      <c r="FH345" s="230">
        <v>2.7649030071631779</v>
      </c>
      <c r="FI345" s="230">
        <v>2.7649030071631779</v>
      </c>
      <c r="FJ345" s="230">
        <v>2.7649030071631779</v>
      </c>
      <c r="FK345" s="230">
        <v>2.7649030071631779</v>
      </c>
      <c r="FL345" s="230">
        <v>2.7649030071631779</v>
      </c>
      <c r="FM345" s="230">
        <v>2.7649030071631779</v>
      </c>
      <c r="FN345" s="230">
        <v>2.7649030071631779</v>
      </c>
      <c r="FO345" s="230">
        <v>2.7649030071631779</v>
      </c>
      <c r="FP345" s="230">
        <v>2.7649030071631779</v>
      </c>
      <c r="FQ345" s="1385">
        <v>2.7649030071631779</v>
      </c>
      <c r="FR345" s="230">
        <v>6.5503471047884174</v>
      </c>
      <c r="FS345" s="230">
        <v>6.5503471047884174</v>
      </c>
      <c r="FT345" s="230">
        <v>6.5503471047884174</v>
      </c>
      <c r="FU345" s="230">
        <v>6.5503471047884174</v>
      </c>
      <c r="FV345" s="230">
        <v>7.4292408996258334</v>
      </c>
      <c r="FW345" s="230">
        <v>6.5503471047884174</v>
      </c>
      <c r="FX345" s="230">
        <v>6.5503471047884174</v>
      </c>
      <c r="FY345" s="230">
        <v>6.5503471047884174</v>
      </c>
      <c r="FZ345" s="230">
        <v>7.4292408996258334</v>
      </c>
      <c r="GA345" s="230">
        <v>7.4292408996258334</v>
      </c>
      <c r="GB345" s="230">
        <v>6.5503471047884174</v>
      </c>
      <c r="GC345" s="230">
        <v>7.4292408996258334</v>
      </c>
      <c r="GD345" s="230">
        <v>7.4292408996258334</v>
      </c>
      <c r="GE345" s="230">
        <v>7.4292408996258334</v>
      </c>
      <c r="GF345" s="230">
        <v>7.4292408996258334</v>
      </c>
      <c r="GG345" s="230">
        <v>7.4292408996258334</v>
      </c>
      <c r="GH345" s="230">
        <v>7.4292408996258334</v>
      </c>
      <c r="GI345" s="230">
        <v>6.5503471047884174</v>
      </c>
      <c r="GJ345" s="230">
        <v>6.5503471047884174</v>
      </c>
      <c r="GK345" s="230">
        <v>6.5503471047884174</v>
      </c>
      <c r="GL345" s="230">
        <v>6.5503471047884174</v>
      </c>
      <c r="GM345" s="165">
        <v>3.769531905819496</v>
      </c>
      <c r="GN345" s="111">
        <v>3.769531905819496</v>
      </c>
      <c r="GO345" s="111">
        <v>3.769531905819496</v>
      </c>
      <c r="GP345" s="111">
        <v>3.769531905819496</v>
      </c>
      <c r="GQ345" s="111">
        <v>3.769531905819496</v>
      </c>
      <c r="GR345" s="111">
        <v>3.769531905819496</v>
      </c>
      <c r="GS345" s="111">
        <v>3.769531905819496</v>
      </c>
      <c r="GT345" s="111">
        <v>3.769531905819496</v>
      </c>
      <c r="GU345" s="111">
        <v>3.769531905819496</v>
      </c>
      <c r="GV345" s="111">
        <v>3.769531905819496</v>
      </c>
      <c r="GW345" s="111">
        <v>3.769531905819496</v>
      </c>
      <c r="GX345" s="111">
        <v>3.769531905819496</v>
      </c>
      <c r="GY345" s="111">
        <v>3.769531905819496</v>
      </c>
      <c r="GZ345" s="111">
        <v>3.769531905819496</v>
      </c>
      <c r="HA345" s="111">
        <v>3.769531905819496</v>
      </c>
      <c r="HB345" s="111">
        <v>3.769531905819496</v>
      </c>
      <c r="HC345" s="111">
        <v>3.769531905819496</v>
      </c>
      <c r="HD345" s="111">
        <v>3.769531905819496</v>
      </c>
      <c r="HE345" s="111">
        <v>3.769531905819496</v>
      </c>
      <c r="HF345" s="111">
        <v>3.769531905819496</v>
      </c>
      <c r="HG345" s="111">
        <v>3.769531905819496</v>
      </c>
      <c r="HH345" s="111">
        <v>3.769531905819496</v>
      </c>
      <c r="HI345" s="230">
        <v>14.858481799251667</v>
      </c>
    </row>
    <row r="346" spans="1:217" s="60" customFormat="1" x14ac:dyDescent="0.25">
      <c r="A346" s="580" t="s">
        <v>752</v>
      </c>
      <c r="B346" s="580"/>
      <c r="C346" s="936">
        <v>5.9332783216935692E-2</v>
      </c>
      <c r="D346" s="111">
        <v>5.9332783216935692E-2</v>
      </c>
      <c r="E346" s="230">
        <v>5.9332783216935692E-2</v>
      </c>
      <c r="F346" s="230">
        <v>5.9332783216935692E-2</v>
      </c>
      <c r="G346" s="230">
        <v>5.9332783216935692E-2</v>
      </c>
      <c r="H346" s="230">
        <v>5.9332783216935692E-2</v>
      </c>
      <c r="I346" s="230">
        <v>5.9332783216935692E-2</v>
      </c>
      <c r="J346" s="230">
        <v>5.9332783216935692E-2</v>
      </c>
      <c r="K346" s="230">
        <v>4.1966499870901508E-2</v>
      </c>
      <c r="L346" s="230">
        <v>4.1966499870901508E-2</v>
      </c>
      <c r="M346" s="230">
        <v>5.9332783216935692E-2</v>
      </c>
      <c r="N346" s="230">
        <v>5.9332783216935692E-2</v>
      </c>
      <c r="O346" s="230">
        <v>5.9332783216935692E-2</v>
      </c>
      <c r="P346" s="230">
        <v>5.9332783216935692E-2</v>
      </c>
      <c r="Q346" s="230">
        <v>5.9332783216935692E-2</v>
      </c>
      <c r="R346" s="230">
        <v>5.9332783216935692E-2</v>
      </c>
      <c r="S346" s="230">
        <v>4.1966499870901508E-2</v>
      </c>
      <c r="T346" s="1063">
        <v>4.1966499870901508E-2</v>
      </c>
      <c r="U346" s="230"/>
      <c r="V346" s="230"/>
      <c r="W346" s="230"/>
      <c r="X346" s="230"/>
      <c r="Y346" s="230"/>
      <c r="AF346" s="230"/>
      <c r="AG346" s="230"/>
      <c r="AH346" s="230"/>
      <c r="AI346" s="511">
        <v>5.9332783216935692E-2</v>
      </c>
      <c r="AJ346" s="172">
        <v>5.9332783216935692E-2</v>
      </c>
      <c r="AK346" s="172">
        <v>5.9332783216935692E-2</v>
      </c>
      <c r="AL346" s="172">
        <v>5.9332783216935692E-2</v>
      </c>
      <c r="AM346" s="172">
        <v>5.9332783216935692E-2</v>
      </c>
      <c r="AN346" s="1067">
        <v>5.9332783216935692E-2</v>
      </c>
      <c r="AO346" s="172"/>
      <c r="AP346" s="172"/>
      <c r="AQ346" s="172"/>
      <c r="AR346" s="172"/>
      <c r="AS346" s="172"/>
      <c r="AT346" s="257">
        <v>4.1966499870901508E-2</v>
      </c>
      <c r="AU346" s="230">
        <v>4.1966499870901508E-2</v>
      </c>
      <c r="AV346" s="230">
        <v>5.9332783216935692E-2</v>
      </c>
      <c r="AW346" s="230">
        <v>5.9332783216935692E-2</v>
      </c>
      <c r="AX346" s="230">
        <v>5.9332783216935692E-2</v>
      </c>
      <c r="AY346" s="230">
        <v>5.9332783216935692E-2</v>
      </c>
      <c r="AZ346" s="230">
        <v>5.9332783216935692E-2</v>
      </c>
      <c r="BA346" s="230">
        <v>5.9332783216935692E-2</v>
      </c>
      <c r="BB346" s="1063">
        <v>4.1966499870901508E-2</v>
      </c>
      <c r="BC346" s="230"/>
      <c r="BD346" s="230"/>
      <c r="BE346" s="230"/>
      <c r="BF346" s="230"/>
      <c r="BG346" s="230"/>
      <c r="BH346" s="257">
        <v>5.9332783216935692E-2</v>
      </c>
      <c r="BI346" s="230">
        <v>5.9332783216935692E-2</v>
      </c>
      <c r="BJ346" s="230">
        <v>5.9332783216935692E-2</v>
      </c>
      <c r="BK346" s="230">
        <v>5.9332783216935692E-2</v>
      </c>
      <c r="BL346" s="230">
        <v>4.1966499870901508E-2</v>
      </c>
      <c r="BM346" s="230">
        <v>5.9332783216935692E-2</v>
      </c>
      <c r="BN346" s="1225">
        <v>5.9332783216935692E-2</v>
      </c>
      <c r="BO346" s="864"/>
      <c r="BP346" s="864"/>
      <c r="BQ346" s="864"/>
      <c r="BR346" s="864"/>
      <c r="BS346" s="1179"/>
      <c r="BT346" s="864"/>
      <c r="BU346" s="864"/>
      <c r="BV346" s="864"/>
      <c r="BW346" s="864"/>
      <c r="BX346" s="864"/>
      <c r="BY346" s="935">
        <v>4.1966499870901508E-2</v>
      </c>
      <c r="BZ346" s="230">
        <v>4.1966499870901508E-2</v>
      </c>
      <c r="CA346" s="230">
        <v>4.1966499870901508E-2</v>
      </c>
      <c r="CB346" s="230">
        <v>4.1966499870901508E-2</v>
      </c>
      <c r="CC346" s="1063">
        <v>4.1966499870901508E-2</v>
      </c>
      <c r="CD346" s="230"/>
      <c r="CE346" s="230"/>
      <c r="CF346" s="230"/>
      <c r="CG346" s="230"/>
      <c r="CH346" s="230"/>
      <c r="CI346" s="230"/>
      <c r="CJ346" s="230"/>
      <c r="CK346" s="257">
        <v>1.1488003931177104E-3</v>
      </c>
      <c r="CL346" s="230">
        <v>1.1488003931177104E-3</v>
      </c>
      <c r="CM346" s="230">
        <v>1.1488003931177104E-3</v>
      </c>
      <c r="CN346" s="230">
        <v>1.1488003931177104E-3</v>
      </c>
      <c r="CO346" s="1063">
        <v>1.1488003931177104E-3</v>
      </c>
      <c r="CP346" s="230"/>
      <c r="CQ346" s="230"/>
      <c r="CR346" s="230"/>
      <c r="CS346" s="230"/>
      <c r="CT346" s="230"/>
      <c r="CU346" s="257">
        <v>1.1488003931177104E-3</v>
      </c>
      <c r="CV346" s="230">
        <v>1.1488003931177104E-3</v>
      </c>
      <c r="CW346" s="230">
        <v>1.1488003931177104E-3</v>
      </c>
      <c r="CX346" s="1063">
        <v>1.1488003931177104E-3</v>
      </c>
      <c r="DD346" s="985"/>
      <c r="DE346" s="864"/>
      <c r="DF346" s="864"/>
      <c r="DG346" s="864"/>
      <c r="DH346" s="864"/>
      <c r="DI346" s="864"/>
      <c r="DJ346" s="864"/>
      <c r="DK346" s="864"/>
      <c r="DL346" s="1126"/>
      <c r="DM346" s="864"/>
      <c r="DN346" s="864"/>
      <c r="DO346" s="864"/>
      <c r="DP346" s="864"/>
      <c r="DQ346" s="864"/>
      <c r="DR346" s="1012"/>
      <c r="DS346" s="864"/>
      <c r="DT346" s="864"/>
      <c r="DU346" s="864"/>
      <c r="DV346" s="864"/>
      <c r="DW346" s="864"/>
      <c r="DX346" s="1126"/>
      <c r="DY346" s="864"/>
      <c r="DZ346" s="864"/>
      <c r="EA346" s="864"/>
      <c r="EB346" s="864"/>
      <c r="EC346" s="864"/>
      <c r="ED346" s="257">
        <v>4.1966499870901508E-2</v>
      </c>
      <c r="EE346" s="864"/>
      <c r="EF346" s="864"/>
      <c r="EG346" s="864"/>
      <c r="EH346" s="864"/>
      <c r="EI346" s="864"/>
      <c r="EJ346" s="864"/>
      <c r="EK346" s="864"/>
      <c r="EL346" s="1126"/>
      <c r="EM346" s="864"/>
      <c r="EN346" s="864"/>
      <c r="ER346" s="1253"/>
      <c r="ES346" s="257">
        <v>1.1488003931177104E-3</v>
      </c>
      <c r="ET346" s="230">
        <v>1.1488003931177104E-3</v>
      </c>
      <c r="EU346" s="230">
        <v>1.1488003931177104E-3</v>
      </c>
      <c r="EV346" s="230"/>
      <c r="EW346" s="1131"/>
      <c r="EX346" s="580" t="s">
        <v>752</v>
      </c>
      <c r="EY346" s="230">
        <v>8.5403282973846473E-2</v>
      </c>
      <c r="EZ346" s="230">
        <v>8.5403282973846473E-2</v>
      </c>
      <c r="FA346" s="230">
        <v>8.5403282973846473E-2</v>
      </c>
      <c r="FB346" s="230">
        <v>8.5403282973846473E-2</v>
      </c>
      <c r="FC346" s="230">
        <v>8.5403282973846473E-2</v>
      </c>
      <c r="FD346" s="230">
        <v>8.5403282973846473E-2</v>
      </c>
      <c r="FE346" s="230">
        <v>8.5403282973846473E-2</v>
      </c>
      <c r="FF346" s="230">
        <v>8.5403282973846473E-2</v>
      </c>
      <c r="FG346" s="230">
        <v>8.5403282973846473E-2</v>
      </c>
      <c r="FH346" s="230">
        <v>8.5403282973846473E-2</v>
      </c>
      <c r="FI346" s="230">
        <v>8.5403282973846473E-2</v>
      </c>
      <c r="FJ346" s="230">
        <v>8.5403282973846473E-2</v>
      </c>
      <c r="FK346" s="230">
        <v>8.5403282973846473E-2</v>
      </c>
      <c r="FL346" s="230">
        <v>8.5403282973846473E-2</v>
      </c>
      <c r="FM346" s="230">
        <v>8.5403282973846473E-2</v>
      </c>
      <c r="FN346" s="230">
        <v>8.5403282973846473E-2</v>
      </c>
      <c r="FO346" s="230">
        <v>8.5403282973846473E-2</v>
      </c>
      <c r="FP346" s="230">
        <v>8.5403282973846473E-2</v>
      </c>
      <c r="FQ346" s="1385">
        <v>8.5403282973846473E-2</v>
      </c>
      <c r="FR346" s="230">
        <v>0.82276657858105473</v>
      </c>
      <c r="FS346" s="230">
        <v>0.82276657858105473</v>
      </c>
      <c r="FT346" s="230">
        <v>0.82276657858105473</v>
      </c>
      <c r="FU346" s="230">
        <v>0.82276657858105473</v>
      </c>
      <c r="FV346" s="230">
        <v>-0.14863275471209647</v>
      </c>
      <c r="FW346" s="230">
        <v>0.82276657858105473</v>
      </c>
      <c r="FX346" s="230">
        <v>0.82276657858105473</v>
      </c>
      <c r="FY346" s="230">
        <v>0.82276657858105473</v>
      </c>
      <c r="FZ346" s="230">
        <v>-0.14863275471209647</v>
      </c>
      <c r="GA346" s="230">
        <v>-0.14863275471209647</v>
      </c>
      <c r="GB346" s="230">
        <v>0.82276657858105473</v>
      </c>
      <c r="GC346" s="230">
        <v>-0.14863275471209647</v>
      </c>
      <c r="GD346" s="230">
        <v>-0.14863275471209647</v>
      </c>
      <c r="GE346" s="230">
        <v>-0.14863275471209647</v>
      </c>
      <c r="GF346" s="230">
        <v>-0.14863275471209647</v>
      </c>
      <c r="GG346" s="230">
        <v>-0.14863275471209647</v>
      </c>
      <c r="GH346" s="230">
        <v>-0.14863275471209647</v>
      </c>
      <c r="GI346" s="230">
        <v>0.82276657858105473</v>
      </c>
      <c r="GJ346" s="230">
        <v>0.82276657858105473</v>
      </c>
      <c r="GK346" s="230">
        <v>0.82276657858105473</v>
      </c>
      <c r="GL346" s="230">
        <v>0.82276657858105473</v>
      </c>
      <c r="GM346" s="165">
        <v>0.19662248309908925</v>
      </c>
      <c r="GN346" s="111">
        <v>0.19662248309908925</v>
      </c>
      <c r="GO346" s="111">
        <v>0.19662248309908925</v>
      </c>
      <c r="GP346" s="111">
        <v>0.19662248309908925</v>
      </c>
      <c r="GQ346" s="111">
        <v>0.19662248309908925</v>
      </c>
      <c r="GR346" s="111">
        <v>0.19662248309908925</v>
      </c>
      <c r="GS346" s="111">
        <v>0.19662248309908925</v>
      </c>
      <c r="GT346" s="111">
        <v>0.19662248309908925</v>
      </c>
      <c r="GU346" s="111">
        <v>0.19662248309908925</v>
      </c>
      <c r="GV346" s="111">
        <v>0.19662248309908925</v>
      </c>
      <c r="GW346" s="111">
        <v>0.19662248309908925</v>
      </c>
      <c r="GX346" s="111">
        <v>0.19662248309908925</v>
      </c>
      <c r="GY346" s="111">
        <v>0.19662248309908925</v>
      </c>
      <c r="GZ346" s="111">
        <v>0.19662248309908925</v>
      </c>
      <c r="HA346" s="111">
        <v>0.19662248309908925</v>
      </c>
      <c r="HB346" s="111">
        <v>0.19662248309908925</v>
      </c>
      <c r="HC346" s="111">
        <v>0.19662248309908925</v>
      </c>
      <c r="HD346" s="111">
        <v>0.19662248309908925</v>
      </c>
      <c r="HE346" s="111">
        <v>0.19662248309908925</v>
      </c>
      <c r="HF346" s="111">
        <v>0.19662248309908925</v>
      </c>
      <c r="HG346" s="111">
        <v>0.19662248309908925</v>
      </c>
      <c r="HH346" s="111">
        <v>0.19662248309908925</v>
      </c>
      <c r="HI346" s="230">
        <v>-0.29726550942419294</v>
      </c>
    </row>
    <row r="347" spans="1:217" s="60" customFormat="1" x14ac:dyDescent="0.25">
      <c r="A347" s="580" t="s">
        <v>753</v>
      </c>
      <c r="B347" s="580"/>
      <c r="C347" s="936">
        <v>3.8039462319117905</v>
      </c>
      <c r="D347" s="111">
        <v>3.8039462319117905</v>
      </c>
      <c r="E347" s="230">
        <v>3.8039462319117905</v>
      </c>
      <c r="F347" s="230">
        <v>3.8039462319117905</v>
      </c>
      <c r="G347" s="230">
        <v>3.8039462319117905</v>
      </c>
      <c r="H347" s="230">
        <v>3.8039462319117905</v>
      </c>
      <c r="I347" s="230">
        <v>3.8039462319117905</v>
      </c>
      <c r="J347" s="230">
        <v>3.8039462319117905</v>
      </c>
      <c r="K347" s="230">
        <v>2.6608665231944695</v>
      </c>
      <c r="L347" s="230">
        <v>2.6608665231944695</v>
      </c>
      <c r="M347" s="230">
        <v>3.8039462319117905</v>
      </c>
      <c r="N347" s="230">
        <v>3.8039462319117905</v>
      </c>
      <c r="O347" s="230">
        <v>3.8039462319117905</v>
      </c>
      <c r="P347" s="230">
        <v>3.8039462319117905</v>
      </c>
      <c r="Q347" s="230">
        <v>3.8039462319117905</v>
      </c>
      <c r="R347" s="230">
        <v>3.8039462319117905</v>
      </c>
      <c r="S347" s="230">
        <v>2.6608665231944695</v>
      </c>
      <c r="T347" s="1063">
        <v>2.6608665231944695</v>
      </c>
      <c r="U347" s="230"/>
      <c r="V347" s="230"/>
      <c r="W347" s="230"/>
      <c r="X347" s="230"/>
      <c r="Y347" s="230"/>
      <c r="AF347" s="230"/>
      <c r="AG347" s="230"/>
      <c r="AH347" s="230"/>
      <c r="AI347" s="511">
        <v>3.8039462319117905</v>
      </c>
      <c r="AJ347" s="172">
        <v>3.8039462319117905</v>
      </c>
      <c r="AK347" s="172">
        <v>3.8039462319117905</v>
      </c>
      <c r="AL347" s="172">
        <v>3.8039462319117905</v>
      </c>
      <c r="AM347" s="172">
        <v>3.8039462319117905</v>
      </c>
      <c r="AN347" s="1067">
        <v>3.8039462319117905</v>
      </c>
      <c r="AO347" s="172"/>
      <c r="AP347" s="172"/>
      <c r="AQ347" s="172"/>
      <c r="AR347" s="172"/>
      <c r="AS347" s="172"/>
      <c r="AT347" s="257">
        <v>2.6608665231944695</v>
      </c>
      <c r="AU347" s="230">
        <v>2.6608665231944695</v>
      </c>
      <c r="AV347" s="230">
        <v>3.8039462319117905</v>
      </c>
      <c r="AW347" s="230">
        <v>3.8039462319117905</v>
      </c>
      <c r="AX347" s="230">
        <v>3.8039462319117905</v>
      </c>
      <c r="AY347" s="230">
        <v>3.8039462319117905</v>
      </c>
      <c r="AZ347" s="230">
        <v>3.8039462319117905</v>
      </c>
      <c r="BA347" s="230">
        <v>3.8039462319117905</v>
      </c>
      <c r="BB347" s="1063">
        <v>2.6608665231944695</v>
      </c>
      <c r="BC347" s="230"/>
      <c r="BD347" s="230"/>
      <c r="BE347" s="230"/>
      <c r="BF347" s="230"/>
      <c r="BG347" s="230"/>
      <c r="BH347" s="257">
        <v>3.8039462319117905</v>
      </c>
      <c r="BI347" s="230">
        <v>3.8039462319117905</v>
      </c>
      <c r="BJ347" s="230">
        <v>3.8039462319117905</v>
      </c>
      <c r="BK347" s="230">
        <v>3.8039462319117905</v>
      </c>
      <c r="BL347" s="230">
        <v>2.6608665231944695</v>
      </c>
      <c r="BM347" s="230">
        <v>3.8039462319117905</v>
      </c>
      <c r="BN347" s="1225">
        <v>3.8039462319117905</v>
      </c>
      <c r="BO347" s="864"/>
      <c r="BP347" s="864"/>
      <c r="BQ347" s="864"/>
      <c r="BR347" s="864"/>
      <c r="BS347" s="1179"/>
      <c r="BT347" s="864"/>
      <c r="BU347" s="864"/>
      <c r="BV347" s="864"/>
      <c r="BW347" s="864"/>
      <c r="BX347" s="864"/>
      <c r="BY347" s="935">
        <v>2.6608665231944695</v>
      </c>
      <c r="BZ347" s="230">
        <v>2.6608665231944695</v>
      </c>
      <c r="CA347" s="230">
        <v>2.6608665231944695</v>
      </c>
      <c r="CB347" s="230">
        <v>2.6608665231944695</v>
      </c>
      <c r="CC347" s="1063">
        <v>2.6608665231944695</v>
      </c>
      <c r="CD347" s="230"/>
      <c r="CE347" s="230"/>
      <c r="CF347" s="230"/>
      <c r="CG347" s="230"/>
      <c r="CH347" s="230"/>
      <c r="CI347" s="230"/>
      <c r="CJ347" s="230"/>
      <c r="CK347" s="257">
        <v>4.5363217618542837</v>
      </c>
      <c r="CL347" s="230">
        <v>4.5363217618542837</v>
      </c>
      <c r="CM347" s="230">
        <v>4.5363217618542837</v>
      </c>
      <c r="CN347" s="230">
        <v>4.5363217618542837</v>
      </c>
      <c r="CO347" s="1063">
        <v>4.5363217618542837</v>
      </c>
      <c r="CP347" s="230"/>
      <c r="CQ347" s="230"/>
      <c r="CR347" s="230"/>
      <c r="CS347" s="230"/>
      <c r="CT347" s="230"/>
      <c r="CU347" s="257">
        <v>4.5363217618542837</v>
      </c>
      <c r="CV347" s="230">
        <v>4.5363217618542837</v>
      </c>
      <c r="CW347" s="230">
        <v>4.5363217618542837</v>
      </c>
      <c r="CX347" s="1063">
        <v>4.5363217618542837</v>
      </c>
      <c r="DD347" s="985"/>
      <c r="DE347" s="864"/>
      <c r="DF347" s="864"/>
      <c r="DG347" s="864"/>
      <c r="DH347" s="864"/>
      <c r="DI347" s="864"/>
      <c r="DJ347" s="864"/>
      <c r="DK347" s="864"/>
      <c r="DL347" s="1126"/>
      <c r="DM347" s="864"/>
      <c r="DN347" s="864"/>
      <c r="DO347" s="864"/>
      <c r="DP347" s="864"/>
      <c r="DQ347" s="864"/>
      <c r="DR347" s="1012"/>
      <c r="DS347" s="864"/>
      <c r="DT347" s="864"/>
      <c r="DU347" s="864"/>
      <c r="DV347" s="864"/>
      <c r="DW347" s="864"/>
      <c r="DX347" s="1126"/>
      <c r="DY347" s="864"/>
      <c r="DZ347" s="864"/>
      <c r="EA347" s="864"/>
      <c r="EB347" s="864"/>
      <c r="EC347" s="864"/>
      <c r="ED347" s="257">
        <v>2.6608665231944695</v>
      </c>
      <c r="EE347" s="864"/>
      <c r="EF347" s="864"/>
      <c r="EG347" s="864"/>
      <c r="EH347" s="864"/>
      <c r="EI347" s="864"/>
      <c r="EJ347" s="864"/>
      <c r="EK347" s="864"/>
      <c r="EL347" s="1126"/>
      <c r="EM347" s="864"/>
      <c r="EN347" s="864"/>
      <c r="ER347" s="1253"/>
      <c r="ES347" s="257">
        <v>4.5363217618542837</v>
      </c>
      <c r="ET347" s="230">
        <v>4.5363217618542837</v>
      </c>
      <c r="EU347" s="230">
        <v>4.5363217618542837</v>
      </c>
      <c r="EV347" s="230"/>
      <c r="EW347" s="1131"/>
      <c r="EX347" s="580" t="s">
        <v>753</v>
      </c>
      <c r="EY347" s="230">
        <v>7.2065396109663942</v>
      </c>
      <c r="EZ347" s="230">
        <v>7.2065396109663942</v>
      </c>
      <c r="FA347" s="230">
        <v>7.2065396109663942</v>
      </c>
      <c r="FB347" s="230">
        <v>7.2065396109663942</v>
      </c>
      <c r="FC347" s="230">
        <v>7.2065396109663942</v>
      </c>
      <c r="FD347" s="230">
        <v>7.2065396109663942</v>
      </c>
      <c r="FE347" s="230">
        <v>7.2065396109663942</v>
      </c>
      <c r="FF347" s="230">
        <v>7.2065396109663942</v>
      </c>
      <c r="FG347" s="230">
        <v>7.2065396109663942</v>
      </c>
      <c r="FH347" s="230">
        <v>7.2065396109663942</v>
      </c>
      <c r="FI347" s="230">
        <v>7.2065396109663942</v>
      </c>
      <c r="FJ347" s="230">
        <v>7.2065396109663942</v>
      </c>
      <c r="FK347" s="230">
        <v>7.2065396109663942</v>
      </c>
      <c r="FL347" s="230">
        <v>7.2065396109663942</v>
      </c>
      <c r="FM347" s="230">
        <v>7.2065396109663942</v>
      </c>
      <c r="FN347" s="230">
        <v>7.2065396109663942</v>
      </c>
      <c r="FO347" s="230">
        <v>7.2065396109663942</v>
      </c>
      <c r="FP347" s="230">
        <v>7.2065396109663942</v>
      </c>
      <c r="FQ347" s="1385">
        <v>7.2065396109663942</v>
      </c>
      <c r="FR347" s="230">
        <v>13.029060749065792</v>
      </c>
      <c r="FS347" s="230">
        <v>13.029060749065792</v>
      </c>
      <c r="FT347" s="230">
        <v>13.029060749065792</v>
      </c>
      <c r="FU347" s="230">
        <v>13.029060749065792</v>
      </c>
      <c r="FV347" s="230">
        <v>14.518438730786023</v>
      </c>
      <c r="FW347" s="230">
        <v>13.029060749065792</v>
      </c>
      <c r="FX347" s="230">
        <v>13.029060749065792</v>
      </c>
      <c r="FY347" s="230">
        <v>13.029060749065792</v>
      </c>
      <c r="FZ347" s="230">
        <v>14.518438730786023</v>
      </c>
      <c r="GA347" s="230">
        <v>14.518438730786023</v>
      </c>
      <c r="GB347" s="230">
        <v>13.029060749065792</v>
      </c>
      <c r="GC347" s="230">
        <v>14.518438730786023</v>
      </c>
      <c r="GD347" s="230">
        <v>14.518438730786023</v>
      </c>
      <c r="GE347" s="230">
        <v>14.518438730786023</v>
      </c>
      <c r="GF347" s="230">
        <v>14.518438730786023</v>
      </c>
      <c r="GG347" s="230">
        <v>14.518438730786023</v>
      </c>
      <c r="GH347" s="230">
        <v>14.518438730786023</v>
      </c>
      <c r="GI347" s="230">
        <v>13.029060749065792</v>
      </c>
      <c r="GJ347" s="230">
        <v>13.029060749065792</v>
      </c>
      <c r="GK347" s="230">
        <v>13.029060749065792</v>
      </c>
      <c r="GL347" s="230">
        <v>13.029060749065792</v>
      </c>
      <c r="GM347" s="165">
        <v>5.8618208884373502</v>
      </c>
      <c r="GN347" s="111">
        <v>5.8618208884373502</v>
      </c>
      <c r="GO347" s="111">
        <v>5.8618208884373502</v>
      </c>
      <c r="GP347" s="111">
        <v>5.8618208884373502</v>
      </c>
      <c r="GQ347" s="111">
        <v>5.8618208884373502</v>
      </c>
      <c r="GR347" s="111">
        <v>5.8618208884373502</v>
      </c>
      <c r="GS347" s="111">
        <v>5.8618208884373502</v>
      </c>
      <c r="GT347" s="111">
        <v>5.8618208884373502</v>
      </c>
      <c r="GU347" s="111">
        <v>5.8618208884373502</v>
      </c>
      <c r="GV347" s="111">
        <v>5.8618208884373502</v>
      </c>
      <c r="GW347" s="111">
        <v>5.8618208884373502</v>
      </c>
      <c r="GX347" s="111">
        <v>5.8618208884373502</v>
      </c>
      <c r="GY347" s="111">
        <v>5.8618208884373502</v>
      </c>
      <c r="GZ347" s="111">
        <v>5.8618208884373502</v>
      </c>
      <c r="HA347" s="111">
        <v>5.8618208884373502</v>
      </c>
      <c r="HB347" s="111">
        <v>5.8618208884373502</v>
      </c>
      <c r="HC347" s="111">
        <v>5.8618208884373502</v>
      </c>
      <c r="HD347" s="111">
        <v>5.8618208884373502</v>
      </c>
      <c r="HE347" s="111">
        <v>5.8618208884373502</v>
      </c>
      <c r="HF347" s="111">
        <v>5.8618208884373502</v>
      </c>
      <c r="HG347" s="111">
        <v>5.8618208884373502</v>
      </c>
      <c r="HH347" s="111">
        <v>5.8618208884373502</v>
      </c>
      <c r="HI347" s="230">
        <v>29.036877461572047</v>
      </c>
    </row>
    <row r="348" spans="1:217" s="60" customFormat="1" x14ac:dyDescent="0.25">
      <c r="A348" s="580" t="s">
        <v>754</v>
      </c>
      <c r="B348" s="580"/>
      <c r="C348" s="936">
        <v>0.29626004641537129</v>
      </c>
      <c r="D348" s="111">
        <v>0.29626004641537129</v>
      </c>
      <c r="E348" s="230">
        <v>0.29626004641537129</v>
      </c>
      <c r="F348" s="230">
        <v>0.29626004641537129</v>
      </c>
      <c r="G348" s="230">
        <v>0.29626004641537129</v>
      </c>
      <c r="H348" s="230">
        <v>0.29626004641537129</v>
      </c>
      <c r="I348" s="230">
        <v>0.29626004641537129</v>
      </c>
      <c r="J348" s="230">
        <v>0.29626004641537129</v>
      </c>
      <c r="K348" s="230">
        <v>3.9005093516812028E-2</v>
      </c>
      <c r="L348" s="230">
        <v>3.9005093516812028E-2</v>
      </c>
      <c r="M348" s="230">
        <v>0.29626004641537129</v>
      </c>
      <c r="N348" s="230">
        <v>0.29626004641537129</v>
      </c>
      <c r="O348" s="230">
        <v>0.29626004641537129</v>
      </c>
      <c r="P348" s="230">
        <v>0.29626004641537129</v>
      </c>
      <c r="Q348" s="230">
        <v>0.29626004641537129</v>
      </c>
      <c r="R348" s="230">
        <v>0.29626004641537129</v>
      </c>
      <c r="S348" s="230">
        <v>3.9005093516812028E-2</v>
      </c>
      <c r="T348" s="1063">
        <v>3.9005093516812028E-2</v>
      </c>
      <c r="U348" s="230"/>
      <c r="V348" s="230"/>
      <c r="W348" s="230"/>
      <c r="X348" s="230"/>
      <c r="Y348" s="230"/>
      <c r="AF348" s="230"/>
      <c r="AG348" s="230"/>
      <c r="AH348" s="230"/>
      <c r="AI348" s="511">
        <v>0.29626004641537129</v>
      </c>
      <c r="AJ348" s="172">
        <v>0.29626004641537129</v>
      </c>
      <c r="AK348" s="172">
        <v>0.29626004641537129</v>
      </c>
      <c r="AL348" s="172">
        <v>0.29626004641537129</v>
      </c>
      <c r="AM348" s="172">
        <v>0.29626004641537129</v>
      </c>
      <c r="AN348" s="1067">
        <v>0.29626004641537129</v>
      </c>
      <c r="AO348" s="172"/>
      <c r="AP348" s="172"/>
      <c r="AQ348" s="172"/>
      <c r="AR348" s="172"/>
      <c r="AS348" s="172"/>
      <c r="AT348" s="257">
        <v>3.9005093516812028E-2</v>
      </c>
      <c r="AU348" s="230">
        <v>3.9005093516812028E-2</v>
      </c>
      <c r="AV348" s="230">
        <v>0.29626004641537129</v>
      </c>
      <c r="AW348" s="230">
        <v>0.29626004641537129</v>
      </c>
      <c r="AX348" s="230">
        <v>0.29626004641537129</v>
      </c>
      <c r="AY348" s="230">
        <v>0.29626004641537129</v>
      </c>
      <c r="AZ348" s="230">
        <v>0.29626004641537129</v>
      </c>
      <c r="BA348" s="230">
        <v>0.29626004641537129</v>
      </c>
      <c r="BB348" s="1063">
        <v>3.9005093516812028E-2</v>
      </c>
      <c r="BC348" s="230"/>
      <c r="BD348" s="230"/>
      <c r="BE348" s="230"/>
      <c r="BF348" s="230"/>
      <c r="BG348" s="230"/>
      <c r="BH348" s="257">
        <v>0.29626004641537129</v>
      </c>
      <c r="BI348" s="230">
        <v>0.29626004641537129</v>
      </c>
      <c r="BJ348" s="230">
        <v>0.29626004641537129</v>
      </c>
      <c r="BK348" s="230">
        <v>0.29626004641537129</v>
      </c>
      <c r="BL348" s="230">
        <v>3.9005093516812028E-2</v>
      </c>
      <c r="BM348" s="230">
        <v>0.29626004641537129</v>
      </c>
      <c r="BN348" s="1225">
        <v>0.29626004641537129</v>
      </c>
      <c r="BO348" s="864"/>
      <c r="BP348" s="864"/>
      <c r="BQ348" s="864"/>
      <c r="BR348" s="864"/>
      <c r="BS348" s="1179"/>
      <c r="BT348" s="864"/>
      <c r="BU348" s="864"/>
      <c r="BV348" s="864"/>
      <c r="BW348" s="864"/>
      <c r="BX348" s="864"/>
      <c r="BY348" s="935">
        <v>3.9005093516812028E-2</v>
      </c>
      <c r="BZ348" s="230">
        <v>3.9005093516812028E-2</v>
      </c>
      <c r="CA348" s="230">
        <v>3.9005093516812028E-2</v>
      </c>
      <c r="CB348" s="230">
        <v>3.9005093516812028E-2</v>
      </c>
      <c r="CC348" s="1063">
        <v>3.9005093516812028E-2</v>
      </c>
      <c r="CD348" s="230"/>
      <c r="CE348" s="230"/>
      <c r="CF348" s="230"/>
      <c r="CG348" s="230"/>
      <c r="CH348" s="230"/>
      <c r="CI348" s="230"/>
      <c r="CJ348" s="230"/>
      <c r="CK348" s="257">
        <v>0.1806694251383707</v>
      </c>
      <c r="CL348" s="230">
        <v>0.1806694251383707</v>
      </c>
      <c r="CM348" s="230">
        <v>0.1806694251383707</v>
      </c>
      <c r="CN348" s="230">
        <v>0.1806694251383707</v>
      </c>
      <c r="CO348" s="1063">
        <v>0.1806694251383707</v>
      </c>
      <c r="CP348" s="230"/>
      <c r="CQ348" s="230"/>
      <c r="CR348" s="230"/>
      <c r="CS348" s="230"/>
      <c r="CT348" s="230"/>
      <c r="CU348" s="257">
        <v>0.1806694251383707</v>
      </c>
      <c r="CV348" s="230">
        <v>0.1806694251383707</v>
      </c>
      <c r="CW348" s="230">
        <v>0.1806694251383707</v>
      </c>
      <c r="CX348" s="1063">
        <v>0.1806694251383707</v>
      </c>
      <c r="DD348" s="985"/>
      <c r="DE348" s="864"/>
      <c r="DF348" s="864"/>
      <c r="DG348" s="864"/>
      <c r="DH348" s="864"/>
      <c r="DI348" s="864"/>
      <c r="DJ348" s="864"/>
      <c r="DK348" s="864"/>
      <c r="DL348" s="1126"/>
      <c r="DM348" s="864"/>
      <c r="DN348" s="864"/>
      <c r="DO348" s="864"/>
      <c r="DP348" s="864"/>
      <c r="DQ348" s="864"/>
      <c r="DR348" s="1012"/>
      <c r="DS348" s="864"/>
      <c r="DT348" s="864"/>
      <c r="DU348" s="864"/>
      <c r="DV348" s="864"/>
      <c r="DW348" s="864"/>
      <c r="DX348" s="1126"/>
      <c r="DY348" s="864"/>
      <c r="DZ348" s="864"/>
      <c r="EA348" s="864"/>
      <c r="EB348" s="864"/>
      <c r="EC348" s="864"/>
      <c r="ED348" s="257">
        <v>3.9005093516812028E-2</v>
      </c>
      <c r="EE348" s="864"/>
      <c r="EF348" s="864"/>
      <c r="EG348" s="864"/>
      <c r="EH348" s="864"/>
      <c r="EI348" s="864"/>
      <c r="EJ348" s="864"/>
      <c r="EK348" s="864"/>
      <c r="EL348" s="1126"/>
      <c r="EM348" s="864"/>
      <c r="EN348" s="864"/>
      <c r="ER348" s="1253"/>
      <c r="ES348" s="257">
        <v>0.1806694251383707</v>
      </c>
      <c r="ET348" s="230">
        <v>0.1806694251383707</v>
      </c>
      <c r="EU348" s="230">
        <v>0.1806694251383707</v>
      </c>
      <c r="EV348" s="230"/>
      <c r="EW348" s="1131"/>
      <c r="EX348" s="580" t="s">
        <v>754</v>
      </c>
      <c r="EY348" s="230">
        <v>0.59016177041931339</v>
      </c>
      <c r="EZ348" s="230">
        <v>0.59016177041931339</v>
      </c>
      <c r="FA348" s="230">
        <v>0.59016177041931339</v>
      </c>
      <c r="FB348" s="230">
        <v>0.59016177041931339</v>
      </c>
      <c r="FC348" s="230">
        <v>0.59016177041931339</v>
      </c>
      <c r="FD348" s="230">
        <v>0.59016177041931339</v>
      </c>
      <c r="FE348" s="230">
        <v>0.59016177041931339</v>
      </c>
      <c r="FF348" s="230">
        <v>0.59016177041931339</v>
      </c>
      <c r="FG348" s="230">
        <v>0.59016177041931339</v>
      </c>
      <c r="FH348" s="230">
        <v>0.59016177041931339</v>
      </c>
      <c r="FI348" s="230">
        <v>0.59016177041931339</v>
      </c>
      <c r="FJ348" s="230">
        <v>0.59016177041931339</v>
      </c>
      <c r="FK348" s="230">
        <v>0.59016177041931339</v>
      </c>
      <c r="FL348" s="230">
        <v>0.59016177041931339</v>
      </c>
      <c r="FM348" s="230">
        <v>0.59016177041931339</v>
      </c>
      <c r="FN348" s="230">
        <v>0.59016177041931339</v>
      </c>
      <c r="FO348" s="230">
        <v>0.59016177041931339</v>
      </c>
      <c r="FP348" s="230">
        <v>0.59016177041931339</v>
      </c>
      <c r="FQ348" s="1385">
        <v>0.59016177041931339</v>
      </c>
      <c r="FR348" s="230">
        <v>1.6679100485957665</v>
      </c>
      <c r="FS348" s="230">
        <v>1.6679100485957665</v>
      </c>
      <c r="FT348" s="230">
        <v>1.6679100485957665</v>
      </c>
      <c r="FU348" s="230">
        <v>1.6679100485957665</v>
      </c>
      <c r="FV348" s="230">
        <v>3.9155580960912317E-3</v>
      </c>
      <c r="FW348" s="230">
        <v>1.6679100485957665</v>
      </c>
      <c r="FX348" s="230">
        <v>1.6679100485957665</v>
      </c>
      <c r="FY348" s="230">
        <v>1.6679100485957665</v>
      </c>
      <c r="FZ348" s="230">
        <v>3.9155580960912317E-3</v>
      </c>
      <c r="GA348" s="230">
        <v>3.9155580960912317E-3</v>
      </c>
      <c r="GB348" s="230">
        <v>1.6679100485957665</v>
      </c>
      <c r="GC348" s="230">
        <v>3.9155580960912317E-3</v>
      </c>
      <c r="GD348" s="230">
        <v>3.9155580960912317E-3</v>
      </c>
      <c r="GE348" s="230">
        <v>3.9155580960912317E-3</v>
      </c>
      <c r="GF348" s="230">
        <v>3.9155580960912317E-3</v>
      </c>
      <c r="GG348" s="230">
        <v>3.9155580960912317E-3</v>
      </c>
      <c r="GH348" s="230">
        <v>3.9155580960912317E-3</v>
      </c>
      <c r="GI348" s="230">
        <v>1.6679100485957665</v>
      </c>
      <c r="GJ348" s="230">
        <v>1.6679100485957665</v>
      </c>
      <c r="GK348" s="230">
        <v>1.6679100485957665</v>
      </c>
      <c r="GL348" s="230">
        <v>1.6679100485957665</v>
      </c>
      <c r="GM348" s="165">
        <v>0.93868121948331318</v>
      </c>
      <c r="GN348" s="111">
        <v>0.93868121948331318</v>
      </c>
      <c r="GO348" s="111">
        <v>0.93868121948331318</v>
      </c>
      <c r="GP348" s="111">
        <v>0.93868121948331318</v>
      </c>
      <c r="GQ348" s="111">
        <v>0.93868121948331318</v>
      </c>
      <c r="GR348" s="111">
        <v>0.93868121948331318</v>
      </c>
      <c r="GS348" s="111">
        <v>0.93868121948331318</v>
      </c>
      <c r="GT348" s="111">
        <v>0.93868121948331318</v>
      </c>
      <c r="GU348" s="111">
        <v>0.93868121948331318</v>
      </c>
      <c r="GV348" s="111">
        <v>0.93868121948331318</v>
      </c>
      <c r="GW348" s="111">
        <v>0.93868121948331318</v>
      </c>
      <c r="GX348" s="111">
        <v>0.93868121948331318</v>
      </c>
      <c r="GY348" s="111">
        <v>0.93868121948331318</v>
      </c>
      <c r="GZ348" s="111">
        <v>0.93868121948331318</v>
      </c>
      <c r="HA348" s="111">
        <v>0.93868121948331318</v>
      </c>
      <c r="HB348" s="111">
        <v>0.93868121948331318</v>
      </c>
      <c r="HC348" s="111">
        <v>0.93868121948331318</v>
      </c>
      <c r="HD348" s="111">
        <v>0.93868121948331318</v>
      </c>
      <c r="HE348" s="111">
        <v>0.93868121948331318</v>
      </c>
      <c r="HF348" s="111">
        <v>0.93868121948331318</v>
      </c>
      <c r="HG348" s="111">
        <v>0.93868121948331318</v>
      </c>
      <c r="HH348" s="111">
        <v>0.93868121948331318</v>
      </c>
      <c r="HI348" s="230">
        <v>7.8311161921824635E-3</v>
      </c>
    </row>
    <row r="349" spans="1:217" s="60" customFormat="1" x14ac:dyDescent="0.25">
      <c r="A349" s="580" t="s">
        <v>741</v>
      </c>
      <c r="B349" s="580"/>
      <c r="C349" s="936">
        <v>2.576946187637875</v>
      </c>
      <c r="D349" s="658">
        <v>2.576946187637875</v>
      </c>
      <c r="E349" s="230">
        <v>2.576946187637875</v>
      </c>
      <c r="F349" s="230">
        <v>2.576946187637875</v>
      </c>
      <c r="G349" s="230">
        <v>2.576946187637875</v>
      </c>
      <c r="H349" s="230">
        <v>2.576946187637875</v>
      </c>
      <c r="I349" s="230">
        <v>2.576946187637875</v>
      </c>
      <c r="J349" s="230">
        <v>2.576946187637875</v>
      </c>
      <c r="K349" s="230">
        <v>2.674273708097707</v>
      </c>
      <c r="L349" s="230">
        <v>2.674273708097707</v>
      </c>
      <c r="M349" s="230">
        <v>2.576946187637875</v>
      </c>
      <c r="N349" s="230">
        <v>2.576946187637875</v>
      </c>
      <c r="O349" s="230">
        <v>2.576946187637875</v>
      </c>
      <c r="P349" s="230">
        <v>2.576946187637875</v>
      </c>
      <c r="Q349" s="230">
        <v>2.576946187637875</v>
      </c>
      <c r="R349" s="230">
        <v>2.576946187637875</v>
      </c>
      <c r="S349" s="230">
        <v>2.674273708097707</v>
      </c>
      <c r="T349" s="1063">
        <v>2.674273708097707</v>
      </c>
      <c r="U349" s="230"/>
      <c r="V349" s="230"/>
      <c r="W349" s="230"/>
      <c r="X349" s="230"/>
      <c r="Y349" s="230"/>
      <c r="AF349" s="230"/>
      <c r="AG349" s="230"/>
      <c r="AH349" s="230"/>
      <c r="AI349" s="511">
        <v>2.576946187637875</v>
      </c>
      <c r="AJ349" s="172">
        <v>2.576946187637875</v>
      </c>
      <c r="AK349" s="172">
        <v>2.576946187637875</v>
      </c>
      <c r="AL349" s="172">
        <v>2.576946187637875</v>
      </c>
      <c r="AM349" s="172">
        <v>2.576946187637875</v>
      </c>
      <c r="AN349" s="1067">
        <v>2.576946187637875</v>
      </c>
      <c r="AO349" s="172"/>
      <c r="AP349" s="172"/>
      <c r="AQ349" s="172"/>
      <c r="AR349" s="172"/>
      <c r="AS349" s="172"/>
      <c r="AT349" s="257">
        <v>2.674273708097707</v>
      </c>
      <c r="AU349" s="230">
        <v>2.674273708097707</v>
      </c>
      <c r="AV349" s="230">
        <v>2.576946187637875</v>
      </c>
      <c r="AW349" s="230">
        <v>2.576946187637875</v>
      </c>
      <c r="AX349" s="230">
        <v>2.576946187637875</v>
      </c>
      <c r="AY349" s="230">
        <v>2.576946187637875</v>
      </c>
      <c r="AZ349" s="230">
        <v>2.576946187637875</v>
      </c>
      <c r="BA349" s="230">
        <v>2.576946187637875</v>
      </c>
      <c r="BB349" s="1063">
        <v>2.674273708097707</v>
      </c>
      <c r="BC349" s="230"/>
      <c r="BD349" s="230"/>
      <c r="BE349" s="230"/>
      <c r="BF349" s="230"/>
      <c r="BG349" s="230"/>
      <c r="BH349" s="257">
        <v>2.576946187637875</v>
      </c>
      <c r="BI349" s="230">
        <v>2.576946187637875</v>
      </c>
      <c r="BJ349" s="230">
        <v>2.576946187637875</v>
      </c>
      <c r="BK349" s="230">
        <v>2.576946187637875</v>
      </c>
      <c r="BL349" s="230">
        <v>2.674273708097707</v>
      </c>
      <c r="BM349" s="230">
        <v>2.576946187637875</v>
      </c>
      <c r="BN349" s="1225">
        <v>2.576946187637875</v>
      </c>
      <c r="BO349" s="864"/>
      <c r="BP349" s="864"/>
      <c r="BQ349" s="864"/>
      <c r="BR349" s="864"/>
      <c r="BS349" s="1179"/>
      <c r="BT349" s="864"/>
      <c r="BU349" s="864"/>
      <c r="BV349" s="864"/>
      <c r="BW349" s="864"/>
      <c r="BX349" s="864"/>
      <c r="BY349" s="935">
        <v>2.674273708097707</v>
      </c>
      <c r="BZ349" s="230">
        <v>2.674273708097707</v>
      </c>
      <c r="CA349" s="230">
        <v>2.674273708097707</v>
      </c>
      <c r="CB349" s="230">
        <v>2.674273708097707</v>
      </c>
      <c r="CC349" s="1063">
        <v>2.674273708097707</v>
      </c>
      <c r="CD349" s="230"/>
      <c r="CE349" s="230"/>
      <c r="CF349" s="230"/>
      <c r="CG349" s="230"/>
      <c r="CH349" s="230"/>
      <c r="CI349" s="230"/>
      <c r="CJ349" s="230"/>
      <c r="CK349" s="257">
        <v>3.3842221557910332</v>
      </c>
      <c r="CL349" s="230">
        <v>3.3842221557910332</v>
      </c>
      <c r="CM349" s="230">
        <v>3.3842221557910332</v>
      </c>
      <c r="CN349" s="230">
        <v>3.3842221557910332</v>
      </c>
      <c r="CO349" s="1063">
        <v>3.3842221557910332</v>
      </c>
      <c r="CP349" s="230"/>
      <c r="CQ349" s="230"/>
      <c r="CR349" s="230"/>
      <c r="CS349" s="230"/>
      <c r="CT349" s="230"/>
      <c r="CU349" s="257">
        <v>3.3842221557910332</v>
      </c>
      <c r="CV349" s="230">
        <v>3.3842221557910332</v>
      </c>
      <c r="CW349" s="230">
        <v>3.3842221557910332</v>
      </c>
      <c r="CX349" s="1063">
        <v>3.3842221557910332</v>
      </c>
      <c r="DD349" s="985"/>
      <c r="DE349" s="864"/>
      <c r="DF349" s="864"/>
      <c r="DG349" s="864"/>
      <c r="DH349" s="864"/>
      <c r="DI349" s="864"/>
      <c r="DJ349" s="864"/>
      <c r="DK349" s="864"/>
      <c r="DL349" s="1126"/>
      <c r="DM349" s="864"/>
      <c r="DN349" s="864"/>
      <c r="DO349" s="864"/>
      <c r="DP349" s="864"/>
      <c r="DQ349" s="864"/>
      <c r="DR349" s="1012"/>
      <c r="DS349" s="864"/>
      <c r="DT349" s="864"/>
      <c r="DU349" s="864"/>
      <c r="DV349" s="864"/>
      <c r="DW349" s="864"/>
      <c r="DX349" s="1126"/>
      <c r="DY349" s="864"/>
      <c r="DZ349" s="864"/>
      <c r="EA349" s="864"/>
      <c r="EB349" s="864"/>
      <c r="EC349" s="864"/>
      <c r="ED349" s="257">
        <v>2.674273708097707</v>
      </c>
      <c r="EE349" s="864"/>
      <c r="EF349" s="864"/>
      <c r="EG349" s="864"/>
      <c r="EH349" s="864"/>
      <c r="EI349" s="864"/>
      <c r="EJ349" s="864"/>
      <c r="EK349" s="864"/>
      <c r="EL349" s="1126"/>
      <c r="EM349" s="864"/>
      <c r="EN349" s="864"/>
      <c r="ER349" s="1253"/>
      <c r="ES349" s="257">
        <v>3.3842221557910332</v>
      </c>
      <c r="ET349" s="230">
        <v>3.3842221557910332</v>
      </c>
      <c r="EU349" s="230">
        <v>3.3842221557910332</v>
      </c>
      <c r="EV349" s="230"/>
      <c r="EW349" s="1131"/>
      <c r="EX349" s="580" t="s">
        <v>741</v>
      </c>
      <c r="EY349" s="230">
        <v>3.413089949721742</v>
      </c>
      <c r="EZ349" s="230">
        <v>3.413089949721742</v>
      </c>
      <c r="FA349" s="230">
        <v>3.413089949721742</v>
      </c>
      <c r="FB349" s="230">
        <v>3.413089949721742</v>
      </c>
      <c r="FC349" s="230">
        <v>3.413089949721742</v>
      </c>
      <c r="FD349" s="230">
        <v>3.413089949721742</v>
      </c>
      <c r="FE349" s="230">
        <v>3.413089949721742</v>
      </c>
      <c r="FF349" s="230">
        <v>3.413089949721742</v>
      </c>
      <c r="FG349" s="230">
        <v>3.413089949721742</v>
      </c>
      <c r="FH349" s="230">
        <v>3.413089949721742</v>
      </c>
      <c r="FI349" s="230">
        <v>3.413089949721742</v>
      </c>
      <c r="FJ349" s="230">
        <v>3.413089949721742</v>
      </c>
      <c r="FK349" s="230">
        <v>3.413089949721742</v>
      </c>
      <c r="FL349" s="230">
        <v>3.413089949721742</v>
      </c>
      <c r="FM349" s="230">
        <v>3.413089949721742</v>
      </c>
      <c r="FN349" s="230">
        <v>3.413089949721742</v>
      </c>
      <c r="FO349" s="230">
        <v>3.413089949721742</v>
      </c>
      <c r="FP349" s="230">
        <v>3.413089949721742</v>
      </c>
      <c r="FQ349" s="1385">
        <v>3.413089949721742</v>
      </c>
      <c r="FR349" s="230">
        <v>7.8726261394494754</v>
      </c>
      <c r="FS349" s="230">
        <v>7.8726261394494754</v>
      </c>
      <c r="FT349" s="230">
        <v>7.8726261394494754</v>
      </c>
      <c r="FU349" s="230">
        <v>7.8726261394494754</v>
      </c>
      <c r="FV349" s="230">
        <v>7.809184295655192</v>
      </c>
      <c r="FW349" s="230">
        <v>7.8726261394494754</v>
      </c>
      <c r="FX349" s="230">
        <v>7.8726261394494754</v>
      </c>
      <c r="FY349" s="230">
        <v>7.8726261394494754</v>
      </c>
      <c r="FZ349" s="230">
        <v>7.809184295655192</v>
      </c>
      <c r="GA349" s="230">
        <v>7.809184295655192</v>
      </c>
      <c r="GB349" s="230">
        <v>7.8726261394494754</v>
      </c>
      <c r="GC349" s="230">
        <v>7.809184295655192</v>
      </c>
      <c r="GD349" s="230">
        <v>7.809184295655192</v>
      </c>
      <c r="GE349" s="230">
        <v>7.809184295655192</v>
      </c>
      <c r="GF349" s="230">
        <v>7.809184295655192</v>
      </c>
      <c r="GG349" s="230">
        <v>7.809184295655192</v>
      </c>
      <c r="GH349" s="230">
        <v>7.809184295655192</v>
      </c>
      <c r="GI349" s="230">
        <v>7.8726261394494754</v>
      </c>
      <c r="GJ349" s="230">
        <v>7.8726261394494754</v>
      </c>
      <c r="GK349" s="230">
        <v>7.8726261394494754</v>
      </c>
      <c r="GL349" s="230">
        <v>7.8726261394494754</v>
      </c>
      <c r="GM349" s="165">
        <v>4.0677653198151633</v>
      </c>
      <c r="GN349" s="111">
        <v>4.0677653198151633</v>
      </c>
      <c r="GO349" s="111">
        <v>4.0677653198151633</v>
      </c>
      <c r="GP349" s="111">
        <v>4.0677653198151633</v>
      </c>
      <c r="GQ349" s="111">
        <v>4.0677653198151633</v>
      </c>
      <c r="GR349" s="111">
        <v>4.0677653198151633</v>
      </c>
      <c r="GS349" s="111">
        <v>4.0677653198151633</v>
      </c>
      <c r="GT349" s="111">
        <v>4.0677653198151633</v>
      </c>
      <c r="GU349" s="111">
        <v>4.0677653198151633</v>
      </c>
      <c r="GV349" s="111">
        <v>4.0677653198151633</v>
      </c>
      <c r="GW349" s="111">
        <v>4.0677653198151633</v>
      </c>
      <c r="GX349" s="111">
        <v>4.0677653198151633</v>
      </c>
      <c r="GY349" s="111">
        <v>4.0677653198151633</v>
      </c>
      <c r="GZ349" s="111">
        <v>4.0677653198151633</v>
      </c>
      <c r="HA349" s="111">
        <v>4.0677653198151633</v>
      </c>
      <c r="HB349" s="111">
        <v>4.0677653198151633</v>
      </c>
      <c r="HC349" s="111">
        <v>4.0677653198151633</v>
      </c>
      <c r="HD349" s="111">
        <v>4.0677653198151633</v>
      </c>
      <c r="HE349" s="111">
        <v>4.0677653198151633</v>
      </c>
      <c r="HF349" s="111">
        <v>4.0677653198151633</v>
      </c>
      <c r="HG349" s="111">
        <v>4.0677653198151633</v>
      </c>
      <c r="HH349" s="111">
        <v>4.0677653198151633</v>
      </c>
      <c r="HI349" s="230">
        <v>15.618368591310384</v>
      </c>
    </row>
    <row r="350" spans="1:217" s="60" customFormat="1" x14ac:dyDescent="0.25">
      <c r="A350" s="580" t="s">
        <v>742</v>
      </c>
      <c r="B350" s="580"/>
      <c r="C350" s="936">
        <v>3.5561176644750336E-2</v>
      </c>
      <c r="D350" s="658">
        <v>3.5561176644750336E-2</v>
      </c>
      <c r="E350" s="230">
        <v>3.5561176644750336E-2</v>
      </c>
      <c r="F350" s="230">
        <v>3.5561176644750336E-2</v>
      </c>
      <c r="G350" s="230">
        <v>3.5561176644750336E-2</v>
      </c>
      <c r="H350" s="230">
        <v>3.5561176644750336E-2</v>
      </c>
      <c r="I350" s="230">
        <v>3.5561176644750336E-2</v>
      </c>
      <c r="J350" s="230">
        <v>3.5561176644750336E-2</v>
      </c>
      <c r="K350" s="230">
        <v>5.0498894107042336E-2</v>
      </c>
      <c r="L350" s="230">
        <v>5.0498894107042336E-2</v>
      </c>
      <c r="M350" s="230">
        <v>3.5561176644750336E-2</v>
      </c>
      <c r="N350" s="230">
        <v>3.5561176644750336E-2</v>
      </c>
      <c r="O350" s="230">
        <v>3.5561176644750336E-2</v>
      </c>
      <c r="P350" s="230">
        <v>3.5561176644750336E-2</v>
      </c>
      <c r="Q350" s="230">
        <v>3.5561176644750336E-2</v>
      </c>
      <c r="R350" s="230">
        <v>3.5561176644750336E-2</v>
      </c>
      <c r="S350" s="230">
        <v>5.0498894107042336E-2</v>
      </c>
      <c r="T350" s="1063">
        <v>5.0498894107042336E-2</v>
      </c>
      <c r="U350" s="230"/>
      <c r="V350" s="230"/>
      <c r="W350" s="230"/>
      <c r="X350" s="230"/>
      <c r="Y350" s="230"/>
      <c r="AF350" s="230"/>
      <c r="AG350" s="230"/>
      <c r="AH350" s="230"/>
      <c r="AI350" s="511">
        <v>3.5561176644750336E-2</v>
      </c>
      <c r="AJ350" s="172">
        <v>3.5561176644750336E-2</v>
      </c>
      <c r="AK350" s="172">
        <v>3.5561176644750336E-2</v>
      </c>
      <c r="AL350" s="172">
        <v>3.5561176644750336E-2</v>
      </c>
      <c r="AM350" s="172">
        <v>3.5561176644750336E-2</v>
      </c>
      <c r="AN350" s="1067">
        <v>3.5561176644750336E-2</v>
      </c>
      <c r="AO350" s="172"/>
      <c r="AP350" s="172"/>
      <c r="AQ350" s="172"/>
      <c r="AR350" s="172"/>
      <c r="AS350" s="172"/>
      <c r="AT350" s="257">
        <v>5.0498894107042336E-2</v>
      </c>
      <c r="AU350" s="230">
        <v>5.0498894107042336E-2</v>
      </c>
      <c r="AV350" s="230">
        <v>3.5561176644750336E-2</v>
      </c>
      <c r="AW350" s="230">
        <v>3.5561176644750336E-2</v>
      </c>
      <c r="AX350" s="230">
        <v>3.5561176644750336E-2</v>
      </c>
      <c r="AY350" s="230">
        <v>3.5561176644750336E-2</v>
      </c>
      <c r="AZ350" s="230">
        <v>3.5561176644750336E-2</v>
      </c>
      <c r="BA350" s="230">
        <v>3.5561176644750336E-2</v>
      </c>
      <c r="BB350" s="1063">
        <v>5.0498894107042336E-2</v>
      </c>
      <c r="BC350" s="230"/>
      <c r="BD350" s="230"/>
      <c r="BE350" s="230"/>
      <c r="BF350" s="230"/>
      <c r="BG350" s="230"/>
      <c r="BH350" s="257">
        <v>3.5561176644750336E-2</v>
      </c>
      <c r="BI350" s="230">
        <v>3.5561176644750336E-2</v>
      </c>
      <c r="BJ350" s="230">
        <v>3.5561176644750336E-2</v>
      </c>
      <c r="BK350" s="230">
        <v>3.5561176644750336E-2</v>
      </c>
      <c r="BL350" s="230">
        <v>5.0498894107042336E-2</v>
      </c>
      <c r="BM350" s="230">
        <v>3.5561176644750336E-2</v>
      </c>
      <c r="BN350" s="1225">
        <v>3.5561176644750336E-2</v>
      </c>
      <c r="BO350" s="864"/>
      <c r="BP350" s="864"/>
      <c r="BQ350" s="864"/>
      <c r="BR350" s="864"/>
      <c r="BS350" s="1179"/>
      <c r="BT350" s="864"/>
      <c r="BU350" s="864"/>
      <c r="BV350" s="864"/>
      <c r="BW350" s="864"/>
      <c r="BX350" s="864"/>
      <c r="BY350" s="935">
        <v>5.0498894107042336E-2</v>
      </c>
      <c r="BZ350" s="230">
        <v>5.0498894107042336E-2</v>
      </c>
      <c r="CA350" s="230">
        <v>5.0498894107042336E-2</v>
      </c>
      <c r="CB350" s="230">
        <v>5.0498894107042336E-2</v>
      </c>
      <c r="CC350" s="1063">
        <v>5.0498894107042336E-2</v>
      </c>
      <c r="CD350" s="230"/>
      <c r="CE350" s="230"/>
      <c r="CF350" s="230"/>
      <c r="CG350" s="230"/>
      <c r="CH350" s="230"/>
      <c r="CI350" s="230"/>
      <c r="CJ350" s="230"/>
      <c r="CK350" s="257">
        <v>9.1375647530999693E-2</v>
      </c>
      <c r="CL350" s="230">
        <v>9.1375647530999693E-2</v>
      </c>
      <c r="CM350" s="230">
        <v>9.1375647530999693E-2</v>
      </c>
      <c r="CN350" s="230">
        <v>9.1375647530999693E-2</v>
      </c>
      <c r="CO350" s="1063">
        <v>9.1375647530999693E-2</v>
      </c>
      <c r="CP350" s="230"/>
      <c r="CQ350" s="230"/>
      <c r="CR350" s="230"/>
      <c r="CS350" s="230"/>
      <c r="CT350" s="230"/>
      <c r="CU350" s="257">
        <v>9.1375647530999693E-2</v>
      </c>
      <c r="CV350" s="230">
        <v>9.1375647530999693E-2</v>
      </c>
      <c r="CW350" s="230">
        <v>9.1375647530999693E-2</v>
      </c>
      <c r="CX350" s="1063">
        <v>9.1375647530999693E-2</v>
      </c>
      <c r="DD350" s="985"/>
      <c r="DE350" s="864"/>
      <c r="DF350" s="864"/>
      <c r="DG350" s="864"/>
      <c r="DH350" s="864"/>
      <c r="DI350" s="864"/>
      <c r="DJ350" s="864"/>
      <c r="DK350" s="864"/>
      <c r="DL350" s="1126"/>
      <c r="DM350" s="864"/>
      <c r="DN350" s="864"/>
      <c r="DO350" s="864"/>
      <c r="DP350" s="864"/>
      <c r="DQ350" s="864"/>
      <c r="DR350" s="1012"/>
      <c r="DS350" s="864"/>
      <c r="DT350" s="864"/>
      <c r="DU350" s="864"/>
      <c r="DV350" s="864"/>
      <c r="DW350" s="864"/>
      <c r="DX350" s="1126"/>
      <c r="DY350" s="864"/>
      <c r="DZ350" s="864"/>
      <c r="EA350" s="864"/>
      <c r="EB350" s="864"/>
      <c r="EC350" s="864"/>
      <c r="ED350" s="257">
        <v>5.0498894107042336E-2</v>
      </c>
      <c r="EE350" s="864"/>
      <c r="EF350" s="864"/>
      <c r="EG350" s="864"/>
      <c r="EH350" s="864"/>
      <c r="EI350" s="864"/>
      <c r="EJ350" s="864"/>
      <c r="EK350" s="864"/>
      <c r="EL350" s="1126"/>
      <c r="EM350" s="864"/>
      <c r="EN350" s="864"/>
      <c r="ER350" s="1253"/>
      <c r="ES350" s="257">
        <v>9.1375647530999693E-2</v>
      </c>
      <c r="ET350" s="230">
        <v>9.1375647530999693E-2</v>
      </c>
      <c r="EU350" s="230">
        <v>9.1375647530999693E-2</v>
      </c>
      <c r="EV350" s="230"/>
      <c r="EW350" s="1131"/>
      <c r="EX350" s="580" t="s">
        <v>742</v>
      </c>
      <c r="EY350" s="230">
        <v>8.8725321151693848E-2</v>
      </c>
      <c r="EZ350" s="230">
        <v>8.8725321151693848E-2</v>
      </c>
      <c r="FA350" s="230">
        <v>8.8725321151693848E-2</v>
      </c>
      <c r="FB350" s="230">
        <v>8.8725321151693848E-2</v>
      </c>
      <c r="FC350" s="230">
        <v>8.8725321151693848E-2</v>
      </c>
      <c r="FD350" s="230">
        <v>8.8725321151693848E-2</v>
      </c>
      <c r="FE350" s="230">
        <v>8.8725321151693848E-2</v>
      </c>
      <c r="FF350" s="230">
        <v>8.8725321151693848E-2</v>
      </c>
      <c r="FG350" s="230">
        <v>8.8725321151693848E-2</v>
      </c>
      <c r="FH350" s="230">
        <v>8.8725321151693848E-2</v>
      </c>
      <c r="FI350" s="230">
        <v>8.8725321151693848E-2</v>
      </c>
      <c r="FJ350" s="230">
        <v>8.8725321151693848E-2</v>
      </c>
      <c r="FK350" s="230">
        <v>8.8725321151693848E-2</v>
      </c>
      <c r="FL350" s="230">
        <v>8.8725321151693848E-2</v>
      </c>
      <c r="FM350" s="230">
        <v>8.8725321151693848E-2</v>
      </c>
      <c r="FN350" s="230">
        <v>8.8725321151693848E-2</v>
      </c>
      <c r="FO350" s="230">
        <v>8.8725321151693848E-2</v>
      </c>
      <c r="FP350" s="230">
        <v>8.8725321151693848E-2</v>
      </c>
      <c r="FQ350" s="1385">
        <v>8.8725321151693848E-2</v>
      </c>
      <c r="FR350" s="230">
        <v>0.46573147534078529</v>
      </c>
      <c r="FS350" s="230">
        <v>0.46573147534078529</v>
      </c>
      <c r="FT350" s="230">
        <v>0.46573147534078529</v>
      </c>
      <c r="FU350" s="230">
        <v>0.46573147534078529</v>
      </c>
      <c r="FV350" s="230">
        <v>-0.15745585420329888</v>
      </c>
      <c r="FW350" s="230">
        <v>0.46573147534078529</v>
      </c>
      <c r="FX350" s="230">
        <v>0.46573147534078529</v>
      </c>
      <c r="FY350" s="230">
        <v>0.46573147534078529</v>
      </c>
      <c r="FZ350" s="230">
        <v>-0.15745585420329888</v>
      </c>
      <c r="GA350" s="230">
        <v>-0.15745585420329888</v>
      </c>
      <c r="GB350" s="230">
        <v>0.46573147534078529</v>
      </c>
      <c r="GC350" s="230">
        <v>-0.15745585420329888</v>
      </c>
      <c r="GD350" s="230">
        <v>-0.15745585420329888</v>
      </c>
      <c r="GE350" s="230">
        <v>-0.15745585420329888</v>
      </c>
      <c r="GF350" s="230">
        <v>-0.15745585420329888</v>
      </c>
      <c r="GG350" s="230">
        <v>-0.15745585420329888</v>
      </c>
      <c r="GH350" s="230">
        <v>-0.15745585420329888</v>
      </c>
      <c r="GI350" s="230">
        <v>0.46573147534078529</v>
      </c>
      <c r="GJ350" s="230">
        <v>0.46573147534078529</v>
      </c>
      <c r="GK350" s="230">
        <v>0.46573147534078529</v>
      </c>
      <c r="GL350" s="230">
        <v>0.46573147534078529</v>
      </c>
      <c r="GM350" s="165">
        <v>0.19676717393802079</v>
      </c>
      <c r="GN350" s="111">
        <v>0.19676717393802079</v>
      </c>
      <c r="GO350" s="111">
        <v>0.19676717393802079</v>
      </c>
      <c r="GP350" s="111">
        <v>0.19676717393802079</v>
      </c>
      <c r="GQ350" s="111">
        <v>0.19676717393802079</v>
      </c>
      <c r="GR350" s="111">
        <v>0.19676717393802079</v>
      </c>
      <c r="GS350" s="111">
        <v>0.19676717393802079</v>
      </c>
      <c r="GT350" s="111">
        <v>0.19676717393802079</v>
      </c>
      <c r="GU350" s="111">
        <v>0.19676717393802079</v>
      </c>
      <c r="GV350" s="111">
        <v>0.19676717393802079</v>
      </c>
      <c r="GW350" s="111">
        <v>0.19676717393802079</v>
      </c>
      <c r="GX350" s="111">
        <v>0.19676717393802079</v>
      </c>
      <c r="GY350" s="111">
        <v>0.19676717393802079</v>
      </c>
      <c r="GZ350" s="111">
        <v>0.19676717393802079</v>
      </c>
      <c r="HA350" s="111">
        <v>0.19676717393802079</v>
      </c>
      <c r="HB350" s="111">
        <v>0.19676717393802079</v>
      </c>
      <c r="HC350" s="111">
        <v>0.19676717393802079</v>
      </c>
      <c r="HD350" s="111">
        <v>0.19676717393802079</v>
      </c>
      <c r="HE350" s="111">
        <v>0.19676717393802079</v>
      </c>
      <c r="HF350" s="111">
        <v>0.19676717393802079</v>
      </c>
      <c r="HG350" s="111">
        <v>0.19676717393802079</v>
      </c>
      <c r="HH350" s="111">
        <v>0.19676717393802079</v>
      </c>
      <c r="HI350" s="230">
        <v>-0.31491170840659777</v>
      </c>
    </row>
    <row r="351" spans="1:217" s="60" customFormat="1" x14ac:dyDescent="0.25">
      <c r="A351" s="580" t="s">
        <v>743</v>
      </c>
      <c r="B351" s="658">
        <v>4</v>
      </c>
      <c r="C351" s="936">
        <v>1.3524111175024731</v>
      </c>
      <c r="D351" s="658">
        <v>1.3524111175024731</v>
      </c>
      <c r="E351" s="111">
        <v>1.3524111175024731</v>
      </c>
      <c r="F351" s="111">
        <v>1.3524111175024731</v>
      </c>
      <c r="G351" s="111">
        <v>1.3524111175024731</v>
      </c>
      <c r="H351" s="111">
        <v>1.3524111175024731</v>
      </c>
      <c r="I351" s="111">
        <v>1.3524111175024731</v>
      </c>
      <c r="J351" s="658">
        <v>1.3524111175024731</v>
      </c>
      <c r="K351" s="230">
        <v>1.4158351719447579</v>
      </c>
      <c r="L351" s="230">
        <v>1.4158351719447579</v>
      </c>
      <c r="M351" s="111">
        <v>1.3524111175024731</v>
      </c>
      <c r="N351" s="111">
        <v>1.3524111175024731</v>
      </c>
      <c r="O351" s="111">
        <v>1.3524111175024731</v>
      </c>
      <c r="P351" s="111">
        <v>1.3524111175024731</v>
      </c>
      <c r="Q351" s="111">
        <v>1.3524111175024731</v>
      </c>
      <c r="R351" s="111">
        <v>1.3524111175024731</v>
      </c>
      <c r="S351" s="111">
        <v>1.4158351719447579</v>
      </c>
      <c r="T351" s="1065">
        <v>1.4158351719447579</v>
      </c>
      <c r="U351" s="111"/>
      <c r="V351" s="111"/>
      <c r="W351" s="111"/>
      <c r="X351" s="111"/>
      <c r="Y351" s="111"/>
      <c r="AF351" s="230"/>
      <c r="AG351" s="230"/>
      <c r="AH351" s="230"/>
      <c r="AI351" s="729">
        <v>1.3524111175024731</v>
      </c>
      <c r="AJ351" s="692">
        <v>1.3524111175024731</v>
      </c>
      <c r="AK351" s="692">
        <v>1.3524111175024731</v>
      </c>
      <c r="AL351" s="692">
        <v>1.3524111175024731</v>
      </c>
      <c r="AM351" s="692">
        <v>1.3524111175024731</v>
      </c>
      <c r="AN351" s="1035">
        <v>1.3524111175024731</v>
      </c>
      <c r="AO351" s="692"/>
      <c r="AP351" s="692"/>
      <c r="AQ351" s="692"/>
      <c r="AR351" s="692"/>
      <c r="AS351" s="692"/>
      <c r="AT351" s="257">
        <v>1.4158351719447579</v>
      </c>
      <c r="AU351" s="230">
        <v>1.4158351719447579</v>
      </c>
      <c r="AV351" s="230">
        <v>1.3524111175024731</v>
      </c>
      <c r="AW351" s="230">
        <v>1.3524111175024731</v>
      </c>
      <c r="AX351" s="230">
        <v>1.3524111175024731</v>
      </c>
      <c r="AY351" s="230">
        <v>1.3524111175024731</v>
      </c>
      <c r="AZ351" s="230">
        <v>1.3524111175024731</v>
      </c>
      <c r="BA351" s="230">
        <v>1.3524111175024731</v>
      </c>
      <c r="BB351" s="1063">
        <v>1.4158351719447579</v>
      </c>
      <c r="BC351" s="230"/>
      <c r="BD351" s="230"/>
      <c r="BE351" s="230"/>
      <c r="BF351" s="230"/>
      <c r="BG351" s="230"/>
      <c r="BH351" s="257">
        <v>1.3524111175024731</v>
      </c>
      <c r="BI351" s="230">
        <v>1.3524111175024731</v>
      </c>
      <c r="BJ351" s="230">
        <v>1.3524111175024731</v>
      </c>
      <c r="BK351" s="230">
        <v>1.3524111175024731</v>
      </c>
      <c r="BL351" s="230">
        <v>1.4158351719447579</v>
      </c>
      <c r="BM351" s="230">
        <v>1.3524111175024731</v>
      </c>
      <c r="BN351" s="1225">
        <v>1.3524111175024731</v>
      </c>
      <c r="BO351" s="864"/>
      <c r="BP351" s="864"/>
      <c r="BQ351" s="864"/>
      <c r="BR351" s="864"/>
      <c r="BS351" s="1179"/>
      <c r="BT351" s="864"/>
      <c r="BU351" s="864"/>
      <c r="BV351" s="864"/>
      <c r="BW351" s="864"/>
      <c r="BX351" s="864"/>
      <c r="BY351" s="935">
        <v>1.4158351719447579</v>
      </c>
      <c r="BZ351" s="230">
        <v>1.4158351719447579</v>
      </c>
      <c r="CA351" s="230">
        <v>1.4158351719447579</v>
      </c>
      <c r="CB351" s="230">
        <v>1.4158351719447579</v>
      </c>
      <c r="CC351" s="1063">
        <v>1.4158351719447579</v>
      </c>
      <c r="CD351" s="230"/>
      <c r="CE351" s="230"/>
      <c r="CF351" s="230"/>
      <c r="CG351" s="230"/>
      <c r="CH351" s="230"/>
      <c r="CI351" s="230"/>
      <c r="CJ351" s="230"/>
      <c r="CK351" s="257">
        <v>1.7069002492961483</v>
      </c>
      <c r="CL351" s="230">
        <v>1.7069002492961483</v>
      </c>
      <c r="CM351" s="230">
        <v>1.7069002492961483</v>
      </c>
      <c r="CN351" s="230">
        <v>1.7069002492961483</v>
      </c>
      <c r="CO351" s="1063">
        <v>1.7069002492961483</v>
      </c>
      <c r="CP351" s="230"/>
      <c r="CQ351" s="230"/>
      <c r="CR351" s="230"/>
      <c r="CS351" s="230"/>
      <c r="CT351" s="230"/>
      <c r="CU351" s="257">
        <v>1.7069002492961483</v>
      </c>
      <c r="CV351" s="230">
        <v>1.7069002492961483</v>
      </c>
      <c r="CW351" s="230">
        <v>1.7069002492961483</v>
      </c>
      <c r="CX351" s="1063">
        <v>1.7069002492961483</v>
      </c>
      <c r="DD351" s="985"/>
      <c r="DE351" s="864"/>
      <c r="DF351" s="864"/>
      <c r="DG351" s="864"/>
      <c r="DH351" s="864"/>
      <c r="DI351" s="864"/>
      <c r="DJ351" s="864"/>
      <c r="DK351" s="864"/>
      <c r="DL351" s="1126"/>
      <c r="DM351" s="864"/>
      <c r="DN351" s="864"/>
      <c r="DO351" s="864"/>
      <c r="DP351" s="864"/>
      <c r="DQ351" s="864"/>
      <c r="DR351" s="1012"/>
      <c r="DS351" s="864"/>
      <c r="DT351" s="864"/>
      <c r="DU351" s="864"/>
      <c r="DV351" s="864"/>
      <c r="DW351" s="864"/>
      <c r="DX351" s="1126"/>
      <c r="DY351" s="864"/>
      <c r="DZ351" s="864"/>
      <c r="EA351" s="864"/>
      <c r="EB351" s="864"/>
      <c r="EC351" s="864"/>
      <c r="ED351" s="257">
        <v>1.4158351719447579</v>
      </c>
      <c r="EE351" s="864"/>
      <c r="EF351" s="864"/>
      <c r="EG351" s="864"/>
      <c r="EH351" s="864"/>
      <c r="EI351" s="864"/>
      <c r="EJ351" s="864"/>
      <c r="EK351" s="864"/>
      <c r="EL351" s="1126"/>
      <c r="EM351" s="864"/>
      <c r="EN351" s="864"/>
      <c r="ER351" s="1253"/>
      <c r="ES351" s="257">
        <v>1.7069002492961483</v>
      </c>
      <c r="ET351" s="230">
        <v>1.7069002492961483</v>
      </c>
      <c r="EU351" s="230">
        <v>1.7069002492961483</v>
      </c>
      <c r="EV351" s="230"/>
      <c r="EW351" s="1131"/>
      <c r="EX351" s="580" t="s">
        <v>743</v>
      </c>
      <c r="EY351" s="230">
        <v>1.7649037906391114</v>
      </c>
      <c r="EZ351" s="230">
        <v>1.7649037906391114</v>
      </c>
      <c r="FA351" s="230">
        <v>1.7649037906391114</v>
      </c>
      <c r="FB351" s="230">
        <v>1.7649037906391114</v>
      </c>
      <c r="FC351" s="230">
        <v>1.7649037906391114</v>
      </c>
      <c r="FD351" s="230">
        <v>1.7649037906391114</v>
      </c>
      <c r="FE351" s="230">
        <v>1.7649037906391114</v>
      </c>
      <c r="FF351" s="230">
        <v>1.7649037906391114</v>
      </c>
      <c r="FG351" s="230">
        <v>1.7649037906391114</v>
      </c>
      <c r="FH351" s="230">
        <v>1.7649037906391114</v>
      </c>
      <c r="FI351" s="230">
        <v>1.7649037906391114</v>
      </c>
      <c r="FJ351" s="230">
        <v>1.7649037906391114</v>
      </c>
      <c r="FK351" s="230">
        <v>1.7649037906391114</v>
      </c>
      <c r="FL351" s="230">
        <v>1.7649037906391114</v>
      </c>
      <c r="FM351" s="230">
        <v>1.7649037906391114</v>
      </c>
      <c r="FN351" s="230">
        <v>1.7649037906391114</v>
      </c>
      <c r="FO351" s="230">
        <v>1.7649037906391114</v>
      </c>
      <c r="FP351" s="230">
        <v>1.7649037906391114</v>
      </c>
      <c r="FQ351" s="1385">
        <v>1.7649037906391114</v>
      </c>
      <c r="FR351" s="230">
        <v>3.5444370870983737</v>
      </c>
      <c r="FS351" s="230">
        <v>3.5444370870983737</v>
      </c>
      <c r="FT351" s="230">
        <v>3.5444370870983737</v>
      </c>
      <c r="FU351" s="230">
        <v>3.5444370870983737</v>
      </c>
      <c r="FV351" s="230">
        <v>4.0020424659795628</v>
      </c>
      <c r="FW351" s="230">
        <v>3.5444370870983737</v>
      </c>
      <c r="FX351" s="230">
        <v>3.5444370870983737</v>
      </c>
      <c r="FY351" s="230">
        <v>3.5444370870983737</v>
      </c>
      <c r="FZ351" s="230">
        <v>4.0020424659795628</v>
      </c>
      <c r="GA351" s="230">
        <v>4.0020424659795628</v>
      </c>
      <c r="GB351" s="230">
        <v>3.5444370870983737</v>
      </c>
      <c r="GC351" s="230">
        <v>4.0020424659795628</v>
      </c>
      <c r="GD351" s="230">
        <v>4.0020424659795628</v>
      </c>
      <c r="GE351" s="230">
        <v>4.0020424659795628</v>
      </c>
      <c r="GF351" s="230">
        <v>4.0020424659795628</v>
      </c>
      <c r="GG351" s="230">
        <v>4.0020424659795628</v>
      </c>
      <c r="GH351" s="230">
        <v>4.0020424659795628</v>
      </c>
      <c r="GI351" s="230">
        <v>3.5444370870983737</v>
      </c>
      <c r="GJ351" s="230">
        <v>3.5444370870983737</v>
      </c>
      <c r="GK351" s="230">
        <v>3.5444370870983737</v>
      </c>
      <c r="GL351" s="230">
        <v>3.5444370870983737</v>
      </c>
      <c r="GM351" s="165">
        <v>1.9188011175444379</v>
      </c>
      <c r="GN351" s="111">
        <v>1.9188011175444379</v>
      </c>
      <c r="GO351" s="111">
        <v>1.9188011175444379</v>
      </c>
      <c r="GP351" s="111">
        <v>1.9188011175444379</v>
      </c>
      <c r="GQ351" s="111">
        <v>1.9188011175444379</v>
      </c>
      <c r="GR351" s="111">
        <v>1.9188011175444379</v>
      </c>
      <c r="GS351" s="111">
        <v>1.9188011175444379</v>
      </c>
      <c r="GT351" s="111">
        <v>1.9188011175444379</v>
      </c>
      <c r="GU351" s="111">
        <v>1.9188011175444379</v>
      </c>
      <c r="GV351" s="111">
        <v>1.9188011175444379</v>
      </c>
      <c r="GW351" s="111">
        <v>1.9188011175444379</v>
      </c>
      <c r="GX351" s="111">
        <v>1.9188011175444379</v>
      </c>
      <c r="GY351" s="111">
        <v>1.9188011175444379</v>
      </c>
      <c r="GZ351" s="111">
        <v>1.9188011175444379</v>
      </c>
      <c r="HA351" s="111">
        <v>1.9188011175444379</v>
      </c>
      <c r="HB351" s="111">
        <v>1.9188011175444379</v>
      </c>
      <c r="HC351" s="111">
        <v>1.9188011175444379</v>
      </c>
      <c r="HD351" s="111">
        <v>1.9188011175444379</v>
      </c>
      <c r="HE351" s="111">
        <v>1.9188011175444379</v>
      </c>
      <c r="HF351" s="111">
        <v>1.9188011175444379</v>
      </c>
      <c r="HG351" s="111">
        <v>1.9188011175444379</v>
      </c>
      <c r="HH351" s="111">
        <v>1.9188011175444379</v>
      </c>
      <c r="HI351" s="230">
        <v>8.0040849319591256</v>
      </c>
    </row>
    <row r="352" spans="1:217" s="60" customFormat="1" x14ac:dyDescent="0.25">
      <c r="A352" s="580" t="s">
        <v>744</v>
      </c>
      <c r="B352" s="60">
        <v>5</v>
      </c>
      <c r="C352" s="936">
        <v>4.6414870341013881E-2</v>
      </c>
      <c r="D352" s="658">
        <v>4.6414870341013881E-2</v>
      </c>
      <c r="E352" s="111">
        <v>4.6414870341013881E-2</v>
      </c>
      <c r="F352" s="111">
        <v>4.6414870341013881E-2</v>
      </c>
      <c r="G352" s="111">
        <v>4.6414870341013881E-2</v>
      </c>
      <c r="H352" s="111">
        <v>4.6414870341013881E-2</v>
      </c>
      <c r="I352" s="111">
        <v>4.6414870341013881E-2</v>
      </c>
      <c r="J352" s="111">
        <v>4.6414870341013881E-2</v>
      </c>
      <c r="K352" s="230">
        <v>3.5044061383405989E-2</v>
      </c>
      <c r="L352" s="230">
        <v>3.5044061383405989E-2</v>
      </c>
      <c r="M352" s="111">
        <v>4.6414870341013881E-2</v>
      </c>
      <c r="N352" s="111">
        <v>4.6414870341013881E-2</v>
      </c>
      <c r="O352" s="111">
        <v>4.6414870341013881E-2</v>
      </c>
      <c r="P352" s="111">
        <v>4.6414870341013881E-2</v>
      </c>
      <c r="Q352" s="111">
        <v>4.6414870341013881E-2</v>
      </c>
      <c r="R352" s="111">
        <v>4.6414870341013881E-2</v>
      </c>
      <c r="S352" s="111">
        <v>3.5044061383405989E-2</v>
      </c>
      <c r="T352" s="1065">
        <v>3.5044061383405989E-2</v>
      </c>
      <c r="U352" s="111"/>
      <c r="V352" s="111"/>
      <c r="W352" s="111"/>
      <c r="X352" s="111"/>
      <c r="Y352" s="111"/>
      <c r="AF352" s="230"/>
      <c r="AG352" s="230"/>
      <c r="AH352" s="230"/>
      <c r="AI352" s="511">
        <v>4.6414870341013881E-2</v>
      </c>
      <c r="AJ352" s="172">
        <v>4.6414870341013881E-2</v>
      </c>
      <c r="AK352" s="172">
        <v>4.6414870341013881E-2</v>
      </c>
      <c r="AL352" s="172">
        <v>4.6414870341013881E-2</v>
      </c>
      <c r="AM352" s="172">
        <v>4.6414870341013881E-2</v>
      </c>
      <c r="AN352" s="1067">
        <v>4.6414870341013881E-2</v>
      </c>
      <c r="AO352" s="172"/>
      <c r="AP352" s="172"/>
      <c r="AQ352" s="172"/>
      <c r="AR352" s="172"/>
      <c r="AS352" s="172"/>
      <c r="AT352" s="257">
        <v>3.5044061383405989E-2</v>
      </c>
      <c r="AU352" s="230">
        <v>3.5044061383405989E-2</v>
      </c>
      <c r="AV352" s="230">
        <v>4.6414870341013881E-2</v>
      </c>
      <c r="AW352" s="230">
        <v>4.6414870341013881E-2</v>
      </c>
      <c r="AX352" s="230">
        <v>4.6414870341013881E-2</v>
      </c>
      <c r="AY352" s="230">
        <v>4.6414870341013881E-2</v>
      </c>
      <c r="AZ352" s="230">
        <v>4.6414870341013881E-2</v>
      </c>
      <c r="BA352" s="230">
        <v>4.6414870341013881E-2</v>
      </c>
      <c r="BB352" s="1063">
        <v>3.5044061383405989E-2</v>
      </c>
      <c r="BC352" s="230"/>
      <c r="BD352" s="230"/>
      <c r="BE352" s="230"/>
      <c r="BF352" s="230"/>
      <c r="BG352" s="230"/>
      <c r="BH352" s="257">
        <v>4.6414870341013881E-2</v>
      </c>
      <c r="BI352" s="230">
        <v>4.6414870341013881E-2</v>
      </c>
      <c r="BJ352" s="230">
        <v>4.6414870341013881E-2</v>
      </c>
      <c r="BK352" s="230">
        <v>4.6414870341013881E-2</v>
      </c>
      <c r="BL352" s="230">
        <v>3.5044061383405989E-2</v>
      </c>
      <c r="BM352" s="230">
        <v>4.6414870341013881E-2</v>
      </c>
      <c r="BN352" s="1225">
        <v>4.6414870341013881E-2</v>
      </c>
      <c r="BO352" s="864"/>
      <c r="BP352" s="864"/>
      <c r="BQ352" s="864"/>
      <c r="BR352" s="864"/>
      <c r="BS352" s="1179"/>
      <c r="BT352" s="864"/>
      <c r="BU352" s="864"/>
      <c r="BV352" s="864"/>
      <c r="BW352" s="864"/>
      <c r="BX352" s="864"/>
      <c r="BY352" s="935">
        <v>3.5044061383405989E-2</v>
      </c>
      <c r="BZ352" s="230">
        <v>3.5044061383405989E-2</v>
      </c>
      <c r="CA352" s="230">
        <v>3.5044061383405989E-2</v>
      </c>
      <c r="CB352" s="230">
        <v>3.5044061383405989E-2</v>
      </c>
      <c r="CC352" s="1063">
        <v>3.5044061383405989E-2</v>
      </c>
      <c r="CD352" s="230"/>
      <c r="CE352" s="230"/>
      <c r="CF352" s="230"/>
      <c r="CG352" s="230"/>
      <c r="CH352" s="230"/>
      <c r="CI352" s="230"/>
      <c r="CJ352" s="230"/>
      <c r="CK352" s="257">
        <v>-2.7042738024317892E-2</v>
      </c>
      <c r="CL352" s="230">
        <v>-2.7042738024317892E-2</v>
      </c>
      <c r="CM352" s="230">
        <v>-2.7042738024317892E-2</v>
      </c>
      <c r="CN352" s="230">
        <v>-2.7042738024317892E-2</v>
      </c>
      <c r="CO352" s="1063">
        <v>-2.7042738024317892E-2</v>
      </c>
      <c r="CP352" s="230"/>
      <c r="CQ352" s="230"/>
      <c r="CR352" s="230"/>
      <c r="CS352" s="230"/>
      <c r="CT352" s="230"/>
      <c r="CU352" s="257">
        <v>-2.7042738024317892E-2</v>
      </c>
      <c r="CV352" s="230">
        <v>-2.7042738024317892E-2</v>
      </c>
      <c r="CW352" s="230">
        <v>-2.7042738024317892E-2</v>
      </c>
      <c r="CX352" s="1063">
        <v>-2.7042738024317892E-2</v>
      </c>
      <c r="DD352" s="985"/>
      <c r="DE352" s="864"/>
      <c r="DF352" s="864"/>
      <c r="DG352" s="864"/>
      <c r="DH352" s="864"/>
      <c r="DI352" s="864"/>
      <c r="DJ352" s="864"/>
      <c r="DK352" s="864"/>
      <c r="DL352" s="1126"/>
      <c r="DM352" s="864"/>
      <c r="DN352" s="864"/>
      <c r="DO352" s="864"/>
      <c r="DP352" s="864"/>
      <c r="DQ352" s="864"/>
      <c r="DR352" s="1012"/>
      <c r="DS352" s="864"/>
      <c r="DT352" s="864"/>
      <c r="DU352" s="864"/>
      <c r="DV352" s="864"/>
      <c r="DW352" s="864"/>
      <c r="DX352" s="1126"/>
      <c r="DY352" s="864"/>
      <c r="DZ352" s="864"/>
      <c r="EA352" s="864"/>
      <c r="EB352" s="864"/>
      <c r="EC352" s="864"/>
      <c r="ED352" s="257">
        <v>3.5044061383405989E-2</v>
      </c>
      <c r="EE352" s="864"/>
      <c r="EF352" s="864"/>
      <c r="EG352" s="864"/>
      <c r="EH352" s="864"/>
      <c r="EI352" s="864"/>
      <c r="EJ352" s="864"/>
      <c r="EK352" s="864"/>
      <c r="EL352" s="1126"/>
      <c r="EM352" s="864"/>
      <c r="EN352" s="864"/>
      <c r="ER352" s="1253"/>
      <c r="ES352" s="257">
        <v>-2.7042738024317892E-2</v>
      </c>
      <c r="ET352" s="230">
        <v>-2.7042738024317892E-2</v>
      </c>
      <c r="EU352" s="230">
        <v>-2.7042738024317892E-2</v>
      </c>
      <c r="EV352" s="230"/>
      <c r="EW352" s="1131"/>
      <c r="EX352" s="580" t="s">
        <v>744</v>
      </c>
      <c r="EY352" s="230">
        <v>4.0184181827464194E-2</v>
      </c>
      <c r="EZ352" s="230">
        <v>4.0184181827464194E-2</v>
      </c>
      <c r="FA352" s="230">
        <v>4.0184181827464194E-2</v>
      </c>
      <c r="FB352" s="230">
        <v>4.0184181827464194E-2</v>
      </c>
      <c r="FC352" s="230">
        <v>4.0184181827464194E-2</v>
      </c>
      <c r="FD352" s="230">
        <v>4.0184181827464194E-2</v>
      </c>
      <c r="FE352" s="230">
        <v>4.0184181827464194E-2</v>
      </c>
      <c r="FF352" s="230">
        <v>4.0184181827464194E-2</v>
      </c>
      <c r="FG352" s="230">
        <v>4.0184181827464194E-2</v>
      </c>
      <c r="FH352" s="230">
        <v>4.0184181827464194E-2</v>
      </c>
      <c r="FI352" s="230">
        <v>4.0184181827464194E-2</v>
      </c>
      <c r="FJ352" s="230">
        <v>4.0184181827464194E-2</v>
      </c>
      <c r="FK352" s="230">
        <v>4.0184181827464194E-2</v>
      </c>
      <c r="FL352" s="230">
        <v>4.0184181827464194E-2</v>
      </c>
      <c r="FM352" s="230">
        <v>4.0184181827464194E-2</v>
      </c>
      <c r="FN352" s="230">
        <v>4.0184181827464194E-2</v>
      </c>
      <c r="FO352" s="230">
        <v>4.0184181827464194E-2</v>
      </c>
      <c r="FP352" s="230">
        <v>4.0184181827464194E-2</v>
      </c>
      <c r="FQ352" s="1385">
        <v>4.0184181827464194E-2</v>
      </c>
      <c r="FR352" s="230">
        <v>0.171617517951832</v>
      </c>
      <c r="FS352" s="230">
        <v>0.171617517951832</v>
      </c>
      <c r="FT352" s="230">
        <v>0.171617517951832</v>
      </c>
      <c r="FU352" s="230">
        <v>0.171617517951832</v>
      </c>
      <c r="FV352" s="230">
        <v>-0.12577960343382166</v>
      </c>
      <c r="FW352" s="230">
        <v>0.171617517951832</v>
      </c>
      <c r="FX352" s="230">
        <v>0.171617517951832</v>
      </c>
      <c r="FY352" s="230">
        <v>0.171617517951832</v>
      </c>
      <c r="FZ352" s="230">
        <v>-0.12577960343382166</v>
      </c>
      <c r="GA352" s="230">
        <v>-0.12577960343382166</v>
      </c>
      <c r="GB352" s="230">
        <v>0.171617517951832</v>
      </c>
      <c r="GC352" s="230">
        <v>-0.12577960343382166</v>
      </c>
      <c r="GD352" s="230">
        <v>-0.12577960343382166</v>
      </c>
      <c r="GE352" s="230">
        <v>-0.12577960343382166</v>
      </c>
      <c r="GF352" s="230">
        <v>-0.12577960343382166</v>
      </c>
      <c r="GG352" s="230">
        <v>-0.12577960343382166</v>
      </c>
      <c r="GH352" s="230">
        <v>-0.12577960343382166</v>
      </c>
      <c r="GI352" s="230">
        <v>0.171617517951832</v>
      </c>
      <c r="GJ352" s="230">
        <v>0.171617517951832</v>
      </c>
      <c r="GK352" s="230">
        <v>0.171617517951832</v>
      </c>
      <c r="GL352" s="230">
        <v>0.171617517951832</v>
      </c>
      <c r="GM352" s="165">
        <v>5.3765092321775398E-2</v>
      </c>
      <c r="GN352" s="111">
        <v>5.3765092321775398E-2</v>
      </c>
      <c r="GO352" s="111">
        <v>5.3765092321775398E-2</v>
      </c>
      <c r="GP352" s="111">
        <v>5.3765092321775398E-2</v>
      </c>
      <c r="GQ352" s="111">
        <v>5.3765092321775398E-2</v>
      </c>
      <c r="GR352" s="111">
        <v>5.3765092321775398E-2</v>
      </c>
      <c r="GS352" s="111">
        <v>5.3765092321775398E-2</v>
      </c>
      <c r="GT352" s="111">
        <v>5.3765092321775398E-2</v>
      </c>
      <c r="GU352" s="111">
        <v>5.3765092321775398E-2</v>
      </c>
      <c r="GV352" s="111">
        <v>5.3765092321775398E-2</v>
      </c>
      <c r="GW352" s="111">
        <v>5.3765092321775398E-2</v>
      </c>
      <c r="GX352" s="111">
        <v>5.3765092321775398E-2</v>
      </c>
      <c r="GY352" s="111">
        <v>5.3765092321775398E-2</v>
      </c>
      <c r="GZ352" s="111">
        <v>5.3765092321775398E-2</v>
      </c>
      <c r="HA352" s="111">
        <v>5.3765092321775398E-2</v>
      </c>
      <c r="HB352" s="111">
        <v>5.3765092321775398E-2</v>
      </c>
      <c r="HC352" s="111">
        <v>5.3765092321775398E-2</v>
      </c>
      <c r="HD352" s="111">
        <v>5.3765092321775398E-2</v>
      </c>
      <c r="HE352" s="111">
        <v>5.3765092321775398E-2</v>
      </c>
      <c r="HF352" s="111">
        <v>5.3765092321775398E-2</v>
      </c>
      <c r="HG352" s="111">
        <v>5.3765092321775398E-2</v>
      </c>
      <c r="HH352" s="111">
        <v>5.3765092321775398E-2</v>
      </c>
      <c r="HI352" s="230">
        <v>-0.25155920686764333</v>
      </c>
    </row>
    <row r="353" spans="1:217" s="60" customFormat="1" x14ac:dyDescent="0.25">
      <c r="A353" s="580" t="s">
        <v>759</v>
      </c>
      <c r="C353" s="936">
        <v>1.5393643708849079</v>
      </c>
      <c r="D353" s="658">
        <v>1.5393643708849079</v>
      </c>
      <c r="E353" s="111">
        <v>1.5393643708849079</v>
      </c>
      <c r="F353" s="111">
        <v>1.5393643708849079</v>
      </c>
      <c r="G353" s="111">
        <v>1.5393643708849079</v>
      </c>
      <c r="H353" s="111">
        <v>1.5393643708849079</v>
      </c>
      <c r="I353" s="111">
        <v>1.5393643708849079</v>
      </c>
      <c r="J353" s="111">
        <v>1.5393643708849079</v>
      </c>
      <c r="K353" s="230">
        <v>1.7600919273777664</v>
      </c>
      <c r="L353" s="230">
        <v>1.7600919273777664</v>
      </c>
      <c r="M353" s="111">
        <v>1.5393643708849079</v>
      </c>
      <c r="N353" s="111">
        <v>1.5393643708849079</v>
      </c>
      <c r="O353" s="111">
        <v>1.5393643708849079</v>
      </c>
      <c r="P353" s="111">
        <v>1.5393643708849079</v>
      </c>
      <c r="Q353" s="111">
        <v>1.5393643708849079</v>
      </c>
      <c r="R353" s="111">
        <v>1.5393643708849079</v>
      </c>
      <c r="S353" s="111">
        <v>1.7600919273777664</v>
      </c>
      <c r="T353" s="1065">
        <v>1.7600919273777664</v>
      </c>
      <c r="U353" s="111"/>
      <c r="V353" s="111"/>
      <c r="W353" s="111"/>
      <c r="X353" s="111"/>
      <c r="Y353" s="111"/>
      <c r="AF353" s="230"/>
      <c r="AG353" s="230"/>
      <c r="AH353" s="230"/>
      <c r="AI353" s="511">
        <v>1.5393643708849079</v>
      </c>
      <c r="AJ353" s="172">
        <v>1.5393643708849079</v>
      </c>
      <c r="AK353" s="172">
        <v>1.5393643708849079</v>
      </c>
      <c r="AL353" s="172">
        <v>1.5393643708849079</v>
      </c>
      <c r="AM353" s="172">
        <v>1.5393643708849079</v>
      </c>
      <c r="AN353" s="1067">
        <v>1.5393643708849079</v>
      </c>
      <c r="AO353" s="172"/>
      <c r="AP353" s="172"/>
      <c r="AQ353" s="172"/>
      <c r="AR353" s="172"/>
      <c r="AS353" s="172"/>
      <c r="AT353" s="257">
        <v>1.7600919273777664</v>
      </c>
      <c r="AU353" s="230">
        <v>1.7600919273777664</v>
      </c>
      <c r="AV353" s="230">
        <v>1.5393643708849079</v>
      </c>
      <c r="AW353" s="230">
        <v>1.5393643708849079</v>
      </c>
      <c r="AX353" s="230">
        <v>1.5393643708849079</v>
      </c>
      <c r="AY353" s="230">
        <v>1.5393643708849079</v>
      </c>
      <c r="AZ353" s="230">
        <v>1.5393643708849079</v>
      </c>
      <c r="BA353" s="230">
        <v>1.5393643708849079</v>
      </c>
      <c r="BB353" s="1063"/>
      <c r="BC353" s="230"/>
      <c r="BD353" s="230"/>
      <c r="BE353" s="230"/>
      <c r="BF353" s="230"/>
      <c r="BG353" s="230"/>
      <c r="BH353" s="257">
        <v>1.5393643708849079</v>
      </c>
      <c r="BI353" s="230">
        <v>1.5393643708849079</v>
      </c>
      <c r="BJ353" s="230">
        <v>1.5393643708849079</v>
      </c>
      <c r="BK353" s="230">
        <v>1.5393643708849079</v>
      </c>
      <c r="BL353" s="230">
        <v>1.7600919273777664</v>
      </c>
      <c r="BM353" s="230">
        <v>1.5393643708849079</v>
      </c>
      <c r="BN353" s="1225">
        <v>1.5393643708849079</v>
      </c>
      <c r="BO353" s="864"/>
      <c r="BP353" s="864"/>
      <c r="BQ353" s="864"/>
      <c r="BR353" s="864"/>
      <c r="BS353" s="1179"/>
      <c r="BT353" s="864"/>
      <c r="BU353" s="864"/>
      <c r="BV353" s="864"/>
      <c r="BW353" s="864"/>
      <c r="BX353" s="864"/>
      <c r="BY353" s="935">
        <v>1.7600919273777664</v>
      </c>
      <c r="BZ353" s="230">
        <v>1.7600919273777664</v>
      </c>
      <c r="CA353" s="230">
        <v>1.7600919273777664</v>
      </c>
      <c r="CB353" s="230">
        <v>1.7600919273777664</v>
      </c>
      <c r="CC353" s="1063">
        <v>1.7600919273777664</v>
      </c>
      <c r="CD353" s="230"/>
      <c r="CE353" s="230"/>
      <c r="CF353" s="230"/>
      <c r="CG353" s="230"/>
      <c r="CH353" s="230"/>
      <c r="CI353" s="230"/>
      <c r="CJ353" s="230"/>
      <c r="CK353" s="257">
        <v>1.7630988543673467</v>
      </c>
      <c r="CL353" s="230">
        <v>1.7630988543673467</v>
      </c>
      <c r="CM353" s="230">
        <v>1.7630988543673467</v>
      </c>
      <c r="CN353" s="230">
        <v>1.7630988543673467</v>
      </c>
      <c r="CO353" s="1063">
        <v>1.7630988543673467</v>
      </c>
      <c r="CP353" s="230"/>
      <c r="CQ353" s="230"/>
      <c r="CR353" s="230"/>
      <c r="CS353" s="230"/>
      <c r="CT353" s="230"/>
      <c r="CU353" s="257">
        <v>1.7630988543673467</v>
      </c>
      <c r="CV353" s="230">
        <v>1.7630988543673467</v>
      </c>
      <c r="CW353" s="230">
        <v>1.7630988543673467</v>
      </c>
      <c r="CX353" s="1063">
        <v>1.7630988543673467</v>
      </c>
      <c r="DD353" s="985"/>
      <c r="DE353" s="864"/>
      <c r="DF353" s="864"/>
      <c r="DG353" s="864"/>
      <c r="DH353" s="864"/>
      <c r="DI353" s="864"/>
      <c r="DJ353" s="864"/>
      <c r="DK353" s="864"/>
      <c r="DL353" s="1126"/>
      <c r="DM353" s="864"/>
      <c r="DN353" s="864"/>
      <c r="DO353" s="864"/>
      <c r="DP353" s="864"/>
      <c r="DQ353" s="864"/>
      <c r="DR353" s="1012"/>
      <c r="DS353" s="864"/>
      <c r="DT353" s="864"/>
      <c r="DU353" s="864"/>
      <c r="DV353" s="864"/>
      <c r="DW353" s="864"/>
      <c r="DX353" s="1126"/>
      <c r="DY353" s="864"/>
      <c r="DZ353" s="864"/>
      <c r="EA353" s="864"/>
      <c r="EB353" s="864"/>
      <c r="EC353" s="864"/>
      <c r="ED353" s="257">
        <v>1.7600919273777664</v>
      </c>
      <c r="EE353" s="864"/>
      <c r="EF353" s="864"/>
      <c r="EG353" s="864"/>
      <c r="EH353" s="864"/>
      <c r="EI353" s="864"/>
      <c r="EJ353" s="864"/>
      <c r="EK353" s="864"/>
      <c r="EL353" s="1126"/>
      <c r="EM353" s="864"/>
      <c r="EN353" s="864"/>
      <c r="ER353" s="1253"/>
      <c r="ES353" s="257">
        <v>1.7630988543673467</v>
      </c>
      <c r="ET353" s="230">
        <v>1.7630988543673467</v>
      </c>
      <c r="EU353" s="230">
        <v>1.7630988543673467</v>
      </c>
      <c r="EV353" s="230"/>
      <c r="EW353" s="1131"/>
      <c r="EX353" s="580" t="s">
        <v>759</v>
      </c>
      <c r="EY353" s="230">
        <v>2.8570210293525888</v>
      </c>
      <c r="EZ353" s="230">
        <v>2.8570210293525888</v>
      </c>
      <c r="FA353" s="230">
        <v>2.8570210293525888</v>
      </c>
      <c r="FB353" s="230">
        <v>2.8570210293525888</v>
      </c>
      <c r="FC353" s="230">
        <v>2.8570210293525888</v>
      </c>
      <c r="FD353" s="230">
        <v>2.8570210293525888</v>
      </c>
      <c r="FE353" s="230">
        <v>2.8570210293525888</v>
      </c>
      <c r="FF353" s="230">
        <v>2.8570210293525888</v>
      </c>
      <c r="FG353" s="230">
        <v>2.8570210293525888</v>
      </c>
      <c r="FH353" s="230">
        <v>2.8570210293525888</v>
      </c>
      <c r="FI353" s="230">
        <v>2.8570210293525888</v>
      </c>
      <c r="FJ353" s="230">
        <v>2.8570210293525888</v>
      </c>
      <c r="FK353" s="230">
        <v>2.8570210293525888</v>
      </c>
      <c r="FL353" s="230">
        <v>2.8570210293525888</v>
      </c>
      <c r="FM353" s="230">
        <v>2.8570210293525888</v>
      </c>
      <c r="FN353" s="230">
        <v>2.8570210293525888</v>
      </c>
      <c r="FO353" s="230">
        <v>2.8570210293525888</v>
      </c>
      <c r="FP353" s="230">
        <v>2.8570210293525888</v>
      </c>
      <c r="FQ353" s="1385">
        <v>2.8570210293525888</v>
      </c>
      <c r="FR353" s="230">
        <v>4.4870977251592441</v>
      </c>
      <c r="FS353" s="230">
        <v>4.4870977251592441</v>
      </c>
      <c r="FT353" s="230">
        <v>4.4870977251592441</v>
      </c>
      <c r="FU353" s="230">
        <v>4.4870977251592441</v>
      </c>
      <c r="FV353" s="230">
        <v>3.7013044132757598</v>
      </c>
      <c r="FW353" s="230">
        <v>4.4870977251592441</v>
      </c>
      <c r="FX353" s="230">
        <v>4.4870977251592441</v>
      </c>
      <c r="FY353" s="230">
        <v>4.4870977251592441</v>
      </c>
      <c r="FZ353" s="230">
        <v>3.7013044132757598</v>
      </c>
      <c r="GA353" s="230">
        <v>3.7013044132757598</v>
      </c>
      <c r="GB353" s="230">
        <v>4.4870977251592441</v>
      </c>
      <c r="GC353" s="230">
        <v>3.7013044132757598</v>
      </c>
      <c r="GD353" s="230">
        <v>3.7013044132757598</v>
      </c>
      <c r="GE353" s="230">
        <v>3.7013044132757598</v>
      </c>
      <c r="GF353" s="230">
        <v>3.7013044132757598</v>
      </c>
      <c r="GG353" s="230">
        <v>3.7013044132757598</v>
      </c>
      <c r="GH353" s="230">
        <v>3.7013044132757598</v>
      </c>
      <c r="GI353" s="230">
        <v>4.4870977251592441</v>
      </c>
      <c r="GJ353" s="230">
        <v>4.4870977251592441</v>
      </c>
      <c r="GK353" s="230">
        <v>4.4870977251592441</v>
      </c>
      <c r="GL353" s="230">
        <v>4.4870977251592441</v>
      </c>
      <c r="GM353" s="165">
        <v>1.8438043104284054</v>
      </c>
      <c r="GN353" s="111">
        <v>1.8438043104284054</v>
      </c>
      <c r="GO353" s="111">
        <v>1.8438043104284054</v>
      </c>
      <c r="GP353" s="111">
        <v>1.8438043104284054</v>
      </c>
      <c r="GQ353" s="111">
        <v>1.8438043104284054</v>
      </c>
      <c r="GR353" s="111">
        <v>1.8438043104284054</v>
      </c>
      <c r="GS353" s="111">
        <v>1.8438043104284054</v>
      </c>
      <c r="GT353" s="111">
        <v>1.8438043104284054</v>
      </c>
      <c r="GU353" s="111">
        <v>1.8438043104284054</v>
      </c>
      <c r="GV353" s="111">
        <v>1.8438043104284054</v>
      </c>
      <c r="GW353" s="111">
        <v>1.8438043104284054</v>
      </c>
      <c r="GX353" s="111">
        <v>1.8438043104284054</v>
      </c>
      <c r="GY353" s="111">
        <v>1.8438043104284054</v>
      </c>
      <c r="GZ353" s="111">
        <v>1.8438043104284054</v>
      </c>
      <c r="HA353" s="111">
        <v>1.8438043104284054</v>
      </c>
      <c r="HB353" s="111">
        <v>1.8438043104284054</v>
      </c>
      <c r="HC353" s="111">
        <v>1.8438043104284054</v>
      </c>
      <c r="HD353" s="111">
        <v>1.8438043104284054</v>
      </c>
      <c r="HE353" s="111">
        <v>1.8438043104284054</v>
      </c>
      <c r="HF353" s="111">
        <v>1.8438043104284054</v>
      </c>
      <c r="HG353" s="111">
        <v>1.8438043104284054</v>
      </c>
      <c r="HH353" s="111">
        <v>1.8438043104284054</v>
      </c>
      <c r="HI353" s="230">
        <v>7.4026088265515195</v>
      </c>
    </row>
    <row r="354" spans="1:217" s="60" customFormat="1" x14ac:dyDescent="0.25">
      <c r="A354" s="580" t="s">
        <v>760</v>
      </c>
      <c r="C354" s="936">
        <v>8.1895600750059749E-2</v>
      </c>
      <c r="D354" s="658">
        <v>8.1895600750059749E-2</v>
      </c>
      <c r="E354" s="111">
        <v>8.1895600750059749E-2</v>
      </c>
      <c r="F354" s="111">
        <v>8.1895600750059749E-2</v>
      </c>
      <c r="G354" s="111">
        <v>8.1895600750059749E-2</v>
      </c>
      <c r="H354" s="111">
        <v>8.1895600750059749E-2</v>
      </c>
      <c r="I354" s="111">
        <v>8.1895600750059749E-2</v>
      </c>
      <c r="J354" s="111">
        <v>8.1895600750059749E-2</v>
      </c>
      <c r="K354" s="230">
        <v>6.9110229458531958E-2</v>
      </c>
      <c r="L354" s="230">
        <v>6.9110229458531958E-2</v>
      </c>
      <c r="M354" s="111">
        <v>8.1895600750059749E-2</v>
      </c>
      <c r="N354" s="111">
        <v>8.1895600750059749E-2</v>
      </c>
      <c r="O354" s="111">
        <v>8.1895600750059749E-2</v>
      </c>
      <c r="P354" s="111">
        <v>8.1895600750059749E-2</v>
      </c>
      <c r="Q354" s="111">
        <v>8.1895600750059749E-2</v>
      </c>
      <c r="R354" s="111">
        <v>8.1895600750059749E-2</v>
      </c>
      <c r="S354" s="111">
        <v>6.9110229458531958E-2</v>
      </c>
      <c r="T354" s="1065">
        <v>6.9110229458531958E-2</v>
      </c>
      <c r="U354" s="111"/>
      <c r="V354" s="111"/>
      <c r="W354" s="111"/>
      <c r="X354" s="111"/>
      <c r="Y354" s="111"/>
      <c r="AF354" s="230"/>
      <c r="AG354" s="230"/>
      <c r="AH354" s="230"/>
      <c r="AI354" s="511">
        <v>8.1895600750059749E-2</v>
      </c>
      <c r="AJ354" s="172">
        <v>8.1895600750059749E-2</v>
      </c>
      <c r="AK354" s="172">
        <v>8.1895600750059749E-2</v>
      </c>
      <c r="AL354" s="172">
        <v>8.1895600750059749E-2</v>
      </c>
      <c r="AM354" s="172">
        <v>8.1895600750059749E-2</v>
      </c>
      <c r="AN354" s="1067">
        <v>8.1895600750059749E-2</v>
      </c>
      <c r="AO354" s="172"/>
      <c r="AP354" s="172"/>
      <c r="AQ354" s="172"/>
      <c r="AR354" s="172"/>
      <c r="AS354" s="172"/>
      <c r="AT354" s="257">
        <v>6.9110229458531958E-2</v>
      </c>
      <c r="AU354" s="230">
        <v>6.9110229458531958E-2</v>
      </c>
      <c r="AV354" s="230">
        <v>8.1895600750059749E-2</v>
      </c>
      <c r="AW354" s="230">
        <v>8.1895600750059749E-2</v>
      </c>
      <c r="AX354" s="230">
        <v>8.1895600750059749E-2</v>
      </c>
      <c r="AY354" s="230">
        <v>8.1895600750059749E-2</v>
      </c>
      <c r="AZ354" s="230">
        <v>8.1895600750059749E-2</v>
      </c>
      <c r="BA354" s="230">
        <v>8.1895600750059749E-2</v>
      </c>
      <c r="BB354" s="1063"/>
      <c r="BC354" s="230"/>
      <c r="BD354" s="230"/>
      <c r="BE354" s="230"/>
      <c r="BF354" s="230"/>
      <c r="BG354" s="230"/>
      <c r="BH354" s="257">
        <v>8.1895600750059749E-2</v>
      </c>
      <c r="BI354" s="230">
        <v>8.1895600750059749E-2</v>
      </c>
      <c r="BJ354" s="230">
        <v>8.1895600750059749E-2</v>
      </c>
      <c r="BK354" s="230">
        <v>8.1895600750059749E-2</v>
      </c>
      <c r="BL354" s="230">
        <v>6.9110229458531958E-2</v>
      </c>
      <c r="BM354" s="230">
        <v>8.1895600750059749E-2</v>
      </c>
      <c r="BN354" s="1225">
        <v>8.1895600750059749E-2</v>
      </c>
      <c r="BO354" s="864"/>
      <c r="BP354" s="864"/>
      <c r="BQ354" s="864"/>
      <c r="BR354" s="864"/>
      <c r="BS354" s="1179"/>
      <c r="BT354" s="864"/>
      <c r="BU354" s="864"/>
      <c r="BV354" s="864"/>
      <c r="BW354" s="864"/>
      <c r="BX354" s="864"/>
      <c r="BY354" s="935">
        <v>6.9110229458531958E-2</v>
      </c>
      <c r="BZ354" s="230">
        <v>6.9110229458531958E-2</v>
      </c>
      <c r="CA354" s="230">
        <v>6.9110229458531958E-2</v>
      </c>
      <c r="CB354" s="230">
        <v>6.9110229458531958E-2</v>
      </c>
      <c r="CC354" s="1063">
        <v>6.9110229458531958E-2</v>
      </c>
      <c r="CD354" s="230"/>
      <c r="CE354" s="230"/>
      <c r="CF354" s="230"/>
      <c r="CG354" s="230"/>
      <c r="CH354" s="230"/>
      <c r="CI354" s="230"/>
      <c r="CJ354" s="230"/>
      <c r="CK354" s="257">
        <v>0.15383156046807889</v>
      </c>
      <c r="CL354" s="230">
        <v>0.15383156046807889</v>
      </c>
      <c r="CM354" s="230">
        <v>0.15383156046807889</v>
      </c>
      <c r="CN354" s="230">
        <v>0.15383156046807889</v>
      </c>
      <c r="CO354" s="1063">
        <v>0.15383156046807889</v>
      </c>
      <c r="CP354" s="230"/>
      <c r="CQ354" s="230"/>
      <c r="CR354" s="230"/>
      <c r="CS354" s="230"/>
      <c r="CT354" s="230"/>
      <c r="CU354" s="257">
        <v>0.15383156046807889</v>
      </c>
      <c r="CV354" s="230">
        <v>0.15383156046807889</v>
      </c>
      <c r="CW354" s="230">
        <v>0.15383156046807889</v>
      </c>
      <c r="CX354" s="1063">
        <v>0.15383156046807889</v>
      </c>
      <c r="DD354" s="985"/>
      <c r="DE354" s="864"/>
      <c r="DF354" s="864"/>
      <c r="DG354" s="864"/>
      <c r="DH354" s="864"/>
      <c r="DI354" s="864"/>
      <c r="DJ354" s="864"/>
      <c r="DK354" s="864"/>
      <c r="DL354" s="1126"/>
      <c r="DM354" s="864"/>
      <c r="DN354" s="864"/>
      <c r="DO354" s="864"/>
      <c r="DP354" s="864"/>
      <c r="DQ354" s="864"/>
      <c r="DR354" s="1012"/>
      <c r="DS354" s="864"/>
      <c r="DT354" s="864"/>
      <c r="DU354" s="864"/>
      <c r="DV354" s="864"/>
      <c r="DW354" s="864"/>
      <c r="DX354" s="1126"/>
      <c r="DY354" s="864"/>
      <c r="DZ354" s="864"/>
      <c r="EA354" s="864"/>
      <c r="EB354" s="864"/>
      <c r="EC354" s="864"/>
      <c r="ED354" s="257">
        <v>6.9110229458531958E-2</v>
      </c>
      <c r="EE354" s="864"/>
      <c r="EF354" s="864"/>
      <c r="EG354" s="864"/>
      <c r="EH354" s="864"/>
      <c r="EI354" s="864"/>
      <c r="EJ354" s="864"/>
      <c r="EK354" s="864"/>
      <c r="EL354" s="1126"/>
      <c r="EM354" s="864"/>
      <c r="EN354" s="864"/>
      <c r="ER354" s="1253"/>
      <c r="ES354" s="257">
        <v>0.15383156046807889</v>
      </c>
      <c r="ET354" s="230">
        <v>0.15383156046807889</v>
      </c>
      <c r="EU354" s="230">
        <v>0.15383156046807889</v>
      </c>
      <c r="EV354" s="230"/>
      <c r="EW354" s="1131"/>
      <c r="EX354" s="580" t="s">
        <v>760</v>
      </c>
      <c r="EY354" s="230">
        <v>-2.4989574189396624E-2</v>
      </c>
      <c r="EZ354" s="230">
        <v>-2.4989574189396624E-2</v>
      </c>
      <c r="FA354" s="230">
        <v>-2.4989574189396624E-2</v>
      </c>
      <c r="FB354" s="230">
        <v>-2.4989574189396624E-2</v>
      </c>
      <c r="FC354" s="230">
        <v>-2.4989574189396624E-2</v>
      </c>
      <c r="FD354" s="230">
        <v>-2.4989574189396624E-2</v>
      </c>
      <c r="FE354" s="230">
        <v>-2.4989574189396624E-2</v>
      </c>
      <c r="FF354" s="230">
        <v>-2.4989574189396624E-2</v>
      </c>
      <c r="FG354" s="230">
        <v>-2.4989574189396624E-2</v>
      </c>
      <c r="FH354" s="230">
        <v>-2.4989574189396624E-2</v>
      </c>
      <c r="FI354" s="230">
        <v>-2.4989574189396624E-2</v>
      </c>
      <c r="FJ354" s="230">
        <v>-2.4989574189396624E-2</v>
      </c>
      <c r="FK354" s="230">
        <v>-2.4989574189396624E-2</v>
      </c>
      <c r="FL354" s="230">
        <v>-2.4989574189396624E-2</v>
      </c>
      <c r="FM354" s="230">
        <v>-2.4989574189396624E-2</v>
      </c>
      <c r="FN354" s="230">
        <v>-2.4989574189396624E-2</v>
      </c>
      <c r="FO354" s="230">
        <v>-2.4989574189396624E-2</v>
      </c>
      <c r="FP354" s="230">
        <v>-2.4989574189396624E-2</v>
      </c>
      <c r="FQ354" s="1385">
        <v>-2.4989574189396624E-2</v>
      </c>
      <c r="FR354" s="230">
        <v>0.20430154729525718</v>
      </c>
      <c r="FS354" s="230">
        <v>0.20430154729525718</v>
      </c>
      <c r="FT354" s="230">
        <v>0.20430154729525718</v>
      </c>
      <c r="FU354" s="230">
        <v>0.20430154729525718</v>
      </c>
      <c r="FV354" s="230">
        <v>-0.16930005136065951</v>
      </c>
      <c r="FW354" s="230">
        <v>0.20430154729525718</v>
      </c>
      <c r="FX354" s="230">
        <v>0.20430154729525718</v>
      </c>
      <c r="FY354" s="230">
        <v>0.20430154729525718</v>
      </c>
      <c r="FZ354" s="230">
        <v>-0.16930005136065951</v>
      </c>
      <c r="GA354" s="230">
        <v>-0.16930005136065951</v>
      </c>
      <c r="GB354" s="230">
        <v>0.20430154729525718</v>
      </c>
      <c r="GC354" s="230">
        <v>-0.16930005136065951</v>
      </c>
      <c r="GD354" s="230">
        <v>-0.16930005136065951</v>
      </c>
      <c r="GE354" s="230">
        <v>-0.16930005136065951</v>
      </c>
      <c r="GF354" s="230">
        <v>-0.16930005136065951</v>
      </c>
      <c r="GG354" s="230">
        <v>-0.16930005136065951</v>
      </c>
      <c r="GH354" s="230">
        <v>-0.16930005136065951</v>
      </c>
      <c r="GI354" s="230">
        <v>0.20430154729525718</v>
      </c>
      <c r="GJ354" s="230">
        <v>0.20430154729525718</v>
      </c>
      <c r="GK354" s="230">
        <v>0.20430154729525718</v>
      </c>
      <c r="GL354" s="230">
        <v>0.20430154729525718</v>
      </c>
      <c r="GM354" s="165">
        <v>0.32129365887533279</v>
      </c>
      <c r="GN354" s="111">
        <v>0.32129365887533279</v>
      </c>
      <c r="GO354" s="111">
        <v>0.32129365887533279</v>
      </c>
      <c r="GP354" s="111">
        <v>0.32129365887533279</v>
      </c>
      <c r="GQ354" s="111">
        <v>0.32129365887533279</v>
      </c>
      <c r="GR354" s="111">
        <v>0.32129365887533279</v>
      </c>
      <c r="GS354" s="111">
        <v>0.32129365887533279</v>
      </c>
      <c r="GT354" s="111">
        <v>0.32129365887533279</v>
      </c>
      <c r="GU354" s="111">
        <v>0.32129365887533279</v>
      </c>
      <c r="GV354" s="111">
        <v>0.32129365887533279</v>
      </c>
      <c r="GW354" s="111">
        <v>0.32129365887533279</v>
      </c>
      <c r="GX354" s="111">
        <v>0.32129365887533279</v>
      </c>
      <c r="GY354" s="111">
        <v>0.32129365887533279</v>
      </c>
      <c r="GZ354" s="111">
        <v>0.32129365887533279</v>
      </c>
      <c r="HA354" s="111">
        <v>0.32129365887533279</v>
      </c>
      <c r="HB354" s="111">
        <v>0.32129365887533279</v>
      </c>
      <c r="HC354" s="111">
        <v>0.32129365887533279</v>
      </c>
      <c r="HD354" s="111">
        <v>0.32129365887533279</v>
      </c>
      <c r="HE354" s="111">
        <v>0.32129365887533279</v>
      </c>
      <c r="HF354" s="111">
        <v>0.32129365887533279</v>
      </c>
      <c r="HG354" s="111">
        <v>0.32129365887533279</v>
      </c>
      <c r="HH354" s="111">
        <v>0.32129365887533279</v>
      </c>
      <c r="HI354" s="230">
        <v>-0.33860010272131902</v>
      </c>
    </row>
    <row r="355" spans="1:217" s="60" customFormat="1" x14ac:dyDescent="0.25">
      <c r="A355" s="580" t="s">
        <v>761</v>
      </c>
      <c r="C355" s="936">
        <v>5.1803105838562171</v>
      </c>
      <c r="D355" s="658">
        <v>5.1803105838562171</v>
      </c>
      <c r="E355" s="111">
        <v>5.1803105838562171</v>
      </c>
      <c r="F355" s="111">
        <v>5.1803105838562171</v>
      </c>
      <c r="G355" s="111">
        <v>5.1803105838562171</v>
      </c>
      <c r="H355" s="111">
        <v>5.1803105838562171</v>
      </c>
      <c r="I355" s="111">
        <v>5.1803105838562171</v>
      </c>
      <c r="J355" s="111">
        <v>5.1803105838562171</v>
      </c>
      <c r="K355" s="230">
        <v>6.2852605540989996</v>
      </c>
      <c r="L355" s="230">
        <v>6.2852605540989996</v>
      </c>
      <c r="M355" s="111">
        <v>5.1803105838562171</v>
      </c>
      <c r="N355" s="111">
        <v>5.1803105838562171</v>
      </c>
      <c r="O355" s="111">
        <v>5.1803105838562171</v>
      </c>
      <c r="P355" s="111">
        <v>5.1803105838562171</v>
      </c>
      <c r="Q355" s="111">
        <v>5.1803105838562171</v>
      </c>
      <c r="R355" s="111">
        <v>5.1803105838562171</v>
      </c>
      <c r="S355" s="111">
        <v>6.2852605540989996</v>
      </c>
      <c r="T355" s="1065">
        <v>6.2852605540989996</v>
      </c>
      <c r="U355" s="111"/>
      <c r="V355" s="111"/>
      <c r="W355" s="111"/>
      <c r="X355" s="111"/>
      <c r="Y355" s="111"/>
      <c r="AF355" s="230"/>
      <c r="AG355" s="230"/>
      <c r="AH355" s="230"/>
      <c r="AI355" s="511">
        <v>5.1803105838562171</v>
      </c>
      <c r="AJ355" s="172">
        <v>5.1803105838562171</v>
      </c>
      <c r="AK355" s="172">
        <v>5.1803105838562171</v>
      </c>
      <c r="AL355" s="172">
        <v>5.1803105838562171</v>
      </c>
      <c r="AM355" s="172">
        <v>5.1803105838562171</v>
      </c>
      <c r="AN355" s="1067">
        <v>5.1803105838562171</v>
      </c>
      <c r="AO355" s="172"/>
      <c r="AP355" s="172"/>
      <c r="AQ355" s="172"/>
      <c r="AR355" s="172"/>
      <c r="AS355" s="172"/>
      <c r="AT355" s="257">
        <v>6.2852605540989996</v>
      </c>
      <c r="AU355" s="230">
        <v>6.2852605540989996</v>
      </c>
      <c r="AV355" s="230">
        <v>5.1803105838562171</v>
      </c>
      <c r="AW355" s="230">
        <v>5.1803105838562171</v>
      </c>
      <c r="AX355" s="230">
        <v>5.1803105838562171</v>
      </c>
      <c r="AY355" s="230">
        <v>5.1803105838562171</v>
      </c>
      <c r="AZ355" s="230">
        <v>5.1803105838562171</v>
      </c>
      <c r="BA355" s="230">
        <v>5.1803105838562171</v>
      </c>
      <c r="BB355" s="1063"/>
      <c r="BC355" s="230"/>
      <c r="BD355" s="230"/>
      <c r="BE355" s="230"/>
      <c r="BF355" s="230"/>
      <c r="BG355" s="230"/>
      <c r="BH355" s="257">
        <v>5.1803105838562171</v>
      </c>
      <c r="BI355" s="230">
        <v>5.1803105838562171</v>
      </c>
      <c r="BJ355" s="230">
        <v>5.1803105838562171</v>
      </c>
      <c r="BK355" s="230">
        <v>5.1803105838562171</v>
      </c>
      <c r="BL355" s="230">
        <v>6.2852605540989996</v>
      </c>
      <c r="BM355" s="230">
        <v>5.1803105838562171</v>
      </c>
      <c r="BN355" s="1225">
        <v>5.1803105838562171</v>
      </c>
      <c r="BO355" s="864"/>
      <c r="BP355" s="864"/>
      <c r="BQ355" s="864"/>
      <c r="BR355" s="864"/>
      <c r="BS355" s="1179"/>
      <c r="BT355" s="864"/>
      <c r="BU355" s="864"/>
      <c r="BV355" s="864"/>
      <c r="BW355" s="864"/>
      <c r="BX355" s="864"/>
      <c r="BY355" s="935">
        <v>6.2852605540989996</v>
      </c>
      <c r="BZ355" s="230">
        <v>6.2852605540989996</v>
      </c>
      <c r="CA355" s="230">
        <v>6.2852605540989996</v>
      </c>
      <c r="CB355" s="230">
        <v>6.2852605540989996</v>
      </c>
      <c r="CC355" s="1063">
        <v>6.2852605540989996</v>
      </c>
      <c r="CD355" s="230"/>
      <c r="CE355" s="230"/>
      <c r="CF355" s="230"/>
      <c r="CG355" s="230"/>
      <c r="CH355" s="230"/>
      <c r="CI355" s="230"/>
      <c r="CJ355" s="230"/>
      <c r="CK355" s="257">
        <v>6.339139575964527</v>
      </c>
      <c r="CL355" s="230">
        <v>6.339139575964527</v>
      </c>
      <c r="CM355" s="230">
        <v>6.339139575964527</v>
      </c>
      <c r="CN355" s="230">
        <v>6.339139575964527</v>
      </c>
      <c r="CO355" s="1063">
        <v>6.339139575964527</v>
      </c>
      <c r="CP355" s="230"/>
      <c r="CQ355" s="230"/>
      <c r="CR355" s="230"/>
      <c r="CS355" s="230"/>
      <c r="CT355" s="230"/>
      <c r="CU355" s="257">
        <v>6.339139575964527</v>
      </c>
      <c r="CV355" s="230">
        <v>6.339139575964527</v>
      </c>
      <c r="CW355" s="230">
        <v>6.339139575964527</v>
      </c>
      <c r="CX355" s="1063">
        <v>6.339139575964527</v>
      </c>
      <c r="DD355" s="985"/>
      <c r="DE355" s="864"/>
      <c r="DF355" s="864"/>
      <c r="DG355" s="864"/>
      <c r="DH355" s="864"/>
      <c r="DI355" s="864"/>
      <c r="DJ355" s="864"/>
      <c r="DK355" s="864"/>
      <c r="DL355" s="1126"/>
      <c r="DM355" s="864"/>
      <c r="DN355" s="864"/>
      <c r="DO355" s="864"/>
      <c r="DP355" s="864"/>
      <c r="DQ355" s="864"/>
      <c r="DR355" s="1012"/>
      <c r="DS355" s="864"/>
      <c r="DT355" s="864"/>
      <c r="DU355" s="864"/>
      <c r="DV355" s="864"/>
      <c r="DW355" s="864"/>
      <c r="DX355" s="1126"/>
      <c r="DY355" s="864"/>
      <c r="DZ355" s="864"/>
      <c r="EA355" s="864"/>
      <c r="EB355" s="864"/>
      <c r="EC355" s="864"/>
      <c r="ED355" s="257">
        <v>6.2852605540989996</v>
      </c>
      <c r="EE355" s="864"/>
      <c r="EF355" s="864"/>
      <c r="EG355" s="864"/>
      <c r="EH355" s="864"/>
      <c r="EI355" s="864"/>
      <c r="EJ355" s="864"/>
      <c r="EK355" s="864"/>
      <c r="EL355" s="1126"/>
      <c r="EM355" s="864"/>
      <c r="EN355" s="864"/>
      <c r="ER355" s="1253"/>
      <c r="ES355" s="257">
        <v>6.339139575964527</v>
      </c>
      <c r="ET355" s="230">
        <v>6.339139575964527</v>
      </c>
      <c r="EU355" s="230">
        <v>6.339139575964527</v>
      </c>
      <c r="EV355" s="230"/>
      <c r="EW355" s="1131"/>
      <c r="EX355" s="580" t="s">
        <v>761</v>
      </c>
      <c r="EY355" s="230">
        <v>11.387636506594076</v>
      </c>
      <c r="EZ355" s="230">
        <v>11.387636506594076</v>
      </c>
      <c r="FA355" s="230">
        <v>11.387636506594076</v>
      </c>
      <c r="FB355" s="230">
        <v>11.387636506594076</v>
      </c>
      <c r="FC355" s="230">
        <v>11.387636506594076</v>
      </c>
      <c r="FD355" s="230">
        <v>11.387636506594076</v>
      </c>
      <c r="FE355" s="230">
        <v>11.387636506594076</v>
      </c>
      <c r="FF355" s="230">
        <v>11.387636506594076</v>
      </c>
      <c r="FG355" s="230">
        <v>11.387636506594076</v>
      </c>
      <c r="FH355" s="230">
        <v>11.387636506594076</v>
      </c>
      <c r="FI355" s="230">
        <v>11.387636506594076</v>
      </c>
      <c r="FJ355" s="230">
        <v>11.387636506594076</v>
      </c>
      <c r="FK355" s="230">
        <v>11.387636506594076</v>
      </c>
      <c r="FL355" s="230">
        <v>11.387636506594076</v>
      </c>
      <c r="FM355" s="230">
        <v>11.387636506594076</v>
      </c>
      <c r="FN355" s="230">
        <v>11.387636506594076</v>
      </c>
      <c r="FO355" s="230">
        <v>11.387636506594076</v>
      </c>
      <c r="FP355" s="230">
        <v>11.387636506594076</v>
      </c>
      <c r="FQ355" s="1385">
        <v>11.387636506594076</v>
      </c>
      <c r="FR355" s="230" t="e">
        <v>#DIV/0!</v>
      </c>
      <c r="FS355" s="230" t="e">
        <v>#DIV/0!</v>
      </c>
      <c r="FT355" s="230" t="e">
        <v>#DIV/0!</v>
      </c>
      <c r="FU355" s="230" t="e">
        <v>#DIV/0!</v>
      </c>
      <c r="FV355" s="230" t="e">
        <v>#DIV/0!</v>
      </c>
      <c r="FW355" s="230" t="e">
        <v>#DIV/0!</v>
      </c>
      <c r="FX355" s="230" t="e">
        <v>#DIV/0!</v>
      </c>
      <c r="FY355" s="230" t="e">
        <v>#DIV/0!</v>
      </c>
      <c r="FZ355" s="230" t="e">
        <v>#DIV/0!</v>
      </c>
      <c r="GA355" s="230" t="e">
        <v>#DIV/0!</v>
      </c>
      <c r="GB355" s="230" t="e">
        <v>#DIV/0!</v>
      </c>
      <c r="GC355" s="230" t="e">
        <v>#DIV/0!</v>
      </c>
      <c r="GD355" s="230" t="e">
        <v>#DIV/0!</v>
      </c>
      <c r="GE355" s="230" t="e">
        <v>#DIV/0!</v>
      </c>
      <c r="GF355" s="230" t="e">
        <v>#DIV/0!</v>
      </c>
      <c r="GG355" s="230" t="e">
        <v>#DIV/0!</v>
      </c>
      <c r="GH355" s="230" t="e">
        <v>#DIV/0!</v>
      </c>
      <c r="GI355" s="230" t="e">
        <v>#DIV/0!</v>
      </c>
      <c r="GJ355" s="230" t="e">
        <v>#DIV/0!</v>
      </c>
      <c r="GK355" s="230" t="e">
        <v>#DIV/0!</v>
      </c>
      <c r="GL355" s="230" t="e">
        <v>#DIV/0!</v>
      </c>
      <c r="GM355" s="165">
        <v>7.7551889747063827</v>
      </c>
      <c r="GN355" s="111">
        <v>7.7551889747063827</v>
      </c>
      <c r="GO355" s="111">
        <v>7.7551889747063827</v>
      </c>
      <c r="GP355" s="111">
        <v>7.7551889747063827</v>
      </c>
      <c r="GQ355" s="111">
        <v>7.7551889747063827</v>
      </c>
      <c r="GR355" s="111">
        <v>7.7551889747063827</v>
      </c>
      <c r="GS355" s="111">
        <v>7.7551889747063827</v>
      </c>
      <c r="GT355" s="111">
        <v>7.7551889747063827</v>
      </c>
      <c r="GU355" s="111">
        <v>7.7551889747063827</v>
      </c>
      <c r="GV355" s="111">
        <v>7.7551889747063827</v>
      </c>
      <c r="GW355" s="111">
        <v>7.7551889747063827</v>
      </c>
      <c r="GX355" s="111">
        <v>7.7551889747063827</v>
      </c>
      <c r="GY355" s="111">
        <v>7.7551889747063827</v>
      </c>
      <c r="GZ355" s="111">
        <v>7.7551889747063827</v>
      </c>
      <c r="HA355" s="111">
        <v>7.7551889747063827</v>
      </c>
      <c r="HB355" s="111">
        <v>7.7551889747063827</v>
      </c>
      <c r="HC355" s="111">
        <v>7.7551889747063827</v>
      </c>
      <c r="HD355" s="111">
        <v>7.7551889747063827</v>
      </c>
      <c r="HE355" s="111">
        <v>7.7551889747063827</v>
      </c>
      <c r="HF355" s="111">
        <v>7.7551889747063827</v>
      </c>
      <c r="HG355" s="111">
        <v>7.7551889747063827</v>
      </c>
      <c r="HH355" s="111">
        <v>7.7551889747063827</v>
      </c>
      <c r="HI355" s="230"/>
    </row>
    <row r="356" spans="1:217" s="60" customFormat="1" x14ac:dyDescent="0.25">
      <c r="A356" s="580" t="s">
        <v>762</v>
      </c>
      <c r="C356" s="936">
        <v>-3.2829058398162747E-2</v>
      </c>
      <c r="D356" s="658">
        <v>-3.2829058398162747E-2</v>
      </c>
      <c r="E356" s="111">
        <v>-3.2829058398162747E-2</v>
      </c>
      <c r="F356" s="111">
        <v>-3.2829058398162747E-2</v>
      </c>
      <c r="G356" s="111">
        <v>-3.2829058398162747E-2</v>
      </c>
      <c r="H356" s="111">
        <v>-3.2829058398162747E-2</v>
      </c>
      <c r="I356" s="111">
        <v>-3.2829058398162747E-2</v>
      </c>
      <c r="J356" s="111">
        <v>-3.2829058398162747E-2</v>
      </c>
      <c r="K356" s="230">
        <v>0.14848456321149683</v>
      </c>
      <c r="L356" s="230">
        <v>0.14848456321149683</v>
      </c>
      <c r="M356" s="111">
        <v>-3.2829058398162747E-2</v>
      </c>
      <c r="N356" s="111">
        <v>-3.2829058398162747E-2</v>
      </c>
      <c r="O356" s="111">
        <v>-3.2829058398162747E-2</v>
      </c>
      <c r="P356" s="111">
        <v>-3.2829058398162747E-2</v>
      </c>
      <c r="Q356" s="111">
        <v>-3.2829058398162747E-2</v>
      </c>
      <c r="R356" s="111">
        <v>-3.2829058398162747E-2</v>
      </c>
      <c r="S356" s="111">
        <v>0.14848456321149683</v>
      </c>
      <c r="T356" s="1065">
        <v>0.14848456321149683</v>
      </c>
      <c r="U356" s="111"/>
      <c r="V356" s="111"/>
      <c r="W356" s="111"/>
      <c r="X356" s="111"/>
      <c r="Y356" s="111"/>
      <c r="AF356" s="230"/>
      <c r="AG356" s="230"/>
      <c r="AH356" s="230"/>
      <c r="AI356" s="511">
        <v>-3.2829058398162747E-2</v>
      </c>
      <c r="AJ356" s="172">
        <v>-3.2829058398162747E-2</v>
      </c>
      <c r="AK356" s="172">
        <v>-3.2829058398162747E-2</v>
      </c>
      <c r="AL356" s="172">
        <v>-3.2829058398162747E-2</v>
      </c>
      <c r="AM356" s="172">
        <v>-3.2829058398162747E-2</v>
      </c>
      <c r="AN356" s="1067">
        <v>-3.2829058398162747E-2</v>
      </c>
      <c r="AO356" s="172"/>
      <c r="AP356" s="172"/>
      <c r="AQ356" s="172"/>
      <c r="AR356" s="172"/>
      <c r="AS356" s="172"/>
      <c r="AT356" s="257">
        <v>0.14848456321149683</v>
      </c>
      <c r="AU356" s="230">
        <v>0.14848456321149683</v>
      </c>
      <c r="AV356" s="230">
        <v>-3.2829058398162747E-2</v>
      </c>
      <c r="AW356" s="230">
        <v>-3.2829058398162747E-2</v>
      </c>
      <c r="AX356" s="230">
        <v>-3.2829058398162747E-2</v>
      </c>
      <c r="AY356" s="230">
        <v>-3.2829058398162747E-2</v>
      </c>
      <c r="AZ356" s="230">
        <v>-3.2829058398162747E-2</v>
      </c>
      <c r="BA356" s="230">
        <v>-3.2829058398162747E-2</v>
      </c>
      <c r="BB356" s="1063"/>
      <c r="BC356" s="230"/>
      <c r="BD356" s="230"/>
      <c r="BE356" s="230"/>
      <c r="BF356" s="230"/>
      <c r="BG356" s="230"/>
      <c r="BH356" s="257">
        <v>-3.2829058398162747E-2</v>
      </c>
      <c r="BI356" s="230">
        <v>-3.2829058398162747E-2</v>
      </c>
      <c r="BJ356" s="230">
        <v>-3.2829058398162747E-2</v>
      </c>
      <c r="BK356" s="230">
        <v>-3.2829058398162747E-2</v>
      </c>
      <c r="BL356" s="230">
        <v>0.14848456321149683</v>
      </c>
      <c r="BM356" s="230">
        <v>-3.2829058398162747E-2</v>
      </c>
      <c r="BN356" s="1225">
        <v>-3.2829058398162747E-2</v>
      </c>
      <c r="BO356" s="864"/>
      <c r="BP356" s="864"/>
      <c r="BQ356" s="864"/>
      <c r="BR356" s="864"/>
      <c r="BS356" s="1179"/>
      <c r="BT356" s="864"/>
      <c r="BU356" s="864"/>
      <c r="BV356" s="864"/>
      <c r="BW356" s="864"/>
      <c r="BX356" s="864"/>
      <c r="BY356" s="935">
        <v>0.14848456321149683</v>
      </c>
      <c r="BZ356" s="230">
        <v>0.14848456321149683</v>
      </c>
      <c r="CA356" s="230">
        <v>0.14848456321149683</v>
      </c>
      <c r="CB356" s="230">
        <v>0.14848456321149683</v>
      </c>
      <c r="CC356" s="1063">
        <v>0.14848456321149683</v>
      </c>
      <c r="CD356" s="230"/>
      <c r="CE356" s="230"/>
      <c r="CF356" s="230"/>
      <c r="CG356" s="230"/>
      <c r="CH356" s="230"/>
      <c r="CI356" s="230"/>
      <c r="CJ356" s="230"/>
      <c r="CK356" s="257">
        <v>-0.23299822645947721</v>
      </c>
      <c r="CL356" s="230">
        <v>-0.23299822645947721</v>
      </c>
      <c r="CM356" s="230">
        <v>-0.23299822645947721</v>
      </c>
      <c r="CN356" s="230">
        <v>-0.23299822645947721</v>
      </c>
      <c r="CO356" s="1063">
        <v>-0.23299822645947721</v>
      </c>
      <c r="CP356" s="230"/>
      <c r="CQ356" s="230"/>
      <c r="CR356" s="230"/>
      <c r="CS356" s="230"/>
      <c r="CT356" s="230"/>
      <c r="CU356" s="257">
        <v>-0.23299822645947721</v>
      </c>
      <c r="CV356" s="230">
        <v>-0.23299822645947721</v>
      </c>
      <c r="CW356" s="230">
        <v>-0.23299822645947721</v>
      </c>
      <c r="CX356" s="1063">
        <v>-0.23299822645947721</v>
      </c>
      <c r="DD356" s="985"/>
      <c r="DE356" s="864"/>
      <c r="DF356" s="864"/>
      <c r="DG356" s="864"/>
      <c r="DH356" s="864"/>
      <c r="DI356" s="864"/>
      <c r="DJ356" s="864"/>
      <c r="DK356" s="864"/>
      <c r="DL356" s="1126"/>
      <c r="DM356" s="864"/>
      <c r="DN356" s="864"/>
      <c r="DO356" s="864"/>
      <c r="DP356" s="864"/>
      <c r="DQ356" s="864"/>
      <c r="DR356" s="1012"/>
      <c r="DS356" s="864"/>
      <c r="DT356" s="864"/>
      <c r="DU356" s="864"/>
      <c r="DV356" s="864"/>
      <c r="DW356" s="864"/>
      <c r="DX356" s="1126"/>
      <c r="DY356" s="864"/>
      <c r="DZ356" s="864"/>
      <c r="EA356" s="864"/>
      <c r="EB356" s="864"/>
      <c r="EC356" s="864"/>
      <c r="ED356" s="257">
        <v>0.14848456321149683</v>
      </c>
      <c r="EE356" s="864"/>
      <c r="EF356" s="864"/>
      <c r="EG356" s="864"/>
      <c r="EH356" s="864"/>
      <c r="EI356" s="864"/>
      <c r="EJ356" s="864"/>
      <c r="EK356" s="864"/>
      <c r="EL356" s="1126"/>
      <c r="EM356" s="864"/>
      <c r="EN356" s="864"/>
      <c r="ER356" s="1253"/>
      <c r="ES356" s="257">
        <v>-0.23299822645947721</v>
      </c>
      <c r="ET356" s="230">
        <v>-0.23299822645947721</v>
      </c>
      <c r="EU356" s="230">
        <v>-0.23299822645947721</v>
      </c>
      <c r="EV356" s="230"/>
      <c r="EW356" s="1131"/>
      <c r="EX356" s="580" t="s">
        <v>762</v>
      </c>
      <c r="EY356" s="230">
        <v>-0.2149698850494719</v>
      </c>
      <c r="EZ356" s="230">
        <v>-0.2149698850494719</v>
      </c>
      <c r="FA356" s="230">
        <v>-0.2149698850494719</v>
      </c>
      <c r="FB356" s="230">
        <v>-0.2149698850494719</v>
      </c>
      <c r="FC356" s="230">
        <v>-0.2149698850494719</v>
      </c>
      <c r="FD356" s="230">
        <v>-0.2149698850494719</v>
      </c>
      <c r="FE356" s="230">
        <v>-0.2149698850494719</v>
      </c>
      <c r="FF356" s="230">
        <v>-0.2149698850494719</v>
      </c>
      <c r="FG356" s="230">
        <v>-0.2149698850494719</v>
      </c>
      <c r="FH356" s="230">
        <v>-0.2149698850494719</v>
      </c>
      <c r="FI356" s="230">
        <v>-0.2149698850494719</v>
      </c>
      <c r="FJ356" s="230">
        <v>-0.2149698850494719</v>
      </c>
      <c r="FK356" s="230">
        <v>-0.2149698850494719</v>
      </c>
      <c r="FL356" s="230">
        <v>-0.2149698850494719</v>
      </c>
      <c r="FM356" s="230">
        <v>-0.2149698850494719</v>
      </c>
      <c r="FN356" s="230">
        <v>-0.2149698850494719</v>
      </c>
      <c r="FO356" s="230">
        <v>-0.2149698850494719</v>
      </c>
      <c r="FP356" s="230">
        <v>-0.2149698850494719</v>
      </c>
      <c r="FQ356" s="1385">
        <v>-0.2149698850494719</v>
      </c>
      <c r="FR356" s="230" t="e">
        <v>#DIV/0!</v>
      </c>
      <c r="FS356" s="230" t="e">
        <v>#DIV/0!</v>
      </c>
      <c r="FT356" s="230" t="e">
        <v>#DIV/0!</v>
      </c>
      <c r="FU356" s="230" t="e">
        <v>#DIV/0!</v>
      </c>
      <c r="FV356" s="230" t="e">
        <v>#DIV/0!</v>
      </c>
      <c r="FW356" s="230" t="e">
        <v>#DIV/0!</v>
      </c>
      <c r="FX356" s="230" t="e">
        <v>#DIV/0!</v>
      </c>
      <c r="FY356" s="230" t="e">
        <v>#DIV/0!</v>
      </c>
      <c r="FZ356" s="230" t="e">
        <v>#DIV/0!</v>
      </c>
      <c r="GA356" s="230" t="e">
        <v>#DIV/0!</v>
      </c>
      <c r="GB356" s="230" t="e">
        <v>#DIV/0!</v>
      </c>
      <c r="GC356" s="230" t="e">
        <v>#DIV/0!</v>
      </c>
      <c r="GD356" s="230" t="e">
        <v>#DIV/0!</v>
      </c>
      <c r="GE356" s="230" t="e">
        <v>#DIV/0!</v>
      </c>
      <c r="GF356" s="230" t="e">
        <v>#DIV/0!</v>
      </c>
      <c r="GG356" s="230" t="e">
        <v>#DIV/0!</v>
      </c>
      <c r="GH356" s="230" t="e">
        <v>#DIV/0!</v>
      </c>
      <c r="GI356" s="230" t="e">
        <v>#DIV/0!</v>
      </c>
      <c r="GJ356" s="230" t="e">
        <v>#DIV/0!</v>
      </c>
      <c r="GK356" s="230" t="e">
        <v>#DIV/0!</v>
      </c>
      <c r="GL356" s="230" t="e">
        <v>#DIV/0!</v>
      </c>
      <c r="GM356" s="165">
        <v>0.16731775086673562</v>
      </c>
      <c r="GN356" s="111">
        <v>0.16731775086673562</v>
      </c>
      <c r="GO356" s="111">
        <v>0.16731775086673562</v>
      </c>
      <c r="GP356" s="111">
        <v>0.16731775086673562</v>
      </c>
      <c r="GQ356" s="111">
        <v>0.16731775086673562</v>
      </c>
      <c r="GR356" s="111">
        <v>0.16731775086673562</v>
      </c>
      <c r="GS356" s="111">
        <v>0.16731775086673562</v>
      </c>
      <c r="GT356" s="111">
        <v>0.16731775086673562</v>
      </c>
      <c r="GU356" s="111">
        <v>0.16731775086673562</v>
      </c>
      <c r="GV356" s="111">
        <v>0.16731775086673562</v>
      </c>
      <c r="GW356" s="111">
        <v>0.16731775086673562</v>
      </c>
      <c r="GX356" s="111">
        <v>0.16731775086673562</v>
      </c>
      <c r="GY356" s="111">
        <v>0.16731775086673562</v>
      </c>
      <c r="GZ356" s="111">
        <v>0.16731775086673562</v>
      </c>
      <c r="HA356" s="111">
        <v>0.16731775086673562</v>
      </c>
      <c r="HB356" s="111">
        <v>0.16731775086673562</v>
      </c>
      <c r="HC356" s="111">
        <v>0.16731775086673562</v>
      </c>
      <c r="HD356" s="111">
        <v>0.16731775086673562</v>
      </c>
      <c r="HE356" s="111">
        <v>0.16731775086673562</v>
      </c>
      <c r="HF356" s="111">
        <v>0.16731775086673562</v>
      </c>
      <c r="HG356" s="111">
        <v>0.16731775086673562</v>
      </c>
      <c r="HH356" s="111">
        <v>0.16731775086673562</v>
      </c>
      <c r="HI356" s="230"/>
    </row>
    <row r="357" spans="1:217" s="60" customFormat="1" x14ac:dyDescent="0.25">
      <c r="A357" s="580" t="s">
        <v>763</v>
      </c>
      <c r="C357" s="936">
        <v>4.0653177053485869</v>
      </c>
      <c r="D357" s="658">
        <v>4.0653177053485869</v>
      </c>
      <c r="E357" s="111">
        <v>4.0653177053485869</v>
      </c>
      <c r="F357" s="111">
        <v>4.0653177053485869</v>
      </c>
      <c r="G357" s="111">
        <v>4.0653177053485869</v>
      </c>
      <c r="H357" s="111">
        <v>4.0653177053485869</v>
      </c>
      <c r="I357" s="111">
        <v>4.0653177053485869</v>
      </c>
      <c r="J357" s="111">
        <v>4.0653177053485869</v>
      </c>
      <c r="K357" s="230">
        <v>4.9685920701278548</v>
      </c>
      <c r="L357" s="230">
        <v>4.9685920701278548</v>
      </c>
      <c r="M357" s="111">
        <v>4.0653177053485869</v>
      </c>
      <c r="N357" s="111">
        <v>4.0653177053485869</v>
      </c>
      <c r="O357" s="111">
        <v>4.0653177053485869</v>
      </c>
      <c r="P357" s="111">
        <v>4.0653177053485869</v>
      </c>
      <c r="Q357" s="111">
        <v>4.0653177053485869</v>
      </c>
      <c r="R357" s="111">
        <v>4.0653177053485869</v>
      </c>
      <c r="S357" s="111">
        <v>4.9685920701278548</v>
      </c>
      <c r="T357" s="1065">
        <v>4.9685920701278548</v>
      </c>
      <c r="U357" s="111"/>
      <c r="V357" s="111"/>
      <c r="W357" s="111"/>
      <c r="X357" s="111"/>
      <c r="Y357" s="111"/>
      <c r="AF357" s="230"/>
      <c r="AG357" s="230"/>
      <c r="AH357" s="230"/>
      <c r="AI357" s="511">
        <v>4.0653177053485869</v>
      </c>
      <c r="AJ357" s="172">
        <v>4.0653177053485869</v>
      </c>
      <c r="AK357" s="172">
        <v>4.0653177053485869</v>
      </c>
      <c r="AL357" s="172">
        <v>4.0653177053485869</v>
      </c>
      <c r="AM357" s="172">
        <v>4.0653177053485869</v>
      </c>
      <c r="AN357" s="1067">
        <v>4.0653177053485869</v>
      </c>
      <c r="AO357" s="172"/>
      <c r="AP357" s="172"/>
      <c r="AQ357" s="172"/>
      <c r="AR357" s="172"/>
      <c r="AS357" s="172"/>
      <c r="AT357" s="257">
        <v>4.9685920701278548</v>
      </c>
      <c r="AU357" s="230">
        <v>4.9685920701278548</v>
      </c>
      <c r="AV357" s="230">
        <v>4.0653177053485869</v>
      </c>
      <c r="AW357" s="230">
        <v>4.0653177053485869</v>
      </c>
      <c r="AX357" s="230">
        <v>4.0653177053485869</v>
      </c>
      <c r="AY357" s="230">
        <v>4.0653177053485869</v>
      </c>
      <c r="AZ357" s="230">
        <v>4.0653177053485869</v>
      </c>
      <c r="BA357" s="230">
        <v>4.0653177053485869</v>
      </c>
      <c r="BB357" s="1063"/>
      <c r="BC357" s="230"/>
      <c r="BD357" s="230"/>
      <c r="BE357" s="230"/>
      <c r="BF357" s="230"/>
      <c r="BG357" s="230"/>
      <c r="BH357" s="257">
        <v>4.0653177053485869</v>
      </c>
      <c r="BI357" s="230">
        <v>4.0653177053485869</v>
      </c>
      <c r="BJ357" s="230">
        <v>4.0653177053485869</v>
      </c>
      <c r="BK357" s="230">
        <v>4.0653177053485869</v>
      </c>
      <c r="BL357" s="230">
        <v>4.9685920701278548</v>
      </c>
      <c r="BM357" s="230">
        <v>4.0653177053485869</v>
      </c>
      <c r="BN357" s="1225">
        <v>4.0653177053485869</v>
      </c>
      <c r="BO357" s="864"/>
      <c r="BP357" s="864"/>
      <c r="BQ357" s="864"/>
      <c r="BR357" s="864"/>
      <c r="BS357" s="1179"/>
      <c r="BT357" s="864"/>
      <c r="BU357" s="864"/>
      <c r="BV357" s="864"/>
      <c r="BW357" s="864"/>
      <c r="BX357" s="864"/>
      <c r="BY357" s="935">
        <v>4.9685920701278548</v>
      </c>
      <c r="BZ357" s="230">
        <v>4.9685920701278548</v>
      </c>
      <c r="CA357" s="230">
        <v>4.9685920701278548</v>
      </c>
      <c r="CB357" s="230">
        <v>4.9685920701278548</v>
      </c>
      <c r="CC357" s="1063">
        <v>4.9685920701278548</v>
      </c>
      <c r="CD357" s="230"/>
      <c r="CE357" s="230"/>
      <c r="CF357" s="230"/>
      <c r="CG357" s="230"/>
      <c r="CH357" s="230"/>
      <c r="CI357" s="230"/>
      <c r="CJ357" s="230"/>
      <c r="CK357" s="257">
        <v>4.8686845566320027</v>
      </c>
      <c r="CL357" s="230">
        <v>4.8686845566320027</v>
      </c>
      <c r="CM357" s="230">
        <v>4.8686845566320027</v>
      </c>
      <c r="CN357" s="230">
        <v>4.8686845566320027</v>
      </c>
      <c r="CO357" s="1063">
        <v>4.8686845566320027</v>
      </c>
      <c r="CP357" s="230"/>
      <c r="CQ357" s="230"/>
      <c r="CR357" s="230"/>
      <c r="CS357" s="230"/>
      <c r="CT357" s="230"/>
      <c r="CU357" s="257">
        <v>4.8686845566320027</v>
      </c>
      <c r="CV357" s="230">
        <v>4.8686845566320027</v>
      </c>
      <c r="CW357" s="230">
        <v>4.8686845566320027</v>
      </c>
      <c r="CX357" s="1063">
        <v>4.8686845566320027</v>
      </c>
      <c r="DD357" s="985"/>
      <c r="DE357" s="864"/>
      <c r="DF357" s="864"/>
      <c r="DG357" s="864"/>
      <c r="DH357" s="864"/>
      <c r="DI357" s="864"/>
      <c r="DJ357" s="864"/>
      <c r="DK357" s="864"/>
      <c r="DL357" s="1126"/>
      <c r="DM357" s="864"/>
      <c r="DN357" s="864"/>
      <c r="DO357" s="864"/>
      <c r="DP357" s="864"/>
      <c r="DQ357" s="864"/>
      <c r="DR357" s="1012"/>
      <c r="DS357" s="864"/>
      <c r="DT357" s="864"/>
      <c r="DU357" s="864"/>
      <c r="DV357" s="864"/>
      <c r="DW357" s="864"/>
      <c r="DX357" s="1126"/>
      <c r="DY357" s="864"/>
      <c r="DZ357" s="864"/>
      <c r="EA357" s="864"/>
      <c r="EB357" s="864"/>
      <c r="EC357" s="864"/>
      <c r="ED357" s="257">
        <v>4.9685920701278548</v>
      </c>
      <c r="EE357" s="864"/>
      <c r="EF357" s="864"/>
      <c r="EG357" s="864"/>
      <c r="EH357" s="864"/>
      <c r="EI357" s="864"/>
      <c r="EJ357" s="864"/>
      <c r="EK357" s="864"/>
      <c r="EL357" s="1126"/>
      <c r="EM357" s="864"/>
      <c r="EN357" s="864"/>
      <c r="ER357" s="1253"/>
      <c r="ES357" s="257">
        <v>4.8686845566320027</v>
      </c>
      <c r="ET357" s="230">
        <v>4.8686845566320027</v>
      </c>
      <c r="EU357" s="230">
        <v>4.8686845566320027</v>
      </c>
      <c r="EV357" s="230"/>
      <c r="EW357" s="1131"/>
      <c r="EX357" s="580" t="s">
        <v>763</v>
      </c>
      <c r="EY357" s="230">
        <v>9.8388631540673135</v>
      </c>
      <c r="EZ357" s="230">
        <v>9.8388631540673135</v>
      </c>
      <c r="FA357" s="230">
        <v>9.8388631540673135</v>
      </c>
      <c r="FB357" s="230">
        <v>9.8388631540673135</v>
      </c>
      <c r="FC357" s="230">
        <v>9.8388631540673135</v>
      </c>
      <c r="FD357" s="230">
        <v>9.8388631540673135</v>
      </c>
      <c r="FE357" s="230">
        <v>9.8388631540673135</v>
      </c>
      <c r="FF357" s="230">
        <v>9.8388631540673135</v>
      </c>
      <c r="FG357" s="230">
        <v>9.8388631540673135</v>
      </c>
      <c r="FH357" s="230">
        <v>9.8388631540673135</v>
      </c>
      <c r="FI357" s="230">
        <v>9.8388631540673135</v>
      </c>
      <c r="FJ357" s="230">
        <v>9.8388631540673135</v>
      </c>
      <c r="FK357" s="230">
        <v>9.8388631540673135</v>
      </c>
      <c r="FL357" s="230">
        <v>9.8388631540673135</v>
      </c>
      <c r="FM357" s="230">
        <v>9.8388631540673135</v>
      </c>
      <c r="FN357" s="230">
        <v>9.8388631540673135</v>
      </c>
      <c r="FO357" s="230">
        <v>9.8388631540673135</v>
      </c>
      <c r="FP357" s="230">
        <v>9.8388631540673135</v>
      </c>
      <c r="FQ357" s="1385">
        <v>9.8388631540673135</v>
      </c>
      <c r="FR357" s="230">
        <v>12.184169181097985</v>
      </c>
      <c r="FS357" s="230">
        <v>12.184169181097985</v>
      </c>
      <c r="FT357" s="230">
        <v>12.184169181097985</v>
      </c>
      <c r="FU357" s="230">
        <v>12.184169181097985</v>
      </c>
      <c r="FV357" s="230">
        <v>12.15482914860835</v>
      </c>
      <c r="FW357" s="230">
        <v>12.184169181097985</v>
      </c>
      <c r="FX357" s="230">
        <v>12.184169181097985</v>
      </c>
      <c r="FY357" s="230">
        <v>12.184169181097985</v>
      </c>
      <c r="FZ357" s="230">
        <v>12.15482914860835</v>
      </c>
      <c r="GA357" s="230">
        <v>12.15482914860835</v>
      </c>
      <c r="GB357" s="230">
        <v>12.184169181097985</v>
      </c>
      <c r="GC357" s="230">
        <v>12.15482914860835</v>
      </c>
      <c r="GD357" s="230">
        <v>12.15482914860835</v>
      </c>
      <c r="GE357" s="230">
        <v>12.15482914860835</v>
      </c>
      <c r="GF357" s="230">
        <v>12.15482914860835</v>
      </c>
      <c r="GG357" s="230">
        <v>12.15482914860835</v>
      </c>
      <c r="GH357" s="230">
        <v>12.15482914860835</v>
      </c>
      <c r="GI357" s="230">
        <v>12.184169181097985</v>
      </c>
      <c r="GJ357" s="230">
        <v>12.184169181097985</v>
      </c>
      <c r="GK357" s="230">
        <v>12.184169181097985</v>
      </c>
      <c r="GL357" s="230">
        <v>12.184169181097985</v>
      </c>
      <c r="GM357" s="165">
        <v>5.3871557431856543</v>
      </c>
      <c r="GN357" s="111">
        <v>5.3871557431856543</v>
      </c>
      <c r="GO357" s="111">
        <v>5.3871557431856543</v>
      </c>
      <c r="GP357" s="111">
        <v>5.3871557431856543</v>
      </c>
      <c r="GQ357" s="111">
        <v>5.3871557431856543</v>
      </c>
      <c r="GR357" s="111">
        <v>5.3871557431856543</v>
      </c>
      <c r="GS357" s="111">
        <v>5.3871557431856543</v>
      </c>
      <c r="GT357" s="111">
        <v>5.3871557431856543</v>
      </c>
      <c r="GU357" s="111">
        <v>5.3871557431856543</v>
      </c>
      <c r="GV357" s="111">
        <v>5.3871557431856543</v>
      </c>
      <c r="GW357" s="111">
        <v>5.3871557431856543</v>
      </c>
      <c r="GX357" s="111">
        <v>5.3871557431856543</v>
      </c>
      <c r="GY357" s="111">
        <v>5.3871557431856543</v>
      </c>
      <c r="GZ357" s="111">
        <v>5.3871557431856543</v>
      </c>
      <c r="HA357" s="111">
        <v>5.3871557431856543</v>
      </c>
      <c r="HB357" s="111">
        <v>5.3871557431856543</v>
      </c>
      <c r="HC357" s="111">
        <v>5.3871557431856543</v>
      </c>
      <c r="HD357" s="111">
        <v>5.3871557431856543</v>
      </c>
      <c r="HE357" s="111">
        <v>5.3871557431856543</v>
      </c>
      <c r="HF357" s="111">
        <v>5.3871557431856543</v>
      </c>
      <c r="HG357" s="111">
        <v>5.3871557431856543</v>
      </c>
      <c r="HH357" s="111">
        <v>5.3871557431856543</v>
      </c>
      <c r="HI357" s="230">
        <v>24.3096582972167</v>
      </c>
    </row>
    <row r="358" spans="1:217" s="60" customFormat="1" x14ac:dyDescent="0.25">
      <c r="A358" s="580" t="s">
        <v>764</v>
      </c>
      <c r="C358" s="936">
        <v>0.13013844261752405</v>
      </c>
      <c r="D358" s="658">
        <v>0.13013844261752405</v>
      </c>
      <c r="E358" s="111">
        <v>0.13013844261752405</v>
      </c>
      <c r="F358" s="111">
        <v>0.13013844261752405</v>
      </c>
      <c r="G358" s="111">
        <v>0.13013844261752405</v>
      </c>
      <c r="H358" s="111">
        <v>0.13013844261752405</v>
      </c>
      <c r="I358" s="111">
        <v>0.13013844261752405</v>
      </c>
      <c r="J358" s="111">
        <v>0.13013844261752405</v>
      </c>
      <c r="K358" s="230">
        <v>9.8917285093942375E-2</v>
      </c>
      <c r="L358" s="230">
        <v>9.8917285093942375E-2</v>
      </c>
      <c r="M358" s="111">
        <v>0.13013844261752405</v>
      </c>
      <c r="N358" s="111">
        <v>0.13013844261752405</v>
      </c>
      <c r="O358" s="111">
        <v>0.13013844261752405</v>
      </c>
      <c r="P358" s="111">
        <v>0.13013844261752405</v>
      </c>
      <c r="Q358" s="111">
        <v>0.13013844261752405</v>
      </c>
      <c r="R358" s="111">
        <v>0.13013844261752405</v>
      </c>
      <c r="S358" s="111">
        <v>9.8917285093942375E-2</v>
      </c>
      <c r="T358" s="1065">
        <v>9.8917285093942375E-2</v>
      </c>
      <c r="U358" s="111"/>
      <c r="V358" s="111"/>
      <c r="W358" s="111"/>
      <c r="X358" s="111"/>
      <c r="Y358" s="111"/>
      <c r="AF358" s="230"/>
      <c r="AG358" s="230"/>
      <c r="AH358" s="230"/>
      <c r="AI358" s="511">
        <v>0.13013844261752405</v>
      </c>
      <c r="AJ358" s="172">
        <v>0.13013844261752405</v>
      </c>
      <c r="AK358" s="172">
        <v>0.13013844261752405</v>
      </c>
      <c r="AL358" s="172">
        <v>0.13013844261752405</v>
      </c>
      <c r="AM358" s="172">
        <v>0.13013844261752405</v>
      </c>
      <c r="AN358" s="1067">
        <v>0.13013844261752405</v>
      </c>
      <c r="AO358" s="172"/>
      <c r="AP358" s="172"/>
      <c r="AQ358" s="172"/>
      <c r="AR358" s="172"/>
      <c r="AS358" s="172"/>
      <c r="AT358" s="257">
        <v>9.8917285093942375E-2</v>
      </c>
      <c r="AU358" s="230">
        <v>9.8917285093942375E-2</v>
      </c>
      <c r="AV358" s="230">
        <v>0.13013844261752405</v>
      </c>
      <c r="AW358" s="230">
        <v>0.13013844261752405</v>
      </c>
      <c r="AX358" s="230">
        <v>0.13013844261752405</v>
      </c>
      <c r="AY358" s="230">
        <v>0.13013844261752405</v>
      </c>
      <c r="AZ358" s="230">
        <v>0.13013844261752405</v>
      </c>
      <c r="BA358" s="230">
        <v>0.13013844261752405</v>
      </c>
      <c r="BB358" s="1063"/>
      <c r="BC358" s="230"/>
      <c r="BD358" s="230"/>
      <c r="BE358" s="230"/>
      <c r="BF358" s="230"/>
      <c r="BG358" s="230"/>
      <c r="BH358" s="257">
        <v>0.13013844261752405</v>
      </c>
      <c r="BI358" s="230">
        <v>0.13013844261752405</v>
      </c>
      <c r="BJ358" s="230">
        <v>0.13013844261752405</v>
      </c>
      <c r="BK358" s="230">
        <v>0.13013844261752405</v>
      </c>
      <c r="BL358" s="230">
        <v>9.8917285093942375E-2</v>
      </c>
      <c r="BM358" s="230">
        <v>0.13013844261752405</v>
      </c>
      <c r="BN358" s="1225">
        <v>0.13013844261752405</v>
      </c>
      <c r="BO358" s="864"/>
      <c r="BP358" s="864"/>
      <c r="BQ358" s="864"/>
      <c r="BR358" s="864"/>
      <c r="BS358" s="1179"/>
      <c r="BT358" s="864"/>
      <c r="BU358" s="864"/>
      <c r="BV358" s="864"/>
      <c r="BW358" s="864"/>
      <c r="BX358" s="864"/>
      <c r="BY358" s="935">
        <v>9.8917285093942375E-2</v>
      </c>
      <c r="BZ358" s="230">
        <v>9.8917285093942375E-2</v>
      </c>
      <c r="CA358" s="230">
        <v>9.8917285093942375E-2</v>
      </c>
      <c r="CB358" s="230">
        <v>9.8917285093942375E-2</v>
      </c>
      <c r="CC358" s="1063">
        <v>9.8917285093942375E-2</v>
      </c>
      <c r="CD358" s="230"/>
      <c r="CE358" s="230"/>
      <c r="CF358" s="230"/>
      <c r="CG358" s="230"/>
      <c r="CH358" s="230"/>
      <c r="CI358" s="230"/>
      <c r="CJ358" s="230"/>
      <c r="CK358" s="257">
        <v>2.8270301218817018E-2</v>
      </c>
      <c r="CL358" s="230">
        <v>2.8270301218817018E-2</v>
      </c>
      <c r="CM358" s="230">
        <v>2.8270301218817018E-2</v>
      </c>
      <c r="CN358" s="230">
        <v>2.8270301218817018E-2</v>
      </c>
      <c r="CO358" s="1063">
        <v>2.8270301218817018E-2</v>
      </c>
      <c r="CP358" s="230"/>
      <c r="CQ358" s="230"/>
      <c r="CR358" s="230"/>
      <c r="CS358" s="230"/>
      <c r="CT358" s="230"/>
      <c r="CU358" s="257">
        <v>2.8270301218817018E-2</v>
      </c>
      <c r="CV358" s="230">
        <v>2.8270301218817018E-2</v>
      </c>
      <c r="CW358" s="230">
        <v>2.8270301218817018E-2</v>
      </c>
      <c r="CX358" s="1063">
        <v>2.8270301218817018E-2</v>
      </c>
      <c r="DD358" s="985"/>
      <c r="DE358" s="864"/>
      <c r="DF358" s="864"/>
      <c r="DG358" s="864"/>
      <c r="DH358" s="864"/>
      <c r="DI358" s="864"/>
      <c r="DJ358" s="864"/>
      <c r="DK358" s="864"/>
      <c r="DL358" s="1126"/>
      <c r="DM358" s="864"/>
      <c r="DN358" s="864"/>
      <c r="DO358" s="864"/>
      <c r="DP358" s="864"/>
      <c r="DQ358" s="864"/>
      <c r="DR358" s="1012"/>
      <c r="DS358" s="864"/>
      <c r="DT358" s="864"/>
      <c r="DU358" s="864"/>
      <c r="DV358" s="864"/>
      <c r="DW358" s="864"/>
      <c r="DX358" s="1126"/>
      <c r="DY358" s="864"/>
      <c r="DZ358" s="864"/>
      <c r="EA358" s="864"/>
      <c r="EB358" s="864"/>
      <c r="EC358" s="864"/>
      <c r="ED358" s="257">
        <v>9.8917285093942375E-2</v>
      </c>
      <c r="EE358" s="864"/>
      <c r="EF358" s="864"/>
      <c r="EG358" s="864"/>
      <c r="EH358" s="864"/>
      <c r="EI358" s="864"/>
      <c r="EJ358" s="864"/>
      <c r="EK358" s="864"/>
      <c r="EL358" s="1126"/>
      <c r="EM358" s="864"/>
      <c r="EN358" s="864"/>
      <c r="ER358" s="1253"/>
      <c r="ES358" s="257">
        <v>2.8270301218817018E-2</v>
      </c>
      <c r="ET358" s="230">
        <v>2.8270301218817018E-2</v>
      </c>
      <c r="EU358" s="230">
        <v>2.8270301218817018E-2</v>
      </c>
      <c r="EV358" s="230"/>
      <c r="EW358" s="1131"/>
      <c r="EX358" s="580" t="s">
        <v>764</v>
      </c>
      <c r="EY358" s="230">
        <v>-0.257293233311783</v>
      </c>
      <c r="EZ358" s="230">
        <v>-0.257293233311783</v>
      </c>
      <c r="FA358" s="230">
        <v>-0.257293233311783</v>
      </c>
      <c r="FB358" s="230">
        <v>-0.257293233311783</v>
      </c>
      <c r="FC358" s="230">
        <v>-0.257293233311783</v>
      </c>
      <c r="FD358" s="230">
        <v>-0.257293233311783</v>
      </c>
      <c r="FE358" s="230">
        <v>-0.257293233311783</v>
      </c>
      <c r="FF358" s="230">
        <v>-0.257293233311783</v>
      </c>
      <c r="FG358" s="230">
        <v>-0.257293233311783</v>
      </c>
      <c r="FH358" s="230">
        <v>-0.257293233311783</v>
      </c>
      <c r="FI358" s="230">
        <v>-0.257293233311783</v>
      </c>
      <c r="FJ358" s="230">
        <v>-0.257293233311783</v>
      </c>
      <c r="FK358" s="230">
        <v>-0.257293233311783</v>
      </c>
      <c r="FL358" s="230">
        <v>-0.257293233311783</v>
      </c>
      <c r="FM358" s="230">
        <v>-0.257293233311783</v>
      </c>
      <c r="FN358" s="230">
        <v>-0.257293233311783</v>
      </c>
      <c r="FO358" s="230">
        <v>-0.257293233311783</v>
      </c>
      <c r="FP358" s="230">
        <v>-0.257293233311783</v>
      </c>
      <c r="FQ358" s="1385">
        <v>-0.257293233311783</v>
      </c>
      <c r="FR358" s="230">
        <v>0.18153524567567025</v>
      </c>
      <c r="FS358" s="230">
        <v>0.18153524567567025</v>
      </c>
      <c r="FT358" s="230">
        <v>0.18153524567567025</v>
      </c>
      <c r="FU358" s="230">
        <v>0.18153524567567025</v>
      </c>
      <c r="FV358" s="230">
        <v>-0.2998553700520894</v>
      </c>
      <c r="FW358" s="230">
        <v>0.18153524567567025</v>
      </c>
      <c r="FX358" s="230">
        <v>0.18153524567567025</v>
      </c>
      <c r="FY358" s="230">
        <v>0.18153524567567025</v>
      </c>
      <c r="FZ358" s="230">
        <v>-0.2998553700520894</v>
      </c>
      <c r="GA358" s="230">
        <v>-0.2998553700520894</v>
      </c>
      <c r="GB358" s="230">
        <v>0.18153524567567025</v>
      </c>
      <c r="GC358" s="230">
        <v>-0.2998553700520894</v>
      </c>
      <c r="GD358" s="230">
        <v>-0.2998553700520894</v>
      </c>
      <c r="GE358" s="230">
        <v>-0.2998553700520894</v>
      </c>
      <c r="GF358" s="230">
        <v>-0.2998553700520894</v>
      </c>
      <c r="GG358" s="230">
        <v>-0.2998553700520894</v>
      </c>
      <c r="GH358" s="230">
        <v>-0.2998553700520894</v>
      </c>
      <c r="GI358" s="230">
        <v>0.18153524567567025</v>
      </c>
      <c r="GJ358" s="230">
        <v>0.18153524567567025</v>
      </c>
      <c r="GK358" s="230">
        <v>0.18153524567567025</v>
      </c>
      <c r="GL358" s="230">
        <v>0.18153524567567025</v>
      </c>
      <c r="GM358" s="165">
        <v>0.3022270581058395</v>
      </c>
      <c r="GN358" s="111">
        <v>0.3022270581058395</v>
      </c>
      <c r="GO358" s="111">
        <v>0.3022270581058395</v>
      </c>
      <c r="GP358" s="111">
        <v>0.3022270581058395</v>
      </c>
      <c r="GQ358" s="111">
        <v>0.3022270581058395</v>
      </c>
      <c r="GR358" s="111">
        <v>0.3022270581058395</v>
      </c>
      <c r="GS358" s="111">
        <v>0.3022270581058395</v>
      </c>
      <c r="GT358" s="111">
        <v>0.3022270581058395</v>
      </c>
      <c r="GU358" s="111">
        <v>0.3022270581058395</v>
      </c>
      <c r="GV358" s="111">
        <v>0.3022270581058395</v>
      </c>
      <c r="GW358" s="111">
        <v>0.3022270581058395</v>
      </c>
      <c r="GX358" s="111">
        <v>0.3022270581058395</v>
      </c>
      <c r="GY358" s="111">
        <v>0.3022270581058395</v>
      </c>
      <c r="GZ358" s="111">
        <v>0.3022270581058395</v>
      </c>
      <c r="HA358" s="111">
        <v>0.3022270581058395</v>
      </c>
      <c r="HB358" s="111">
        <v>0.3022270581058395</v>
      </c>
      <c r="HC358" s="111">
        <v>0.3022270581058395</v>
      </c>
      <c r="HD358" s="111">
        <v>0.3022270581058395</v>
      </c>
      <c r="HE358" s="111">
        <v>0.3022270581058395</v>
      </c>
      <c r="HF358" s="111">
        <v>0.3022270581058395</v>
      </c>
      <c r="HG358" s="111">
        <v>0.3022270581058395</v>
      </c>
      <c r="HH358" s="111">
        <v>0.3022270581058395</v>
      </c>
      <c r="HI358" s="230">
        <v>-0.5997107401041788</v>
      </c>
    </row>
    <row r="359" spans="1:217" s="60" customFormat="1" x14ac:dyDescent="0.25">
      <c r="A359" s="580" t="s">
        <v>765</v>
      </c>
      <c r="C359" s="936">
        <v>10.071472795895437</v>
      </c>
      <c r="D359" s="658">
        <v>10.071472795895437</v>
      </c>
      <c r="E359" s="111">
        <v>10.071472795895437</v>
      </c>
      <c r="F359" s="111">
        <v>10.071472795895437</v>
      </c>
      <c r="G359" s="111">
        <v>10.071472795895437</v>
      </c>
      <c r="H359" s="111">
        <v>10.071472795895437</v>
      </c>
      <c r="I359" s="111">
        <v>10.071472795895437</v>
      </c>
      <c r="J359" s="111">
        <v>10.071472795895437</v>
      </c>
      <c r="K359" s="230">
        <v>12.502876019295838</v>
      </c>
      <c r="L359" s="230">
        <v>12.502876019295838</v>
      </c>
      <c r="M359" s="111">
        <v>10.071472795895437</v>
      </c>
      <c r="N359" s="111">
        <v>10.071472795895437</v>
      </c>
      <c r="O359" s="111">
        <v>10.071472795895437</v>
      </c>
      <c r="P359" s="111">
        <v>10.071472795895437</v>
      </c>
      <c r="Q359" s="111">
        <v>10.071472795895437</v>
      </c>
      <c r="R359" s="111">
        <v>10.071472795895437</v>
      </c>
      <c r="S359" s="111">
        <v>12.502876019295838</v>
      </c>
      <c r="T359" s="1065">
        <v>12.502876019295838</v>
      </c>
      <c r="U359" s="111"/>
      <c r="V359" s="111"/>
      <c r="W359" s="111"/>
      <c r="X359" s="111"/>
      <c r="Y359" s="111"/>
      <c r="AF359" s="230"/>
      <c r="AG359" s="230"/>
      <c r="AH359" s="230"/>
      <c r="AI359" s="511">
        <v>10.071472795895437</v>
      </c>
      <c r="AJ359" s="172">
        <v>10.071472795895437</v>
      </c>
      <c r="AK359" s="172">
        <v>10.071472795895437</v>
      </c>
      <c r="AL359" s="172">
        <v>10.071472795895437</v>
      </c>
      <c r="AM359" s="172">
        <v>10.071472795895437</v>
      </c>
      <c r="AN359" s="1067">
        <v>10.071472795895437</v>
      </c>
      <c r="AO359" s="172"/>
      <c r="AP359" s="172"/>
      <c r="AQ359" s="172"/>
      <c r="AR359" s="172"/>
      <c r="AS359" s="172"/>
      <c r="AT359" s="257">
        <v>12.502876019295838</v>
      </c>
      <c r="AU359" s="230">
        <v>12.502876019295838</v>
      </c>
      <c r="AV359" s="230">
        <v>10.071472795895437</v>
      </c>
      <c r="AW359" s="230">
        <v>10.071472795895437</v>
      </c>
      <c r="AX359" s="230">
        <v>10.071472795895437</v>
      </c>
      <c r="AY359" s="230">
        <v>10.071472795895437</v>
      </c>
      <c r="AZ359" s="230">
        <v>10.071472795895437</v>
      </c>
      <c r="BA359" s="230">
        <v>10.071472795895437</v>
      </c>
      <c r="BB359" s="1063"/>
      <c r="BC359" s="230"/>
      <c r="BD359" s="230"/>
      <c r="BE359" s="230"/>
      <c r="BF359" s="230"/>
      <c r="BG359" s="230"/>
      <c r="BH359" s="257">
        <v>10.071472795895437</v>
      </c>
      <c r="BI359" s="230">
        <v>10.071472795895437</v>
      </c>
      <c r="BJ359" s="230">
        <v>10.071472795895437</v>
      </c>
      <c r="BK359" s="230">
        <v>10.071472795895437</v>
      </c>
      <c r="BL359" s="230">
        <v>12.502876019295838</v>
      </c>
      <c r="BM359" s="230">
        <v>10.071472795895437</v>
      </c>
      <c r="BN359" s="1225">
        <v>10.071472795895437</v>
      </c>
      <c r="BO359" s="864"/>
      <c r="BP359" s="864"/>
      <c r="BQ359" s="864"/>
      <c r="BR359" s="864"/>
      <c r="BS359" s="1179"/>
      <c r="BT359" s="864"/>
      <c r="BU359" s="864"/>
      <c r="BV359" s="864"/>
      <c r="BW359" s="864"/>
      <c r="BX359" s="864"/>
      <c r="BY359" s="935">
        <v>12.502876019295838</v>
      </c>
      <c r="BZ359" s="230">
        <v>12.502876019295838</v>
      </c>
      <c r="CA359" s="230">
        <v>12.502876019295838</v>
      </c>
      <c r="CB359" s="230">
        <v>12.502876019295838</v>
      </c>
      <c r="CC359" s="1063">
        <v>12.502876019295838</v>
      </c>
      <c r="CD359" s="230"/>
      <c r="CE359" s="230"/>
      <c r="CF359" s="230"/>
      <c r="CG359" s="230"/>
      <c r="CH359" s="230"/>
      <c r="CI359" s="230"/>
      <c r="CJ359" s="230"/>
      <c r="CK359" s="257">
        <v>12.471349913189803</v>
      </c>
      <c r="CL359" s="230">
        <v>12.471349913189803</v>
      </c>
      <c r="CM359" s="230">
        <v>12.471349913189803</v>
      </c>
      <c r="CN359" s="230">
        <v>12.471349913189803</v>
      </c>
      <c r="CO359" s="1063">
        <v>12.471349913189803</v>
      </c>
      <c r="CP359" s="230"/>
      <c r="CQ359" s="230"/>
      <c r="CR359" s="230"/>
      <c r="CS359" s="230"/>
      <c r="CT359" s="230"/>
      <c r="CU359" s="257">
        <v>12.471349913189803</v>
      </c>
      <c r="CV359" s="230">
        <v>12.471349913189803</v>
      </c>
      <c r="CW359" s="230">
        <v>12.471349913189803</v>
      </c>
      <c r="CX359" s="1063">
        <v>12.471349913189803</v>
      </c>
      <c r="DD359" s="985"/>
      <c r="DE359" s="864"/>
      <c r="DF359" s="864"/>
      <c r="DG359" s="864"/>
      <c r="DH359" s="864"/>
      <c r="DI359" s="864"/>
      <c r="DJ359" s="864"/>
      <c r="DK359" s="864"/>
      <c r="DL359" s="1126"/>
      <c r="DM359" s="864"/>
      <c r="DN359" s="864"/>
      <c r="DO359" s="864"/>
      <c r="DP359" s="864"/>
      <c r="DQ359" s="864"/>
      <c r="DR359" s="1012"/>
      <c r="DS359" s="864"/>
      <c r="DT359" s="864"/>
      <c r="DU359" s="864"/>
      <c r="DV359" s="864"/>
      <c r="DW359" s="864"/>
      <c r="DX359" s="1126"/>
      <c r="DY359" s="864"/>
      <c r="DZ359" s="864"/>
      <c r="EA359" s="864"/>
      <c r="EB359" s="864"/>
      <c r="EC359" s="864"/>
      <c r="ED359" s="257">
        <v>12.502876019295838</v>
      </c>
      <c r="EE359" s="864"/>
      <c r="EF359" s="864"/>
      <c r="EG359" s="864"/>
      <c r="EH359" s="864"/>
      <c r="EI359" s="864"/>
      <c r="EJ359" s="864"/>
      <c r="EK359" s="864"/>
      <c r="EL359" s="1126"/>
      <c r="EM359" s="864"/>
      <c r="EN359" s="864"/>
      <c r="ER359" s="1253"/>
      <c r="ES359" s="257">
        <v>12.471349913189803</v>
      </c>
      <c r="ET359" s="230">
        <v>12.471349913189803</v>
      </c>
      <c r="EU359" s="230">
        <v>12.471349913189803</v>
      </c>
      <c r="EV359" s="230"/>
      <c r="EW359" s="1131"/>
      <c r="EX359" s="580" t="s">
        <v>765</v>
      </c>
      <c r="EY359" s="230">
        <v>18.987888488006913</v>
      </c>
      <c r="EZ359" s="230">
        <v>18.987888488006913</v>
      </c>
      <c r="FA359" s="230">
        <v>18.987888488006913</v>
      </c>
      <c r="FB359" s="230">
        <v>18.987888488006913</v>
      </c>
      <c r="FC359" s="230">
        <v>18.987888488006913</v>
      </c>
      <c r="FD359" s="230">
        <v>18.987888488006913</v>
      </c>
      <c r="FE359" s="230">
        <v>18.987888488006913</v>
      </c>
      <c r="FF359" s="230">
        <v>18.987888488006913</v>
      </c>
      <c r="FG359" s="230">
        <v>18.987888488006913</v>
      </c>
      <c r="FH359" s="230">
        <v>18.987888488006913</v>
      </c>
      <c r="FI359" s="230">
        <v>18.987888488006913</v>
      </c>
      <c r="FJ359" s="230">
        <v>18.987888488006913</v>
      </c>
      <c r="FK359" s="230">
        <v>18.987888488006913</v>
      </c>
      <c r="FL359" s="230">
        <v>18.987888488006913</v>
      </c>
      <c r="FM359" s="230">
        <v>18.987888488006913</v>
      </c>
      <c r="FN359" s="230">
        <v>18.987888488006913</v>
      </c>
      <c r="FO359" s="230">
        <v>18.987888488006913</v>
      </c>
      <c r="FP359" s="230">
        <v>18.987888488006913</v>
      </c>
      <c r="FQ359" s="1385">
        <v>18.987888488006913</v>
      </c>
      <c r="FR359" s="230">
        <v>33.02230316613727</v>
      </c>
      <c r="FS359" s="230">
        <v>33.02230316613727</v>
      </c>
      <c r="FT359" s="230">
        <v>33.02230316613727</v>
      </c>
      <c r="FU359" s="230">
        <v>33.02230316613727</v>
      </c>
      <c r="FV359" s="230">
        <v>39.731919200188024</v>
      </c>
      <c r="FW359" s="230">
        <v>33.02230316613727</v>
      </c>
      <c r="FX359" s="230">
        <v>33.02230316613727</v>
      </c>
      <c r="FY359" s="230">
        <v>33.02230316613727</v>
      </c>
      <c r="FZ359" s="230">
        <v>39.731919200188024</v>
      </c>
      <c r="GA359" s="230">
        <v>39.731919200188024</v>
      </c>
      <c r="GB359" s="230">
        <v>33.02230316613727</v>
      </c>
      <c r="GC359" s="230">
        <v>39.731919200188024</v>
      </c>
      <c r="GD359" s="230">
        <v>39.731919200188024</v>
      </c>
      <c r="GE359" s="230">
        <v>39.731919200188024</v>
      </c>
      <c r="GF359" s="230">
        <v>39.731919200188024</v>
      </c>
      <c r="GG359" s="230">
        <v>39.731919200188024</v>
      </c>
      <c r="GH359" s="230">
        <v>39.731919200188024</v>
      </c>
      <c r="GI359" s="230">
        <v>33.02230316613727</v>
      </c>
      <c r="GJ359" s="230">
        <v>33.02230316613727</v>
      </c>
      <c r="GK359" s="230">
        <v>33.02230316613727</v>
      </c>
      <c r="GL359" s="230">
        <v>33.02230316613727</v>
      </c>
      <c r="GM359" s="165">
        <v>16.761411372100039</v>
      </c>
      <c r="GN359" s="111">
        <v>16.761411372100039</v>
      </c>
      <c r="GO359" s="111">
        <v>16.761411372100039</v>
      </c>
      <c r="GP359" s="111">
        <v>16.761411372100039</v>
      </c>
      <c r="GQ359" s="111">
        <v>16.761411372100039</v>
      </c>
      <c r="GR359" s="111">
        <v>16.761411372100039</v>
      </c>
      <c r="GS359" s="111">
        <v>16.761411372100039</v>
      </c>
      <c r="GT359" s="111">
        <v>16.761411372100039</v>
      </c>
      <c r="GU359" s="111">
        <v>16.761411372100039</v>
      </c>
      <c r="GV359" s="111">
        <v>16.761411372100039</v>
      </c>
      <c r="GW359" s="111">
        <v>16.761411372100039</v>
      </c>
      <c r="GX359" s="111">
        <v>16.761411372100039</v>
      </c>
      <c r="GY359" s="111">
        <v>16.761411372100039</v>
      </c>
      <c r="GZ359" s="111">
        <v>16.761411372100039</v>
      </c>
      <c r="HA359" s="111">
        <v>16.761411372100039</v>
      </c>
      <c r="HB359" s="111">
        <v>16.761411372100039</v>
      </c>
      <c r="HC359" s="111">
        <v>16.761411372100039</v>
      </c>
      <c r="HD359" s="111">
        <v>16.761411372100039</v>
      </c>
      <c r="HE359" s="111">
        <v>16.761411372100039</v>
      </c>
      <c r="HF359" s="111">
        <v>16.761411372100039</v>
      </c>
      <c r="HG359" s="111">
        <v>16.761411372100039</v>
      </c>
      <c r="HH359" s="111">
        <v>16.761411372100039</v>
      </c>
      <c r="HI359" s="230">
        <v>79.463838400376048</v>
      </c>
    </row>
    <row r="360" spans="1:217" s="60" customFormat="1" x14ac:dyDescent="0.25">
      <c r="A360" s="580" t="s">
        <v>766</v>
      </c>
      <c r="C360" s="936">
        <v>0.24245742327390385</v>
      </c>
      <c r="D360" s="658">
        <v>0.24245742327390385</v>
      </c>
      <c r="E360" s="111">
        <v>0.24245742327390385</v>
      </c>
      <c r="F360" s="111">
        <v>0.24245742327390385</v>
      </c>
      <c r="G360" s="111">
        <v>0.24245742327390385</v>
      </c>
      <c r="H360" s="111">
        <v>0.24245742327390385</v>
      </c>
      <c r="I360" s="111">
        <v>0.24245742327390385</v>
      </c>
      <c r="J360" s="111">
        <v>0.24245742327390385</v>
      </c>
      <c r="K360" s="230">
        <v>0.21146124470971284</v>
      </c>
      <c r="L360" s="230">
        <v>0.21146124470971284</v>
      </c>
      <c r="M360" s="111">
        <v>0.24245742327390385</v>
      </c>
      <c r="N360" s="111">
        <v>0.24245742327390385</v>
      </c>
      <c r="O360" s="111">
        <v>0.24245742327390385</v>
      </c>
      <c r="P360" s="111">
        <v>0.24245742327390385</v>
      </c>
      <c r="Q360" s="111">
        <v>0.24245742327390385</v>
      </c>
      <c r="R360" s="111">
        <v>0.24245742327390385</v>
      </c>
      <c r="S360" s="111">
        <v>0.21146124470971284</v>
      </c>
      <c r="T360" s="1065">
        <v>0.21146124470971284</v>
      </c>
      <c r="U360" s="111"/>
      <c r="V360" s="111"/>
      <c r="W360" s="111"/>
      <c r="X360" s="111"/>
      <c r="Y360" s="111"/>
      <c r="AF360" s="230"/>
      <c r="AG360" s="230"/>
      <c r="AH360" s="230"/>
      <c r="AI360" s="511">
        <v>0.24245742327390385</v>
      </c>
      <c r="AJ360" s="172">
        <v>0.24245742327390385</v>
      </c>
      <c r="AK360" s="172">
        <v>0.24245742327390385</v>
      </c>
      <c r="AL360" s="172">
        <v>0.24245742327390385</v>
      </c>
      <c r="AM360" s="172">
        <v>0.24245742327390385</v>
      </c>
      <c r="AN360" s="1067">
        <v>0.24245742327390385</v>
      </c>
      <c r="AO360" s="172"/>
      <c r="AP360" s="172"/>
      <c r="AQ360" s="172"/>
      <c r="AR360" s="172"/>
      <c r="AS360" s="172"/>
      <c r="AT360" s="257">
        <v>0.21146124470971284</v>
      </c>
      <c r="AU360" s="230">
        <v>0.21146124470971284</v>
      </c>
      <c r="AV360" s="230">
        <v>0.24245742327390385</v>
      </c>
      <c r="AW360" s="230">
        <v>0.24245742327390385</v>
      </c>
      <c r="AX360" s="230">
        <v>0.24245742327390385</v>
      </c>
      <c r="AY360" s="230">
        <v>0.24245742327390385</v>
      </c>
      <c r="AZ360" s="230">
        <v>0.24245742327390385</v>
      </c>
      <c r="BA360" s="230">
        <v>0.24245742327390385</v>
      </c>
      <c r="BB360" s="1063"/>
      <c r="BC360" s="230"/>
      <c r="BD360" s="230"/>
      <c r="BE360" s="230"/>
      <c r="BF360" s="230"/>
      <c r="BG360" s="230"/>
      <c r="BH360" s="257">
        <v>0.24245742327390385</v>
      </c>
      <c r="BI360" s="230">
        <v>0.24245742327390385</v>
      </c>
      <c r="BJ360" s="230">
        <v>0.24245742327390385</v>
      </c>
      <c r="BK360" s="230">
        <v>0.24245742327390385</v>
      </c>
      <c r="BL360" s="230">
        <v>0.21146124470971284</v>
      </c>
      <c r="BM360" s="230">
        <v>0.24245742327390385</v>
      </c>
      <c r="BN360" s="1225">
        <v>0.24245742327390385</v>
      </c>
      <c r="BO360" s="864"/>
      <c r="BP360" s="864"/>
      <c r="BQ360" s="864"/>
      <c r="BR360" s="864"/>
      <c r="BS360" s="1179"/>
      <c r="BT360" s="864"/>
      <c r="BU360" s="864"/>
      <c r="BV360" s="864"/>
      <c r="BW360" s="864"/>
      <c r="BX360" s="864"/>
      <c r="BY360" s="935">
        <v>0.21146124470971284</v>
      </c>
      <c r="BZ360" s="230">
        <v>0.21146124470971284</v>
      </c>
      <c r="CA360" s="230">
        <v>0.21146124470971284</v>
      </c>
      <c r="CB360" s="230">
        <v>0.21146124470971284</v>
      </c>
      <c r="CC360" s="1063">
        <v>0.21146124470971284</v>
      </c>
      <c r="CD360" s="230"/>
      <c r="CE360" s="230"/>
      <c r="CF360" s="230"/>
      <c r="CG360" s="230"/>
      <c r="CH360" s="230"/>
      <c r="CI360" s="230"/>
      <c r="CJ360" s="230"/>
      <c r="CK360" s="257">
        <v>0.15746595216709869</v>
      </c>
      <c r="CL360" s="230">
        <v>0.15746595216709869</v>
      </c>
      <c r="CM360" s="230">
        <v>0.15746595216709869</v>
      </c>
      <c r="CN360" s="230">
        <v>0.15746595216709869</v>
      </c>
      <c r="CO360" s="1063">
        <v>0.15746595216709869</v>
      </c>
      <c r="CP360" s="230"/>
      <c r="CQ360" s="230"/>
      <c r="CR360" s="230"/>
      <c r="CS360" s="230"/>
      <c r="CT360" s="230"/>
      <c r="CU360" s="257">
        <v>0.15746595216709869</v>
      </c>
      <c r="CV360" s="230">
        <v>0.15746595216709869</v>
      </c>
      <c r="CW360" s="230">
        <v>0.15746595216709869</v>
      </c>
      <c r="CX360" s="1063">
        <v>0.15746595216709869</v>
      </c>
      <c r="DD360" s="985"/>
      <c r="DE360" s="864"/>
      <c r="DF360" s="864"/>
      <c r="DG360" s="864"/>
      <c r="DH360" s="864"/>
      <c r="DI360" s="864"/>
      <c r="DJ360" s="864"/>
      <c r="DK360" s="864"/>
      <c r="DL360" s="1126"/>
      <c r="DM360" s="864"/>
      <c r="DN360" s="864"/>
      <c r="DO360" s="864"/>
      <c r="DP360" s="864"/>
      <c r="DQ360" s="864"/>
      <c r="DR360" s="1012"/>
      <c r="DS360" s="864"/>
      <c r="DT360" s="864"/>
      <c r="DU360" s="864"/>
      <c r="DV360" s="864"/>
      <c r="DW360" s="864"/>
      <c r="DX360" s="1126"/>
      <c r="DY360" s="864"/>
      <c r="DZ360" s="864"/>
      <c r="EA360" s="864"/>
      <c r="EB360" s="864"/>
      <c r="EC360" s="864"/>
      <c r="ED360" s="257">
        <v>0.21146124470971284</v>
      </c>
      <c r="EE360" s="864"/>
      <c r="EF360" s="864"/>
      <c r="EG360" s="864"/>
      <c r="EH360" s="864"/>
      <c r="EI360" s="864"/>
      <c r="EJ360" s="864"/>
      <c r="EK360" s="864"/>
      <c r="EL360" s="1126"/>
      <c r="EM360" s="864"/>
      <c r="EN360" s="864"/>
      <c r="ER360" s="1253"/>
      <c r="ES360" s="257">
        <v>0.15746595216709869</v>
      </c>
      <c r="ET360" s="230">
        <v>0.15746595216709869</v>
      </c>
      <c r="EU360" s="230">
        <v>0.15746595216709869</v>
      </c>
      <c r="EV360" s="230"/>
      <c r="EW360" s="1131"/>
      <c r="EX360" s="580" t="s">
        <v>766</v>
      </c>
      <c r="EY360" s="230">
        <v>0.56979593271021045</v>
      </c>
      <c r="EZ360" s="230">
        <v>0.56979593271021045</v>
      </c>
      <c r="FA360" s="230">
        <v>0.56979593271021045</v>
      </c>
      <c r="FB360" s="230">
        <v>0.56979593271021045</v>
      </c>
      <c r="FC360" s="230">
        <v>0.56979593271021045</v>
      </c>
      <c r="FD360" s="230">
        <v>0.56979593271021045</v>
      </c>
      <c r="FE360" s="230">
        <v>0.56979593271021045</v>
      </c>
      <c r="FF360" s="230">
        <v>0.56979593271021045</v>
      </c>
      <c r="FG360" s="230">
        <v>0.56979593271021045</v>
      </c>
      <c r="FH360" s="230">
        <v>0.56979593271021045</v>
      </c>
      <c r="FI360" s="230">
        <v>0.56979593271021045</v>
      </c>
      <c r="FJ360" s="230">
        <v>0.56979593271021045</v>
      </c>
      <c r="FK360" s="230">
        <v>0.56979593271021045</v>
      </c>
      <c r="FL360" s="230">
        <v>0.56979593271021045</v>
      </c>
      <c r="FM360" s="230">
        <v>0.56979593271021045</v>
      </c>
      <c r="FN360" s="230">
        <v>0.56979593271021045</v>
      </c>
      <c r="FO360" s="230">
        <v>0.56979593271021045</v>
      </c>
      <c r="FP360" s="230">
        <v>0.56979593271021045</v>
      </c>
      <c r="FQ360" s="1385">
        <v>0.56979593271021045</v>
      </c>
      <c r="FR360" s="230">
        <v>1.52091540619117</v>
      </c>
      <c r="FS360" s="230">
        <v>1.52091540619117</v>
      </c>
      <c r="FT360" s="230">
        <v>1.52091540619117</v>
      </c>
      <c r="FU360" s="230">
        <v>1.52091540619117</v>
      </c>
      <c r="FV360" s="230">
        <v>-8.1929035651455706E-3</v>
      </c>
      <c r="FW360" s="230">
        <v>1.52091540619117</v>
      </c>
      <c r="FX360" s="230">
        <v>1.52091540619117</v>
      </c>
      <c r="FY360" s="230">
        <v>1.52091540619117</v>
      </c>
      <c r="FZ360" s="230">
        <v>-8.1929035651455706E-3</v>
      </c>
      <c r="GA360" s="230">
        <v>-8.1929035651455706E-3</v>
      </c>
      <c r="GB360" s="230">
        <v>1.52091540619117</v>
      </c>
      <c r="GC360" s="230">
        <v>-8.1929035651455706E-3</v>
      </c>
      <c r="GD360" s="230">
        <v>-8.1929035651455706E-3</v>
      </c>
      <c r="GE360" s="230">
        <v>-8.1929035651455706E-3</v>
      </c>
      <c r="GF360" s="230">
        <v>-8.1929035651455706E-3</v>
      </c>
      <c r="GG360" s="230">
        <v>-8.1929035651455706E-3</v>
      </c>
      <c r="GH360" s="230">
        <v>-8.1929035651455706E-3</v>
      </c>
      <c r="GI360" s="230">
        <v>1.52091540619117</v>
      </c>
      <c r="GJ360" s="230">
        <v>1.52091540619117</v>
      </c>
      <c r="GK360" s="230">
        <v>1.52091540619117</v>
      </c>
      <c r="GL360" s="230">
        <v>1.52091540619117</v>
      </c>
      <c r="GM360" s="165">
        <v>0.73137372193816841</v>
      </c>
      <c r="GN360" s="111">
        <v>0.73137372193816841</v>
      </c>
      <c r="GO360" s="111">
        <v>0.73137372193816841</v>
      </c>
      <c r="GP360" s="111">
        <v>0.73137372193816841</v>
      </c>
      <c r="GQ360" s="111">
        <v>0.73137372193816841</v>
      </c>
      <c r="GR360" s="111">
        <v>0.73137372193816841</v>
      </c>
      <c r="GS360" s="111">
        <v>0.73137372193816841</v>
      </c>
      <c r="GT360" s="111">
        <v>0.73137372193816841</v>
      </c>
      <c r="GU360" s="111">
        <v>0.73137372193816841</v>
      </c>
      <c r="GV360" s="111">
        <v>0.73137372193816841</v>
      </c>
      <c r="GW360" s="111">
        <v>0.73137372193816841</v>
      </c>
      <c r="GX360" s="111">
        <v>0.73137372193816841</v>
      </c>
      <c r="GY360" s="111">
        <v>0.73137372193816841</v>
      </c>
      <c r="GZ360" s="111">
        <v>0.73137372193816841</v>
      </c>
      <c r="HA360" s="111">
        <v>0.73137372193816841</v>
      </c>
      <c r="HB360" s="111">
        <v>0.73137372193816841</v>
      </c>
      <c r="HC360" s="111">
        <v>0.73137372193816841</v>
      </c>
      <c r="HD360" s="111">
        <v>0.73137372193816841</v>
      </c>
      <c r="HE360" s="111">
        <v>0.73137372193816841</v>
      </c>
      <c r="HF360" s="111">
        <v>0.73137372193816841</v>
      </c>
      <c r="HG360" s="111">
        <v>0.73137372193816841</v>
      </c>
      <c r="HH360" s="111">
        <v>0.73137372193816841</v>
      </c>
      <c r="HI360" s="230">
        <v>-1.6385807130291141E-2</v>
      </c>
    </row>
    <row r="361" spans="1:217" s="60" customFormat="1" x14ac:dyDescent="0.25">
      <c r="A361" s="580" t="s">
        <v>767</v>
      </c>
      <c r="C361" s="936">
        <v>6.208050550234824</v>
      </c>
      <c r="D361" s="658">
        <v>6.208050550234824</v>
      </c>
      <c r="E361" s="111">
        <v>6.208050550234824</v>
      </c>
      <c r="F361" s="111">
        <v>6.208050550234824</v>
      </c>
      <c r="G361" s="111">
        <v>6.208050550234824</v>
      </c>
      <c r="H361" s="111">
        <v>6.208050550234824</v>
      </c>
      <c r="I361" s="111">
        <v>6.208050550234824</v>
      </c>
      <c r="J361" s="111">
        <v>6.208050550234824</v>
      </c>
      <c r="K361" s="230">
        <v>7.0138960679360949</v>
      </c>
      <c r="L361" s="230">
        <v>7.0138960679360949</v>
      </c>
      <c r="M361" s="111">
        <v>6.208050550234824</v>
      </c>
      <c r="N361" s="111">
        <v>6.208050550234824</v>
      </c>
      <c r="O361" s="111">
        <v>6.208050550234824</v>
      </c>
      <c r="P361" s="111">
        <v>6.208050550234824</v>
      </c>
      <c r="Q361" s="111">
        <v>6.208050550234824</v>
      </c>
      <c r="R361" s="111">
        <v>6.208050550234824</v>
      </c>
      <c r="S361" s="111">
        <v>7.0138960679360949</v>
      </c>
      <c r="T361" s="1065">
        <v>7.0138960679360949</v>
      </c>
      <c r="U361" s="111"/>
      <c r="V361" s="111"/>
      <c r="W361" s="111"/>
      <c r="X361" s="111"/>
      <c r="Y361" s="111"/>
      <c r="AF361" s="230"/>
      <c r="AG361" s="230"/>
      <c r="AH361" s="230"/>
      <c r="AI361" s="511">
        <v>6.208050550234824</v>
      </c>
      <c r="AJ361" s="172">
        <v>6.208050550234824</v>
      </c>
      <c r="AK361" s="172">
        <v>6.208050550234824</v>
      </c>
      <c r="AL361" s="172">
        <v>6.208050550234824</v>
      </c>
      <c r="AM361" s="172">
        <v>6.208050550234824</v>
      </c>
      <c r="AN361" s="1067">
        <v>6.208050550234824</v>
      </c>
      <c r="AO361" s="172"/>
      <c r="AP361" s="172"/>
      <c r="AQ361" s="172"/>
      <c r="AR361" s="172"/>
      <c r="AS361" s="172"/>
      <c r="AT361" s="257">
        <v>7.0138960679360949</v>
      </c>
      <c r="AU361" s="230">
        <v>7.0138960679360949</v>
      </c>
      <c r="AV361" s="230">
        <v>6.208050550234824</v>
      </c>
      <c r="AW361" s="230">
        <v>6.208050550234824</v>
      </c>
      <c r="AX361" s="230">
        <v>6.208050550234824</v>
      </c>
      <c r="AY361" s="230">
        <v>6.208050550234824</v>
      </c>
      <c r="AZ361" s="230">
        <v>6.208050550234824</v>
      </c>
      <c r="BA361" s="230">
        <v>6.208050550234824</v>
      </c>
      <c r="BB361" s="1063"/>
      <c r="BC361" s="230"/>
      <c r="BD361" s="230"/>
      <c r="BE361" s="230"/>
      <c r="BF361" s="230"/>
      <c r="BG361" s="230"/>
      <c r="BH361" s="257">
        <v>6.208050550234824</v>
      </c>
      <c r="BI361" s="230">
        <v>6.208050550234824</v>
      </c>
      <c r="BJ361" s="230">
        <v>6.208050550234824</v>
      </c>
      <c r="BK361" s="230">
        <v>6.208050550234824</v>
      </c>
      <c r="BL361" s="230">
        <v>7.0138960679360949</v>
      </c>
      <c r="BM361" s="230">
        <v>6.208050550234824</v>
      </c>
      <c r="BN361" s="1225">
        <v>6.208050550234824</v>
      </c>
      <c r="BO361" s="864"/>
      <c r="BP361" s="864"/>
      <c r="BQ361" s="864"/>
      <c r="BR361" s="864"/>
      <c r="BS361" s="1179"/>
      <c r="BT361" s="864"/>
      <c r="BU361" s="864"/>
      <c r="BV361" s="864"/>
      <c r="BW361" s="864"/>
      <c r="BX361" s="864"/>
      <c r="BY361" s="935">
        <v>7.0138960679360949</v>
      </c>
      <c r="BZ361" s="230">
        <v>7.0138960679360949</v>
      </c>
      <c r="CA361" s="230">
        <v>7.0138960679360949</v>
      </c>
      <c r="CB361" s="230">
        <v>7.0138960679360949</v>
      </c>
      <c r="CC361" s="1063">
        <v>7.0138960679360949</v>
      </c>
      <c r="CD361" s="230"/>
      <c r="CE361" s="230"/>
      <c r="CF361" s="230"/>
      <c r="CG361" s="230"/>
      <c r="CH361" s="230"/>
      <c r="CI361" s="230"/>
      <c r="CJ361" s="230"/>
      <c r="CK361" s="257">
        <v>7.9869391614782632</v>
      </c>
      <c r="CL361" s="230">
        <v>7.9869391614782632</v>
      </c>
      <c r="CM361" s="230">
        <v>7.9869391614782632</v>
      </c>
      <c r="CN361" s="230">
        <v>7.9869391614782632</v>
      </c>
      <c r="CO361" s="1063">
        <v>7.9869391614782632</v>
      </c>
      <c r="CP361" s="230"/>
      <c r="CQ361" s="230"/>
      <c r="CR361" s="230"/>
      <c r="CS361" s="230"/>
      <c r="CT361" s="230"/>
      <c r="CU361" s="257">
        <v>7.9869391614782632</v>
      </c>
      <c r="CV361" s="230">
        <v>7.9869391614782632</v>
      </c>
      <c r="CW361" s="230">
        <v>7.9869391614782632</v>
      </c>
      <c r="CX361" s="1063">
        <v>7.9869391614782632</v>
      </c>
      <c r="DD361" s="985"/>
      <c r="DE361" s="864"/>
      <c r="DF361" s="864"/>
      <c r="DG361" s="864"/>
      <c r="DH361" s="864"/>
      <c r="DI361" s="864"/>
      <c r="DJ361" s="864"/>
      <c r="DK361" s="864"/>
      <c r="DL361" s="1126"/>
      <c r="DM361" s="864"/>
      <c r="DN361" s="864"/>
      <c r="DO361" s="864"/>
      <c r="DP361" s="864"/>
      <c r="DQ361" s="864"/>
      <c r="DR361" s="1012"/>
      <c r="DS361" s="864"/>
      <c r="DT361" s="864"/>
      <c r="DU361" s="864"/>
      <c r="DV361" s="864"/>
      <c r="DW361" s="864"/>
      <c r="DX361" s="1126"/>
      <c r="DY361" s="864"/>
      <c r="DZ361" s="864"/>
      <c r="EA361" s="864"/>
      <c r="EB361" s="864"/>
      <c r="EC361" s="864"/>
      <c r="ED361" s="257">
        <v>7.0138960679360949</v>
      </c>
      <c r="EE361" s="864"/>
      <c r="EF361" s="864"/>
      <c r="EG361" s="864"/>
      <c r="EH361" s="864"/>
      <c r="EI361" s="864"/>
      <c r="EJ361" s="864"/>
      <c r="EK361" s="864"/>
      <c r="EL361" s="1126"/>
      <c r="EM361" s="864"/>
      <c r="EN361" s="864"/>
      <c r="ER361" s="1253"/>
      <c r="ES361" s="257">
        <v>7.9869391614782632</v>
      </c>
      <c r="ET361" s="230">
        <v>7.9869391614782632</v>
      </c>
      <c r="EU361" s="230">
        <v>7.9869391614782632</v>
      </c>
      <c r="EV361" s="230"/>
      <c r="EW361" s="1131"/>
      <c r="EX361" s="580" t="s">
        <v>767</v>
      </c>
      <c r="EY361" s="230">
        <v>17.389142356050126</v>
      </c>
      <c r="EZ361" s="230">
        <v>17.389142356050126</v>
      </c>
      <c r="FA361" s="230">
        <v>17.389142356050126</v>
      </c>
      <c r="FB361" s="230">
        <v>17.389142356050126</v>
      </c>
      <c r="FC361" s="230">
        <v>17.389142356050126</v>
      </c>
      <c r="FD361" s="230">
        <v>17.389142356050126</v>
      </c>
      <c r="FE361" s="230">
        <v>17.389142356050126</v>
      </c>
      <c r="FF361" s="230">
        <v>17.389142356050126</v>
      </c>
      <c r="FG361" s="230">
        <v>17.389142356050126</v>
      </c>
      <c r="FH361" s="230">
        <v>17.389142356050126</v>
      </c>
      <c r="FI361" s="230">
        <v>17.389142356050126</v>
      </c>
      <c r="FJ361" s="230">
        <v>17.389142356050126</v>
      </c>
      <c r="FK361" s="230">
        <v>17.389142356050126</v>
      </c>
      <c r="FL361" s="230">
        <v>17.389142356050126</v>
      </c>
      <c r="FM361" s="230">
        <v>17.389142356050126</v>
      </c>
      <c r="FN361" s="230">
        <v>17.389142356050126</v>
      </c>
      <c r="FO361" s="230">
        <v>17.389142356050126</v>
      </c>
      <c r="FP361" s="230">
        <v>17.389142356050126</v>
      </c>
      <c r="FQ361" s="1385">
        <v>17.389142356050126</v>
      </c>
      <c r="FR361" s="230">
        <v>19.136501818084639</v>
      </c>
      <c r="FS361" s="230">
        <v>19.136501818084639</v>
      </c>
      <c r="FT361" s="230">
        <v>19.136501818084639</v>
      </c>
      <c r="FU361" s="230">
        <v>19.136501818084639</v>
      </c>
      <c r="FV361" s="230">
        <v>18.628071893452333</v>
      </c>
      <c r="FW361" s="230">
        <v>19.136501818084639</v>
      </c>
      <c r="FX361" s="230">
        <v>19.136501818084639</v>
      </c>
      <c r="FY361" s="230">
        <v>19.136501818084639</v>
      </c>
      <c r="FZ361" s="230">
        <v>18.628071893452333</v>
      </c>
      <c r="GA361" s="230">
        <v>18.628071893452333</v>
      </c>
      <c r="GB361" s="230">
        <v>19.136501818084639</v>
      </c>
      <c r="GC361" s="230">
        <v>18.628071893452333</v>
      </c>
      <c r="GD361" s="230">
        <v>18.628071893452333</v>
      </c>
      <c r="GE361" s="230">
        <v>18.628071893452333</v>
      </c>
      <c r="GF361" s="230">
        <v>18.628071893452333</v>
      </c>
      <c r="GG361" s="230">
        <v>18.628071893452333</v>
      </c>
      <c r="GH361" s="230">
        <v>18.628071893452333</v>
      </c>
      <c r="GI361" s="230">
        <v>19.136501818084639</v>
      </c>
      <c r="GJ361" s="230">
        <v>19.136501818084639</v>
      </c>
      <c r="GK361" s="230">
        <v>19.136501818084639</v>
      </c>
      <c r="GL361" s="230">
        <v>19.136501818084639</v>
      </c>
      <c r="GM361" s="165">
        <v>8.7183634725989716</v>
      </c>
      <c r="GN361" s="111">
        <v>8.7183634725989716</v>
      </c>
      <c r="GO361" s="111">
        <v>8.7183634725989716</v>
      </c>
      <c r="GP361" s="111">
        <v>8.7183634725989716</v>
      </c>
      <c r="GQ361" s="111">
        <v>8.7183634725989716</v>
      </c>
      <c r="GR361" s="111">
        <v>8.7183634725989716</v>
      </c>
      <c r="GS361" s="111">
        <v>8.7183634725989716</v>
      </c>
      <c r="GT361" s="111">
        <v>8.7183634725989716</v>
      </c>
      <c r="GU361" s="111">
        <v>8.7183634725989716</v>
      </c>
      <c r="GV361" s="111">
        <v>8.7183634725989716</v>
      </c>
      <c r="GW361" s="111">
        <v>8.7183634725989716</v>
      </c>
      <c r="GX361" s="111">
        <v>8.7183634725989716</v>
      </c>
      <c r="GY361" s="111">
        <v>8.7183634725989716</v>
      </c>
      <c r="GZ361" s="111">
        <v>8.7183634725989716</v>
      </c>
      <c r="HA361" s="111">
        <v>8.7183634725989716</v>
      </c>
      <c r="HB361" s="111">
        <v>8.7183634725989716</v>
      </c>
      <c r="HC361" s="111">
        <v>8.7183634725989716</v>
      </c>
      <c r="HD361" s="111">
        <v>8.7183634725989716</v>
      </c>
      <c r="HE361" s="111">
        <v>8.7183634725989716</v>
      </c>
      <c r="HF361" s="111">
        <v>8.7183634725989716</v>
      </c>
      <c r="HG361" s="111">
        <v>8.7183634725989716</v>
      </c>
      <c r="HH361" s="111">
        <v>8.7183634725989716</v>
      </c>
      <c r="HI361" s="230">
        <v>37.256143786904666</v>
      </c>
    </row>
    <row r="362" spans="1:217" s="60" customFormat="1" x14ac:dyDescent="0.25">
      <c r="A362" s="580" t="s">
        <v>768</v>
      </c>
      <c r="C362" s="936">
        <v>0.14982035210946831</v>
      </c>
      <c r="D362" s="658">
        <v>0.14982035210946831</v>
      </c>
      <c r="E362" s="111">
        <v>0.14982035210946831</v>
      </c>
      <c r="F362" s="111">
        <v>0.14982035210946831</v>
      </c>
      <c r="G362" s="111">
        <v>0.14982035210946831</v>
      </c>
      <c r="H362" s="111">
        <v>0.14982035210946831</v>
      </c>
      <c r="I362" s="111">
        <v>0.14982035210946831</v>
      </c>
      <c r="J362" s="111">
        <v>0.14982035210946831</v>
      </c>
      <c r="K362" s="230">
        <v>9.5782774449179264E-2</v>
      </c>
      <c r="L362" s="230">
        <v>9.5782774449179264E-2</v>
      </c>
      <c r="M362" s="111">
        <v>0.14982035210946831</v>
      </c>
      <c r="N362" s="111">
        <v>0.14982035210946831</v>
      </c>
      <c r="O362" s="111">
        <v>0.14982035210946831</v>
      </c>
      <c r="P362" s="111">
        <v>0.14982035210946831</v>
      </c>
      <c r="Q362" s="111">
        <v>0.14982035210946831</v>
      </c>
      <c r="R362" s="111">
        <v>0.14982035210946831</v>
      </c>
      <c r="S362" s="111">
        <v>9.5782774449179264E-2</v>
      </c>
      <c r="T362" s="1065">
        <v>9.5782774449179264E-2</v>
      </c>
      <c r="U362" s="111"/>
      <c r="V362" s="111"/>
      <c r="W362" s="111"/>
      <c r="X362" s="111"/>
      <c r="Y362" s="111"/>
      <c r="AF362" s="230"/>
      <c r="AG362" s="230"/>
      <c r="AH362" s="230"/>
      <c r="AI362" s="728">
        <v>0.14982035210946831</v>
      </c>
      <c r="AJ362" s="587">
        <v>0.14982035210946831</v>
      </c>
      <c r="AK362" s="587">
        <v>0.14982035210946831</v>
      </c>
      <c r="AL362" s="587">
        <v>0.14982035210946831</v>
      </c>
      <c r="AM362" s="587">
        <v>0.14982035210946831</v>
      </c>
      <c r="AN362" s="1034">
        <v>0.14982035210946831</v>
      </c>
      <c r="AO362" s="587"/>
      <c r="AP362" s="587"/>
      <c r="AQ362" s="587"/>
      <c r="AR362" s="587"/>
      <c r="AS362" s="587"/>
      <c r="AT362" s="257">
        <v>9.5782774449179264E-2</v>
      </c>
      <c r="AU362" s="230">
        <v>9.5782774449179264E-2</v>
      </c>
      <c r="AV362" s="230">
        <v>0.14982035210946831</v>
      </c>
      <c r="AW362" s="230">
        <v>0.14982035210946831</v>
      </c>
      <c r="AX362" s="230">
        <v>0.14982035210946831</v>
      </c>
      <c r="AY362" s="230">
        <v>0.14982035210946831</v>
      </c>
      <c r="AZ362" s="230">
        <v>0.14982035210946831</v>
      </c>
      <c r="BA362" s="230">
        <v>0.14982035210946831</v>
      </c>
      <c r="BB362" s="1063"/>
      <c r="BC362" s="230"/>
      <c r="BD362" s="230"/>
      <c r="BE362" s="230"/>
      <c r="BF362" s="230"/>
      <c r="BG362" s="230"/>
      <c r="BH362" s="257">
        <v>0.14982035210946831</v>
      </c>
      <c r="BI362" s="230">
        <v>0.14982035210946831</v>
      </c>
      <c r="BJ362" s="230">
        <v>0.14982035210946831</v>
      </c>
      <c r="BK362" s="230">
        <v>0.14982035210946831</v>
      </c>
      <c r="BL362" s="230">
        <v>9.5782774449179264E-2</v>
      </c>
      <c r="BM362" s="230">
        <v>0.14982035210946831</v>
      </c>
      <c r="BN362" s="1225">
        <v>0.14982035210946831</v>
      </c>
      <c r="BO362" s="864"/>
      <c r="BP362" s="864"/>
      <c r="BQ362" s="864"/>
      <c r="BR362" s="864"/>
      <c r="BS362" s="1179"/>
      <c r="BT362" s="864"/>
      <c r="BU362" s="864"/>
      <c r="BV362" s="864"/>
      <c r="BW362" s="864"/>
      <c r="BX362" s="864"/>
      <c r="BY362" s="935">
        <v>9.5782774449179264E-2</v>
      </c>
      <c r="BZ362" s="230">
        <v>9.5782774449179264E-2</v>
      </c>
      <c r="CA362" s="230">
        <v>9.5782774449179264E-2</v>
      </c>
      <c r="CB362" s="230">
        <v>9.5782774449179264E-2</v>
      </c>
      <c r="CC362" s="1063">
        <v>9.5782774449179264E-2</v>
      </c>
      <c r="CD362" s="230"/>
      <c r="CE362" s="230"/>
      <c r="CF362" s="230"/>
      <c r="CG362" s="230"/>
      <c r="CH362" s="230"/>
      <c r="CI362" s="230"/>
      <c r="CJ362" s="230"/>
      <c r="CK362" s="257">
        <v>1.8647940448809575E-2</v>
      </c>
      <c r="CL362" s="230">
        <v>1.8647940448809575E-2</v>
      </c>
      <c r="CM362" s="230">
        <v>1.8647940448809575E-2</v>
      </c>
      <c r="CN362" s="230">
        <v>1.8647940448809575E-2</v>
      </c>
      <c r="CO362" s="1063">
        <v>1.8647940448809575E-2</v>
      </c>
      <c r="CP362" s="230"/>
      <c r="CQ362" s="230"/>
      <c r="CR362" s="230"/>
      <c r="CS362" s="230"/>
      <c r="CT362" s="230"/>
      <c r="CU362" s="257">
        <v>1.8647940448809575E-2</v>
      </c>
      <c r="CV362" s="230">
        <v>1.8647940448809575E-2</v>
      </c>
      <c r="CW362" s="230">
        <v>1.8647940448809575E-2</v>
      </c>
      <c r="CX362" s="1063">
        <v>1.8647940448809575E-2</v>
      </c>
      <c r="DD362" s="985"/>
      <c r="DE362" s="864"/>
      <c r="DF362" s="864"/>
      <c r="DG362" s="864"/>
      <c r="DH362" s="864"/>
      <c r="DI362" s="864"/>
      <c r="DJ362" s="864"/>
      <c r="DK362" s="864"/>
      <c r="DL362" s="1126"/>
      <c r="DM362" s="864"/>
      <c r="DN362" s="864"/>
      <c r="DO362" s="864"/>
      <c r="DP362" s="864"/>
      <c r="DQ362" s="864"/>
      <c r="DR362" s="1012"/>
      <c r="DS362" s="864"/>
      <c r="DT362" s="864"/>
      <c r="DU362" s="864"/>
      <c r="DV362" s="864"/>
      <c r="DW362" s="864"/>
      <c r="DX362" s="1126"/>
      <c r="DY362" s="864"/>
      <c r="DZ362" s="864"/>
      <c r="EA362" s="864"/>
      <c r="EB362" s="864"/>
      <c r="EC362" s="864"/>
      <c r="ED362" s="257">
        <v>9.5782774449179264E-2</v>
      </c>
      <c r="EE362" s="864"/>
      <c r="EF362" s="864"/>
      <c r="EG362" s="864"/>
      <c r="EH362" s="864"/>
      <c r="EI362" s="864"/>
      <c r="EJ362" s="864"/>
      <c r="EK362" s="864"/>
      <c r="EL362" s="1126"/>
      <c r="EM362" s="864"/>
      <c r="EN362" s="864"/>
      <c r="ER362" s="1253"/>
      <c r="ES362" s="257">
        <v>1.8647940448809575E-2</v>
      </c>
      <c r="ET362" s="230">
        <v>1.8647940448809575E-2</v>
      </c>
      <c r="EU362" s="230">
        <v>1.8647940448809575E-2</v>
      </c>
      <c r="EV362" s="230"/>
      <c r="EW362" s="1131"/>
      <c r="EX362" s="580" t="s">
        <v>768</v>
      </c>
      <c r="EY362" s="230">
        <v>-0.28329224983875001</v>
      </c>
      <c r="EZ362" s="230">
        <v>-0.28329224983875001</v>
      </c>
      <c r="FA362" s="230">
        <v>-0.28329224983875001</v>
      </c>
      <c r="FB362" s="230">
        <v>-0.28329224983875001</v>
      </c>
      <c r="FC362" s="230">
        <v>-0.28329224983875001</v>
      </c>
      <c r="FD362" s="230">
        <v>-0.28329224983875001</v>
      </c>
      <c r="FE362" s="230">
        <v>-0.28329224983875001</v>
      </c>
      <c r="FF362" s="230">
        <v>-0.28329224983875001</v>
      </c>
      <c r="FG362" s="230">
        <v>-0.28329224983875001</v>
      </c>
      <c r="FH362" s="230">
        <v>-0.28329224983875001</v>
      </c>
      <c r="FI362" s="230">
        <v>-0.28329224983875001</v>
      </c>
      <c r="FJ362" s="230">
        <v>-0.28329224983875001</v>
      </c>
      <c r="FK362" s="230">
        <v>-0.28329224983875001</v>
      </c>
      <c r="FL362" s="230">
        <v>-0.28329224983875001</v>
      </c>
      <c r="FM362" s="230">
        <v>-0.28329224983875001</v>
      </c>
      <c r="FN362" s="230">
        <v>-0.28329224983875001</v>
      </c>
      <c r="FO362" s="230">
        <v>-0.28329224983875001</v>
      </c>
      <c r="FP362" s="230">
        <v>-0.28329224983875001</v>
      </c>
      <c r="FQ362" s="1385">
        <v>-0.28329224983875001</v>
      </c>
      <c r="FR362" s="658">
        <v>0.33182281464544872</v>
      </c>
      <c r="FS362" s="658">
        <v>0.33182281464544872</v>
      </c>
      <c r="FT362" s="658">
        <v>0.33182281464544872</v>
      </c>
      <c r="FU362" s="658">
        <v>0.33182281464544872</v>
      </c>
      <c r="FV362" s="658">
        <v>-0.35998736510694052</v>
      </c>
      <c r="FW362" s="658">
        <v>0.33182281464544872</v>
      </c>
      <c r="FX362" s="658">
        <v>0.33182281464544872</v>
      </c>
      <c r="FY362" s="658">
        <v>0.33182281464544872</v>
      </c>
      <c r="FZ362" s="658">
        <v>-0.35998736510694052</v>
      </c>
      <c r="GA362" s="658">
        <v>-0.35998736510694052</v>
      </c>
      <c r="GB362" s="658">
        <v>0.33182281464544872</v>
      </c>
      <c r="GC362" s="658">
        <v>-0.35998736510694052</v>
      </c>
      <c r="GD362" s="658">
        <v>-0.35998736510694052</v>
      </c>
      <c r="GE362" s="658">
        <v>-0.35998736510694052</v>
      </c>
      <c r="GF362" s="658">
        <v>-0.35998736510694052</v>
      </c>
      <c r="GG362" s="658">
        <v>-0.35998736510694052</v>
      </c>
      <c r="GH362" s="658">
        <v>-0.35998736510694052</v>
      </c>
      <c r="GI362" s="658">
        <v>0.33182281464544872</v>
      </c>
      <c r="GJ362" s="658">
        <v>0.33182281464544872</v>
      </c>
      <c r="GK362" s="658">
        <v>0.33182281464544872</v>
      </c>
      <c r="GL362" s="658">
        <v>0.33182281464544872</v>
      </c>
      <c r="GM362" s="165">
        <v>0.45830395357809373</v>
      </c>
      <c r="GN362" s="111">
        <v>0.45830395357809373</v>
      </c>
      <c r="GO362" s="111">
        <v>0.45830395357809373</v>
      </c>
      <c r="GP362" s="111">
        <v>0.45830395357809373</v>
      </c>
      <c r="GQ362" s="111">
        <v>0.45830395357809373</v>
      </c>
      <c r="GR362" s="111">
        <v>0.45830395357809373</v>
      </c>
      <c r="GS362" s="111">
        <v>0.45830395357809373</v>
      </c>
      <c r="GT362" s="111">
        <v>0.45830395357809373</v>
      </c>
      <c r="GU362" s="111">
        <v>0.45830395357809373</v>
      </c>
      <c r="GV362" s="111">
        <v>0.45830395357809373</v>
      </c>
      <c r="GW362" s="111">
        <v>0.45830395357809373</v>
      </c>
      <c r="GX362" s="111">
        <v>0.45830395357809373</v>
      </c>
      <c r="GY362" s="111">
        <v>0.45830395357809373</v>
      </c>
      <c r="GZ362" s="111">
        <v>0.45830395357809373</v>
      </c>
      <c r="HA362" s="111">
        <v>0.45830395357809373</v>
      </c>
      <c r="HB362" s="111">
        <v>0.45830395357809373</v>
      </c>
      <c r="HC362" s="111">
        <v>0.45830395357809373</v>
      </c>
      <c r="HD362" s="111">
        <v>0.45830395357809373</v>
      </c>
      <c r="HE362" s="111">
        <v>0.45830395357809373</v>
      </c>
      <c r="HF362" s="111">
        <v>0.45830395357809373</v>
      </c>
      <c r="HG362" s="111">
        <v>0.45830395357809373</v>
      </c>
      <c r="HH362" s="111">
        <v>0.45830395357809373</v>
      </c>
      <c r="HI362" s="658">
        <v>-0.71997473021388103</v>
      </c>
    </row>
    <row r="363" spans="1:217" s="60" customFormat="1" x14ac:dyDescent="0.25">
      <c r="A363" s="197"/>
      <c r="C363" s="936"/>
      <c r="D363" s="658"/>
      <c r="E363" s="111"/>
      <c r="F363" s="111"/>
      <c r="G363" s="111"/>
      <c r="H363" s="252"/>
      <c r="I363" s="252"/>
      <c r="J363" s="252"/>
      <c r="K363" s="172"/>
      <c r="L363" s="172"/>
      <c r="M363" s="111"/>
      <c r="N363" s="111"/>
      <c r="O363" s="111"/>
      <c r="P363" s="111"/>
      <c r="Q363" s="111"/>
      <c r="R363" s="111"/>
      <c r="S363" s="252"/>
      <c r="T363" s="1066"/>
      <c r="U363" s="252"/>
      <c r="V363" s="252"/>
      <c r="W363" s="252"/>
      <c r="X363" s="252"/>
      <c r="Y363" s="252"/>
      <c r="AF363" s="172"/>
      <c r="AG363" s="172"/>
      <c r="AH363" s="172"/>
      <c r="AI363" s="511"/>
      <c r="AJ363" s="172"/>
      <c r="AK363" s="172"/>
      <c r="AL363" s="172"/>
      <c r="AM363" s="172"/>
      <c r="AN363" s="1067"/>
      <c r="AO363" s="172"/>
      <c r="AP363" s="172"/>
      <c r="AQ363" s="172"/>
      <c r="AR363" s="172"/>
      <c r="AS363" s="172"/>
      <c r="AT363" s="511"/>
      <c r="AU363" s="172"/>
      <c r="AV363" s="172"/>
      <c r="AW363" s="172"/>
      <c r="AX363" s="172"/>
      <c r="AY363" s="230"/>
      <c r="AZ363" s="230"/>
      <c r="BA363" s="230"/>
      <c r="BB363" s="1063"/>
      <c r="BC363" s="230"/>
      <c r="BD363" s="230"/>
      <c r="BE363" s="230"/>
      <c r="BF363" s="230"/>
      <c r="BG363" s="230"/>
      <c r="BH363" s="257"/>
      <c r="BI363" s="230"/>
      <c r="BJ363" s="230"/>
      <c r="BK363" s="230"/>
      <c r="BL363" s="230"/>
      <c r="BM363" s="230"/>
      <c r="BN363" s="1225"/>
      <c r="BO363" s="864"/>
      <c r="BP363" s="864"/>
      <c r="BQ363" s="864"/>
      <c r="BR363" s="864"/>
      <c r="BS363" s="1179"/>
      <c r="BT363" s="864"/>
      <c r="BU363" s="864"/>
      <c r="BV363" s="864"/>
      <c r="BW363" s="864"/>
      <c r="BX363" s="864"/>
      <c r="BY363" s="935"/>
      <c r="BZ363" s="230"/>
      <c r="CA363" s="230"/>
      <c r="CB363" s="230"/>
      <c r="CC363" s="1063"/>
      <c r="CD363" s="230"/>
      <c r="CE363" s="230"/>
      <c r="CF363" s="230"/>
      <c r="CG363" s="230"/>
      <c r="CH363" s="230"/>
      <c r="CI363" s="230"/>
      <c r="CJ363" s="230"/>
      <c r="CK363" s="257"/>
      <c r="CL363" s="230"/>
      <c r="CM363" s="230"/>
      <c r="CN363" s="230"/>
      <c r="CO363" s="1063"/>
      <c r="CP363" s="230"/>
      <c r="CQ363" s="230"/>
      <c r="CR363" s="230"/>
      <c r="CS363" s="230"/>
      <c r="CT363" s="230"/>
      <c r="CU363" s="257"/>
      <c r="CV363" s="230"/>
      <c r="CW363" s="230"/>
      <c r="CX363" s="1063"/>
      <c r="DD363" s="985"/>
      <c r="DE363" s="864"/>
      <c r="DF363" s="864"/>
      <c r="DG363" s="864"/>
      <c r="DH363" s="864"/>
      <c r="DI363" s="864"/>
      <c r="DJ363" s="864"/>
      <c r="DK363" s="864"/>
      <c r="DL363" s="1126"/>
      <c r="DM363" s="864"/>
      <c r="DN363" s="864"/>
      <c r="DO363" s="864"/>
      <c r="DP363" s="864"/>
      <c r="DQ363" s="864"/>
      <c r="DR363" s="1012"/>
      <c r="DS363" s="864"/>
      <c r="DT363" s="864"/>
      <c r="DU363" s="864"/>
      <c r="DV363" s="864"/>
      <c r="DW363" s="864"/>
      <c r="DX363" s="1126"/>
      <c r="DY363" s="864"/>
      <c r="DZ363" s="864"/>
      <c r="EA363" s="864"/>
      <c r="EB363" s="864"/>
      <c r="EC363" s="864"/>
      <c r="ED363" s="257"/>
      <c r="EE363" s="864"/>
      <c r="EF363" s="864"/>
      <c r="EG363" s="864"/>
      <c r="EH363" s="864"/>
      <c r="EI363" s="864"/>
      <c r="EJ363" s="864"/>
      <c r="EK363" s="864"/>
      <c r="EL363" s="1126"/>
      <c r="EM363" s="864"/>
      <c r="EN363" s="864"/>
      <c r="ER363" s="1253"/>
      <c r="ES363" s="257"/>
      <c r="ET363" s="230"/>
      <c r="EU363" s="230"/>
      <c r="EV363" s="230"/>
      <c r="EW363" s="1131"/>
      <c r="EX363" s="197"/>
      <c r="EY363" s="230"/>
      <c r="EZ363" s="230"/>
      <c r="FA363" s="230"/>
      <c r="FB363" s="230"/>
      <c r="FC363" s="230"/>
      <c r="FD363" s="230"/>
      <c r="FE363" s="230"/>
      <c r="FF363" s="230"/>
      <c r="FG363" s="230"/>
      <c r="FH363" s="230"/>
      <c r="FI363" s="230"/>
      <c r="FJ363" s="230"/>
      <c r="FK363" s="230"/>
      <c r="FL363" s="230"/>
      <c r="FM363" s="230"/>
      <c r="FN363" s="230"/>
      <c r="FO363" s="230"/>
      <c r="FP363" s="658"/>
      <c r="FQ363" s="1386"/>
      <c r="FR363" s="658"/>
      <c r="FS363" s="658"/>
      <c r="FT363" s="658"/>
      <c r="FU363" s="658"/>
      <c r="FV363" s="658"/>
      <c r="FW363" s="658"/>
      <c r="FX363" s="658"/>
      <c r="FY363" s="658"/>
      <c r="FZ363" s="658"/>
      <c r="GA363" s="658"/>
      <c r="GB363" s="658"/>
      <c r="GC363" s="658"/>
      <c r="GD363" s="658"/>
      <c r="GE363" s="658"/>
      <c r="GF363" s="658"/>
      <c r="GG363" s="658"/>
      <c r="GH363" s="658"/>
      <c r="GI363" s="658"/>
      <c r="GJ363" s="658"/>
      <c r="GK363" s="658"/>
      <c r="GL363" s="658"/>
      <c r="GM363" s="59"/>
      <c r="HI363" s="658"/>
    </row>
    <row r="364" spans="1:217" s="60" customFormat="1" ht="21" x14ac:dyDescent="0.35">
      <c r="C364" s="936"/>
      <c r="H364" s="66"/>
      <c r="I364" s="66"/>
      <c r="J364" s="66"/>
      <c r="K364" s="66"/>
      <c r="L364" s="66"/>
      <c r="S364" s="66"/>
      <c r="T364" s="1067"/>
      <c r="U364" s="172"/>
      <c r="V364" s="172"/>
      <c r="W364" s="172"/>
      <c r="X364" s="172"/>
      <c r="Y364" s="172"/>
      <c r="AF364" s="66"/>
      <c r="AG364" s="66"/>
      <c r="AH364" s="66"/>
      <c r="AI364" s="511"/>
      <c r="AJ364" s="172"/>
      <c r="AK364" s="172"/>
      <c r="AL364" s="172"/>
      <c r="AM364" s="172"/>
      <c r="AN364" s="1067"/>
      <c r="AO364" s="172"/>
      <c r="AP364" s="172"/>
      <c r="AQ364" s="172"/>
      <c r="AR364" s="172"/>
      <c r="AS364" s="172"/>
      <c r="AT364" s="159"/>
      <c r="AU364" s="66"/>
      <c r="AV364" s="66"/>
      <c r="AW364" s="66"/>
      <c r="AX364" s="66"/>
      <c r="BB364" s="1060"/>
      <c r="BH364" s="59"/>
      <c r="BN364" s="1222"/>
      <c r="BO364" s="338"/>
      <c r="BP364" s="338"/>
      <c r="BQ364" s="338"/>
      <c r="BR364" s="338"/>
      <c r="BS364" s="1156"/>
      <c r="BT364" s="338"/>
      <c r="BU364" s="338"/>
      <c r="BV364" s="338"/>
      <c r="BW364" s="338"/>
      <c r="BX364" s="338"/>
      <c r="BY364" s="936"/>
      <c r="CC364" s="1060"/>
      <c r="CK364" s="59"/>
      <c r="CO364" s="1060"/>
      <c r="CU364" s="59"/>
      <c r="CX364" s="1060"/>
      <c r="DD364" s="293"/>
      <c r="DE364" s="338"/>
      <c r="DF364" s="338"/>
      <c r="DG364" s="338"/>
      <c r="DH364" s="338"/>
      <c r="DI364" s="338"/>
      <c r="DJ364" s="338"/>
      <c r="DK364" s="338"/>
      <c r="DL364" s="1103"/>
      <c r="DM364" s="338"/>
      <c r="DN364" s="338"/>
      <c r="DO364" s="338"/>
      <c r="DP364" s="338"/>
      <c r="DQ364" s="338"/>
      <c r="DR364" s="337"/>
      <c r="DS364" s="338"/>
      <c r="DT364" s="338"/>
      <c r="DU364" s="338"/>
      <c r="DV364" s="338"/>
      <c r="DW364" s="338"/>
      <c r="DX364" s="1103"/>
      <c r="DY364" s="338"/>
      <c r="DZ364" s="338"/>
      <c r="EA364" s="338"/>
      <c r="EB364" s="338"/>
      <c r="EC364" s="338"/>
      <c r="ED364" s="59"/>
      <c r="EE364" s="338"/>
      <c r="EF364" s="338"/>
      <c r="EG364" s="338"/>
      <c r="EH364" s="338"/>
      <c r="EI364" s="338"/>
      <c r="EJ364" s="338"/>
      <c r="EK364" s="338"/>
      <c r="EL364" s="1103"/>
      <c r="EM364" s="338"/>
      <c r="EN364" s="338"/>
      <c r="ER364" s="1253"/>
      <c r="ES364" s="59"/>
      <c r="EW364" s="1131"/>
      <c r="FP364" s="658"/>
      <c r="FQ364" s="1386"/>
      <c r="FV364" s="694" t="s">
        <v>995</v>
      </c>
      <c r="FW364" s="694" t="s">
        <v>997</v>
      </c>
      <c r="GM364" s="59"/>
    </row>
    <row r="365" spans="1:217" s="60" customFormat="1" x14ac:dyDescent="0.25">
      <c r="A365" s="648" t="s">
        <v>87</v>
      </c>
      <c r="B365" s="648"/>
      <c r="C365" s="59"/>
      <c r="H365" s="66"/>
      <c r="I365" s="66"/>
      <c r="J365" s="875"/>
      <c r="K365" s="66"/>
      <c r="L365" s="66"/>
      <c r="S365" s="66"/>
      <c r="T365" s="1067"/>
      <c r="U365" s="172"/>
      <c r="V365" s="172"/>
      <c r="W365" s="172"/>
      <c r="X365" s="172"/>
      <c r="Y365" s="172"/>
      <c r="AF365" s="66"/>
      <c r="AG365" s="66"/>
      <c r="AH365" s="66"/>
      <c r="AI365" s="952"/>
      <c r="AJ365" s="876"/>
      <c r="AK365" s="876"/>
      <c r="AL365" s="876"/>
      <c r="AM365" s="876"/>
      <c r="AN365" s="1093"/>
      <c r="AO365" s="876"/>
      <c r="AP365" s="876"/>
      <c r="AQ365" s="876"/>
      <c r="AR365" s="876"/>
      <c r="AS365" s="876"/>
      <c r="AT365" s="159"/>
      <c r="AU365" s="66"/>
      <c r="AV365" s="66"/>
      <c r="AW365" s="66"/>
      <c r="AX365" s="66"/>
      <c r="BB365" s="1060"/>
      <c r="BH365" s="59"/>
      <c r="BN365" s="1222"/>
      <c r="BO365" s="338"/>
      <c r="BP365" s="338"/>
      <c r="BQ365" s="338"/>
      <c r="BR365" s="338"/>
      <c r="BS365" s="1156"/>
      <c r="BT365" s="338"/>
      <c r="BU365" s="338"/>
      <c r="BV365" s="338"/>
      <c r="BW365" s="338"/>
      <c r="BX365" s="338"/>
      <c r="BY365" s="59"/>
      <c r="CC365" s="1060"/>
      <c r="CK365" s="59"/>
      <c r="CO365" s="1060"/>
      <c r="CU365" s="59"/>
      <c r="CX365" s="1060"/>
      <c r="DD365" s="293"/>
      <c r="DE365" s="338"/>
      <c r="DF365" s="338"/>
      <c r="DG365" s="338"/>
      <c r="DH365" s="338"/>
      <c r="DI365" s="338"/>
      <c r="DJ365" s="338"/>
      <c r="DK365" s="338"/>
      <c r="DL365" s="1103"/>
      <c r="DM365" s="338"/>
      <c r="DN365" s="338"/>
      <c r="DO365" s="338"/>
      <c r="DP365" s="338"/>
      <c r="DQ365" s="338"/>
      <c r="DR365" s="337"/>
      <c r="DS365" s="338"/>
      <c r="DT365" s="338"/>
      <c r="DU365" s="338"/>
      <c r="DV365" s="338"/>
      <c r="DW365" s="338"/>
      <c r="DX365" s="1103"/>
      <c r="DY365" s="338"/>
      <c r="DZ365" s="338"/>
      <c r="EA365" s="338"/>
      <c r="EB365" s="338"/>
      <c r="EC365" s="338"/>
      <c r="ED365" s="59"/>
      <c r="EE365" s="338"/>
      <c r="EF365" s="338"/>
      <c r="EG365" s="338"/>
      <c r="EH365" s="338"/>
      <c r="EI365" s="338"/>
      <c r="EJ365" s="338"/>
      <c r="EK365" s="338"/>
      <c r="EL365" s="1103"/>
      <c r="EM365" s="338"/>
      <c r="EN365" s="338"/>
      <c r="ER365" s="1253"/>
      <c r="ES365" s="59"/>
      <c r="EW365" s="1131"/>
      <c r="EX365" s="648" t="s">
        <v>87</v>
      </c>
      <c r="FQ365" s="1379"/>
      <c r="FR365" s="834"/>
      <c r="FS365" s="834"/>
      <c r="FT365" s="834"/>
      <c r="FU365" s="834"/>
      <c r="FV365" s="834"/>
      <c r="FW365" s="834"/>
      <c r="FX365" s="834"/>
      <c r="FY365" s="834"/>
      <c r="FZ365" s="834"/>
      <c r="GA365" s="834"/>
      <c r="GB365" s="834"/>
      <c r="GC365" s="834"/>
      <c r="GD365" s="834"/>
      <c r="GE365" s="834"/>
      <c r="GF365" s="834"/>
      <c r="GG365" s="834"/>
      <c r="GH365" s="834"/>
      <c r="GI365" s="834"/>
      <c r="GJ365" s="834"/>
      <c r="GK365" s="834"/>
      <c r="GL365" s="834"/>
      <c r="GM365" s="59"/>
      <c r="HI365" s="834"/>
    </row>
    <row r="366" spans="1:217" s="60" customFormat="1" x14ac:dyDescent="0.25">
      <c r="A366" s="837" t="s">
        <v>195</v>
      </c>
      <c r="B366" s="637">
        <f t="shared" ref="B366:AZ366" si="433">IF(B268=0,"",B$97*((B321*B268)+B322))</f>
        <v>5.0389610389610373E-2</v>
      </c>
      <c r="C366" s="937">
        <f t="shared" si="433"/>
        <v>7.5283156871527521E-4</v>
      </c>
      <c r="D366" s="94">
        <f t="shared" si="433"/>
        <v>9.0175378870655009E-4</v>
      </c>
      <c r="E366" s="94">
        <f t="shared" si="433"/>
        <v>3.012018731447856E-4</v>
      </c>
      <c r="F366" s="94">
        <f t="shared" ref="F366:M366" si="434">IF(F268=0,"",F$97*((F321*F268)+F322))</f>
        <v>5.0089456621853331E-4</v>
      </c>
      <c r="G366" s="94">
        <f t="shared" si="434"/>
        <v>7.3603056491249052E-4</v>
      </c>
      <c r="H366" s="874">
        <f t="shared" si="434"/>
        <v>5.4957916131479704E-4</v>
      </c>
      <c r="I366" s="874">
        <f t="shared" si="434"/>
        <v>3.7042417096634802E-4</v>
      </c>
      <c r="J366" s="874">
        <f t="shared" si="434"/>
        <v>3.4433863028112137E-4</v>
      </c>
      <c r="K366" s="874">
        <f t="shared" si="434"/>
        <v>7.3730116362286967E-5</v>
      </c>
      <c r="L366" s="874">
        <f t="shared" si="434"/>
        <v>3.6528208931867141E-4</v>
      </c>
      <c r="M366" s="94">
        <f t="shared" si="434"/>
        <v>5.3291666545257925E-4</v>
      </c>
      <c r="N366" s="94">
        <f t="shared" si="433"/>
        <v>5.4774401864967921E-4</v>
      </c>
      <c r="O366" s="94">
        <f t="shared" si="433"/>
        <v>4.7080442249560953E-4</v>
      </c>
      <c r="P366" s="94">
        <f t="shared" si="433"/>
        <v>3.692696935832358E-4</v>
      </c>
      <c r="Q366" s="94">
        <f t="shared" si="433"/>
        <v>3.2062333497793338E-4</v>
      </c>
      <c r="R366" s="94">
        <f t="shared" si="433"/>
        <v>6.9731845628426487E-4</v>
      </c>
      <c r="S366" s="874">
        <f t="shared" si="433"/>
        <v>5.0280085248498654E-4</v>
      </c>
      <c r="T366" s="1068">
        <f t="shared" si="433"/>
        <v>2.9896133288262786E-4</v>
      </c>
      <c r="U366" s="874"/>
      <c r="V366" s="874"/>
      <c r="W366" s="874"/>
      <c r="X366" s="874"/>
      <c r="Y366" s="874"/>
      <c r="AF366" s="874"/>
      <c r="AG366" s="874"/>
      <c r="AH366" s="874"/>
      <c r="AI366" s="953" t="str">
        <f t="shared" si="433"/>
        <v/>
      </c>
      <c r="AJ366" s="874" t="str">
        <f t="shared" si="433"/>
        <v/>
      </c>
      <c r="AK366" s="874" t="str">
        <f t="shared" si="433"/>
        <v/>
      </c>
      <c r="AL366" s="874" t="str">
        <f t="shared" si="433"/>
        <v/>
      </c>
      <c r="AM366" s="874" t="str">
        <f t="shared" si="433"/>
        <v/>
      </c>
      <c r="AN366" s="1068" t="str">
        <f t="shared" si="433"/>
        <v/>
      </c>
      <c r="AO366" s="874"/>
      <c r="AP366" s="874"/>
      <c r="AQ366" s="874"/>
      <c r="AR366" s="874"/>
      <c r="AS366" s="874"/>
      <c r="AT366" s="953" t="str">
        <f t="shared" si="433"/>
        <v/>
      </c>
      <c r="AU366" s="874" t="str">
        <f t="shared" si="433"/>
        <v/>
      </c>
      <c r="AV366" s="874" t="str">
        <f t="shared" si="433"/>
        <v/>
      </c>
      <c r="AW366" s="874" t="str">
        <f t="shared" si="433"/>
        <v/>
      </c>
      <c r="AX366" s="874" t="str">
        <f t="shared" si="433"/>
        <v/>
      </c>
      <c r="AY366" s="94" t="str">
        <f t="shared" si="433"/>
        <v/>
      </c>
      <c r="AZ366" s="94" t="str">
        <f t="shared" si="433"/>
        <v/>
      </c>
      <c r="BA366" s="94" t="str">
        <f t="shared" ref="BA366:CV366" si="435">IF(BA268=0,"",BA$97*((BA321*BA268)+BA322))</f>
        <v/>
      </c>
      <c r="BB366" s="1070" t="str">
        <f t="shared" si="435"/>
        <v/>
      </c>
      <c r="BC366" s="94"/>
      <c r="BD366" s="94"/>
      <c r="BE366" s="94"/>
      <c r="BF366" s="94"/>
      <c r="BG366" s="94"/>
      <c r="BH366" s="93" t="str">
        <f t="shared" si="435"/>
        <v/>
      </c>
      <c r="BI366" s="94" t="str">
        <f t="shared" si="435"/>
        <v/>
      </c>
      <c r="BJ366" s="94" t="str">
        <f t="shared" si="435"/>
        <v/>
      </c>
      <c r="BK366" s="94" t="str">
        <f t="shared" si="435"/>
        <v/>
      </c>
      <c r="BL366" s="94" t="str">
        <f t="shared" si="435"/>
        <v/>
      </c>
      <c r="BM366" s="94" t="str">
        <f>IF(BM268=0,"",BM$97*((BM321*BM268)+BM322))</f>
        <v/>
      </c>
      <c r="BN366" s="1226" t="str">
        <f>IF(BN268=0,"",BN$97*((BN321*BN268)+BN322))</f>
        <v/>
      </c>
      <c r="BO366" s="858"/>
      <c r="BP366" s="858"/>
      <c r="BQ366" s="858"/>
      <c r="BR366" s="858"/>
      <c r="BS366" s="1173"/>
      <c r="BT366" s="858"/>
      <c r="BU366" s="858"/>
      <c r="BV366" s="858"/>
      <c r="BW366" s="858"/>
      <c r="BX366" s="858"/>
      <c r="BY366" s="937" t="str">
        <f t="shared" si="435"/>
        <v/>
      </c>
      <c r="BZ366" s="94" t="str">
        <f t="shared" si="435"/>
        <v/>
      </c>
      <c r="CA366" s="94" t="str">
        <f t="shared" si="435"/>
        <v/>
      </c>
      <c r="CB366" s="94" t="str">
        <f t="shared" si="435"/>
        <v/>
      </c>
      <c r="CC366" s="1070" t="str">
        <f t="shared" si="435"/>
        <v/>
      </c>
      <c r="CD366" s="94"/>
      <c r="CE366" s="94"/>
      <c r="CF366" s="94"/>
      <c r="CG366" s="94"/>
      <c r="CH366" s="94"/>
      <c r="CI366" s="94"/>
      <c r="CJ366" s="94"/>
      <c r="CK366" s="93" t="str">
        <f t="shared" si="435"/>
        <v/>
      </c>
      <c r="CL366" s="94" t="str">
        <f>IF(CL268=0,"",CL$97*((CL321*CL268)+CL322))</f>
        <v/>
      </c>
      <c r="CM366" s="94" t="str">
        <f t="shared" si="435"/>
        <v/>
      </c>
      <c r="CN366" s="94" t="str">
        <f t="shared" si="435"/>
        <v/>
      </c>
      <c r="CO366" s="1070" t="str">
        <f t="shared" si="435"/>
        <v/>
      </c>
      <c r="CP366" s="94"/>
      <c r="CQ366" s="94"/>
      <c r="CR366" s="94"/>
      <c r="CS366" s="94"/>
      <c r="CT366" s="94"/>
      <c r="CU366" s="93" t="str">
        <f t="shared" si="435"/>
        <v/>
      </c>
      <c r="CV366" s="94" t="str">
        <f t="shared" si="435"/>
        <v/>
      </c>
      <c r="CW366" s="94" t="str">
        <f>IF(CW268=0,"",CW$97*((CW321*CW268)+CW322))</f>
        <v/>
      </c>
      <c r="CX366" s="1070" t="str">
        <f>IF(CX268=0,"",CX$97*((CX321*CX268)+CX322))</f>
        <v/>
      </c>
      <c r="DD366" s="979"/>
      <c r="DE366" s="858"/>
      <c r="DF366" s="858"/>
      <c r="DG366" s="858"/>
      <c r="DH366" s="858"/>
      <c r="DI366" s="858"/>
      <c r="DJ366" s="858"/>
      <c r="DK366" s="858"/>
      <c r="DL366" s="1120"/>
      <c r="DM366" s="858"/>
      <c r="DN366" s="858"/>
      <c r="DO366" s="858"/>
      <c r="DP366" s="858"/>
      <c r="DQ366" s="858"/>
      <c r="DR366" s="1006"/>
      <c r="DS366" s="858"/>
      <c r="DT366" s="858"/>
      <c r="DU366" s="858"/>
      <c r="DV366" s="858"/>
      <c r="DW366" s="858"/>
      <c r="DX366" s="1120"/>
      <c r="DY366" s="858"/>
      <c r="DZ366" s="858"/>
      <c r="EA366" s="858"/>
      <c r="EB366" s="858"/>
      <c r="EC366" s="858"/>
      <c r="ED366" s="93" t="str">
        <f>IF(ED268=0,"",ED$97*((ED321*ED268)+ED322))</f>
        <v/>
      </c>
      <c r="EE366" s="858"/>
      <c r="EF366" s="858"/>
      <c r="EG366" s="858"/>
      <c r="EH366" s="858"/>
      <c r="EI366" s="858"/>
      <c r="EJ366" s="858"/>
      <c r="EK366" s="858"/>
      <c r="EL366" s="1120"/>
      <c r="EM366" s="858"/>
      <c r="EN366" s="858"/>
      <c r="ER366" s="1253"/>
      <c r="ES366" s="93" t="str">
        <f>IF(ES268=0,"",ES$97*((ES321*ES268)+ES322))</f>
        <v/>
      </c>
      <c r="ET366" s="94" t="str">
        <f>IF(ET268=0,"",ET$97*((ET321*ET268)+ET322))</f>
        <v/>
      </c>
      <c r="EU366" s="94" t="str">
        <f>IF(EU268=0,"",EU$97*((EU321*EU268)+EU322))</f>
        <v/>
      </c>
      <c r="EV366" s="94"/>
      <c r="EW366" s="1131"/>
      <c r="EX366" s="837" t="s">
        <v>195</v>
      </c>
      <c r="EY366" s="262">
        <f t="shared" ref="EY366:FO366" si="436">IF(EY268=0,"",EY$97*((EY321*EY268)+EY322))</f>
        <v>5.027064115241314E-4</v>
      </c>
      <c r="EZ366" s="262">
        <f t="shared" si="436"/>
        <v>1.5650973866591675E-3</v>
      </c>
      <c r="FA366" s="262">
        <f t="shared" si="436"/>
        <v>8.3643499964322545E-4</v>
      </c>
      <c r="FB366" s="262">
        <f t="shared" si="436"/>
        <v>8.5745860282699163E-4</v>
      </c>
      <c r="FC366" s="262">
        <f t="shared" si="436"/>
        <v>7.8061519739245158E-4</v>
      </c>
      <c r="FD366" s="262">
        <f t="shared" si="436"/>
        <v>1.0629786371249906E-3</v>
      </c>
      <c r="FE366" s="262">
        <f t="shared" si="436"/>
        <v>6.6473182246687174E-4</v>
      </c>
      <c r="FF366" s="262">
        <f t="shared" si="436"/>
        <v>1.1195417546939598E-3</v>
      </c>
      <c r="FG366" s="262">
        <f t="shared" si="436"/>
        <v>8.303211909606689E-4</v>
      </c>
      <c r="FH366" s="262">
        <f t="shared" si="436"/>
        <v>2.9491729775096517E-4</v>
      </c>
      <c r="FI366" s="262">
        <f t="shared" si="436"/>
        <v>5.2368453243535975E-4</v>
      </c>
      <c r="FJ366" s="262">
        <f t="shared" si="436"/>
        <v>1.1770232338724235E-3</v>
      </c>
      <c r="FK366" s="262">
        <f t="shared" si="436"/>
        <v>8.9067736029726163E-4</v>
      </c>
      <c r="FL366" s="262">
        <f t="shared" si="436"/>
        <v>2.1940592618577863E-3</v>
      </c>
      <c r="FM366" s="262">
        <f t="shared" si="436"/>
        <v>9.596247615997768E-4</v>
      </c>
      <c r="FN366" s="262">
        <f t="shared" si="436"/>
        <v>1.1890623639326272E-3</v>
      </c>
      <c r="FO366" s="262">
        <f t="shared" si="436"/>
        <v>6.6945778412605416E-4</v>
      </c>
      <c r="FP366" s="262" t="str">
        <f t="shared" ref="FP366:FQ366" si="437">IF(FP268=0,"",FP$97*((FP321*FP268)+FP322))</f>
        <v/>
      </c>
      <c r="FQ366" s="1387" t="str">
        <f t="shared" si="437"/>
        <v/>
      </c>
      <c r="FR366" s="834" t="str">
        <f t="shared" ref="FR366:GL366" si="438">IF(FR268=0,"",FR$97*((FR321*FR268)+FR322))</f>
        <v/>
      </c>
      <c r="FS366" s="834" t="str">
        <f t="shared" si="438"/>
        <v/>
      </c>
      <c r="FT366" s="834" t="str">
        <f t="shared" si="438"/>
        <v/>
      </c>
      <c r="FU366" s="834" t="str">
        <f t="shared" si="438"/>
        <v/>
      </c>
      <c r="FV366" s="834" t="str">
        <f t="shared" si="438"/>
        <v/>
      </c>
      <c r="FW366" s="834" t="str">
        <f t="shared" si="438"/>
        <v/>
      </c>
      <c r="FX366" s="834" t="str">
        <f t="shared" si="438"/>
        <v/>
      </c>
      <c r="FY366" s="834" t="str">
        <f t="shared" si="438"/>
        <v/>
      </c>
      <c r="FZ366" s="834" t="str">
        <f t="shared" si="438"/>
        <v/>
      </c>
      <c r="GA366" s="834" t="str">
        <f t="shared" si="438"/>
        <v/>
      </c>
      <c r="GB366" s="834" t="str">
        <f t="shared" si="438"/>
        <v/>
      </c>
      <c r="GC366" s="834" t="str">
        <f t="shared" si="438"/>
        <v/>
      </c>
      <c r="GD366" s="834" t="str">
        <f t="shared" si="438"/>
        <v/>
      </c>
      <c r="GE366" s="834" t="str">
        <f t="shared" si="438"/>
        <v/>
      </c>
      <c r="GF366" s="834" t="str">
        <f t="shared" si="438"/>
        <v/>
      </c>
      <c r="GG366" s="834" t="str">
        <f t="shared" si="438"/>
        <v/>
      </c>
      <c r="GH366" s="834" t="str">
        <f t="shared" si="438"/>
        <v/>
      </c>
      <c r="GI366" s="834" t="str">
        <f t="shared" si="438"/>
        <v/>
      </c>
      <c r="GJ366" s="834" t="str">
        <f t="shared" si="438"/>
        <v/>
      </c>
      <c r="GK366" s="834" t="str">
        <f t="shared" si="438"/>
        <v/>
      </c>
      <c r="GL366" s="834" t="str">
        <f t="shared" si="438"/>
        <v/>
      </c>
      <c r="GM366" s="59">
        <f>IF(GM268=0,"",GM$97*((GM321*GM268)+GM322))</f>
        <v>2.0004845486981128E-3</v>
      </c>
      <c r="GN366" s="60">
        <f t="shared" ref="GN366:HH366" si="439">IF(GN268=0,"",GN$97*((GN321*GN268)+GN322))</f>
        <v>2.7241249642305722E-3</v>
      </c>
      <c r="GO366" s="60">
        <f t="shared" si="439"/>
        <v>1.0830432674692051E-3</v>
      </c>
      <c r="GP366" s="60">
        <f t="shared" si="439"/>
        <v>4.8711636870885994E-4</v>
      </c>
      <c r="GQ366" s="60">
        <f t="shared" si="439"/>
        <v>1.7499674512520423E-3</v>
      </c>
      <c r="GR366" s="60">
        <f t="shared" si="439"/>
        <v>4.6219782390542811E-4</v>
      </c>
      <c r="GS366" s="60">
        <f t="shared" si="439"/>
        <v>6.7473620857314378E-4</v>
      </c>
      <c r="GT366" s="60">
        <f t="shared" si="439"/>
        <v>5.8673665543739579E-4</v>
      </c>
      <c r="GU366" s="60">
        <f t="shared" si="439"/>
        <v>5.3529410660664979E-4</v>
      </c>
      <c r="GV366" s="60">
        <f t="shared" si="439"/>
        <v>3.8533861224826277E-4</v>
      </c>
      <c r="GW366" s="60">
        <f t="shared" si="439"/>
        <v>4.8826109202098565E-4</v>
      </c>
      <c r="GX366" s="60">
        <f t="shared" si="439"/>
        <v>2.3894465647089011E-3</v>
      </c>
      <c r="GY366" s="60">
        <f t="shared" si="439"/>
        <v>8.2572940938860817E-4</v>
      </c>
      <c r="GZ366" s="60" t="e">
        <f t="shared" si="439"/>
        <v>#DIV/0!</v>
      </c>
      <c r="HA366" s="60">
        <f t="shared" si="439"/>
        <v>3.3317559465479308E-3</v>
      </c>
      <c r="HB366" s="60">
        <f t="shared" si="439"/>
        <v>1.3966636624808421E-3</v>
      </c>
      <c r="HC366" s="60">
        <f t="shared" si="439"/>
        <v>1.3826119561494807E-3</v>
      </c>
      <c r="HD366" s="60">
        <f t="shared" si="439"/>
        <v>1.8080571614436404E-3</v>
      </c>
      <c r="HE366" s="60">
        <f t="shared" si="439"/>
        <v>1.8317102676565467E-3</v>
      </c>
      <c r="HF366" s="60">
        <f t="shared" si="439"/>
        <v>1.0374014909324137E-3</v>
      </c>
      <c r="HG366" s="60" t="e">
        <f t="shared" si="439"/>
        <v>#DIV/0!</v>
      </c>
      <c r="HH366" s="60" t="e">
        <f t="shared" si="439"/>
        <v>#DIV/0!</v>
      </c>
      <c r="HI366" s="834" t="str">
        <f>IF(HI268=0,"",HI$97*((HI321*HI268)+HI322))</f>
        <v/>
      </c>
    </row>
    <row r="367" spans="1:217" s="60" customFormat="1" x14ac:dyDescent="0.25">
      <c r="A367" s="66" t="s">
        <v>79</v>
      </c>
      <c r="B367" s="638"/>
      <c r="C367" s="937">
        <f t="shared" ref="C367:BA367" si="440">IF(C269=0,"",C$97*((C323*C269)+C324))</f>
        <v>7.5356399253950009E-4</v>
      </c>
      <c r="D367" s="94">
        <f t="shared" si="440"/>
        <v>8.5564509919912291E-4</v>
      </c>
      <c r="E367" s="94">
        <f t="shared" si="440"/>
        <v>4.144678097364378E-4</v>
      </c>
      <c r="F367" s="94">
        <f t="shared" ref="F367:M367" si="441">IF(F269=0,"",F$97*((F323*F269)+F324))</f>
        <v>9.0435964265731862E-4</v>
      </c>
      <c r="G367" s="94">
        <f t="shared" si="441"/>
        <v>9.3659593909987352E-4</v>
      </c>
      <c r="H367" s="874">
        <f t="shared" si="441"/>
        <v>6.2761778094225674E-4</v>
      </c>
      <c r="I367" s="874">
        <f t="shared" si="441"/>
        <v>4.2215394049331987E-4</v>
      </c>
      <c r="J367" s="874">
        <f t="shared" si="441"/>
        <v>5.1329665448240187E-4</v>
      </c>
      <c r="K367" s="874">
        <f t="shared" si="441"/>
        <v>4.4394034171005818E-4</v>
      </c>
      <c r="L367" s="874">
        <f t="shared" si="441"/>
        <v>4.1552247040928573E-4</v>
      </c>
      <c r="M367" s="94">
        <f t="shared" si="441"/>
        <v>7.2637837356847299E-4</v>
      </c>
      <c r="N367" s="94">
        <f t="shared" si="440"/>
        <v>7.1548941761587432E-4</v>
      </c>
      <c r="O367" s="94">
        <f t="shared" si="440"/>
        <v>6.4989768646254824E-4</v>
      </c>
      <c r="P367" s="94">
        <f t="shared" si="440"/>
        <v>7.6763713719153227E-4</v>
      </c>
      <c r="Q367" s="94">
        <f t="shared" si="440"/>
        <v>3.691170510050934E-4</v>
      </c>
      <c r="R367" s="94">
        <f t="shared" si="440"/>
        <v>8.1672994077352243E-4</v>
      </c>
      <c r="S367" s="874">
        <f t="shared" si="440"/>
        <v>6.3264874770469165E-4</v>
      </c>
      <c r="T367" s="1068">
        <f t="shared" si="440"/>
        <v>3.2124037856787175E-4</v>
      </c>
      <c r="U367" s="874"/>
      <c r="V367" s="874"/>
      <c r="W367" s="874"/>
      <c r="X367" s="874"/>
      <c r="Y367" s="874"/>
      <c r="AF367" s="874"/>
      <c r="AG367" s="874"/>
      <c r="AH367" s="874"/>
      <c r="AI367" s="953" t="str">
        <f t="shared" si="440"/>
        <v/>
      </c>
      <c r="AJ367" s="874" t="str">
        <f t="shared" si="440"/>
        <v/>
      </c>
      <c r="AK367" s="874" t="str">
        <f t="shared" si="440"/>
        <v/>
      </c>
      <c r="AL367" s="874" t="str">
        <f t="shared" si="440"/>
        <v/>
      </c>
      <c r="AM367" s="874" t="str">
        <f t="shared" si="440"/>
        <v/>
      </c>
      <c r="AN367" s="1068" t="str">
        <f t="shared" si="440"/>
        <v/>
      </c>
      <c r="AO367" s="874"/>
      <c r="AP367" s="874"/>
      <c r="AQ367" s="874"/>
      <c r="AR367" s="874"/>
      <c r="AS367" s="874"/>
      <c r="AT367" s="953" t="str">
        <f t="shared" si="440"/>
        <v/>
      </c>
      <c r="AU367" s="874" t="str">
        <f t="shared" si="440"/>
        <v/>
      </c>
      <c r="AV367" s="874" t="str">
        <f t="shared" si="440"/>
        <v/>
      </c>
      <c r="AW367" s="874" t="str">
        <f t="shared" si="440"/>
        <v/>
      </c>
      <c r="AX367" s="874" t="str">
        <f t="shared" si="440"/>
        <v/>
      </c>
      <c r="AY367" s="94" t="str">
        <f t="shared" si="440"/>
        <v/>
      </c>
      <c r="AZ367" s="94" t="str">
        <f t="shared" si="440"/>
        <v/>
      </c>
      <c r="BA367" s="94" t="str">
        <f t="shared" si="440"/>
        <v/>
      </c>
      <c r="BB367" s="1070" t="str">
        <f t="shared" ref="BB367:CV367" si="442">IF(BB269=0,"",BB$97*((BB323*BB269)+BB324))</f>
        <v/>
      </c>
      <c r="BC367" s="94"/>
      <c r="BD367" s="94"/>
      <c r="BE367" s="94"/>
      <c r="BF367" s="94"/>
      <c r="BG367" s="94"/>
      <c r="BH367" s="93" t="str">
        <f t="shared" si="442"/>
        <v/>
      </c>
      <c r="BI367" s="94" t="str">
        <f t="shared" si="442"/>
        <v/>
      </c>
      <c r="BJ367" s="94" t="str">
        <f t="shared" si="442"/>
        <v/>
      </c>
      <c r="BK367" s="94" t="str">
        <f t="shared" si="442"/>
        <v/>
      </c>
      <c r="BL367" s="94" t="str">
        <f t="shared" si="442"/>
        <v/>
      </c>
      <c r="BM367" s="94" t="str">
        <f>IF(BM269=0,"",BM$97*((BM323*BM269)+BM324))</f>
        <v/>
      </c>
      <c r="BN367" s="1226" t="str">
        <f>IF(BN269=0,"",BN$97*((BN323*BN269)+BN324))</f>
        <v/>
      </c>
      <c r="BO367" s="858"/>
      <c r="BP367" s="858"/>
      <c r="BQ367" s="858"/>
      <c r="BR367" s="858"/>
      <c r="BS367" s="1173"/>
      <c r="BT367" s="858"/>
      <c r="BU367" s="858"/>
      <c r="BV367" s="858"/>
      <c r="BW367" s="858"/>
      <c r="BX367" s="858"/>
      <c r="BY367" s="937" t="str">
        <f t="shared" si="442"/>
        <v/>
      </c>
      <c r="BZ367" s="94" t="str">
        <f t="shared" si="442"/>
        <v/>
      </c>
      <c r="CA367" s="94" t="str">
        <f t="shared" si="442"/>
        <v/>
      </c>
      <c r="CB367" s="94" t="str">
        <f t="shared" si="442"/>
        <v/>
      </c>
      <c r="CC367" s="1070" t="str">
        <f t="shared" si="442"/>
        <v/>
      </c>
      <c r="CD367" s="94"/>
      <c r="CE367" s="94"/>
      <c r="CF367" s="94"/>
      <c r="CG367" s="94"/>
      <c r="CH367" s="94"/>
      <c r="CI367" s="94"/>
      <c r="CJ367" s="94"/>
      <c r="CK367" s="93" t="str">
        <f t="shared" si="442"/>
        <v/>
      </c>
      <c r="CL367" s="94" t="str">
        <f>IF(CL269=0,"",CL$97*((CL323*CL269)+CL324))</f>
        <v/>
      </c>
      <c r="CM367" s="94" t="str">
        <f t="shared" si="442"/>
        <v/>
      </c>
      <c r="CN367" s="94" t="str">
        <f t="shared" si="442"/>
        <v/>
      </c>
      <c r="CO367" s="1070" t="str">
        <f t="shared" si="442"/>
        <v/>
      </c>
      <c r="CP367" s="94"/>
      <c r="CQ367" s="94"/>
      <c r="CR367" s="94"/>
      <c r="CS367" s="94"/>
      <c r="CT367" s="94"/>
      <c r="CU367" s="93" t="str">
        <f t="shared" si="442"/>
        <v/>
      </c>
      <c r="CV367" s="94" t="str">
        <f t="shared" si="442"/>
        <v/>
      </c>
      <c r="CW367" s="94" t="str">
        <f>IF(CW269=0,"",CW$97*((CW323*CW269)+CW324))</f>
        <v/>
      </c>
      <c r="CX367" s="1070" t="str">
        <f>IF(CX269=0,"",CX$97*((CX323*CX269)+CX324))</f>
        <v/>
      </c>
      <c r="DD367" s="979"/>
      <c r="DE367" s="858"/>
      <c r="DF367" s="858"/>
      <c r="DG367" s="858"/>
      <c r="DH367" s="858"/>
      <c r="DI367" s="858"/>
      <c r="DJ367" s="858"/>
      <c r="DK367" s="858"/>
      <c r="DL367" s="1120"/>
      <c r="DM367" s="858"/>
      <c r="DN367" s="858"/>
      <c r="DO367" s="858"/>
      <c r="DP367" s="858"/>
      <c r="DQ367" s="858"/>
      <c r="DR367" s="1006"/>
      <c r="DS367" s="858"/>
      <c r="DT367" s="858"/>
      <c r="DU367" s="858"/>
      <c r="DV367" s="858"/>
      <c r="DW367" s="858"/>
      <c r="DX367" s="1120"/>
      <c r="DY367" s="858"/>
      <c r="DZ367" s="858"/>
      <c r="EA367" s="858"/>
      <c r="EB367" s="858"/>
      <c r="EC367" s="858"/>
      <c r="ED367" s="93" t="str">
        <f>IF(ED269=0,"",ED$97*((ED323*ED269)+ED324))</f>
        <v/>
      </c>
      <c r="EE367" s="858"/>
      <c r="EF367" s="858"/>
      <c r="EG367" s="858"/>
      <c r="EH367" s="858"/>
      <c r="EI367" s="858"/>
      <c r="EJ367" s="858"/>
      <c r="EK367" s="858"/>
      <c r="EL367" s="1120"/>
      <c r="EM367" s="858"/>
      <c r="EN367" s="858"/>
      <c r="ER367" s="1253"/>
      <c r="ES367" s="93" t="str">
        <f>IF(ES269=0,"",ES$97*((ES323*ES269)+ES324))</f>
        <v/>
      </c>
      <c r="ET367" s="94" t="str">
        <f>IF(ET269=0,"",ET$97*((ET323*ET269)+ET324))</f>
        <v/>
      </c>
      <c r="EU367" s="94" t="str">
        <f>IF(EU269=0,"",EU$97*((EU323*EU269)+EU324))</f>
        <v/>
      </c>
      <c r="EV367" s="94"/>
      <c r="EW367" s="1131"/>
      <c r="EX367" s="66" t="s">
        <v>79</v>
      </c>
      <c r="EY367" s="262">
        <f t="shared" ref="EY367:FO367" si="443">IF(EY269=0,"",EY$97*((EY323*EY269)+EY324))</f>
        <v>4.4997325291159829E-4</v>
      </c>
      <c r="EZ367" s="262">
        <f t="shared" si="443"/>
        <v>7.0188131379185015E-4</v>
      </c>
      <c r="FA367" s="262">
        <f t="shared" si="443"/>
        <v>4.9267110204301767E-4</v>
      </c>
      <c r="FB367" s="262">
        <f t="shared" si="443"/>
        <v>4.8305497609853063E-4</v>
      </c>
      <c r="FC367" s="262">
        <f t="shared" si="443"/>
        <v>3.4737404396638165E-4</v>
      </c>
      <c r="FD367" s="262">
        <f t="shared" si="443"/>
        <v>3.3770230273103338E-4</v>
      </c>
      <c r="FE367" s="262">
        <f t="shared" si="443"/>
        <v>1.4477523316994282E-3</v>
      </c>
      <c r="FF367" s="262">
        <f t="shared" si="443"/>
        <v>1.8701454131788193E-4</v>
      </c>
      <c r="FG367" s="262">
        <f t="shared" si="443"/>
        <v>2.2200665612286469E-4</v>
      </c>
      <c r="FH367" s="262">
        <f t="shared" si="443"/>
        <v>4.7040307529752092E-4</v>
      </c>
      <c r="FI367" s="262">
        <f t="shared" si="443"/>
        <v>4.7912670176751641E-4</v>
      </c>
      <c r="FJ367" s="262">
        <f t="shared" si="443"/>
        <v>3.9071396012017054E-4</v>
      </c>
      <c r="FK367" s="262">
        <f t="shared" si="443"/>
        <v>4.8683659651619688E-4</v>
      </c>
      <c r="FL367" s="262">
        <f t="shared" si="443"/>
        <v>5.7535450319084233E-4</v>
      </c>
      <c r="FM367" s="262">
        <f t="shared" si="443"/>
        <v>3.761012759402715E-4</v>
      </c>
      <c r="FN367" s="262">
        <f t="shared" si="443"/>
        <v>4.9923813669018342E-4</v>
      </c>
      <c r="FO367" s="262">
        <f t="shared" si="443"/>
        <v>3.7681097777352848E-4</v>
      </c>
      <c r="FP367" s="262">
        <f t="shared" ref="FP367:FQ367" si="444">IF(FP269=0,"",FP$97*((FP323*FP269)+FP324))</f>
        <v>1.6475647111702486E-3</v>
      </c>
      <c r="FQ367" s="1387">
        <f t="shared" si="444"/>
        <v>5.1690910269442552E-4</v>
      </c>
      <c r="FR367" s="834">
        <f t="shared" ref="FR367:GL367" si="445">IF(FR269=0,"",FR$97*((FR323*FR269)+FR324))</f>
        <v>9.1757356249942484E-4</v>
      </c>
      <c r="FS367" s="834">
        <f t="shared" si="445"/>
        <v>7.6243737257231158E-4</v>
      </c>
      <c r="FT367" s="834">
        <f t="shared" si="445"/>
        <v>7.989268507586708E-4</v>
      </c>
      <c r="FU367" s="834">
        <f t="shared" si="445"/>
        <v>7.5114232250425019E-4</v>
      </c>
      <c r="FV367" s="834">
        <f t="shared" si="445"/>
        <v>1.6703112931056269E-3</v>
      </c>
      <c r="FW367" s="834">
        <f t="shared" si="445"/>
        <v>1.4803859822108518E-3</v>
      </c>
      <c r="FX367" s="834">
        <f t="shared" si="445"/>
        <v>8.2099086022752014E-4</v>
      </c>
      <c r="FY367" s="834">
        <f t="shared" si="445"/>
        <v>9.2140789578704953E-4</v>
      </c>
      <c r="FZ367" s="834">
        <f t="shared" si="445"/>
        <v>1.3159725958945636E-3</v>
      </c>
      <c r="GA367" s="834">
        <f t="shared" si="445"/>
        <v>6.9761545006488841E-4</v>
      </c>
      <c r="GB367" s="834">
        <f t="shared" si="445"/>
        <v>7.5957725265485222E-4</v>
      </c>
      <c r="GC367" s="834">
        <f t="shared" si="445"/>
        <v>2.5380057846860975E-4</v>
      </c>
      <c r="GD367" s="834">
        <f t="shared" si="445"/>
        <v>4.5900450785119659E-4</v>
      </c>
      <c r="GE367" s="834">
        <f t="shared" si="445"/>
        <v>4.6205964399066452E-4</v>
      </c>
      <c r="GF367" s="834">
        <f t="shared" si="445"/>
        <v>8.7641660374129901E-4</v>
      </c>
      <c r="GG367" s="834">
        <f t="shared" si="445"/>
        <v>4.9380048388733273E-4</v>
      </c>
      <c r="GH367" s="834">
        <f t="shared" si="445"/>
        <v>7.3178671480497303E-4</v>
      </c>
      <c r="GI367" s="834">
        <f t="shared" si="445"/>
        <v>1.0078152953091075E-3</v>
      </c>
      <c r="GJ367" s="834">
        <f t="shared" si="445"/>
        <v>1.5106121322193869E-3</v>
      </c>
      <c r="GK367" s="834">
        <f t="shared" si="445"/>
        <v>1.2256049369445291E-3</v>
      </c>
      <c r="GL367" s="834">
        <f t="shared" si="445"/>
        <v>1.1838276031334613E-3</v>
      </c>
      <c r="GM367" s="59">
        <f t="shared" ref="GM367:HH367" si="446">IF(GM269=0,"",GM$97*((GM323*GM269)+GM324))</f>
        <v>3.2195075177914746E-3</v>
      </c>
      <c r="GN367" s="60">
        <f t="shared" si="446"/>
        <v>1.481631068447693E-3</v>
      </c>
      <c r="GO367" s="60">
        <f t="shared" si="446"/>
        <v>3.3138933652843401E-3</v>
      </c>
      <c r="GP367" s="60">
        <f t="shared" si="446"/>
        <v>2.9873292414658512E-3</v>
      </c>
      <c r="GQ367" s="60">
        <f t="shared" si="446"/>
        <v>1.4036790201816143E-3</v>
      </c>
      <c r="GR367" s="60">
        <f t="shared" si="446"/>
        <v>3.3518723261948139E-3</v>
      </c>
      <c r="GS367" s="60">
        <f t="shared" si="446"/>
        <v>1.9896651530114163E-3</v>
      </c>
      <c r="GT367" s="60">
        <f t="shared" si="446"/>
        <v>2.3067463073652475E-3</v>
      </c>
      <c r="GU367" s="60">
        <f t="shared" si="446"/>
        <v>2.454542156136396E-3</v>
      </c>
      <c r="GV367" s="60">
        <f t="shared" si="446"/>
        <v>3.0242178456406436E-4</v>
      </c>
      <c r="GW367" s="60">
        <f t="shared" si="446"/>
        <v>1.2283119291805809E-3</v>
      </c>
      <c r="GX367" s="60">
        <f t="shared" si="446"/>
        <v>2.0967683418949578E-3</v>
      </c>
      <c r="GY367" s="60">
        <f t="shared" si="446"/>
        <v>1.5865721308010727E-3</v>
      </c>
      <c r="GZ367" s="60" t="e">
        <f t="shared" si="446"/>
        <v>#DIV/0!</v>
      </c>
      <c r="HA367" s="60">
        <f t="shared" si="446"/>
        <v>2.1127947372096261E-3</v>
      </c>
      <c r="HB367" s="60">
        <f t="shared" si="446"/>
        <v>2.2999911265426105E-3</v>
      </c>
      <c r="HC367" s="60">
        <f t="shared" si="446"/>
        <v>1.4269271800576441E-3</v>
      </c>
      <c r="HD367" s="60">
        <f t="shared" si="446"/>
        <v>1.4741248319459098E-3</v>
      </c>
      <c r="HE367" s="60">
        <f t="shared" si="446"/>
        <v>2.0642786908644972E-3</v>
      </c>
      <c r="HF367" s="60">
        <f t="shared" si="446"/>
        <v>2.0507250732826693E-4</v>
      </c>
      <c r="HG367" s="60" t="e">
        <f t="shared" si="446"/>
        <v>#DIV/0!</v>
      </c>
      <c r="HH367" s="60" t="e">
        <f t="shared" si="446"/>
        <v>#DIV/0!</v>
      </c>
      <c r="HI367" s="834">
        <f>IF(HI269=0,"",HI$97*((HI323*HI269)+HI324))</f>
        <v>8.5568383298925308E-4</v>
      </c>
    </row>
    <row r="368" spans="1:217" s="60" customFormat="1" x14ac:dyDescent="0.25">
      <c r="A368" s="838" t="s">
        <v>197</v>
      </c>
      <c r="B368" s="641"/>
      <c r="C368" s="937">
        <f t="shared" ref="C368:BA368" si="447">IF(C270=0,"",C$97*((C325*C270)+C326))</f>
        <v>3.0378666491996155E-4</v>
      </c>
      <c r="D368" s="94">
        <f t="shared" si="447"/>
        <v>3.9189834361383975E-4</v>
      </c>
      <c r="E368" s="94">
        <f t="shared" si="447"/>
        <v>2.8934584993362808E-4</v>
      </c>
      <c r="F368" s="94">
        <f t="shared" ref="F368:M368" si="448">IF(F270=0,"",F$97*((F325*F270)+F326))</f>
        <v>3.1224470632356137E-4</v>
      </c>
      <c r="G368" s="94">
        <f t="shared" si="448"/>
        <v>2.1935807172337277E-4</v>
      </c>
      <c r="H368" s="874">
        <f t="shared" si="448"/>
        <v>2.8836371856440939E-4</v>
      </c>
      <c r="I368" s="874">
        <f t="shared" si="448"/>
        <v>3.0415838048967672E-4</v>
      </c>
      <c r="J368" s="874">
        <f t="shared" si="448"/>
        <v>2.807121683790696E-4</v>
      </c>
      <c r="K368" s="874">
        <f t="shared" si="448"/>
        <v>2.5945058154879463E-4</v>
      </c>
      <c r="L368" s="874">
        <f t="shared" si="448"/>
        <v>2.4577158852217028E-4</v>
      </c>
      <c r="M368" s="94">
        <f t="shared" si="448"/>
        <v>2.8645080144747251E-4</v>
      </c>
      <c r="N368" s="94">
        <f t="shared" si="447"/>
        <v>3.1715775090656462E-4</v>
      </c>
      <c r="O368" s="94">
        <f t="shared" si="447"/>
        <v>3.1019723495399079E-4</v>
      </c>
      <c r="P368" s="94">
        <f t="shared" si="447"/>
        <v>2.531579144884484E-4</v>
      </c>
      <c r="Q368" s="94">
        <f t="shared" si="447"/>
        <v>2.6492864013294881E-4</v>
      </c>
      <c r="R368" s="94">
        <f t="shared" si="447"/>
        <v>2.2963827928352946E-4</v>
      </c>
      <c r="S368" s="874">
        <f t="shared" si="447"/>
        <v>2.8709163396254534E-4</v>
      </c>
      <c r="T368" s="1068">
        <f t="shared" si="447"/>
        <v>1.9330025817781236E-4</v>
      </c>
      <c r="U368" s="874"/>
      <c r="V368" s="874"/>
      <c r="W368" s="874"/>
      <c r="X368" s="874"/>
      <c r="Y368" s="874"/>
      <c r="AF368" s="874"/>
      <c r="AG368" s="874"/>
      <c r="AH368" s="874"/>
      <c r="AI368" s="953">
        <f t="shared" si="447"/>
        <v>2.2660759415252108E-4</v>
      </c>
      <c r="AJ368" s="874">
        <f t="shared" si="447"/>
        <v>2.4189956089222674E-4</v>
      </c>
      <c r="AK368" s="874">
        <f t="shared" si="447"/>
        <v>2.4604197386538407E-4</v>
      </c>
      <c r="AL368" s="874">
        <f t="shared" si="447"/>
        <v>2.5000460906969487E-4</v>
      </c>
      <c r="AM368" s="874">
        <f t="shared" si="447"/>
        <v>2.2917135876246545E-4</v>
      </c>
      <c r="AN368" s="1068">
        <f t="shared" si="447"/>
        <v>2.1377012268778426E-4</v>
      </c>
      <c r="AO368" s="874"/>
      <c r="AP368" s="874"/>
      <c r="AQ368" s="874"/>
      <c r="AR368" s="874"/>
      <c r="AS368" s="874"/>
      <c r="AT368" s="953">
        <f t="shared" si="447"/>
        <v>2.6667879936856983E-4</v>
      </c>
      <c r="AU368" s="874">
        <f t="shared" si="447"/>
        <v>2.7979565530110136E-4</v>
      </c>
      <c r="AV368" s="874">
        <f t="shared" si="447"/>
        <v>3.8759460271708051E-4</v>
      </c>
      <c r="AW368" s="874">
        <f t="shared" si="447"/>
        <v>3.8585294084328875E-4</v>
      </c>
      <c r="AX368" s="874">
        <f t="shared" si="447"/>
        <v>3.1726489483392684E-4</v>
      </c>
      <c r="AY368" s="94">
        <f t="shared" si="447"/>
        <v>3.7065530047641036E-4</v>
      </c>
      <c r="AZ368" s="94">
        <f t="shared" si="447"/>
        <v>3.3990180839628799E-4</v>
      </c>
      <c r="BA368" s="94">
        <f t="shared" si="447"/>
        <v>2.800831691568942E-4</v>
      </c>
      <c r="BB368" s="1070">
        <f t="shared" ref="BB368:CV368" si="449">IF(BB270=0,"",BB$97*((BB325*BB270)+BB326))</f>
        <v>3.0604218447742473E-4</v>
      </c>
      <c r="BC368" s="94"/>
      <c r="BD368" s="94"/>
      <c r="BE368" s="94"/>
      <c r="BF368" s="94"/>
      <c r="BG368" s="94"/>
      <c r="BH368" s="93">
        <f t="shared" si="449"/>
        <v>3.8248461878979506E-4</v>
      </c>
      <c r="BI368" s="94">
        <f t="shared" si="449"/>
        <v>2.8661005673887219E-4</v>
      </c>
      <c r="BJ368" s="94">
        <f t="shared" si="449"/>
        <v>2.6399548803706377E-4</v>
      </c>
      <c r="BK368" s="94">
        <f t="shared" si="449"/>
        <v>2.891426593755452E-4</v>
      </c>
      <c r="BL368" s="94">
        <f t="shared" si="449"/>
        <v>2.5289434907048246E-4</v>
      </c>
      <c r="BM368" s="94">
        <f>IF(BM270=0,"",BM$97*((BM325*BM270)+BM326))</f>
        <v>3.1917417157385899E-4</v>
      </c>
      <c r="BN368" s="1226">
        <f>IF(BN270=0,"",BN$97*((BN325*BN270)+BN326))</f>
        <v>2.5173956703866712E-4</v>
      </c>
      <c r="BO368" s="858"/>
      <c r="BP368" s="858"/>
      <c r="BQ368" s="858"/>
      <c r="BR368" s="858"/>
      <c r="BS368" s="1173"/>
      <c r="BT368" s="858"/>
      <c r="BU368" s="858"/>
      <c r="BV368" s="858"/>
      <c r="BW368" s="858"/>
      <c r="BX368" s="858"/>
      <c r="BY368" s="937">
        <f t="shared" si="449"/>
        <v>1.9880129142722924E-4</v>
      </c>
      <c r="BZ368" s="94">
        <f t="shared" si="449"/>
        <v>1.842312480922248E-4</v>
      </c>
      <c r="CA368" s="94">
        <f t="shared" si="449"/>
        <v>2.2285393772621023E-4</v>
      </c>
      <c r="CB368" s="94">
        <f t="shared" si="449"/>
        <v>1.9816494743179716E-4</v>
      </c>
      <c r="CC368" s="1070">
        <f t="shared" si="449"/>
        <v>2.1734177672143079E-4</v>
      </c>
      <c r="CD368" s="94"/>
      <c r="CE368" s="94"/>
      <c r="CF368" s="94"/>
      <c r="CG368" s="94"/>
      <c r="CH368" s="94"/>
      <c r="CI368" s="94"/>
      <c r="CJ368" s="94"/>
      <c r="CK368" s="93">
        <f t="shared" si="449"/>
        <v>8.1170661046883421E-5</v>
      </c>
      <c r="CL368" s="94">
        <f>IF(CL270=0,"",CL$97*((CL325*CL270)+CL326))</f>
        <v>3.0139679178024087E-4</v>
      </c>
      <c r="CM368" s="94">
        <f t="shared" si="449"/>
        <v>8.2192671269227014E-5</v>
      </c>
      <c r="CN368" s="94">
        <f t="shared" si="449"/>
        <v>1.0419773651294409E-4</v>
      </c>
      <c r="CO368" s="1070">
        <f t="shared" si="449"/>
        <v>8.2263170265884394E-5</v>
      </c>
      <c r="CP368" s="94"/>
      <c r="CQ368" s="94"/>
      <c r="CR368" s="94"/>
      <c r="CS368" s="94"/>
      <c r="CT368" s="94"/>
      <c r="CU368" s="93">
        <f t="shared" si="449"/>
        <v>1.3597889564545395E-3</v>
      </c>
      <c r="CV368" s="94">
        <f t="shared" si="449"/>
        <v>1.1538890596179019E-3</v>
      </c>
      <c r="CW368" s="94">
        <f>IF(CW270=0,"",CW$97*((CW325*CW270)+CW326))</f>
        <v>1.3619395623688851E-3</v>
      </c>
      <c r="CX368" s="1070">
        <f>IF(CX270=0,"",CX$97*((CX325*CX270)+CX326))</f>
        <v>3.3054213697328296E-3</v>
      </c>
      <c r="DD368" s="979"/>
      <c r="DE368" s="858"/>
      <c r="DF368" s="858"/>
      <c r="DG368" s="858"/>
      <c r="DH368" s="858"/>
      <c r="DI368" s="858"/>
      <c r="DJ368" s="858"/>
      <c r="DK368" s="858"/>
      <c r="DL368" s="1120"/>
      <c r="DM368" s="858"/>
      <c r="DN368" s="858"/>
      <c r="DO368" s="858"/>
      <c r="DP368" s="858"/>
      <c r="DQ368" s="858"/>
      <c r="DR368" s="1006"/>
      <c r="DS368" s="858"/>
      <c r="DT368" s="858"/>
      <c r="DU368" s="858"/>
      <c r="DV368" s="858"/>
      <c r="DW368" s="858"/>
      <c r="DX368" s="1120"/>
      <c r="DY368" s="858"/>
      <c r="DZ368" s="858"/>
      <c r="EA368" s="858"/>
      <c r="EB368" s="858"/>
      <c r="EC368" s="858"/>
      <c r="ED368" s="93">
        <f>IF(ED270=0,"",ED$97*((ED325*ED270)+ED326))</f>
        <v>2.8523989734578357E-4</v>
      </c>
      <c r="EE368" s="858"/>
      <c r="EF368" s="858"/>
      <c r="EG368" s="858"/>
      <c r="EH368" s="858"/>
      <c r="EI368" s="858"/>
      <c r="EJ368" s="858"/>
      <c r="EK368" s="858"/>
      <c r="EL368" s="1120"/>
      <c r="EM368" s="858"/>
      <c r="EN368" s="858"/>
      <c r="ER368" s="1253"/>
      <c r="ES368" s="93">
        <f>IF(ES270=0,"",ES$97*((ES325*ES270)+ES326))</f>
        <v>9.8723833321799973E-4</v>
      </c>
      <c r="ET368" s="94">
        <f>IF(ET270=0,"",ET$97*((ET325*ET270)+ET326))</f>
        <v>1.8166047840691704E-3</v>
      </c>
      <c r="EU368" s="94">
        <f>IF(EU270=0,"",EU$97*((EU325*EU270)+EU326))</f>
        <v>2.8819211125038905E-4</v>
      </c>
      <c r="EV368" s="94"/>
      <c r="EW368" s="1131"/>
      <c r="EX368" s="838" t="s">
        <v>197</v>
      </c>
      <c r="EY368" s="262">
        <f t="shared" ref="EY368:FO368" si="450">IF(EY270=0,"",EY$97*((EY325*EY270)+EY326))</f>
        <v>3.4011814967381239E-4</v>
      </c>
      <c r="EZ368" s="262">
        <f t="shared" si="450"/>
        <v>4.6984063328324335E-4</v>
      </c>
      <c r="FA368" s="262">
        <f t="shared" si="450"/>
        <v>3.2401147030915552E-4</v>
      </c>
      <c r="FB368" s="262">
        <f t="shared" si="450"/>
        <v>6.4779348208109447E-4</v>
      </c>
      <c r="FC368" s="262" t="str">
        <f t="shared" si="450"/>
        <v/>
      </c>
      <c r="FD368" s="262" t="str">
        <f t="shared" si="450"/>
        <v/>
      </c>
      <c r="FE368" s="262" t="str">
        <f t="shared" si="450"/>
        <v/>
      </c>
      <c r="FF368" s="262" t="str">
        <f t="shared" si="450"/>
        <v/>
      </c>
      <c r="FG368" s="262" t="str">
        <f t="shared" si="450"/>
        <v/>
      </c>
      <c r="FH368" s="262" t="str">
        <f t="shared" si="450"/>
        <v/>
      </c>
      <c r="FI368" s="262" t="str">
        <f t="shared" si="450"/>
        <v/>
      </c>
      <c r="FJ368" s="262" t="str">
        <f t="shared" si="450"/>
        <v/>
      </c>
      <c r="FK368" s="262" t="str">
        <f t="shared" si="450"/>
        <v/>
      </c>
      <c r="FL368" s="262" t="str">
        <f t="shared" si="450"/>
        <v/>
      </c>
      <c r="FM368" s="262" t="str">
        <f t="shared" si="450"/>
        <v/>
      </c>
      <c r="FN368" s="262" t="str">
        <f t="shared" si="450"/>
        <v/>
      </c>
      <c r="FO368" s="262" t="str">
        <f t="shared" si="450"/>
        <v/>
      </c>
      <c r="FP368" s="262" t="str">
        <f t="shared" ref="FP368:FQ368" si="451">IF(FP270=0,"",FP$97*((FP325*FP270)+FP326))</f>
        <v/>
      </c>
      <c r="FQ368" s="1387" t="str">
        <f t="shared" si="451"/>
        <v/>
      </c>
      <c r="FR368" s="834" t="str">
        <f t="shared" ref="FR368:GL368" si="452">IF(FR270=0,"",FR$97*((FR325*FR270)+FR326))</f>
        <v/>
      </c>
      <c r="FS368" s="834" t="str">
        <f t="shared" si="452"/>
        <v/>
      </c>
      <c r="FT368" s="834" t="str">
        <f t="shared" si="452"/>
        <v/>
      </c>
      <c r="FU368" s="834" t="str">
        <f t="shared" si="452"/>
        <v/>
      </c>
      <c r="FV368" s="834" t="str">
        <f t="shared" si="452"/>
        <v/>
      </c>
      <c r="FW368" s="834" t="str">
        <f t="shared" si="452"/>
        <v/>
      </c>
      <c r="FX368" s="834" t="str">
        <f t="shared" si="452"/>
        <v/>
      </c>
      <c r="FY368" s="834" t="str">
        <f t="shared" si="452"/>
        <v/>
      </c>
      <c r="FZ368" s="834" t="str">
        <f t="shared" si="452"/>
        <v/>
      </c>
      <c r="GA368" s="834" t="str">
        <f t="shared" si="452"/>
        <v/>
      </c>
      <c r="GB368" s="834" t="str">
        <f t="shared" si="452"/>
        <v/>
      </c>
      <c r="GC368" s="834" t="str">
        <f t="shared" si="452"/>
        <v/>
      </c>
      <c r="GD368" s="834" t="str">
        <f t="shared" si="452"/>
        <v/>
      </c>
      <c r="GE368" s="834" t="str">
        <f t="shared" si="452"/>
        <v/>
      </c>
      <c r="GF368" s="834" t="str">
        <f t="shared" si="452"/>
        <v/>
      </c>
      <c r="GG368" s="834" t="str">
        <f t="shared" si="452"/>
        <v/>
      </c>
      <c r="GH368" s="834" t="str">
        <f t="shared" si="452"/>
        <v/>
      </c>
      <c r="GI368" s="834" t="str">
        <f t="shared" si="452"/>
        <v/>
      </c>
      <c r="GJ368" s="834" t="str">
        <f t="shared" si="452"/>
        <v/>
      </c>
      <c r="GK368" s="834" t="str">
        <f t="shared" si="452"/>
        <v/>
      </c>
      <c r="GL368" s="834" t="str">
        <f t="shared" si="452"/>
        <v/>
      </c>
      <c r="GM368" s="59" t="str">
        <f t="shared" ref="GM368:HH368" si="453">IF(GM270=0,"",GM$97*((GM325*GM270)+GM326))</f>
        <v/>
      </c>
      <c r="GN368" s="60" t="str">
        <f t="shared" si="453"/>
        <v/>
      </c>
      <c r="GO368" s="60" t="str">
        <f t="shared" si="453"/>
        <v/>
      </c>
      <c r="GP368" s="60" t="str">
        <f t="shared" si="453"/>
        <v/>
      </c>
      <c r="GQ368" s="60" t="str">
        <f t="shared" si="453"/>
        <v/>
      </c>
      <c r="GR368" s="60" t="str">
        <f t="shared" si="453"/>
        <v/>
      </c>
      <c r="GS368" s="60" t="str">
        <f t="shared" si="453"/>
        <v/>
      </c>
      <c r="GT368" s="60" t="str">
        <f t="shared" si="453"/>
        <v/>
      </c>
      <c r="GU368" s="60" t="str">
        <f t="shared" si="453"/>
        <v/>
      </c>
      <c r="GV368" s="60" t="str">
        <f t="shared" si="453"/>
        <v/>
      </c>
      <c r="GW368" s="60" t="str">
        <f t="shared" si="453"/>
        <v/>
      </c>
      <c r="GX368" s="60" t="str">
        <f t="shared" si="453"/>
        <v/>
      </c>
      <c r="GY368" s="60" t="str">
        <f t="shared" si="453"/>
        <v/>
      </c>
      <c r="GZ368" s="60" t="e">
        <f t="shared" si="453"/>
        <v>#DIV/0!</v>
      </c>
      <c r="HA368" s="60" t="str">
        <f t="shared" si="453"/>
        <v/>
      </c>
      <c r="HB368" s="60" t="str">
        <f t="shared" si="453"/>
        <v/>
      </c>
      <c r="HC368" s="60" t="str">
        <f t="shared" si="453"/>
        <v/>
      </c>
      <c r="HD368" s="60" t="str">
        <f t="shared" si="453"/>
        <v/>
      </c>
      <c r="HE368" s="60" t="str">
        <f t="shared" si="453"/>
        <v/>
      </c>
      <c r="HF368" s="60" t="str">
        <f t="shared" si="453"/>
        <v/>
      </c>
      <c r="HG368" s="60" t="e">
        <f t="shared" si="453"/>
        <v>#DIV/0!</v>
      </c>
      <c r="HH368" s="60" t="e">
        <f t="shared" si="453"/>
        <v>#DIV/0!</v>
      </c>
      <c r="HI368" s="834" t="str">
        <f>IF(HI270=0,"",HI$97*((HI325*HI270)+HI326))</f>
        <v/>
      </c>
    </row>
    <row r="369" spans="1:217" s="60" customFormat="1" x14ac:dyDescent="0.25">
      <c r="A369" s="838" t="s">
        <v>198</v>
      </c>
      <c r="B369" s="641"/>
      <c r="C369" s="937">
        <f t="shared" ref="C369:BA369" si="454">IF(C271=0,"",C$97*((C327*C271)+C328))</f>
        <v>2.7400174443129331E-4</v>
      </c>
      <c r="D369" s="94">
        <f t="shared" si="454"/>
        <v>2.0795388955787333E-4</v>
      </c>
      <c r="E369" s="94" t="str">
        <f t="shared" si="454"/>
        <v/>
      </c>
      <c r="F369" s="94" t="str">
        <f t="shared" ref="F369:M369" si="455">IF(F271=0,"",F$97*((F327*F271)+F328))</f>
        <v/>
      </c>
      <c r="G369" s="94" t="str">
        <f t="shared" si="455"/>
        <v/>
      </c>
      <c r="H369" s="874" t="str">
        <f t="shared" si="455"/>
        <v/>
      </c>
      <c r="I369" s="874" t="str">
        <f t="shared" si="455"/>
        <v/>
      </c>
      <c r="J369" s="874" t="str">
        <f t="shared" si="455"/>
        <v/>
      </c>
      <c r="K369" s="874" t="str">
        <f t="shared" si="455"/>
        <v/>
      </c>
      <c r="L369" s="874" t="str">
        <f t="shared" si="455"/>
        <v/>
      </c>
      <c r="M369" s="94" t="str">
        <f t="shared" si="455"/>
        <v/>
      </c>
      <c r="N369" s="94" t="str">
        <f t="shared" si="454"/>
        <v/>
      </c>
      <c r="O369" s="94" t="str">
        <f t="shared" si="454"/>
        <v/>
      </c>
      <c r="P369" s="94" t="str">
        <f t="shared" si="454"/>
        <v/>
      </c>
      <c r="Q369" s="94" t="str">
        <f t="shared" si="454"/>
        <v/>
      </c>
      <c r="R369" s="94" t="str">
        <f t="shared" si="454"/>
        <v/>
      </c>
      <c r="S369" s="874" t="str">
        <f t="shared" si="454"/>
        <v/>
      </c>
      <c r="T369" s="1068" t="str">
        <f t="shared" si="454"/>
        <v/>
      </c>
      <c r="U369" s="874"/>
      <c r="V369" s="874"/>
      <c r="W369" s="874"/>
      <c r="X369" s="874"/>
      <c r="Y369" s="874"/>
      <c r="AF369" s="874"/>
      <c r="AG369" s="874"/>
      <c r="AH369" s="874"/>
      <c r="AI369" s="953" t="str">
        <f t="shared" si="454"/>
        <v/>
      </c>
      <c r="AJ369" s="874" t="str">
        <f t="shared" si="454"/>
        <v/>
      </c>
      <c r="AK369" s="874" t="str">
        <f t="shared" si="454"/>
        <v/>
      </c>
      <c r="AL369" s="874" t="str">
        <f t="shared" si="454"/>
        <v/>
      </c>
      <c r="AM369" s="874" t="str">
        <f t="shared" si="454"/>
        <v/>
      </c>
      <c r="AN369" s="1068" t="str">
        <f t="shared" si="454"/>
        <v/>
      </c>
      <c r="AO369" s="874"/>
      <c r="AP369" s="874"/>
      <c r="AQ369" s="874"/>
      <c r="AR369" s="874"/>
      <c r="AS369" s="874"/>
      <c r="AT369" s="953" t="str">
        <f t="shared" si="454"/>
        <v/>
      </c>
      <c r="AU369" s="874" t="str">
        <f t="shared" si="454"/>
        <v/>
      </c>
      <c r="AV369" s="874" t="str">
        <f t="shared" si="454"/>
        <v/>
      </c>
      <c r="AW369" s="874" t="str">
        <f t="shared" si="454"/>
        <v/>
      </c>
      <c r="AX369" s="874" t="str">
        <f t="shared" si="454"/>
        <v/>
      </c>
      <c r="AY369" s="94" t="str">
        <f t="shared" si="454"/>
        <v/>
      </c>
      <c r="AZ369" s="94" t="str">
        <f t="shared" si="454"/>
        <v/>
      </c>
      <c r="BA369" s="94" t="str">
        <f t="shared" si="454"/>
        <v/>
      </c>
      <c r="BB369" s="1070" t="str">
        <f t="shared" ref="BB369:CV369" si="456">IF(BB271=0,"",BB$97*((BB327*BB271)+BB328))</f>
        <v/>
      </c>
      <c r="BC369" s="94"/>
      <c r="BD369" s="94"/>
      <c r="BE369" s="94"/>
      <c r="BF369" s="94"/>
      <c r="BG369" s="94"/>
      <c r="BH369" s="93" t="str">
        <f t="shared" si="456"/>
        <v/>
      </c>
      <c r="BI369" s="94" t="str">
        <f t="shared" si="456"/>
        <v/>
      </c>
      <c r="BJ369" s="94" t="str">
        <f t="shared" si="456"/>
        <v/>
      </c>
      <c r="BK369" s="94" t="str">
        <f t="shared" si="456"/>
        <v/>
      </c>
      <c r="BL369" s="94" t="str">
        <f t="shared" si="456"/>
        <v/>
      </c>
      <c r="BM369" s="94" t="str">
        <f>IF(BM271=0,"",BM$97*((BM327*BM271)+BM328))</f>
        <v/>
      </c>
      <c r="BN369" s="1226" t="str">
        <f>IF(BN271=0,"",BN$97*((BN327*BN271)+BN328))</f>
        <v/>
      </c>
      <c r="BO369" s="858"/>
      <c r="BP369" s="858"/>
      <c r="BQ369" s="858"/>
      <c r="BR369" s="858"/>
      <c r="BS369" s="1173"/>
      <c r="BT369" s="858"/>
      <c r="BU369" s="858"/>
      <c r="BV369" s="858"/>
      <c r="BW369" s="858"/>
      <c r="BX369" s="858"/>
      <c r="BY369" s="937" t="str">
        <f t="shared" si="456"/>
        <v/>
      </c>
      <c r="BZ369" s="94" t="str">
        <f t="shared" si="456"/>
        <v/>
      </c>
      <c r="CA369" s="94" t="str">
        <f t="shared" si="456"/>
        <v/>
      </c>
      <c r="CB369" s="94" t="str">
        <f t="shared" si="456"/>
        <v/>
      </c>
      <c r="CC369" s="1070" t="str">
        <f t="shared" si="456"/>
        <v/>
      </c>
      <c r="CD369" s="94"/>
      <c r="CE369" s="94"/>
      <c r="CF369" s="94"/>
      <c r="CG369" s="94"/>
      <c r="CH369" s="94"/>
      <c r="CI369" s="94"/>
      <c r="CJ369" s="94"/>
      <c r="CK369" s="93" t="str">
        <f t="shared" si="456"/>
        <v/>
      </c>
      <c r="CL369" s="94" t="str">
        <f>IF(CL271=0,"",CL$97*((CL327*CL271)+CL328))</f>
        <v/>
      </c>
      <c r="CM369" s="94" t="str">
        <f t="shared" si="456"/>
        <v/>
      </c>
      <c r="CN369" s="94" t="str">
        <f t="shared" si="456"/>
        <v/>
      </c>
      <c r="CO369" s="1070" t="str">
        <f t="shared" si="456"/>
        <v/>
      </c>
      <c r="CP369" s="94"/>
      <c r="CQ369" s="94"/>
      <c r="CR369" s="94"/>
      <c r="CS369" s="94"/>
      <c r="CT369" s="94"/>
      <c r="CU369" s="93" t="str">
        <f t="shared" si="456"/>
        <v/>
      </c>
      <c r="CV369" s="94" t="str">
        <f t="shared" si="456"/>
        <v/>
      </c>
      <c r="CW369" s="94" t="str">
        <f>IF(CW271=0,"",CW$97*((CW327*CW271)+CW328))</f>
        <v/>
      </c>
      <c r="CX369" s="1070" t="str">
        <f>IF(CX271=0,"",CX$97*((CX327*CX271)+CX328))</f>
        <v/>
      </c>
      <c r="DD369" s="979"/>
      <c r="DE369" s="858"/>
      <c r="DF369" s="858"/>
      <c r="DG369" s="858"/>
      <c r="DH369" s="858"/>
      <c r="DI369" s="858"/>
      <c r="DJ369" s="858"/>
      <c r="DK369" s="858"/>
      <c r="DL369" s="1120"/>
      <c r="DM369" s="858"/>
      <c r="DN369" s="858"/>
      <c r="DO369" s="858"/>
      <c r="DP369" s="858"/>
      <c r="DQ369" s="858"/>
      <c r="DR369" s="1006"/>
      <c r="DS369" s="858"/>
      <c r="DT369" s="858"/>
      <c r="DU369" s="858"/>
      <c r="DV369" s="858"/>
      <c r="DW369" s="858"/>
      <c r="DX369" s="1120"/>
      <c r="DY369" s="858"/>
      <c r="DZ369" s="858"/>
      <c r="EA369" s="858"/>
      <c r="EB369" s="858"/>
      <c r="EC369" s="858"/>
      <c r="ED369" s="93" t="str">
        <f>IF(ED271=0,"",ED$97*((ED327*ED271)+ED328))</f>
        <v/>
      </c>
      <c r="EE369" s="858"/>
      <c r="EF369" s="858"/>
      <c r="EG369" s="858"/>
      <c r="EH369" s="858"/>
      <c r="EI369" s="858"/>
      <c r="EJ369" s="858"/>
      <c r="EK369" s="858"/>
      <c r="EL369" s="1120"/>
      <c r="EM369" s="858"/>
      <c r="EN369" s="858"/>
      <c r="ER369" s="1253"/>
      <c r="ES369" s="93" t="str">
        <f>IF(ES271=0,"",ES$97*((ES327*ES271)+ES328))</f>
        <v/>
      </c>
      <c r="ET369" s="94" t="str">
        <f>IF(ET271=0,"",ET$97*((ET327*ET271)+ET328))</f>
        <v/>
      </c>
      <c r="EU369" s="94" t="str">
        <f>IF(EU271=0,"",EU$97*((EU327*EU271)+EU328))</f>
        <v/>
      </c>
      <c r="EV369" s="94"/>
      <c r="EW369" s="1131"/>
      <c r="EX369" s="838" t="s">
        <v>198</v>
      </c>
      <c r="EY369" s="262" t="str">
        <f t="shared" ref="EY369:FO369" si="457">IF(EY271=0,"",EY$97*((EY327*EY271)+EY328))</f>
        <v/>
      </c>
      <c r="EZ369" s="262" t="str">
        <f t="shared" si="457"/>
        <v/>
      </c>
      <c r="FA369" s="262" t="str">
        <f t="shared" si="457"/>
        <v/>
      </c>
      <c r="FB369" s="262" t="str">
        <f t="shared" si="457"/>
        <v/>
      </c>
      <c r="FC369" s="262" t="str">
        <f t="shared" si="457"/>
        <v/>
      </c>
      <c r="FD369" s="262" t="str">
        <f t="shared" si="457"/>
        <v/>
      </c>
      <c r="FE369" s="262" t="str">
        <f t="shared" si="457"/>
        <v/>
      </c>
      <c r="FF369" s="262" t="str">
        <f t="shared" si="457"/>
        <v/>
      </c>
      <c r="FG369" s="262" t="str">
        <f t="shared" si="457"/>
        <v/>
      </c>
      <c r="FH369" s="262" t="str">
        <f t="shared" si="457"/>
        <v/>
      </c>
      <c r="FI369" s="262" t="str">
        <f t="shared" si="457"/>
        <v/>
      </c>
      <c r="FJ369" s="262" t="str">
        <f t="shared" si="457"/>
        <v/>
      </c>
      <c r="FK369" s="262" t="str">
        <f t="shared" si="457"/>
        <v/>
      </c>
      <c r="FL369" s="262" t="str">
        <f t="shared" si="457"/>
        <v/>
      </c>
      <c r="FM369" s="262" t="str">
        <f t="shared" si="457"/>
        <v/>
      </c>
      <c r="FN369" s="262" t="str">
        <f t="shared" si="457"/>
        <v/>
      </c>
      <c r="FO369" s="262" t="str">
        <f t="shared" si="457"/>
        <v/>
      </c>
      <c r="FP369" s="262" t="str">
        <f t="shared" ref="FP369:FQ369" si="458">IF(FP271=0,"",FP$97*((FP327*FP271)+FP328))</f>
        <v/>
      </c>
      <c r="FQ369" s="1387" t="str">
        <f t="shared" si="458"/>
        <v/>
      </c>
      <c r="FR369" s="834" t="str">
        <f t="shared" ref="FR369:GL369" si="459">IF(FR271=0,"",FR$97*((FR327*FR271)+FR328))</f>
        <v/>
      </c>
      <c r="FS369" s="834" t="str">
        <f t="shared" si="459"/>
        <v/>
      </c>
      <c r="FT369" s="834" t="str">
        <f t="shared" si="459"/>
        <v/>
      </c>
      <c r="FU369" s="834" t="str">
        <f t="shared" si="459"/>
        <v/>
      </c>
      <c r="FV369" s="834" t="str">
        <f t="shared" si="459"/>
        <v/>
      </c>
      <c r="FW369" s="834" t="str">
        <f t="shared" si="459"/>
        <v/>
      </c>
      <c r="FX369" s="834" t="str">
        <f t="shared" si="459"/>
        <v/>
      </c>
      <c r="FY369" s="834" t="str">
        <f t="shared" si="459"/>
        <v/>
      </c>
      <c r="FZ369" s="834" t="str">
        <f t="shared" si="459"/>
        <v/>
      </c>
      <c r="GA369" s="834" t="str">
        <f t="shared" si="459"/>
        <v/>
      </c>
      <c r="GB369" s="834" t="str">
        <f t="shared" si="459"/>
        <v/>
      </c>
      <c r="GC369" s="834" t="str">
        <f t="shared" si="459"/>
        <v/>
      </c>
      <c r="GD369" s="834" t="str">
        <f t="shared" si="459"/>
        <v/>
      </c>
      <c r="GE369" s="834" t="str">
        <f t="shared" si="459"/>
        <v/>
      </c>
      <c r="GF369" s="834" t="str">
        <f t="shared" si="459"/>
        <v/>
      </c>
      <c r="GG369" s="834" t="str">
        <f t="shared" si="459"/>
        <v/>
      </c>
      <c r="GH369" s="834" t="str">
        <f t="shared" si="459"/>
        <v/>
      </c>
      <c r="GI369" s="834" t="str">
        <f t="shared" si="459"/>
        <v/>
      </c>
      <c r="GJ369" s="834" t="str">
        <f t="shared" si="459"/>
        <v/>
      </c>
      <c r="GK369" s="834" t="str">
        <f t="shared" si="459"/>
        <v/>
      </c>
      <c r="GL369" s="834" t="str">
        <f t="shared" si="459"/>
        <v/>
      </c>
      <c r="GM369" s="59" t="str">
        <f t="shared" ref="GM369:HH369" si="460">IF(GM271=0,"",GM$97*((GM327*GM271)+GM328))</f>
        <v/>
      </c>
      <c r="GN369" s="60" t="str">
        <f t="shared" si="460"/>
        <v/>
      </c>
      <c r="GO369" s="60" t="str">
        <f t="shared" si="460"/>
        <v/>
      </c>
      <c r="GP369" s="60" t="str">
        <f t="shared" si="460"/>
        <v/>
      </c>
      <c r="GQ369" s="60" t="str">
        <f t="shared" si="460"/>
        <v/>
      </c>
      <c r="GR369" s="60" t="str">
        <f t="shared" si="460"/>
        <v/>
      </c>
      <c r="GS369" s="60" t="str">
        <f t="shared" si="460"/>
        <v/>
      </c>
      <c r="GT369" s="60" t="str">
        <f t="shared" si="460"/>
        <v/>
      </c>
      <c r="GU369" s="60" t="str">
        <f t="shared" si="460"/>
        <v/>
      </c>
      <c r="GV369" s="60" t="str">
        <f t="shared" si="460"/>
        <v/>
      </c>
      <c r="GW369" s="60" t="str">
        <f t="shared" si="460"/>
        <v/>
      </c>
      <c r="GX369" s="60" t="str">
        <f t="shared" si="460"/>
        <v/>
      </c>
      <c r="GY369" s="60" t="str">
        <f t="shared" si="460"/>
        <v/>
      </c>
      <c r="GZ369" s="60" t="e">
        <f t="shared" si="460"/>
        <v>#DIV/0!</v>
      </c>
      <c r="HA369" s="60" t="str">
        <f t="shared" si="460"/>
        <v/>
      </c>
      <c r="HB369" s="60" t="str">
        <f t="shared" si="460"/>
        <v/>
      </c>
      <c r="HC369" s="60" t="str">
        <f t="shared" si="460"/>
        <v/>
      </c>
      <c r="HD369" s="60" t="str">
        <f t="shared" si="460"/>
        <v/>
      </c>
      <c r="HE369" s="60" t="str">
        <f t="shared" si="460"/>
        <v/>
      </c>
      <c r="HF369" s="60" t="str">
        <f t="shared" si="460"/>
        <v/>
      </c>
      <c r="HG369" s="60" t="e">
        <f t="shared" si="460"/>
        <v>#DIV/0!</v>
      </c>
      <c r="HH369" s="60" t="e">
        <f t="shared" si="460"/>
        <v>#DIV/0!</v>
      </c>
      <c r="HI369" s="834" t="str">
        <f>IF(HI271=0,"",HI$97*((HI327*HI271)+HI328))</f>
        <v/>
      </c>
    </row>
    <row r="370" spans="1:217" s="60" customFormat="1" x14ac:dyDescent="0.25">
      <c r="A370" s="838" t="s">
        <v>388</v>
      </c>
      <c r="B370" s="641"/>
      <c r="C370" s="937">
        <f t="shared" ref="C370:BA370" si="461">IF(C272=0,"",C$97*((C327*C272)+C328))</f>
        <v>2.8321367875637537E-4</v>
      </c>
      <c r="D370" s="94">
        <f t="shared" si="461"/>
        <v>2.1533826285507037E-4</v>
      </c>
      <c r="E370" s="94" t="str">
        <f t="shared" si="461"/>
        <v/>
      </c>
      <c r="F370" s="94" t="str">
        <f t="shared" ref="F370:M370" si="462">IF(F272=0,"",F$97*((F327*F272)+F328))</f>
        <v/>
      </c>
      <c r="G370" s="94" t="str">
        <f t="shared" si="462"/>
        <v/>
      </c>
      <c r="H370" s="874" t="str">
        <f t="shared" si="462"/>
        <v/>
      </c>
      <c r="I370" s="874" t="str">
        <f t="shared" si="462"/>
        <v/>
      </c>
      <c r="J370" s="874" t="str">
        <f t="shared" si="462"/>
        <v/>
      </c>
      <c r="K370" s="874" t="str">
        <f t="shared" si="462"/>
        <v/>
      </c>
      <c r="L370" s="874">
        <f t="shared" si="462"/>
        <v>1.9538000421549453E-4</v>
      </c>
      <c r="M370" s="94" t="str">
        <f t="shared" si="462"/>
        <v/>
      </c>
      <c r="N370" s="94" t="str">
        <f t="shared" si="461"/>
        <v/>
      </c>
      <c r="O370" s="94" t="str">
        <f t="shared" si="461"/>
        <v/>
      </c>
      <c r="P370" s="94" t="str">
        <f t="shared" si="461"/>
        <v/>
      </c>
      <c r="Q370" s="94" t="str">
        <f t="shared" si="461"/>
        <v/>
      </c>
      <c r="R370" s="94" t="str">
        <f t="shared" si="461"/>
        <v/>
      </c>
      <c r="S370" s="874" t="str">
        <f t="shared" si="461"/>
        <v/>
      </c>
      <c r="T370" s="1068" t="str">
        <f t="shared" si="461"/>
        <v/>
      </c>
      <c r="U370" s="874"/>
      <c r="V370" s="874"/>
      <c r="W370" s="874"/>
      <c r="X370" s="874"/>
      <c r="Y370" s="874"/>
      <c r="AF370" s="874"/>
      <c r="AG370" s="874"/>
      <c r="AH370" s="874"/>
      <c r="AI370" s="953" t="str">
        <f t="shared" si="461"/>
        <v/>
      </c>
      <c r="AJ370" s="874" t="str">
        <f t="shared" si="461"/>
        <v/>
      </c>
      <c r="AK370" s="874" t="str">
        <f t="shared" si="461"/>
        <v/>
      </c>
      <c r="AL370" s="874" t="str">
        <f t="shared" si="461"/>
        <v/>
      </c>
      <c r="AM370" s="874" t="str">
        <f t="shared" si="461"/>
        <v/>
      </c>
      <c r="AN370" s="1068" t="str">
        <f t="shared" si="461"/>
        <v/>
      </c>
      <c r="AO370" s="874"/>
      <c r="AP370" s="874"/>
      <c r="AQ370" s="874"/>
      <c r="AR370" s="874"/>
      <c r="AS370" s="874"/>
      <c r="AT370" s="953" t="str">
        <f t="shared" si="461"/>
        <v/>
      </c>
      <c r="AU370" s="874" t="str">
        <f t="shared" si="461"/>
        <v/>
      </c>
      <c r="AV370" s="874" t="str">
        <f t="shared" si="461"/>
        <v/>
      </c>
      <c r="AW370" s="874" t="str">
        <f t="shared" si="461"/>
        <v/>
      </c>
      <c r="AX370" s="874" t="str">
        <f t="shared" si="461"/>
        <v/>
      </c>
      <c r="AY370" s="94" t="str">
        <f t="shared" si="461"/>
        <v/>
      </c>
      <c r="AZ370" s="94" t="str">
        <f t="shared" si="461"/>
        <v/>
      </c>
      <c r="BA370" s="94" t="str">
        <f t="shared" si="461"/>
        <v/>
      </c>
      <c r="BB370" s="1070" t="str">
        <f t="shared" ref="BB370:CV370" si="463">IF(BB272=0,"",BB$97*((BB327*BB272)+BB328))</f>
        <v/>
      </c>
      <c r="BC370" s="94"/>
      <c r="BD370" s="94"/>
      <c r="BE370" s="94"/>
      <c r="BF370" s="94"/>
      <c r="BG370" s="94"/>
      <c r="BH370" s="93" t="str">
        <f t="shared" si="463"/>
        <v/>
      </c>
      <c r="BI370" s="94" t="str">
        <f t="shared" si="463"/>
        <v/>
      </c>
      <c r="BJ370" s="94" t="str">
        <f t="shared" si="463"/>
        <v/>
      </c>
      <c r="BK370" s="94" t="str">
        <f t="shared" si="463"/>
        <v/>
      </c>
      <c r="BL370" s="94" t="str">
        <f t="shared" si="463"/>
        <v/>
      </c>
      <c r="BM370" s="94" t="str">
        <f>IF(BM272=0,"",BM$97*((BM327*BM272)+BM328))</f>
        <v/>
      </c>
      <c r="BN370" s="1226" t="str">
        <f>IF(BN272=0,"",BN$97*((BN327*BN272)+BN328))</f>
        <v/>
      </c>
      <c r="BO370" s="858"/>
      <c r="BP370" s="858"/>
      <c r="BQ370" s="858"/>
      <c r="BR370" s="858"/>
      <c r="BS370" s="1173"/>
      <c r="BT370" s="858"/>
      <c r="BU370" s="858"/>
      <c r="BV370" s="858"/>
      <c r="BW370" s="858"/>
      <c r="BX370" s="858"/>
      <c r="BY370" s="937" t="str">
        <f t="shared" si="463"/>
        <v/>
      </c>
      <c r="BZ370" s="94" t="str">
        <f t="shared" si="463"/>
        <v/>
      </c>
      <c r="CA370" s="94" t="str">
        <f t="shared" si="463"/>
        <v/>
      </c>
      <c r="CB370" s="94" t="str">
        <f t="shared" si="463"/>
        <v/>
      </c>
      <c r="CC370" s="1070" t="str">
        <f t="shared" si="463"/>
        <v/>
      </c>
      <c r="CD370" s="94"/>
      <c r="CE370" s="94"/>
      <c r="CF370" s="94"/>
      <c r="CG370" s="94"/>
      <c r="CH370" s="94"/>
      <c r="CI370" s="94"/>
      <c r="CJ370" s="94"/>
      <c r="CK370" s="93">
        <f t="shared" si="463"/>
        <v>1.2563970108292558E-4</v>
      </c>
      <c r="CL370" s="94">
        <f>IF(CL272=0,"",CL$97*((CL327*CL272)+CL328))</f>
        <v>1.1800532218461807E-4</v>
      </c>
      <c r="CM370" s="94">
        <f t="shared" si="463"/>
        <v>1.6203884543681591E-4</v>
      </c>
      <c r="CN370" s="94">
        <f t="shared" si="463"/>
        <v>1.5344272900676516E-4</v>
      </c>
      <c r="CO370" s="1070">
        <f t="shared" si="463"/>
        <v>1.6342377578060609E-4</v>
      </c>
      <c r="CP370" s="94"/>
      <c r="CQ370" s="94"/>
      <c r="CR370" s="94"/>
      <c r="CS370" s="94"/>
      <c r="CT370" s="94"/>
      <c r="CU370" s="93" t="str">
        <f t="shared" si="463"/>
        <v/>
      </c>
      <c r="CV370" s="94" t="str">
        <f t="shared" si="463"/>
        <v/>
      </c>
      <c r="CW370" s="94" t="str">
        <f>IF(CW272=0,"",CW$97*((CW327*CW272)+CW328))</f>
        <v/>
      </c>
      <c r="CX370" s="1070" t="str">
        <f>IF(CX272=0,"",CX$97*((CX327*CX272)+CX328))</f>
        <v/>
      </c>
      <c r="DD370" s="979"/>
      <c r="DE370" s="858"/>
      <c r="DF370" s="858"/>
      <c r="DG370" s="858"/>
      <c r="DH370" s="858"/>
      <c r="DI370" s="858"/>
      <c r="DJ370" s="858"/>
      <c r="DK370" s="858"/>
      <c r="DL370" s="1120"/>
      <c r="DM370" s="858"/>
      <c r="DN370" s="858"/>
      <c r="DO370" s="858"/>
      <c r="DP370" s="858"/>
      <c r="DQ370" s="858"/>
      <c r="DR370" s="1006"/>
      <c r="DS370" s="858"/>
      <c r="DT370" s="858"/>
      <c r="DU370" s="858"/>
      <c r="DV370" s="858"/>
      <c r="DW370" s="858"/>
      <c r="DX370" s="1120"/>
      <c r="DY370" s="858"/>
      <c r="DZ370" s="858"/>
      <c r="EA370" s="858"/>
      <c r="EB370" s="858"/>
      <c r="EC370" s="858"/>
      <c r="ED370" s="93" t="str">
        <f>IF(ED272=0,"",ED$97*((ED327*ED272)+ED328))</f>
        <v/>
      </c>
      <c r="EE370" s="858"/>
      <c r="EF370" s="858"/>
      <c r="EG370" s="858"/>
      <c r="EH370" s="858"/>
      <c r="EI370" s="858"/>
      <c r="EJ370" s="858"/>
      <c r="EK370" s="858"/>
      <c r="EL370" s="1120"/>
      <c r="EM370" s="858"/>
      <c r="EN370" s="858"/>
      <c r="ER370" s="1253"/>
      <c r="ES370" s="93" t="str">
        <f>IF(ES272=0,"",ES$97*((ES327*ES272)+ES328))</f>
        <v/>
      </c>
      <c r="ET370" s="94" t="str">
        <f>IF(ET272=0,"",ET$97*((ET327*ET272)+ET328))</f>
        <v/>
      </c>
      <c r="EU370" s="94" t="str">
        <f>IF(EU272=0,"",EU$97*((EU327*EU272)+EU328))</f>
        <v/>
      </c>
      <c r="EV370" s="94"/>
      <c r="EW370" s="1131"/>
      <c r="EX370" s="838" t="s">
        <v>388</v>
      </c>
      <c r="EY370" s="262" t="str">
        <f t="shared" ref="EY370:FO370" si="464">IF(EY272=0,"",EY$97*((EY327*EY272)+EY328))</f>
        <v/>
      </c>
      <c r="EZ370" s="262" t="str">
        <f t="shared" si="464"/>
        <v/>
      </c>
      <c r="FA370" s="262" t="str">
        <f t="shared" si="464"/>
        <v/>
      </c>
      <c r="FB370" s="262" t="str">
        <f t="shared" si="464"/>
        <v/>
      </c>
      <c r="FC370" s="262" t="str">
        <f t="shared" si="464"/>
        <v/>
      </c>
      <c r="FD370" s="262" t="str">
        <f t="shared" si="464"/>
        <v/>
      </c>
      <c r="FE370" s="262" t="str">
        <f t="shared" si="464"/>
        <v/>
      </c>
      <c r="FF370" s="262" t="str">
        <f t="shared" si="464"/>
        <v/>
      </c>
      <c r="FG370" s="262" t="str">
        <f t="shared" si="464"/>
        <v/>
      </c>
      <c r="FH370" s="262" t="str">
        <f t="shared" si="464"/>
        <v/>
      </c>
      <c r="FI370" s="262" t="str">
        <f t="shared" si="464"/>
        <v/>
      </c>
      <c r="FJ370" s="262" t="str">
        <f t="shared" si="464"/>
        <v/>
      </c>
      <c r="FK370" s="262" t="str">
        <f t="shared" si="464"/>
        <v/>
      </c>
      <c r="FL370" s="262" t="str">
        <f t="shared" si="464"/>
        <v/>
      </c>
      <c r="FM370" s="262" t="str">
        <f t="shared" si="464"/>
        <v/>
      </c>
      <c r="FN370" s="262" t="str">
        <f t="shared" si="464"/>
        <v/>
      </c>
      <c r="FO370" s="262" t="str">
        <f t="shared" si="464"/>
        <v/>
      </c>
      <c r="FP370" s="262" t="str">
        <f t="shared" ref="FP370:FQ370" si="465">IF(FP272=0,"",FP$97*((FP327*FP272)+FP328))</f>
        <v/>
      </c>
      <c r="FQ370" s="1387" t="str">
        <f t="shared" si="465"/>
        <v/>
      </c>
      <c r="FR370" s="834" t="str">
        <f t="shared" ref="FR370:GL370" si="466">IF(FR272=0,"",FR$97*((FR327*FR272)+FR328))</f>
        <v/>
      </c>
      <c r="FS370" s="834" t="str">
        <f t="shared" si="466"/>
        <v/>
      </c>
      <c r="FT370" s="834" t="str">
        <f t="shared" si="466"/>
        <v/>
      </c>
      <c r="FU370" s="834" t="str">
        <f t="shared" si="466"/>
        <v/>
      </c>
      <c r="FV370" s="834" t="str">
        <f t="shared" si="466"/>
        <v/>
      </c>
      <c r="FW370" s="834" t="str">
        <f t="shared" si="466"/>
        <v/>
      </c>
      <c r="FX370" s="834" t="str">
        <f t="shared" si="466"/>
        <v/>
      </c>
      <c r="FY370" s="834" t="str">
        <f t="shared" si="466"/>
        <v/>
      </c>
      <c r="FZ370" s="834" t="str">
        <f t="shared" si="466"/>
        <v/>
      </c>
      <c r="GA370" s="834" t="str">
        <f t="shared" si="466"/>
        <v/>
      </c>
      <c r="GB370" s="834" t="str">
        <f t="shared" si="466"/>
        <v/>
      </c>
      <c r="GC370" s="834" t="str">
        <f t="shared" si="466"/>
        <v/>
      </c>
      <c r="GD370" s="834" t="str">
        <f t="shared" si="466"/>
        <v/>
      </c>
      <c r="GE370" s="834" t="str">
        <f t="shared" si="466"/>
        <v/>
      </c>
      <c r="GF370" s="834" t="str">
        <f t="shared" si="466"/>
        <v/>
      </c>
      <c r="GG370" s="834" t="str">
        <f t="shared" si="466"/>
        <v/>
      </c>
      <c r="GH370" s="834" t="str">
        <f t="shared" si="466"/>
        <v/>
      </c>
      <c r="GI370" s="834" t="str">
        <f t="shared" si="466"/>
        <v/>
      </c>
      <c r="GJ370" s="834" t="str">
        <f t="shared" si="466"/>
        <v/>
      </c>
      <c r="GK370" s="834" t="str">
        <f t="shared" si="466"/>
        <v/>
      </c>
      <c r="GL370" s="834" t="str">
        <f t="shared" si="466"/>
        <v/>
      </c>
      <c r="GM370" s="59" t="str">
        <f t="shared" ref="GM370:HH370" si="467">IF(GM272=0,"",GM$97*((GM327*GM272)+GM328))</f>
        <v/>
      </c>
      <c r="GN370" s="60" t="str">
        <f t="shared" si="467"/>
        <v/>
      </c>
      <c r="GO370" s="60" t="str">
        <f t="shared" si="467"/>
        <v/>
      </c>
      <c r="GP370" s="60" t="str">
        <f t="shared" si="467"/>
        <v/>
      </c>
      <c r="GQ370" s="60" t="str">
        <f t="shared" si="467"/>
        <v/>
      </c>
      <c r="GR370" s="60" t="str">
        <f t="shared" si="467"/>
        <v/>
      </c>
      <c r="GS370" s="60" t="str">
        <f t="shared" si="467"/>
        <v/>
      </c>
      <c r="GT370" s="60" t="str">
        <f t="shared" si="467"/>
        <v/>
      </c>
      <c r="GU370" s="60" t="str">
        <f t="shared" si="467"/>
        <v/>
      </c>
      <c r="GV370" s="60" t="str">
        <f t="shared" si="467"/>
        <v/>
      </c>
      <c r="GW370" s="60" t="str">
        <f t="shared" si="467"/>
        <v/>
      </c>
      <c r="GX370" s="60" t="str">
        <f t="shared" si="467"/>
        <v/>
      </c>
      <c r="GY370" s="60" t="str">
        <f t="shared" si="467"/>
        <v/>
      </c>
      <c r="GZ370" s="60" t="e">
        <f t="shared" si="467"/>
        <v>#DIV/0!</v>
      </c>
      <c r="HA370" s="60" t="str">
        <f t="shared" si="467"/>
        <v/>
      </c>
      <c r="HB370" s="60" t="str">
        <f t="shared" si="467"/>
        <v/>
      </c>
      <c r="HC370" s="60" t="str">
        <f t="shared" si="467"/>
        <v/>
      </c>
      <c r="HD370" s="60" t="str">
        <f t="shared" si="467"/>
        <v/>
      </c>
      <c r="HE370" s="60" t="str">
        <f t="shared" si="467"/>
        <v/>
      </c>
      <c r="HF370" s="60" t="str">
        <f t="shared" si="467"/>
        <v/>
      </c>
      <c r="HG370" s="60" t="e">
        <f t="shared" si="467"/>
        <v>#DIV/0!</v>
      </c>
      <c r="HH370" s="60" t="e">
        <f t="shared" si="467"/>
        <v>#DIV/0!</v>
      </c>
      <c r="HI370" s="834" t="str">
        <f>IF(HI272=0,"",HI$97*((HI327*HI272)+HI328))</f>
        <v/>
      </c>
    </row>
    <row r="371" spans="1:217" s="60" customFormat="1" x14ac:dyDescent="0.25">
      <c r="A371" s="66" t="s">
        <v>696</v>
      </c>
      <c r="B371" s="640"/>
      <c r="C371" s="937">
        <f t="shared" ref="C371:BA371" si="468">IF(C273=0,"",C$97*((C329*C273)+C330))</f>
        <v>3.9933702567832808E-3</v>
      </c>
      <c r="D371" s="94">
        <f t="shared" si="468"/>
        <v>2.0145249161328416E-3</v>
      </c>
      <c r="E371" s="94">
        <f t="shared" si="468"/>
        <v>1.4794595384734616E-3</v>
      </c>
      <c r="F371" s="94">
        <f t="shared" ref="F371:M371" si="469">IF(F273=0,"",F$97*((F329*F273)+F330))</f>
        <v>2.2503134393916748E-3</v>
      </c>
      <c r="G371" s="94">
        <f t="shared" si="469"/>
        <v>9.6860616792946894E-5</v>
      </c>
      <c r="H371" s="874">
        <f t="shared" si="469"/>
        <v>9.7591730614902386E-4</v>
      </c>
      <c r="I371" s="874">
        <f t="shared" si="469"/>
        <v>1.0545661507952093E-3</v>
      </c>
      <c r="J371" s="874">
        <f t="shared" si="469"/>
        <v>9.3206177677659539E-4</v>
      </c>
      <c r="K371" s="874">
        <f t="shared" si="469"/>
        <v>1.1806405155396235E-3</v>
      </c>
      <c r="L371" s="874">
        <f t="shared" si="469"/>
        <v>1.3913094071672202E-3</v>
      </c>
      <c r="M371" s="94">
        <f t="shared" si="469"/>
        <v>1.2001072649236585E-3</v>
      </c>
      <c r="N371" s="94">
        <f t="shared" si="468"/>
        <v>1.5043636555533361E-3</v>
      </c>
      <c r="O371" s="94">
        <f t="shared" si="468"/>
        <v>1.4460097293485974E-3</v>
      </c>
      <c r="P371" s="94">
        <f t="shared" si="468"/>
        <v>7.6078868586639079E-4</v>
      </c>
      <c r="Q371" s="94">
        <f t="shared" si="468"/>
        <v>7.7148146668719613E-4</v>
      </c>
      <c r="R371" s="94">
        <f t="shared" si="468"/>
        <v>6.9973957914981307E-4</v>
      </c>
      <c r="S371" s="874">
        <f t="shared" si="468"/>
        <v>1.4933673573085638E-3</v>
      </c>
      <c r="T371" s="1068">
        <f t="shared" si="468"/>
        <v>3.7134598454527335E-4</v>
      </c>
      <c r="U371" s="874"/>
      <c r="V371" s="874"/>
      <c r="W371" s="874"/>
      <c r="X371" s="874"/>
      <c r="Y371" s="874"/>
      <c r="AF371" s="874"/>
      <c r="AG371" s="874"/>
      <c r="AH371" s="874"/>
      <c r="AI371" s="953">
        <f t="shared" si="468"/>
        <v>1.9017642582172813E-4</v>
      </c>
      <c r="AJ371" s="874">
        <f t="shared" si="468"/>
        <v>3.2300289499839134E-4</v>
      </c>
      <c r="AK371" s="874">
        <f t="shared" si="468"/>
        <v>1.9581537095348647E-4</v>
      </c>
      <c r="AL371" s="874">
        <f t="shared" si="468"/>
        <v>1.9579418666772731E-4</v>
      </c>
      <c r="AM371" s="874">
        <f t="shared" si="468"/>
        <v>4.125890929674903E-4</v>
      </c>
      <c r="AN371" s="1068">
        <f t="shared" si="468"/>
        <v>1.3311198481854797E-4</v>
      </c>
      <c r="AO371" s="874"/>
      <c r="AP371" s="874"/>
      <c r="AQ371" s="874"/>
      <c r="AR371" s="874"/>
      <c r="AS371" s="874"/>
      <c r="AT371" s="953">
        <f t="shared" si="468"/>
        <v>3.072677930056388E-3</v>
      </c>
      <c r="AU371" s="874">
        <f t="shared" si="468"/>
        <v>1.9468535333308902E-3</v>
      </c>
      <c r="AV371" s="874">
        <f t="shared" si="468"/>
        <v>1.3837975000168545E-3</v>
      </c>
      <c r="AW371" s="874">
        <f t="shared" si="468"/>
        <v>2.33663620527728E-3</v>
      </c>
      <c r="AX371" s="874">
        <f t="shared" si="468"/>
        <v>2.373221146268558E-3</v>
      </c>
      <c r="AY371" s="94">
        <f t="shared" si="468"/>
        <v>1.6915244789990674E-3</v>
      </c>
      <c r="AZ371" s="94">
        <f t="shared" si="468"/>
        <v>1.4621112671915641E-3</v>
      </c>
      <c r="BA371" s="94">
        <f t="shared" si="468"/>
        <v>2.1128443185284588E-3</v>
      </c>
      <c r="BB371" s="1070">
        <f t="shared" ref="BB371:CV371" si="470">IF(BB273=0,"",BB$97*((BB329*BB273)+BB330))</f>
        <v>2.7061438317997092E-3</v>
      </c>
      <c r="BC371" s="94"/>
      <c r="BD371" s="94"/>
      <c r="BE371" s="94"/>
      <c r="BF371" s="94"/>
      <c r="BG371" s="94"/>
      <c r="BH371" s="93">
        <f t="shared" si="470"/>
        <v>3.7290870806247012E-3</v>
      </c>
      <c r="BI371" s="94">
        <f t="shared" si="470"/>
        <v>2.6731842800674539E-3</v>
      </c>
      <c r="BJ371" s="94">
        <f t="shared" si="470"/>
        <v>2.3863472422604943E-3</v>
      </c>
      <c r="BK371" s="94">
        <f t="shared" si="470"/>
        <v>1.7418598055337583E-3</v>
      </c>
      <c r="BL371" s="94">
        <f t="shared" si="470"/>
        <v>1.7617574567768872E-3</v>
      </c>
      <c r="BM371" s="94">
        <f>IF(BM273=0,"",BM$97*((BM329*BM273)+BM330))</f>
        <v>6.5184808854295059E-3</v>
      </c>
      <c r="BN371" s="1226">
        <f>IF(BN273=0,"",BN$97*((BN329*BN273)+BN330))</f>
        <v>2.5995443177676404E-3</v>
      </c>
      <c r="BO371" s="858">
        <v>0.49211733703721294</v>
      </c>
      <c r="BP371" s="858">
        <v>2.506219684716767</v>
      </c>
      <c r="BQ371" s="858">
        <v>1.1201695491812835</v>
      </c>
      <c r="BR371" s="858">
        <v>0.43241070926094388</v>
      </c>
      <c r="BS371" s="1173">
        <v>0.57499925850170053</v>
      </c>
      <c r="BT371" s="858"/>
      <c r="BU371" s="858"/>
      <c r="BV371" s="858"/>
      <c r="BW371" s="858"/>
      <c r="BX371" s="858"/>
      <c r="BY371" s="937">
        <f t="shared" si="470"/>
        <v>9.3234131681712369E-4</v>
      </c>
      <c r="BZ371" s="94">
        <f t="shared" si="470"/>
        <v>7.7384169083643184E-4</v>
      </c>
      <c r="CA371" s="94">
        <f t="shared" si="470"/>
        <v>1.2155951814398992E-3</v>
      </c>
      <c r="CB371" s="94">
        <f t="shared" si="470"/>
        <v>8.6336880590053065E-4</v>
      </c>
      <c r="CC371" s="1070">
        <f t="shared" si="470"/>
        <v>1.607926013924678E-3</v>
      </c>
      <c r="CD371" s="94"/>
      <c r="CE371" s="94"/>
      <c r="CF371" s="94"/>
      <c r="CG371" s="94"/>
      <c r="CH371" s="94"/>
      <c r="CI371" s="94"/>
      <c r="CJ371" s="94"/>
      <c r="CK371" s="93">
        <f t="shared" si="470"/>
        <v>1.6376699219159942E-4</v>
      </c>
      <c r="CL371" s="94">
        <f>IF(CL273=0,"",CL$97*((CL329*CL273)+CL330))</f>
        <v>6.1244787094670778E-4</v>
      </c>
      <c r="CM371" s="94">
        <f t="shared" si="470"/>
        <v>2.608174821088376E-4</v>
      </c>
      <c r="CN371" s="94">
        <f t="shared" si="470"/>
        <v>7.1355855039403719E-4</v>
      </c>
      <c r="CO371" s="1070">
        <f t="shared" si="470"/>
        <v>7.9064548787349603E-4</v>
      </c>
      <c r="CP371" s="94"/>
      <c r="CQ371" s="94"/>
      <c r="CR371" s="94"/>
      <c r="CS371" s="94"/>
      <c r="CT371" s="94"/>
      <c r="CU371" s="93">
        <f t="shared" si="470"/>
        <v>9.2608590114829411E-3</v>
      </c>
      <c r="CV371" s="94">
        <f t="shared" si="470"/>
        <v>1.6884675906699241E-3</v>
      </c>
      <c r="CW371" s="94">
        <f>IF(CW273=0,"",CW$97*((CW329*CW273)+CW330))</f>
        <v>4.5778341757726293E-4</v>
      </c>
      <c r="CX371" s="1070">
        <f>IF(CX273=0,"",CX$97*((CX329*CX273)+CX330))</f>
        <v>3.2321823398775458E-4</v>
      </c>
      <c r="DD371" s="979"/>
      <c r="DE371" s="858">
        <v>4.2995697109048683</v>
      </c>
      <c r="DF371" s="858">
        <v>0.70083001878917561</v>
      </c>
      <c r="DG371" s="858">
        <v>0.70083001878917561</v>
      </c>
      <c r="DH371" s="858">
        <v>2.3441932958122655</v>
      </c>
      <c r="DI371" s="858">
        <v>0.69064133123593885</v>
      </c>
      <c r="DJ371" s="858">
        <v>3.6640922513349623</v>
      </c>
      <c r="DK371" s="858">
        <v>2.1053791501751213</v>
      </c>
      <c r="DL371" s="1120">
        <v>5.1725992298309249</v>
      </c>
      <c r="DM371" s="858"/>
      <c r="DN371" s="858"/>
      <c r="DO371" s="858"/>
      <c r="DP371" s="858"/>
      <c r="DQ371" s="858"/>
      <c r="DR371" s="1006">
        <v>12.166705279095659</v>
      </c>
      <c r="DS371" s="858">
        <v>1.6925306732845731</v>
      </c>
      <c r="DT371" s="858">
        <v>13.091663920189108</v>
      </c>
      <c r="DU371" s="858">
        <v>4.1099506892498088</v>
      </c>
      <c r="DV371" s="858">
        <v>5.592009952485685</v>
      </c>
      <c r="DW371" s="858">
        <v>0.69392397628711222</v>
      </c>
      <c r="DX371" s="1120">
        <v>1.380559062455726</v>
      </c>
      <c r="DY371" s="858"/>
      <c r="DZ371" s="858"/>
      <c r="EA371" s="858"/>
      <c r="EB371" s="858"/>
      <c r="EC371" s="858"/>
      <c r="ED371" s="93">
        <f>IF(ED273=0,"",ED$97*((ED329*ED273)+ED330))</f>
        <v>1.591682965579872E-3</v>
      </c>
      <c r="EE371" s="858">
        <v>1.3322785612672747</v>
      </c>
      <c r="EF371" s="858">
        <v>0.74843286771246686</v>
      </c>
      <c r="EG371" s="858">
        <v>0.50434932446232561</v>
      </c>
      <c r="EH371" s="858">
        <v>1.6455219668322141</v>
      </c>
      <c r="EI371" s="858">
        <v>0.379172236865779</v>
      </c>
      <c r="EJ371" s="858">
        <v>0.20611109481395679</v>
      </c>
      <c r="EK371" s="858">
        <v>0.76432516362234715</v>
      </c>
      <c r="EL371" s="1120">
        <v>0.83156192252775651</v>
      </c>
      <c r="EM371" s="858"/>
      <c r="EN371" s="858"/>
      <c r="ER371" s="1253"/>
      <c r="ES371" s="93">
        <f>IF(ES273=0,"",ES$97*((ES329*ES273)+ES330))</f>
        <v>1.2816507455432826E-2</v>
      </c>
      <c r="ET371" s="94">
        <f>IF(ET273=0,"",ET$97*((ET329*ET273)+ET330))</f>
        <v>1.206374308773939E-3</v>
      </c>
      <c r="EU371" s="94">
        <f>IF(EU273=0,"",EU$97*((EU329*EU273)+EU330))</f>
        <v>1.8614353271760979E-4</v>
      </c>
      <c r="EV371" s="94"/>
      <c r="EW371" s="1131"/>
      <c r="EX371" s="66" t="s">
        <v>696</v>
      </c>
      <c r="EY371" s="262">
        <f t="shared" ref="EY371:FO371" si="471">IF(EY273=0,"",EY$97*((EY329*EY273)+EY330))</f>
        <v>2.5336777019065762E-4</v>
      </c>
      <c r="EZ371" s="262">
        <f t="shared" si="471"/>
        <v>2.5296462203004016E-3</v>
      </c>
      <c r="FA371" s="262">
        <f t="shared" si="471"/>
        <v>6.6448421420594179E-5</v>
      </c>
      <c r="FB371" s="262">
        <f t="shared" si="471"/>
        <v>1.5054496660229507E-2</v>
      </c>
      <c r="FC371" s="262">
        <f t="shared" si="471"/>
        <v>2.5434846784709505E-4</v>
      </c>
      <c r="FD371" s="262">
        <f t="shared" si="471"/>
        <v>7.6254991420648618E-4</v>
      </c>
      <c r="FE371" s="262">
        <f t="shared" si="471"/>
        <v>1.5422100262186438E-4</v>
      </c>
      <c r="FF371" s="262">
        <f t="shared" si="471"/>
        <v>1.0527517736655304E-4</v>
      </c>
      <c r="FG371" s="262">
        <f t="shared" si="471"/>
        <v>9.2125042315280176E-5</v>
      </c>
      <c r="FH371" s="262">
        <f t="shared" si="471"/>
        <v>9.3692787740179179E-4</v>
      </c>
      <c r="FI371" s="262">
        <f t="shared" si="471"/>
        <v>3.7199946631414482E-4</v>
      </c>
      <c r="FJ371" s="262">
        <f t="shared" si="471"/>
        <v>5.8251431279373689E-4</v>
      </c>
      <c r="FK371" s="262">
        <f t="shared" si="471"/>
        <v>1.4922676329146101E-4</v>
      </c>
      <c r="FL371" s="262">
        <f t="shared" si="471"/>
        <v>1.1621000768835143E-4</v>
      </c>
      <c r="FM371" s="262">
        <f t="shared" si="471"/>
        <v>1.417651434955098E-4</v>
      </c>
      <c r="FN371" s="262">
        <f t="shared" si="471"/>
        <v>1.067505667084133E-4</v>
      </c>
      <c r="FO371" s="262">
        <f t="shared" si="471"/>
        <v>1.0443399612492748E-4</v>
      </c>
      <c r="FP371" s="262" t="str">
        <f t="shared" ref="FP371:FQ371" si="472">IF(FP273=0,"",FP$97*((FP329*FP273)+FP330))</f>
        <v/>
      </c>
      <c r="FQ371" s="1387" t="str">
        <f t="shared" si="472"/>
        <v/>
      </c>
      <c r="FR371" s="834">
        <f>IF(FR273=0,"",FR$97*((FR329*FR273)+FR330))</f>
        <v>1.4315813159792817E-4</v>
      </c>
      <c r="FS371" s="834">
        <f t="shared" ref="FS371:GL371" si="473">IF(FS273=0,"",FS$97*((FS329*FS273)+FS330))</f>
        <v>1.8337940639136085E-3</v>
      </c>
      <c r="FT371" s="834">
        <f t="shared" si="473"/>
        <v>2.0922305093025269E-4</v>
      </c>
      <c r="FU371" s="834">
        <f t="shared" si="473"/>
        <v>1.4255525581381145E-4</v>
      </c>
      <c r="FV371" s="834" t="e">
        <f t="shared" si="473"/>
        <v>#VALUE!</v>
      </c>
      <c r="FW371" s="834">
        <f t="shared" si="473"/>
        <v>8.3880282375513275E-5</v>
      </c>
      <c r="FX371" s="834">
        <f t="shared" si="473"/>
        <v>1.2285462161280681E-4</v>
      </c>
      <c r="FY371" s="834" t="str">
        <f t="shared" si="473"/>
        <v/>
      </c>
      <c r="FZ371" s="834">
        <f t="shared" si="473"/>
        <v>1.116811422428826E-5</v>
      </c>
      <c r="GA371" s="834">
        <f t="shared" si="473"/>
        <v>1.4463126250006531E-5</v>
      </c>
      <c r="GB371" s="834">
        <f t="shared" si="473"/>
        <v>9.6109710654376381E-5</v>
      </c>
      <c r="GC371" s="834">
        <f t="shared" si="473"/>
        <v>7.5978448109225577E-4</v>
      </c>
      <c r="GD371" s="834">
        <f t="shared" si="473"/>
        <v>8.7476787391844882E-5</v>
      </c>
      <c r="GE371" s="834">
        <f t="shared" si="473"/>
        <v>1.9897646092532657E-4</v>
      </c>
      <c r="GF371" s="834">
        <f t="shared" si="473"/>
        <v>4.537361631087816E-5</v>
      </c>
      <c r="GG371" s="834">
        <f t="shared" si="473"/>
        <v>2.2236616702093043E-3</v>
      </c>
      <c r="GH371" s="834">
        <f t="shared" si="473"/>
        <v>6.6820458558673374E-5</v>
      </c>
      <c r="GI371" s="834">
        <f t="shared" si="473"/>
        <v>7.168942855983369E-4</v>
      </c>
      <c r="GJ371" s="834">
        <f t="shared" si="473"/>
        <v>1.4228432643674136E-4</v>
      </c>
      <c r="GK371" s="834">
        <f t="shared" si="473"/>
        <v>1.4412993300218514E-4</v>
      </c>
      <c r="GL371" s="834">
        <f t="shared" si="473"/>
        <v>1.2107886826123682E-4</v>
      </c>
      <c r="GM371" s="59">
        <f t="shared" ref="GM371:HH371" si="474">IF(GM273=0,"",GM$97*((GM329*GM273)+GM330))</f>
        <v>1.2622836143402557E-4</v>
      </c>
      <c r="GN371" s="60">
        <f t="shared" si="474"/>
        <v>1.0301479103945647E-4</v>
      </c>
      <c r="GO371" s="60">
        <f t="shared" si="474"/>
        <v>2.1104214209644617E-4</v>
      </c>
      <c r="GP371" s="60">
        <f t="shared" si="474"/>
        <v>1.362134138111474E-4</v>
      </c>
      <c r="GQ371" s="60" t="str">
        <f t="shared" si="474"/>
        <v/>
      </c>
      <c r="GR371" s="60">
        <f t="shared" si="474"/>
        <v>1.3880959150035013E-4</v>
      </c>
      <c r="GS371" s="60">
        <f t="shared" si="474"/>
        <v>1.3190705176961828E-4</v>
      </c>
      <c r="GT371" s="60">
        <f t="shared" si="474"/>
        <v>1.3770444067736672E-4</v>
      </c>
      <c r="GU371" s="60">
        <f t="shared" si="474"/>
        <v>1.1262026724929525E-4</v>
      </c>
      <c r="GV371" s="60">
        <f t="shared" si="474"/>
        <v>9.5959297932414356E-5</v>
      </c>
      <c r="GW371" s="60" t="str">
        <f t="shared" si="474"/>
        <v/>
      </c>
      <c r="GX371" s="60">
        <f t="shared" si="474"/>
        <v>1.1281497468368375E-4</v>
      </c>
      <c r="GY371" s="60">
        <f t="shared" si="474"/>
        <v>1.145435350917423E-4</v>
      </c>
      <c r="GZ371" s="60" t="e">
        <f t="shared" si="474"/>
        <v>#DIV/0!</v>
      </c>
      <c r="HA371" s="60">
        <f t="shared" si="474"/>
        <v>1.2585614228041668E-4</v>
      </c>
      <c r="HB371" s="60">
        <f t="shared" si="474"/>
        <v>1.171881509406137E-4</v>
      </c>
      <c r="HC371" s="60">
        <f t="shared" si="474"/>
        <v>1.0031039982142557E-4</v>
      </c>
      <c r="HD371" s="60">
        <f t="shared" si="474"/>
        <v>1.1395438057278062E-4</v>
      </c>
      <c r="HE371" s="60">
        <f t="shared" si="474"/>
        <v>1.1038293493118942E-4</v>
      </c>
      <c r="HF371" s="60">
        <f t="shared" si="474"/>
        <v>9.6844269685995618E-5</v>
      </c>
      <c r="HG371" s="60" t="e">
        <f t="shared" si="474"/>
        <v>#DIV/0!</v>
      </c>
      <c r="HH371" s="60" t="e">
        <f t="shared" si="474"/>
        <v>#DIV/0!</v>
      </c>
      <c r="HI371" s="834">
        <f>IF(HI273=0,"",HI$97*((HI329*HI273)+HI330))</f>
        <v>-1.4128761361669806E-6</v>
      </c>
    </row>
    <row r="372" spans="1:217" s="60" customFormat="1" x14ac:dyDescent="0.25">
      <c r="A372" s="66" t="s">
        <v>697</v>
      </c>
      <c r="B372" s="640"/>
      <c r="C372" s="937">
        <f t="shared" ref="C372:BA372" si="475">IF(C274=0,"",C$97*((C331*C274)+C332))</f>
        <v>1.5595569907855674E-3</v>
      </c>
      <c r="D372" s="94">
        <f t="shared" si="475"/>
        <v>1.1298907300987197E-3</v>
      </c>
      <c r="E372" s="94">
        <f t="shared" si="475"/>
        <v>4.0237853998357142E-4</v>
      </c>
      <c r="F372" s="94">
        <f t="shared" ref="F372:M372" si="476">IF(F274=0,"",F$97*((F331*F274)+F332))</f>
        <v>7.313672942573081E-4</v>
      </c>
      <c r="G372" s="94">
        <f t="shared" si="476"/>
        <v>2.9841803473748882E-4</v>
      </c>
      <c r="H372" s="874">
        <f t="shared" si="476"/>
        <v>9.4629707915783453E-5</v>
      </c>
      <c r="I372" s="874">
        <f t="shared" si="476"/>
        <v>2.204378531352725E-4</v>
      </c>
      <c r="J372" s="874">
        <f t="shared" si="476"/>
        <v>1.517239620102203E-4</v>
      </c>
      <c r="K372" s="874">
        <f t="shared" si="476"/>
        <v>7.6321493885344682E-4</v>
      </c>
      <c r="L372" s="874">
        <f t="shared" si="476"/>
        <v>1.3788507574592494E-4</v>
      </c>
      <c r="M372" s="94">
        <f t="shared" si="476"/>
        <v>5.7458436800418024E-4</v>
      </c>
      <c r="N372" s="94">
        <f t="shared" si="475"/>
        <v>4.5135616000537509E-4</v>
      </c>
      <c r="O372" s="94">
        <f t="shared" si="475"/>
        <v>4.3168000271657619E-4</v>
      </c>
      <c r="P372" s="94">
        <f t="shared" si="475"/>
        <v>3.0757904742824421E-4</v>
      </c>
      <c r="Q372" s="94">
        <f t="shared" si="475"/>
        <v>1.2285711572804529E-4</v>
      </c>
      <c r="R372" s="94">
        <f t="shared" si="475"/>
        <v>4.3827894100867832E-4</v>
      </c>
      <c r="S372" s="874">
        <f t="shared" si="475"/>
        <v>6.2371613492886828E-4</v>
      </c>
      <c r="T372" s="1068">
        <f t="shared" si="475"/>
        <v>1.7212827616576334E-4</v>
      </c>
      <c r="U372" s="874"/>
      <c r="V372" s="874"/>
      <c r="W372" s="874"/>
      <c r="X372" s="874"/>
      <c r="Y372" s="874"/>
      <c r="AF372" s="874"/>
      <c r="AG372" s="874"/>
      <c r="AH372" s="874"/>
      <c r="AI372" s="953" t="str">
        <f t="shared" si="475"/>
        <v/>
      </c>
      <c r="AJ372" s="874" t="str">
        <f t="shared" si="475"/>
        <v/>
      </c>
      <c r="AK372" s="874">
        <f t="shared" si="475"/>
        <v>6.4145342806913786E-5</v>
      </c>
      <c r="AL372" s="874">
        <f t="shared" si="475"/>
        <v>5.830930557551485E-5</v>
      </c>
      <c r="AM372" s="874">
        <f t="shared" si="475"/>
        <v>6.0075285847980922E-5</v>
      </c>
      <c r="AN372" s="1068">
        <f t="shared" si="475"/>
        <v>5.5379396992456269E-5</v>
      </c>
      <c r="AO372" s="874"/>
      <c r="AP372" s="874"/>
      <c r="AQ372" s="874"/>
      <c r="AR372" s="874"/>
      <c r="AS372" s="874"/>
      <c r="AT372" s="953">
        <f t="shared" si="475"/>
        <v>9.6803366328771694E-4</v>
      </c>
      <c r="AU372" s="874">
        <f t="shared" si="475"/>
        <v>5.943052227002423E-4</v>
      </c>
      <c r="AV372" s="874">
        <f t="shared" si="475"/>
        <v>2.711757760856007E-4</v>
      </c>
      <c r="AW372" s="874">
        <f t="shared" si="475"/>
        <v>4.3110262583784221E-4</v>
      </c>
      <c r="AX372" s="874">
        <f t="shared" si="475"/>
        <v>2.731596408858396E-4</v>
      </c>
      <c r="AY372" s="94">
        <f t="shared" si="475"/>
        <v>3.9285506817211645E-4</v>
      </c>
      <c r="AZ372" s="94">
        <f t="shared" si="475"/>
        <v>5.2510863315176392E-4</v>
      </c>
      <c r="BA372" s="94">
        <f t="shared" si="475"/>
        <v>4.4650171164389645E-4</v>
      </c>
      <c r="BB372" s="1070">
        <f t="shared" ref="BB372:CV372" si="477">IF(BB274=0,"",BB$97*((BB331*BB274)+BB332))</f>
        <v>3.7060454145638452E-4</v>
      </c>
      <c r="BC372" s="94"/>
      <c r="BD372" s="94"/>
      <c r="BE372" s="94"/>
      <c r="BF372" s="94"/>
      <c r="BG372" s="94"/>
      <c r="BH372" s="93">
        <f t="shared" si="477"/>
        <v>2.9043810987780966E-4</v>
      </c>
      <c r="BI372" s="94">
        <f t="shared" si="477"/>
        <v>5.0828236048789212E-4</v>
      </c>
      <c r="BJ372" s="94">
        <f t="shared" si="477"/>
        <v>1.7627237441848081E-4</v>
      </c>
      <c r="BK372" s="94">
        <f t="shared" si="477"/>
        <v>3.0740972792609611E-4</v>
      </c>
      <c r="BL372" s="94">
        <f t="shared" si="477"/>
        <v>2.5752813542644933E-4</v>
      </c>
      <c r="BM372" s="94">
        <f>IF(BM274=0,"",BM$97*((BM331*BM274)+BM332))</f>
        <v>9.0671074393416267E-4</v>
      </c>
      <c r="BN372" s="1226">
        <f>IF(BN274=0,"",BN$97*((BN331*BN274)+BN332))</f>
        <v>5.609211098616194E-4</v>
      </c>
      <c r="BO372" s="858">
        <v>6.1808605990701815E-2</v>
      </c>
      <c r="BP372" s="858">
        <v>9.5103046869082775E-2</v>
      </c>
      <c r="BQ372" s="858">
        <v>0.12302194377563627</v>
      </c>
      <c r="BR372" s="858">
        <v>7.5707676188110057E-2</v>
      </c>
      <c r="BS372" s="1173">
        <v>0.13279682962442563</v>
      </c>
      <c r="BT372" s="858"/>
      <c r="BU372" s="858"/>
      <c r="BV372" s="858"/>
      <c r="BW372" s="858"/>
      <c r="BX372" s="858"/>
      <c r="BY372" s="937">
        <f t="shared" si="477"/>
        <v>8.9649200668078411E-4</v>
      </c>
      <c r="BZ372" s="94">
        <f t="shared" si="477"/>
        <v>7.4506061644030535E-4</v>
      </c>
      <c r="CA372" s="94">
        <f t="shared" si="477"/>
        <v>1.5454125314593554E-3</v>
      </c>
      <c r="CB372" s="94">
        <f t="shared" si="477"/>
        <v>1.3470314060647513E-3</v>
      </c>
      <c r="CC372" s="1070">
        <f t="shared" si="477"/>
        <v>8.4389934585847939E-4</v>
      </c>
      <c r="CD372" s="94"/>
      <c r="CE372" s="94"/>
      <c r="CF372" s="94"/>
      <c r="CG372" s="94"/>
      <c r="CH372" s="94"/>
      <c r="CI372" s="94"/>
      <c r="CJ372" s="94"/>
      <c r="CK372" s="93">
        <f t="shared" si="477"/>
        <v>1.392135679547069E-4</v>
      </c>
      <c r="CL372" s="94">
        <f>IF(CL274=0,"",CL$97*((CL331*CL274)+CL332))</f>
        <v>5.1470124229018629E-4</v>
      </c>
      <c r="CM372" s="94">
        <f t="shared" si="477"/>
        <v>4.5776508040095277E-4</v>
      </c>
      <c r="CN372" s="94">
        <f t="shared" si="477"/>
        <v>1.4919484591018156E-4</v>
      </c>
      <c r="CO372" s="1070">
        <f t="shared" si="477"/>
        <v>1.6474976512564731E-4</v>
      </c>
      <c r="CP372" s="94"/>
      <c r="CQ372" s="94"/>
      <c r="CR372" s="94"/>
      <c r="CS372" s="94"/>
      <c r="CT372" s="94"/>
      <c r="CU372" s="93">
        <f t="shared" si="477"/>
        <v>1.2311390585627428E-3</v>
      </c>
      <c r="CV372" s="94">
        <f t="shared" si="477"/>
        <v>1.2461642695701748E-4</v>
      </c>
      <c r="CW372" s="94">
        <f>IF(CW274=0,"",CW$97*((CW331*CW274)+CW332))</f>
        <v>3.9154566941448105E-5</v>
      </c>
      <c r="CX372" s="1070">
        <f>IF(CX274=0,"",CX$97*((CX331*CX274)+CX332))</f>
        <v>3.0257456847615969E-5</v>
      </c>
      <c r="DD372" s="979"/>
      <c r="DE372" s="858">
        <v>0.21579168115313155</v>
      </c>
      <c r="DF372" s="858">
        <v>5.0802878282430242E-2</v>
      </c>
      <c r="DG372" s="858">
        <v>5.6203166459279474E-2</v>
      </c>
      <c r="DH372" s="858">
        <v>7.2534943181450082E-2</v>
      </c>
      <c r="DI372" s="858">
        <v>7.3713526268673862E-2</v>
      </c>
      <c r="DJ372" s="858">
        <v>0.1128407115362689</v>
      </c>
      <c r="DK372" s="858">
        <v>5.1003900048098412E-2</v>
      </c>
      <c r="DL372" s="1120">
        <v>0.25792795676122432</v>
      </c>
      <c r="DM372" s="858"/>
      <c r="DN372" s="858"/>
      <c r="DO372" s="858"/>
      <c r="DP372" s="858"/>
      <c r="DQ372" s="858"/>
      <c r="DR372" s="1006">
        <v>2.5655306779861236</v>
      </c>
      <c r="DS372" s="858">
        <v>1.5313960350831006</v>
      </c>
      <c r="DT372" s="858">
        <v>3.9149095251040236</v>
      </c>
      <c r="DU372" s="858">
        <v>2.2719416008168043</v>
      </c>
      <c r="DV372" s="858">
        <v>2.5562259971340593</v>
      </c>
      <c r="DW372" s="858">
        <v>0.15526061600093491</v>
      </c>
      <c r="DX372" s="1120">
        <v>0.27388611122495898</v>
      </c>
      <c r="DY372" s="858"/>
      <c r="DZ372" s="858"/>
      <c r="EA372" s="858"/>
      <c r="EB372" s="858"/>
      <c r="EC372" s="858"/>
      <c r="ED372" s="93">
        <f>IF(ED274=0,"",ED$97*((ED331*ED274)+ED332))</f>
        <v>6.2491879316919029E-4</v>
      </c>
      <c r="EE372" s="858">
        <v>0.60450359385925878</v>
      </c>
      <c r="EF372" s="858">
        <v>0.49082350360659971</v>
      </c>
      <c r="EG372" s="858">
        <v>0.31938256316421043</v>
      </c>
      <c r="EH372" s="858">
        <v>0.83928659022919905</v>
      </c>
      <c r="EI372" s="858">
        <v>0.11488998448848023</v>
      </c>
      <c r="EJ372" s="858">
        <v>6.5424758011608464E-2</v>
      </c>
      <c r="EK372" s="858">
        <v>0.33545338153768034</v>
      </c>
      <c r="EL372" s="1120">
        <v>0.44430214550875996</v>
      </c>
      <c r="EM372" s="858"/>
      <c r="EN372" s="858"/>
      <c r="ER372" s="1253"/>
      <c r="ES372" s="93">
        <f>IF(ES274=0,"",ES$97*((ES331*ES274)+ES332))</f>
        <v>1.0042422179587979E-2</v>
      </c>
      <c r="ET372" s="94">
        <f>IF(ET274=0,"",ET$97*((ET331*ET274)+ET332))</f>
        <v>5.6856598292276525E-4</v>
      </c>
      <c r="EU372" s="94">
        <f>IF(EU274=0,"",EU$97*((EU331*EU274)+EU332))</f>
        <v>4.2113060951873562E-5</v>
      </c>
      <c r="EV372" s="94"/>
      <c r="EW372" s="1131"/>
      <c r="EX372" s="66" t="s">
        <v>697</v>
      </c>
      <c r="EY372" s="262">
        <f t="shared" ref="EY372:FO372" si="478">IF(EY274=0,"",EY$97*((EY331*EY274)+EY332))</f>
        <v>9.0515563419832731E-5</v>
      </c>
      <c r="EZ372" s="262">
        <f t="shared" si="478"/>
        <v>5.3229487445971579E-4</v>
      </c>
      <c r="FA372" s="262">
        <f t="shared" si="478"/>
        <v>3.8614467023743618E-5</v>
      </c>
      <c r="FB372" s="262">
        <f t="shared" si="478"/>
        <v>4.2161992090995306E-3</v>
      </c>
      <c r="FC372" s="262">
        <f t="shared" si="478"/>
        <v>8.4399048778321324E-5</v>
      </c>
      <c r="FD372" s="262">
        <f t="shared" si="478"/>
        <v>1.7336020901929548E-4</v>
      </c>
      <c r="FE372" s="262">
        <f t="shared" si="478"/>
        <v>6.3997913675370826E-5</v>
      </c>
      <c r="FF372" s="262">
        <f t="shared" si="478"/>
        <v>4.4159154655418519E-5</v>
      </c>
      <c r="FG372" s="262">
        <f t="shared" si="478"/>
        <v>3.2343386664994435E-5</v>
      </c>
      <c r="FH372" s="262">
        <f t="shared" si="478"/>
        <v>3.3135776437585596E-4</v>
      </c>
      <c r="FI372" s="262">
        <f t="shared" si="478"/>
        <v>5.9604317071646344E-5</v>
      </c>
      <c r="FJ372" s="262">
        <f t="shared" si="478"/>
        <v>1.5352514531932627E-4</v>
      </c>
      <c r="FK372" s="262">
        <f t="shared" si="478"/>
        <v>4.7462627577496244E-5</v>
      </c>
      <c r="FL372" s="262">
        <f t="shared" si="478"/>
        <v>5.626683075211431E-5</v>
      </c>
      <c r="FM372" s="262">
        <f t="shared" si="478"/>
        <v>5.4872265683017374E-5</v>
      </c>
      <c r="FN372" s="262">
        <f t="shared" si="478"/>
        <v>4.2121556179269149E-5</v>
      </c>
      <c r="FO372" s="262">
        <f t="shared" si="478"/>
        <v>3.4436339002484769E-5</v>
      </c>
      <c r="FP372" s="262" t="str">
        <f t="shared" ref="FP372:FQ372" si="479">IF(FP274=0,"",FP$97*((FP331*FP274)+FP332))</f>
        <v/>
      </c>
      <c r="FQ372" s="1387" t="str">
        <f t="shared" si="479"/>
        <v/>
      </c>
      <c r="FR372" s="834">
        <f t="shared" ref="FR372:GL372" si="480">IF(FR274=0,"",FR$97*((FR331*FR274)+FR332))</f>
        <v>3.6403105070303746E-5</v>
      </c>
      <c r="FS372" s="834">
        <f t="shared" si="480"/>
        <v>4.7494376767030587E-4</v>
      </c>
      <c r="FT372" s="834">
        <f t="shared" si="480"/>
        <v>4.1534796608165126E-5</v>
      </c>
      <c r="FU372" s="834">
        <f t="shared" si="480"/>
        <v>3.816148726178706E-5</v>
      </c>
      <c r="FV372" s="834" t="e">
        <f t="shared" si="480"/>
        <v>#VALUE!</v>
      </c>
      <c r="FW372" s="834" t="str">
        <f t="shared" si="480"/>
        <v/>
      </c>
      <c r="FX372" s="834">
        <f t="shared" si="480"/>
        <v>3.0343931861255888E-5</v>
      </c>
      <c r="FY372" s="834" t="str">
        <f t="shared" si="480"/>
        <v/>
      </c>
      <c r="FZ372" s="834">
        <f t="shared" si="480"/>
        <v>-9.5489651692096531E-6</v>
      </c>
      <c r="GA372" s="834" t="str">
        <f t="shared" si="480"/>
        <v/>
      </c>
      <c r="GB372" s="834">
        <f t="shared" si="480"/>
        <v>3.0224766966459307E-5</v>
      </c>
      <c r="GC372" s="834">
        <f t="shared" si="480"/>
        <v>2.3392831270037284E-4</v>
      </c>
      <c r="GD372" s="834">
        <f t="shared" si="480"/>
        <v>-1.2151218763912455E-6</v>
      </c>
      <c r="GE372" s="834">
        <f t="shared" si="480"/>
        <v>3.665621537886021E-5</v>
      </c>
      <c r="GF372" s="834">
        <f t="shared" si="480"/>
        <v>3.1579159962591259E-6</v>
      </c>
      <c r="GG372" s="834">
        <f t="shared" si="480"/>
        <v>5.320618021110924E-4</v>
      </c>
      <c r="GH372" s="834">
        <f t="shared" si="480"/>
        <v>8.5924799951213373E-6</v>
      </c>
      <c r="GI372" s="834">
        <f t="shared" si="480"/>
        <v>1.8852016147165277E-4</v>
      </c>
      <c r="GJ372" s="834">
        <f t="shared" si="480"/>
        <v>3.6203841205107083E-5</v>
      </c>
      <c r="GK372" s="834">
        <f t="shared" si="480"/>
        <v>4.2767704584505891E-5</v>
      </c>
      <c r="GL372" s="834">
        <f t="shared" si="480"/>
        <v>3.4323126692320707E-5</v>
      </c>
      <c r="GM372" s="59">
        <f t="shared" ref="GM372:HH372" si="481">IF(GM274=0,"",GM$97*((GM331*GM274)+GM332))</f>
        <v>9.5820211646084177E-5</v>
      </c>
      <c r="GN372" s="60">
        <f t="shared" si="481"/>
        <v>1.1907195914351854E-4</v>
      </c>
      <c r="GO372" s="60">
        <f t="shared" si="481"/>
        <v>7.490943112752887E-5</v>
      </c>
      <c r="GP372" s="60">
        <f t="shared" si="481"/>
        <v>1.3669492416839137E-4</v>
      </c>
      <c r="GQ372" s="60">
        <f t="shared" si="481"/>
        <v>1.2303713845766815E-4</v>
      </c>
      <c r="GR372" s="60">
        <f t="shared" si="481"/>
        <v>1.0593590255741775E-4</v>
      </c>
      <c r="GS372" s="60">
        <f t="shared" si="481"/>
        <v>1.5872241797012778E-4</v>
      </c>
      <c r="GT372" s="60">
        <f t="shared" si="481"/>
        <v>8.3836117197710699E-5</v>
      </c>
      <c r="GU372" s="60">
        <f t="shared" si="481"/>
        <v>7.8414600706594993E-5</v>
      </c>
      <c r="GV372" s="60">
        <f t="shared" si="481"/>
        <v>8.5468472384718516E-5</v>
      </c>
      <c r="GW372" s="60" t="str">
        <f t="shared" si="481"/>
        <v/>
      </c>
      <c r="GX372" s="60">
        <f t="shared" si="481"/>
        <v>6.8420651775822873E-5</v>
      </c>
      <c r="GY372" s="60">
        <f t="shared" si="481"/>
        <v>1.0128613502639456E-4</v>
      </c>
      <c r="GZ372" s="60" t="e">
        <f t="shared" si="481"/>
        <v>#DIV/0!</v>
      </c>
      <c r="HA372" s="60">
        <f t="shared" si="481"/>
        <v>1.5512677593096516E-4</v>
      </c>
      <c r="HB372" s="60">
        <f t="shared" si="481"/>
        <v>8.1678615509036168E-5</v>
      </c>
      <c r="HC372" s="60">
        <f t="shared" si="481"/>
        <v>1.3356477612196793E-4</v>
      </c>
      <c r="HD372" s="60">
        <f t="shared" si="481"/>
        <v>6.8649626144470351E-5</v>
      </c>
      <c r="HE372" s="60">
        <f t="shared" si="481"/>
        <v>6.4722246195908137E-5</v>
      </c>
      <c r="HF372" s="60">
        <f t="shared" si="481"/>
        <v>6.545291127539787E-5</v>
      </c>
      <c r="HG372" s="60" t="e">
        <f t="shared" si="481"/>
        <v>#DIV/0!</v>
      </c>
      <c r="HH372" s="60" t="e">
        <f t="shared" si="481"/>
        <v>#DIV/0!</v>
      </c>
      <c r="HI372" s="834" t="str">
        <f>IF(HI274=0,"",HI$97*((HI331*HI274)+HI332))</f>
        <v/>
      </c>
    </row>
    <row r="373" spans="1:217" s="60" customFormat="1" x14ac:dyDescent="0.25">
      <c r="A373" s="839" t="s">
        <v>698</v>
      </c>
      <c r="B373" s="640"/>
      <c r="C373" s="937">
        <f t="shared" ref="C373:BA373" si="482">IF(C275=0,"",C$97*((C333*C275)+C334))</f>
        <v>3.5991482029702842E-3</v>
      </c>
      <c r="D373" s="94">
        <f t="shared" si="482"/>
        <v>2.0133870436034118E-3</v>
      </c>
      <c r="E373" s="94">
        <f t="shared" si="482"/>
        <v>1.4009770176655739E-3</v>
      </c>
      <c r="F373" s="94">
        <f t="shared" ref="F373:M373" si="483">IF(F275=0,"",F$97*((F333*F275)+F334))</f>
        <v>1.7432978031276139E-3</v>
      </c>
      <c r="G373" s="94">
        <f t="shared" si="483"/>
        <v>7.381758652635178E-5</v>
      </c>
      <c r="H373" s="874">
        <f t="shared" si="483"/>
        <v>6.4775754410124138E-4</v>
      </c>
      <c r="I373" s="874">
        <f t="shared" si="483"/>
        <v>5.7474465203534734E-4</v>
      </c>
      <c r="J373" s="874">
        <f t="shared" si="483"/>
        <v>4.6060220395243356E-4</v>
      </c>
      <c r="K373" s="874">
        <f t="shared" si="483"/>
        <v>8.0785789501068117E-4</v>
      </c>
      <c r="L373" s="874">
        <f t="shared" si="483"/>
        <v>6.188289737134369E-4</v>
      </c>
      <c r="M373" s="94">
        <f t="shared" si="483"/>
        <v>7.9538205717322467E-4</v>
      </c>
      <c r="N373" s="94">
        <f t="shared" si="482"/>
        <v>1.358968900455763E-3</v>
      </c>
      <c r="O373" s="94">
        <f t="shared" si="482"/>
        <v>1.0791506247211692E-3</v>
      </c>
      <c r="P373" s="94">
        <f t="shared" si="482"/>
        <v>6.4977105183734328E-4</v>
      </c>
      <c r="Q373" s="94">
        <f t="shared" si="482"/>
        <v>4.8837738513119659E-4</v>
      </c>
      <c r="R373" s="94">
        <f t="shared" si="482"/>
        <v>5.5170753939149005E-4</v>
      </c>
      <c r="S373" s="874">
        <f t="shared" si="482"/>
        <v>8.9325666438546368E-4</v>
      </c>
      <c r="T373" s="1068">
        <f t="shared" si="482"/>
        <v>3.7882794502470767E-4</v>
      </c>
      <c r="U373" s="874"/>
      <c r="V373" s="874"/>
      <c r="W373" s="874"/>
      <c r="X373" s="874"/>
      <c r="Y373" s="874"/>
      <c r="AF373" s="874"/>
      <c r="AG373" s="874"/>
      <c r="AH373" s="874"/>
      <c r="AI373" s="953">
        <f t="shared" si="482"/>
        <v>4.7318097586340567E-4</v>
      </c>
      <c r="AJ373" s="874">
        <f t="shared" si="482"/>
        <v>2.4393924690967747E-4</v>
      </c>
      <c r="AK373" s="874">
        <f t="shared" si="482"/>
        <v>3.8015191045519215E-4</v>
      </c>
      <c r="AL373" s="874">
        <f t="shared" si="482"/>
        <v>3.0800204709803943E-4</v>
      </c>
      <c r="AM373" s="874">
        <f t="shared" si="482"/>
        <v>2.273293724137542E-4</v>
      </c>
      <c r="AN373" s="1068">
        <f t="shared" si="482"/>
        <v>2.8020173027052542E-4</v>
      </c>
      <c r="AO373" s="874"/>
      <c r="AP373" s="874"/>
      <c r="AQ373" s="874"/>
      <c r="AR373" s="874"/>
      <c r="AS373" s="874"/>
      <c r="AT373" s="953">
        <f t="shared" si="482"/>
        <v>2.8445487212797687E-3</v>
      </c>
      <c r="AU373" s="874">
        <f t="shared" si="482"/>
        <v>1.5483332184596502E-3</v>
      </c>
      <c r="AV373" s="874">
        <f t="shared" si="482"/>
        <v>7.4238891674613633E-4</v>
      </c>
      <c r="AW373" s="874">
        <f t="shared" si="482"/>
        <v>1.2353687830730534E-3</v>
      </c>
      <c r="AX373" s="874">
        <f t="shared" si="482"/>
        <v>1.6357478205399677E-3</v>
      </c>
      <c r="AY373" s="94">
        <f t="shared" si="482"/>
        <v>8.058435824276431E-4</v>
      </c>
      <c r="AZ373" s="94">
        <f t="shared" si="482"/>
        <v>1.0244094425127782E-3</v>
      </c>
      <c r="BA373" s="94">
        <f t="shared" si="482"/>
        <v>1.7910080684439362E-3</v>
      </c>
      <c r="BB373" s="1070">
        <f t="shared" ref="BB373:CV373" si="484">IF(BB275=0,"",BB$97*((BB333*BB275)+BB334))</f>
        <v>2.1473781472289744E-3</v>
      </c>
      <c r="BC373" s="94"/>
      <c r="BD373" s="94"/>
      <c r="BE373" s="94"/>
      <c r="BF373" s="94"/>
      <c r="BG373" s="94"/>
      <c r="BH373" s="93">
        <f t="shared" si="484"/>
        <v>3.3557287462074054E-3</v>
      </c>
      <c r="BI373" s="94">
        <f t="shared" si="484"/>
        <v>1.6668241988327165E-3</v>
      </c>
      <c r="BJ373" s="94">
        <f t="shared" si="484"/>
        <v>1.5212657571966957E-3</v>
      </c>
      <c r="BK373" s="94">
        <f t="shared" si="484"/>
        <v>1.2330140528141705E-3</v>
      </c>
      <c r="BL373" s="94">
        <f t="shared" si="484"/>
        <v>1.5058721274723375E-3</v>
      </c>
      <c r="BM373" s="94">
        <f>IF(BM275=0,"",BM$97*((BM333*BM275)+BM334))</f>
        <v>3.9435703218125727E-3</v>
      </c>
      <c r="BN373" s="1226">
        <f>IF(BN275=0,"",BN$97*((BN333*BN275)+BN334))</f>
        <v>2.0114138445179448E-3</v>
      </c>
      <c r="BO373" s="858">
        <v>0.26007055117067068</v>
      </c>
      <c r="BP373" s="858">
        <v>5.4970747388464206E-2</v>
      </c>
      <c r="BQ373" s="858">
        <v>0.81859736184611831</v>
      </c>
      <c r="BR373" s="858">
        <v>0.35894529490907712</v>
      </c>
      <c r="BS373" s="1173">
        <v>0.57667386390199671</v>
      </c>
      <c r="BT373" s="858"/>
      <c r="BU373" s="858"/>
      <c r="BV373" s="858"/>
      <c r="BW373" s="858"/>
      <c r="BX373" s="858"/>
      <c r="BY373" s="937">
        <f t="shared" si="484"/>
        <v>1.2826565187778948E-3</v>
      </c>
      <c r="BZ373" s="94">
        <f t="shared" si="484"/>
        <v>8.467308240625971E-4</v>
      </c>
      <c r="CA373" s="94">
        <f t="shared" si="484"/>
        <v>8.9281415366042186E-4</v>
      </c>
      <c r="CB373" s="94">
        <f t="shared" si="484"/>
        <v>9.748980578856085E-4</v>
      </c>
      <c r="CC373" s="1070">
        <f t="shared" si="484"/>
        <v>1.8312919159803268E-3</v>
      </c>
      <c r="CD373" s="94"/>
      <c r="CE373" s="94"/>
      <c r="CF373" s="94"/>
      <c r="CG373" s="94"/>
      <c r="CH373" s="94"/>
      <c r="CI373" s="94"/>
      <c r="CJ373" s="94"/>
      <c r="CK373" s="93">
        <f t="shared" si="484"/>
        <v>6.647548902567178E-5</v>
      </c>
      <c r="CL373" s="94">
        <f>IF(CL275=0,"",CL$97*((CL333*CL275)+CL334))</f>
        <v>2.59360692027505E-4</v>
      </c>
      <c r="CM373" s="94">
        <f t="shared" si="484"/>
        <v>2.9214319497037331E-4</v>
      </c>
      <c r="CN373" s="94">
        <f t="shared" si="484"/>
        <v>1.3349981410486019E-4</v>
      </c>
      <c r="CO373" s="1070">
        <f t="shared" si="484"/>
        <v>1.3264502130502581E-4</v>
      </c>
      <c r="CP373" s="94"/>
      <c r="CQ373" s="94"/>
      <c r="CR373" s="94"/>
      <c r="CS373" s="94"/>
      <c r="CT373" s="94"/>
      <c r="CU373" s="93">
        <f t="shared" si="484"/>
        <v>3.5422897153382939E-3</v>
      </c>
      <c r="CV373" s="94">
        <f t="shared" si="484"/>
        <v>2.9743995362376728E-4</v>
      </c>
      <c r="CW373" s="94">
        <f>IF(CW275=0,"",CW$97*((CW333*CW275)+CW334))</f>
        <v>4.8503851382124576E-3</v>
      </c>
      <c r="CX373" s="1070">
        <f>IF(CX275=0,"",CX$97*((CX333*CX275)+CX334))</f>
        <v>2.5175789323458307E-3</v>
      </c>
      <c r="DD373" s="979"/>
      <c r="DE373" s="858">
        <v>0.55304712372296061</v>
      </c>
      <c r="DF373" s="858">
        <v>0.13597112406001013</v>
      </c>
      <c r="DG373" s="858">
        <v>0.13597112406001013</v>
      </c>
      <c r="DH373" s="858">
        <v>0.18824557949355653</v>
      </c>
      <c r="DI373" s="858">
        <v>0.15298017697532157</v>
      </c>
      <c r="DJ373" s="858">
        <v>0.55675471005346322</v>
      </c>
      <c r="DK373" s="858">
        <v>4.1073147250923606E-2</v>
      </c>
      <c r="DL373" s="1120">
        <v>5.2810007907573071E-2</v>
      </c>
      <c r="DM373" s="858"/>
      <c r="DN373" s="858"/>
      <c r="DO373" s="858"/>
      <c r="DP373" s="858"/>
      <c r="DQ373" s="858"/>
      <c r="DR373" s="1006"/>
      <c r="DS373" s="858"/>
      <c r="DT373" s="858"/>
      <c r="DU373" s="858"/>
      <c r="DV373" s="858"/>
      <c r="DW373" s="858"/>
      <c r="DX373" s="1120"/>
      <c r="DY373" s="858"/>
      <c r="DZ373" s="858"/>
      <c r="EA373" s="858"/>
      <c r="EB373" s="858"/>
      <c r="EC373" s="858"/>
      <c r="ED373" s="93">
        <f>IF(ED275=0,"",ED$97*((ED333*ED275)+ED334))</f>
        <v>1.4151434329191411E-3</v>
      </c>
      <c r="EE373" s="858"/>
      <c r="EF373" s="858"/>
      <c r="EG373" s="858"/>
      <c r="EH373" s="858"/>
      <c r="EI373" s="858"/>
      <c r="EJ373" s="858"/>
      <c r="EK373" s="858"/>
      <c r="EL373" s="1120"/>
      <c r="EM373" s="858"/>
      <c r="EN373" s="858"/>
      <c r="ER373" s="1253"/>
      <c r="ES373" s="93">
        <f>IF(ES275=0,"",ES$97*((ES333*ES275)+ES334))</f>
        <v>9.0025329815735509E-4</v>
      </c>
      <c r="ET373" s="94">
        <f>IF(ET275=0,"",ET$97*((ET333*ET275)+ET334))</f>
        <v>1.5758993524394149E-3</v>
      </c>
      <c r="EU373" s="94">
        <f>IF(EU275=0,"",EU$97*((EU333*EU275)+EU334))</f>
        <v>2.545936037290037E-4</v>
      </c>
      <c r="EV373" s="94"/>
      <c r="EW373" s="1131"/>
      <c r="EX373" s="839" t="s">
        <v>698</v>
      </c>
      <c r="EY373" s="262">
        <f t="shared" ref="EY373:FO373" si="485">IF(EY275=0,"",EY$97*((EY333*EY275)+EY334))</f>
        <v>8.8843961647163078E-4</v>
      </c>
      <c r="EZ373" s="262">
        <f t="shared" si="485"/>
        <v>1.4013993583191799E-3</v>
      </c>
      <c r="FA373" s="262">
        <f t="shared" si="485"/>
        <v>6.6784079992807479E-4</v>
      </c>
      <c r="FB373" s="262">
        <f t="shared" si="485"/>
        <v>2.1734132949984748E-3</v>
      </c>
      <c r="FC373" s="262">
        <f t="shared" si="485"/>
        <v>5.1103238534642753E-4</v>
      </c>
      <c r="FD373" s="262">
        <f t="shared" si="485"/>
        <v>6.6167088945853596E-4</v>
      </c>
      <c r="FE373" s="262">
        <f t="shared" si="485"/>
        <v>9.7404244955107556E-4</v>
      </c>
      <c r="FF373" s="262">
        <f t="shared" si="485"/>
        <v>8.714542200995482E-4</v>
      </c>
      <c r="FG373" s="262">
        <f t="shared" si="485"/>
        <v>5.7357685064828229E-4</v>
      </c>
      <c r="FH373" s="262">
        <f t="shared" si="485"/>
        <v>1.0757261477529754E-3</v>
      </c>
      <c r="FI373" s="262">
        <f t="shared" si="485"/>
        <v>8.0543639139401201E-4</v>
      </c>
      <c r="FJ373" s="262">
        <f t="shared" si="485"/>
        <v>6.8101990174128759E-4</v>
      </c>
      <c r="FK373" s="262">
        <f t="shared" si="485"/>
        <v>9.5401650035937993E-4</v>
      </c>
      <c r="FL373" s="262">
        <f t="shared" si="485"/>
        <v>7.2755426855608638E-4</v>
      </c>
      <c r="FM373" s="262">
        <f t="shared" si="485"/>
        <v>7.8405805571457805E-4</v>
      </c>
      <c r="FN373" s="262">
        <f t="shared" si="485"/>
        <v>1.0446097481918645E-3</v>
      </c>
      <c r="FO373" s="262">
        <f t="shared" si="485"/>
        <v>9.8736994559420655E-4</v>
      </c>
      <c r="FP373" s="262" t="str">
        <f t="shared" ref="FP373:FQ373" si="486">IF(FP275=0,"",FP$97*((FP333*FP275)+FP334))</f>
        <v/>
      </c>
      <c r="FQ373" s="1387" t="str">
        <f t="shared" si="486"/>
        <v/>
      </c>
      <c r="FR373" s="834" t="str">
        <f t="shared" ref="FR373:GL373" si="487">IF(FR275=0,"",FR$97*((FR333*FR275)+FR334))</f>
        <v/>
      </c>
      <c r="FS373" s="834" t="str">
        <f t="shared" si="487"/>
        <v/>
      </c>
      <c r="FT373" s="834" t="str">
        <f t="shared" si="487"/>
        <v/>
      </c>
      <c r="FU373" s="834" t="str">
        <f t="shared" si="487"/>
        <v/>
      </c>
      <c r="FV373" s="834" t="e">
        <f t="shared" si="487"/>
        <v>#VALUE!</v>
      </c>
      <c r="FW373" s="834" t="str">
        <f t="shared" si="487"/>
        <v/>
      </c>
      <c r="FX373" s="834" t="str">
        <f t="shared" si="487"/>
        <v/>
      </c>
      <c r="FY373" s="834" t="str">
        <f t="shared" si="487"/>
        <v/>
      </c>
      <c r="FZ373" s="834" t="str">
        <f t="shared" si="487"/>
        <v/>
      </c>
      <c r="GA373" s="834" t="str">
        <f t="shared" si="487"/>
        <v/>
      </c>
      <c r="GB373" s="834" t="str">
        <f t="shared" si="487"/>
        <v/>
      </c>
      <c r="GC373" s="834" t="str">
        <f t="shared" si="487"/>
        <v/>
      </c>
      <c r="GD373" s="834" t="str">
        <f t="shared" si="487"/>
        <v/>
      </c>
      <c r="GE373" s="834" t="str">
        <f t="shared" si="487"/>
        <v/>
      </c>
      <c r="GF373" s="834" t="str">
        <f t="shared" si="487"/>
        <v/>
      </c>
      <c r="GG373" s="834">
        <f t="shared" si="487"/>
        <v>7.173727763938782E-4</v>
      </c>
      <c r="GH373" s="834" t="str">
        <f t="shared" si="487"/>
        <v/>
      </c>
      <c r="GI373" s="834" t="str">
        <f t="shared" si="487"/>
        <v/>
      </c>
      <c r="GJ373" s="834" t="str">
        <f t="shared" si="487"/>
        <v/>
      </c>
      <c r="GK373" s="834" t="str">
        <f t="shared" si="487"/>
        <v/>
      </c>
      <c r="GL373" s="834" t="str">
        <f t="shared" si="487"/>
        <v/>
      </c>
      <c r="GM373" s="59">
        <f t="shared" ref="GM373:HH373" si="488">IF(GM275=0,"",GM$97*((GM333*GM275)+GM334))</f>
        <v>6.536274525887355E-5</v>
      </c>
      <c r="GN373" s="60">
        <f t="shared" si="488"/>
        <v>7.0146364785568646E-4</v>
      </c>
      <c r="GO373" s="60">
        <f t="shared" si="488"/>
        <v>1.1819203855476799E-3</v>
      </c>
      <c r="GP373" s="60">
        <f t="shared" si="488"/>
        <v>1.052316953865145E-3</v>
      </c>
      <c r="GQ373" s="60">
        <f t="shared" si="488"/>
        <v>7.7329652722003264E-4</v>
      </c>
      <c r="GR373" s="60">
        <f t="shared" si="488"/>
        <v>1.1324045395705532E-3</v>
      </c>
      <c r="GS373" s="60">
        <f t="shared" si="488"/>
        <v>1.4528030854087843E-3</v>
      </c>
      <c r="GT373" s="60">
        <f t="shared" si="488"/>
        <v>8.598281364380388E-4</v>
      </c>
      <c r="GU373" s="60">
        <f t="shared" si="488"/>
        <v>1.4113471997014308E-3</v>
      </c>
      <c r="GV373" s="60">
        <f t="shared" si="488"/>
        <v>5.430912899752877E-4</v>
      </c>
      <c r="GW373" s="60">
        <f t="shared" si="488"/>
        <v>5.1312494487840274E-4</v>
      </c>
      <c r="GX373" s="60">
        <f t="shared" si="488"/>
        <v>9.7536489136519525E-4</v>
      </c>
      <c r="GY373" s="60">
        <f t="shared" si="488"/>
        <v>1.1892070034689849E-3</v>
      </c>
      <c r="GZ373" s="60" t="e">
        <f t="shared" si="488"/>
        <v>#DIV/0!</v>
      </c>
      <c r="HA373" s="60">
        <f t="shared" si="488"/>
        <v>1.054703600966252E-3</v>
      </c>
      <c r="HB373" s="60">
        <f t="shared" si="488"/>
        <v>5.4083121704451265E-4</v>
      </c>
      <c r="HC373" s="60">
        <f t="shared" si="488"/>
        <v>4.8664965717691154E-4</v>
      </c>
      <c r="HD373" s="60">
        <f t="shared" si="488"/>
        <v>7.1274130988070966E-4</v>
      </c>
      <c r="HE373" s="60">
        <f t="shared" si="488"/>
        <v>4.5710655689083784E-4</v>
      </c>
      <c r="HF373" s="60">
        <f t="shared" si="488"/>
        <v>1.9514303461705645E-4</v>
      </c>
      <c r="HG373" s="60" t="e">
        <f t="shared" si="488"/>
        <v>#DIV/0!</v>
      </c>
      <c r="HH373" s="60" t="e">
        <f t="shared" si="488"/>
        <v>#DIV/0!</v>
      </c>
      <c r="HI373" s="834" t="str">
        <f>IF(HI275=0,"",HI$97*((HI333*HI275)+HI334))</f>
        <v/>
      </c>
    </row>
    <row r="374" spans="1:217" s="60" customFormat="1" x14ac:dyDescent="0.25">
      <c r="A374" s="66" t="s">
        <v>1189</v>
      </c>
      <c r="B374" s="640"/>
      <c r="C374" s="937">
        <f t="shared" ref="C374:BA374" si="489">IF(C276=0,"",C$97*((C329*C276)+C330))</f>
        <v>5.2596668707071961E-3</v>
      </c>
      <c r="D374" s="94">
        <f t="shared" si="489"/>
        <v>6.912959531559645E-4</v>
      </c>
      <c r="E374" s="94">
        <f t="shared" si="489"/>
        <v>3.5296259336017725E-4</v>
      </c>
      <c r="F374" s="94">
        <f t="shared" ref="F374:M374" si="490">IF(F276=0,"",F$97*((F329*F276)+F330))</f>
        <v>8.0462155227718432E-4</v>
      </c>
      <c r="G374" s="94">
        <f t="shared" si="490"/>
        <v>6.8694309637642529E-5</v>
      </c>
      <c r="H374" s="874">
        <f t="shared" si="490"/>
        <v>7.6881429097380672E-5</v>
      </c>
      <c r="I374" s="874">
        <f t="shared" si="490"/>
        <v>8.1577794525366812E-5</v>
      </c>
      <c r="J374" s="874">
        <f t="shared" si="490"/>
        <v>8.8373600372741514E-5</v>
      </c>
      <c r="K374" s="874">
        <f t="shared" si="490"/>
        <v>3.0347107974939972E-4</v>
      </c>
      <c r="L374" s="874">
        <f t="shared" si="490"/>
        <v>8.3708688175231514E-5</v>
      </c>
      <c r="M374" s="94">
        <f t="shared" si="490"/>
        <v>5.7084416518818977E-4</v>
      </c>
      <c r="N374" s="94">
        <f t="shared" si="489"/>
        <v>5.1684420237534437E-4</v>
      </c>
      <c r="O374" s="94">
        <f t="shared" si="489"/>
        <v>4.6457922663406629E-4</v>
      </c>
      <c r="P374" s="94">
        <f t="shared" si="489"/>
        <v>4.328323895645608E-4</v>
      </c>
      <c r="Q374" s="94">
        <f t="shared" si="489"/>
        <v>9.2546548482231927E-5</v>
      </c>
      <c r="R374" s="94">
        <f t="shared" si="489"/>
        <v>4.3723376767228916E-4</v>
      </c>
      <c r="S374" s="874">
        <f t="shared" si="489"/>
        <v>5.8337664599987754E-4</v>
      </c>
      <c r="T374" s="1068">
        <f t="shared" si="489"/>
        <v>1.781587838734951E-4</v>
      </c>
      <c r="U374" s="874"/>
      <c r="V374" s="874"/>
      <c r="W374" s="874"/>
      <c r="X374" s="874"/>
      <c r="Y374" s="874"/>
      <c r="AF374" s="874"/>
      <c r="AG374" s="874"/>
      <c r="AH374" s="874"/>
      <c r="AI374" s="953">
        <f t="shared" si="489"/>
        <v>5.6183308696046692E-5</v>
      </c>
      <c r="AJ374" s="874" t="str">
        <f t="shared" si="489"/>
        <v/>
      </c>
      <c r="AK374" s="874" t="str">
        <f t="shared" si="489"/>
        <v/>
      </c>
      <c r="AL374" s="874" t="str">
        <f t="shared" si="489"/>
        <v/>
      </c>
      <c r="AM374" s="874" t="str">
        <f t="shared" si="489"/>
        <v/>
      </c>
      <c r="AN374" s="1068" t="str">
        <f t="shared" si="489"/>
        <v/>
      </c>
      <c r="AO374" s="874"/>
      <c r="AP374" s="874"/>
      <c r="AQ374" s="874"/>
      <c r="AR374" s="874"/>
      <c r="AS374" s="874"/>
      <c r="AT374" s="953">
        <f t="shared" si="489"/>
        <v>2.4627311712817602E-3</v>
      </c>
      <c r="AU374" s="874">
        <f t="shared" si="489"/>
        <v>1.6207184649191624E-3</v>
      </c>
      <c r="AV374" s="874">
        <f t="shared" si="489"/>
        <v>1.8478045277007648E-4</v>
      </c>
      <c r="AW374" s="874">
        <f t="shared" si="489"/>
        <v>3.2655002304450554E-4</v>
      </c>
      <c r="AX374" s="874">
        <f t="shared" si="489"/>
        <v>3.6656669860305591E-4</v>
      </c>
      <c r="AY374" s="94">
        <f t="shared" si="489"/>
        <v>2.1147775817846587E-4</v>
      </c>
      <c r="AZ374" s="94">
        <f t="shared" si="489"/>
        <v>3.7506406519466633E-4</v>
      </c>
      <c r="BA374" s="94">
        <f t="shared" si="489"/>
        <v>7.2758913335248428E-4</v>
      </c>
      <c r="BB374" s="1070">
        <f t="shared" ref="BB374:CV374" si="491">IF(BB276=0,"",BB$97*((BB329*BB276)+BB330))</f>
        <v>6.7521004174701576E-4</v>
      </c>
      <c r="BC374" s="94"/>
      <c r="BD374" s="94"/>
      <c r="BE374" s="94"/>
      <c r="BF374" s="94"/>
      <c r="BG374" s="94"/>
      <c r="BH374" s="93">
        <f t="shared" si="491"/>
        <v>3.8034371077538251E-4</v>
      </c>
      <c r="BI374" s="94">
        <f t="shared" si="491"/>
        <v>4.4331626278757335E-4</v>
      </c>
      <c r="BJ374" s="94">
        <f t="shared" si="491"/>
        <v>1.898838993072198E-4</v>
      </c>
      <c r="BK374" s="94">
        <f t="shared" si="491"/>
        <v>2.7136402952952185E-4</v>
      </c>
      <c r="BL374" s="94">
        <f t="shared" si="491"/>
        <v>3.1414553602363769E-4</v>
      </c>
      <c r="BM374" s="94">
        <f>IF(BM276=0,"",BM$97*((BM329*BM276)+BM330))</f>
        <v>1.1190670908629047E-3</v>
      </c>
      <c r="BN374" s="1226">
        <f>IF(BN276=0,"",BN$97*((BN329*BN276)+BN330))</f>
        <v>4.2327558516364852E-4</v>
      </c>
      <c r="BO374" s="858">
        <v>5.5774476726094493E-2</v>
      </c>
      <c r="BP374" s="858">
        <v>8.7523565523295987E-2</v>
      </c>
      <c r="BQ374" s="858">
        <v>0.12564598980347857</v>
      </c>
      <c r="BR374" s="858">
        <v>8.8440808662411136E-2</v>
      </c>
      <c r="BS374" s="1173">
        <v>9.7648562962926455E-2</v>
      </c>
      <c r="BT374" s="858"/>
      <c r="BU374" s="858"/>
      <c r="BV374" s="858"/>
      <c r="BW374" s="858"/>
      <c r="BX374" s="858"/>
      <c r="BY374" s="937">
        <f t="shared" si="491"/>
        <v>8.0662602881843696E-4</v>
      </c>
      <c r="BZ374" s="94">
        <f t="shared" si="491"/>
        <v>5.507992789464222E-4</v>
      </c>
      <c r="CA374" s="94">
        <f t="shared" si="491"/>
        <v>8.0867192624733194E-4</v>
      </c>
      <c r="CB374" s="94">
        <f t="shared" si="491"/>
        <v>8.7496255909668406E-4</v>
      </c>
      <c r="CC374" s="1070">
        <f t="shared" si="491"/>
        <v>5.120224768134365E-4</v>
      </c>
      <c r="CD374" s="94"/>
      <c r="CE374" s="94"/>
      <c r="CF374" s="94"/>
      <c r="CG374" s="94"/>
      <c r="CH374" s="94"/>
      <c r="CI374" s="94"/>
      <c r="CJ374" s="94"/>
      <c r="CK374" s="93">
        <f t="shared" si="491"/>
        <v>1.9478761754952633E-4</v>
      </c>
      <c r="CL374" s="94">
        <f>IF(CL276=0,"",CL$97*((CL329*CL276)+CL330))</f>
        <v>1.4976331548348994E-4</v>
      </c>
      <c r="CM374" s="94">
        <f t="shared" si="491"/>
        <v>8.7407487792598459E-4</v>
      </c>
      <c r="CN374" s="94">
        <f t="shared" si="491"/>
        <v>1.521790762289191E-4</v>
      </c>
      <c r="CO374" s="1070">
        <f t="shared" si="491"/>
        <v>1.5829456904578777E-4</v>
      </c>
      <c r="CP374" s="94"/>
      <c r="CQ374" s="94"/>
      <c r="CR374" s="94"/>
      <c r="CS374" s="94"/>
      <c r="CT374" s="94"/>
      <c r="CU374" s="93" t="str">
        <f t="shared" si="491"/>
        <v/>
      </c>
      <c r="CV374" s="94">
        <f t="shared" si="491"/>
        <v>1.6570545127649874E-4</v>
      </c>
      <c r="CW374" s="94" t="str">
        <f>IF(CW276=0,"",CW$97*((CW329*CW276)+CW330))</f>
        <v/>
      </c>
      <c r="CX374" s="1070" t="str">
        <f>IF(CX276=0,"",CX$97*((CX329*CX276)+CX330))</f>
        <v/>
      </c>
      <c r="DD374" s="979"/>
      <c r="DE374" s="858">
        <v>7.1266780744882435E-2</v>
      </c>
      <c r="DF374" s="858">
        <v>4.1552643796414671E-2</v>
      </c>
      <c r="DG374" s="858">
        <v>4.1552643796414671E-2</v>
      </c>
      <c r="DH374" s="858">
        <v>4.1891750494290038E-2</v>
      </c>
      <c r="DI374" s="858">
        <v>4.0909079361960241E-2</v>
      </c>
      <c r="DJ374" s="858">
        <v>5.4735080566024108E-2</v>
      </c>
      <c r="DK374" s="858">
        <v>4.0051166994905754E-2</v>
      </c>
      <c r="DL374" s="1120">
        <v>4.0825499984942962E-2</v>
      </c>
      <c r="DM374" s="858"/>
      <c r="DN374" s="858"/>
      <c r="DO374" s="858"/>
      <c r="DP374" s="858"/>
      <c r="DQ374" s="858"/>
      <c r="DR374" s="1006">
        <v>0.37805445167377599</v>
      </c>
      <c r="DS374" s="858">
        <v>0.35234553379486877</v>
      </c>
      <c r="DT374" s="858">
        <v>0.55087601632846461</v>
      </c>
      <c r="DU374" s="858">
        <v>0.39248502728497592</v>
      </c>
      <c r="DV374" s="858">
        <v>0.45071205435560963</v>
      </c>
      <c r="DW374" s="858">
        <v>5.220159764734926E-2</v>
      </c>
      <c r="DX374" s="1120">
        <v>6.2332860641598993E-2</v>
      </c>
      <c r="DY374" s="858"/>
      <c r="DZ374" s="858"/>
      <c r="EA374" s="858"/>
      <c r="EB374" s="858"/>
      <c r="EC374" s="858"/>
      <c r="ED374" s="93">
        <f>IF(ED276=0,"",ED$97*((ED329*ED276)+ED330))</f>
        <v>5.40129256257263E-4</v>
      </c>
      <c r="EE374" s="858">
        <v>0.64045533581312852</v>
      </c>
      <c r="EF374" s="858">
        <v>0.77354177717204597</v>
      </c>
      <c r="EG374" s="858">
        <v>0.45535610208642902</v>
      </c>
      <c r="EH374" s="858">
        <v>1.2371228231123865</v>
      </c>
      <c r="EI374" s="858">
        <v>0.23176528882356903</v>
      </c>
      <c r="EJ374" s="858">
        <v>8.9641437319706363E-2</v>
      </c>
      <c r="EK374" s="858">
        <v>0.56375235723692718</v>
      </c>
      <c r="EL374" s="1120">
        <v>0.82144270935203989</v>
      </c>
      <c r="EM374" s="858"/>
      <c r="EN374" s="858"/>
      <c r="ER374" s="1253"/>
      <c r="ES374" s="93">
        <f>IF(ES276=0,"",ES$97*((ES329*ES276)+ES330))</f>
        <v>1.481454920136454E-4</v>
      </c>
      <c r="ET374" s="94">
        <f>IF(ET276=0,"",ET$97*((ET329*ET276)+ET330))</f>
        <v>1.2657238717651208E-4</v>
      </c>
      <c r="EU374" s="94" t="str">
        <f>IF(EU276=0,"",EU$97*((EU329*EU276)+EU330))</f>
        <v/>
      </c>
      <c r="EV374" s="94"/>
      <c r="EW374" s="1131"/>
      <c r="EX374" s="66" t="s">
        <v>734</v>
      </c>
      <c r="EY374" s="262">
        <f t="shared" ref="EY374:FO374" si="492">IF(EY276=0,"",EY$97*((EY329*EY276)+EY330))</f>
        <v>7.466011429334926E-5</v>
      </c>
      <c r="EZ374" s="262">
        <f t="shared" si="492"/>
        <v>1.1122928394600842E-4</v>
      </c>
      <c r="FA374" s="262">
        <f t="shared" si="492"/>
        <v>7.7426599104236517E-5</v>
      </c>
      <c r="FB374" s="262">
        <f t="shared" si="492"/>
        <v>1.1759417112070182E-4</v>
      </c>
      <c r="FC374" s="262">
        <f t="shared" si="492"/>
        <v>5.9274505550709872E-5</v>
      </c>
      <c r="FD374" s="262">
        <f t="shared" si="492"/>
        <v>5.620527146365772E-5</v>
      </c>
      <c r="FE374" s="262">
        <f t="shared" si="492"/>
        <v>5.6930507945238373E-5</v>
      </c>
      <c r="FF374" s="262">
        <f t="shared" si="492"/>
        <v>7.0374559067053462E-5</v>
      </c>
      <c r="FG374" s="262">
        <f t="shared" si="492"/>
        <v>5.74380588520963E-5</v>
      </c>
      <c r="FH374" s="262">
        <f t="shared" si="492"/>
        <v>5.8013134760303673E-5</v>
      </c>
      <c r="FI374" s="262">
        <f t="shared" si="492"/>
        <v>6.4660840367042048E-5</v>
      </c>
      <c r="FJ374" s="262">
        <f t="shared" si="492"/>
        <v>7.3307179986894239E-5</v>
      </c>
      <c r="FK374" s="262">
        <f t="shared" si="492"/>
        <v>8.5041742637687525E-5</v>
      </c>
      <c r="FL374" s="262">
        <f t="shared" si="492"/>
        <v>8.3359319658844207E-5</v>
      </c>
      <c r="FM374" s="262">
        <f t="shared" si="492"/>
        <v>6.6242328907342707E-5</v>
      </c>
      <c r="FN374" s="262">
        <f t="shared" si="492"/>
        <v>7.7399367756209758E-5</v>
      </c>
      <c r="FO374" s="262">
        <f t="shared" si="492"/>
        <v>7.8062468962235133E-5</v>
      </c>
      <c r="FP374" s="262" t="str">
        <f t="shared" ref="FP374:FQ374" si="493">IF(FP276=0,"",FP$97*((FP329*FP276)+FP330))</f>
        <v/>
      </c>
      <c r="FQ374" s="1387" t="str">
        <f t="shared" si="493"/>
        <v/>
      </c>
      <c r="FR374" s="834">
        <f t="shared" ref="FR374:GL374" si="494">IF(FR276=0,"",FR$97*((FR329*FR276)+FR330))</f>
        <v>8.0833759308034393E-5</v>
      </c>
      <c r="FS374" s="834">
        <f t="shared" si="494"/>
        <v>9.0291589361868397E-5</v>
      </c>
      <c r="FT374" s="834">
        <f t="shared" si="494"/>
        <v>7.8636295477591678E-5</v>
      </c>
      <c r="FU374" s="834">
        <f t="shared" si="494"/>
        <v>7.8732873663717547E-5</v>
      </c>
      <c r="FV374" s="834" t="e">
        <f t="shared" si="494"/>
        <v>#VALUE!</v>
      </c>
      <c r="FW374" s="834">
        <f t="shared" si="494"/>
        <v>8.2470391058853419E-5</v>
      </c>
      <c r="FX374" s="834">
        <f t="shared" si="494"/>
        <v>8.6092025410941487E-5</v>
      </c>
      <c r="FY374" s="834">
        <f t="shared" si="494"/>
        <v>7.7791937276837565E-5</v>
      </c>
      <c r="FZ374" s="834">
        <f t="shared" si="494"/>
        <v>-1.361241728707978E-7</v>
      </c>
      <c r="GA374" s="834">
        <f t="shared" si="494"/>
        <v>-2.2788354503509945E-6</v>
      </c>
      <c r="GB374" s="834">
        <f t="shared" si="494"/>
        <v>7.9879299472756732E-5</v>
      </c>
      <c r="GC374" s="834">
        <f t="shared" si="494"/>
        <v>2.3914560203512307E-5</v>
      </c>
      <c r="GD374" s="834">
        <f t="shared" si="494"/>
        <v>1.1629141658355655E-6</v>
      </c>
      <c r="GE374" s="834">
        <f t="shared" si="494"/>
        <v>3.9545039395426593E-6</v>
      </c>
      <c r="GF374" s="834">
        <f t="shared" si="494"/>
        <v>-2.7350807732452875E-6</v>
      </c>
      <c r="GG374" s="834">
        <f t="shared" si="494"/>
        <v>6.4398528719715012E-5</v>
      </c>
      <c r="GH374" s="834">
        <f t="shared" si="494"/>
        <v>-9.2294761806215446E-7</v>
      </c>
      <c r="GI374" s="834">
        <f t="shared" si="494"/>
        <v>9.998458454979176E-5</v>
      </c>
      <c r="GJ374" s="834">
        <f t="shared" si="494"/>
        <v>8.0664527682511008E-5</v>
      </c>
      <c r="GK374" s="834">
        <f t="shared" si="494"/>
        <v>7.9518211503469611E-5</v>
      </c>
      <c r="GL374" s="834">
        <f t="shared" si="494"/>
        <v>7.8880926811095904E-5</v>
      </c>
      <c r="GM374" s="59">
        <f t="shared" ref="GM374:HH374" si="495">IF(GM276=0,"",GM$97*((GM329*GM276)+GM330))</f>
        <v>1.0581561191722803E-4</v>
      </c>
      <c r="GN374" s="60">
        <f t="shared" si="495"/>
        <v>1.0729683700785236E-4</v>
      </c>
      <c r="GO374" s="60">
        <f t="shared" si="495"/>
        <v>1.1618182705171198E-4</v>
      </c>
      <c r="GP374" s="60">
        <f t="shared" si="495"/>
        <v>1.3904444130337154E-4</v>
      </c>
      <c r="GQ374" s="60">
        <f t="shared" si="495"/>
        <v>9.903568363323466E-5</v>
      </c>
      <c r="GR374" s="60">
        <f t="shared" si="495"/>
        <v>1.3859534473554359E-4</v>
      </c>
      <c r="GS374" s="60">
        <f t="shared" si="495"/>
        <v>1.1362957456580144E-4</v>
      </c>
      <c r="GT374" s="60">
        <f t="shared" si="495"/>
        <v>1.1979830051800792E-4</v>
      </c>
      <c r="GU374" s="60">
        <f t="shared" si="495"/>
        <v>1.1568531869903983E-4</v>
      </c>
      <c r="GV374" s="60">
        <f t="shared" si="495"/>
        <v>9.7552304248336516E-5</v>
      </c>
      <c r="GW374" s="60" t="str">
        <f t="shared" si="495"/>
        <v/>
      </c>
      <c r="GX374" s="60">
        <f t="shared" si="495"/>
        <v>1.0769175061400247E-4</v>
      </c>
      <c r="GY374" s="60">
        <f t="shared" si="495"/>
        <v>1.0754384292865004E-4</v>
      </c>
      <c r="GZ374" s="60" t="e">
        <f t="shared" si="495"/>
        <v>#DIV/0!</v>
      </c>
      <c r="HA374" s="60">
        <f t="shared" si="495"/>
        <v>1.0786982995457443E-4</v>
      </c>
      <c r="HB374" s="60">
        <f t="shared" si="495"/>
        <v>9.7779678318663676E-5</v>
      </c>
      <c r="HC374" s="60">
        <f t="shared" si="495"/>
        <v>1.0165774460642753E-4</v>
      </c>
      <c r="HD374" s="60">
        <f t="shared" si="495"/>
        <v>1.0159297666314962E-4</v>
      </c>
      <c r="HE374" s="60">
        <f t="shared" si="495"/>
        <v>9.9433987533844488E-5</v>
      </c>
      <c r="HF374" s="60" t="str">
        <f t="shared" si="495"/>
        <v/>
      </c>
      <c r="HG374" s="60" t="e">
        <f t="shared" si="495"/>
        <v>#DIV/0!</v>
      </c>
      <c r="HH374" s="60" t="e">
        <f t="shared" si="495"/>
        <v>#DIV/0!</v>
      </c>
      <c r="HI374" s="834">
        <f>IF(HI276=0,"",HI$97*((HI329*HI276)+HI330))</f>
        <v>-9.4366107794973361E-6</v>
      </c>
    </row>
    <row r="375" spans="1:217" s="60" customFormat="1" x14ac:dyDescent="0.25">
      <c r="A375" s="66" t="s">
        <v>700</v>
      </c>
      <c r="B375" s="640"/>
      <c r="C375" s="937">
        <f t="shared" ref="C375:BA375" si="496">IF(C277=0,"",C$97*((C329*C277)+C330))</f>
        <v>2.5871170714024234E-3</v>
      </c>
      <c r="D375" s="94">
        <f t="shared" si="496"/>
        <v>3.2985327044253898E-4</v>
      </c>
      <c r="E375" s="94">
        <f t="shared" si="496"/>
        <v>2.8571278838352668E-4</v>
      </c>
      <c r="F375" s="94">
        <f t="shared" ref="F375:M375" si="497">IF(F277=0,"",F$97*((F329*F277)+F330))</f>
        <v>5.5180639678064584E-4</v>
      </c>
      <c r="G375" s="94">
        <f t="shared" si="497"/>
        <v>8.1486372419338111E-5</v>
      </c>
      <c r="H375" s="874">
        <f t="shared" si="497"/>
        <v>5.6813615922146706E-5</v>
      </c>
      <c r="I375" s="874" t="str">
        <f t="shared" si="497"/>
        <v/>
      </c>
      <c r="J375" s="874">
        <f t="shared" si="497"/>
        <v>6.8672773748750641E-5</v>
      </c>
      <c r="K375" s="874">
        <f t="shared" si="497"/>
        <v>9.5488989001684034E-5</v>
      </c>
      <c r="L375" s="874">
        <f t="shared" si="497"/>
        <v>6.9914897239983274E-5</v>
      </c>
      <c r="M375" s="94">
        <f t="shared" si="497"/>
        <v>2.3455303728338645E-4</v>
      </c>
      <c r="N375" s="94">
        <f t="shared" si="496"/>
        <v>5.1110564832647029E-4</v>
      </c>
      <c r="O375" s="94">
        <f t="shared" si="496"/>
        <v>6.9954245468475539E-4</v>
      </c>
      <c r="P375" s="94">
        <f t="shared" si="496"/>
        <v>2.2715671646631266E-4</v>
      </c>
      <c r="Q375" s="94">
        <f t="shared" si="496"/>
        <v>7.0135423885590425E-5</v>
      </c>
      <c r="R375" s="94">
        <f t="shared" si="496"/>
        <v>1.0752582083656022E-4</v>
      </c>
      <c r="S375" s="874">
        <f t="shared" si="496"/>
        <v>1.0165861897095042E-4</v>
      </c>
      <c r="T375" s="1068">
        <f t="shared" si="496"/>
        <v>7.648254829459693E-5</v>
      </c>
      <c r="U375" s="874"/>
      <c r="V375" s="874"/>
      <c r="W375" s="874"/>
      <c r="X375" s="874"/>
      <c r="Y375" s="874"/>
      <c r="AF375" s="874"/>
      <c r="AG375" s="874"/>
      <c r="AH375" s="874"/>
      <c r="AI375" s="953">
        <f t="shared" si="496"/>
        <v>2.4853251785454807E-4</v>
      </c>
      <c r="AJ375" s="874" t="str">
        <f t="shared" si="496"/>
        <v/>
      </c>
      <c r="AK375" s="874" t="str">
        <f t="shared" si="496"/>
        <v/>
      </c>
      <c r="AL375" s="874" t="str">
        <f t="shared" si="496"/>
        <v/>
      </c>
      <c r="AM375" s="874" t="str">
        <f t="shared" si="496"/>
        <v/>
      </c>
      <c r="AN375" s="1068" t="str">
        <f t="shared" si="496"/>
        <v/>
      </c>
      <c r="AO375" s="874"/>
      <c r="AP375" s="874"/>
      <c r="AQ375" s="874"/>
      <c r="AR375" s="874"/>
      <c r="AS375" s="874"/>
      <c r="AT375" s="953">
        <f t="shared" si="496"/>
        <v>1.175218850643684E-3</v>
      </c>
      <c r="AU375" s="874">
        <f t="shared" si="496"/>
        <v>1.0913293562770997E-3</v>
      </c>
      <c r="AV375" s="874">
        <f t="shared" si="496"/>
        <v>2.1758000632866577E-4</v>
      </c>
      <c r="AW375" s="874">
        <f t="shared" si="496"/>
        <v>3.2297384224828316E-4</v>
      </c>
      <c r="AX375" s="874">
        <f t="shared" si="496"/>
        <v>3.7544210805781495E-4</v>
      </c>
      <c r="AY375" s="94">
        <f t="shared" si="496"/>
        <v>2.9216950486210053E-4</v>
      </c>
      <c r="AZ375" s="94">
        <f t="shared" si="496"/>
        <v>3.0867545329422454E-4</v>
      </c>
      <c r="BA375" s="94">
        <f t="shared" si="496"/>
        <v>5.4938489675104959E-4</v>
      </c>
      <c r="BB375" s="1070">
        <f t="shared" ref="BB375:CV375" si="498">IF(BB277=0,"",BB$97*((BB329*BB277)+BB330))</f>
        <v>3.0476332746143123E-4</v>
      </c>
      <c r="BC375" s="94"/>
      <c r="BD375" s="94"/>
      <c r="BE375" s="94"/>
      <c r="BF375" s="94"/>
      <c r="BG375" s="94"/>
      <c r="BH375" s="93">
        <f t="shared" si="498"/>
        <v>1.6775611565924292E-4</v>
      </c>
      <c r="BI375" s="94">
        <f t="shared" si="498"/>
        <v>3.7787795008435476E-4</v>
      </c>
      <c r="BJ375" s="94">
        <f t="shared" si="498"/>
        <v>1.3375309540331984E-4</v>
      </c>
      <c r="BK375" s="94">
        <f t="shared" si="498"/>
        <v>3.2279336448498124E-4</v>
      </c>
      <c r="BL375" s="94">
        <f t="shared" si="498"/>
        <v>2.3905956154071767E-4</v>
      </c>
      <c r="BM375" s="94">
        <f>IF(BM277=0,"",BM$97*((BM329*BM277)+BM330))</f>
        <v>6.8366047619555098E-4</v>
      </c>
      <c r="BN375" s="1226">
        <f>IF(BN277=0,"",BN$97*((BN329*BN277)+BN330))</f>
        <v>4.9306999994692242E-4</v>
      </c>
      <c r="BO375" s="858">
        <v>4.7815998588807127E-2</v>
      </c>
      <c r="BP375" s="858">
        <v>6.1590593833527149E-2</v>
      </c>
      <c r="BQ375" s="858">
        <v>7.7720542739831242E-2</v>
      </c>
      <c r="BR375" s="858">
        <v>6.0095783061630353E-2</v>
      </c>
      <c r="BS375" s="1173">
        <v>6.5536753008450521E-2</v>
      </c>
      <c r="BT375" s="858"/>
      <c r="BU375" s="858"/>
      <c r="BV375" s="858"/>
      <c r="BW375" s="858"/>
      <c r="BX375" s="858"/>
      <c r="BY375" s="937">
        <f t="shared" si="498"/>
        <v>3.8354399713297913E-4</v>
      </c>
      <c r="BZ375" s="94">
        <f t="shared" si="498"/>
        <v>2.778677821829381E-4</v>
      </c>
      <c r="CA375" s="94">
        <f t="shared" si="498"/>
        <v>7.0826058434751813E-4</v>
      </c>
      <c r="CB375" s="94">
        <f t="shared" si="498"/>
        <v>4.3620915390595028E-4</v>
      </c>
      <c r="CC375" s="1070">
        <f t="shared" si="498"/>
        <v>2.4279306437696081E-4</v>
      </c>
      <c r="CD375" s="94"/>
      <c r="CE375" s="94"/>
      <c r="CF375" s="94"/>
      <c r="CG375" s="94"/>
      <c r="CH375" s="94"/>
      <c r="CI375" s="94"/>
      <c r="CJ375" s="94"/>
      <c r="CK375" s="93">
        <f t="shared" si="498"/>
        <v>5.461818536935892E-4</v>
      </c>
      <c r="CL375" s="94">
        <f>IF(CL277=0,"",CL$97*((CL329*CL277)+CL330))</f>
        <v>1.5897432144318496E-4</v>
      </c>
      <c r="CM375" s="94">
        <f t="shared" si="498"/>
        <v>2.0019473274784771E-3</v>
      </c>
      <c r="CN375" s="94">
        <f t="shared" si="498"/>
        <v>2.3647652706009606E-4</v>
      </c>
      <c r="CO375" s="1070">
        <f t="shared" si="498"/>
        <v>1.8536150948582911E-4</v>
      </c>
      <c r="CP375" s="94"/>
      <c r="CQ375" s="94"/>
      <c r="CR375" s="94"/>
      <c r="CS375" s="94"/>
      <c r="CT375" s="94"/>
      <c r="CU375" s="93" t="str">
        <f t="shared" si="498"/>
        <v/>
      </c>
      <c r="CV375" s="94" t="str">
        <f t="shared" si="498"/>
        <v/>
      </c>
      <c r="CW375" s="94" t="str">
        <f>IF(CW277=0,"",CW$97*((CW329*CW277)+CW330))</f>
        <v/>
      </c>
      <c r="CX375" s="1070" t="str">
        <f>IF(CX277=0,"",CX$97*((CX329*CX277)+CX330))</f>
        <v/>
      </c>
      <c r="DD375" s="979"/>
      <c r="DE375" s="858">
        <v>5.1375809580348944E-2</v>
      </c>
      <c r="DF375" s="858">
        <v>4.136312696160329E-2</v>
      </c>
      <c r="DG375" s="858">
        <v>0</v>
      </c>
      <c r="DH375" s="858">
        <v>4.1120831866726874E-2</v>
      </c>
      <c r="DI375" s="858">
        <v>4.1768659725170604E-2</v>
      </c>
      <c r="DJ375" s="858">
        <v>4.3114909313724151E-2</v>
      </c>
      <c r="DK375" s="858">
        <v>4.8461651022782701E-2</v>
      </c>
      <c r="DL375" s="1120">
        <v>0.13337091380275529</v>
      </c>
      <c r="DM375" s="858"/>
      <c r="DN375" s="858"/>
      <c r="DO375" s="858"/>
      <c r="DP375" s="858"/>
      <c r="DQ375" s="858"/>
      <c r="DR375" s="1006">
        <v>0.30666102337562623</v>
      </c>
      <c r="DS375" s="858">
        <v>0.22234497534616651</v>
      </c>
      <c r="DT375" s="858">
        <v>0.37804977253751187</v>
      </c>
      <c r="DU375" s="858">
        <v>0.29294141032756787</v>
      </c>
      <c r="DV375" s="858">
        <v>0.34524640514665839</v>
      </c>
      <c r="DW375" s="858">
        <v>5.0081767555318173E-2</v>
      </c>
      <c r="DX375" s="1120">
        <v>5.658144306158143E-2</v>
      </c>
      <c r="DY375" s="858"/>
      <c r="DZ375" s="858"/>
      <c r="EA375" s="858"/>
      <c r="EB375" s="858"/>
      <c r="EC375" s="858"/>
      <c r="ED375" s="93">
        <f>IF(ED277=0,"",ED$97*((ED329*ED277)+ED330))</f>
        <v>3.7722593493679879E-4</v>
      </c>
      <c r="EE375" s="858">
        <v>0.36325251956260091</v>
      </c>
      <c r="EF375" s="858">
        <v>0.45145405589477233</v>
      </c>
      <c r="EG375" s="858">
        <v>0.26885001172146511</v>
      </c>
      <c r="EH375" s="858">
        <v>1.0390016514316385</v>
      </c>
      <c r="EI375" s="858">
        <v>0.14103501105598437</v>
      </c>
      <c r="EJ375" s="858">
        <v>6.9815331050674265E-2</v>
      </c>
      <c r="EK375" s="858">
        <v>0.4162255883292979</v>
      </c>
      <c r="EL375" s="1120">
        <v>0.48918059095018979</v>
      </c>
      <c r="EM375" s="858"/>
      <c r="EN375" s="858"/>
      <c r="ER375" s="1253"/>
      <c r="ES375" s="93">
        <f>IF(ES277=0,"",ES$97*((ES329*ES277)+ES330))</f>
        <v>1.4547085069091485E-4</v>
      </c>
      <c r="ET375" s="94" t="str">
        <f>IF(ET277=0,"",ET$97*((ET329*ET277)+ET330))</f>
        <v/>
      </c>
      <c r="EU375" s="94" t="str">
        <f>IF(EU277=0,"",EU$97*((EU329*EU277)+EU330))</f>
        <v/>
      </c>
      <c r="EV375" s="94"/>
      <c r="EW375" s="1131"/>
      <c r="EX375" s="66" t="s">
        <v>700</v>
      </c>
      <c r="EY375" s="262"/>
      <c r="EZ375" s="262"/>
      <c r="FA375" s="262"/>
      <c r="FB375" s="262"/>
      <c r="FC375" s="262"/>
      <c r="FD375" s="262"/>
      <c r="FE375" s="262"/>
      <c r="FF375" s="262"/>
      <c r="FG375" s="262"/>
      <c r="FH375" s="262"/>
      <c r="FI375" s="262"/>
      <c r="FJ375" s="262"/>
      <c r="FK375" s="262"/>
      <c r="FL375" s="262"/>
      <c r="FM375" s="262"/>
      <c r="FN375" s="262"/>
      <c r="FO375" s="262"/>
      <c r="FP375" s="262"/>
      <c r="FQ375" s="1387"/>
      <c r="FR375" s="834"/>
      <c r="FS375" s="834"/>
      <c r="FT375" s="834"/>
      <c r="FU375" s="834"/>
      <c r="FV375" s="834"/>
      <c r="FW375" s="834"/>
      <c r="FX375" s="834"/>
      <c r="FY375" s="834"/>
      <c r="FZ375" s="834"/>
      <c r="GA375" s="834"/>
      <c r="GB375" s="834"/>
      <c r="GC375" s="834"/>
      <c r="GD375" s="834"/>
      <c r="GE375" s="834"/>
      <c r="GF375" s="834"/>
      <c r="GG375" s="834"/>
      <c r="GH375" s="834"/>
      <c r="GI375" s="834"/>
      <c r="GJ375" s="834"/>
      <c r="GK375" s="834"/>
      <c r="GL375" s="834"/>
      <c r="GM375" s="59" t="str">
        <f t="shared" ref="GM375:HH375" si="499">IF(GM277=0,"",GM$97*((GM329*GM277)+GM330))</f>
        <v/>
      </c>
      <c r="GN375" s="60" t="str">
        <f t="shared" si="499"/>
        <v/>
      </c>
      <c r="GO375" s="60">
        <f t="shared" si="499"/>
        <v>1.2883095715488971E-4</v>
      </c>
      <c r="GP375" s="60" t="str">
        <f t="shared" si="499"/>
        <v/>
      </c>
      <c r="GQ375" s="60">
        <f t="shared" si="499"/>
        <v>9.7075415217589208E-5</v>
      </c>
      <c r="GR375" s="60">
        <f t="shared" si="499"/>
        <v>1.4640711139079769E-4</v>
      </c>
      <c r="GS375" s="60" t="str">
        <f t="shared" si="499"/>
        <v/>
      </c>
      <c r="GT375" s="60">
        <f t="shared" si="499"/>
        <v>1.2201588164680097E-4</v>
      </c>
      <c r="GU375" s="60">
        <f t="shared" si="499"/>
        <v>1.2766387112155513E-4</v>
      </c>
      <c r="GV375" s="60" t="str">
        <f t="shared" si="499"/>
        <v/>
      </c>
      <c r="GW375" s="60" t="str">
        <f t="shared" si="499"/>
        <v/>
      </c>
      <c r="GX375" s="60" t="str">
        <f t="shared" si="499"/>
        <v/>
      </c>
      <c r="GY375" s="60" t="str">
        <f t="shared" si="499"/>
        <v/>
      </c>
      <c r="GZ375" s="60" t="e">
        <f t="shared" si="499"/>
        <v>#DIV/0!</v>
      </c>
      <c r="HA375" s="60" t="str">
        <f t="shared" si="499"/>
        <v/>
      </c>
      <c r="HB375" s="60">
        <f t="shared" si="499"/>
        <v>9.7795744935072566E-5</v>
      </c>
      <c r="HC375" s="60" t="str">
        <f t="shared" si="499"/>
        <v/>
      </c>
      <c r="HD375" s="60" t="str">
        <f t="shared" si="499"/>
        <v/>
      </c>
      <c r="HE375" s="60">
        <f t="shared" si="499"/>
        <v>9.5898901378647919E-5</v>
      </c>
      <c r="HF375" s="60" t="str">
        <f t="shared" si="499"/>
        <v/>
      </c>
      <c r="HG375" s="60" t="e">
        <f t="shared" si="499"/>
        <v>#DIV/0!</v>
      </c>
      <c r="HH375" s="60" t="e">
        <f t="shared" si="499"/>
        <v>#DIV/0!</v>
      </c>
      <c r="HI375" s="834"/>
    </row>
    <row r="376" spans="1:217" s="60" customFormat="1" x14ac:dyDescent="0.25">
      <c r="A376" s="66" t="s">
        <v>701</v>
      </c>
      <c r="B376" s="640"/>
      <c r="C376" s="937">
        <f t="shared" ref="C376:BA376" si="500">IF(C278=0,"",C$97*((C329*C278)+C330))</f>
        <v>3.857199118069769E-4</v>
      </c>
      <c r="D376" s="94">
        <f t="shared" si="500"/>
        <v>3.9208671811653958E-4</v>
      </c>
      <c r="E376" s="94">
        <f t="shared" si="500"/>
        <v>7.6154677639396809E-4</v>
      </c>
      <c r="F376" s="94">
        <f t="shared" ref="F376:M376" si="501">IF(F278=0,"",F$97*((F329*F278)+F330))</f>
        <v>3.7998085289187733E-4</v>
      </c>
      <c r="G376" s="94">
        <f t="shared" si="501"/>
        <v>5.7414821847025821E-5</v>
      </c>
      <c r="H376" s="874">
        <f t="shared" si="501"/>
        <v>5.0498042217678163E-4</v>
      </c>
      <c r="I376" s="874">
        <f t="shared" si="501"/>
        <v>3.6903000638492753E-4</v>
      </c>
      <c r="J376" s="874">
        <f t="shared" si="501"/>
        <v>3.6970980199924503E-4</v>
      </c>
      <c r="K376" s="874">
        <f t="shared" si="501"/>
        <v>1.045794849380042E-4</v>
      </c>
      <c r="L376" s="874">
        <f t="shared" si="501"/>
        <v>1.7261991822697354E-4</v>
      </c>
      <c r="M376" s="94">
        <f t="shared" si="501"/>
        <v>5.616622677302363E-4</v>
      </c>
      <c r="N376" s="94">
        <f t="shared" si="500"/>
        <v>1.3037591022942879E-4</v>
      </c>
      <c r="O376" s="94">
        <f t="shared" si="500"/>
        <v>1.2925740617251091E-4</v>
      </c>
      <c r="P376" s="94">
        <f t="shared" si="500"/>
        <v>3.3758210967105469E-4</v>
      </c>
      <c r="Q376" s="94">
        <f t="shared" si="500"/>
        <v>1.5206288408557703E-4</v>
      </c>
      <c r="R376" s="94">
        <f t="shared" si="500"/>
        <v>2.9443356677689877E-4</v>
      </c>
      <c r="S376" s="874">
        <f t="shared" si="500"/>
        <v>3.25689781727737E-4</v>
      </c>
      <c r="T376" s="1068">
        <f t="shared" si="500"/>
        <v>1.2702653210007559E-4</v>
      </c>
      <c r="U376" s="874"/>
      <c r="V376" s="874"/>
      <c r="W376" s="874"/>
      <c r="X376" s="874"/>
      <c r="Y376" s="874"/>
      <c r="AF376" s="874"/>
      <c r="AG376" s="874"/>
      <c r="AH376" s="874"/>
      <c r="AI376" s="953">
        <f t="shared" si="500"/>
        <v>2.2172636461108497E-4</v>
      </c>
      <c r="AJ376" s="874">
        <f t="shared" si="500"/>
        <v>5.4658755686299253E-5</v>
      </c>
      <c r="AK376" s="874">
        <f t="shared" si="500"/>
        <v>3.1418115741388197E-4</v>
      </c>
      <c r="AL376" s="874">
        <f t="shared" si="500"/>
        <v>1.8861731944382819E-4</v>
      </c>
      <c r="AM376" s="874">
        <f t="shared" si="500"/>
        <v>6.7017506821348343E-5</v>
      </c>
      <c r="AN376" s="1068">
        <f t="shared" si="500"/>
        <v>1.6741791427866948E-4</v>
      </c>
      <c r="AO376" s="874"/>
      <c r="AP376" s="874"/>
      <c r="AQ376" s="874"/>
      <c r="AR376" s="874"/>
      <c r="AS376" s="874"/>
      <c r="AT376" s="953">
        <f t="shared" si="500"/>
        <v>1.991283514943944E-4</v>
      </c>
      <c r="AU376" s="874">
        <f t="shared" si="500"/>
        <v>1.0425293977100633E-4</v>
      </c>
      <c r="AV376" s="874">
        <f t="shared" si="500"/>
        <v>8.3840746150931714E-5</v>
      </c>
      <c r="AW376" s="874">
        <f t="shared" si="500"/>
        <v>1.1116145100373523E-4</v>
      </c>
      <c r="AX376" s="874">
        <f t="shared" si="500"/>
        <v>1.3692938154489959E-4</v>
      </c>
      <c r="AY376" s="94">
        <f t="shared" si="500"/>
        <v>1.2883010563397119E-4</v>
      </c>
      <c r="AZ376" s="94">
        <f t="shared" si="500"/>
        <v>8.6083197446179722E-5</v>
      </c>
      <c r="BA376" s="94">
        <f t="shared" si="500"/>
        <v>2.2359665615307058E-4</v>
      </c>
      <c r="BB376" s="1070">
        <f t="shared" ref="BB376:CV376" si="502">IF(BB278=0,"",BB$97*((BB329*BB278)+BB330))</f>
        <v>1.5977654642009343E-4</v>
      </c>
      <c r="BC376" s="94"/>
      <c r="BD376" s="94"/>
      <c r="BE376" s="94"/>
      <c r="BF376" s="94"/>
      <c r="BG376" s="94"/>
      <c r="BH376" s="93">
        <f t="shared" si="502"/>
        <v>1.9309044823745647E-4</v>
      </c>
      <c r="BI376" s="94">
        <f t="shared" si="502"/>
        <v>2.1181086413963969E-4</v>
      </c>
      <c r="BJ376" s="94">
        <f t="shared" si="502"/>
        <v>2.3026400995186698E-4</v>
      </c>
      <c r="BK376" s="94">
        <f t="shared" si="502"/>
        <v>1.6369105969468945E-4</v>
      </c>
      <c r="BL376" s="94">
        <f t="shared" si="502"/>
        <v>2.2405459895059299E-4</v>
      </c>
      <c r="BM376" s="94">
        <f>IF(BM278=0,"",BM$97*((BM329*BM278)+BM330))</f>
        <v>1.6663923389366748E-4</v>
      </c>
      <c r="BN376" s="1226">
        <f>IF(BN278=0,"",BN$97*((BN329*BN278)+BN330))</f>
        <v>3.2501641157623074E-4</v>
      </c>
      <c r="BO376" s="858">
        <v>8.0132338678756437E-2</v>
      </c>
      <c r="BP376" s="858">
        <v>0.18407347553843764</v>
      </c>
      <c r="BQ376" s="858">
        <v>0.15785354273896132</v>
      </c>
      <c r="BR376" s="858">
        <v>0.1040679035376279</v>
      </c>
      <c r="BS376" s="1173">
        <v>8.5321354070429428E-2</v>
      </c>
      <c r="BT376" s="858"/>
      <c r="BU376" s="858"/>
      <c r="BV376" s="858"/>
      <c r="BW376" s="858"/>
      <c r="BX376" s="858"/>
      <c r="BY376" s="937">
        <f t="shared" si="502"/>
        <v>1.0510674494493331E-4</v>
      </c>
      <c r="BZ376" s="94">
        <f t="shared" si="502"/>
        <v>7.6109623401905834E-5</v>
      </c>
      <c r="CA376" s="94">
        <f t="shared" si="502"/>
        <v>1.1071355269756023E-4</v>
      </c>
      <c r="CB376" s="94">
        <f t="shared" si="502"/>
        <v>1.536575732258114E-4</v>
      </c>
      <c r="CC376" s="1070">
        <f t="shared" si="502"/>
        <v>1.6620809980191271E-4</v>
      </c>
      <c r="CD376" s="94"/>
      <c r="CE376" s="94"/>
      <c r="CF376" s="94"/>
      <c r="CG376" s="94"/>
      <c r="CH376" s="94"/>
      <c r="CI376" s="94"/>
      <c r="CJ376" s="94"/>
      <c r="CK376" s="93">
        <f t="shared" si="502"/>
        <v>1.2833866006639692E-4</v>
      </c>
      <c r="CL376" s="94" t="str">
        <f>IF(CL278=0,"",CL$97*((CL329*CL278)+CL330))</f>
        <v/>
      </c>
      <c r="CM376" s="94">
        <f t="shared" si="502"/>
        <v>1.387074159977032E-4</v>
      </c>
      <c r="CN376" s="94">
        <f t="shared" si="502"/>
        <v>1.3214818750552617E-4</v>
      </c>
      <c r="CO376" s="1070" t="str">
        <f t="shared" si="502"/>
        <v/>
      </c>
      <c r="CP376" s="94"/>
      <c r="CQ376" s="94"/>
      <c r="CR376" s="94"/>
      <c r="CS376" s="94"/>
      <c r="CT376" s="94"/>
      <c r="CU376" s="93" t="str">
        <f t="shared" si="502"/>
        <v/>
      </c>
      <c r="CV376" s="94" t="str">
        <f t="shared" si="502"/>
        <v/>
      </c>
      <c r="CW376" s="94" t="str">
        <f>IF(CW278=0,"",CW$97*((CW329*CW278)+CW330))</f>
        <v/>
      </c>
      <c r="CX376" s="1070" t="str">
        <f>IF(CX278=0,"",CX$97*((CX329*CX278)+CX330))</f>
        <v/>
      </c>
      <c r="DD376" s="979"/>
      <c r="DE376" s="858">
        <v>0.13006572616867634</v>
      </c>
      <c r="DF376" s="858">
        <v>6.8590662191622229E-2</v>
      </c>
      <c r="DG376" s="858">
        <v>6.0753699101181384E-2</v>
      </c>
      <c r="DH376" s="858">
        <v>6.1846975219609412E-2</v>
      </c>
      <c r="DI376" s="858">
        <v>6.5826098000293515E-2</v>
      </c>
      <c r="DJ376" s="858">
        <v>0.1163975648321624</v>
      </c>
      <c r="DK376" s="858">
        <v>6.2785932774887629E-2</v>
      </c>
      <c r="DL376" s="1120">
        <v>8.3265749070613557E-2</v>
      </c>
      <c r="DM376" s="858"/>
      <c r="DN376" s="858"/>
      <c r="DO376" s="858"/>
      <c r="DP376" s="858"/>
      <c r="DQ376" s="858"/>
      <c r="DR376" s="1006">
        <v>0.43082828489331304</v>
      </c>
      <c r="DS376" s="858">
        <v>0.15139906146928589</v>
      </c>
      <c r="DT376" s="858">
        <v>0.3983247802261648</v>
      </c>
      <c r="DU376" s="858">
        <v>0.22532889483785548</v>
      </c>
      <c r="DV376" s="858">
        <v>0.27790595136389024</v>
      </c>
      <c r="DW376" s="858">
        <v>7.463915026494404E-2</v>
      </c>
      <c r="DX376" s="1120">
        <v>9.0685865922643133E-2</v>
      </c>
      <c r="DY376" s="858"/>
      <c r="DZ376" s="858"/>
      <c r="EA376" s="858"/>
      <c r="EB376" s="858"/>
      <c r="EC376" s="858"/>
      <c r="ED376" s="93">
        <f>IF(ED278=0,"",ED$97*((ED329*ED278)+ED330))</f>
        <v>1.8151985893462695E-4</v>
      </c>
      <c r="EE376" s="858">
        <v>0.13844473229960086</v>
      </c>
      <c r="EF376" s="858">
        <v>0.18138282654867696</v>
      </c>
      <c r="EG376" s="858">
        <v>0.16155148861368587</v>
      </c>
      <c r="EH376" s="858">
        <v>0.32899269316534108</v>
      </c>
      <c r="EI376" s="858">
        <v>8.4683804821334571E-2</v>
      </c>
      <c r="EJ376" s="858">
        <v>7.3214654738754242E-2</v>
      </c>
      <c r="EK376" s="858">
        <v>0.24266616439541167</v>
      </c>
      <c r="EL376" s="1120">
        <v>0.2469991719673143</v>
      </c>
      <c r="EM376" s="858"/>
      <c r="EN376" s="858"/>
      <c r="ER376" s="1253"/>
      <c r="ES376" s="93">
        <f>IF(ES278=0,"",ES$97*((ES329*ES278)+ES330))</f>
        <v>1.6432962740596388E-4</v>
      </c>
      <c r="ET376" s="94" t="str">
        <f>IF(ET278=0,"",ET$97*((ET329*ET278)+ET330))</f>
        <v/>
      </c>
      <c r="EU376" s="94" t="str">
        <f>IF(EU278=0,"",EU$97*((EU329*EU278)+EU330))</f>
        <v/>
      </c>
      <c r="EV376" s="94"/>
      <c r="EW376" s="1131"/>
      <c r="EX376" s="66" t="s">
        <v>701</v>
      </c>
      <c r="EY376" s="262" t="str">
        <f t="shared" ref="EY376:FO376" si="503">IF(EY278=0,"",EY$97*((EY329*EY278)+EY330))</f>
        <v/>
      </c>
      <c r="EZ376" s="262" t="str">
        <f t="shared" si="503"/>
        <v/>
      </c>
      <c r="FA376" s="262" t="str">
        <f t="shared" si="503"/>
        <v/>
      </c>
      <c r="FB376" s="262" t="str">
        <f t="shared" si="503"/>
        <v/>
      </c>
      <c r="FC376" s="262" t="str">
        <f t="shared" si="503"/>
        <v/>
      </c>
      <c r="FD376" s="262" t="str">
        <f t="shared" si="503"/>
        <v/>
      </c>
      <c r="FE376" s="262" t="str">
        <f t="shared" si="503"/>
        <v/>
      </c>
      <c r="FF376" s="262" t="str">
        <f t="shared" si="503"/>
        <v/>
      </c>
      <c r="FG376" s="262" t="str">
        <f t="shared" si="503"/>
        <v/>
      </c>
      <c r="FH376" s="262" t="str">
        <f t="shared" si="503"/>
        <v/>
      </c>
      <c r="FI376" s="262" t="str">
        <f t="shared" si="503"/>
        <v/>
      </c>
      <c r="FJ376" s="262" t="str">
        <f t="shared" si="503"/>
        <v/>
      </c>
      <c r="FK376" s="262" t="str">
        <f t="shared" si="503"/>
        <v/>
      </c>
      <c r="FL376" s="262" t="str">
        <f t="shared" si="503"/>
        <v/>
      </c>
      <c r="FM376" s="262" t="str">
        <f t="shared" si="503"/>
        <v/>
      </c>
      <c r="FN376" s="262" t="str">
        <f t="shared" si="503"/>
        <v/>
      </c>
      <c r="FO376" s="262" t="str">
        <f t="shared" si="503"/>
        <v/>
      </c>
      <c r="FP376" s="262" t="str">
        <f t="shared" ref="FP376:FQ376" si="504">IF(FP278=0,"",FP$97*((FP329*FP278)+FP330))</f>
        <v/>
      </c>
      <c r="FQ376" s="1387" t="str">
        <f t="shared" si="504"/>
        <v/>
      </c>
      <c r="FR376" s="834">
        <f t="shared" ref="FR376:GL376" si="505">IF(FR278=0,"",FR$97*((FR329*FR278)+FR330))</f>
        <v>1.7627580322923035E-4</v>
      </c>
      <c r="FS376" s="834">
        <f t="shared" si="505"/>
        <v>2.4657495159087587E-4</v>
      </c>
      <c r="FT376" s="834">
        <f t="shared" si="505"/>
        <v>8.1996589759702316E-5</v>
      </c>
      <c r="FU376" s="834">
        <f t="shared" si="505"/>
        <v>2.1964605924048667E-4</v>
      </c>
      <c r="FV376" s="834" t="e">
        <f t="shared" si="505"/>
        <v>#VALUE!</v>
      </c>
      <c r="FW376" s="834">
        <f t="shared" si="505"/>
        <v>1.4692256553473277E-4</v>
      </c>
      <c r="FX376" s="834">
        <f t="shared" si="505"/>
        <v>3.8441433717344679E-4</v>
      </c>
      <c r="FY376" s="834">
        <f t="shared" si="505"/>
        <v>1.1718186861150551E-4</v>
      </c>
      <c r="FZ376" s="834">
        <f t="shared" si="505"/>
        <v>2.1929614949233624E-4</v>
      </c>
      <c r="GA376" s="834">
        <f t="shared" si="505"/>
        <v>5.7586360932745619E-5</v>
      </c>
      <c r="GB376" s="834">
        <f t="shared" si="505"/>
        <v>2.6162031833816101E-4</v>
      </c>
      <c r="GC376" s="834">
        <f t="shared" si="505"/>
        <v>6.255802932088213E-4</v>
      </c>
      <c r="GD376" s="834">
        <f t="shared" si="505"/>
        <v>3.502826683398238E-4</v>
      </c>
      <c r="GE376" s="834">
        <f t="shared" si="505"/>
        <v>1.9856565251344537E-4</v>
      </c>
      <c r="GF376" s="834">
        <f t="shared" si="505"/>
        <v>1.4646490468153407E-4</v>
      </c>
      <c r="GG376" s="834">
        <f t="shared" si="505"/>
        <v>2.4044713710191199E-4</v>
      </c>
      <c r="GH376" s="834">
        <f t="shared" si="505"/>
        <v>7.5191051850626337E-5</v>
      </c>
      <c r="GI376" s="834">
        <f t="shared" si="505"/>
        <v>4.7484468393907121E-4</v>
      </c>
      <c r="GJ376" s="834">
        <f t="shared" si="505"/>
        <v>1.4486526041597613E-4</v>
      </c>
      <c r="GK376" s="834">
        <f t="shared" si="505"/>
        <v>1.3850223068862555E-4</v>
      </c>
      <c r="GL376" s="834">
        <f t="shared" si="505"/>
        <v>1.5830252705625826E-4</v>
      </c>
      <c r="GM376" s="59" t="str">
        <f t="shared" ref="GM376:HH376" si="506">IF(GM278=0,"",GM$97*((GM329*GM278)+GM330))</f>
        <v/>
      </c>
      <c r="GN376" s="60" t="str">
        <f t="shared" si="506"/>
        <v/>
      </c>
      <c r="GO376" s="60" t="str">
        <f t="shared" si="506"/>
        <v/>
      </c>
      <c r="GP376" s="60" t="str">
        <f t="shared" si="506"/>
        <v/>
      </c>
      <c r="GQ376" s="60" t="str">
        <f t="shared" si="506"/>
        <v/>
      </c>
      <c r="GR376" s="60" t="str">
        <f t="shared" si="506"/>
        <v/>
      </c>
      <c r="GS376" s="60" t="str">
        <f t="shared" si="506"/>
        <v/>
      </c>
      <c r="GT376" s="60" t="str">
        <f t="shared" si="506"/>
        <v/>
      </c>
      <c r="GU376" s="60" t="str">
        <f t="shared" si="506"/>
        <v/>
      </c>
      <c r="GV376" s="60" t="str">
        <f t="shared" si="506"/>
        <v/>
      </c>
      <c r="GW376" s="60" t="str">
        <f t="shared" si="506"/>
        <v/>
      </c>
      <c r="GX376" s="60" t="str">
        <f t="shared" si="506"/>
        <v/>
      </c>
      <c r="GY376" s="60" t="str">
        <f t="shared" si="506"/>
        <v/>
      </c>
      <c r="GZ376" s="60" t="e">
        <f t="shared" si="506"/>
        <v>#DIV/0!</v>
      </c>
      <c r="HA376" s="60" t="str">
        <f t="shared" si="506"/>
        <v/>
      </c>
      <c r="HB376" s="60" t="str">
        <f t="shared" si="506"/>
        <v/>
      </c>
      <c r="HC376" s="60" t="str">
        <f t="shared" si="506"/>
        <v/>
      </c>
      <c r="HD376" s="60" t="str">
        <f t="shared" si="506"/>
        <v/>
      </c>
      <c r="HE376" s="60" t="str">
        <f t="shared" si="506"/>
        <v/>
      </c>
      <c r="HF376" s="60" t="str">
        <f t="shared" si="506"/>
        <v/>
      </c>
      <c r="HG376" s="60" t="e">
        <f t="shared" si="506"/>
        <v>#DIV/0!</v>
      </c>
      <c r="HH376" s="60" t="e">
        <f t="shared" si="506"/>
        <v>#DIV/0!</v>
      </c>
      <c r="HI376" s="834">
        <f>IF(HI278=0,"",HI$97*((HI329*HI278)+HI330))</f>
        <v>4.3127038618646416E-5</v>
      </c>
    </row>
    <row r="377" spans="1:217" s="60" customFormat="1" x14ac:dyDescent="0.25">
      <c r="A377" s="66" t="s">
        <v>702</v>
      </c>
      <c r="B377" s="640"/>
      <c r="C377" s="937">
        <f t="shared" ref="C377:BA377" si="507">IF(C279=0,"",C$97*((C329*C279)+C330))</f>
        <v>4.0264179927457976E-4</v>
      </c>
      <c r="D377" s="94">
        <f t="shared" si="507"/>
        <v>1.9561265101010217E-4</v>
      </c>
      <c r="E377" s="94">
        <f t="shared" si="507"/>
        <v>3.2566587699630792E-4</v>
      </c>
      <c r="F377" s="94">
        <f t="shared" ref="F377:M377" si="508">IF(F279=0,"",F$97*((F329*F279)+F330))</f>
        <v>2.2148073732078535E-4</v>
      </c>
      <c r="G377" s="94">
        <f t="shared" si="508"/>
        <v>5.0619038494250049E-5</v>
      </c>
      <c r="H377" s="874">
        <f t="shared" si="508"/>
        <v>6.4726621653797439E-5</v>
      </c>
      <c r="I377" s="874">
        <f t="shared" si="508"/>
        <v>6.1298110368322576E-5</v>
      </c>
      <c r="J377" s="874">
        <f t="shared" si="508"/>
        <v>7.3512348656943577E-5</v>
      </c>
      <c r="K377" s="874">
        <f t="shared" si="508"/>
        <v>7.75405446995077E-5</v>
      </c>
      <c r="L377" s="874">
        <f t="shared" si="508"/>
        <v>8.7001696695666411E-5</v>
      </c>
      <c r="M377" s="94">
        <f t="shared" si="508"/>
        <v>3.6882037574116638E-4</v>
      </c>
      <c r="N377" s="94">
        <f t="shared" si="507"/>
        <v>1.2439870175886238E-4</v>
      </c>
      <c r="O377" s="94">
        <f t="shared" si="507"/>
        <v>1.0724132705129766E-4</v>
      </c>
      <c r="P377" s="94">
        <f t="shared" si="507"/>
        <v>2.1868420668798977E-4</v>
      </c>
      <c r="Q377" s="94">
        <f t="shared" si="507"/>
        <v>5.1212823400690299E-5</v>
      </c>
      <c r="R377" s="94">
        <f t="shared" si="507"/>
        <v>1.947232224199133E-4</v>
      </c>
      <c r="S377" s="874">
        <f t="shared" si="507"/>
        <v>3.9544161136799617E-4</v>
      </c>
      <c r="T377" s="1068">
        <f t="shared" si="507"/>
        <v>1.9578329219300324E-4</v>
      </c>
      <c r="U377" s="874"/>
      <c r="V377" s="874"/>
      <c r="W377" s="874"/>
      <c r="X377" s="874"/>
      <c r="Y377" s="874"/>
      <c r="AF377" s="874"/>
      <c r="AG377" s="874"/>
      <c r="AH377" s="874"/>
      <c r="AI377" s="953" t="str">
        <f t="shared" si="507"/>
        <v/>
      </c>
      <c r="AJ377" s="874" t="str">
        <f t="shared" si="507"/>
        <v/>
      </c>
      <c r="AK377" s="874" t="str">
        <f t="shared" si="507"/>
        <v/>
      </c>
      <c r="AL377" s="874" t="str">
        <f t="shared" si="507"/>
        <v/>
      </c>
      <c r="AM377" s="874" t="str">
        <f t="shared" si="507"/>
        <v/>
      </c>
      <c r="AN377" s="1068" t="str">
        <f t="shared" si="507"/>
        <v/>
      </c>
      <c r="AO377" s="874"/>
      <c r="AP377" s="874"/>
      <c r="AQ377" s="874"/>
      <c r="AR377" s="874"/>
      <c r="AS377" s="874"/>
      <c r="AT377" s="953">
        <f t="shared" si="507"/>
        <v>2.4201148968004181E-4</v>
      </c>
      <c r="AU377" s="874">
        <f t="shared" si="507"/>
        <v>1.6588426291167416E-4</v>
      </c>
      <c r="AV377" s="874">
        <f t="shared" si="507"/>
        <v>8.0898482427021559E-5</v>
      </c>
      <c r="AW377" s="874">
        <f t="shared" si="507"/>
        <v>8.3925781403236909E-5</v>
      </c>
      <c r="AX377" s="874">
        <f t="shared" si="507"/>
        <v>7.3956238270657282E-5</v>
      </c>
      <c r="AY377" s="94">
        <f t="shared" si="507"/>
        <v>1.0529545576470926E-4</v>
      </c>
      <c r="AZ377" s="94">
        <f t="shared" si="507"/>
        <v>1.1133704342216023E-4</v>
      </c>
      <c r="BA377" s="94">
        <f t="shared" si="507"/>
        <v>1.9389595005283144E-4</v>
      </c>
      <c r="BB377" s="1070">
        <f t="shared" ref="BB377:CV377" si="509">IF(BB279=0,"",BB$97*((BB329*BB279)+BB330))</f>
        <v>1.0537483780863051E-4</v>
      </c>
      <c r="BC377" s="94"/>
      <c r="BD377" s="94"/>
      <c r="BE377" s="94"/>
      <c r="BF377" s="94"/>
      <c r="BG377" s="94"/>
      <c r="BH377" s="93">
        <f t="shared" si="509"/>
        <v>6.7005281470532591E-5</v>
      </c>
      <c r="BI377" s="94">
        <f t="shared" si="509"/>
        <v>1.2932396909797383E-4</v>
      </c>
      <c r="BJ377" s="94">
        <f t="shared" si="509"/>
        <v>6.2711635213993957E-5</v>
      </c>
      <c r="BK377" s="94">
        <f t="shared" si="509"/>
        <v>1.0167511558664425E-4</v>
      </c>
      <c r="BL377" s="94">
        <f t="shared" si="509"/>
        <v>1.0046752935638689E-4</v>
      </c>
      <c r="BM377" s="94">
        <f>IF(BM279=0,"",BM$97*((BM329*BM279)+BM330))</f>
        <v>1.319872132220235E-4</v>
      </c>
      <c r="BN377" s="1226">
        <f>IF(BN279=0,"",BN$97*((BN329*BN279)+BN330))</f>
        <v>1.5995602464679952E-4</v>
      </c>
      <c r="BO377" s="858">
        <v>2.0407153968292565E-2</v>
      </c>
      <c r="BP377" s="858">
        <v>2.909135316447E-2</v>
      </c>
      <c r="BQ377" s="858">
        <v>3.0829762610578369E-2</v>
      </c>
      <c r="BR377" s="858">
        <v>2.5736424269211185E-2</v>
      </c>
      <c r="BS377" s="1173">
        <v>3.0739343228966855E-2</v>
      </c>
      <c r="BT377" s="858"/>
      <c r="BU377" s="858"/>
      <c r="BV377" s="858"/>
      <c r="BW377" s="858"/>
      <c r="BX377" s="858"/>
      <c r="BY377" s="937">
        <f t="shared" si="509"/>
        <v>1.4183762952172117E-4</v>
      </c>
      <c r="BZ377" s="94">
        <f t="shared" si="509"/>
        <v>1.0288901524458927E-4</v>
      </c>
      <c r="CA377" s="94">
        <f t="shared" si="509"/>
        <v>1.8956256378910869E-4</v>
      </c>
      <c r="CB377" s="94">
        <f t="shared" si="509"/>
        <v>1.9408801828883031E-4</v>
      </c>
      <c r="CC377" s="1070">
        <f t="shared" si="509"/>
        <v>1.0193830540978688E-4</v>
      </c>
      <c r="CD377" s="94"/>
      <c r="CE377" s="94"/>
      <c r="CF377" s="94"/>
      <c r="CG377" s="94"/>
      <c r="CH377" s="94"/>
      <c r="CI377" s="94"/>
      <c r="CJ377" s="94"/>
      <c r="CK377" s="93" t="str">
        <f t="shared" si="509"/>
        <v/>
      </c>
      <c r="CL377" s="94" t="str">
        <f>IF(CL279=0,"",CL$97*((CL329*CL279)+CL330))</f>
        <v/>
      </c>
      <c r="CM377" s="94">
        <f t="shared" si="509"/>
        <v>1.8657767795961206E-4</v>
      </c>
      <c r="CN377" s="94" t="str">
        <f t="shared" si="509"/>
        <v/>
      </c>
      <c r="CO377" s="1070" t="str">
        <f t="shared" si="509"/>
        <v/>
      </c>
      <c r="CP377" s="94"/>
      <c r="CQ377" s="94"/>
      <c r="CR377" s="94"/>
      <c r="CS377" s="94"/>
      <c r="CT377" s="94"/>
      <c r="CU377" s="93" t="str">
        <f t="shared" si="509"/>
        <v/>
      </c>
      <c r="CV377" s="94">
        <f t="shared" si="509"/>
        <v>1.3276589345047731E-4</v>
      </c>
      <c r="CW377" s="94" t="str">
        <f>IF(CW279=0,"",CW$97*((CW329*CW279)+CW330))</f>
        <v/>
      </c>
      <c r="CX377" s="1070" t="str">
        <f>IF(CX279=0,"",CX$97*((CX329*CX279)+CX330))</f>
        <v/>
      </c>
      <c r="DD377" s="979"/>
      <c r="DE377" s="858">
        <v>2.777070623387768E-2</v>
      </c>
      <c r="DF377" s="858">
        <v>1.9111080422342063E-2</v>
      </c>
      <c r="DG377" s="858">
        <v>2.3033634208475682E-2</v>
      </c>
      <c r="DH377" s="858">
        <v>2.4237145496998271E-2</v>
      </c>
      <c r="DI377" s="858">
        <v>1.9962445289646684E-2</v>
      </c>
      <c r="DJ377" s="858">
        <v>2.2309383486367251E-2</v>
      </c>
      <c r="DK377" s="858">
        <v>0.25549234189649028</v>
      </c>
      <c r="DL377" s="1120">
        <v>1.5631323967833859</v>
      </c>
      <c r="DM377" s="858"/>
      <c r="DN377" s="858"/>
      <c r="DO377" s="858"/>
      <c r="DP377" s="858"/>
      <c r="DQ377" s="858"/>
      <c r="DR377" s="1006">
        <v>3.8081672288194882E-2</v>
      </c>
      <c r="DS377" s="858">
        <v>5.0427373513737453E-2</v>
      </c>
      <c r="DT377" s="858">
        <v>4.0495733625285656E-2</v>
      </c>
      <c r="DU377" s="858">
        <v>3.8915511570004668E-2</v>
      </c>
      <c r="DV377" s="858">
        <v>4.367023805062295E-2</v>
      </c>
      <c r="DW377" s="858">
        <v>1.8892313639946531E-2</v>
      </c>
      <c r="DX377" s="1120">
        <v>1.9525267363213913E-2</v>
      </c>
      <c r="DY377" s="858"/>
      <c r="DZ377" s="858"/>
      <c r="EA377" s="858"/>
      <c r="EB377" s="858"/>
      <c r="EC377" s="858"/>
      <c r="ED377" s="93">
        <f>IF(ED279=0,"",ED$97*((ED329*ED279)+ED330))</f>
        <v>1.3419239094091066E-4</v>
      </c>
      <c r="EE377" s="858">
        <v>7.6676497067439356E-2</v>
      </c>
      <c r="EF377" s="858">
        <v>0.17520270174712277</v>
      </c>
      <c r="EG377" s="858">
        <v>0.10148220580579767</v>
      </c>
      <c r="EH377" s="858">
        <v>0.2901137384398873</v>
      </c>
      <c r="EI377" s="858">
        <v>5.0767659294407505E-2</v>
      </c>
      <c r="EJ377" s="858">
        <v>3.0186563607311718E-2</v>
      </c>
      <c r="EK377" s="858">
        <v>0.15178273143814372</v>
      </c>
      <c r="EL377" s="1120">
        <v>0.19996544196738095</v>
      </c>
      <c r="EM377" s="858"/>
      <c r="EN377" s="858"/>
      <c r="ER377" s="1253"/>
      <c r="ES377" s="93" t="str">
        <f>IF(ES279=0,"",ES$97*((ES329*ES279)+ES330))</f>
        <v/>
      </c>
      <c r="ET377" s="94" t="str">
        <f>IF(ET279=0,"",ET$97*((ET329*ET279)+ET330))</f>
        <v/>
      </c>
      <c r="EU377" s="94" t="str">
        <f>IF(EU279=0,"",EU$97*((EU329*EU279)+EU330))</f>
        <v/>
      </c>
      <c r="EV377" s="94"/>
      <c r="EW377" s="1131"/>
      <c r="EX377" s="66" t="s">
        <v>702</v>
      </c>
      <c r="EY377" s="262" t="str">
        <f t="shared" ref="EY377:FO377" si="510">IF(EY279=0,"",EY$97*((EY329*EY279)+EY330))</f>
        <v/>
      </c>
      <c r="EZ377" s="262" t="str">
        <f t="shared" si="510"/>
        <v/>
      </c>
      <c r="FA377" s="262" t="str">
        <f t="shared" si="510"/>
        <v/>
      </c>
      <c r="FB377" s="262" t="str">
        <f t="shared" si="510"/>
        <v/>
      </c>
      <c r="FC377" s="262" t="str">
        <f t="shared" si="510"/>
        <v/>
      </c>
      <c r="FD377" s="262" t="str">
        <f t="shared" si="510"/>
        <v/>
      </c>
      <c r="FE377" s="262" t="str">
        <f t="shared" si="510"/>
        <v/>
      </c>
      <c r="FF377" s="262" t="str">
        <f t="shared" si="510"/>
        <v/>
      </c>
      <c r="FG377" s="262" t="str">
        <f t="shared" si="510"/>
        <v/>
      </c>
      <c r="FH377" s="262" t="str">
        <f t="shared" si="510"/>
        <v/>
      </c>
      <c r="FI377" s="262" t="str">
        <f t="shared" si="510"/>
        <v/>
      </c>
      <c r="FJ377" s="262" t="str">
        <f t="shared" si="510"/>
        <v/>
      </c>
      <c r="FK377" s="262" t="str">
        <f t="shared" si="510"/>
        <v/>
      </c>
      <c r="FL377" s="262" t="str">
        <f t="shared" si="510"/>
        <v/>
      </c>
      <c r="FM377" s="262" t="str">
        <f t="shared" si="510"/>
        <v/>
      </c>
      <c r="FN377" s="262" t="str">
        <f t="shared" si="510"/>
        <v/>
      </c>
      <c r="FO377" s="262" t="str">
        <f t="shared" si="510"/>
        <v/>
      </c>
      <c r="FP377" s="262" t="str">
        <f t="shared" ref="FP377:FQ377" si="511">IF(FP279=0,"",FP$97*((FP329*FP279)+FP330))</f>
        <v/>
      </c>
      <c r="FQ377" s="1387" t="str">
        <f t="shared" si="511"/>
        <v/>
      </c>
      <c r="FR377" s="834">
        <f t="shared" ref="FR377:GL377" si="512">IF(FR279=0,"",FR$97*((FR329*FR279)+FR330))</f>
        <v>1.2105576353196698E-4</v>
      </c>
      <c r="FS377" s="834">
        <f t="shared" si="512"/>
        <v>1.0254439716152924E-4</v>
      </c>
      <c r="FT377" s="834">
        <f t="shared" si="512"/>
        <v>9.0647560145561609E-5</v>
      </c>
      <c r="FU377" s="834">
        <f t="shared" si="512"/>
        <v>8.7599751343740587E-5</v>
      </c>
      <c r="FV377" s="834" t="e">
        <f t="shared" si="512"/>
        <v>#VALUE!</v>
      </c>
      <c r="FW377" s="834">
        <f t="shared" si="512"/>
        <v>9.1533978094523945E-5</v>
      </c>
      <c r="FX377" s="834">
        <f t="shared" si="512"/>
        <v>8.2538894103392779E-5</v>
      </c>
      <c r="FY377" s="834">
        <f t="shared" si="512"/>
        <v>8.4392997198306651E-5</v>
      </c>
      <c r="FZ377" s="834">
        <f t="shared" si="512"/>
        <v>2.417299025641815E-5</v>
      </c>
      <c r="GA377" s="834">
        <f t="shared" si="512"/>
        <v>-3.1715104909698151E-7</v>
      </c>
      <c r="GB377" s="834">
        <f t="shared" si="512"/>
        <v>9.9039101940815041E-5</v>
      </c>
      <c r="GC377" s="834">
        <f t="shared" si="512"/>
        <v>1.808696103260831E-5</v>
      </c>
      <c r="GD377" s="834">
        <f t="shared" si="512"/>
        <v>1.9509126550276039E-5</v>
      </c>
      <c r="GE377" s="834">
        <f t="shared" si="512"/>
        <v>1.2954942781667117E-5</v>
      </c>
      <c r="GF377" s="834">
        <f t="shared" si="512"/>
        <v>2.8530910277926323E-6</v>
      </c>
      <c r="GG377" s="834">
        <f t="shared" si="512"/>
        <v>5.6328461514182858E-4</v>
      </c>
      <c r="GH377" s="834">
        <f t="shared" si="512"/>
        <v>6.7079188248344912E-6</v>
      </c>
      <c r="GI377" s="834">
        <f t="shared" si="512"/>
        <v>1.0369741970048976E-4</v>
      </c>
      <c r="GJ377" s="834">
        <f t="shared" si="512"/>
        <v>9.4214431073493595E-5</v>
      </c>
      <c r="GK377" s="834">
        <f t="shared" si="512"/>
        <v>9.960697166073288E-5</v>
      </c>
      <c r="GL377" s="834">
        <f t="shared" si="512"/>
        <v>7.9081233495194666E-5</v>
      </c>
      <c r="GM377" s="59" t="str">
        <f t="shared" ref="GM377:HH377" si="513">IF(GM279=0,"",GM$97*((GM329*GM279)+GM330))</f>
        <v/>
      </c>
      <c r="GN377" s="60" t="str">
        <f t="shared" si="513"/>
        <v/>
      </c>
      <c r="GO377" s="60" t="str">
        <f t="shared" si="513"/>
        <v/>
      </c>
      <c r="GP377" s="60" t="str">
        <f t="shared" si="513"/>
        <v/>
      </c>
      <c r="GQ377" s="60" t="str">
        <f t="shared" si="513"/>
        <v/>
      </c>
      <c r="GR377" s="60" t="str">
        <f t="shared" si="513"/>
        <v/>
      </c>
      <c r="GS377" s="60" t="str">
        <f t="shared" si="513"/>
        <v/>
      </c>
      <c r="GT377" s="60" t="str">
        <f t="shared" si="513"/>
        <v/>
      </c>
      <c r="GU377" s="60" t="str">
        <f t="shared" si="513"/>
        <v/>
      </c>
      <c r="GV377" s="60" t="str">
        <f t="shared" si="513"/>
        <v/>
      </c>
      <c r="GW377" s="60" t="str">
        <f t="shared" si="513"/>
        <v/>
      </c>
      <c r="GX377" s="60" t="str">
        <f t="shared" si="513"/>
        <v/>
      </c>
      <c r="GY377" s="60" t="str">
        <f t="shared" si="513"/>
        <v/>
      </c>
      <c r="GZ377" s="60" t="e">
        <f t="shared" si="513"/>
        <v>#DIV/0!</v>
      </c>
      <c r="HA377" s="60" t="str">
        <f t="shared" si="513"/>
        <v/>
      </c>
      <c r="HB377" s="60" t="str">
        <f t="shared" si="513"/>
        <v/>
      </c>
      <c r="HC377" s="60" t="str">
        <f t="shared" si="513"/>
        <v/>
      </c>
      <c r="HD377" s="60" t="str">
        <f t="shared" si="513"/>
        <v/>
      </c>
      <c r="HE377" s="60" t="str">
        <f t="shared" si="513"/>
        <v/>
      </c>
      <c r="HF377" s="60" t="str">
        <f t="shared" si="513"/>
        <v/>
      </c>
      <c r="HG377" s="60" t="e">
        <f t="shared" si="513"/>
        <v>#DIV/0!</v>
      </c>
      <c r="HH377" s="60" t="e">
        <f t="shared" si="513"/>
        <v>#DIV/0!</v>
      </c>
      <c r="HI377" s="834">
        <f>IF(HI279=0,"",HI$97*((HI329*HI279)+HI330))</f>
        <v>-7.3078648537158108E-6</v>
      </c>
    </row>
    <row r="378" spans="1:217" s="60" customFormat="1" x14ac:dyDescent="0.25">
      <c r="A378" s="839" t="s">
        <v>711</v>
      </c>
      <c r="B378" s="640"/>
      <c r="C378" s="937">
        <f t="shared" ref="C378:BA378" si="514">IF(C280=0,"",C$97*((C335*C280)+C336))</f>
        <v>2.1966351216962531E-3</v>
      </c>
      <c r="D378" s="94">
        <f t="shared" si="514"/>
        <v>7.9886010536968735E-4</v>
      </c>
      <c r="E378" s="94">
        <f t="shared" si="514"/>
        <v>5.4829690051640808E-3</v>
      </c>
      <c r="F378" s="94">
        <f t="shared" ref="F378:M378" si="515">IF(F280=0,"",F$97*((F335*F280)+F336))</f>
        <v>5.3862160882950155E-3</v>
      </c>
      <c r="G378" s="94">
        <f t="shared" si="515"/>
        <v>9.2045738043139414E-4</v>
      </c>
      <c r="H378" s="874">
        <f t="shared" si="515"/>
        <v>4.9599778995501756E-3</v>
      </c>
      <c r="I378" s="874">
        <f t="shared" si="515"/>
        <v>2.9282070530679966E-3</v>
      </c>
      <c r="J378" s="874">
        <f t="shared" si="515"/>
        <v>6.6357961374050537E-3</v>
      </c>
      <c r="K378" s="874">
        <f t="shared" si="515"/>
        <v>2.4960757030162428E-3</v>
      </c>
      <c r="L378" s="874">
        <f t="shared" si="515"/>
        <v>8.0094875795559666E-3</v>
      </c>
      <c r="M378" s="94">
        <f t="shared" si="515"/>
        <v>2.2430077181389719E-3</v>
      </c>
      <c r="N378" s="94">
        <f t="shared" si="514"/>
        <v>6.9268052665616758E-3</v>
      </c>
      <c r="O378" s="94">
        <f t="shared" si="514"/>
        <v>9.5601817550919552E-3</v>
      </c>
      <c r="P378" s="94">
        <f t="shared" si="514"/>
        <v>2.1406888541387406E-3</v>
      </c>
      <c r="Q378" s="94">
        <f t="shared" si="514"/>
        <v>3.6971545993596281E-3</v>
      </c>
      <c r="R378" s="94">
        <f t="shared" si="514"/>
        <v>1.9129847047900427E-3</v>
      </c>
      <c r="S378" s="874">
        <f t="shared" si="514"/>
        <v>2.2235357275957688E-3</v>
      </c>
      <c r="T378" s="1068">
        <f t="shared" si="514"/>
        <v>1.0979918975354795E-3</v>
      </c>
      <c r="U378" s="874"/>
      <c r="V378" s="874"/>
      <c r="W378" s="874"/>
      <c r="X378" s="874"/>
      <c r="Y378" s="874"/>
      <c r="AF378" s="874"/>
      <c r="AG378" s="874"/>
      <c r="AH378" s="874"/>
      <c r="AI378" s="953">
        <f t="shared" si="514"/>
        <v>3.085775683191813E-4</v>
      </c>
      <c r="AJ378" s="874">
        <f t="shared" si="514"/>
        <v>7.8186089711823593E-4</v>
      </c>
      <c r="AK378" s="874">
        <f t="shared" si="514"/>
        <v>3.0809597634160228E-4</v>
      </c>
      <c r="AL378" s="874">
        <f t="shared" si="514"/>
        <v>2.5605156901287266E-4</v>
      </c>
      <c r="AM378" s="874">
        <f t="shared" si="514"/>
        <v>9.1269487753823124E-4</v>
      </c>
      <c r="AN378" s="1068">
        <f t="shared" si="514"/>
        <v>2.6921378899863522E-4</v>
      </c>
      <c r="AO378" s="874"/>
      <c r="AP378" s="874"/>
      <c r="AQ378" s="874"/>
      <c r="AR378" s="874"/>
      <c r="AS378" s="874"/>
      <c r="AT378" s="953">
        <f t="shared" si="514"/>
        <v>1.2787194997918458E-2</v>
      </c>
      <c r="AU378" s="874">
        <f t="shared" si="514"/>
        <v>5.9007714963810664E-3</v>
      </c>
      <c r="AV378" s="874">
        <f t="shared" si="514"/>
        <v>1.3934976416515582E-2</v>
      </c>
      <c r="AW378" s="874">
        <f t="shared" si="514"/>
        <v>1.2566019977915151E-2</v>
      </c>
      <c r="AX378" s="874">
        <f t="shared" si="514"/>
        <v>1.601040584617151E-2</v>
      </c>
      <c r="AY378" s="94">
        <f t="shared" si="514"/>
        <v>1.499035178352741E-2</v>
      </c>
      <c r="AZ378" s="94">
        <f t="shared" si="514"/>
        <v>1.1902508638916497E-2</v>
      </c>
      <c r="BA378" s="94">
        <f t="shared" si="514"/>
        <v>1.2912192398843489E-2</v>
      </c>
      <c r="BB378" s="1070">
        <f t="shared" ref="BB378:CV378" si="516">IF(BB280=0,"",BB$97*((BB335*BB280)+BB336))</f>
        <v>1.1558655528043423E-2</v>
      </c>
      <c r="BC378" s="94"/>
      <c r="BD378" s="94"/>
      <c r="BE378" s="94"/>
      <c r="BF378" s="94"/>
      <c r="BG378" s="94"/>
      <c r="BH378" s="93">
        <f t="shared" si="516"/>
        <v>1.2274753128892797E-2</v>
      </c>
      <c r="BI378" s="94">
        <f t="shared" si="516"/>
        <v>1.0063809459613294E-2</v>
      </c>
      <c r="BJ378" s="94">
        <f t="shared" si="516"/>
        <v>9.6669420756415169E-3</v>
      </c>
      <c r="BK378" s="94">
        <f t="shared" si="516"/>
        <v>1.1646125970162948E-2</v>
      </c>
      <c r="BL378" s="94">
        <f t="shared" si="516"/>
        <v>1.437978928023405E-2</v>
      </c>
      <c r="BM378" s="94">
        <f>IF(BM280=0,"",BM$97*((BM335*BM280)+BM336))</f>
        <v>9.7136495413613945E-3</v>
      </c>
      <c r="BN378" s="1226">
        <f>IF(BN280=0,"",BN$97*((BN335*BN280)+BN336))</f>
        <v>1.1205585273130826E-2</v>
      </c>
      <c r="BS378" s="1180"/>
      <c r="BY378" s="937">
        <f t="shared" si="516"/>
        <v>4.1774995664166691E-3</v>
      </c>
      <c r="BZ378" s="94">
        <f t="shared" si="516"/>
        <v>2.7323170881800758E-3</v>
      </c>
      <c r="CA378" s="94">
        <f t="shared" si="516"/>
        <v>3.9798799280338594E-3</v>
      </c>
      <c r="CB378" s="94">
        <f t="shared" si="516"/>
        <v>3.9651700736339172E-3</v>
      </c>
      <c r="CC378" s="1070">
        <f t="shared" si="516"/>
        <v>7.6227050464353066E-3</v>
      </c>
      <c r="CD378" s="94"/>
      <c r="CE378" s="94"/>
      <c r="CF378" s="94"/>
      <c r="CG378" s="94"/>
      <c r="CH378" s="94"/>
      <c r="CI378" s="94"/>
      <c r="CJ378" s="94"/>
      <c r="CK378" s="93">
        <f t="shared" si="516"/>
        <v>1.9843290003000733E-3</v>
      </c>
      <c r="CL378" s="94">
        <f>IF(CL280=0,"",CL$97*((CL335*CL280)+CL336))</f>
        <v>7.9619772226402364E-3</v>
      </c>
      <c r="CM378" s="94">
        <f t="shared" si="516"/>
        <v>5.5857058911020982E-3</v>
      </c>
      <c r="CN378" s="94">
        <f t="shared" si="516"/>
        <v>7.727016532033123E-3</v>
      </c>
      <c r="CO378" s="1070">
        <f t="shared" si="516"/>
        <v>1.4795320099617962E-2</v>
      </c>
      <c r="CP378" s="94"/>
      <c r="CQ378" s="94"/>
      <c r="CR378" s="94"/>
      <c r="CS378" s="94"/>
      <c r="CT378" s="94"/>
      <c r="CU378" s="93">
        <f t="shared" si="516"/>
        <v>1.898029307050817E-4</v>
      </c>
      <c r="CV378" s="94">
        <f t="shared" si="516"/>
        <v>5.1389411123344898E-4</v>
      </c>
      <c r="CW378" s="94">
        <f>IF(CW280=0,"",CW$97*((CW335*CW280)+CW336))</f>
        <v>3.7904616431323236E-4</v>
      </c>
      <c r="CX378" s="1070">
        <f>IF(CX280=0,"",CX$97*((CX335*CX280)+CX336))</f>
        <v>1.9055343981423941E-4</v>
      </c>
      <c r="DD378" s="979"/>
      <c r="DL378" s="1060"/>
      <c r="DR378" s="59"/>
      <c r="DX378" s="1060"/>
      <c r="ED378" s="93">
        <f>IF(ED280=0,"",ED$97*((ED335*ED280)+ED336))</f>
        <v>8.4669540711334174E-3</v>
      </c>
      <c r="EL378" s="1060"/>
      <c r="ER378" s="1253"/>
      <c r="ES378" s="93">
        <f>IF(ES280=0,"",ES$97*((ES335*ES280)+ES336))</f>
        <v>8.3834249821116401E-4</v>
      </c>
      <c r="ET378" s="94">
        <f>IF(ET280=0,"",ET$97*((ET335*ET280)+ET336))</f>
        <v>1.8670383044954475E-4</v>
      </c>
      <c r="EU378" s="94">
        <f>IF(EU280=0,"",EU$97*((EU335*EU280)+EU336))</f>
        <v>1.5910598362832413E-4</v>
      </c>
      <c r="EV378" s="94"/>
      <c r="EW378" s="1131"/>
      <c r="EX378" s="839" t="s">
        <v>711</v>
      </c>
      <c r="EY378" s="262">
        <f t="shared" ref="EY378:FO378" si="517">IF(EY280=0,"",EY$97*((EY335*EY280)+EY336))</f>
        <v>5.2541499172459681E-6</v>
      </c>
      <c r="EZ378" s="262">
        <f t="shared" si="517"/>
        <v>4.2613832675221974E-4</v>
      </c>
      <c r="FA378" s="262">
        <f t="shared" si="517"/>
        <v>-1.9745115319825173E-5</v>
      </c>
      <c r="FB378" s="262">
        <f t="shared" si="517"/>
        <v>5.9801157662007641E-4</v>
      </c>
      <c r="FC378" s="262">
        <f t="shared" si="517"/>
        <v>-3.5206105876859209E-5</v>
      </c>
      <c r="FD378" s="262">
        <f t="shared" si="517"/>
        <v>-4.7151700958615163E-5</v>
      </c>
      <c r="FE378" s="262">
        <f t="shared" si="517"/>
        <v>-2.057577460434068E-5</v>
      </c>
      <c r="FF378" s="262">
        <f t="shared" si="517"/>
        <v>1.3334241753124104E-5</v>
      </c>
      <c r="FG378" s="262">
        <f t="shared" si="517"/>
        <v>-6.5225378039020399E-6</v>
      </c>
      <c r="FH378" s="262">
        <f t="shared" si="517"/>
        <v>2.120912765833758E-4</v>
      </c>
      <c r="FI378" s="262">
        <f t="shared" si="517"/>
        <v>-1.4639401859943105E-5</v>
      </c>
      <c r="FJ378" s="262">
        <f t="shared" si="517"/>
        <v>-5.1137293313564838E-5</v>
      </c>
      <c r="FK378" s="262">
        <f t="shared" si="517"/>
        <v>-1.078109556884334E-5</v>
      </c>
      <c r="FL378" s="262">
        <f t="shared" si="517"/>
        <v>-6.9212335681832619E-5</v>
      </c>
      <c r="FM378" s="262">
        <f t="shared" si="517"/>
        <v>5.8334381662243429E-5</v>
      </c>
      <c r="FN378" s="262">
        <f t="shared" si="517"/>
        <v>-2.7325401425940526E-5</v>
      </c>
      <c r="FO378" s="262">
        <f t="shared" si="517"/>
        <v>-1.1203148732792271E-6</v>
      </c>
      <c r="FP378" s="262" t="str">
        <f t="shared" ref="FP378:FQ378" si="518">IF(FP280=0,"",FP$97*((FP335*FP280)+FP336))</f>
        <v/>
      </c>
      <c r="FQ378" s="1387" t="str">
        <f t="shared" si="518"/>
        <v/>
      </c>
      <c r="FR378" s="834">
        <f t="shared" ref="FR378:GL378" si="519">IF(FR280=0,"",FR$97*((FR335*FR280)+FR336))</f>
        <v>1.6247471375435707E-4</v>
      </c>
      <c r="FS378" s="834">
        <f t="shared" si="519"/>
        <v>6.2909297187149489E-4</v>
      </c>
      <c r="FT378" s="834">
        <f t="shared" si="519"/>
        <v>2.4174674614637999E-4</v>
      </c>
      <c r="FU378" s="834">
        <f t="shared" si="519"/>
        <v>1.6760863148988125E-4</v>
      </c>
      <c r="FV378" s="834">
        <f t="shared" si="519"/>
        <v>-3.763414859877555E-5</v>
      </c>
      <c r="FW378" s="834">
        <f t="shared" si="519"/>
        <v>1.7274626759211388E-4</v>
      </c>
      <c r="FX378" s="834">
        <f t="shared" si="519"/>
        <v>5.1155752593897525E-4</v>
      </c>
      <c r="FY378" s="834">
        <f t="shared" si="519"/>
        <v>1.5997328276751467E-4</v>
      </c>
      <c r="FZ378" s="834">
        <f t="shared" si="519"/>
        <v>9.3353904285663415E-6</v>
      </c>
      <c r="GA378" s="834">
        <f t="shared" si="519"/>
        <v>-4.6694022095301023E-5</v>
      </c>
      <c r="GB378" s="834">
        <f t="shared" si="519"/>
        <v>2.7602599599111191E-4</v>
      </c>
      <c r="GC378" s="834">
        <f t="shared" si="519"/>
        <v>5.9687755301452902E-4</v>
      </c>
      <c r="GD378" s="834">
        <f t="shared" si="519"/>
        <v>1.6881410446288473E-3</v>
      </c>
      <c r="GE378" s="834">
        <f t="shared" si="519"/>
        <v>2.7059183217183604E-4</v>
      </c>
      <c r="GF378" s="834">
        <f t="shared" si="519"/>
        <v>1.6303598096045732E-5</v>
      </c>
      <c r="GG378" s="834">
        <f t="shared" si="519"/>
        <v>2.3204246694714524E-3</v>
      </c>
      <c r="GH378" s="834">
        <f t="shared" si="519"/>
        <v>2.5482175355395353E-5</v>
      </c>
      <c r="GI378" s="834">
        <f t="shared" si="519"/>
        <v>2.7740377508756343E-4</v>
      </c>
      <c r="GJ378" s="834">
        <f t="shared" si="519"/>
        <v>1.5854633004364109E-4</v>
      </c>
      <c r="GK378" s="834">
        <f t="shared" si="519"/>
        <v>1.4751383699443778E-4</v>
      </c>
      <c r="GL378" s="834">
        <f t="shared" si="519"/>
        <v>1.6360624863048708E-4</v>
      </c>
      <c r="GM378" s="59">
        <f t="shared" ref="GM378:HH378" si="520">IF(GM280=0,"",GM$97*((GM335*GM280)+GM336))</f>
        <v>3.4103255045526385E-4</v>
      </c>
      <c r="GN378" s="60">
        <f t="shared" si="520"/>
        <v>2.609184815465913E-4</v>
      </c>
      <c r="GO378" s="60">
        <f t="shared" si="520"/>
        <v>5.1651016306861848E-4</v>
      </c>
      <c r="GP378" s="60">
        <f t="shared" si="520"/>
        <v>3.8944129473753443E-4</v>
      </c>
      <c r="GQ378" s="60">
        <f t="shared" si="520"/>
        <v>3.3555521048287714E-4</v>
      </c>
      <c r="GR378" s="60">
        <f t="shared" si="520"/>
        <v>4.4289984749179605E-4</v>
      </c>
      <c r="GS378" s="60">
        <f t="shared" si="520"/>
        <v>3.381964024578957E-4</v>
      </c>
      <c r="GT378" s="60">
        <f t="shared" si="520"/>
        <v>3.2039755237259725E-4</v>
      </c>
      <c r="GU378" s="60">
        <f t="shared" si="520"/>
        <v>3.3422862993002844E-4</v>
      </c>
      <c r="GV378" s="60">
        <f t="shared" si="520"/>
        <v>2.3437327176851976E-4</v>
      </c>
      <c r="GW378" s="60">
        <f t="shared" si="520"/>
        <v>3.0050164489896122E-4</v>
      </c>
      <c r="GX378" s="60">
        <f t="shared" si="520"/>
        <v>3.2858883629630179E-4</v>
      </c>
      <c r="GY378" s="60">
        <f t="shared" si="520"/>
        <v>2.6642362513379521E-4</v>
      </c>
      <c r="GZ378" s="60" t="e">
        <f t="shared" si="520"/>
        <v>#DIV/0!</v>
      </c>
      <c r="HA378" s="60">
        <f t="shared" si="520"/>
        <v>3.0088159644398445E-4</v>
      </c>
      <c r="HB378" s="60">
        <f t="shared" si="520"/>
        <v>3.1635864737194959E-4</v>
      </c>
      <c r="HC378" s="60">
        <f t="shared" si="520"/>
        <v>3.6417810232067222E-4</v>
      </c>
      <c r="HD378" s="60">
        <f t="shared" si="520"/>
        <v>2.7338467135784963E-4</v>
      </c>
      <c r="HE378" s="60">
        <f t="shared" si="520"/>
        <v>2.7689696571232293E-4</v>
      </c>
      <c r="HF378" s="60">
        <f t="shared" si="520"/>
        <v>2.254578611307775E-4</v>
      </c>
      <c r="HG378" s="60" t="e">
        <f t="shared" si="520"/>
        <v>#DIV/0!</v>
      </c>
      <c r="HH378" s="60" t="e">
        <f t="shared" si="520"/>
        <v>#DIV/0!</v>
      </c>
      <c r="HI378" s="834">
        <f>IF(HI280=0,"",HI$97*((HI335*HI280)+HI336))</f>
        <v>-1.567823689823514E-4</v>
      </c>
    </row>
    <row r="379" spans="1:217" s="60" customFormat="1" x14ac:dyDescent="0.25">
      <c r="A379" s="839" t="s">
        <v>712</v>
      </c>
      <c r="B379" s="640"/>
      <c r="C379" s="937">
        <f t="shared" ref="C379:BA379" si="521">IF(C281=0,"",C$97*((C337*C281)+C338))</f>
        <v>2.7375753368346894E-3</v>
      </c>
      <c r="D379" s="94">
        <f t="shared" si="521"/>
        <v>5.0094885745184399E-4</v>
      </c>
      <c r="E379" s="94">
        <f t="shared" si="521"/>
        <v>1.5351472228983766E-3</v>
      </c>
      <c r="F379" s="94">
        <f t="shared" ref="F379:M379" si="522">IF(F281=0,"",F$97*((F337*F281)+F338))</f>
        <v>3.1622229156831436E-3</v>
      </c>
      <c r="G379" s="94">
        <f t="shared" si="522"/>
        <v>5.4107675447024391E-4</v>
      </c>
      <c r="H379" s="874">
        <f t="shared" si="522"/>
        <v>6.439074179807083E-4</v>
      </c>
      <c r="I379" s="874">
        <f t="shared" si="522"/>
        <v>8.1814336552556621E-4</v>
      </c>
      <c r="J379" s="874">
        <f t="shared" si="522"/>
        <v>1.9384367843956086E-3</v>
      </c>
      <c r="K379" s="874">
        <f t="shared" si="522"/>
        <v>1.7716455988669012E-3</v>
      </c>
      <c r="L379" s="874">
        <f t="shared" si="522"/>
        <v>1.2143019957186218E-3</v>
      </c>
      <c r="M379" s="94">
        <f t="shared" si="522"/>
        <v>1.8536167548534545E-3</v>
      </c>
      <c r="N379" s="94">
        <f t="shared" si="521"/>
        <v>2.736717779390795E-3</v>
      </c>
      <c r="O379" s="94">
        <f t="shared" si="521"/>
        <v>5.2019544704469591E-3</v>
      </c>
      <c r="P379" s="94">
        <f t="shared" si="521"/>
        <v>1.569779437455911E-3</v>
      </c>
      <c r="Q379" s="94">
        <f t="shared" si="521"/>
        <v>7.7636089390781704E-4</v>
      </c>
      <c r="R379" s="94">
        <f t="shared" si="521"/>
        <v>1.7573026338471478E-3</v>
      </c>
      <c r="S379" s="874">
        <f t="shared" si="521"/>
        <v>1.4533744235267839E-3</v>
      </c>
      <c r="T379" s="1068">
        <f t="shared" si="521"/>
        <v>7.2678821258260367E-4</v>
      </c>
      <c r="U379" s="874"/>
      <c r="V379" s="874"/>
      <c r="W379" s="874"/>
      <c r="X379" s="874"/>
      <c r="Y379" s="874"/>
      <c r="AF379" s="874"/>
      <c r="AG379" s="874"/>
      <c r="AH379" s="874"/>
      <c r="AI379" s="953" t="str">
        <f t="shared" si="521"/>
        <v/>
      </c>
      <c r="AJ379" s="874">
        <f t="shared" si="521"/>
        <v>1.3478491908938651E-4</v>
      </c>
      <c r="AK379" s="874">
        <f t="shared" si="521"/>
        <v>1.3669603840280365E-4</v>
      </c>
      <c r="AL379" s="874" t="str">
        <f t="shared" si="521"/>
        <v/>
      </c>
      <c r="AM379" s="874">
        <f t="shared" si="521"/>
        <v>1.3637205387863566E-4</v>
      </c>
      <c r="AN379" s="1068" t="str">
        <f t="shared" si="521"/>
        <v/>
      </c>
      <c r="AO379" s="874"/>
      <c r="AP379" s="874"/>
      <c r="AQ379" s="874"/>
      <c r="AR379" s="874"/>
      <c r="AS379" s="874"/>
      <c r="AT379" s="953">
        <f t="shared" si="521"/>
        <v>9.8552681966638123E-3</v>
      </c>
      <c r="AU379" s="874">
        <f t="shared" si="521"/>
        <v>7.7219813009154941E-3</v>
      </c>
      <c r="AV379" s="874">
        <f t="shared" si="521"/>
        <v>5.5558785264577864E-3</v>
      </c>
      <c r="AW379" s="874">
        <f t="shared" si="521"/>
        <v>7.1277342349028898E-3</v>
      </c>
      <c r="AX379" s="874">
        <f t="shared" si="521"/>
        <v>5.1169421122955307E-3</v>
      </c>
      <c r="AY379" s="94">
        <f t="shared" si="521"/>
        <v>6.1441811600101833E-3</v>
      </c>
      <c r="AZ379" s="94">
        <f t="shared" si="521"/>
        <v>6.726241949903484E-3</v>
      </c>
      <c r="BA379" s="94">
        <f t="shared" si="521"/>
        <v>6.0000738362672237E-3</v>
      </c>
      <c r="BB379" s="1070">
        <f t="shared" ref="BB379:CV379" si="523">IF(BB281=0,"",BB$97*((BB337*BB281)+BB338))</f>
        <v>4.3929167492654832E-3</v>
      </c>
      <c r="BC379" s="94"/>
      <c r="BD379" s="94"/>
      <c r="BE379" s="94"/>
      <c r="BF379" s="94"/>
      <c r="BG379" s="94"/>
      <c r="BH379" s="93">
        <f t="shared" si="523"/>
        <v>1.6394389477420667E-3</v>
      </c>
      <c r="BI379" s="94">
        <f t="shared" si="523"/>
        <v>3.1291138196892616E-3</v>
      </c>
      <c r="BJ379" s="94">
        <f t="shared" si="523"/>
        <v>1.0886059758260516E-3</v>
      </c>
      <c r="BK379" s="94">
        <f t="shared" si="523"/>
        <v>3.1062216256560705E-3</v>
      </c>
      <c r="BL379" s="94">
        <f t="shared" si="523"/>
        <v>2.9418616298586431E-3</v>
      </c>
      <c r="BM379" s="94">
        <f>IF(BM281=0,"",BM$97*((BM337*BM281)+BM338))</f>
        <v>5.6761403584109733E-3</v>
      </c>
      <c r="BN379" s="1226">
        <f>IF(BN281=0,"",BN$97*((BN337*BN281)+BN338))</f>
        <v>3.3187389434632961E-3</v>
      </c>
      <c r="BS379" s="1180"/>
      <c r="BY379" s="937">
        <f t="shared" si="523"/>
        <v>3.5646249711530496E-3</v>
      </c>
      <c r="BZ379" s="94">
        <f t="shared" si="523"/>
        <v>2.7860633186952005E-3</v>
      </c>
      <c r="CA379" s="94">
        <f t="shared" si="523"/>
        <v>5.8369892450495396E-3</v>
      </c>
      <c r="CB379" s="94">
        <f t="shared" si="523"/>
        <v>3.5736071865357139E-3</v>
      </c>
      <c r="CC379" s="1070">
        <f t="shared" si="523"/>
        <v>2.164602444994332E-3</v>
      </c>
      <c r="CD379" s="94"/>
      <c r="CE379" s="94"/>
      <c r="CF379" s="94"/>
      <c r="CG379" s="94"/>
      <c r="CH379" s="94"/>
      <c r="CI379" s="94"/>
      <c r="CJ379" s="94"/>
      <c r="CK379" s="93">
        <f t="shared" si="523"/>
        <v>8.3264734160466026E-3</v>
      </c>
      <c r="CL379" s="94">
        <f>IF(CL281=0,"",CL$97*((CL337*CL281)+CL338))</f>
        <v>1.9580781776429232E-3</v>
      </c>
      <c r="CM379" s="94">
        <f t="shared" si="523"/>
        <v>3.1297743160856373E-2</v>
      </c>
      <c r="CN379" s="94">
        <f t="shared" si="523"/>
        <v>8.436685616501018E-3</v>
      </c>
      <c r="CO379" s="1070">
        <f t="shared" si="523"/>
        <v>1.0753154434545263E-2</v>
      </c>
      <c r="CP379" s="94"/>
      <c r="CQ379" s="94"/>
      <c r="CR379" s="94"/>
      <c r="CS379" s="94"/>
      <c r="CT379" s="94"/>
      <c r="CU379" s="93">
        <f t="shared" si="523"/>
        <v>1.0211738581346836E-5</v>
      </c>
      <c r="CV379" s="94">
        <f t="shared" si="523"/>
        <v>8.4224738741914509E-5</v>
      </c>
      <c r="CW379" s="94">
        <f>IF(CW281=0,"",CW$97*((CW337*CW281)+CW338))</f>
        <v>1.582642670599695E-5</v>
      </c>
      <c r="CX379" s="1070">
        <f>IF(CX281=0,"",CX$97*((CX337*CX281)+CX338))</f>
        <v>1.0618972188126884E-5</v>
      </c>
      <c r="DD379" s="979"/>
      <c r="DL379" s="1060"/>
      <c r="DR379" s="59"/>
      <c r="DX379" s="1060"/>
      <c r="ED379" s="93">
        <f>IF(ED281=0,"",ED$97*((ED337*ED281)+ED338))</f>
        <v>3.8529001746277908E-3</v>
      </c>
      <c r="EL379" s="1060"/>
      <c r="ER379" s="1253"/>
      <c r="ES379" s="93">
        <f>IF(ES281=0,"",ES$97*((ES337*ES281)+ES338))</f>
        <v>2.5730617489585329E-4</v>
      </c>
      <c r="ET379" s="94">
        <f>IF(ET281=0,"",ET$97*((ET337*ET281)+ET338))</f>
        <v>4.1703965852149267E-5</v>
      </c>
      <c r="EU379" s="94">
        <f>IF(EU281=0,"",EU$97*((EU337*EU281)+EU338))</f>
        <v>4.416291949761897E-5</v>
      </c>
      <c r="EV379" s="94"/>
      <c r="EW379" s="1131"/>
      <c r="EX379" s="839" t="s">
        <v>712</v>
      </c>
      <c r="EY379" s="262">
        <f t="shared" ref="EY379:FO379" si="524">IF(EY281=0,"",EY$97*((EY337*EY281)+EY338))</f>
        <v>-7.2996146337901097E-5</v>
      </c>
      <c r="EZ379" s="262">
        <f t="shared" si="524"/>
        <v>4.134009232894851E-5</v>
      </c>
      <c r="FA379" s="262">
        <f t="shared" si="524"/>
        <v>-9.0196877050074793E-5</v>
      </c>
      <c r="FB379" s="262">
        <f t="shared" si="524"/>
        <v>1.1040694453826952E-4</v>
      </c>
      <c r="FC379" s="262">
        <f t="shared" si="524"/>
        <v>-1.045687858111959E-4</v>
      </c>
      <c r="FD379" s="262">
        <f t="shared" si="524"/>
        <v>-7.9138114207969715E-5</v>
      </c>
      <c r="FE379" s="262">
        <f t="shared" si="524"/>
        <v>-8.760963638489928E-5</v>
      </c>
      <c r="FF379" s="262">
        <f t="shared" si="524"/>
        <v>-6.9001617386251307E-5</v>
      </c>
      <c r="FG379" s="262">
        <f t="shared" si="524"/>
        <v>-1.0209771548846131E-4</v>
      </c>
      <c r="FH379" s="262">
        <f t="shared" si="524"/>
        <v>-6.2606931865420566E-5</v>
      </c>
      <c r="FI379" s="262">
        <f t="shared" si="524"/>
        <v>-9.0273872921561431E-5</v>
      </c>
      <c r="FJ379" s="262">
        <f t="shared" si="524"/>
        <v>-1.0199645561828816E-4</v>
      </c>
      <c r="FK379" s="262">
        <f t="shared" si="524"/>
        <v>-7.9846877963733677E-5</v>
      </c>
      <c r="FL379" s="262">
        <f t="shared" si="524"/>
        <v>-1.1019547040239295E-4</v>
      </c>
      <c r="FM379" s="262">
        <f t="shared" si="524"/>
        <v>-5.8245852259927557E-5</v>
      </c>
      <c r="FN379" s="262">
        <f t="shared" si="524"/>
        <v>-1.1543810261465497E-4</v>
      </c>
      <c r="FO379" s="262">
        <f t="shared" si="524"/>
        <v>-8.0276947453283243E-5</v>
      </c>
      <c r="FP379" s="262" t="str">
        <f t="shared" ref="FP379:FQ379" si="525">IF(FP281=0,"",FP$97*((FP337*FP281)+FP338))</f>
        <v/>
      </c>
      <c r="FQ379" s="1387" t="str">
        <f t="shared" si="525"/>
        <v/>
      </c>
      <c r="FR379" s="834">
        <f t="shared" ref="FR379:GL379" si="526">IF(FR281=0,"",FR$97*((FR337*FR281)+FR338))</f>
        <v>5.5556302959826993E-5</v>
      </c>
      <c r="FS379" s="834">
        <f t="shared" si="526"/>
        <v>2.0583297825599046E-4</v>
      </c>
      <c r="FT379" s="834">
        <f t="shared" si="526"/>
        <v>6.7029547307169161E-5</v>
      </c>
      <c r="FU379" s="834">
        <f t="shared" si="526"/>
        <v>4.1300002035190688E-5</v>
      </c>
      <c r="FV379" s="834">
        <f t="shared" si="526"/>
        <v>-6.8272034373773874E-5</v>
      </c>
      <c r="FW379" s="834">
        <f t="shared" si="526"/>
        <v>6.330115201869636E-5</v>
      </c>
      <c r="FX379" s="834">
        <f t="shared" si="526"/>
        <v>1.2365267556104667E-4</v>
      </c>
      <c r="FY379" s="834">
        <f t="shared" si="526"/>
        <v>3.8552740962725915E-5</v>
      </c>
      <c r="FZ379" s="834">
        <f t="shared" si="526"/>
        <v>-5.1831039593076761E-5</v>
      </c>
      <c r="GA379" s="834">
        <f t="shared" si="526"/>
        <v>-7.1826442362389408E-5</v>
      </c>
      <c r="GB379" s="834">
        <f t="shared" si="526"/>
        <v>6.6984243823426707E-5</v>
      </c>
      <c r="GC379" s="834">
        <f t="shared" si="526"/>
        <v>1.7172219710058782E-4</v>
      </c>
      <c r="GD379" s="834">
        <f t="shared" si="526"/>
        <v>1.2905612123482083E-4</v>
      </c>
      <c r="GE379" s="834">
        <f t="shared" si="526"/>
        <v>1.6074935949595911E-5</v>
      </c>
      <c r="GF379" s="834">
        <f t="shared" si="526"/>
        <v>-3.6056641901600926E-5</v>
      </c>
      <c r="GG379" s="834">
        <f t="shared" si="526"/>
        <v>7.9399351795679518E-4</v>
      </c>
      <c r="GH379" s="834">
        <f t="shared" si="526"/>
        <v>-5.8600259980220811E-5</v>
      </c>
      <c r="GI379" s="834">
        <f t="shared" si="526"/>
        <v>1.0267417417778871E-4</v>
      </c>
      <c r="GJ379" s="834">
        <f t="shared" si="526"/>
        <v>3.9537431731247707E-5</v>
      </c>
      <c r="GK379" s="834">
        <f t="shared" si="526"/>
        <v>4.3887429879866643E-5</v>
      </c>
      <c r="GL379" s="834">
        <f t="shared" si="526"/>
        <v>3.9401505713997843E-5</v>
      </c>
      <c r="GM379" s="59">
        <f t="shared" ref="GM379:HH379" si="527">IF(GM281=0,"",GM$97*((GM337*GM281)+GM338))</f>
        <v>2.0583103469915727E-4</v>
      </c>
      <c r="GN379" s="60">
        <f t="shared" si="527"/>
        <v>1.7391706316789184E-4</v>
      </c>
      <c r="GO379" s="60">
        <f t="shared" si="527"/>
        <v>2.2373877125745684E-4</v>
      </c>
      <c r="GP379" s="60">
        <f t="shared" si="527"/>
        <v>2.3476669808904119E-4</v>
      </c>
      <c r="GQ379" s="60">
        <f t="shared" si="527"/>
        <v>2.6140394511477914E-4</v>
      </c>
      <c r="GR379" s="60">
        <f t="shared" si="527"/>
        <v>2.3036151073834723E-4</v>
      </c>
      <c r="GS379" s="60">
        <f t="shared" si="527"/>
        <v>2.188116632426188E-4</v>
      </c>
      <c r="GT379" s="60">
        <f t="shared" si="527"/>
        <v>1.9481942833801547E-4</v>
      </c>
      <c r="GU379" s="60">
        <f t="shared" si="527"/>
        <v>2.0086649582668227E-4</v>
      </c>
      <c r="GV379" s="60">
        <f t="shared" si="527"/>
        <v>1.6897495416676783E-4</v>
      </c>
      <c r="GW379" s="60">
        <f t="shared" si="527"/>
        <v>1.7496686323253472E-4</v>
      </c>
      <c r="GX379" s="60">
        <f t="shared" si="527"/>
        <v>2.0023931866835598E-4</v>
      </c>
      <c r="GY379" s="60">
        <f t="shared" si="527"/>
        <v>1.7994442627021782E-4</v>
      </c>
      <c r="GZ379" s="60" t="e">
        <f t="shared" si="527"/>
        <v>#DIV/0!</v>
      </c>
      <c r="HA379" s="60">
        <f t="shared" si="527"/>
        <v>1.9490124820087563E-4</v>
      </c>
      <c r="HB379" s="60">
        <f t="shared" si="527"/>
        <v>1.9190314869005026E-4</v>
      </c>
      <c r="HC379" s="60">
        <f t="shared" si="527"/>
        <v>1.9774688538017524E-4</v>
      </c>
      <c r="HD379" s="60">
        <f t="shared" si="527"/>
        <v>1.7392088931326413E-4</v>
      </c>
      <c r="HE379" s="60">
        <f t="shared" si="527"/>
        <v>1.8319305649179055E-4</v>
      </c>
      <c r="HF379" s="60">
        <f t="shared" si="527"/>
        <v>1.4766763654761186E-4</v>
      </c>
      <c r="HG379" s="60" t="e">
        <f t="shared" si="527"/>
        <v>#DIV/0!</v>
      </c>
      <c r="HH379" s="60" t="e">
        <f t="shared" si="527"/>
        <v>#DIV/0!</v>
      </c>
      <c r="HI379" s="834">
        <f>IF(HI281=0,"",HI$97*((HI337*HI281)+HI338))</f>
        <v>-2.5197000276416489E-4</v>
      </c>
    </row>
    <row r="380" spans="1:217" s="60" customFormat="1" x14ac:dyDescent="0.25">
      <c r="A380" s="66" t="s">
        <v>703</v>
      </c>
      <c r="B380" s="640"/>
      <c r="C380" s="937">
        <f t="shared" ref="C380:BA380" si="528">IF(C282=0,"",C$97*((C339*C282)+C340))</f>
        <v>2.2064857580280355E-3</v>
      </c>
      <c r="D380" s="94">
        <f t="shared" si="528"/>
        <v>1.191966743429273E-3</v>
      </c>
      <c r="E380" s="94">
        <f t="shared" si="528"/>
        <v>1.2019733431859352E-3</v>
      </c>
      <c r="F380" s="94">
        <f t="shared" ref="F380:M380" si="529">IF(F282=0,"",F$97*((F339*F282)+F340))</f>
        <v>7.8124186537064408E-4</v>
      </c>
      <c r="G380" s="94">
        <f t="shared" si="529"/>
        <v>1.2943341717858346E-4</v>
      </c>
      <c r="H380" s="874">
        <f t="shared" si="529"/>
        <v>4.8701659914708194E-4</v>
      </c>
      <c r="I380" s="874">
        <f t="shared" si="529"/>
        <v>2.331855852402833E-4</v>
      </c>
      <c r="J380" s="874">
        <f t="shared" si="529"/>
        <v>1.1677508518750483E-4</v>
      </c>
      <c r="K380" s="874">
        <f t="shared" si="529"/>
        <v>9.2294326923522858E-4</v>
      </c>
      <c r="L380" s="874">
        <f t="shared" si="529"/>
        <v>3.9686309079289627E-4</v>
      </c>
      <c r="M380" s="94">
        <f t="shared" si="529"/>
        <v>2.8551506580912759E-4</v>
      </c>
      <c r="N380" s="94">
        <f t="shared" si="528"/>
        <v>8.7327641740176948E-4</v>
      </c>
      <c r="O380" s="94">
        <f t="shared" si="528"/>
        <v>7.2345134193782881E-4</v>
      </c>
      <c r="P380" s="94">
        <f t="shared" si="528"/>
        <v>5.3189288322766967E-4</v>
      </c>
      <c r="Q380" s="94">
        <f t="shared" si="528"/>
        <v>8.5093136718914322E-4</v>
      </c>
      <c r="R380" s="94">
        <f t="shared" si="528"/>
        <v>3.5840085679605238E-4</v>
      </c>
      <c r="S380" s="874">
        <f t="shared" si="528"/>
        <v>6.7788222229236484E-4</v>
      </c>
      <c r="T380" s="1068">
        <f t="shared" si="528"/>
        <v>3.53485771884055E-4</v>
      </c>
      <c r="U380" s="874"/>
      <c r="V380" s="874"/>
      <c r="W380" s="874"/>
      <c r="X380" s="874"/>
      <c r="Y380" s="874"/>
      <c r="AF380" s="874"/>
      <c r="AG380" s="874"/>
      <c r="AH380" s="874"/>
      <c r="AI380" s="953">
        <f t="shared" si="528"/>
        <v>1.5288510339001501E-4</v>
      </c>
      <c r="AJ380" s="874">
        <f t="shared" si="528"/>
        <v>5.8203121568378856E-5</v>
      </c>
      <c r="AK380" s="874">
        <f t="shared" si="528"/>
        <v>2.471297681526261E-4</v>
      </c>
      <c r="AL380" s="874">
        <f t="shared" si="528"/>
        <v>2.3776350217965652E-4</v>
      </c>
      <c r="AM380" s="874">
        <f t="shared" si="528"/>
        <v>6.5164003908085784E-5</v>
      </c>
      <c r="AN380" s="1068">
        <f t="shared" si="528"/>
        <v>1.9796510168332594E-4</v>
      </c>
      <c r="AO380" s="874"/>
      <c r="AP380" s="874"/>
      <c r="AQ380" s="874"/>
      <c r="AR380" s="874"/>
      <c r="AS380" s="874"/>
      <c r="AT380" s="953">
        <f t="shared" si="528"/>
        <v>9.6733257683112757E-4</v>
      </c>
      <c r="AU380" s="874">
        <f t="shared" si="528"/>
        <v>1.9508478019540194E-3</v>
      </c>
      <c r="AV380" s="874">
        <f t="shared" si="528"/>
        <v>3.5765129607160637E-4</v>
      </c>
      <c r="AW380" s="874">
        <f t="shared" si="528"/>
        <v>6.8953765878662968E-4</v>
      </c>
      <c r="AX380" s="874">
        <f t="shared" si="528"/>
        <v>7.9670624691788479E-4</v>
      </c>
      <c r="AY380" s="94">
        <f t="shared" si="528"/>
        <v>4.4121464847422109E-4</v>
      </c>
      <c r="AZ380" s="94">
        <f t="shared" si="528"/>
        <v>4.3714227391097713E-4</v>
      </c>
      <c r="BA380" s="94">
        <f t="shared" si="528"/>
        <v>9.5434730595876085E-4</v>
      </c>
      <c r="BB380" s="1070">
        <f t="shared" ref="BB380:CV380" si="530">IF(BB282=0,"",BB$97*((BB339*BB282)+BB340))</f>
        <v>1.5903420116164322E-3</v>
      </c>
      <c r="BC380" s="94"/>
      <c r="BD380" s="94"/>
      <c r="BE380" s="94"/>
      <c r="BF380" s="94"/>
      <c r="BG380" s="94"/>
      <c r="BH380" s="93">
        <f t="shared" si="530"/>
        <v>1.8951171601035578E-3</v>
      </c>
      <c r="BI380" s="94">
        <f t="shared" si="530"/>
        <v>1.1050527084078717E-3</v>
      </c>
      <c r="BJ380" s="94">
        <f t="shared" si="530"/>
        <v>8.0540250771324534E-4</v>
      </c>
      <c r="BK380" s="94">
        <f t="shared" si="530"/>
        <v>5.481568097284496E-4</v>
      </c>
      <c r="BL380" s="94">
        <f t="shared" si="530"/>
        <v>8.9626229494494541E-4</v>
      </c>
      <c r="BM380" s="94">
        <f>IF(BM282=0,"",BM$97*((BM339*BM282)+BM340))</f>
        <v>2.364344278981407E-3</v>
      </c>
      <c r="BN380" s="1226">
        <f>IF(BN282=0,"",BN$97*((BN339*BN282)+BN340))</f>
        <v>9.1613591295455668E-4</v>
      </c>
      <c r="BO380" s="858">
        <v>0.11531262260547744</v>
      </c>
      <c r="BP380" s="858">
        <v>0.37987025914491768</v>
      </c>
      <c r="BQ380" s="858">
        <v>0.40346546481331758</v>
      </c>
      <c r="BR380" s="858">
        <v>0.20129288156613448</v>
      </c>
      <c r="BS380" s="1173">
        <v>0.38350943938336851</v>
      </c>
      <c r="BT380" s="858"/>
      <c r="BU380" s="858"/>
      <c r="BV380" s="858"/>
      <c r="BW380" s="858"/>
      <c r="BX380" s="858"/>
      <c r="BY380" s="937">
        <f t="shared" si="530"/>
        <v>7.3419253393823037E-4</v>
      </c>
      <c r="BZ380" s="94">
        <f t="shared" si="530"/>
        <v>3.100744674161619E-4</v>
      </c>
      <c r="CA380" s="94">
        <f t="shared" si="530"/>
        <v>2.4921942455950828E-4</v>
      </c>
      <c r="CB380" s="94">
        <f t="shared" si="530"/>
        <v>2.9917790666585321E-4</v>
      </c>
      <c r="CC380" s="1070">
        <f t="shared" si="530"/>
        <v>8.3978051865770699E-4</v>
      </c>
      <c r="CD380" s="94"/>
      <c r="CE380" s="94"/>
      <c r="CF380" s="94"/>
      <c r="CG380" s="94"/>
      <c r="CH380" s="94"/>
      <c r="CI380" s="94"/>
      <c r="CJ380" s="94"/>
      <c r="CK380" s="93" t="str">
        <f t="shared" si="530"/>
        <v/>
      </c>
      <c r="CL380" s="94">
        <f>IF(CL282=0,"",CL$97*((CL339*CL282)+CL340))</f>
        <v>2.3623740360996225E-4</v>
      </c>
      <c r="CM380" s="94" t="str">
        <f t="shared" si="530"/>
        <v/>
      </c>
      <c r="CN380" s="94">
        <f t="shared" si="530"/>
        <v>2.973224630730877E-5</v>
      </c>
      <c r="CO380" s="1070">
        <f t="shared" si="530"/>
        <v>7.1676937055948919E-6</v>
      </c>
      <c r="CP380" s="94"/>
      <c r="CQ380" s="94"/>
      <c r="CR380" s="94"/>
      <c r="CS380" s="94"/>
      <c r="CT380" s="94"/>
      <c r="CU380" s="93">
        <f t="shared" si="530"/>
        <v>5.567849724657073E-4</v>
      </c>
      <c r="CV380" s="94">
        <f t="shared" si="530"/>
        <v>1.4441664724782504E-5</v>
      </c>
      <c r="CW380" s="94">
        <f>IF(CW282=0,"",CW$97*((CW339*CW282)+CW340))</f>
        <v>1.7404658081059824E-3</v>
      </c>
      <c r="CX380" s="1070">
        <f>IF(CX282=0,"",CX$97*((CX339*CX282)+CX340))</f>
        <v>6.926680586707317E-4</v>
      </c>
      <c r="DD380" s="979"/>
      <c r="DE380" s="858">
        <v>2.212775889532506</v>
      </c>
      <c r="DF380" s="858">
        <v>5.2566711082716419E-2</v>
      </c>
      <c r="DG380" s="858">
        <v>5.2566711082716419E-2</v>
      </c>
      <c r="DH380" s="858">
        <v>4.6701941081200272E-2</v>
      </c>
      <c r="DI380" s="858">
        <v>4.9049096970171117E-2</v>
      </c>
      <c r="DJ380" s="858">
        <v>0.13275377031569147</v>
      </c>
      <c r="DK380" s="858">
        <v>4.3854343175231507E-2</v>
      </c>
      <c r="DL380" s="1120">
        <v>0.50912753769734254</v>
      </c>
      <c r="DM380" s="858"/>
      <c r="DN380" s="858"/>
      <c r="DO380" s="858"/>
      <c r="DP380" s="858"/>
      <c r="DQ380" s="858"/>
      <c r="DR380" s="1006">
        <v>1.4502480265400093</v>
      </c>
      <c r="DS380" s="858">
        <v>0.51372748659769729</v>
      </c>
      <c r="DT380" s="858">
        <v>2.9012664847435432</v>
      </c>
      <c r="DU380" s="858">
        <v>1.4378653155058443</v>
      </c>
      <c r="DV380" s="858">
        <v>1.523469371921421</v>
      </c>
      <c r="DW380" s="858">
        <v>0.12201708347004603</v>
      </c>
      <c r="DX380" s="1120">
        <v>0.21085745441815093</v>
      </c>
      <c r="DY380" s="858"/>
      <c r="DZ380" s="858"/>
      <c r="EA380" s="858"/>
      <c r="EB380" s="858"/>
      <c r="EC380" s="858"/>
      <c r="ED380" s="93">
        <f>IF(ED282=0,"",ED$97*((ED339*ED282)+ED340))</f>
        <v>7.3770787542123831E-4</v>
      </c>
      <c r="EE380" s="858">
        <v>0.71932109499851549</v>
      </c>
      <c r="EF380" s="858">
        <v>0.29620175520700931</v>
      </c>
      <c r="EG380" s="858">
        <v>0.44731435416544968</v>
      </c>
      <c r="EH380" s="858">
        <v>0.88571528976475067</v>
      </c>
      <c r="EI380" s="858">
        <v>0.31753637844561777</v>
      </c>
      <c r="EJ380" s="858">
        <v>0.15442399897236575</v>
      </c>
      <c r="EK380" s="858">
        <v>0.69045208264131608</v>
      </c>
      <c r="EL380" s="1120">
        <v>0.64702586730618172</v>
      </c>
      <c r="EM380" s="858"/>
      <c r="EN380" s="858"/>
      <c r="ER380" s="1253"/>
      <c r="ES380" s="93" t="str">
        <f>IF(ES282=0,"",ES$97*((ES339*ES282)+ES340))</f>
        <v/>
      </c>
      <c r="ET380" s="94">
        <f>IF(ET282=0,"",ET$97*((ET339*ET282)+ET340))</f>
        <v>-1.7421178408678745E-5</v>
      </c>
      <c r="EU380" s="94" t="str">
        <f>IF(EU282=0,"",EU$97*((EU339*EU282)+EU340))</f>
        <v/>
      </c>
      <c r="EV380" s="94"/>
      <c r="EW380" s="1131"/>
      <c r="EX380" s="66" t="s">
        <v>703</v>
      </c>
      <c r="EY380" s="262">
        <f t="shared" ref="EY380:FO380" si="531">IF(EY282=0,"",EY$97*((EY339*EY282)+EY340))</f>
        <v>2.1113055265638133E-3</v>
      </c>
      <c r="EZ380" s="262">
        <f t="shared" si="531"/>
        <v>2.4790125567976068E-3</v>
      </c>
      <c r="FA380" s="262">
        <f t="shared" si="531"/>
        <v>1.5889828998950568E-3</v>
      </c>
      <c r="FB380" s="262">
        <f t="shared" si="531"/>
        <v>1.8927676704556598E-3</v>
      </c>
      <c r="FC380" s="262">
        <f t="shared" si="531"/>
        <v>1.2132627333325268E-3</v>
      </c>
      <c r="FD380" s="262">
        <f t="shared" si="531"/>
        <v>2.3017626877311279E-3</v>
      </c>
      <c r="FE380" s="262">
        <f t="shared" si="531"/>
        <v>7.9057912726945845E-4</v>
      </c>
      <c r="FF380" s="262">
        <f t="shared" si="531"/>
        <v>2.4203369528468491E-3</v>
      </c>
      <c r="FG380" s="262">
        <f t="shared" si="531"/>
        <v>1.3247631983886652E-3</v>
      </c>
      <c r="FH380" s="262">
        <f t="shared" si="531"/>
        <v>1.8935415792095849E-3</v>
      </c>
      <c r="FI380" s="262">
        <f t="shared" si="531"/>
        <v>1.9008028384664959E-3</v>
      </c>
      <c r="FJ380" s="262">
        <f t="shared" si="531"/>
        <v>2.1612972886796604E-3</v>
      </c>
      <c r="FK380" s="262">
        <f t="shared" si="531"/>
        <v>3.0568126152675933E-3</v>
      </c>
      <c r="FL380" s="262">
        <f t="shared" si="531"/>
        <v>2.0774537449788563E-3</v>
      </c>
      <c r="FM380" s="262">
        <f t="shared" si="531"/>
        <v>2.2986032678284081E-3</v>
      </c>
      <c r="FN380" s="262">
        <f t="shared" si="531"/>
        <v>3.0299574131111783E-3</v>
      </c>
      <c r="FO380" s="262">
        <f t="shared" si="531"/>
        <v>2.1051372827543455E-3</v>
      </c>
      <c r="FP380" s="262" t="str">
        <f t="shared" ref="FP380:FQ380" si="532">IF(FP282=0,"",FP$97*((FP339*FP282)+FP340))</f>
        <v/>
      </c>
      <c r="FQ380" s="1387" t="str">
        <f t="shared" si="532"/>
        <v/>
      </c>
      <c r="FR380" s="834">
        <f t="shared" ref="FR380:GL380" si="533">IF(FR282=0,"",FR$97*((FR339*FR282)+FR340))</f>
        <v>1.3786409161879623E-4</v>
      </c>
      <c r="FS380" s="834">
        <f t="shared" si="533"/>
        <v>3.4355554184481272E-4</v>
      </c>
      <c r="FT380" s="834">
        <f t="shared" si="533"/>
        <v>3.0216964977083574E-4</v>
      </c>
      <c r="FU380" s="834">
        <f t="shared" si="533"/>
        <v>2.4754092993955139E-4</v>
      </c>
      <c r="FV380" s="834">
        <f t="shared" si="533"/>
        <v>8.451012666690185E-5</v>
      </c>
      <c r="FW380" s="834">
        <f t="shared" si="533"/>
        <v>3.7152972320517484E-4</v>
      </c>
      <c r="FX380" s="834">
        <f t="shared" si="533"/>
        <v>3.9704225602986095E-4</v>
      </c>
      <c r="FY380" s="834">
        <f t="shared" si="533"/>
        <v>1.5788083842660595E-4</v>
      </c>
      <c r="FZ380" s="834">
        <f t="shared" si="533"/>
        <v>3.1190381174775082E-4</v>
      </c>
      <c r="GA380" s="834">
        <f t="shared" si="533"/>
        <v>5.3840311160004358E-5</v>
      </c>
      <c r="GB380" s="834">
        <f t="shared" si="533"/>
        <v>2.7441438003298387E-4</v>
      </c>
      <c r="GC380" s="834">
        <f t="shared" si="533"/>
        <v>1.0463791992347676E-3</v>
      </c>
      <c r="GD380" s="834">
        <f t="shared" si="533"/>
        <v>8.3498372226602842E-4</v>
      </c>
      <c r="GE380" s="834">
        <f t="shared" si="533"/>
        <v>4.1792020204858203E-4</v>
      </c>
      <c r="GF380" s="834">
        <f t="shared" si="533"/>
        <v>2.3716769213015811E-4</v>
      </c>
      <c r="GG380" s="834">
        <f t="shared" si="533"/>
        <v>5.116978442491609E-4</v>
      </c>
      <c r="GH380" s="834">
        <f t="shared" si="533"/>
        <v>2.7464708043322187E-4</v>
      </c>
      <c r="GI380" s="834">
        <f t="shared" si="533"/>
        <v>3.9437471478397909E-4</v>
      </c>
      <c r="GJ380" s="834">
        <f t="shared" si="533"/>
        <v>1.4030814221227926E-4</v>
      </c>
      <c r="GK380" s="834">
        <f t="shared" si="533"/>
        <v>1.6082487684064307E-4</v>
      </c>
      <c r="GL380" s="834">
        <f t="shared" si="533"/>
        <v>1.3069980953502283E-4</v>
      </c>
      <c r="GM380" s="59">
        <f t="shared" ref="GM380:HH380" si="534">IF(GM282=0,"",GM$97*((GM339*GM282)+GM340))</f>
        <v>1.2953906829893528E-3</v>
      </c>
      <c r="GN380" s="60">
        <f t="shared" si="534"/>
        <v>1.5885720697184659E-3</v>
      </c>
      <c r="GO380" s="60">
        <f t="shared" si="534"/>
        <v>1.4332902240617403E-3</v>
      </c>
      <c r="GP380" s="60">
        <f t="shared" si="534"/>
        <v>3.7987576835321348E-3</v>
      </c>
      <c r="GQ380" s="60">
        <f t="shared" si="534"/>
        <v>1.7318046353806012E-3</v>
      </c>
      <c r="GR380" s="60">
        <f t="shared" si="534"/>
        <v>3.1990102303453912E-3</v>
      </c>
      <c r="GS380" s="60">
        <f t="shared" si="534"/>
        <v>3.8785274810589879E-3</v>
      </c>
      <c r="GT380" s="60">
        <f t="shared" si="534"/>
        <v>1.2935797524332498E-3</v>
      </c>
      <c r="GU380" s="60">
        <f t="shared" si="534"/>
        <v>3.5904904115968495E-3</v>
      </c>
      <c r="GV380" s="60">
        <f t="shared" si="534"/>
        <v>1.2573281504583325E-3</v>
      </c>
      <c r="GW380" s="60">
        <f t="shared" si="534"/>
        <v>1.06458237930647E-3</v>
      </c>
      <c r="GX380" s="60">
        <f t="shared" si="534"/>
        <v>1.7597107482319001E-3</v>
      </c>
      <c r="GY380" s="60">
        <f t="shared" si="534"/>
        <v>2.5400967615007339E-3</v>
      </c>
      <c r="GZ380" s="60" t="e">
        <f t="shared" si="534"/>
        <v>#DIV/0!</v>
      </c>
      <c r="HA380" s="60">
        <f t="shared" si="534"/>
        <v>1.7961340948318858E-3</v>
      </c>
      <c r="HB380" s="60">
        <f t="shared" si="534"/>
        <v>1.2517419828042438E-3</v>
      </c>
      <c r="HC380" s="60">
        <f t="shared" si="534"/>
        <v>1.0311738404609509E-3</v>
      </c>
      <c r="HD380" s="60">
        <f t="shared" si="534"/>
        <v>1.3916950129257899E-3</v>
      </c>
      <c r="HE380" s="60">
        <f t="shared" si="534"/>
        <v>7.6772768702917948E-4</v>
      </c>
      <c r="HF380" s="60">
        <f t="shared" si="534"/>
        <v>1.932697412521175E-4</v>
      </c>
      <c r="HG380" s="60" t="e">
        <f t="shared" si="534"/>
        <v>#DIV/0!</v>
      </c>
      <c r="HH380" s="60" t="e">
        <f t="shared" si="534"/>
        <v>#DIV/0!</v>
      </c>
      <c r="HI380" s="834">
        <f>IF(HI282=0,"",HI$97*((HI339*HI282)+HI340))</f>
        <v>1.3534769451089162E-3</v>
      </c>
    </row>
    <row r="381" spans="1:217" s="60" customFormat="1" x14ac:dyDescent="0.25">
      <c r="A381" s="66" t="s">
        <v>704</v>
      </c>
      <c r="B381" s="640"/>
      <c r="C381" s="937">
        <f t="shared" ref="C381:BA381" si="535">IF(C283=0,"",C$97*((C339*C283)+C340))</f>
        <v>1.3270691996457648E-4</v>
      </c>
      <c r="D381" s="94">
        <f t="shared" si="535"/>
        <v>9.4389367979599042E-5</v>
      </c>
      <c r="E381" s="94">
        <f t="shared" si="535"/>
        <v>2.4389514672725442E-4</v>
      </c>
      <c r="F381" s="94">
        <f t="shared" ref="F381:M381" si="536">IF(F283=0,"",F$97*((F339*F283)+F340))</f>
        <v>1.0460204318628709E-4</v>
      </c>
      <c r="G381" s="94">
        <f t="shared" si="536"/>
        <v>5.8047513043979419E-5</v>
      </c>
      <c r="H381" s="874">
        <f t="shared" si="536"/>
        <v>1.3193973404851118E-4</v>
      </c>
      <c r="I381" s="874">
        <f t="shared" si="536"/>
        <v>1.0403242365926676E-4</v>
      </c>
      <c r="J381" s="874">
        <f t="shared" si="536"/>
        <v>6.3205093212638118E-5</v>
      </c>
      <c r="K381" s="874">
        <f t="shared" si="536"/>
        <v>1.1781922687592173E-4</v>
      </c>
      <c r="L381" s="874">
        <f t="shared" si="536"/>
        <v>9.6824801015894463E-5</v>
      </c>
      <c r="M381" s="94">
        <f t="shared" si="536"/>
        <v>1.0626732341142854E-4</v>
      </c>
      <c r="N381" s="94">
        <f t="shared" si="535"/>
        <v>6.8016494416362622E-5</v>
      </c>
      <c r="O381" s="94">
        <f t="shared" si="535"/>
        <v>7.0627083963128727E-5</v>
      </c>
      <c r="P381" s="94">
        <f t="shared" si="535"/>
        <v>1.4017290169244764E-4</v>
      </c>
      <c r="Q381" s="94">
        <f t="shared" si="535"/>
        <v>1.1813475494763704E-4</v>
      </c>
      <c r="R381" s="94">
        <f t="shared" si="535"/>
        <v>1.1544888727873812E-4</v>
      </c>
      <c r="S381" s="874">
        <f t="shared" si="535"/>
        <v>1.3937715893024913E-4</v>
      </c>
      <c r="T381" s="1068">
        <f t="shared" si="535"/>
        <v>9.5282428362827685E-5</v>
      </c>
      <c r="U381" s="874"/>
      <c r="V381" s="874"/>
      <c r="W381" s="874"/>
      <c r="X381" s="874"/>
      <c r="Y381" s="874"/>
      <c r="AF381" s="874"/>
      <c r="AG381" s="874"/>
      <c r="AH381" s="874"/>
      <c r="AI381" s="953">
        <f t="shared" si="535"/>
        <v>5.3523298755313385E-5</v>
      </c>
      <c r="AJ381" s="874">
        <f t="shared" si="535"/>
        <v>7.8804335161419478E-5</v>
      </c>
      <c r="AK381" s="874">
        <f t="shared" si="535"/>
        <v>9.2414271400854711E-5</v>
      </c>
      <c r="AL381" s="874">
        <f t="shared" si="535"/>
        <v>7.4917624147893716E-5</v>
      </c>
      <c r="AM381" s="874">
        <f t="shared" si="535"/>
        <v>5.1003667062706463E-5</v>
      </c>
      <c r="AN381" s="1068">
        <f t="shared" si="535"/>
        <v>6.4387090303782117E-5</v>
      </c>
      <c r="AO381" s="874"/>
      <c r="AP381" s="874"/>
      <c r="AQ381" s="874"/>
      <c r="AR381" s="874"/>
      <c r="AS381" s="874"/>
      <c r="AT381" s="953">
        <f t="shared" si="535"/>
        <v>4.3276777117760208E-5</v>
      </c>
      <c r="AU381" s="874">
        <f t="shared" si="535"/>
        <v>7.1220224252074957E-5</v>
      </c>
      <c r="AV381" s="874">
        <f t="shared" si="535"/>
        <v>6.5116573823585427E-5</v>
      </c>
      <c r="AW381" s="874">
        <f t="shared" si="535"/>
        <v>8.2589086746309332E-5</v>
      </c>
      <c r="AX381" s="874">
        <f t="shared" si="535"/>
        <v>8.064498176718641E-5</v>
      </c>
      <c r="AY381" s="94">
        <f t="shared" si="535"/>
        <v>8.9577612677932896E-5</v>
      </c>
      <c r="AZ381" s="94">
        <f t="shared" si="535"/>
        <v>7.3463416729706378E-5</v>
      </c>
      <c r="BA381" s="94">
        <f t="shared" si="535"/>
        <v>1.106052026039756E-4</v>
      </c>
      <c r="BB381" s="1070">
        <f t="shared" ref="BB381:CV381" si="537">IF(BB283=0,"",BB$97*((BB339*BB283)+BB340))</f>
        <v>8.3181060885347601E-5</v>
      </c>
      <c r="BC381" s="94"/>
      <c r="BD381" s="94"/>
      <c r="BE381" s="94"/>
      <c r="BF381" s="94"/>
      <c r="BG381" s="94"/>
      <c r="BH381" s="93">
        <f t="shared" si="537"/>
        <v>9.5048957293447124E-5</v>
      </c>
      <c r="BI381" s="94">
        <f t="shared" si="537"/>
        <v>1.2691362407204045E-4</v>
      </c>
      <c r="BJ381" s="94">
        <f t="shared" si="537"/>
        <v>9.2793771374558552E-5</v>
      </c>
      <c r="BK381" s="94">
        <f t="shared" si="537"/>
        <v>8.2384517182530393E-5</v>
      </c>
      <c r="BL381" s="94">
        <f t="shared" si="537"/>
        <v>8.2197762122465776E-5</v>
      </c>
      <c r="BM381" s="94">
        <f>IF(BM283=0,"",BM$97*((BM339*BM283)+BM340))</f>
        <v>1.2735253362534764E-4</v>
      </c>
      <c r="BN381" s="1226">
        <f>IF(BN283=0,"",BN$97*((BN339*BN283)+BN340))</f>
        <v>1.1540690052526757E-4</v>
      </c>
      <c r="BO381" s="858">
        <v>1.3196343161422248E-2</v>
      </c>
      <c r="BP381" s="858">
        <v>4.3684546515116156E-2</v>
      </c>
      <c r="BQ381" s="858">
        <v>5.7482186661689076E-2</v>
      </c>
      <c r="BR381" s="858">
        <v>1.9571464599473905E-2</v>
      </c>
      <c r="BS381" s="1173">
        <v>2.4597243133725799E-2</v>
      </c>
      <c r="BT381" s="858"/>
      <c r="BU381" s="858"/>
      <c r="BV381" s="858"/>
      <c r="BW381" s="858"/>
      <c r="BX381" s="858"/>
      <c r="BY381" s="937">
        <f t="shared" si="537"/>
        <v>4.7059484726088713E-5</v>
      </c>
      <c r="BZ381" s="94">
        <f t="shared" si="537"/>
        <v>3.3560118872825751E-5</v>
      </c>
      <c r="CA381" s="94">
        <f t="shared" si="537"/>
        <v>3.614304992873491E-5</v>
      </c>
      <c r="CB381" s="94">
        <f t="shared" si="537"/>
        <v>3.3229392365693446E-5</v>
      </c>
      <c r="CC381" s="1070">
        <f t="shared" si="537"/>
        <v>4.7706252212336011E-5</v>
      </c>
      <c r="CD381" s="94"/>
      <c r="CE381" s="94"/>
      <c r="CF381" s="94"/>
      <c r="CG381" s="94"/>
      <c r="CH381" s="94"/>
      <c r="CI381" s="94"/>
      <c r="CJ381" s="94"/>
      <c r="CK381" s="93">
        <f t="shared" si="537"/>
        <v>-2.3988167154989169E-5</v>
      </c>
      <c r="CL381" s="94">
        <f>IF(CL283=0,"",CL$97*((CL339*CL283)+CL340))</f>
        <v>-1.385115382132307E-5</v>
      </c>
      <c r="CM381" s="94" t="str">
        <f t="shared" si="537"/>
        <v/>
      </c>
      <c r="CN381" s="94">
        <f t="shared" si="537"/>
        <v>-3.1356776044289718E-5</v>
      </c>
      <c r="CO381" s="1070">
        <f t="shared" si="537"/>
        <v>-2.4048247586836772E-5</v>
      </c>
      <c r="CP381" s="94"/>
      <c r="CQ381" s="94"/>
      <c r="CR381" s="94"/>
      <c r="CS381" s="94"/>
      <c r="CT381" s="94"/>
      <c r="CU381" s="93">
        <f t="shared" si="537"/>
        <v>-2.6908801630209045E-5</v>
      </c>
      <c r="CV381" s="94">
        <f t="shared" si="537"/>
        <v>-3.2058794531929151E-5</v>
      </c>
      <c r="CW381" s="94">
        <f>IF(CW283=0,"",CW$97*((CW339*CW283)+CW340))</f>
        <v>-2.1923349409766244E-5</v>
      </c>
      <c r="CX381" s="1070">
        <f>IF(CX283=0,"",CX$97*((CX339*CX283)+CX340))</f>
        <v>-2.8457188262009686E-5</v>
      </c>
      <c r="DD381" s="979"/>
      <c r="DE381" s="858">
        <v>0</v>
      </c>
      <c r="DF381" s="858">
        <v>1.2495792417990521E-2</v>
      </c>
      <c r="DG381" s="858">
        <v>1.2495792417990521E-2</v>
      </c>
      <c r="DH381" s="858">
        <v>0</v>
      </c>
      <c r="DI381" s="858">
        <v>9.6977289220106719E-3</v>
      </c>
      <c r="DJ381" s="858">
        <v>1.3289956025476571E-2</v>
      </c>
      <c r="DK381" s="858">
        <v>6.2629322414746419E-2</v>
      </c>
      <c r="DL381" s="1120">
        <v>0</v>
      </c>
      <c r="DM381" s="858"/>
      <c r="DN381" s="858"/>
      <c r="DO381" s="858"/>
      <c r="DP381" s="858"/>
      <c r="DQ381" s="858"/>
      <c r="DR381" s="1006">
        <v>1.9598445386106854E-2</v>
      </c>
      <c r="DS381" s="858">
        <v>2.0805957793573575E-2</v>
      </c>
      <c r="DT381" s="858">
        <v>3.6526663456835883E-2</v>
      </c>
      <c r="DU381" s="858">
        <v>2.3036928921911698E-2</v>
      </c>
      <c r="DV381" s="858">
        <v>2.3542665315748067E-2</v>
      </c>
      <c r="DW381" s="858">
        <v>1.0460967378346953E-2</v>
      </c>
      <c r="DX381" s="1120">
        <v>1.0951859186490869E-2</v>
      </c>
      <c r="DY381" s="858"/>
      <c r="DZ381" s="858"/>
      <c r="EA381" s="858"/>
      <c r="EB381" s="858"/>
      <c r="EC381" s="858"/>
      <c r="ED381" s="93">
        <f>IF(ED283=0,"",ED$97*((ED339*ED283)+ED340))</f>
        <v>6.4132008617552393E-5</v>
      </c>
      <c r="EE381" s="858">
        <v>5.4009122071478802E-2</v>
      </c>
      <c r="EF381" s="858">
        <v>5.7613062104222464E-2</v>
      </c>
      <c r="EG381" s="858">
        <v>5.4387648899085449E-2</v>
      </c>
      <c r="EH381" s="858">
        <v>0.12444059498776337</v>
      </c>
      <c r="EI381" s="858">
        <v>2.6318153348079819E-2</v>
      </c>
      <c r="EJ381" s="858">
        <v>1.7701622690484177E-2</v>
      </c>
      <c r="EK381" s="858">
        <v>9.2674556385354823E-2</v>
      </c>
      <c r="EL381" s="1120">
        <v>9.9327330327290214E-2</v>
      </c>
      <c r="EM381" s="858"/>
      <c r="EN381" s="858"/>
      <c r="ER381" s="1253"/>
      <c r="ES381" s="93">
        <f>IF(ES283=0,"",ES$97*((ES339*ES283)+ES340))</f>
        <v>-3.0800393101251654E-5</v>
      </c>
      <c r="ET381" s="94">
        <f>IF(ET283=0,"",ET$97*((ET339*ET283)+ET340))</f>
        <v>-3.0567355444396288E-5</v>
      </c>
      <c r="EU381" s="94">
        <f>IF(EU283=0,"",EU$97*((EU339*EU283)+EU340))</f>
        <v>-2.6688695238659394E-5</v>
      </c>
      <c r="EV381" s="94"/>
      <c r="EW381" s="1131"/>
      <c r="EX381" s="66" t="s">
        <v>704</v>
      </c>
      <c r="EY381" s="262">
        <f t="shared" ref="EY381:FO381" si="538">IF(EY283=0,"",EY$97*((EY339*EY283)+EY340))</f>
        <v>1.1124919415094159E-4</v>
      </c>
      <c r="EZ381" s="262">
        <f t="shared" si="538"/>
        <v>1.215854837283786E-4</v>
      </c>
      <c r="FA381" s="262">
        <f t="shared" si="538"/>
        <v>1.2098084596798786E-4</v>
      </c>
      <c r="FB381" s="262">
        <f t="shared" si="538"/>
        <v>1.5149163045546519E-4</v>
      </c>
      <c r="FC381" s="262">
        <f t="shared" si="538"/>
        <v>5.5707577066873873E-5</v>
      </c>
      <c r="FD381" s="262">
        <f t="shared" si="538"/>
        <v>1.1203533583936033E-4</v>
      </c>
      <c r="FE381" s="262">
        <f t="shared" si="538"/>
        <v>1.5289613616005873E-4</v>
      </c>
      <c r="FF381" s="262">
        <f t="shared" si="538"/>
        <v>7.3731439409918109E-5</v>
      </c>
      <c r="FG381" s="262">
        <f t="shared" si="538"/>
        <v>1.4499526087151076E-4</v>
      </c>
      <c r="FH381" s="262">
        <f t="shared" si="538"/>
        <v>1.6428061031108492E-4</v>
      </c>
      <c r="FI381" s="262">
        <f t="shared" si="538"/>
        <v>6.527009636489297E-5</v>
      </c>
      <c r="FJ381" s="262">
        <f t="shared" si="538"/>
        <v>1.4419522352556257E-4</v>
      </c>
      <c r="FK381" s="262">
        <f t="shared" si="538"/>
        <v>1.2013300667689101E-4</v>
      </c>
      <c r="FL381" s="262">
        <f t="shared" si="538"/>
        <v>9.5422028347885815E-5</v>
      </c>
      <c r="FM381" s="262">
        <f t="shared" si="538"/>
        <v>1.3355504583895553E-4</v>
      </c>
      <c r="FN381" s="262">
        <f t="shared" si="538"/>
        <v>1.6160293357860001E-4</v>
      </c>
      <c r="FO381" s="262">
        <f t="shared" si="538"/>
        <v>1.1476748158384376E-4</v>
      </c>
      <c r="FP381" s="262" t="str">
        <f t="shared" ref="FP381:FQ381" si="539">IF(FP283=0,"",FP$97*((FP339*FP283)+FP340))</f>
        <v/>
      </c>
      <c r="FQ381" s="1387" t="str">
        <f t="shared" si="539"/>
        <v/>
      </c>
      <c r="FR381" s="834">
        <f t="shared" ref="FR381:GL381" si="540">IF(FR283=0,"",FR$97*((FR339*FR283)+FR340))</f>
        <v>4.5562910818538953E-5</v>
      </c>
      <c r="FS381" s="834">
        <f t="shared" si="540"/>
        <v>6.0823545802871564E-5</v>
      </c>
      <c r="FT381" s="834">
        <f t="shared" si="540"/>
        <v>8.9229929396825216E-5</v>
      </c>
      <c r="FU381" s="834">
        <f t="shared" si="540"/>
        <v>1.4174521733680511E-4</v>
      </c>
      <c r="FV381" s="834">
        <f t="shared" si="540"/>
        <v>-2.4133926005418464E-5</v>
      </c>
      <c r="FW381" s="834">
        <f t="shared" si="540"/>
        <v>1.1683535079584005E-4</v>
      </c>
      <c r="FX381" s="834">
        <f t="shared" si="540"/>
        <v>1.0176787737355233E-4</v>
      </c>
      <c r="FY381" s="834">
        <f t="shared" si="540"/>
        <v>1.6688561154424851E-4</v>
      </c>
      <c r="FZ381" s="834">
        <f t="shared" si="540"/>
        <v>-3.4428983081385343E-5</v>
      </c>
      <c r="GA381" s="834">
        <f t="shared" si="540"/>
        <v>-2.8135091440843078E-5</v>
      </c>
      <c r="GB381" s="834">
        <f t="shared" si="540"/>
        <v>1.0300587513941105E-4</v>
      </c>
      <c r="GC381" s="834">
        <f t="shared" si="540"/>
        <v>-1.9190829795089731E-5</v>
      </c>
      <c r="GD381" s="834">
        <f t="shared" si="540"/>
        <v>-1.8233742615317529E-5</v>
      </c>
      <c r="GE381" s="834">
        <f t="shared" si="540"/>
        <v>2.1297355655001199E-6</v>
      </c>
      <c r="GF381" s="834">
        <f t="shared" si="540"/>
        <v>6.7252757490631932E-5</v>
      </c>
      <c r="GG381" s="834">
        <f t="shared" si="540"/>
        <v>7.6892051740085067E-7</v>
      </c>
      <c r="GH381" s="834">
        <f t="shared" si="540"/>
        <v>-2.3847655917006077E-5</v>
      </c>
      <c r="GI381" s="834">
        <f t="shared" si="540"/>
        <v>1.3205642652055393E-4</v>
      </c>
      <c r="GJ381" s="834">
        <f t="shared" si="540"/>
        <v>5.7985626468317361E-5</v>
      </c>
      <c r="GK381" s="834">
        <f t="shared" si="540"/>
        <v>1.4743135172351371E-4</v>
      </c>
      <c r="GL381" s="834">
        <f t="shared" si="540"/>
        <v>3.6170644683275955E-5</v>
      </c>
      <c r="GM381" s="59">
        <f t="shared" ref="GM381:HH381" si="541">IF(GM283=0,"",GM$97*((GM339*GM283)+GM340))</f>
        <v>3.2006895086771428E-4</v>
      </c>
      <c r="GN381" s="60">
        <f t="shared" si="541"/>
        <v>2.4839840448387699E-4</v>
      </c>
      <c r="GO381" s="60">
        <f t="shared" si="541"/>
        <v>3.5544731986769879E-4</v>
      </c>
      <c r="GP381" s="60">
        <f t="shared" si="541"/>
        <v>4.9661611910829665E-4</v>
      </c>
      <c r="GQ381" s="60">
        <f t="shared" si="541"/>
        <v>3.1997118898970545E-4</v>
      </c>
      <c r="GR381" s="60">
        <f t="shared" si="541"/>
        <v>5.6624300872353016E-4</v>
      </c>
      <c r="GS381" s="60">
        <f t="shared" si="541"/>
        <v>5.9606784834423409E-4</v>
      </c>
      <c r="GT381" s="60">
        <f t="shared" si="541"/>
        <v>3.538412714730724E-4</v>
      </c>
      <c r="GU381" s="60">
        <f t="shared" si="541"/>
        <v>5.2575941736914835E-4</v>
      </c>
      <c r="GV381" s="60">
        <f t="shared" si="541"/>
        <v>1.9873711966502842E-4</v>
      </c>
      <c r="GW381" s="60">
        <f t="shared" si="541"/>
        <v>2.8352737480980147E-4</v>
      </c>
      <c r="GX381" s="60">
        <f t="shared" si="541"/>
        <v>5.745161144539504E-4</v>
      </c>
      <c r="GY381" s="60">
        <f t="shared" si="541"/>
        <v>3.9320070690107225E-4</v>
      </c>
      <c r="GZ381" s="60" t="e">
        <f t="shared" si="541"/>
        <v>#DIV/0!</v>
      </c>
      <c r="HA381" s="60">
        <f t="shared" si="541"/>
        <v>3.0223241659604628E-4</v>
      </c>
      <c r="HB381" s="60">
        <f t="shared" si="541"/>
        <v>2.2373334592938829E-4</v>
      </c>
      <c r="HC381" s="60">
        <f t="shared" si="541"/>
        <v>2.7471052872485654E-4</v>
      </c>
      <c r="HD381" s="60">
        <f t="shared" si="541"/>
        <v>2.7161148538956898E-4</v>
      </c>
      <c r="HE381" s="60">
        <f t="shared" si="541"/>
        <v>2.4369547351788071E-4</v>
      </c>
      <c r="HF381" s="60">
        <f t="shared" si="541"/>
        <v>1.0785186395948698E-4</v>
      </c>
      <c r="HG381" s="60" t="e">
        <f t="shared" si="541"/>
        <v>#DIV/0!</v>
      </c>
      <c r="HH381" s="60" t="e">
        <f t="shared" si="541"/>
        <v>#DIV/0!</v>
      </c>
      <c r="HI381" s="834">
        <f>IF(HI283=0,"",HI$97*((HI339*HI283)+HI340))</f>
        <v>-8.6327688081188627E-5</v>
      </c>
    </row>
    <row r="382" spans="1:217" s="60" customFormat="1" x14ac:dyDescent="0.25">
      <c r="A382" s="66" t="s">
        <v>705</v>
      </c>
      <c r="B382" s="640"/>
      <c r="C382" s="937">
        <f t="shared" ref="C382:BA382" si="542">IF(C284=0,"",C$97*((C339*C284)+C340))</f>
        <v>9.0439145812627915E-3</v>
      </c>
      <c r="D382" s="94">
        <f t="shared" si="542"/>
        <v>5.8335167466462877E-3</v>
      </c>
      <c r="E382" s="94">
        <f t="shared" si="542"/>
        <v>5.3108530939991634E-3</v>
      </c>
      <c r="F382" s="94">
        <f t="shared" ref="F382:M382" si="543">IF(F284=0,"",F$97*((F339*F284)+F340))</f>
        <v>3.3298859825237285E-3</v>
      </c>
      <c r="G382" s="94">
        <f t="shared" si="543"/>
        <v>1.017317936415932E-3</v>
      </c>
      <c r="H382" s="874">
        <f t="shared" si="543"/>
        <v>5.9772101993207389E-3</v>
      </c>
      <c r="I382" s="874">
        <f t="shared" si="543"/>
        <v>4.2293623966613613E-3</v>
      </c>
      <c r="J382" s="874">
        <f t="shared" si="543"/>
        <v>2.2015686752129993E-3</v>
      </c>
      <c r="K382" s="874">
        <f t="shared" si="543"/>
        <v>1.2783867814481202E-2</v>
      </c>
      <c r="L382" s="874">
        <f t="shared" si="543"/>
        <v>6.742337009823139E-3</v>
      </c>
      <c r="M382" s="94">
        <f t="shared" si="543"/>
        <v>1.4395010500105239E-3</v>
      </c>
      <c r="N382" s="94">
        <f t="shared" si="542"/>
        <v>6.7727275932580383E-3</v>
      </c>
      <c r="O382" s="94">
        <f t="shared" si="542"/>
        <v>1.0236736543274266E-2</v>
      </c>
      <c r="P382" s="94">
        <f t="shared" si="542"/>
        <v>2.3344310829241078E-3</v>
      </c>
      <c r="Q382" s="94">
        <f t="shared" si="542"/>
        <v>9.9694755134904518E-3</v>
      </c>
      <c r="R382" s="94">
        <f t="shared" si="542"/>
        <v>2.0602272724779248E-3</v>
      </c>
      <c r="S382" s="874">
        <f t="shared" si="542"/>
        <v>2.9433889823114543E-3</v>
      </c>
      <c r="T382" s="1068">
        <f t="shared" si="542"/>
        <v>1.7249912688109131E-3</v>
      </c>
      <c r="U382" s="874"/>
      <c r="V382" s="874"/>
      <c r="W382" s="874"/>
      <c r="X382" s="874"/>
      <c r="Y382" s="874"/>
      <c r="AF382" s="874"/>
      <c r="AG382" s="874"/>
      <c r="AH382" s="874"/>
      <c r="AI382" s="953">
        <f t="shared" si="542"/>
        <v>3.0428426503541927E-4</v>
      </c>
      <c r="AJ382" s="874">
        <f t="shared" si="542"/>
        <v>1.5270894121081392E-3</v>
      </c>
      <c r="AK382" s="874">
        <f t="shared" si="542"/>
        <v>8.2182915896026427E-4</v>
      </c>
      <c r="AL382" s="874">
        <f t="shared" si="542"/>
        <v>7.3294012005599614E-4</v>
      </c>
      <c r="AM382" s="874">
        <f t="shared" si="542"/>
        <v>1.3693563136833173E-3</v>
      </c>
      <c r="AN382" s="1068">
        <f t="shared" si="542"/>
        <v>5.7873417180546267E-4</v>
      </c>
      <c r="AO382" s="874"/>
      <c r="AP382" s="874"/>
      <c r="AQ382" s="874"/>
      <c r="AR382" s="874"/>
      <c r="AS382" s="874"/>
      <c r="AT382" s="953">
        <f t="shared" si="542"/>
        <v>4.466609645616881E-3</v>
      </c>
      <c r="AU382" s="874">
        <f t="shared" si="542"/>
        <v>1.1300369618335431E-2</v>
      </c>
      <c r="AV382" s="874">
        <f t="shared" si="542"/>
        <v>9.8185967762646556E-3</v>
      </c>
      <c r="AW382" s="874">
        <f t="shared" si="542"/>
        <v>1.1493106265471885E-2</v>
      </c>
      <c r="AX382" s="874">
        <f t="shared" si="542"/>
        <v>1.0071439233231592E-2</v>
      </c>
      <c r="AY382" s="94">
        <f t="shared" si="542"/>
        <v>1.1074577410089438E-2</v>
      </c>
      <c r="AZ382" s="94">
        <f t="shared" si="542"/>
        <v>8.3664945127926889E-3</v>
      </c>
      <c r="BA382" s="94">
        <f t="shared" si="542"/>
        <v>8.1422320361835693E-3</v>
      </c>
      <c r="BB382" s="1070">
        <f t="shared" ref="BB382:CV382" si="544">IF(BB284=0,"",BB$97*((BB339*BB284)+BB340))</f>
        <v>9.0865809122207108E-3</v>
      </c>
      <c r="BC382" s="94"/>
      <c r="BD382" s="94"/>
      <c r="BE382" s="94"/>
      <c r="BF382" s="94"/>
      <c r="BG382" s="94"/>
      <c r="BH382" s="93">
        <f t="shared" si="544"/>
        <v>9.1423210961055594E-3</v>
      </c>
      <c r="BI382" s="94">
        <f t="shared" si="544"/>
        <v>8.0848001793436177E-3</v>
      </c>
      <c r="BJ382" s="94">
        <f t="shared" si="544"/>
        <v>5.4123681572162364E-3</v>
      </c>
      <c r="BK382" s="94">
        <f t="shared" si="544"/>
        <v>5.6421411080531895E-3</v>
      </c>
      <c r="BL382" s="94">
        <f t="shared" si="544"/>
        <v>8.0859765724116458E-3</v>
      </c>
      <c r="BM382" s="94">
        <f>IF(BM284=0,"",BM$97*((BM339*BM284)+BM340))</f>
        <v>1.402775278087689E-2</v>
      </c>
      <c r="BN382" s="1226">
        <f>IF(BN284=0,"",BN$97*((BN339*BN284)+BN340))</f>
        <v>5.7109476805218664E-3</v>
      </c>
      <c r="BO382" s="858">
        <v>0.42461370620946343</v>
      </c>
      <c r="BP382" s="858">
        <v>1.4250476135316565</v>
      </c>
      <c r="BQ382" s="858">
        <v>2.8622796968415831</v>
      </c>
      <c r="BR382" s="858">
        <v>0.69665352915794798</v>
      </c>
      <c r="BS382" s="1173">
        <v>2.6191351926634456</v>
      </c>
      <c r="BT382" s="858"/>
      <c r="BU382" s="858"/>
      <c r="BV382" s="858"/>
      <c r="BW382" s="858"/>
      <c r="BX382" s="858"/>
      <c r="BY382" s="937">
        <f t="shared" si="544"/>
        <v>3.3325563810007227E-3</v>
      </c>
      <c r="BZ382" s="94">
        <f t="shared" si="544"/>
        <v>1.8942489570784597E-3</v>
      </c>
      <c r="CA382" s="94">
        <f t="shared" si="544"/>
        <v>1.7839248235973536E-3</v>
      </c>
      <c r="CB382" s="94">
        <f t="shared" si="544"/>
        <v>1.6628048562021085E-3</v>
      </c>
      <c r="CC382" s="1070">
        <f t="shared" si="544"/>
        <v>3.6094714490209072E-3</v>
      </c>
      <c r="CD382" s="94"/>
      <c r="CE382" s="94"/>
      <c r="CF382" s="94"/>
      <c r="CG382" s="94"/>
      <c r="CH382" s="94"/>
      <c r="CI382" s="94"/>
      <c r="CJ382" s="94"/>
      <c r="CK382" s="93">
        <f t="shared" si="544"/>
        <v>5.5561093446857631E-4</v>
      </c>
      <c r="CL382" s="94">
        <f>IF(CL284=0,"",CL$97*((CL339*CL284)+CL340))</f>
        <v>1.8570980151162726E-2</v>
      </c>
      <c r="CM382" s="94">
        <f t="shared" si="544"/>
        <v>9.2576509818220797E-4</v>
      </c>
      <c r="CN382" s="94">
        <f t="shared" si="544"/>
        <v>7.8806379133218602E-3</v>
      </c>
      <c r="CO382" s="1070">
        <f t="shared" si="544"/>
        <v>3.6296033436410964E-3</v>
      </c>
      <c r="CP382" s="94"/>
      <c r="CQ382" s="94"/>
      <c r="CR382" s="94"/>
      <c r="CS382" s="94"/>
      <c r="CT382" s="94"/>
      <c r="CU382" s="93">
        <f t="shared" si="544"/>
        <v>1.6655530162598185E-3</v>
      </c>
      <c r="CV382" s="94">
        <f t="shared" si="544"/>
        <v>1.2093423049560843E-4</v>
      </c>
      <c r="CW382" s="94">
        <f>IF(CW284=0,"",CW$97*((CW339*CW284)+CW340))</f>
        <v>4.062028964597876E-3</v>
      </c>
      <c r="CX382" s="1070">
        <f>IF(CX284=0,"",CX$97*((CX339*CX284)+CX340))</f>
        <v>9.4064205254126799E-4</v>
      </c>
      <c r="DD382" s="979"/>
      <c r="DE382" s="858">
        <v>0.20846156319702205</v>
      </c>
      <c r="DF382" s="858">
        <v>5.7247158091382366E-2</v>
      </c>
      <c r="DG382" s="858">
        <v>5.7247158091382366E-2</v>
      </c>
      <c r="DH382" s="858">
        <v>4.3659789100139221E-2</v>
      </c>
      <c r="DI382" s="858">
        <v>3.8030401130099221E-2</v>
      </c>
      <c r="DJ382" s="858">
        <v>0.17843049010431172</v>
      </c>
      <c r="DK382" s="858">
        <v>1.1957825661106633E-2</v>
      </c>
      <c r="DL382" s="1120">
        <v>1.3365653182907694E-2</v>
      </c>
      <c r="DM382" s="858"/>
      <c r="DN382" s="858"/>
      <c r="DO382" s="858"/>
      <c r="DP382" s="858"/>
      <c r="DQ382" s="858"/>
      <c r="DR382" s="1006">
        <v>1.9367843585365296</v>
      </c>
      <c r="DS382" s="858">
        <v>1.0319694620037094</v>
      </c>
      <c r="DT382" s="858">
        <v>3.735392335132893</v>
      </c>
      <c r="DU382" s="858">
        <v>2.1971950394356434</v>
      </c>
      <c r="DV382" s="858">
        <v>2.239436946943083</v>
      </c>
      <c r="DW382" s="858">
        <v>0.13410721405024556</v>
      </c>
      <c r="DX382" s="1120">
        <v>0.26181762833128525</v>
      </c>
      <c r="DY382" s="858"/>
      <c r="DZ382" s="858"/>
      <c r="EA382" s="858"/>
      <c r="EB382" s="858"/>
      <c r="EC382" s="858"/>
      <c r="ED382" s="93">
        <f>IF(ED284=0,"",ED$97*((ED339*ED284)+ED340))</f>
        <v>5.6253904988985432E-3</v>
      </c>
      <c r="EE382" s="858">
        <v>2.7438795425393603</v>
      </c>
      <c r="EF382" s="858">
        <v>1.5340725504988271</v>
      </c>
      <c r="EG382" s="858">
        <v>1.3683779406851311</v>
      </c>
      <c r="EH382" s="858">
        <v>3.0455741975447461</v>
      </c>
      <c r="EI382" s="858">
        <v>0.77884273809754745</v>
      </c>
      <c r="EJ382" s="858">
        <v>0.35357956827329612</v>
      </c>
      <c r="EK382" s="858">
        <v>1.9365567871286193</v>
      </c>
      <c r="EL382" s="1120">
        <v>2.2503514714883215</v>
      </c>
      <c r="EM382" s="858"/>
      <c r="EN382" s="858"/>
      <c r="ER382" s="1253"/>
      <c r="ES382" s="93">
        <f>IF(ES284=0,"",ES$97*((ES339*ES284)+ES340))</f>
        <v>4.0956588172046988E-5</v>
      </c>
      <c r="ET382" s="94">
        <f>IF(ET284=0,"",ET$97*((ET339*ET284)+ET340))</f>
        <v>1.0048897206962152E-4</v>
      </c>
      <c r="EU382" s="94">
        <f>IF(EU284=0,"",EU$97*((EU339*EU284)+EU340))</f>
        <v>4.4655467034323323E-5</v>
      </c>
      <c r="EV382" s="94"/>
      <c r="EW382" s="1131"/>
      <c r="EX382" s="66" t="s">
        <v>705</v>
      </c>
      <c r="EY382" s="262">
        <f t="shared" ref="EY382:FO382" si="545">IF(EY284=0,"",EY$97*((EY339*EY284)+EY340))</f>
        <v>6.9080997541947804E-3</v>
      </c>
      <c r="EZ382" s="262">
        <f t="shared" si="545"/>
        <v>1.146692314340929E-2</v>
      </c>
      <c r="FA382" s="262">
        <f t="shared" si="545"/>
        <v>5.0784168216151783E-3</v>
      </c>
      <c r="FB382" s="262">
        <f t="shared" si="545"/>
        <v>1.0156896406200266E-2</v>
      </c>
      <c r="FC382" s="262">
        <f t="shared" si="545"/>
        <v>4.2617947846638991E-3</v>
      </c>
      <c r="FD382" s="262">
        <f t="shared" si="545"/>
        <v>7.7303373230877322E-3</v>
      </c>
      <c r="FE382" s="262">
        <f t="shared" si="545"/>
        <v>5.151574003141454E-3</v>
      </c>
      <c r="FF382" s="262">
        <f t="shared" si="545"/>
        <v>6.8826536845620736E-3</v>
      </c>
      <c r="FG382" s="262">
        <f t="shared" si="545"/>
        <v>5.2910820266081973E-3</v>
      </c>
      <c r="FH382" s="262">
        <f t="shared" si="545"/>
        <v>1.1002804827194911E-2</v>
      </c>
      <c r="FI382" s="262">
        <f t="shared" si="545"/>
        <v>6.9085501701970425E-3</v>
      </c>
      <c r="FJ382" s="262">
        <f t="shared" si="545"/>
        <v>5.8136681032927816E-3</v>
      </c>
      <c r="FK382" s="262">
        <f t="shared" si="545"/>
        <v>8.8920674854538993E-3</v>
      </c>
      <c r="FL382" s="262">
        <f t="shared" si="545"/>
        <v>5.3613869454904924E-3</v>
      </c>
      <c r="FM382" s="262">
        <f t="shared" si="545"/>
        <v>7.8279182032429742E-3</v>
      </c>
      <c r="FN382" s="262">
        <f t="shared" si="545"/>
        <v>1.0292426098037762E-2</v>
      </c>
      <c r="FO382" s="262">
        <f t="shared" si="545"/>
        <v>7.848507050485452E-3</v>
      </c>
      <c r="FP382" s="262" t="str">
        <f t="shared" ref="FP382:FQ382" si="546">IF(FP284=0,"",FP$97*((FP339*FP284)+FP340))</f>
        <v/>
      </c>
      <c r="FQ382" s="1387" t="str">
        <f t="shared" si="546"/>
        <v/>
      </c>
      <c r="FR382" s="834">
        <f t="shared" ref="FR382:GL382" si="547">IF(FR284=0,"",FR$97*((FR339*FR284)+FR340))</f>
        <v>9.8635358229473753E-4</v>
      </c>
      <c r="FS382" s="834">
        <f t="shared" si="547"/>
        <v>2.5807867090289465E-3</v>
      </c>
      <c r="FT382" s="834">
        <f t="shared" si="547"/>
        <v>1.3202926050014975E-3</v>
      </c>
      <c r="FU382" s="834">
        <f t="shared" si="547"/>
        <v>1.2604922589849171E-3</v>
      </c>
      <c r="FV382" s="834">
        <f t="shared" si="547"/>
        <v>1.2743088801464816E-3</v>
      </c>
      <c r="FW382" s="834">
        <f t="shared" si="547"/>
        <v>2.9485846293175778E-3</v>
      </c>
      <c r="FX382" s="834">
        <f t="shared" si="547"/>
        <v>3.5608448414212249E-3</v>
      </c>
      <c r="FY382" s="834">
        <f t="shared" si="547"/>
        <v>1.4934225158571152E-3</v>
      </c>
      <c r="FZ382" s="834">
        <f t="shared" si="547"/>
        <v>3.5648353355226653E-3</v>
      </c>
      <c r="GA382" s="834">
        <f t="shared" si="547"/>
        <v>1.2514402206379401E-3</v>
      </c>
      <c r="GB382" s="834">
        <f t="shared" si="547"/>
        <v>2.2864355885782346E-3</v>
      </c>
      <c r="GC382" s="834">
        <f t="shared" si="547"/>
        <v>7.6993106128229955E-3</v>
      </c>
      <c r="GD382" s="834">
        <f t="shared" si="547"/>
        <v>7.2990340163332145E-3</v>
      </c>
      <c r="GE382" s="834">
        <f t="shared" si="547"/>
        <v>2.9816680706382121E-3</v>
      </c>
      <c r="GF382" s="834">
        <f t="shared" si="547"/>
        <v>3.1590068040474708E-3</v>
      </c>
      <c r="GG382" s="834">
        <f t="shared" si="547"/>
        <v>4.5307289558626793E-3</v>
      </c>
      <c r="GH382" s="834">
        <f t="shared" si="547"/>
        <v>2.1176314609818048E-3</v>
      </c>
      <c r="GI382" s="834">
        <f t="shared" si="547"/>
        <v>2.2921608905824811E-3</v>
      </c>
      <c r="GJ382" s="834">
        <f t="shared" si="547"/>
        <v>1.2117991812868431E-3</v>
      </c>
      <c r="GK382" s="834">
        <f t="shared" si="547"/>
        <v>1.0885392645941787E-3</v>
      </c>
      <c r="GL382" s="834">
        <f t="shared" si="547"/>
        <v>1.6355461747132314E-3</v>
      </c>
      <c r="GM382" s="59">
        <f t="shared" ref="GM382:HH382" si="548">IF(GM284=0,"",GM$97*((GM339*GM284)+GM340))</f>
        <v>5.3798057099872657E-3</v>
      </c>
      <c r="GN382" s="60">
        <f t="shared" si="548"/>
        <v>4.9977333422009289E-3</v>
      </c>
      <c r="GO382" s="60">
        <f t="shared" si="548"/>
        <v>5.1620212695783884E-3</v>
      </c>
      <c r="GP382" s="60">
        <f t="shared" si="548"/>
        <v>1.2943734565913705E-2</v>
      </c>
      <c r="GQ382" s="60">
        <f t="shared" si="548"/>
        <v>6.2465726615576695E-3</v>
      </c>
      <c r="GR382" s="60">
        <f t="shared" si="548"/>
        <v>9.8739811632088514E-3</v>
      </c>
      <c r="GS382" s="60">
        <f t="shared" si="548"/>
        <v>1.3132096824159714E-2</v>
      </c>
      <c r="GT382" s="60">
        <f t="shared" si="548"/>
        <v>4.6725351873656857E-3</v>
      </c>
      <c r="GU382" s="60">
        <f t="shared" si="548"/>
        <v>8.8273976355735754E-3</v>
      </c>
      <c r="GV382" s="60">
        <f t="shared" si="548"/>
        <v>4.7285343749654419E-3</v>
      </c>
      <c r="GW382" s="60">
        <f t="shared" si="548"/>
        <v>4.5868406006256603E-3</v>
      </c>
      <c r="GX382" s="60">
        <f t="shared" si="548"/>
        <v>5.4571646842540887E-3</v>
      </c>
      <c r="GY382" s="60">
        <f t="shared" si="548"/>
        <v>7.9841510900075918E-3</v>
      </c>
      <c r="GZ382" s="60" t="e">
        <f t="shared" si="548"/>
        <v>#DIV/0!</v>
      </c>
      <c r="HA382" s="60">
        <f t="shared" si="548"/>
        <v>7.4813762832647091E-3</v>
      </c>
      <c r="HB382" s="60">
        <f t="shared" si="548"/>
        <v>4.1854009110883781E-3</v>
      </c>
      <c r="HC382" s="60">
        <f t="shared" si="548"/>
        <v>5.2749767509396479E-3</v>
      </c>
      <c r="HD382" s="60">
        <f t="shared" si="548"/>
        <v>3.8560328096603654E-3</v>
      </c>
      <c r="HE382" s="60">
        <f t="shared" si="548"/>
        <v>2.2658324229826634E-3</v>
      </c>
      <c r="HF382" s="60">
        <f t="shared" si="548"/>
        <v>8.4213722389106494E-4</v>
      </c>
      <c r="HG382" s="60" t="e">
        <f t="shared" si="548"/>
        <v>#DIV/0!</v>
      </c>
      <c r="HH382" s="60" t="e">
        <f t="shared" si="548"/>
        <v>#DIV/0!</v>
      </c>
      <c r="HI382" s="834">
        <f>IF(HI284=0,"",HI$97*((HI339*HI284)+HI340))</f>
        <v>1.3399621885377326E-2</v>
      </c>
    </row>
    <row r="383" spans="1:217" s="60" customFormat="1" x14ac:dyDescent="0.25">
      <c r="A383" s="66" t="s">
        <v>706</v>
      </c>
      <c r="B383" s="234"/>
      <c r="C383" s="937">
        <f t="shared" ref="C383:BA383" si="549">IF(C285=0,"",C$97*((C341*C285)+C342))</f>
        <v>2.4495992467396168E-3</v>
      </c>
      <c r="D383" s="94">
        <f t="shared" si="549"/>
        <v>5.5984054568232839E-3</v>
      </c>
      <c r="E383" s="94">
        <f t="shared" si="549"/>
        <v>1.7071274720306914E-3</v>
      </c>
      <c r="F383" s="94">
        <f t="shared" ref="F383:M383" si="550">IF(F285=0,"",F$97*((F341*F285)+F342))</f>
        <v>2.0043791239659813E-3</v>
      </c>
      <c r="G383" s="94">
        <f t="shared" si="550"/>
        <v>5.6919485955015596E-4</v>
      </c>
      <c r="H383" s="874">
        <f t="shared" si="550"/>
        <v>1.7584746270837618E-3</v>
      </c>
      <c r="I383" s="874">
        <f t="shared" si="550"/>
        <v>2.1161707194365192E-3</v>
      </c>
      <c r="J383" s="874">
        <f t="shared" si="550"/>
        <v>1.6380468271762298E-3</v>
      </c>
      <c r="K383" s="874">
        <f t="shared" si="550"/>
        <v>1.4799889532651615E-3</v>
      </c>
      <c r="L383" s="874">
        <f t="shared" si="550"/>
        <v>1.4485249113588099E-3</v>
      </c>
      <c r="M383" s="94">
        <f t="shared" si="550"/>
        <v>1.7310388152816014E-3</v>
      </c>
      <c r="N383" s="94">
        <f t="shared" si="549"/>
        <v>1.7166665898069736E-3</v>
      </c>
      <c r="O383" s="94">
        <f t="shared" si="549"/>
        <v>2.0578865208449285E-3</v>
      </c>
      <c r="P383" s="94">
        <f t="shared" si="549"/>
        <v>9.6495529769660227E-4</v>
      </c>
      <c r="Q383" s="94">
        <f t="shared" si="549"/>
        <v>1.3546959098197768E-3</v>
      </c>
      <c r="R383" s="94">
        <f t="shared" si="549"/>
        <v>7.4951342916721787E-4</v>
      </c>
      <c r="S383" s="874">
        <f t="shared" si="549"/>
        <v>1.9580733751497588E-3</v>
      </c>
      <c r="T383" s="1068">
        <f t="shared" si="549"/>
        <v>5.4918700915268027E-4</v>
      </c>
      <c r="U383" s="874"/>
      <c r="V383" s="874"/>
      <c r="W383" s="874"/>
      <c r="X383" s="874"/>
      <c r="Y383" s="874"/>
      <c r="AF383" s="874"/>
      <c r="AG383" s="874"/>
      <c r="AH383" s="874"/>
      <c r="AI383" s="953">
        <f t="shared" si="549"/>
        <v>1.3731574637211252E-3</v>
      </c>
      <c r="AJ383" s="874">
        <f t="shared" si="549"/>
        <v>1.0225824862017232E-3</v>
      </c>
      <c r="AK383" s="874">
        <f t="shared" si="549"/>
        <v>1.8300843430379507E-3</v>
      </c>
      <c r="AL383" s="874">
        <f t="shared" si="549"/>
        <v>7.7711126582619529E-4</v>
      </c>
      <c r="AM383" s="874">
        <f t="shared" si="549"/>
        <v>1.2967047180234604E-3</v>
      </c>
      <c r="AN383" s="1068">
        <f t="shared" si="549"/>
        <v>7.4552355873492497E-4</v>
      </c>
      <c r="AO383" s="874"/>
      <c r="AP383" s="874"/>
      <c r="AQ383" s="874"/>
      <c r="AR383" s="874"/>
      <c r="AS383" s="874"/>
      <c r="AT383" s="953">
        <f t="shared" si="549"/>
        <v>1.5910368528871497E-3</v>
      </c>
      <c r="AU383" s="874">
        <f t="shared" si="549"/>
        <v>1.8878854103955409E-3</v>
      </c>
      <c r="AV383" s="874">
        <f t="shared" si="549"/>
        <v>3.2910079125089923E-3</v>
      </c>
      <c r="AW383" s="874">
        <f t="shared" si="549"/>
        <v>3.3053109599146834E-3</v>
      </c>
      <c r="AX383" s="874">
        <f t="shared" si="549"/>
        <v>2.0151444796924259E-3</v>
      </c>
      <c r="AY383" s="94">
        <f t="shared" si="549"/>
        <v>3.4188764765020851E-3</v>
      </c>
      <c r="AZ383" s="94">
        <f t="shared" si="549"/>
        <v>2.6133202345350924E-3</v>
      </c>
      <c r="BA383" s="94">
        <f t="shared" si="549"/>
        <v>1.4914442251273325E-3</v>
      </c>
      <c r="BB383" s="1070">
        <f t="shared" ref="BB383:CV383" si="551">IF(BB285=0,"",BB$97*((BB341*BB285)+BB342))</f>
        <v>2.2715786004603891E-3</v>
      </c>
      <c r="BC383" s="94"/>
      <c r="BD383" s="94"/>
      <c r="BE383" s="94"/>
      <c r="BF383" s="94"/>
      <c r="BG383" s="94"/>
      <c r="BH383" s="93">
        <f t="shared" si="551"/>
        <v>2.9396096398843752E-3</v>
      </c>
      <c r="BI383" s="94">
        <f t="shared" si="551"/>
        <v>1.7917282930431085E-3</v>
      </c>
      <c r="BJ383" s="94">
        <f t="shared" si="551"/>
        <v>1.3409606343478548E-3</v>
      </c>
      <c r="BK383" s="94">
        <f t="shared" si="551"/>
        <v>1.7049953038052125E-3</v>
      </c>
      <c r="BL383" s="94">
        <f t="shared" si="551"/>
        <v>1.5902542894101598E-3</v>
      </c>
      <c r="BM383" s="94">
        <f>IF(BM285=0,"",BM$97*((BM341*BM285)+BM342))</f>
        <v>1.6892926347162173E-3</v>
      </c>
      <c r="BN383" s="1226">
        <f>IF(BN285=0,"",BN$97*((BN341*BN285)+BN342))</f>
        <v>1.1677988170732483E-3</v>
      </c>
      <c r="BO383" s="858">
        <v>0.24222180156170595</v>
      </c>
      <c r="BP383" s="858">
        <v>0.57487897094941798</v>
      </c>
      <c r="BQ383" s="858">
        <v>0.12785137987777259</v>
      </c>
      <c r="BR383" s="858">
        <v>7.4428810613880708E-2</v>
      </c>
      <c r="BS383" s="1173">
        <v>6.0314464943202827E-2</v>
      </c>
      <c r="BT383" s="858"/>
      <c r="BU383" s="858"/>
      <c r="BV383" s="858"/>
      <c r="BW383" s="858"/>
      <c r="BX383" s="858"/>
      <c r="BY383" s="937">
        <f t="shared" si="551"/>
        <v>4.6042594155886184E-4</v>
      </c>
      <c r="BZ383" s="94">
        <f t="shared" si="551"/>
        <v>3.5265551664925458E-4</v>
      </c>
      <c r="CA383" s="94">
        <f t="shared" si="551"/>
        <v>7.8487911953578919E-4</v>
      </c>
      <c r="CB383" s="94">
        <f t="shared" si="551"/>
        <v>5.0818463194524576E-4</v>
      </c>
      <c r="CC383" s="1070">
        <f t="shared" si="551"/>
        <v>7.6274097945177384E-4</v>
      </c>
      <c r="CD383" s="94"/>
      <c r="CE383" s="94"/>
      <c r="CF383" s="94"/>
      <c r="CG383" s="94"/>
      <c r="CH383" s="94"/>
      <c r="CI383" s="94"/>
      <c r="CJ383" s="94"/>
      <c r="CK383" s="93">
        <f t="shared" si="551"/>
        <v>4.9455041345319514E-4</v>
      </c>
      <c r="CL383" s="94">
        <f>IF(CL285=0,"",CL$97*((CL341*CL285)+CL342))</f>
        <v>5.4944117302504628E-3</v>
      </c>
      <c r="CM383" s="94">
        <f t="shared" si="551"/>
        <v>5.0737934316077071E-4</v>
      </c>
      <c r="CN383" s="94">
        <f t="shared" si="551"/>
        <v>8.6065908645785829E-4</v>
      </c>
      <c r="CO383" s="1070">
        <f t="shared" si="551"/>
        <v>4.4870809421159119E-4</v>
      </c>
      <c r="CP383" s="94"/>
      <c r="CQ383" s="94"/>
      <c r="CR383" s="94"/>
      <c r="CS383" s="94"/>
      <c r="CT383" s="94"/>
      <c r="CU383" s="93">
        <f t="shared" si="551"/>
        <v>2.2453624893475455E-2</v>
      </c>
      <c r="CV383" s="94">
        <f t="shared" si="551"/>
        <v>2.1330880586300546E-2</v>
      </c>
      <c r="CW383" s="94">
        <f>IF(CW285=0,"",CW$97*((CW341*CW285)+CW342))</f>
        <v>2.7781203797469498E-2</v>
      </c>
      <c r="CX383" s="1070">
        <f>IF(CX285=0,"",CX$97*((CX341*CX285)+CX342))</f>
        <v>6.8611070721608811E-2</v>
      </c>
      <c r="DD383" s="979"/>
      <c r="DE383" s="858">
        <v>2.6434709405521413</v>
      </c>
      <c r="DF383" s="858">
        <v>0.71187850590367419</v>
      </c>
      <c r="DG383" s="858">
        <v>0.71187850590367419</v>
      </c>
      <c r="DH383" s="858">
        <v>1.3042126806598369</v>
      </c>
      <c r="DI383" s="858">
        <v>0.43876275460651581</v>
      </c>
      <c r="DJ383" s="858">
        <v>3.1702755161576133</v>
      </c>
      <c r="DK383" s="858">
        <v>2.0933111828720183</v>
      </c>
      <c r="DL383" s="1120">
        <v>2.0570623366386545</v>
      </c>
      <c r="DM383" s="858"/>
      <c r="DN383" s="858"/>
      <c r="DO383" s="858"/>
      <c r="DP383" s="858"/>
      <c r="DQ383" s="858"/>
      <c r="DR383" s="1006">
        <v>2.0072343334750453</v>
      </c>
      <c r="DS383" s="858">
        <v>0.23366327701080464</v>
      </c>
      <c r="DT383" s="858">
        <v>1.151111630600903</v>
      </c>
      <c r="DU383" s="858">
        <v>1.7395173519516103</v>
      </c>
      <c r="DV383" s="858">
        <v>1.4920124192576936</v>
      </c>
      <c r="DW383" s="858">
        <v>0.11906712321628193</v>
      </c>
      <c r="DX383" s="1120">
        <v>0.21700837385790023</v>
      </c>
      <c r="DY383" s="858"/>
      <c r="DZ383" s="858"/>
      <c r="EA383" s="858"/>
      <c r="EB383" s="858"/>
      <c r="EC383" s="858"/>
      <c r="ED383" s="93">
        <f>IF(ED285=0,"",ED$97*((ED341*ED285)+ED342))</f>
        <v>2.1817572064428323E-3</v>
      </c>
      <c r="EE383" s="858">
        <v>0.96802865095824375</v>
      </c>
      <c r="EF383" s="858">
        <v>0.52624793472495457</v>
      </c>
      <c r="EG383" s="858">
        <v>0.50875378783147351</v>
      </c>
      <c r="EH383" s="858">
        <v>3.8520355193111921E-2</v>
      </c>
      <c r="EI383" s="858">
        <v>0.32544951803254701</v>
      </c>
      <c r="EJ383" s="858">
        <v>0.17556542954541585</v>
      </c>
      <c r="EK383" s="858">
        <v>0.88498077331810254</v>
      </c>
      <c r="EL383" s="1120">
        <v>0.99489221145027162</v>
      </c>
      <c r="EM383" s="858"/>
      <c r="EN383" s="858"/>
      <c r="ER383" s="1253"/>
      <c r="ES383" s="93">
        <f>IF(ES285=0,"",ES$97*((ES341*ES285)+ES342))</f>
        <v>1.4081946898873749E-2</v>
      </c>
      <c r="ET383" s="94">
        <f>IF(ET285=0,"",ET$97*((ET341*ET285)+ET342))</f>
        <v>3.7050048371531218E-2</v>
      </c>
      <c r="EU383" s="94">
        <f>IF(EU285=0,"",EU$97*((EU341*EU285)+EU342))</f>
        <v>4.9181611084008073E-3</v>
      </c>
      <c r="EV383" s="94"/>
      <c r="EW383" s="1131"/>
      <c r="EX383" s="66" t="s">
        <v>706</v>
      </c>
      <c r="EY383" s="262">
        <f t="shared" ref="EY383:FO383" si="552">IF(EY285=0,"",EY$97*((EY341*EY285)+EY342))</f>
        <v>3.5198414154187074E-3</v>
      </c>
      <c r="EZ383" s="262">
        <f t="shared" si="552"/>
        <v>5.1575958997392406E-3</v>
      </c>
      <c r="FA383" s="262">
        <f t="shared" si="552"/>
        <v>3.3092163502483952E-3</v>
      </c>
      <c r="FB383" s="262">
        <f t="shared" si="552"/>
        <v>8.7454529354781818E-3</v>
      </c>
      <c r="FC383" s="262">
        <f t="shared" si="552"/>
        <v>2.0926675553684044E-3</v>
      </c>
      <c r="FD383" s="262">
        <f t="shared" si="552"/>
        <v>2.8026197016552861E-3</v>
      </c>
      <c r="FE383" s="262">
        <f t="shared" si="552"/>
        <v>1.0072539749685055E-2</v>
      </c>
      <c r="FF383" s="262">
        <f t="shared" si="552"/>
        <v>2.4906186699353346E-3</v>
      </c>
      <c r="FG383" s="262">
        <f t="shared" si="552"/>
        <v>2.0173364253648642E-3</v>
      </c>
      <c r="FH383" s="262">
        <f t="shared" si="552"/>
        <v>4.6047994069066895E-3</v>
      </c>
      <c r="FI383" s="262">
        <f t="shared" si="552"/>
        <v>3.1682941148072365E-3</v>
      </c>
      <c r="FJ383" s="262">
        <f t="shared" si="552"/>
        <v>2.6939769585665849E-3</v>
      </c>
      <c r="FK383" s="262">
        <f t="shared" si="552"/>
        <v>3.4342825308347736E-3</v>
      </c>
      <c r="FL383" s="262">
        <f t="shared" si="552"/>
        <v>3.0129347066405261E-3</v>
      </c>
      <c r="FM383" s="262">
        <f t="shared" si="552"/>
        <v>2.739172531755968E-3</v>
      </c>
      <c r="FN383" s="262">
        <f t="shared" si="552"/>
        <v>3.448930873443834E-3</v>
      </c>
      <c r="FO383" s="262">
        <f t="shared" si="552"/>
        <v>3.1654844902365338E-3</v>
      </c>
      <c r="FP383" s="262" t="str">
        <f t="shared" ref="FP383:FQ383" si="553">IF(FP285=0,"",FP$97*((FP341*FP285)+FP342))</f>
        <v/>
      </c>
      <c r="FQ383" s="1387" t="str">
        <f t="shared" si="553"/>
        <v/>
      </c>
      <c r="FR383" s="834">
        <f>IF(FR285=0,"",FR$97*((FR341*FR285)+FR342))</f>
        <v>6.1834570546084118E-4</v>
      </c>
      <c r="FS383" s="834">
        <f t="shared" ref="FS383:GL383" si="554">IF(FS285=0,"",FS$97*((FS341*FS285)+FS342))</f>
        <v>1.5400315090484007E-3</v>
      </c>
      <c r="FT383" s="834">
        <f t="shared" si="554"/>
        <v>1.0555070713480308E-3</v>
      </c>
      <c r="FU383" s="834">
        <f t="shared" si="554"/>
        <v>7.2091811024522872E-4</v>
      </c>
      <c r="FV383" s="834" t="str">
        <f t="shared" si="554"/>
        <v/>
      </c>
      <c r="FW383" s="834">
        <f t="shared" si="554"/>
        <v>1.0442346832004493E-3</v>
      </c>
      <c r="FX383" s="834">
        <f t="shared" si="554"/>
        <v>4.8071905100491817E-4</v>
      </c>
      <c r="FY383" s="834">
        <f t="shared" si="554"/>
        <v>5.332761024628564E-4</v>
      </c>
      <c r="FZ383" s="834">
        <f t="shared" si="554"/>
        <v>9.1861219520189194E-4</v>
      </c>
      <c r="GA383" s="834">
        <f t="shared" si="554"/>
        <v>4.6422150804503813E-4</v>
      </c>
      <c r="GB383" s="834">
        <f t="shared" si="554"/>
        <v>6.1147908800271466E-4</v>
      </c>
      <c r="GC383" s="834">
        <f t="shared" si="554"/>
        <v>1.2631351981871957E-3</v>
      </c>
      <c r="GD383" s="834">
        <f t="shared" si="554"/>
        <v>1.1379548085553031E-3</v>
      </c>
      <c r="GE383" s="834">
        <f t="shared" si="554"/>
        <v>4.7370712481680736E-4</v>
      </c>
      <c r="GF383" s="834">
        <f t="shared" si="554"/>
        <v>6.2117129834269615E-4</v>
      </c>
      <c r="GG383" s="834">
        <f t="shared" si="554"/>
        <v>1.3445383591024743E-3</v>
      </c>
      <c r="GH383" s="834">
        <f t="shared" si="554"/>
        <v>5.2372789561089023E-4</v>
      </c>
      <c r="GI383" s="834">
        <f t="shared" si="554"/>
        <v>1.432632652488119E-3</v>
      </c>
      <c r="GJ383" s="834">
        <f t="shared" si="554"/>
        <v>2.23397616024258E-3</v>
      </c>
      <c r="GK383" s="834">
        <f t="shared" si="554"/>
        <v>8.0476199640628862E-4</v>
      </c>
      <c r="GL383" s="834">
        <f t="shared" si="554"/>
        <v>1.0210465337031022E-3</v>
      </c>
      <c r="GM383" s="59">
        <f t="shared" ref="GM383:HH383" si="555">IF(GM285=0,"",GM$97*((GM341*GM285)+GM342))</f>
        <v>3.7463309686782964E-3</v>
      </c>
      <c r="GN383" s="60">
        <f t="shared" si="555"/>
        <v>2.2985607406178954E-3</v>
      </c>
      <c r="GO383" s="60">
        <f t="shared" si="555"/>
        <v>5.916801036535811E-3</v>
      </c>
      <c r="GP383" s="60">
        <f t="shared" si="555"/>
        <v>4.3450130270436E-3</v>
      </c>
      <c r="GQ383" s="60">
        <f t="shared" si="555"/>
        <v>2.1392651330325698E-3</v>
      </c>
      <c r="GR383" s="60">
        <f t="shared" si="555"/>
        <v>5.0425837488374979E-3</v>
      </c>
      <c r="GS383" s="60">
        <f t="shared" si="555"/>
        <v>5.1061061286827312E-3</v>
      </c>
      <c r="GT383" s="60">
        <f t="shared" si="555"/>
        <v>5.1523113209142593E-3</v>
      </c>
      <c r="GU383" s="60">
        <f t="shared" si="555"/>
        <v>4.7916041520593092E-3</v>
      </c>
      <c r="GV383" s="60">
        <f t="shared" si="555"/>
        <v>1.1714859958854853E-3</v>
      </c>
      <c r="GW383" s="60">
        <f t="shared" si="555"/>
        <v>2.646618818307384E-3</v>
      </c>
      <c r="GX383" s="60">
        <f t="shared" si="555"/>
        <v>3.2398597029715259E-3</v>
      </c>
      <c r="GY383" s="60">
        <f t="shared" si="555"/>
        <v>3.3029366204826126E-3</v>
      </c>
      <c r="GZ383" s="60" t="e">
        <f t="shared" si="555"/>
        <v>#DIV/0!</v>
      </c>
      <c r="HA383" s="60">
        <f t="shared" si="555"/>
        <v>6.3761067593963664E-3</v>
      </c>
      <c r="HB383" s="60">
        <f t="shared" si="555"/>
        <v>5.4126821071788728E-3</v>
      </c>
      <c r="HC383" s="60">
        <f t="shared" si="555"/>
        <v>4.1557802804676001E-3</v>
      </c>
      <c r="HD383" s="60">
        <f t="shared" si="555"/>
        <v>6.1841769612063415E-3</v>
      </c>
      <c r="HE383" s="60">
        <f t="shared" si="555"/>
        <v>5.9057249416519736E-3</v>
      </c>
      <c r="HF383" s="60">
        <f t="shared" si="555"/>
        <v>1.2756346306042525E-3</v>
      </c>
      <c r="HG383" s="60" t="e">
        <f t="shared" si="555"/>
        <v>#DIV/0!</v>
      </c>
      <c r="HH383" s="60" t="e">
        <f t="shared" si="555"/>
        <v>#DIV/0!</v>
      </c>
      <c r="HI383" s="834">
        <f>IF(HI285=0,"",HI$97*((HI341*HI285)+HI342))</f>
        <v>2.2627562918688198E-3</v>
      </c>
    </row>
    <row r="384" spans="1:217" s="60" customFormat="1" x14ac:dyDescent="0.25">
      <c r="A384" s="66" t="s">
        <v>707</v>
      </c>
      <c r="B384" s="580"/>
      <c r="C384" s="937">
        <f t="shared" ref="C384:BA384" si="556">IF(C286=0,"",C$97*((C345*C286)+C346))</f>
        <v>4.9333470354385057E-3</v>
      </c>
      <c r="D384" s="94">
        <f t="shared" si="556"/>
        <v>4.1062474612112293E-3</v>
      </c>
      <c r="E384" s="94">
        <f t="shared" si="556"/>
        <v>7.6692958213717545E-4</v>
      </c>
      <c r="F384" s="94">
        <f t="shared" ref="F384:M384" si="557">IF(F286=0,"",F$97*((F345*F286)+F346))</f>
        <v>2.5414949402098506E-3</v>
      </c>
      <c r="G384" s="94">
        <f t="shared" si="557"/>
        <v>5.4413394766574604E-4</v>
      </c>
      <c r="H384" s="874">
        <f t="shared" si="557"/>
        <v>1.9084528823262367E-3</v>
      </c>
      <c r="I384" s="874">
        <f t="shared" si="557"/>
        <v>3.1597567314133718E-3</v>
      </c>
      <c r="J384" s="874">
        <f t="shared" si="557"/>
        <v>1.7701405549171694E-3</v>
      </c>
      <c r="K384" s="874">
        <f t="shared" si="557"/>
        <v>2.9689619637671525E-3</v>
      </c>
      <c r="L384" s="874">
        <f t="shared" si="557"/>
        <v>1.2552357068382296E-3</v>
      </c>
      <c r="M384" s="94">
        <f t="shared" si="557"/>
        <v>1.995713461222343E-3</v>
      </c>
      <c r="N384" s="94">
        <f t="shared" si="556"/>
        <v>1.7835083607148977E-3</v>
      </c>
      <c r="O384" s="94">
        <f t="shared" si="556"/>
        <v>1.1829713869069228E-3</v>
      </c>
      <c r="P384" s="94">
        <f t="shared" si="556"/>
        <v>1.6452095958138788E-3</v>
      </c>
      <c r="Q384" s="94">
        <f t="shared" si="556"/>
        <v>7.0147621979558899E-4</v>
      </c>
      <c r="R384" s="94">
        <f t="shared" si="556"/>
        <v>1.643077623859839E-3</v>
      </c>
      <c r="S384" s="874">
        <f t="shared" si="556"/>
        <v>1.3272568375235863E-3</v>
      </c>
      <c r="T384" s="1068">
        <f t="shared" si="556"/>
        <v>5.1455668836907333E-4</v>
      </c>
      <c r="U384" s="874"/>
      <c r="V384" s="874"/>
      <c r="W384" s="874"/>
      <c r="X384" s="874"/>
      <c r="Y384" s="874"/>
      <c r="AF384" s="874"/>
      <c r="AG384" s="874"/>
      <c r="AH384" s="874"/>
      <c r="AI384" s="953">
        <f t="shared" si="556"/>
        <v>8.8442071524377306E-3</v>
      </c>
      <c r="AJ384" s="874">
        <f t="shared" si="556"/>
        <v>3.8795118062166599E-4</v>
      </c>
      <c r="AK384" s="874">
        <f t="shared" si="556"/>
        <v>1.2104928551919126E-2</v>
      </c>
      <c r="AL384" s="874">
        <f t="shared" si="556"/>
        <v>5.6506664024085981E-3</v>
      </c>
      <c r="AM384" s="874">
        <f t="shared" si="556"/>
        <v>4.4835469567415227E-4</v>
      </c>
      <c r="AN384" s="1068">
        <f t="shared" si="556"/>
        <v>5.8059056014277827E-3</v>
      </c>
      <c r="AO384" s="874"/>
      <c r="AP384" s="874"/>
      <c r="AQ384" s="874"/>
      <c r="AR384" s="874"/>
      <c r="AS384" s="874"/>
      <c r="AT384" s="953">
        <f t="shared" si="556"/>
        <v>8.0307260470189419E-4</v>
      </c>
      <c r="AU384" s="874">
        <f t="shared" si="556"/>
        <v>3.4750303249889337E-4</v>
      </c>
      <c r="AV384" s="874">
        <f t="shared" si="556"/>
        <v>3.7864332102338551E-4</v>
      </c>
      <c r="AW384" s="874">
        <f t="shared" si="556"/>
        <v>7.0224237351017499E-4</v>
      </c>
      <c r="AX384" s="874">
        <f t="shared" si="556"/>
        <v>7.8623887978857736E-4</v>
      </c>
      <c r="AY384" s="94">
        <f t="shared" si="556"/>
        <v>5.3850988896817224E-4</v>
      </c>
      <c r="AZ384" s="94">
        <f t="shared" si="556"/>
        <v>5.4967559743128935E-4</v>
      </c>
      <c r="BA384" s="94">
        <f t="shared" si="556"/>
        <v>7.583191706411345E-4</v>
      </c>
      <c r="BB384" s="1070">
        <f t="shared" ref="BB384:CV384" si="558">IF(BB286=0,"",BB$97*((BB345*BB286)+BB346))</f>
        <v>8.341222336926275E-4</v>
      </c>
      <c r="BC384" s="94"/>
      <c r="BD384" s="94"/>
      <c r="BE384" s="94"/>
      <c r="BF384" s="94"/>
      <c r="BG384" s="94"/>
      <c r="BH384" s="93">
        <f t="shared" si="558"/>
        <v>1.6412345963233994E-3</v>
      </c>
      <c r="BI384" s="94">
        <f t="shared" si="558"/>
        <v>7.330226413544672E-4</v>
      </c>
      <c r="BJ384" s="94">
        <f t="shared" si="558"/>
        <v>9.4504421993171382E-4</v>
      </c>
      <c r="BK384" s="94">
        <f t="shared" si="558"/>
        <v>6.3496714715098482E-4</v>
      </c>
      <c r="BL384" s="94">
        <f t="shared" si="558"/>
        <v>5.970350486926081E-4</v>
      </c>
      <c r="BM384" s="94">
        <f>IF(BM286=0,"",BM$97*((BM345*BM286)+BM346))</f>
        <v>1.1749294784414502E-3</v>
      </c>
      <c r="BN384" s="1226">
        <f>IF(BN286=0,"",BN$97*((BN345*BN286)+BN346))</f>
        <v>6.9450835264478169E-4</v>
      </c>
      <c r="BO384" s="858">
        <v>5.3684769280329295E-2</v>
      </c>
      <c r="BP384" s="858">
        <v>0.14928838030711852</v>
      </c>
      <c r="BQ384" s="858">
        <v>7.6622665938906181E-2</v>
      </c>
      <c r="BR384" s="858">
        <v>4.3494244685889263E-2</v>
      </c>
      <c r="BS384" s="1173">
        <v>2.4433619201126647E-2</v>
      </c>
      <c r="BT384" s="858"/>
      <c r="BU384" s="858"/>
      <c r="BV384" s="858"/>
      <c r="BW384" s="858"/>
      <c r="BX384" s="858"/>
      <c r="BY384" s="937">
        <f t="shared" si="558"/>
        <v>1.2901922331546235E-3</v>
      </c>
      <c r="BZ384" s="94">
        <f t="shared" si="558"/>
        <v>9.0147695520159676E-4</v>
      </c>
      <c r="CA384" s="94">
        <f t="shared" si="558"/>
        <v>8.7528912993809068E-4</v>
      </c>
      <c r="CB384" s="94">
        <f t="shared" si="558"/>
        <v>1.0655047779424393E-3</v>
      </c>
      <c r="CC384" s="1070">
        <f t="shared" si="558"/>
        <v>2.2499767846674906E-3</v>
      </c>
      <c r="CD384" s="94"/>
      <c r="CE384" s="94"/>
      <c r="CF384" s="94"/>
      <c r="CG384" s="94"/>
      <c r="CH384" s="94"/>
      <c r="CI384" s="94"/>
      <c r="CJ384" s="94"/>
      <c r="CK384" s="93">
        <f t="shared" si="558"/>
        <v>1.075684219001264E-4</v>
      </c>
      <c r="CL384" s="94">
        <f>IF(CL286=0,"",CL$97*((CL345*CL286)+CL346))</f>
        <v>5.9137730756430326E-4</v>
      </c>
      <c r="CM384" s="94">
        <f t="shared" si="558"/>
        <v>3.4158356653315894E-4</v>
      </c>
      <c r="CN384" s="94">
        <f t="shared" si="558"/>
        <v>7.2798969770879123E-5</v>
      </c>
      <c r="CO384" s="1070">
        <f t="shared" si="558"/>
        <v>2.7382397781973753E-4</v>
      </c>
      <c r="CP384" s="94"/>
      <c r="CQ384" s="94"/>
      <c r="CR384" s="94"/>
      <c r="CS384" s="94"/>
      <c r="CT384" s="94"/>
      <c r="CU384" s="93">
        <f t="shared" si="558"/>
        <v>1.3482333014017647E-2</v>
      </c>
      <c r="CV384" s="94">
        <f t="shared" si="558"/>
        <v>1.1387689621989976E-3</v>
      </c>
      <c r="CW384" s="94">
        <f>IF(CW286=0,"",CW$97*((CW345*CW286)+CW346))</f>
        <v>1.5503341530250363E-2</v>
      </c>
      <c r="CX384" s="1070">
        <f>IF(CX286=0,"",CX$97*((CX345*CX286)+CX346))</f>
        <v>7.7558051157520114E-3</v>
      </c>
      <c r="DD384" s="979"/>
      <c r="DE384" s="858">
        <v>0.60097253698801623</v>
      </c>
      <c r="DF384" s="858">
        <v>0</v>
      </c>
      <c r="DG384" s="858">
        <v>0</v>
      </c>
      <c r="DH384" s="858">
        <v>8.1721416235001038E-2</v>
      </c>
      <c r="DI384" s="858">
        <v>5.3638152270247506E-2</v>
      </c>
      <c r="DJ384" s="858">
        <v>0.25876105879772721</v>
      </c>
      <c r="DK384" s="858">
        <v>9.3519538433931515E-2</v>
      </c>
      <c r="DL384" s="1120">
        <v>0.55373874620401864</v>
      </c>
      <c r="DM384" s="858"/>
      <c r="DN384" s="858"/>
      <c r="DO384" s="858"/>
      <c r="DP384" s="858"/>
      <c r="DQ384" s="858"/>
      <c r="DR384" s="1006">
        <v>1.0966052818794016</v>
      </c>
      <c r="DS384" s="858">
        <v>0.16705586594075761</v>
      </c>
      <c r="DT384" s="858">
        <v>0.5061249346551363</v>
      </c>
      <c r="DU384" s="858">
        <v>1.1260977990130754</v>
      </c>
      <c r="DV384" s="858">
        <v>0.97711189113915908</v>
      </c>
      <c r="DW384" s="858">
        <v>4.31420653751695E-2</v>
      </c>
      <c r="DX384" s="1120">
        <v>6.3456418059200798E-2</v>
      </c>
      <c r="DY384" s="858"/>
      <c r="DZ384" s="858"/>
      <c r="EA384" s="858"/>
      <c r="EB384" s="858"/>
      <c r="EC384" s="858"/>
      <c r="ED384" s="93">
        <f>IF(ED286=0,"",ED$97*((ED345*ED286)+ED346))</f>
        <v>5.6136506611158027E-4</v>
      </c>
      <c r="EE384" s="858">
        <v>0.38550805754389456</v>
      </c>
      <c r="EF384" s="858">
        <v>0.2099409777372104</v>
      </c>
      <c r="EG384" s="858">
        <v>0.61149712130329525</v>
      </c>
      <c r="EH384" s="858">
        <v>0.81920403513949502</v>
      </c>
      <c r="EI384" s="858">
        <v>0.13448687363746054</v>
      </c>
      <c r="EJ384" s="858">
        <v>6.0499084151409387E-2</v>
      </c>
      <c r="EK384" s="858">
        <v>1.0350467367682108</v>
      </c>
      <c r="EL384" s="1120">
        <v>0.94223854289799513</v>
      </c>
      <c r="EM384" s="858"/>
      <c r="EN384" s="858"/>
      <c r="ER384" s="1253"/>
      <c r="ES384" s="93">
        <f>IF(ES286=0,"",ES$97*((ES345*ES286)+ES346))</f>
        <v>1.8593037323561963E-4</v>
      </c>
      <c r="ET384" s="94">
        <f>IF(ET286=0,"",ET$97*((ET345*ET286)+ET346))</f>
        <v>2.8470044074876819E-4</v>
      </c>
      <c r="EU384" s="94">
        <f>IF(EU286=0,"",EU$97*((EU345*EU286)+EU346))</f>
        <v>9.0888272187465588E-5</v>
      </c>
      <c r="EV384" s="94"/>
      <c r="EW384" s="1131"/>
      <c r="EX384" s="66" t="s">
        <v>707</v>
      </c>
      <c r="EY384" s="262">
        <f t="shared" ref="EY384:FO384" si="559">IF(EY286=0,"",EY$97*((EY345*EY286)+EY346))</f>
        <v>4.0188315293573355E-2</v>
      </c>
      <c r="EZ384" s="262">
        <f t="shared" si="559"/>
        <v>6.7255199745793942E-2</v>
      </c>
      <c r="FA384" s="262">
        <f t="shared" si="559"/>
        <v>5.4690264944501965E-2</v>
      </c>
      <c r="FB384" s="262">
        <f t="shared" si="559"/>
        <v>3.0886124468272821E-2</v>
      </c>
      <c r="FC384" s="262">
        <f t="shared" si="559"/>
        <v>3.1222167351829703E-2</v>
      </c>
      <c r="FD384" s="262">
        <f t="shared" si="559"/>
        <v>5.2039363360724261E-2</v>
      </c>
      <c r="FE384" s="262">
        <f t="shared" si="559"/>
        <v>1.3006965502020237E-2</v>
      </c>
      <c r="FF384" s="262">
        <f t="shared" si="559"/>
        <v>7.347033601205849E-2</v>
      </c>
      <c r="FG384" s="262">
        <f t="shared" si="559"/>
        <v>5.8000460910334048E-2</v>
      </c>
      <c r="FH384" s="262">
        <f t="shared" si="559"/>
        <v>5.9967206364294888E-2</v>
      </c>
      <c r="FI384" s="262">
        <f t="shared" si="559"/>
        <v>6.2648521729159523E-2</v>
      </c>
      <c r="FJ384" s="262">
        <f t="shared" si="559"/>
        <v>6.7086261678054079E-2</v>
      </c>
      <c r="FK384" s="262">
        <f t="shared" si="559"/>
        <v>7.8746748992958304E-2</v>
      </c>
      <c r="FL384" s="262">
        <f t="shared" si="559"/>
        <v>6.1542519936437605E-2</v>
      </c>
      <c r="FM384" s="262">
        <f t="shared" si="559"/>
        <v>5.6798736265026857E-2</v>
      </c>
      <c r="FN384" s="262">
        <f t="shared" si="559"/>
        <v>6.1436954095411375E-2</v>
      </c>
      <c r="FO384" s="262">
        <f t="shared" si="559"/>
        <v>7.3836596061517004E-2</v>
      </c>
      <c r="FP384" s="262" t="str">
        <f t="shared" ref="FP384:FQ384" si="560">IF(FP286=0,"",FP$97*((FP345*FP286)+FP346))</f>
        <v/>
      </c>
      <c r="FQ384" s="1387" t="str">
        <f t="shared" si="560"/>
        <v/>
      </c>
      <c r="FR384" s="834">
        <f t="shared" ref="FR384:GL384" si="561">IF(FR286=0,"",FR$97*((FR345*FR286)+FR346))</f>
        <v>1.4503691344319451E-3</v>
      </c>
      <c r="FS384" s="834">
        <f t="shared" si="561"/>
        <v>4.2286274034370255E-3</v>
      </c>
      <c r="FT384" s="834">
        <f t="shared" si="561"/>
        <v>5.1840176740424772E-3</v>
      </c>
      <c r="FU384" s="834">
        <f t="shared" si="561"/>
        <v>3.4771891348530674E-3</v>
      </c>
      <c r="FV384" s="834" t="str">
        <f t="shared" si="561"/>
        <v/>
      </c>
      <c r="FW384" s="834">
        <f t="shared" si="561"/>
        <v>4.1238981730395792E-3</v>
      </c>
      <c r="FX384" s="834">
        <f t="shared" si="561"/>
        <v>1.3434453217156583E-2</v>
      </c>
      <c r="FY384" s="834">
        <f t="shared" si="561"/>
        <v>1.5250329987751756E-3</v>
      </c>
      <c r="FZ384" s="834">
        <f t="shared" si="561"/>
        <v>6.0845333584662016E-3</v>
      </c>
      <c r="GA384" s="834">
        <f t="shared" si="561"/>
        <v>7.610336941194718E-4</v>
      </c>
      <c r="GB384" s="834">
        <f t="shared" si="561"/>
        <v>3.6255709782995194E-3</v>
      </c>
      <c r="GC384" s="834">
        <f t="shared" si="561"/>
        <v>2.9139636927826222E-2</v>
      </c>
      <c r="GD384" s="834">
        <f t="shared" si="561"/>
        <v>2.1133621672020424E-2</v>
      </c>
      <c r="GE384" s="834">
        <f t="shared" si="561"/>
        <v>1.0208117384666964E-2</v>
      </c>
      <c r="GF384" s="834">
        <f t="shared" si="561"/>
        <v>6.0019016725634481E-3</v>
      </c>
      <c r="GG384" s="834">
        <f t="shared" si="561"/>
        <v>9.468608868427205E-3</v>
      </c>
      <c r="GH384" s="834">
        <f t="shared" si="561"/>
        <v>4.7756786858896127E-3</v>
      </c>
      <c r="GI384" s="834">
        <f t="shared" si="561"/>
        <v>1.1974393449747879E-2</v>
      </c>
      <c r="GJ384" s="834">
        <f t="shared" si="561"/>
        <v>2.2326355046149373E-3</v>
      </c>
      <c r="GK384" s="834">
        <f t="shared" si="561"/>
        <v>1.7303822593784585E-3</v>
      </c>
      <c r="GL384" s="834">
        <f t="shared" si="561"/>
        <v>1.6460206319448122E-3</v>
      </c>
      <c r="GM384" s="59">
        <f t="shared" ref="GM384:HH384" si="562">IF(GM286=0,"",GM$97*((GM345*GM286)+GM346))</f>
        <v>1.3600581057076979E-2</v>
      </c>
      <c r="GN384" s="60">
        <f t="shared" si="562"/>
        <v>1.4408858018495105E-2</v>
      </c>
      <c r="GO384" s="60">
        <f t="shared" si="562"/>
        <v>1.4505755361244809E-2</v>
      </c>
      <c r="GP384" s="60">
        <f t="shared" si="562"/>
        <v>3.0986209712966398E-2</v>
      </c>
      <c r="GQ384" s="60">
        <f t="shared" si="562"/>
        <v>1.5732669686447504E-2</v>
      </c>
      <c r="GR384" s="60">
        <f t="shared" si="562"/>
        <v>2.9135484782315747E-2</v>
      </c>
      <c r="GS384" s="60">
        <f t="shared" si="562"/>
        <v>4.0045558330389107E-2</v>
      </c>
      <c r="GT384" s="60">
        <f t="shared" si="562"/>
        <v>1.4922943110958499E-2</v>
      </c>
      <c r="GU384" s="60">
        <f t="shared" si="562"/>
        <v>3.949561277084556E-2</v>
      </c>
      <c r="GV384" s="60">
        <f t="shared" si="562"/>
        <v>1.0999395283319209E-2</v>
      </c>
      <c r="GW384" s="60">
        <f t="shared" si="562"/>
        <v>8.1165273543080986E-3</v>
      </c>
      <c r="GX384" s="60">
        <f t="shared" si="562"/>
        <v>1.3914096877610303E-2</v>
      </c>
      <c r="GY384" s="60">
        <f t="shared" si="562"/>
        <v>2.0023430678278376E-2</v>
      </c>
      <c r="GZ384" s="60" t="e">
        <f t="shared" si="562"/>
        <v>#DIV/0!</v>
      </c>
      <c r="HA384" s="60">
        <f t="shared" si="562"/>
        <v>1.4149510364852522E-2</v>
      </c>
      <c r="HB384" s="60">
        <f t="shared" si="562"/>
        <v>1.0189472371956875E-2</v>
      </c>
      <c r="HC384" s="60">
        <f t="shared" si="562"/>
        <v>1.2479084942978245E-2</v>
      </c>
      <c r="HD384" s="60">
        <f t="shared" si="562"/>
        <v>1.3886160619887209E-2</v>
      </c>
      <c r="HE384" s="60">
        <f t="shared" si="562"/>
        <v>8.023437341667437E-3</v>
      </c>
      <c r="HF384" s="60">
        <f t="shared" si="562"/>
        <v>1.8305134928862982E-3</v>
      </c>
      <c r="HG384" s="60" t="e">
        <f t="shared" si="562"/>
        <v>#DIV/0!</v>
      </c>
      <c r="HH384" s="60" t="e">
        <f t="shared" si="562"/>
        <v>#DIV/0!</v>
      </c>
      <c r="HI384" s="834">
        <f>IF(HI286=0,"",HI$97*((HI345*HI286)+HI346))</f>
        <v>1.2586399041854992E-2</v>
      </c>
    </row>
    <row r="385" spans="1:217" s="60" customFormat="1" x14ac:dyDescent="0.25">
      <c r="A385" s="66" t="s">
        <v>708</v>
      </c>
      <c r="B385" s="580"/>
      <c r="C385" s="937">
        <f t="shared" ref="C385:BA385" si="563">IF(C287=0,"",C$97*((C343*C287)+C344))</f>
        <v>1.1043528283320705E-3</v>
      </c>
      <c r="D385" s="94">
        <f t="shared" si="563"/>
        <v>1.377220231427145E-3</v>
      </c>
      <c r="E385" s="94">
        <f t="shared" si="563"/>
        <v>1.0738252520981473E-3</v>
      </c>
      <c r="F385" s="94">
        <f t="shared" ref="F385:M385" si="564">IF(F287=0,"",F$97*((F343*F287)+F344))</f>
        <v>9.8403335382605314E-4</v>
      </c>
      <c r="G385" s="94">
        <f t="shared" si="564"/>
        <v>3.573771446790749E-4</v>
      </c>
      <c r="H385" s="874">
        <f t="shared" si="564"/>
        <v>7.6216063969575211E-4</v>
      </c>
      <c r="I385" s="874">
        <f t="shared" si="564"/>
        <v>3.5229457626715879E-4</v>
      </c>
      <c r="J385" s="874">
        <f t="shared" si="564"/>
        <v>2.7296252302709724E-4</v>
      </c>
      <c r="K385" s="874">
        <f t="shared" si="564"/>
        <v>1.0163878113183678E-3</v>
      </c>
      <c r="L385" s="874">
        <f t="shared" si="564"/>
        <v>1.1293202559276591E-3</v>
      </c>
      <c r="M385" s="94">
        <f t="shared" si="564"/>
        <v>1.1335729834719953E-3</v>
      </c>
      <c r="N385" s="94">
        <f t="shared" si="563"/>
        <v>4.9405144024710474E-4</v>
      </c>
      <c r="O385" s="94">
        <f t="shared" si="563"/>
        <v>4.38910496773105E-4</v>
      </c>
      <c r="P385" s="94">
        <f t="shared" si="563"/>
        <v>1.033800389001029E-3</v>
      </c>
      <c r="Q385" s="94">
        <f t="shared" si="563"/>
        <v>3.5139971102590917E-4</v>
      </c>
      <c r="R385" s="94">
        <f t="shared" si="563"/>
        <v>9.9240002522975562E-4</v>
      </c>
      <c r="S385" s="874">
        <f t="shared" si="563"/>
        <v>3.1563511806213212E-3</v>
      </c>
      <c r="T385" s="1068">
        <f t="shared" si="563"/>
        <v>1.1524510832858451E-3</v>
      </c>
      <c r="U385" s="874"/>
      <c r="V385" s="874"/>
      <c r="W385" s="874"/>
      <c r="X385" s="874"/>
      <c r="Y385" s="874"/>
      <c r="AF385" s="874"/>
      <c r="AG385" s="874"/>
      <c r="AH385" s="874"/>
      <c r="AI385" s="953">
        <f t="shared" si="563"/>
        <v>4.5741037044836931E-3</v>
      </c>
      <c r="AJ385" s="874">
        <f t="shared" si="563"/>
        <v>1.9233214062890582E-4</v>
      </c>
      <c r="AK385" s="874">
        <f t="shared" si="563"/>
        <v>7.2425202408503185E-3</v>
      </c>
      <c r="AL385" s="874">
        <f t="shared" si="563"/>
        <v>3.3656139009465885E-3</v>
      </c>
      <c r="AM385" s="874">
        <f t="shared" si="563"/>
        <v>1.6204728316337883E-4</v>
      </c>
      <c r="AN385" s="1068">
        <f t="shared" si="563"/>
        <v>3.6772779505274229E-3</v>
      </c>
      <c r="AO385" s="874"/>
      <c r="AP385" s="874"/>
      <c r="AQ385" s="874"/>
      <c r="AR385" s="874"/>
      <c r="AS385" s="874"/>
      <c r="AT385" s="953">
        <f t="shared" si="563"/>
        <v>7.6630864537627656E-4</v>
      </c>
      <c r="AU385" s="874">
        <f t="shared" si="563"/>
        <v>5.7545987109496348E-4</v>
      </c>
      <c r="AV385" s="874">
        <f t="shared" si="563"/>
        <v>1.7938086817113959E-4</v>
      </c>
      <c r="AW385" s="874">
        <f t="shared" si="563"/>
        <v>2.071364696279427E-4</v>
      </c>
      <c r="AX385" s="874">
        <f t="shared" si="563"/>
        <v>1.7189954127416269E-4</v>
      </c>
      <c r="AY385" s="94">
        <f t="shared" si="563"/>
        <v>2.5477370819963188E-4</v>
      </c>
      <c r="AZ385" s="94">
        <f t="shared" si="563"/>
        <v>2.360331276472417E-4</v>
      </c>
      <c r="BA385" s="94">
        <f t="shared" si="563"/>
        <v>2.7663398961054166E-4</v>
      </c>
      <c r="BB385" s="1070">
        <f t="shared" ref="BB385:CV385" si="565">IF(BB287=0,"",BB$97*((BB343*BB287)+BB344))</f>
        <v>6.9525573656447129E-4</v>
      </c>
      <c r="BC385" s="94"/>
      <c r="BD385" s="94"/>
      <c r="BE385" s="94"/>
      <c r="BF385" s="94"/>
      <c r="BG385" s="94"/>
      <c r="BH385" s="93">
        <f t="shared" si="565"/>
        <v>3.6214644265014748E-4</v>
      </c>
      <c r="BI385" s="94">
        <f t="shared" si="565"/>
        <v>2.8382498027752556E-4</v>
      </c>
      <c r="BJ385" s="94">
        <f t="shared" si="565"/>
        <v>3.1859386260226999E-4</v>
      </c>
      <c r="BK385" s="94">
        <f t="shared" si="565"/>
        <v>2.2132886763333935E-4</v>
      </c>
      <c r="BL385" s="94">
        <f t="shared" si="565"/>
        <v>8.4375256383619889E-4</v>
      </c>
      <c r="BM385" s="94">
        <f>IF(BM287=0,"",BM$97*((BM343*BM287)+BM344))</f>
        <v>3.9441306845972788E-4</v>
      </c>
      <c r="BN385" s="1226">
        <f>IF(BN287=0,"",BN$97*((BN343*BN287)+BN344))</f>
        <v>2.7748575887494222E-4</v>
      </c>
      <c r="BO385" s="858">
        <v>0.12920838619666325</v>
      </c>
      <c r="BP385" s="858">
        <v>0.27600596509276404</v>
      </c>
      <c r="BQ385" s="858">
        <v>0.2259865468726</v>
      </c>
      <c r="BR385" s="858">
        <v>0.13765159505956753</v>
      </c>
      <c r="BS385" s="1173">
        <v>0.12852775891641888</v>
      </c>
      <c r="BT385" s="858"/>
      <c r="BU385" s="858"/>
      <c r="BV385" s="858"/>
      <c r="BW385" s="858"/>
      <c r="BX385" s="858"/>
      <c r="BY385" s="937">
        <f t="shared" si="565"/>
        <v>1.0910199272453698E-3</v>
      </c>
      <c r="BZ385" s="94">
        <f t="shared" si="565"/>
        <v>7.6330072975968092E-4</v>
      </c>
      <c r="CA385" s="94">
        <f t="shared" si="565"/>
        <v>9.4904045926315155E-4</v>
      </c>
      <c r="CB385" s="94">
        <f t="shared" si="565"/>
        <v>1.0450018666579002E-3</v>
      </c>
      <c r="CC385" s="1070">
        <f t="shared" si="565"/>
        <v>1.5073722109084304E-3</v>
      </c>
      <c r="CD385" s="94"/>
      <c r="CE385" s="94"/>
      <c r="CF385" s="94"/>
      <c r="CG385" s="94"/>
      <c r="CH385" s="94"/>
      <c r="CI385" s="94"/>
      <c r="CJ385" s="94"/>
      <c r="CK385" s="93">
        <f t="shared" si="565"/>
        <v>3.666515939208362E-5</v>
      </c>
      <c r="CL385" s="94">
        <f>IF(CL287=0,"",CL$97*((CL343*CL287)+CL344))</f>
        <v>5.3010826496622744E-5</v>
      </c>
      <c r="CM385" s="94">
        <f t="shared" si="565"/>
        <v>1.5416938625697476E-4</v>
      </c>
      <c r="CN385" s="94">
        <f t="shared" si="565"/>
        <v>2.8631646226203009E-5</v>
      </c>
      <c r="CO385" s="1070">
        <f t="shared" si="565"/>
        <v>1.9422429816487506E-4</v>
      </c>
      <c r="CP385" s="94"/>
      <c r="CQ385" s="94"/>
      <c r="CR385" s="94"/>
      <c r="CS385" s="94"/>
      <c r="CT385" s="94"/>
      <c r="CU385" s="93">
        <f t="shared" si="565"/>
        <v>3.0138233462647492E-3</v>
      </c>
      <c r="CV385" s="94">
        <f t="shared" si="565"/>
        <v>2.818842489025149E-4</v>
      </c>
      <c r="CW385" s="94">
        <f>IF(CW287=0,"",CW$97*((CW343*CW287)+CW344))</f>
        <v>2.3286832597104526E-3</v>
      </c>
      <c r="CX385" s="1070">
        <f>IF(CX287=0,"",CX$97*((CX343*CX287)+CX344))</f>
        <v>4.6809064662148807E-4</v>
      </c>
      <c r="DD385" s="979"/>
      <c r="DE385" s="858">
        <v>1.3994991424308489</v>
      </c>
      <c r="DF385" s="858">
        <v>0.12167945329971097</v>
      </c>
      <c r="DG385" s="858">
        <v>0.12167945329971097</v>
      </c>
      <c r="DH385" s="858">
        <v>0.16742550477950885</v>
      </c>
      <c r="DI385" s="858">
        <v>0.12440548469795007</v>
      </c>
      <c r="DJ385" s="858">
        <v>0.33346820941474964</v>
      </c>
      <c r="DK385" s="858">
        <v>0.13948410301773401</v>
      </c>
      <c r="DL385" s="1120">
        <v>0.31820555542657403</v>
      </c>
      <c r="DM385" s="858"/>
      <c r="DN385" s="858"/>
      <c r="DO385" s="858"/>
      <c r="DP385" s="858"/>
      <c r="DQ385" s="858"/>
      <c r="DR385" s="1006">
        <v>0.79541968324007173</v>
      </c>
      <c r="DS385" s="858">
        <v>0.26593660678265174</v>
      </c>
      <c r="DT385" s="858">
        <v>0.34155211568276272</v>
      </c>
      <c r="DU385" s="858">
        <v>0.87250401058263616</v>
      </c>
      <c r="DV385" s="858">
        <v>0.85729654117692011</v>
      </c>
      <c r="DW385" s="858">
        <v>0.13408174901119185</v>
      </c>
      <c r="DX385" s="1120">
        <v>0.18268450039683587</v>
      </c>
      <c r="DY385" s="858"/>
      <c r="DZ385" s="858"/>
      <c r="EA385" s="858"/>
      <c r="EB385" s="858"/>
      <c r="EC385" s="858"/>
      <c r="ED385" s="93">
        <f>IF(ED287=0,"",ED$97*((ED343*ED287)+ED344))</f>
        <v>7.9017379702721628E-4</v>
      </c>
      <c r="EE385" s="858">
        <v>0.326074223804111</v>
      </c>
      <c r="EF385" s="858">
        <v>0.40794625026821596</v>
      </c>
      <c r="EG385" s="858">
        <v>0.97329712043543892</v>
      </c>
      <c r="EH385" s="858">
        <v>1.0896825700394142</v>
      </c>
      <c r="EI385" s="858">
        <v>0.25006886302291431</v>
      </c>
      <c r="EJ385" s="858">
        <v>0.23082880070516443</v>
      </c>
      <c r="EK385" s="858">
        <v>1.6503741279851483</v>
      </c>
      <c r="EL385" s="1120">
        <v>1.5732271585559163</v>
      </c>
      <c r="EM385" s="858"/>
      <c r="EN385" s="858"/>
      <c r="ER385" s="1253"/>
      <c r="ES385" s="93">
        <f>IF(ES287=0,"",ES$97*((ES343*ES287)+ES344))</f>
        <v>5.1290939969947071E-5</v>
      </c>
      <c r="ET385" s="94">
        <f>IF(ET287=0,"",ET$97*((ET343*ET287)+ET344))</f>
        <v>1.1395145746998094E-4</v>
      </c>
      <c r="EU385" s="94">
        <f>IF(EU287=0,"",EU$97*((EU343*EU287)+EU344))</f>
        <v>3.593550955667569E-5</v>
      </c>
      <c r="EV385" s="94"/>
      <c r="EW385" s="1131"/>
      <c r="EX385" s="66" t="s">
        <v>708</v>
      </c>
      <c r="EY385" s="262">
        <f t="shared" ref="EY385:FO385" si="566">IF(EY287=0,"",EY$97*((EY343*EY287)+EY344))</f>
        <v>1.0883438822653841E-2</v>
      </c>
      <c r="EZ385" s="262">
        <f t="shared" si="566"/>
        <v>2.6923973609244943E-2</v>
      </c>
      <c r="FA385" s="262">
        <f t="shared" si="566"/>
        <v>1.8279134254972233E-2</v>
      </c>
      <c r="FB385" s="262">
        <f t="shared" si="566"/>
        <v>9.9453594655401108E-3</v>
      </c>
      <c r="FC385" s="262">
        <f t="shared" si="566"/>
        <v>1.0504821964234055E-2</v>
      </c>
      <c r="FD385" s="262">
        <f t="shared" si="566"/>
        <v>1.6329337626867734E-2</v>
      </c>
      <c r="FE385" s="262">
        <f t="shared" si="566"/>
        <v>2.8104946268151234E-3</v>
      </c>
      <c r="FF385" s="262">
        <f t="shared" si="566"/>
        <v>2.5309259710824917E-2</v>
      </c>
      <c r="FG385" s="262">
        <f t="shared" si="566"/>
        <v>2.1669147200917602E-2</v>
      </c>
      <c r="FH385" s="262">
        <f t="shared" si="566"/>
        <v>2.2986330484974837E-2</v>
      </c>
      <c r="FI385" s="262">
        <f t="shared" si="566"/>
        <v>1.8319723760663272E-2</v>
      </c>
      <c r="FJ385" s="262">
        <f t="shared" si="566"/>
        <v>2.3662894531694584E-2</v>
      </c>
      <c r="FK385" s="262">
        <f t="shared" si="566"/>
        <v>2.5795203218779227E-2</v>
      </c>
      <c r="FL385" s="262">
        <f t="shared" si="566"/>
        <v>1.7313408533174503E-2</v>
      </c>
      <c r="FM385" s="262">
        <f t="shared" si="566"/>
        <v>1.8129988607934557E-2</v>
      </c>
      <c r="FN385" s="262">
        <f t="shared" si="566"/>
        <v>1.5226662832613666E-2</v>
      </c>
      <c r="FO385" s="262">
        <f t="shared" si="566"/>
        <v>2.5617551698462214E-2</v>
      </c>
      <c r="FP385" s="262" t="str">
        <f t="shared" ref="FP385:FQ385" si="567">IF(FP287=0,"",FP$97*((FP343*FP287)+FP344))</f>
        <v/>
      </c>
      <c r="FQ385" s="1387" t="str">
        <f t="shared" si="567"/>
        <v/>
      </c>
      <c r="FR385" s="834">
        <f t="shared" ref="FR385:GL385" si="568">IF(FR287=0,"",FR$97*((FR343*FR287)+FR344))</f>
        <v>1.4064100842933437E-3</v>
      </c>
      <c r="FS385" s="834">
        <f t="shared" si="568"/>
        <v>2.7105620771865546E-3</v>
      </c>
      <c r="FT385" s="834">
        <f t="shared" si="568"/>
        <v>3.1274883175772396E-3</v>
      </c>
      <c r="FU385" s="834">
        <f t="shared" si="568"/>
        <v>2.1106156237750673E-3</v>
      </c>
      <c r="FV385" s="834" t="str">
        <f t="shared" si="568"/>
        <v/>
      </c>
      <c r="FW385" s="834">
        <f t="shared" si="568"/>
        <v>2.3847304365796776E-3</v>
      </c>
      <c r="FX385" s="834">
        <f t="shared" si="568"/>
        <v>6.3012749727073512E-3</v>
      </c>
      <c r="FY385" s="834">
        <f t="shared" si="568"/>
        <v>1.421690892790336E-3</v>
      </c>
      <c r="FZ385" s="834">
        <f t="shared" si="568"/>
        <v>2.7110826223295773E-3</v>
      </c>
      <c r="GA385" s="834">
        <f t="shared" si="568"/>
        <v>4.3528320342712981E-4</v>
      </c>
      <c r="GB385" s="834">
        <f t="shared" si="568"/>
        <v>2.4459023547887837E-3</v>
      </c>
      <c r="GC385" s="834">
        <f t="shared" si="568"/>
        <v>1.5768285671582699E-2</v>
      </c>
      <c r="GD385" s="834">
        <f t="shared" si="568"/>
        <v>1.210334479554981E-2</v>
      </c>
      <c r="GE385" s="834">
        <f t="shared" si="568"/>
        <v>5.5832583543569559E-3</v>
      </c>
      <c r="GF385" s="834">
        <f t="shared" si="568"/>
        <v>2.1589485508726382E-3</v>
      </c>
      <c r="GG385" s="834">
        <f t="shared" si="568"/>
        <v>3.6789826165764122E-3</v>
      </c>
      <c r="GH385" s="834">
        <f t="shared" si="568"/>
        <v>1.9556832570725058E-3</v>
      </c>
      <c r="GI385" s="834">
        <f t="shared" si="568"/>
        <v>6.2162495467555524E-3</v>
      </c>
      <c r="GJ385" s="834">
        <f t="shared" si="568"/>
        <v>1.2992247244317323E-3</v>
      </c>
      <c r="GK385" s="834">
        <f t="shared" si="568"/>
        <v>1.6564722190295028E-3</v>
      </c>
      <c r="GL385" s="834">
        <f t="shared" si="568"/>
        <v>1.5329241025782816E-3</v>
      </c>
      <c r="GM385" s="59">
        <f t="shared" ref="GM385:HH385" si="569">IF(GM287=0,"",GM$97*((GM343*GM287)+GM344))</f>
        <v>7.1910852188545602E-3</v>
      </c>
      <c r="GN385" s="60">
        <f t="shared" si="569"/>
        <v>7.9572160744347375E-3</v>
      </c>
      <c r="GO385" s="60">
        <f t="shared" si="569"/>
        <v>6.966552694597488E-3</v>
      </c>
      <c r="GP385" s="60">
        <f t="shared" si="569"/>
        <v>1.4640866854227082E-2</v>
      </c>
      <c r="GQ385" s="60">
        <f t="shared" si="569"/>
        <v>8.6358694419198211E-3</v>
      </c>
      <c r="GR385" s="60">
        <f t="shared" si="569"/>
        <v>1.6929565322023991E-2</v>
      </c>
      <c r="GS385" s="60">
        <f t="shared" si="569"/>
        <v>2.2507736802162063E-2</v>
      </c>
      <c r="GT385" s="60">
        <f t="shared" si="569"/>
        <v>6.7924712856997889E-3</v>
      </c>
      <c r="GU385" s="60">
        <f t="shared" si="569"/>
        <v>1.824355132486483E-2</v>
      </c>
      <c r="GV385" s="60">
        <f t="shared" si="569"/>
        <v>5.8336343477821961E-3</v>
      </c>
      <c r="GW385" s="60">
        <f t="shared" si="569"/>
        <v>5.2535663681880429E-3</v>
      </c>
      <c r="GX385" s="60">
        <f t="shared" si="569"/>
        <v>7.9262037005979908E-3</v>
      </c>
      <c r="GY385" s="60">
        <f t="shared" si="569"/>
        <v>1.0203395363864606E-2</v>
      </c>
      <c r="GZ385" s="60" t="e">
        <f t="shared" si="569"/>
        <v>#DIV/0!</v>
      </c>
      <c r="HA385" s="60">
        <f t="shared" si="569"/>
        <v>7.0220854610657307E-3</v>
      </c>
      <c r="HB385" s="60">
        <f t="shared" si="569"/>
        <v>3.9462273806003942E-3</v>
      </c>
      <c r="HC385" s="60">
        <f t="shared" si="569"/>
        <v>6.2597100739445041E-3</v>
      </c>
      <c r="HD385" s="60">
        <f t="shared" si="569"/>
        <v>6.4190056039223412E-3</v>
      </c>
      <c r="HE385" s="60">
        <f t="shared" si="569"/>
        <v>4.5968042400470034E-3</v>
      </c>
      <c r="HF385" s="60">
        <f t="shared" si="569"/>
        <v>9.8852408370573327E-4</v>
      </c>
      <c r="HG385" s="60" t="e">
        <f t="shared" si="569"/>
        <v>#DIV/0!</v>
      </c>
      <c r="HH385" s="60" t="e">
        <f t="shared" si="569"/>
        <v>#DIV/0!</v>
      </c>
      <c r="HI385" s="834">
        <f>IF(HI287=0,"",HI$97*((HI343*HI287)+HI344))</f>
        <v>1.0732704801037095E-2</v>
      </c>
    </row>
    <row r="386" spans="1:217" s="60" customFormat="1" x14ac:dyDescent="0.25">
      <c r="A386" s="66" t="s">
        <v>709</v>
      </c>
      <c r="B386" s="234"/>
      <c r="C386" s="937">
        <f t="shared" ref="C386:BA386" si="570">IF(C288=0,"",C$97*((C345*C288)+C346))</f>
        <v>1.878542066705003E-2</v>
      </c>
      <c r="D386" s="94">
        <f t="shared" si="570"/>
        <v>1.4684433875233846E-2</v>
      </c>
      <c r="E386" s="94">
        <f t="shared" si="570"/>
        <v>3.491430930265675E-3</v>
      </c>
      <c r="F386" s="94">
        <f t="shared" ref="F386:M386" si="571">IF(F288=0,"",F$97*((F345*F288)+F346))</f>
        <v>9.1118811764503514E-3</v>
      </c>
      <c r="G386" s="94">
        <f t="shared" si="571"/>
        <v>3.0756277332253455E-3</v>
      </c>
      <c r="H386" s="874">
        <f t="shared" si="571"/>
        <v>7.7001299620881375E-3</v>
      </c>
      <c r="I386" s="874">
        <f t="shared" si="571"/>
        <v>6.6343647240907572E-3</v>
      </c>
      <c r="J386" s="874">
        <f t="shared" si="571"/>
        <v>7.3205717893564488E-3</v>
      </c>
      <c r="K386" s="874">
        <f t="shared" si="571"/>
        <v>4.3553364385836837E-3</v>
      </c>
      <c r="L386" s="874">
        <f t="shared" si="571"/>
        <v>5.4703609998182235E-3</v>
      </c>
      <c r="M386" s="94">
        <f t="shared" si="571"/>
        <v>7.3920245766167002E-3</v>
      </c>
      <c r="N386" s="94">
        <f t="shared" si="570"/>
        <v>9.157108324606613E-3</v>
      </c>
      <c r="O386" s="94">
        <f t="shared" si="570"/>
        <v>1.1243177848620568E-2</v>
      </c>
      <c r="P386" s="94">
        <f t="shared" si="570"/>
        <v>7.547756242130446E-3</v>
      </c>
      <c r="Q386" s="94">
        <f t="shared" si="570"/>
        <v>6.0053830796937121E-3</v>
      </c>
      <c r="R386" s="94">
        <f t="shared" si="570"/>
        <v>9.5781544507761631E-3</v>
      </c>
      <c r="S386" s="874">
        <f t="shared" si="570"/>
        <v>5.788593070774061E-3</v>
      </c>
      <c r="T386" s="1068">
        <f t="shared" si="570"/>
        <v>2.8836810480551943E-3</v>
      </c>
      <c r="U386" s="874"/>
      <c r="V386" s="874"/>
      <c r="W386" s="874"/>
      <c r="X386" s="874"/>
      <c r="Y386" s="874"/>
      <c r="AF386" s="874"/>
      <c r="AG386" s="874"/>
      <c r="AH386" s="874"/>
      <c r="AI386" s="953">
        <f t="shared" si="570"/>
        <v>2.037237908487172E-2</v>
      </c>
      <c r="AJ386" s="874">
        <f t="shared" si="570"/>
        <v>2.3535319759050939E-2</v>
      </c>
      <c r="AK386" s="874">
        <f t="shared" si="570"/>
        <v>2.4544261766506561E-2</v>
      </c>
      <c r="AL386" s="874">
        <f t="shared" si="570"/>
        <v>8.9895064680554394E-3</v>
      </c>
      <c r="AM386" s="874">
        <f t="shared" si="570"/>
        <v>2.7987950228601937E-2</v>
      </c>
      <c r="AN386" s="1068">
        <f t="shared" si="570"/>
        <v>9.4682539983629316E-3</v>
      </c>
      <c r="AO386" s="874"/>
      <c r="AP386" s="874"/>
      <c r="AQ386" s="874"/>
      <c r="AR386" s="874"/>
      <c r="AS386" s="874"/>
      <c r="AT386" s="953">
        <f t="shared" si="570"/>
        <v>3.6987729439472961E-3</v>
      </c>
      <c r="AU386" s="874">
        <f t="shared" si="570"/>
        <v>1.8580752547844505E-3</v>
      </c>
      <c r="AV386" s="874">
        <f t="shared" si="570"/>
        <v>1.8317078207313479E-2</v>
      </c>
      <c r="AW386" s="874">
        <f t="shared" si="570"/>
        <v>1.1062375375457392E-2</v>
      </c>
      <c r="AX386" s="874">
        <f t="shared" si="570"/>
        <v>1.08590614993107E-2</v>
      </c>
      <c r="AY386" s="94">
        <f t="shared" si="570"/>
        <v>1.9091670350246497E-2</v>
      </c>
      <c r="AZ386" s="94">
        <f t="shared" si="570"/>
        <v>1.3618512149698628E-2</v>
      </c>
      <c r="BA386" s="94">
        <f t="shared" si="570"/>
        <v>7.1576768945504207E-3</v>
      </c>
      <c r="BB386" s="1070">
        <f t="shared" ref="BB386:CV386" si="572">IF(BB288=0,"",BB$97*((BB345*BB288)+BB346))</f>
        <v>5.5757696111812293E-3</v>
      </c>
      <c r="BC386" s="94"/>
      <c r="BD386" s="94"/>
      <c r="BE386" s="94"/>
      <c r="BF386" s="94"/>
      <c r="BG386" s="94"/>
      <c r="BH386" s="93">
        <f t="shared" si="572"/>
        <v>8.5555266319236115E-3</v>
      </c>
      <c r="BI386" s="94">
        <f t="shared" si="572"/>
        <v>4.6978570740014982E-3</v>
      </c>
      <c r="BJ386" s="94">
        <f t="shared" si="572"/>
        <v>5.859153718218906E-3</v>
      </c>
      <c r="BK386" s="94">
        <f t="shared" si="572"/>
        <v>7.9613260744099534E-3</v>
      </c>
      <c r="BL386" s="94">
        <f t="shared" si="572"/>
        <v>6.6478814445194608E-3</v>
      </c>
      <c r="BM386" s="94">
        <f>IF(BM288=0,"",BM$97*((BM345*BM288)+BM346))</f>
        <v>7.4254929172264056E-3</v>
      </c>
      <c r="BN386" s="1226">
        <f>IF(BN288=0,"",BN$97*((BN345*BN288)+BN346))</f>
        <v>3.9135904665668951E-3</v>
      </c>
      <c r="BO386" s="858">
        <v>0.42564527191274337</v>
      </c>
      <c r="BP386" s="858">
        <v>1.4534248882008829</v>
      </c>
      <c r="BQ386" s="858">
        <v>0.74919783180786692</v>
      </c>
      <c r="BR386" s="858">
        <v>0.20439848127888327</v>
      </c>
      <c r="BS386" s="1173">
        <v>0.17066701261561704</v>
      </c>
      <c r="BT386" s="858"/>
      <c r="BU386" s="858"/>
      <c r="BV386" s="858"/>
      <c r="BW386" s="858"/>
      <c r="BX386" s="858"/>
      <c r="BY386" s="937">
        <f t="shared" si="572"/>
        <v>5.345085841364697E-3</v>
      </c>
      <c r="BZ386" s="94">
        <f t="shared" si="572"/>
        <v>3.9983010355123857E-3</v>
      </c>
      <c r="CA386" s="94">
        <f t="shared" si="572"/>
        <v>5.1924113092197237E-3</v>
      </c>
      <c r="CB386" s="94">
        <f t="shared" si="572"/>
        <v>4.2413624716997203E-3</v>
      </c>
      <c r="CC386" s="1070">
        <f t="shared" si="572"/>
        <v>8.8333104411237508E-3</v>
      </c>
      <c r="CD386" s="94"/>
      <c r="CE386" s="94"/>
      <c r="CF386" s="94"/>
      <c r="CG386" s="94"/>
      <c r="CH386" s="94"/>
      <c r="CI386" s="94"/>
      <c r="CJ386" s="94"/>
      <c r="CK386" s="93">
        <f t="shared" si="572"/>
        <v>3.3298328529659297E-3</v>
      </c>
      <c r="CL386" s="94">
        <f>IF(CL288=0,"",CL$97*((CL345*CL288)+CL346))</f>
        <v>3.5459925284417118E-2</v>
      </c>
      <c r="CM386" s="94">
        <f t="shared" si="572"/>
        <v>6.5352252509836596E-3</v>
      </c>
      <c r="CN386" s="94">
        <f t="shared" si="572"/>
        <v>1.1525893093541927E-2</v>
      </c>
      <c r="CO386" s="1070">
        <f t="shared" si="572"/>
        <v>8.1679553650839867E-3</v>
      </c>
      <c r="CP386" s="94"/>
      <c r="CQ386" s="94"/>
      <c r="CR386" s="94"/>
      <c r="CS386" s="94"/>
      <c r="CT386" s="94"/>
      <c r="CU386" s="93">
        <f t="shared" si="572"/>
        <v>4.1559664403556795E-2</v>
      </c>
      <c r="CV386" s="94">
        <f t="shared" si="572"/>
        <v>2.3823281042763839E-3</v>
      </c>
      <c r="CW386" s="94">
        <f>IF(CW288=0,"",CW$97*((CW345*CW288)+CW346))</f>
        <v>4.6757184635921295E-2</v>
      </c>
      <c r="CX386" s="1070">
        <f>IF(CX288=0,"",CX$97*((CX345*CX288)+CX346))</f>
        <v>1.4691471868143582E-2</v>
      </c>
      <c r="DD386" s="979"/>
      <c r="DE386" s="858">
        <v>2.0870893241041704</v>
      </c>
      <c r="DF386" s="858">
        <v>0.17911062514911111</v>
      </c>
      <c r="DG386" s="858">
        <v>0.17911062514911111</v>
      </c>
      <c r="DH386" s="858">
        <v>0.37401034259136673</v>
      </c>
      <c r="DI386" s="858">
        <v>0.30093530646368849</v>
      </c>
      <c r="DJ386" s="858">
        <v>1.5468155972452982</v>
      </c>
      <c r="DK386" s="858">
        <v>0.66621465709768379</v>
      </c>
      <c r="DL386" s="1120">
        <v>2.2366052341425111</v>
      </c>
      <c r="DM386" s="858"/>
      <c r="DN386" s="858"/>
      <c r="DO386" s="858"/>
      <c r="DP386" s="858"/>
      <c r="DQ386" s="858"/>
      <c r="DR386" s="1006">
        <v>4.755594177679713</v>
      </c>
      <c r="DS386" s="858">
        <v>1.1760083223445119</v>
      </c>
      <c r="DT386" s="858">
        <v>2.8583793544992355</v>
      </c>
      <c r="DU386" s="858">
        <v>5.1269920176658914</v>
      </c>
      <c r="DV386" s="858">
        <v>5.0364449665857656</v>
      </c>
      <c r="DW386" s="858">
        <v>0.28923294496678487</v>
      </c>
      <c r="DX386" s="1120">
        <v>0.4444039706192523</v>
      </c>
      <c r="DY386" s="858"/>
      <c r="DZ386" s="858"/>
      <c r="EA386" s="858"/>
      <c r="EB386" s="858"/>
      <c r="EC386" s="858"/>
      <c r="ED386" s="93">
        <f>IF(ED288=0,"",ED$97*((ED345*ED288)+ED346))</f>
        <v>4.3333219333891145E-3</v>
      </c>
      <c r="EE386" s="858">
        <v>1.8488354143155155</v>
      </c>
      <c r="EF386" s="858">
        <v>1.0368571485844036</v>
      </c>
      <c r="EG386" s="858">
        <v>2.1963311834823265</v>
      </c>
      <c r="EH386" s="858">
        <v>2.9757578420134059</v>
      </c>
      <c r="EI386" s="858">
        <v>0.61902324527516095</v>
      </c>
      <c r="EJ386" s="858">
        <v>0.34798988119310797</v>
      </c>
      <c r="EK386" s="858">
        <v>2.8311942129909933</v>
      </c>
      <c r="EL386" s="1120">
        <v>3.0477355954489567</v>
      </c>
      <c r="EM386" s="858"/>
      <c r="EN386" s="858"/>
      <c r="ER386" s="1253"/>
      <c r="ES386" s="93">
        <f>IF(ES288=0,"",ES$97*((ES345*ES288)+ES346))</f>
        <v>2.0824247606244912E-3</v>
      </c>
      <c r="ET386" s="94">
        <f>IF(ET288=0,"",ET$97*((ET345*ET288)+ET346))</f>
        <v>2.1447121974055372E-3</v>
      </c>
      <c r="EU386" s="94">
        <f>IF(EU288=0,"",EU$97*((EU345*EU288)+EU346))</f>
        <v>1.03421260674639E-3</v>
      </c>
      <c r="EV386" s="94"/>
      <c r="EW386" s="1131"/>
      <c r="EX386" s="66" t="s">
        <v>709</v>
      </c>
      <c r="EY386" s="262">
        <f t="shared" ref="EY386:FO386" si="573">IF(EY288=0,"",EY$97*((EY345*EY288)+EY346))</f>
        <v>0.1020389881047274</v>
      </c>
      <c r="EZ386" s="262">
        <f t="shared" si="573"/>
        <v>0.2151866531264702</v>
      </c>
      <c r="FA386" s="262">
        <f t="shared" si="573"/>
        <v>0.10555207999837526</v>
      </c>
      <c r="FB386" s="262">
        <f t="shared" si="573"/>
        <v>0.14034767934215681</v>
      </c>
      <c r="FC386" s="262">
        <f t="shared" si="573"/>
        <v>6.6415808840772944E-2</v>
      </c>
      <c r="FD386" s="262">
        <f t="shared" si="573"/>
        <v>0.13401963004128054</v>
      </c>
      <c r="FE386" s="262">
        <f t="shared" si="573"/>
        <v>8.5898218562385067E-2</v>
      </c>
      <c r="FF386" s="262">
        <f t="shared" si="573"/>
        <v>0.10981369895999502</v>
      </c>
      <c r="FG386" s="262">
        <f t="shared" si="573"/>
        <v>0.11472026473868918</v>
      </c>
      <c r="FH386" s="262">
        <f t="shared" si="573"/>
        <v>0.20341272518851669</v>
      </c>
      <c r="FI386" s="262">
        <f t="shared" si="573"/>
        <v>0.13163131110927231</v>
      </c>
      <c r="FJ386" s="262">
        <f t="shared" si="573"/>
        <v>0.12199472802449213</v>
      </c>
      <c r="FK386" s="262">
        <f t="shared" si="573"/>
        <v>0.15156155046354303</v>
      </c>
      <c r="FL386" s="262">
        <f t="shared" si="573"/>
        <v>0.10892765970744908</v>
      </c>
      <c r="FM386" s="262">
        <f t="shared" si="573"/>
        <v>9.9705526095518623E-2</v>
      </c>
      <c r="FN386" s="262">
        <f t="shared" si="573"/>
        <v>0.16553310562845744</v>
      </c>
      <c r="FO386" s="262">
        <f t="shared" si="573"/>
        <v>0.15826330648402415</v>
      </c>
      <c r="FP386" s="262" t="str">
        <f t="shared" ref="FP386:FQ386" si="574">IF(FP288=0,"",FP$97*((FP345*FP288)+FP346))</f>
        <v/>
      </c>
      <c r="FQ386" s="1387" t="str">
        <f t="shared" si="574"/>
        <v/>
      </c>
      <c r="FR386" s="834">
        <f t="shared" ref="FR386:GL386" si="575">IF(FR288=0,"",FR$97*((FR345*FR288)+FR346))</f>
        <v>1.0969474752197761E-2</v>
      </c>
      <c r="FS386" s="834">
        <f t="shared" si="575"/>
        <v>2.128030529147195E-2</v>
      </c>
      <c r="FT386" s="834">
        <f t="shared" si="575"/>
        <v>2.0264181535552851E-2</v>
      </c>
      <c r="FU386" s="834">
        <f t="shared" si="575"/>
        <v>1.7326592659267434E-2</v>
      </c>
      <c r="FV386" s="834" t="str">
        <f t="shared" si="575"/>
        <v/>
      </c>
      <c r="FW386" s="834">
        <f t="shared" si="575"/>
        <v>2.5305263069929796E-2</v>
      </c>
      <c r="FX386" s="834">
        <f t="shared" si="575"/>
        <v>9.24897808929976E-2</v>
      </c>
      <c r="FY386" s="834">
        <f t="shared" si="575"/>
        <v>9.9272851509341464E-3</v>
      </c>
      <c r="FZ386" s="834">
        <f t="shared" si="575"/>
        <v>2.8535980823889397E-2</v>
      </c>
      <c r="GA386" s="834">
        <f t="shared" si="575"/>
        <v>7.2859287789174172E-3</v>
      </c>
      <c r="GB386" s="834">
        <f t="shared" si="575"/>
        <v>2.3558656939604215E-2</v>
      </c>
      <c r="GC386" s="834">
        <f t="shared" si="575"/>
        <v>0.12269713516859378</v>
      </c>
      <c r="GD386" s="834">
        <f t="shared" si="575"/>
        <v>9.8788940328323749E-2</v>
      </c>
      <c r="GE386" s="834">
        <f t="shared" si="575"/>
        <v>3.2014831343558744E-2</v>
      </c>
      <c r="GF386" s="834">
        <f t="shared" si="575"/>
        <v>2.9464348565335689E-2</v>
      </c>
      <c r="GG386" s="834">
        <f t="shared" si="575"/>
        <v>3.5454450192884832E-2</v>
      </c>
      <c r="GH386" s="834">
        <f t="shared" si="575"/>
        <v>2.7186473647203651E-2</v>
      </c>
      <c r="GI386" s="834">
        <f t="shared" si="575"/>
        <v>3.6673520682750281E-2</v>
      </c>
      <c r="GJ386" s="834">
        <f t="shared" si="575"/>
        <v>7.8010077411777559E-3</v>
      </c>
      <c r="GK386" s="834">
        <f t="shared" si="575"/>
        <v>9.768441972061493E-3</v>
      </c>
      <c r="GL386" s="834">
        <f t="shared" si="575"/>
        <v>1.0945427648844867E-2</v>
      </c>
      <c r="GM386" s="59">
        <f t="shared" ref="GM386:HH386" si="576">IF(GM288=0,"",GM$97*((GM345*GM288)+GM346))</f>
        <v>5.6432023913652929E-2</v>
      </c>
      <c r="GN386" s="60">
        <f t="shared" si="576"/>
        <v>5.3750947602564582E-2</v>
      </c>
      <c r="GO386" s="60">
        <f t="shared" si="576"/>
        <v>6.8990689906570618E-2</v>
      </c>
      <c r="GP386" s="60">
        <f t="shared" si="576"/>
        <v>0.10558914577705671</v>
      </c>
      <c r="GQ386" s="60">
        <f t="shared" si="576"/>
        <v>6.6309037129319418E-2</v>
      </c>
      <c r="GR386" s="60">
        <f t="shared" si="576"/>
        <v>9.2166263455904104E-2</v>
      </c>
      <c r="GS386" s="60">
        <f t="shared" si="576"/>
        <v>0.1337612988443343</v>
      </c>
      <c r="GT386" s="60">
        <f t="shared" si="576"/>
        <v>7.7722054568881704E-2</v>
      </c>
      <c r="GU386" s="60">
        <f t="shared" si="576"/>
        <v>0.10230507226294419</v>
      </c>
      <c r="GV386" s="60">
        <f t="shared" si="576"/>
        <v>3.6652780358531763E-2</v>
      </c>
      <c r="GW386" s="60">
        <f t="shared" si="576"/>
        <v>4.3031300401295158E-2</v>
      </c>
      <c r="GX386" s="60">
        <f t="shared" si="576"/>
        <v>4.55617556857505E-2</v>
      </c>
      <c r="GY386" s="60">
        <f t="shared" si="576"/>
        <v>6.163929340581336E-2</v>
      </c>
      <c r="GZ386" s="60" t="e">
        <f t="shared" si="576"/>
        <v>#DIV/0!</v>
      </c>
      <c r="HA386" s="60">
        <f t="shared" si="576"/>
        <v>6.8277756216140642E-2</v>
      </c>
      <c r="HB386" s="60">
        <f t="shared" si="576"/>
        <v>5.0937418330419253E-2</v>
      </c>
      <c r="HC386" s="60">
        <f t="shared" si="576"/>
        <v>9.3424020016464229E-2</v>
      </c>
      <c r="HD386" s="60">
        <f t="shared" si="576"/>
        <v>4.8962427282941881E-2</v>
      </c>
      <c r="HE386" s="60">
        <f t="shared" si="576"/>
        <v>2.674625077052907E-2</v>
      </c>
      <c r="HF386" s="60">
        <f t="shared" si="576"/>
        <v>9.5992603503153289E-3</v>
      </c>
      <c r="HG386" s="60" t="e">
        <f t="shared" si="576"/>
        <v>#DIV/0!</v>
      </c>
      <c r="HH386" s="60" t="e">
        <f t="shared" si="576"/>
        <v>#DIV/0!</v>
      </c>
      <c r="HI386" s="834">
        <f>IF(HI288=0,"",HI$97*((HI345*HI288)+HI346))</f>
        <v>5.4154162788874152E-2</v>
      </c>
    </row>
    <row r="387" spans="1:217" s="60" customFormat="1" x14ac:dyDescent="0.25">
      <c r="A387" s="66" t="s">
        <v>710</v>
      </c>
      <c r="B387" s="234"/>
      <c r="C387" s="937">
        <f t="shared" ref="C387:BA387" si="577">IF(C289=0,"",C$97*((C347*C289)+C348))</f>
        <v>3.1107415921845726E-4</v>
      </c>
      <c r="D387" s="94">
        <f t="shared" si="577"/>
        <v>3.4255193884434799E-4</v>
      </c>
      <c r="E387" s="94">
        <f t="shared" si="577"/>
        <v>3.350156305458301E-4</v>
      </c>
      <c r="F387" s="94">
        <f t="shared" ref="F387:M387" si="578">IF(F289=0,"",F$97*((F347*F289)+F348))</f>
        <v>4.7613120999063423E-4</v>
      </c>
      <c r="G387" s="94">
        <f t="shared" si="578"/>
        <v>3.1483887517429876E-4</v>
      </c>
      <c r="H387" s="874">
        <f t="shared" si="578"/>
        <v>4.7657789371382522E-4</v>
      </c>
      <c r="I387" s="874">
        <f t="shared" si="578"/>
        <v>5.7695097480436029E-4</v>
      </c>
      <c r="J387" s="874">
        <f t="shared" si="578"/>
        <v>4.1434024368931658E-4</v>
      </c>
      <c r="K387" s="874">
        <f t="shared" si="578"/>
        <v>1.0506021261638392E-3</v>
      </c>
      <c r="L387" s="874">
        <f t="shared" si="578"/>
        <v>1.9622949830646854E-4</v>
      </c>
      <c r="M387" s="94">
        <f t="shared" si="578"/>
        <v>3.7757861907875727E-4</v>
      </c>
      <c r="N387" s="94">
        <f t="shared" si="577"/>
        <v>3.8371898154342967E-4</v>
      </c>
      <c r="O387" s="94">
        <f t="shared" si="577"/>
        <v>3.2969852075443172E-4</v>
      </c>
      <c r="P387" s="94">
        <f t="shared" si="577"/>
        <v>3.3548032981833143E-4</v>
      </c>
      <c r="Q387" s="94">
        <f t="shared" si="577"/>
        <v>3.1262872313647438E-4</v>
      </c>
      <c r="R387" s="94">
        <f t="shared" si="577"/>
        <v>3.2024964667470542E-4</v>
      </c>
      <c r="S387" s="874">
        <f t="shared" si="577"/>
        <v>3.6907560641909122E-4</v>
      </c>
      <c r="T387" s="1068">
        <f t="shared" si="577"/>
        <v>4.6603889721089285E-5</v>
      </c>
      <c r="U387" s="874"/>
      <c r="V387" s="874"/>
      <c r="W387" s="874"/>
      <c r="X387" s="874"/>
      <c r="Y387" s="874"/>
      <c r="AF387" s="874"/>
      <c r="AG387" s="874"/>
      <c r="AH387" s="874"/>
      <c r="AI387" s="953" t="str">
        <f t="shared" si="577"/>
        <v/>
      </c>
      <c r="AJ387" s="874" t="str">
        <f t="shared" si="577"/>
        <v/>
      </c>
      <c r="AK387" s="874">
        <f t="shared" si="577"/>
        <v>3.1964286839765394E-4</v>
      </c>
      <c r="AL387" s="874">
        <f t="shared" si="577"/>
        <v>3.1167147850484845E-4</v>
      </c>
      <c r="AM387" s="874">
        <f t="shared" si="577"/>
        <v>3.1765751794771147E-4</v>
      </c>
      <c r="AN387" s="1068">
        <f t="shared" si="577"/>
        <v>3.1136556701573213E-4</v>
      </c>
      <c r="AO387" s="874"/>
      <c r="AP387" s="874"/>
      <c r="AQ387" s="874"/>
      <c r="AR387" s="874"/>
      <c r="AS387" s="874"/>
      <c r="AT387" s="953">
        <f t="shared" si="577"/>
        <v>4.2800116490178198E-5</v>
      </c>
      <c r="AU387" s="874" t="str">
        <f t="shared" si="577"/>
        <v/>
      </c>
      <c r="AV387" s="874">
        <f t="shared" si="577"/>
        <v>3.1910891928857947E-4</v>
      </c>
      <c r="AW387" s="874">
        <f t="shared" si="577"/>
        <v>3.2980689896567917E-4</v>
      </c>
      <c r="AX387" s="874">
        <f t="shared" si="577"/>
        <v>3.7171216300223411E-4</v>
      </c>
      <c r="AY387" s="94">
        <f t="shared" si="577"/>
        <v>3.3154593251664315E-4</v>
      </c>
      <c r="AZ387" s="94">
        <f t="shared" si="577"/>
        <v>3.1899535159526053E-4</v>
      </c>
      <c r="BA387" s="94">
        <f t="shared" si="577"/>
        <v>3.384663103683275E-4</v>
      </c>
      <c r="BB387" s="1070" t="str">
        <f t="shared" ref="BB387:CV387" si="579">IF(BB289=0,"",BB$97*((BB347*BB289)+BB348))</f>
        <v/>
      </c>
      <c r="BC387" s="94"/>
      <c r="BD387" s="94"/>
      <c r="BE387" s="94"/>
      <c r="BF387" s="94"/>
      <c r="BG387" s="94"/>
      <c r="BH387" s="93">
        <f t="shared" si="579"/>
        <v>3.0707604440246693E-4</v>
      </c>
      <c r="BI387" s="94">
        <f t="shared" si="579"/>
        <v>3.119152835677549E-4</v>
      </c>
      <c r="BJ387" s="94">
        <f t="shared" si="579"/>
        <v>3.0947051014618805E-4</v>
      </c>
      <c r="BK387" s="94">
        <f t="shared" si="579"/>
        <v>3.1821583176702727E-4</v>
      </c>
      <c r="BL387" s="94">
        <f t="shared" si="579"/>
        <v>5.4339506967498156E-5</v>
      </c>
      <c r="BM387" s="94">
        <f>IF(BM289=0,"",BM$97*((BM347*BM289)+BM348))</f>
        <v>3.3123736277665232E-4</v>
      </c>
      <c r="BN387" s="1226">
        <f>IF(BN289=0,"",BN$97*((BN347*BN289)+BN348))</f>
        <v>3.1586733578480334E-4</v>
      </c>
      <c r="BO387" s="858">
        <v>0</v>
      </c>
      <c r="BP387" s="858">
        <v>0</v>
      </c>
      <c r="BQ387" s="858">
        <v>0</v>
      </c>
      <c r="BR387" s="858">
        <v>0</v>
      </c>
      <c r="BS387" s="1173">
        <v>0</v>
      </c>
      <c r="BT387" s="858"/>
      <c r="BU387" s="858"/>
      <c r="BV387" s="858"/>
      <c r="BW387" s="858"/>
      <c r="BX387" s="858"/>
      <c r="BY387" s="937" t="str">
        <f t="shared" si="579"/>
        <v/>
      </c>
      <c r="BZ387" s="94">
        <f t="shared" si="579"/>
        <v>4.2472788187985442E-5</v>
      </c>
      <c r="CA387" s="94">
        <f t="shared" si="579"/>
        <v>4.2488261191733705E-5</v>
      </c>
      <c r="CB387" s="94">
        <f t="shared" si="579"/>
        <v>4.5288687898386424E-5</v>
      </c>
      <c r="CC387" s="1070">
        <f t="shared" si="579"/>
        <v>4.2505898900565359E-5</v>
      </c>
      <c r="CD387" s="94"/>
      <c r="CE387" s="94"/>
      <c r="CF387" s="94"/>
      <c r="CG387" s="94"/>
      <c r="CH387" s="94"/>
      <c r="CI387" s="94"/>
      <c r="CJ387" s="94"/>
      <c r="CK387" s="93">
        <f t="shared" si="579"/>
        <v>1.8910973895476857E-4</v>
      </c>
      <c r="CL387" s="94">
        <f>IF(CL289=0,"",CL$97*((CL347*CL289)+CL348))</f>
        <v>8.6619843860066576E-4</v>
      </c>
      <c r="CM387" s="94">
        <f t="shared" si="579"/>
        <v>1.9592244022259E-4</v>
      </c>
      <c r="CN387" s="94">
        <f t="shared" si="579"/>
        <v>2.0227306043717913E-4</v>
      </c>
      <c r="CO387" s="1070">
        <f t="shared" si="579"/>
        <v>2.0102425796013432E-4</v>
      </c>
      <c r="CP387" s="94"/>
      <c r="CQ387" s="94"/>
      <c r="CR387" s="94"/>
      <c r="CS387" s="94"/>
      <c r="CT387" s="94"/>
      <c r="CU387" s="93">
        <f t="shared" si="579"/>
        <v>2.2427153647303292E-4</v>
      </c>
      <c r="CV387" s="94">
        <f t="shared" si="579"/>
        <v>2.3524650708205158E-4</v>
      </c>
      <c r="CW387" s="94">
        <f>IF(CW289=0,"",CW$97*((CW347*CW289)+CW348))</f>
        <v>5.633083328534515E-4</v>
      </c>
      <c r="CX387" s="1070">
        <f>IF(CX289=0,"",CX$97*((CX347*CX289)+CX348))</f>
        <v>8.558553720782136E-4</v>
      </c>
      <c r="DD387" s="979"/>
      <c r="DE387" s="858">
        <v>0</v>
      </c>
      <c r="DF387" s="858">
        <v>0</v>
      </c>
      <c r="DG387" s="858">
        <v>0</v>
      </c>
      <c r="DH387" s="858">
        <v>0</v>
      </c>
      <c r="DI387" s="858">
        <v>0</v>
      </c>
      <c r="DJ387" s="858">
        <v>0</v>
      </c>
      <c r="DK387" s="858">
        <v>0</v>
      </c>
      <c r="DL387" s="1120">
        <v>0</v>
      </c>
      <c r="DM387" s="858"/>
      <c r="DN387" s="858"/>
      <c r="DO387" s="858"/>
      <c r="DP387" s="858"/>
      <c r="DQ387" s="858"/>
      <c r="DR387" s="1006">
        <v>0</v>
      </c>
      <c r="DS387" s="858">
        <v>0</v>
      </c>
      <c r="DT387" s="858">
        <v>0</v>
      </c>
      <c r="DU387" s="858">
        <v>0</v>
      </c>
      <c r="DV387" s="858">
        <v>0</v>
      </c>
      <c r="DW387" s="858">
        <v>0</v>
      </c>
      <c r="DX387" s="1120">
        <v>0</v>
      </c>
      <c r="DY387" s="858"/>
      <c r="DZ387" s="858"/>
      <c r="EA387" s="858"/>
      <c r="EB387" s="858"/>
      <c r="EC387" s="858"/>
      <c r="ED387" s="93">
        <f>IF(ED289=0,"",ED$97*((ED347*ED289)+ED348))</f>
        <v>9.3115911750133622E-5</v>
      </c>
      <c r="EE387" s="858">
        <v>0</v>
      </c>
      <c r="EF387" s="858">
        <v>0</v>
      </c>
      <c r="EG387" s="858">
        <v>0</v>
      </c>
      <c r="EH387" s="858">
        <v>0</v>
      </c>
      <c r="EI387" s="858">
        <v>0</v>
      </c>
      <c r="EJ387" s="858">
        <v>0</v>
      </c>
      <c r="EK387" s="858">
        <v>0</v>
      </c>
      <c r="EL387" s="1120">
        <v>0</v>
      </c>
      <c r="EM387" s="858"/>
      <c r="EN387" s="858"/>
      <c r="ER387" s="1253"/>
      <c r="ES387" s="93" t="str">
        <f>IF(ES289=0,"",ES$97*((ES347*ES289)+ES348))</f>
        <v/>
      </c>
      <c r="ET387" s="94" t="str">
        <f>IF(ET289=0,"",ET$97*((ET347*ET289)+ET348))</f>
        <v/>
      </c>
      <c r="EU387" s="94">
        <f>IF(EU289=0,"",EU$97*((EU347*EU289)+EU348))</f>
        <v>1.9142231756239886E-4</v>
      </c>
      <c r="EV387" s="94"/>
      <c r="EW387" s="1131"/>
      <c r="EX387" s="66" t="s">
        <v>710</v>
      </c>
      <c r="EY387" s="262">
        <f t="shared" ref="EY387:FO387" si="580">IF(EY289=0,"",EY$97*((EY347*EY289)+EY348))</f>
        <v>5.7107541254924953E-4</v>
      </c>
      <c r="EZ387" s="262">
        <f t="shared" si="580"/>
        <v>4.7734405158128138E-3</v>
      </c>
      <c r="FA387" s="262">
        <f t="shared" si="580"/>
        <v>2.1918390627112001E-3</v>
      </c>
      <c r="FB387" s="262">
        <f t="shared" si="580"/>
        <v>6.9010958640008285E-4</v>
      </c>
      <c r="FC387" s="262">
        <f t="shared" si="580"/>
        <v>6.4873032296620459E-4</v>
      </c>
      <c r="FD387" s="262">
        <f t="shared" si="580"/>
        <v>1.5482749571250687E-3</v>
      </c>
      <c r="FE387" s="262">
        <f t="shared" si="580"/>
        <v>4.837779182371164E-4</v>
      </c>
      <c r="FF387" s="262">
        <f t="shared" si="580"/>
        <v>1.3113047463162914E-3</v>
      </c>
      <c r="FG387" s="262">
        <f t="shared" si="580"/>
        <v>1.7849628150629791E-3</v>
      </c>
      <c r="FH387" s="262">
        <f t="shared" si="580"/>
        <v>1.3826668631270697E-3</v>
      </c>
      <c r="FI387" s="262">
        <f t="shared" si="580"/>
        <v>1.5869491450698776E-3</v>
      </c>
      <c r="FJ387" s="262">
        <f t="shared" si="580"/>
        <v>2.0055094405059346E-3</v>
      </c>
      <c r="FK387" s="262">
        <f t="shared" si="580"/>
        <v>1.8390120250494294E-3</v>
      </c>
      <c r="FL387" s="262">
        <f t="shared" si="580"/>
        <v>1.2454239851607417E-3</v>
      </c>
      <c r="FM387" s="262">
        <f t="shared" si="580"/>
        <v>5.367035720203634E-4</v>
      </c>
      <c r="FN387" s="262">
        <f t="shared" si="580"/>
        <v>1.7054209692514124E-3</v>
      </c>
      <c r="FO387" s="262">
        <f t="shared" si="580"/>
        <v>9.0386307125312089E-4</v>
      </c>
      <c r="FP387" s="262" t="str">
        <f t="shared" ref="FP387:FQ387" si="581">IF(FP289=0,"",FP$97*((FP347*FP289)+FP348))</f>
        <v/>
      </c>
      <c r="FQ387" s="1387" t="str">
        <f t="shared" si="581"/>
        <v/>
      </c>
      <c r="FR387" s="834">
        <f t="shared" ref="FR387:GL387" si="582">IF(FR289=0,"",FR$97*((FR347*FR289)+FR348))</f>
        <v>5.1489294747005692E-4</v>
      </c>
      <c r="FS387" s="834">
        <f t="shared" si="582"/>
        <v>6.1471577570205017E-4</v>
      </c>
      <c r="FT387" s="834">
        <f t="shared" si="582"/>
        <v>5.3334572446918946E-4</v>
      </c>
      <c r="FU387" s="834">
        <f t="shared" si="582"/>
        <v>6.8442284165652905E-4</v>
      </c>
      <c r="FV387" s="834" t="str">
        <f t="shared" si="582"/>
        <v/>
      </c>
      <c r="FW387" s="834">
        <f t="shared" si="582"/>
        <v>4.7958851372020996E-4</v>
      </c>
      <c r="FX387" s="834">
        <f t="shared" si="582"/>
        <v>5.6302826592291631E-4</v>
      </c>
      <c r="FY387" s="834">
        <f t="shared" si="582"/>
        <v>5.0949250697863654E-4</v>
      </c>
      <c r="FZ387" s="834">
        <f t="shared" si="582"/>
        <v>4.0746076727984915E-4</v>
      </c>
      <c r="GA387" s="834">
        <f t="shared" si="582"/>
        <v>1.0036862565349665E-4</v>
      </c>
      <c r="GB387" s="834">
        <f t="shared" si="582"/>
        <v>5.3165390226570875E-4</v>
      </c>
      <c r="GC387" s="834">
        <f t="shared" si="582"/>
        <v>1.4384153813425238E-4</v>
      </c>
      <c r="GD387" s="834">
        <f t="shared" si="582"/>
        <v>2.4798665414225334E-4</v>
      </c>
      <c r="GE387" s="834">
        <f t="shared" si="582"/>
        <v>6.7491273055618855E-5</v>
      </c>
      <c r="GF387" s="834">
        <f t="shared" si="582"/>
        <v>2.7764800500589242E-4</v>
      </c>
      <c r="GG387" s="834">
        <f t="shared" si="582"/>
        <v>1.7122585128062206E-4</v>
      </c>
      <c r="GH387" s="834">
        <f t="shared" si="582"/>
        <v>2.6536859323111087E-4</v>
      </c>
      <c r="GI387" s="834">
        <f t="shared" si="582"/>
        <v>6.4977489586224061E-4</v>
      </c>
      <c r="GJ387" s="834">
        <f t="shared" si="582"/>
        <v>5.9404782403208649E-4</v>
      </c>
      <c r="GK387" s="834">
        <f t="shared" si="582"/>
        <v>5.3882485694395647E-4</v>
      </c>
      <c r="GL387" s="834">
        <f t="shared" si="582"/>
        <v>5.9011226875902724E-4</v>
      </c>
      <c r="GM387" s="59">
        <f t="shared" ref="GM387:HH387" si="583">IF(GM289=0,"",GM$97*((GM347*GM289)+GM348))</f>
        <v>6.4942987013844684E-4</v>
      </c>
      <c r="GN387" s="60">
        <f t="shared" si="583"/>
        <v>6.0473572961252764E-4</v>
      </c>
      <c r="GO387" s="60">
        <f t="shared" si="583"/>
        <v>5.6297513094485962E-4</v>
      </c>
      <c r="GP387" s="60">
        <f t="shared" si="583"/>
        <v>8.021969549386153E-4</v>
      </c>
      <c r="GQ387" s="60">
        <f t="shared" si="583"/>
        <v>5.7828440191944714E-4</v>
      </c>
      <c r="GR387" s="60">
        <f t="shared" si="583"/>
        <v>1.0050468283512319E-3</v>
      </c>
      <c r="GS387" s="60">
        <f t="shared" si="583"/>
        <v>2.0263109812144733E-3</v>
      </c>
      <c r="GT387" s="60">
        <f t="shared" si="583"/>
        <v>5.7105717043866397E-4</v>
      </c>
      <c r="GU387" s="60">
        <f t="shared" si="583"/>
        <v>6.5105393791281216E-4</v>
      </c>
      <c r="GV387" s="60">
        <f t="shared" si="583"/>
        <v>5.6073923318870162E-4</v>
      </c>
      <c r="GW387" s="60">
        <f t="shared" si="583"/>
        <v>5.9214682584474935E-4</v>
      </c>
      <c r="GX387" s="60">
        <f t="shared" si="583"/>
        <v>6.2044838845942479E-4</v>
      </c>
      <c r="GY387" s="60">
        <f t="shared" si="583"/>
        <v>6.1883019278071165E-4</v>
      </c>
      <c r="GZ387" s="60" t="e">
        <f t="shared" si="583"/>
        <v>#DIV/0!</v>
      </c>
      <c r="HA387" s="60">
        <f t="shared" si="583"/>
        <v>6.4364425615218027E-4</v>
      </c>
      <c r="HB387" s="60">
        <f t="shared" si="583"/>
        <v>6.1570728891052881E-4</v>
      </c>
      <c r="HC387" s="60">
        <f t="shared" si="583"/>
        <v>5.4878055641695007E-4</v>
      </c>
      <c r="HD387" s="60">
        <f t="shared" si="583"/>
        <v>5.3655826948308778E-4</v>
      </c>
      <c r="HE387" s="60">
        <f t="shared" si="583"/>
        <v>5.2226433368216321E-4</v>
      </c>
      <c r="HF387" s="60">
        <f t="shared" si="583"/>
        <v>5.1315516383246989E-4</v>
      </c>
      <c r="HG387" s="60" t="e">
        <f t="shared" si="583"/>
        <v>#DIV/0!</v>
      </c>
      <c r="HH387" s="60" t="e">
        <f t="shared" si="583"/>
        <v>#DIV/0!</v>
      </c>
      <c r="HI387" s="834">
        <f>IF(HI289=0,"",HI$97*((HI347*HI289)+HI348))</f>
        <v>1.0636719010646534E-4</v>
      </c>
    </row>
    <row r="388" spans="1:217" s="60" customFormat="1" x14ac:dyDescent="0.25">
      <c r="A388" s="66"/>
      <c r="B388" s="234"/>
      <c r="C388" s="937"/>
      <c r="D388" s="94"/>
      <c r="E388" s="94"/>
      <c r="F388" s="94"/>
      <c r="G388" s="94"/>
      <c r="H388" s="874"/>
      <c r="I388" s="874"/>
      <c r="J388" s="874"/>
      <c r="K388" s="874"/>
      <c r="L388" s="874"/>
      <c r="M388" s="94"/>
      <c r="N388" s="94"/>
      <c r="O388" s="94"/>
      <c r="P388" s="94"/>
      <c r="Q388" s="94"/>
      <c r="R388" s="94"/>
      <c r="S388" s="874"/>
      <c r="T388" s="1068"/>
      <c r="U388" s="874"/>
      <c r="V388" s="874"/>
      <c r="W388" s="874"/>
      <c r="X388" s="874"/>
      <c r="Y388" s="874"/>
      <c r="AF388" s="874"/>
      <c r="AG388" s="874"/>
      <c r="AH388" s="874"/>
      <c r="AI388" s="953"/>
      <c r="AJ388" s="874"/>
      <c r="AK388" s="874"/>
      <c r="AL388" s="874"/>
      <c r="AM388" s="874"/>
      <c r="AN388" s="1068"/>
      <c r="AO388" s="874"/>
      <c r="AP388" s="874"/>
      <c r="AQ388" s="874"/>
      <c r="AR388" s="874"/>
      <c r="AS388" s="874"/>
      <c r="AT388" s="953"/>
      <c r="AU388" s="874"/>
      <c r="AV388" s="874"/>
      <c r="AW388" s="874"/>
      <c r="AX388" s="874"/>
      <c r="AY388" s="94"/>
      <c r="AZ388" s="94"/>
      <c r="BA388" s="94"/>
      <c r="BB388" s="1070"/>
      <c r="BC388" s="94"/>
      <c r="BD388" s="94"/>
      <c r="BE388" s="94"/>
      <c r="BF388" s="94"/>
      <c r="BG388" s="94"/>
      <c r="BH388" s="93"/>
      <c r="BI388" s="94"/>
      <c r="BJ388" s="94"/>
      <c r="BK388" s="94"/>
      <c r="BL388" s="94"/>
      <c r="BM388" s="94"/>
      <c r="BN388" s="1226"/>
      <c r="BO388" s="858"/>
      <c r="BP388" s="858"/>
      <c r="BQ388" s="858"/>
      <c r="BR388" s="858"/>
      <c r="BS388" s="1173"/>
      <c r="BT388" s="858"/>
      <c r="BU388" s="858"/>
      <c r="BV388" s="858"/>
      <c r="BW388" s="858"/>
      <c r="BX388" s="858"/>
      <c r="BY388" s="937"/>
      <c r="BZ388" s="94"/>
      <c r="CA388" s="94"/>
      <c r="CB388" s="94"/>
      <c r="CC388" s="1070"/>
      <c r="CD388" s="94"/>
      <c r="CE388" s="94"/>
      <c r="CF388" s="94"/>
      <c r="CG388" s="94"/>
      <c r="CH388" s="94"/>
      <c r="CI388" s="94"/>
      <c r="CJ388" s="94"/>
      <c r="CK388" s="93"/>
      <c r="CL388" s="94"/>
      <c r="CM388" s="94"/>
      <c r="CN388" s="94"/>
      <c r="CO388" s="1070"/>
      <c r="CP388" s="94"/>
      <c r="CQ388" s="94"/>
      <c r="CR388" s="94"/>
      <c r="CS388" s="94"/>
      <c r="CT388" s="94"/>
      <c r="CU388" s="93"/>
      <c r="CV388" s="94"/>
      <c r="CW388" s="94"/>
      <c r="CX388" s="1070"/>
      <c r="DD388" s="979"/>
      <c r="DE388" s="858"/>
      <c r="DF388" s="858"/>
      <c r="DG388" s="858"/>
      <c r="DH388" s="858"/>
      <c r="DI388" s="858"/>
      <c r="DJ388" s="858"/>
      <c r="DK388" s="858"/>
      <c r="DL388" s="1120"/>
      <c r="DM388" s="858"/>
      <c r="DN388" s="858"/>
      <c r="DO388" s="858"/>
      <c r="DP388" s="858"/>
      <c r="DQ388" s="858"/>
      <c r="DR388" s="1006"/>
      <c r="DS388" s="858"/>
      <c r="DT388" s="858"/>
      <c r="DU388" s="858"/>
      <c r="DV388" s="858"/>
      <c r="DW388" s="858"/>
      <c r="DX388" s="1120"/>
      <c r="DY388" s="858"/>
      <c r="DZ388" s="858"/>
      <c r="EA388" s="858"/>
      <c r="EB388" s="858"/>
      <c r="EC388" s="858"/>
      <c r="ED388" s="93"/>
      <c r="EE388" s="858"/>
      <c r="EF388" s="858"/>
      <c r="EG388" s="858"/>
      <c r="EH388" s="858"/>
      <c r="EI388" s="858"/>
      <c r="EJ388" s="858"/>
      <c r="EK388" s="858"/>
      <c r="EL388" s="1120"/>
      <c r="EM388" s="858"/>
      <c r="EN388" s="858"/>
      <c r="ER388" s="1253"/>
      <c r="ES388" s="93"/>
      <c r="ET388" s="94"/>
      <c r="EU388" s="94"/>
      <c r="EV388" s="94"/>
      <c r="EW388" s="1131"/>
      <c r="EX388" s="66"/>
      <c r="EY388" s="262"/>
      <c r="EZ388" s="262"/>
      <c r="FA388" s="262"/>
      <c r="FB388" s="262"/>
      <c r="FC388" s="262"/>
      <c r="FD388" s="262"/>
      <c r="FE388" s="262"/>
      <c r="FF388" s="262"/>
      <c r="FG388" s="262"/>
      <c r="FH388" s="262"/>
      <c r="FI388" s="262"/>
      <c r="FJ388" s="262"/>
      <c r="FK388" s="262"/>
      <c r="FL388" s="262"/>
      <c r="FM388" s="262"/>
      <c r="FN388" s="262"/>
      <c r="FO388" s="262"/>
      <c r="FP388" s="262"/>
      <c r="FQ388" s="1387"/>
      <c r="FR388" s="834"/>
      <c r="FS388" s="834"/>
      <c r="FT388" s="834"/>
      <c r="FU388" s="834"/>
      <c r="FV388" s="834"/>
      <c r="FW388" s="834"/>
      <c r="FX388" s="834"/>
      <c r="FY388" s="834"/>
      <c r="FZ388" s="834"/>
      <c r="GA388" s="834"/>
      <c r="GB388" s="834"/>
      <c r="GC388" s="834"/>
      <c r="GD388" s="834"/>
      <c r="GE388" s="834"/>
      <c r="GF388" s="834"/>
      <c r="GG388" s="834"/>
      <c r="GH388" s="834"/>
      <c r="GI388" s="834"/>
      <c r="GJ388" s="834"/>
      <c r="GK388" s="834"/>
      <c r="GL388" s="834"/>
      <c r="GM388" s="59"/>
      <c r="HI388" s="834"/>
    </row>
    <row r="389" spans="1:217" s="60" customFormat="1" x14ac:dyDescent="0.25">
      <c r="A389" s="839" t="s">
        <v>713</v>
      </c>
      <c r="B389" s="234"/>
      <c r="C389" s="937"/>
      <c r="D389" s="94"/>
      <c r="E389" s="94"/>
      <c r="F389" s="94"/>
      <c r="G389" s="94"/>
      <c r="H389" s="874"/>
      <c r="I389" s="874"/>
      <c r="J389" s="874"/>
      <c r="K389" s="874"/>
      <c r="L389" s="874"/>
      <c r="M389" s="94"/>
      <c r="N389" s="94"/>
      <c r="O389" s="94"/>
      <c r="P389" s="94"/>
      <c r="Q389" s="94"/>
      <c r="R389" s="94"/>
      <c r="S389" s="874"/>
      <c r="T389" s="1068"/>
      <c r="U389" s="874"/>
      <c r="V389" s="874"/>
      <c r="W389" s="874"/>
      <c r="X389" s="874"/>
      <c r="Y389" s="874"/>
      <c r="AF389" s="874"/>
      <c r="AG389" s="874"/>
      <c r="AH389" s="874"/>
      <c r="AI389" s="953"/>
      <c r="AJ389" s="874"/>
      <c r="AK389" s="874"/>
      <c r="AL389" s="874"/>
      <c r="AM389" s="874"/>
      <c r="AN389" s="1068"/>
      <c r="AO389" s="874"/>
      <c r="AP389" s="874"/>
      <c r="AQ389" s="874"/>
      <c r="AR389" s="874"/>
      <c r="AS389" s="874"/>
      <c r="AT389" s="953"/>
      <c r="AU389" s="874"/>
      <c r="AV389" s="874"/>
      <c r="AW389" s="874"/>
      <c r="AX389" s="874"/>
      <c r="AY389" s="94"/>
      <c r="AZ389" s="94"/>
      <c r="BA389" s="94"/>
      <c r="BB389" s="1070"/>
      <c r="BC389" s="94"/>
      <c r="BD389" s="94"/>
      <c r="BE389" s="94"/>
      <c r="BF389" s="94"/>
      <c r="BG389" s="94"/>
      <c r="BH389" s="93"/>
      <c r="BI389" s="94"/>
      <c r="BJ389" s="94"/>
      <c r="BK389" s="94"/>
      <c r="BL389" s="94"/>
      <c r="BM389" s="94"/>
      <c r="BN389" s="1226"/>
      <c r="BO389" s="858"/>
      <c r="BP389" s="858"/>
      <c r="BQ389" s="858"/>
      <c r="BR389" s="858"/>
      <c r="BS389" s="1173"/>
      <c r="BT389" s="858"/>
      <c r="BU389" s="858"/>
      <c r="BV389" s="858"/>
      <c r="BW389" s="858"/>
      <c r="BX389" s="858"/>
      <c r="BY389" s="937"/>
      <c r="BZ389" s="94"/>
      <c r="CA389" s="94"/>
      <c r="CB389" s="94"/>
      <c r="CC389" s="1070"/>
      <c r="CD389" s="94"/>
      <c r="CE389" s="94"/>
      <c r="CF389" s="94"/>
      <c r="CG389" s="94"/>
      <c r="CH389" s="94"/>
      <c r="CI389" s="94"/>
      <c r="CJ389" s="94"/>
      <c r="CK389" s="93"/>
      <c r="CL389" s="94"/>
      <c r="CM389" s="94"/>
      <c r="CN389" s="94"/>
      <c r="CO389" s="1070"/>
      <c r="CP389" s="94"/>
      <c r="CQ389" s="94"/>
      <c r="CR389" s="94"/>
      <c r="CS389" s="94"/>
      <c r="CT389" s="94"/>
      <c r="CU389" s="93"/>
      <c r="CV389" s="94"/>
      <c r="CW389" s="94"/>
      <c r="CX389" s="1070"/>
      <c r="DD389" s="979"/>
      <c r="DE389" s="858"/>
      <c r="DF389" s="858"/>
      <c r="DG389" s="858"/>
      <c r="DH389" s="858"/>
      <c r="DI389" s="858"/>
      <c r="DJ389" s="858"/>
      <c r="DK389" s="858"/>
      <c r="DL389" s="1120"/>
      <c r="DM389" s="858"/>
      <c r="DN389" s="858"/>
      <c r="DO389" s="858"/>
      <c r="DP389" s="858"/>
      <c r="DQ389" s="858"/>
      <c r="DR389" s="1006"/>
      <c r="DS389" s="858"/>
      <c r="DT389" s="858"/>
      <c r="DU389" s="858"/>
      <c r="DV389" s="858"/>
      <c r="DW389" s="858"/>
      <c r="DX389" s="1120"/>
      <c r="DY389" s="858"/>
      <c r="DZ389" s="858"/>
      <c r="EA389" s="858"/>
      <c r="EB389" s="858"/>
      <c r="EC389" s="858"/>
      <c r="ED389" s="93"/>
      <c r="EE389" s="858"/>
      <c r="EF389" s="858"/>
      <c r="EG389" s="858"/>
      <c r="EH389" s="858"/>
      <c r="EI389" s="858"/>
      <c r="EJ389" s="858"/>
      <c r="EK389" s="858"/>
      <c r="EL389" s="1120"/>
      <c r="EM389" s="858"/>
      <c r="EN389" s="858"/>
      <c r="ER389" s="1253"/>
      <c r="ES389" s="93"/>
      <c r="ET389" s="94"/>
      <c r="EU389" s="94"/>
      <c r="EV389" s="94"/>
      <c r="EW389" s="1131"/>
      <c r="EX389" s="839" t="s">
        <v>713</v>
      </c>
      <c r="EY389" s="262"/>
      <c r="EZ389" s="262"/>
      <c r="FA389" s="262"/>
      <c r="FB389" s="262"/>
      <c r="FC389" s="262"/>
      <c r="FD389" s="262"/>
      <c r="FE389" s="262"/>
      <c r="FF389" s="262"/>
      <c r="FG389" s="262"/>
      <c r="FH389" s="262"/>
      <c r="FI389" s="262"/>
      <c r="FJ389" s="262"/>
      <c r="FK389" s="262"/>
      <c r="FL389" s="262"/>
      <c r="FM389" s="262"/>
      <c r="FN389" s="262"/>
      <c r="FO389" s="262"/>
      <c r="FP389" s="262"/>
      <c r="FQ389" s="1387"/>
      <c r="FR389" s="834"/>
      <c r="FS389" s="834"/>
      <c r="FT389" s="834"/>
      <c r="FU389" s="834"/>
      <c r="FV389" s="834"/>
      <c r="FW389" s="834"/>
      <c r="FX389" s="834"/>
      <c r="FY389" s="834"/>
      <c r="FZ389" s="834"/>
      <c r="GA389" s="834"/>
      <c r="GB389" s="834"/>
      <c r="GC389" s="834"/>
      <c r="GD389" s="834"/>
      <c r="GE389" s="834"/>
      <c r="GF389" s="834"/>
      <c r="GG389" s="834"/>
      <c r="GH389" s="834"/>
      <c r="GI389" s="834"/>
      <c r="GJ389" s="834"/>
      <c r="GK389" s="834"/>
      <c r="GL389" s="834"/>
      <c r="GM389" s="59"/>
      <c r="HI389" s="834"/>
    </row>
    <row r="390" spans="1:217" s="60" customFormat="1" x14ac:dyDescent="0.25">
      <c r="A390" s="839" t="s">
        <v>714</v>
      </c>
      <c r="B390" s="234"/>
      <c r="C390" s="937"/>
      <c r="D390" s="94"/>
      <c r="E390" s="94"/>
      <c r="F390" s="94"/>
      <c r="G390" s="94"/>
      <c r="H390" s="874"/>
      <c r="I390" s="874"/>
      <c r="J390" s="874"/>
      <c r="K390" s="874"/>
      <c r="L390" s="874"/>
      <c r="M390" s="94"/>
      <c r="N390" s="94"/>
      <c r="O390" s="94"/>
      <c r="P390" s="94"/>
      <c r="Q390" s="94"/>
      <c r="R390" s="94"/>
      <c r="S390" s="874"/>
      <c r="T390" s="1068"/>
      <c r="U390" s="874"/>
      <c r="V390" s="874"/>
      <c r="W390" s="874"/>
      <c r="X390" s="874"/>
      <c r="Y390" s="874"/>
      <c r="AF390" s="874"/>
      <c r="AG390" s="874"/>
      <c r="AH390" s="874"/>
      <c r="AI390" s="953"/>
      <c r="AJ390" s="874"/>
      <c r="AK390" s="874"/>
      <c r="AL390" s="874"/>
      <c r="AM390" s="874"/>
      <c r="AN390" s="1068"/>
      <c r="AO390" s="874"/>
      <c r="AP390" s="874"/>
      <c r="AQ390" s="874"/>
      <c r="AR390" s="874"/>
      <c r="AS390" s="874"/>
      <c r="AT390" s="953"/>
      <c r="AU390" s="874"/>
      <c r="AV390" s="874"/>
      <c r="AW390" s="874"/>
      <c r="AX390" s="874"/>
      <c r="AY390" s="94"/>
      <c r="AZ390" s="94"/>
      <c r="BA390" s="94"/>
      <c r="BB390" s="1070"/>
      <c r="BC390" s="94"/>
      <c r="BD390" s="94"/>
      <c r="BE390" s="94"/>
      <c r="BF390" s="94"/>
      <c r="BG390" s="94"/>
      <c r="BH390" s="93"/>
      <c r="BI390" s="94"/>
      <c r="BJ390" s="94"/>
      <c r="BK390" s="94"/>
      <c r="BL390" s="94"/>
      <c r="BM390" s="94"/>
      <c r="BN390" s="1226"/>
      <c r="BO390" s="858"/>
      <c r="BP390" s="858"/>
      <c r="BQ390" s="858"/>
      <c r="BR390" s="858"/>
      <c r="BS390" s="1173"/>
      <c r="BT390" s="858"/>
      <c r="BU390" s="858"/>
      <c r="BV390" s="858"/>
      <c r="BW390" s="858"/>
      <c r="BX390" s="858"/>
      <c r="BY390" s="937"/>
      <c r="BZ390" s="94"/>
      <c r="CA390" s="94"/>
      <c r="CB390" s="94"/>
      <c r="CC390" s="1070"/>
      <c r="CD390" s="94"/>
      <c r="CE390" s="94"/>
      <c r="CF390" s="94"/>
      <c r="CG390" s="94"/>
      <c r="CH390" s="94"/>
      <c r="CI390" s="94"/>
      <c r="CJ390" s="94"/>
      <c r="CK390" s="93"/>
      <c r="CL390" s="94"/>
      <c r="CM390" s="94"/>
      <c r="CN390" s="94"/>
      <c r="CO390" s="1070"/>
      <c r="CP390" s="94"/>
      <c r="CQ390" s="94"/>
      <c r="CR390" s="94"/>
      <c r="CS390" s="94"/>
      <c r="CT390" s="94"/>
      <c r="CU390" s="93"/>
      <c r="CV390" s="94"/>
      <c r="CW390" s="94"/>
      <c r="CX390" s="1070"/>
      <c r="DD390" s="979"/>
      <c r="DE390" s="858"/>
      <c r="DF390" s="858"/>
      <c r="DG390" s="858"/>
      <c r="DH390" s="858"/>
      <c r="DI390" s="858"/>
      <c r="DJ390" s="858"/>
      <c r="DK390" s="858"/>
      <c r="DL390" s="1120"/>
      <c r="DM390" s="858"/>
      <c r="DN390" s="858"/>
      <c r="DO390" s="858"/>
      <c r="DP390" s="858"/>
      <c r="DQ390" s="858"/>
      <c r="DR390" s="1006"/>
      <c r="DS390" s="858"/>
      <c r="DT390" s="858"/>
      <c r="DU390" s="858"/>
      <c r="DV390" s="858"/>
      <c r="DW390" s="858"/>
      <c r="DX390" s="1120"/>
      <c r="DY390" s="858"/>
      <c r="DZ390" s="858"/>
      <c r="EA390" s="858"/>
      <c r="EB390" s="858"/>
      <c r="EC390" s="858"/>
      <c r="ED390" s="93"/>
      <c r="EE390" s="858"/>
      <c r="EF390" s="858"/>
      <c r="EG390" s="858"/>
      <c r="EH390" s="858"/>
      <c r="EI390" s="858"/>
      <c r="EJ390" s="858"/>
      <c r="EK390" s="858"/>
      <c r="EL390" s="1120"/>
      <c r="EM390" s="858"/>
      <c r="EN390" s="858"/>
      <c r="ER390" s="1253"/>
      <c r="ES390" s="93"/>
      <c r="ET390" s="94"/>
      <c r="EU390" s="94"/>
      <c r="EV390" s="94"/>
      <c r="EW390" s="1131"/>
      <c r="EX390" s="839" t="s">
        <v>714</v>
      </c>
      <c r="EY390" s="262"/>
      <c r="EZ390" s="262"/>
      <c r="FA390" s="262"/>
      <c r="FB390" s="262"/>
      <c r="FC390" s="262"/>
      <c r="FD390" s="262"/>
      <c r="FE390" s="262"/>
      <c r="FF390" s="262"/>
      <c r="FG390" s="262"/>
      <c r="FH390" s="262"/>
      <c r="FI390" s="262"/>
      <c r="FJ390" s="262"/>
      <c r="FK390" s="262"/>
      <c r="FL390" s="262"/>
      <c r="FM390" s="262"/>
      <c r="FN390" s="262"/>
      <c r="FO390" s="262"/>
      <c r="FP390" s="262"/>
      <c r="FQ390" s="1387"/>
      <c r="FR390" s="94"/>
      <c r="FS390" s="94"/>
      <c r="FT390" s="94"/>
      <c r="FU390" s="94"/>
      <c r="FV390" s="94"/>
      <c r="FW390" s="94"/>
      <c r="FX390" s="94"/>
      <c r="FY390" s="94"/>
      <c r="FZ390" s="94"/>
      <c r="GA390" s="94"/>
      <c r="GB390" s="94"/>
      <c r="GC390" s="94"/>
      <c r="GD390" s="94"/>
      <c r="GE390" s="94"/>
      <c r="GF390" s="94"/>
      <c r="GG390" s="94"/>
      <c r="GH390" s="94"/>
      <c r="GI390" s="94"/>
      <c r="GJ390" s="94"/>
      <c r="GK390" s="94"/>
      <c r="GL390" s="94"/>
      <c r="GM390" s="59"/>
      <c r="HI390" s="94"/>
    </row>
    <row r="391" spans="1:217" s="60" customFormat="1" x14ac:dyDescent="0.25">
      <c r="A391" s="839" t="s">
        <v>715</v>
      </c>
      <c r="B391" s="234"/>
      <c r="C391" s="93"/>
      <c r="D391" s="94"/>
      <c r="E391" s="94"/>
      <c r="F391" s="94"/>
      <c r="G391" s="94"/>
      <c r="H391" s="874"/>
      <c r="I391" s="874"/>
      <c r="J391" s="874"/>
      <c r="K391" s="874"/>
      <c r="L391" s="874"/>
      <c r="M391" s="94"/>
      <c r="N391" s="94"/>
      <c r="O391" s="94"/>
      <c r="P391" s="94"/>
      <c r="Q391" s="94"/>
      <c r="R391" s="94"/>
      <c r="S391" s="874"/>
      <c r="T391" s="1068"/>
      <c r="U391" s="874"/>
      <c r="V391" s="874"/>
      <c r="W391" s="874"/>
      <c r="X391" s="874"/>
      <c r="Y391" s="874"/>
      <c r="AF391" s="874"/>
      <c r="AG391" s="874"/>
      <c r="AH391" s="874"/>
      <c r="AI391" s="953"/>
      <c r="AJ391" s="874"/>
      <c r="AK391" s="874"/>
      <c r="AL391" s="874"/>
      <c r="AM391" s="874"/>
      <c r="AN391" s="1068"/>
      <c r="AO391" s="874"/>
      <c r="AP391" s="874"/>
      <c r="AQ391" s="874"/>
      <c r="AR391" s="874"/>
      <c r="AS391" s="874"/>
      <c r="AT391" s="953"/>
      <c r="AU391" s="874"/>
      <c r="AV391" s="874"/>
      <c r="AW391" s="874"/>
      <c r="AX391" s="874"/>
      <c r="AY391" s="94"/>
      <c r="AZ391" s="94"/>
      <c r="BA391" s="94"/>
      <c r="BB391" s="1070"/>
      <c r="BC391" s="94"/>
      <c r="BD391" s="94"/>
      <c r="BE391" s="94"/>
      <c r="BF391" s="94"/>
      <c r="BG391" s="94"/>
      <c r="BH391" s="93"/>
      <c r="BI391" s="94"/>
      <c r="BJ391" s="94"/>
      <c r="BK391" s="94"/>
      <c r="BL391" s="94"/>
      <c r="BM391" s="94"/>
      <c r="BN391" s="1226"/>
      <c r="BO391" s="858"/>
      <c r="BP391" s="858"/>
      <c r="BQ391" s="858"/>
      <c r="BR391" s="858"/>
      <c r="BS391" s="1173"/>
      <c r="BT391" s="858"/>
      <c r="BU391" s="858"/>
      <c r="BV391" s="858"/>
      <c r="BW391" s="858"/>
      <c r="BX391" s="858"/>
      <c r="BY391" s="93"/>
      <c r="BZ391" s="94"/>
      <c r="CA391" s="94"/>
      <c r="CB391" s="94"/>
      <c r="CC391" s="1070"/>
      <c r="CD391" s="94"/>
      <c r="CE391" s="94"/>
      <c r="CF391" s="94"/>
      <c r="CG391" s="94"/>
      <c r="CH391" s="94"/>
      <c r="CI391" s="94"/>
      <c r="CJ391" s="94"/>
      <c r="CK391" s="93"/>
      <c r="CL391" s="94"/>
      <c r="CM391" s="94"/>
      <c r="CN391" s="94"/>
      <c r="CO391" s="1070"/>
      <c r="CP391" s="94"/>
      <c r="CQ391" s="94"/>
      <c r="CR391" s="94"/>
      <c r="CS391" s="94"/>
      <c r="CT391" s="94"/>
      <c r="CU391" s="93"/>
      <c r="CV391" s="94"/>
      <c r="CW391" s="94"/>
      <c r="CX391" s="1070"/>
      <c r="DD391" s="979"/>
      <c r="DE391" s="858"/>
      <c r="DF391" s="858"/>
      <c r="DG391" s="858"/>
      <c r="DH391" s="858"/>
      <c r="DI391" s="858"/>
      <c r="DJ391" s="858"/>
      <c r="DK391" s="858"/>
      <c r="DL391" s="1120"/>
      <c r="DM391" s="858"/>
      <c r="DN391" s="858"/>
      <c r="DO391" s="858"/>
      <c r="DP391" s="858"/>
      <c r="DQ391" s="858"/>
      <c r="DR391" s="1006"/>
      <c r="DS391" s="858"/>
      <c r="DT391" s="858"/>
      <c r="DU391" s="858"/>
      <c r="DV391" s="858"/>
      <c r="DW391" s="858"/>
      <c r="DX391" s="1120"/>
      <c r="DY391" s="858"/>
      <c r="DZ391" s="858"/>
      <c r="EA391" s="858"/>
      <c r="EB391" s="858"/>
      <c r="EC391" s="858"/>
      <c r="ED391" s="93"/>
      <c r="EE391" s="858"/>
      <c r="EF391" s="858"/>
      <c r="EG391" s="858"/>
      <c r="EH391" s="858"/>
      <c r="EI391" s="858"/>
      <c r="EJ391" s="858"/>
      <c r="EK391" s="858"/>
      <c r="EL391" s="1120"/>
      <c r="EM391" s="858"/>
      <c r="EN391" s="858"/>
      <c r="ER391" s="1253"/>
      <c r="ES391" s="93"/>
      <c r="ET391" s="94"/>
      <c r="EU391" s="94"/>
      <c r="EV391" s="94"/>
      <c r="EW391" s="1131"/>
      <c r="EX391" s="839" t="s">
        <v>715</v>
      </c>
      <c r="EY391" s="262"/>
      <c r="EZ391" s="262"/>
      <c r="FA391" s="262"/>
      <c r="FB391" s="262"/>
      <c r="FC391" s="262"/>
      <c r="FD391" s="262"/>
      <c r="FE391" s="262"/>
      <c r="FF391" s="262"/>
      <c r="FG391" s="262"/>
      <c r="FH391" s="262"/>
      <c r="FI391" s="262"/>
      <c r="FJ391" s="262"/>
      <c r="FK391" s="262"/>
      <c r="FL391" s="262"/>
      <c r="FM391" s="262"/>
      <c r="FN391" s="262"/>
      <c r="FO391" s="262"/>
      <c r="FP391" s="262"/>
      <c r="FQ391" s="1388"/>
      <c r="FR391" s="94"/>
      <c r="FS391" s="94"/>
      <c r="FT391" s="94"/>
      <c r="FU391" s="94"/>
      <c r="FV391" s="94"/>
      <c r="FW391" s="94"/>
      <c r="FX391" s="94"/>
      <c r="FY391" s="94"/>
      <c r="FZ391" s="94"/>
      <c r="GA391" s="94"/>
      <c r="GB391" s="94"/>
      <c r="GC391" s="94"/>
      <c r="GD391" s="94"/>
      <c r="GE391" s="94"/>
      <c r="GF391" s="94"/>
      <c r="GG391" s="94"/>
      <c r="GH391" s="94"/>
      <c r="GI391" s="94"/>
      <c r="GJ391" s="94"/>
      <c r="GK391" s="94"/>
      <c r="GL391" s="94"/>
      <c r="GM391" s="59"/>
      <c r="HI391" s="94"/>
    </row>
    <row r="392" spans="1:217" s="60" customFormat="1" x14ac:dyDescent="0.25">
      <c r="A392" s="66" t="s">
        <v>480</v>
      </c>
      <c r="B392" s="234"/>
      <c r="C392" s="93">
        <f t="shared" ref="C392:BA392" si="584">IF(C294=0,"",C$97*((C349*C294)+C350))</f>
        <v>1.1857093451583254E-2</v>
      </c>
      <c r="D392" s="94">
        <f t="shared" si="584"/>
        <v>3.2684684649341611E-3</v>
      </c>
      <c r="E392" s="94">
        <f t="shared" si="584"/>
        <v>5.8286791348362982E-3</v>
      </c>
      <c r="F392" s="94">
        <f t="shared" ref="F392:M392" si="585">IF(F294=0,"",F$97*((F349*F294)+F350))</f>
        <v>5.124629658967342E-3</v>
      </c>
      <c r="G392" s="94">
        <f t="shared" si="585"/>
        <v>8.100016492949252E-4</v>
      </c>
      <c r="H392" s="874">
        <f t="shared" si="585"/>
        <v>4.7638894967532248E-3</v>
      </c>
      <c r="I392" s="874">
        <f t="shared" si="585"/>
        <v>2.804576454733827E-3</v>
      </c>
      <c r="J392" s="874">
        <f t="shared" si="585"/>
        <v>6.4564128256526868E-3</v>
      </c>
      <c r="K392" s="874">
        <f t="shared" si="585"/>
        <v>2.439320009934774E-3</v>
      </c>
      <c r="L392" s="874">
        <f t="shared" si="585"/>
        <v>7.8643721866861246E-3</v>
      </c>
      <c r="M392" s="94">
        <f t="shared" si="585"/>
        <v>2.2044676009583654E-3</v>
      </c>
      <c r="N392" s="94">
        <f t="shared" si="584"/>
        <v>6.3980555025110655E-3</v>
      </c>
      <c r="O392" s="94">
        <f t="shared" si="584"/>
        <v>8.6544458421451906E-3</v>
      </c>
      <c r="P392" s="94">
        <f t="shared" si="584"/>
        <v>1.9273024411707482E-3</v>
      </c>
      <c r="Q392" s="94">
        <f t="shared" si="584"/>
        <v>3.4170298527099125E-3</v>
      </c>
      <c r="R392" s="94">
        <f t="shared" si="584"/>
        <v>1.8107324986537908E-3</v>
      </c>
      <c r="S392" s="874">
        <f t="shared" si="584"/>
        <v>2.0597379723105531E-3</v>
      </c>
      <c r="T392" s="1068">
        <f t="shared" si="584"/>
        <v>1.0051689057863963E-3</v>
      </c>
      <c r="U392" s="874"/>
      <c r="V392" s="874"/>
      <c r="W392" s="874"/>
      <c r="X392" s="874"/>
      <c r="Y392" s="874"/>
      <c r="AF392" s="874"/>
      <c r="AG392" s="874"/>
      <c r="AH392" s="874"/>
      <c r="AI392" s="953">
        <f t="shared" si="584"/>
        <v>1.1485285888990222E-3</v>
      </c>
      <c r="AJ392" s="874">
        <f t="shared" si="584"/>
        <v>4.5256921854552306E-3</v>
      </c>
      <c r="AK392" s="874">
        <f t="shared" si="584"/>
        <v>1.3017246882879741E-3</v>
      </c>
      <c r="AL392" s="874">
        <f t="shared" si="584"/>
        <v>9.7450010573609436E-4</v>
      </c>
      <c r="AM392" s="874">
        <f t="shared" si="584"/>
        <v>5.8918882383009073E-3</v>
      </c>
      <c r="AN392" s="1068">
        <f t="shared" si="584"/>
        <v>8.5287532567778217E-4</v>
      </c>
      <c r="AO392" s="874"/>
      <c r="AP392" s="874"/>
      <c r="AQ392" s="874"/>
      <c r="AR392" s="874"/>
      <c r="AS392" s="874"/>
      <c r="AT392" s="953">
        <f t="shared" si="584"/>
        <v>1.2630042092219972E-2</v>
      </c>
      <c r="AU392" s="874">
        <f t="shared" si="584"/>
        <v>5.6613784265556492E-3</v>
      </c>
      <c r="AV392" s="874">
        <f t="shared" si="584"/>
        <v>1.3545372721266205E-2</v>
      </c>
      <c r="AW392" s="874">
        <f t="shared" si="584"/>
        <v>1.2384597064109819E-2</v>
      </c>
      <c r="AX392" s="874">
        <f t="shared" si="584"/>
        <v>1.60022090014399E-2</v>
      </c>
      <c r="AY392" s="94">
        <f t="shared" si="584"/>
        <v>1.4989119388128769E-2</v>
      </c>
      <c r="AZ392" s="94">
        <f t="shared" si="584"/>
        <v>1.2285799314470845E-2</v>
      </c>
      <c r="BA392" s="94">
        <f t="shared" si="584"/>
        <v>1.3375762420231649E-2</v>
      </c>
      <c r="BB392" s="1070">
        <f t="shared" ref="BB392:CU392" si="586">IF(BB294=0,"",BB$97*((BB349*BB294)+BB350))</f>
        <v>1.1795465548559115E-2</v>
      </c>
      <c r="BC392" s="94"/>
      <c r="BD392" s="94"/>
      <c r="BE392" s="94"/>
      <c r="BF392" s="94"/>
      <c r="BG392" s="94"/>
      <c r="BH392" s="93">
        <f t="shared" si="586"/>
        <v>1.2519595522061649E-2</v>
      </c>
      <c r="BI392" s="94">
        <f t="shared" si="586"/>
        <v>6.7576472765132145E-3</v>
      </c>
      <c r="BJ392" s="94">
        <f t="shared" si="586"/>
        <v>1.0826404176290669E-2</v>
      </c>
      <c r="BK392" s="94">
        <f t="shared" si="586"/>
        <v>1.3315882825615096E-2</v>
      </c>
      <c r="BL392" s="94">
        <f t="shared" si="586"/>
        <v>1.445308560291212E-2</v>
      </c>
      <c r="BM392" s="94">
        <f>IF(BM294=0,"",BM$97*((BM349*BM294)+BM350))</f>
        <v>1.0229458577836303E-2</v>
      </c>
      <c r="BN392" s="1226">
        <f>IF(BN294=0,"",BN$97*((BN349*BN294)+BN350))</f>
        <v>1.2526645752276013E-2</v>
      </c>
      <c r="BO392" s="858">
        <v>1.1838195624996697</v>
      </c>
      <c r="BP392" s="858">
        <v>3.5733170799745149</v>
      </c>
      <c r="BQ392" s="858">
        <v>9.5671787133742132</v>
      </c>
      <c r="BR392" s="858">
        <v>1.8816892292174017</v>
      </c>
      <c r="BS392" s="1173">
        <v>1.8169004222655898</v>
      </c>
      <c r="BT392" s="858"/>
      <c r="BU392" s="858"/>
      <c r="BV392" s="858"/>
      <c r="BW392" s="858"/>
      <c r="BX392" s="858"/>
      <c r="BY392" s="93">
        <f t="shared" si="586"/>
        <v>4.1236270885675781E-3</v>
      </c>
      <c r="BZ392" s="94">
        <f t="shared" si="586"/>
        <v>2.5927560070076934E-3</v>
      </c>
      <c r="CA392" s="94">
        <f t="shared" si="586"/>
        <v>3.9014618640444429E-3</v>
      </c>
      <c r="CB392" s="94">
        <f t="shared" si="586"/>
        <v>3.6785158713890892E-3</v>
      </c>
      <c r="CC392" s="1070">
        <f t="shared" si="586"/>
        <v>6.9595142824490138E-3</v>
      </c>
      <c r="CD392" s="94"/>
      <c r="CE392" s="94"/>
      <c r="CF392" s="94"/>
      <c r="CG392" s="94"/>
      <c r="CH392" s="94"/>
      <c r="CI392" s="94"/>
      <c r="CJ392" s="94"/>
      <c r="CK392" s="93">
        <f t="shared" si="586"/>
        <v>2.1634464825067592E-3</v>
      </c>
      <c r="CL392" s="94">
        <f>IF(CL294=0,"",CL$97*((CL349*CL294)+CL350))</f>
        <v>8.5185705391133369E-3</v>
      </c>
      <c r="CM392" s="94">
        <f t="shared" si="586"/>
        <v>5.4137452148492774E-3</v>
      </c>
      <c r="CN392" s="94">
        <f t="shared" si="586"/>
        <v>8.3390772123838278E-3</v>
      </c>
      <c r="CO392" s="1070">
        <f t="shared" si="586"/>
        <v>1.5025081499607785E-2</v>
      </c>
      <c r="CP392" s="94"/>
      <c r="CQ392" s="94"/>
      <c r="CR392" s="94"/>
      <c r="CS392" s="94"/>
      <c r="CT392" s="94"/>
      <c r="CU392" s="93">
        <f t="shared" si="586"/>
        <v>1.4311402777920996E-4</v>
      </c>
      <c r="CV392" s="94">
        <f t="shared" ref="CV392" si="587">IF(CV294=0,"",CV$97*((CV349*CV294)+CV350))</f>
        <v>5.0643355040132167E-4</v>
      </c>
      <c r="CW392" s="94">
        <f>IF(CW294=0,"",CW$97*((CW349*CW294)+CW350))</f>
        <v>3.3624703383011554E-4</v>
      </c>
      <c r="CX392" s="1070">
        <f>IF(CX294=0,"",CX$97*((CX349*CX294)+CX350))</f>
        <v>1.93350260431931E-4</v>
      </c>
      <c r="DD392" s="979"/>
      <c r="DE392" s="858">
        <v>0.94294151606361154</v>
      </c>
      <c r="DF392" s="858">
        <v>0.19718262368111711</v>
      </c>
      <c r="DG392" s="858">
        <v>6.102152772397982E-2</v>
      </c>
      <c r="DH392" s="858">
        <v>0.54736982598339212</v>
      </c>
      <c r="DI392" s="858">
        <v>0.28977300355623986</v>
      </c>
      <c r="DJ392" s="858">
        <v>1.3245411106690754</v>
      </c>
      <c r="DK392" s="858">
        <v>6.6167410624070555E-2</v>
      </c>
      <c r="DL392" s="1120">
        <v>0.10865541010560795</v>
      </c>
      <c r="DM392" s="858"/>
      <c r="DN392" s="858"/>
      <c r="DO392" s="858"/>
      <c r="DP392" s="858"/>
      <c r="DQ392" s="858"/>
      <c r="DR392" s="1006">
        <v>10.384820284648603</v>
      </c>
      <c r="DS392" s="858">
        <v>2.4662893383459492</v>
      </c>
      <c r="DT392" s="858">
        <v>13.29852365859802</v>
      </c>
      <c r="DU392" s="858">
        <v>3.9122881775028491</v>
      </c>
      <c r="DV392" s="858">
        <v>5.5380884288764474</v>
      </c>
      <c r="DW392" s="858">
        <v>0.64039725561752758</v>
      </c>
      <c r="DX392" s="1120">
        <v>1.1841387092052629</v>
      </c>
      <c r="DY392" s="858"/>
      <c r="DZ392" s="858"/>
      <c r="EA392" s="858"/>
      <c r="EB392" s="858"/>
      <c r="EC392" s="858"/>
      <c r="ED392" s="93">
        <f>IF(ED294=0,"",ED$97*((ED349*ED294)+ED350))</f>
        <v>8.4501939395492647E-3</v>
      </c>
      <c r="EE392" s="858">
        <v>2.6246061639581373</v>
      </c>
      <c r="EF392" s="858">
        <v>1.2622898935582871</v>
      </c>
      <c r="EG392" s="858">
        <v>1.0833164668832063</v>
      </c>
      <c r="EH392" s="858">
        <v>2.8507837370356999</v>
      </c>
      <c r="EI392" s="858">
        <v>0.53897021778234344</v>
      </c>
      <c r="EJ392" s="858">
        <v>0.26394068783728525</v>
      </c>
      <c r="EK392" s="858">
        <v>1.673515388780574</v>
      </c>
      <c r="EL392" s="1120">
        <v>1.7329064955193152</v>
      </c>
      <c r="EM392" s="858"/>
      <c r="EN392" s="858"/>
      <c r="ER392" s="1253"/>
      <c r="ES392" s="93">
        <f>IF(ES294=0,"",ES$97*((ES349*ES294)+ES350))</f>
        <v>8.3117554789872907E-4</v>
      </c>
      <c r="ET392" s="94">
        <f>IF(ET294=0,"",ET$97*((ET349*ET294)+ET350))</f>
        <v>2.4627995375739768E-4</v>
      </c>
      <c r="EU392" s="94">
        <f>IF(EU294=0,"",EU$97*((EU349*EU294)+EU350))</f>
        <v>1.4532676955355907E-4</v>
      </c>
      <c r="EV392" s="94"/>
      <c r="EW392" s="1131"/>
      <c r="EX392" s="66" t="s">
        <v>480</v>
      </c>
      <c r="EY392" s="262">
        <f t="shared" ref="EY392:FO392" si="588">IF(EY294=0,"",EY$97*((EY349*EY294)+EY350))</f>
        <v>7.8882789772914425E-4</v>
      </c>
      <c r="EZ392" s="262">
        <f t="shared" si="588"/>
        <v>4.8958401556413174E-4</v>
      </c>
      <c r="FA392" s="262">
        <f t="shared" si="588"/>
        <v>5.8327145561081818E-4</v>
      </c>
      <c r="FB392" s="262">
        <f t="shared" si="588"/>
        <v>1.2630738341723731E-3</v>
      </c>
      <c r="FC392" s="262">
        <f t="shared" si="588"/>
        <v>4.6083397246480845E-4</v>
      </c>
      <c r="FD392" s="262">
        <f t="shared" si="588"/>
        <v>6.4776243021185764E-4</v>
      </c>
      <c r="FE392" s="262">
        <f t="shared" si="588"/>
        <v>2.4179357869682911E-4</v>
      </c>
      <c r="FF392" s="262">
        <f t="shared" si="588"/>
        <v>9.4467203334308917E-4</v>
      </c>
      <c r="FG392" s="262">
        <f t="shared" si="588"/>
        <v>7.2192094224960194E-4</v>
      </c>
      <c r="FH392" s="262">
        <f t="shared" si="588"/>
        <v>1.160298608828056E-3</v>
      </c>
      <c r="FI392" s="262">
        <f t="shared" si="588"/>
        <v>7.4361933786977908E-4</v>
      </c>
      <c r="FJ392" s="262">
        <f t="shared" si="588"/>
        <v>7.4575960684160119E-4</v>
      </c>
      <c r="FK392" s="262">
        <f t="shared" si="588"/>
        <v>9.8439374341880857E-4</v>
      </c>
      <c r="FL392" s="262">
        <f t="shared" si="588"/>
        <v>8.3365514639010976E-4</v>
      </c>
      <c r="FM392" s="262">
        <f t="shared" si="588"/>
        <v>1.2244317159268191E-3</v>
      </c>
      <c r="FN392" s="262">
        <f t="shared" si="588"/>
        <v>8.461721211294852E-4</v>
      </c>
      <c r="FO392" s="262">
        <f t="shared" si="588"/>
        <v>1.2070868806942096E-3</v>
      </c>
      <c r="FP392" s="262" t="str">
        <f t="shared" ref="FP392:FQ392" si="589">IF(FP294=0,"",FP$97*((FP349*FP294)+FP350))</f>
        <v/>
      </c>
      <c r="FQ392" s="1388" t="str">
        <f t="shared" si="589"/>
        <v/>
      </c>
      <c r="FR392" s="834">
        <f t="shared" ref="FR392:GL392" si="590">IF(FR294=0,"",FR$97*((FR349*FR294)+FR350))</f>
        <v>2.1577299621174716E-4</v>
      </c>
      <c r="FS392" s="834">
        <f t="shared" si="590"/>
        <v>6.5661461855535117E-4</v>
      </c>
      <c r="FT392" s="834">
        <f t="shared" si="590"/>
        <v>2.8785400119277373E-4</v>
      </c>
      <c r="FU392" s="834">
        <f t="shared" si="590"/>
        <v>1.7063762821245806E-4</v>
      </c>
      <c r="FV392" s="834">
        <f t="shared" si="590"/>
        <v>-1.2963862659189064E-5</v>
      </c>
      <c r="FW392" s="834">
        <f t="shared" si="590"/>
        <v>1.7087034339594595E-4</v>
      </c>
      <c r="FX392" s="834">
        <f t="shared" si="590"/>
        <v>4.3070417193159669E-4</v>
      </c>
      <c r="FY392" s="834">
        <f t="shared" si="590"/>
        <v>1.6826959507347856E-4</v>
      </c>
      <c r="FZ392" s="834">
        <f t="shared" si="590"/>
        <v>3.2566640314316997E-5</v>
      </c>
      <c r="GA392" s="834">
        <f t="shared" si="590"/>
        <v>-2.3293212294343026E-5</v>
      </c>
      <c r="GB392" s="834">
        <f t="shared" si="590"/>
        <v>2.8762981448874475E-4</v>
      </c>
      <c r="GC392" s="834">
        <f t="shared" si="590"/>
        <v>5.4779607083342628E-4</v>
      </c>
      <c r="GD392" s="834">
        <f t="shared" si="590"/>
        <v>1.53749752335991E-3</v>
      </c>
      <c r="GE392" s="834">
        <f t="shared" si="590"/>
        <v>2.6849079496451015E-4</v>
      </c>
      <c r="GF392" s="834">
        <f t="shared" si="590"/>
        <v>5.1986380519149136E-5</v>
      </c>
      <c r="GG392" s="834">
        <f t="shared" si="590"/>
        <v>1.9268669554141236E-3</v>
      </c>
      <c r="GH392" s="834">
        <f t="shared" si="590"/>
        <v>5.5491537314326592E-5</v>
      </c>
      <c r="GI392" s="834">
        <f t="shared" si="590"/>
        <v>3.8874498023656065E-4</v>
      </c>
      <c r="GJ392" s="834">
        <f t="shared" si="590"/>
        <v>1.4818887437617503E-4</v>
      </c>
      <c r="GK392" s="834">
        <f t="shared" si="590"/>
        <v>1.5132876121368659E-4</v>
      </c>
      <c r="GL392" s="834">
        <f t="shared" si="590"/>
        <v>1.5437623064052053E-4</v>
      </c>
      <c r="GM392" s="59">
        <f t="shared" ref="GM392:HH392" si="591">IF(GM294=0,"",GM$97*((GM349*GM294)+GM350))</f>
        <v>3.7834819351151641E-4</v>
      </c>
      <c r="GN392" s="60">
        <f t="shared" si="591"/>
        <v>2.6646356118441793E-4</v>
      </c>
      <c r="GO392" s="60">
        <f t="shared" si="591"/>
        <v>4.407432628326066E-4</v>
      </c>
      <c r="GP392" s="60">
        <f t="shared" si="591"/>
        <v>6.6936490888255145E-4</v>
      </c>
      <c r="GQ392" s="60">
        <f t="shared" si="591"/>
        <v>3.827990876845653E-4</v>
      </c>
      <c r="GR392" s="60">
        <f t="shared" si="591"/>
        <v>5.7360232487214946E-4</v>
      </c>
      <c r="GS392" s="60">
        <f t="shared" si="591"/>
        <v>1.04147540409377E-3</v>
      </c>
      <c r="GT392" s="60">
        <f t="shared" si="591"/>
        <v>4.844217278359552E-4</v>
      </c>
      <c r="GU392" s="60">
        <f t="shared" si="591"/>
        <v>5.2846993140269135E-4</v>
      </c>
      <c r="GV392" s="60">
        <f t="shared" si="591"/>
        <v>2.7077223507404689E-4</v>
      </c>
      <c r="GW392" s="60">
        <f t="shared" si="591"/>
        <v>1.8706329231183054E-4</v>
      </c>
      <c r="GX392" s="60">
        <f t="shared" si="591"/>
        <v>3.4147980200975678E-4</v>
      </c>
      <c r="GY392" s="60">
        <f t="shared" si="591"/>
        <v>3.3114853592636879E-4</v>
      </c>
      <c r="GZ392" s="60" t="e">
        <f t="shared" si="591"/>
        <v>#DIV/0!</v>
      </c>
      <c r="HA392" s="60">
        <f t="shared" si="591"/>
        <v>2.3276932273418445E-4</v>
      </c>
      <c r="HB392" s="60">
        <f t="shared" si="591"/>
        <v>3.1990332423628503E-4</v>
      </c>
      <c r="HC392" s="60">
        <f t="shared" si="591"/>
        <v>2.2100322225984323E-4</v>
      </c>
      <c r="HD392" s="60">
        <f t="shared" si="591"/>
        <v>2.4897402913274158E-4</v>
      </c>
      <c r="HE392" s="60">
        <f t="shared" si="591"/>
        <v>1.6075171295249757E-4</v>
      </c>
      <c r="HF392" s="60">
        <f t="shared" si="591"/>
        <v>1.1081841675672144E-4</v>
      </c>
      <c r="HG392" s="60" t="e">
        <f t="shared" si="591"/>
        <v>#DIV/0!</v>
      </c>
      <c r="HH392" s="60" t="e">
        <f t="shared" si="591"/>
        <v>#DIV/0!</v>
      </c>
      <c r="HI392" s="834">
        <f>IF(HI294=0,"",HI$97*((HI349*HI294)+HI350))</f>
        <v>4.6143494743233274E-5</v>
      </c>
    </row>
    <row r="393" spans="1:217" s="60" customFormat="1" x14ac:dyDescent="0.25">
      <c r="A393" s="66" t="s">
        <v>481</v>
      </c>
      <c r="B393" s="639"/>
      <c r="C393" s="937">
        <f t="shared" ref="C393:BA393" si="592">IF(C295=0,"",C$97*((C351*C295)+C352))</f>
        <v>1.5335970314324762E-2</v>
      </c>
      <c r="D393" s="94">
        <f t="shared" si="592"/>
        <v>2.1585142601537022E-3</v>
      </c>
      <c r="E393" s="94">
        <f t="shared" si="592"/>
        <v>1.7031410747234189E-3</v>
      </c>
      <c r="F393" s="94">
        <f t="shared" ref="F393:M393" si="593">IF(F295=0,"",F$97*((F351*F295)+F352))</f>
        <v>2.8245875181404779E-3</v>
      </c>
      <c r="G393" s="94">
        <f t="shared" si="593"/>
        <v>4.8489164165752956E-4</v>
      </c>
      <c r="H393" s="874">
        <f t="shared" si="593"/>
        <v>6.140971943205697E-4</v>
      </c>
      <c r="I393" s="874">
        <f t="shared" si="593"/>
        <v>7.7928129686741796E-4</v>
      </c>
      <c r="J393" s="874">
        <f t="shared" si="593"/>
        <v>1.8530640907166672E-3</v>
      </c>
      <c r="K393" s="874">
        <f t="shared" si="593"/>
        <v>1.8770152293638043E-3</v>
      </c>
      <c r="L393" s="874">
        <f t="shared" si="593"/>
        <v>1.2319923094580136E-3</v>
      </c>
      <c r="M393" s="94">
        <f t="shared" si="593"/>
        <v>1.8795560757831774E-3</v>
      </c>
      <c r="N393" s="94">
        <f t="shared" si="592"/>
        <v>2.8388574930022594E-3</v>
      </c>
      <c r="O393" s="94">
        <f t="shared" si="592"/>
        <v>4.6348588049902606E-3</v>
      </c>
      <c r="P393" s="94">
        <f t="shared" si="592"/>
        <v>1.4849492080671698E-3</v>
      </c>
      <c r="Q393" s="94">
        <f t="shared" si="592"/>
        <v>7.8412996756557795E-4</v>
      </c>
      <c r="R393" s="94">
        <f t="shared" si="592"/>
        <v>1.6952703401261616E-3</v>
      </c>
      <c r="S393" s="874">
        <f t="shared" si="592"/>
        <v>1.301745616501338E-3</v>
      </c>
      <c r="T393" s="1068">
        <f t="shared" si="592"/>
        <v>7.1336746829489821E-4</v>
      </c>
      <c r="U393" s="874"/>
      <c r="V393" s="874"/>
      <c r="W393" s="874"/>
      <c r="X393" s="874"/>
      <c r="Y393" s="874"/>
      <c r="AF393" s="874"/>
      <c r="AG393" s="874"/>
      <c r="AH393" s="874"/>
      <c r="AI393" s="953" t="str">
        <f t="shared" si="592"/>
        <v/>
      </c>
      <c r="AJ393" s="874">
        <f t="shared" si="592"/>
        <v>5.7966302160848053E-5</v>
      </c>
      <c r="AK393" s="874">
        <f t="shared" si="592"/>
        <v>6.7904377420452292E-5</v>
      </c>
      <c r="AL393" s="874" t="str">
        <f t="shared" si="592"/>
        <v/>
      </c>
      <c r="AM393" s="874">
        <f t="shared" si="592"/>
        <v>9.9703348029182327E-5</v>
      </c>
      <c r="AN393" s="1068" t="str">
        <f t="shared" si="592"/>
        <v/>
      </c>
      <c r="AO393" s="874"/>
      <c r="AP393" s="874"/>
      <c r="AQ393" s="874"/>
      <c r="AR393" s="874"/>
      <c r="AS393" s="874"/>
      <c r="AT393" s="953">
        <f t="shared" si="592"/>
        <v>9.6795274315271615E-3</v>
      </c>
      <c r="AU393" s="874">
        <f t="shared" si="592"/>
        <v>7.7922362039084554E-3</v>
      </c>
      <c r="AV393" s="874">
        <f t="shared" si="592"/>
        <v>5.4086800609686198E-3</v>
      </c>
      <c r="AW393" s="874">
        <f t="shared" si="592"/>
        <v>6.9997767424244042E-3</v>
      </c>
      <c r="AX393" s="874">
        <f t="shared" si="592"/>
        <v>5.429108613340841E-3</v>
      </c>
      <c r="AY393" s="94">
        <f t="shared" si="592"/>
        <v>6.1251122189136479E-3</v>
      </c>
      <c r="AZ393" s="94">
        <f t="shared" si="592"/>
        <v>6.6490589995583278E-3</v>
      </c>
      <c r="BA393" s="94">
        <f t="shared" si="592"/>
        <v>6.0950762331827106E-3</v>
      </c>
      <c r="BB393" s="1070">
        <f t="shared" ref="BB393:CU393" si="594">IF(BB295=0,"",BB$97*((BB351*BB295)+BB352))</f>
        <v>4.5938451329172094E-3</v>
      </c>
      <c r="BC393" s="94"/>
      <c r="BD393" s="94"/>
      <c r="BE393" s="94"/>
      <c r="BF393" s="94"/>
      <c r="BG393" s="94"/>
      <c r="BH393" s="93">
        <f t="shared" si="594"/>
        <v>1.8341261317657599E-3</v>
      </c>
      <c r="BI393" s="94">
        <f t="shared" si="594"/>
        <v>9.6439397345698572E-4</v>
      </c>
      <c r="BJ393" s="94">
        <f t="shared" si="594"/>
        <v>1.3903584213095653E-3</v>
      </c>
      <c r="BK393" s="94">
        <f t="shared" si="594"/>
        <v>3.7224154423735607E-3</v>
      </c>
      <c r="BL393" s="94">
        <f t="shared" si="594"/>
        <v>3.2252196881319079E-3</v>
      </c>
      <c r="BM393" s="94">
        <f>IF(BM295=0,"",BM$97*((BM351*BM295)+BM352))</f>
        <v>6.4203803882188016E-3</v>
      </c>
      <c r="BN393" s="1226">
        <f>IF(BN295=0,"",BN$97*((BN351*BN295)+BN352))</f>
        <v>3.8395652526063725E-3</v>
      </c>
      <c r="BO393" s="858">
        <v>0.14053603119028088</v>
      </c>
      <c r="BP393" s="858">
        <v>0.29952369971572262</v>
      </c>
      <c r="BQ393" s="858">
        <v>1.1387470644768745</v>
      </c>
      <c r="BR393" s="858">
        <v>0.3524108896526606</v>
      </c>
      <c r="BS393" s="1173">
        <v>0.76000729872548312</v>
      </c>
      <c r="BT393" s="858"/>
      <c r="BU393" s="858"/>
      <c r="BV393" s="858"/>
      <c r="BW393" s="858"/>
      <c r="BX393" s="858"/>
      <c r="BY393" s="937">
        <f t="shared" si="594"/>
        <v>3.2783684576027814E-3</v>
      </c>
      <c r="BZ393" s="94">
        <f t="shared" si="594"/>
        <v>2.7020325227063882E-3</v>
      </c>
      <c r="CA393" s="94">
        <f t="shared" si="594"/>
        <v>5.7207935969330525E-3</v>
      </c>
      <c r="CB393" s="94">
        <f t="shared" si="594"/>
        <v>3.4547149197938515E-3</v>
      </c>
      <c r="CC393" s="1070">
        <f t="shared" si="594"/>
        <v>2.0509114051905763E-3</v>
      </c>
      <c r="CD393" s="94"/>
      <c r="CE393" s="94"/>
      <c r="CF393" s="94"/>
      <c r="CG393" s="94"/>
      <c r="CH393" s="94"/>
      <c r="CI393" s="94"/>
      <c r="CJ393" s="94"/>
      <c r="CK393" s="93">
        <f t="shared" si="594"/>
        <v>8.6313895477462127E-3</v>
      </c>
      <c r="CL393" s="94">
        <f>IF(CL295=0,"",CL$97*((CL351*CL295)+CL352))</f>
        <v>1.9871992680460123E-3</v>
      </c>
      <c r="CM393" s="94">
        <f t="shared" si="594"/>
        <v>2.9000484822381142E-2</v>
      </c>
      <c r="CN393" s="94">
        <f t="shared" si="594"/>
        <v>8.7930061599928149E-3</v>
      </c>
      <c r="CO393" s="1070">
        <f t="shared" si="594"/>
        <v>1.0510824441550874E-2</v>
      </c>
      <c r="CP393" s="94"/>
      <c r="CQ393" s="94"/>
      <c r="CR393" s="94"/>
      <c r="CS393" s="94"/>
      <c r="CT393" s="94"/>
      <c r="CU393" s="93" t="str">
        <f t="shared" si="594"/>
        <v/>
      </c>
      <c r="CV393" s="94">
        <f t="shared" ref="CV393" si="595">IF(CV295=0,"",CV$97*((CV351*CV295)+CV352))</f>
        <v>4.1004872282164497E-5</v>
      </c>
      <c r="CW393" s="94" t="str">
        <f>IF(CW295=0,"",CW$97*((CW351*CW295)+CW352))</f>
        <v/>
      </c>
      <c r="CX393" s="1070" t="str">
        <f>IF(CX295=0,"",CX$97*((CX351*CX295)+CX352))</f>
        <v/>
      </c>
      <c r="DD393" s="979"/>
      <c r="DE393" s="858">
        <v>0</v>
      </c>
      <c r="DF393" s="858">
        <v>0</v>
      </c>
      <c r="DG393" s="858">
        <v>8.9673867324069456E-2</v>
      </c>
      <c r="DH393" s="858">
        <v>2.3264291483506078E-2</v>
      </c>
      <c r="DI393" s="858">
        <v>2.841691390907037E-2</v>
      </c>
      <c r="DJ393" s="858">
        <v>2.3810790088774562E-2</v>
      </c>
      <c r="DK393" s="858">
        <v>2.5203936147816772E-2</v>
      </c>
      <c r="DL393" s="1120">
        <v>0.21816068528625987</v>
      </c>
      <c r="DM393" s="858"/>
      <c r="DN393" s="858"/>
      <c r="DO393" s="858"/>
      <c r="DP393" s="858"/>
      <c r="DQ393" s="858"/>
      <c r="DR393" s="1006">
        <v>1.7142602355227863</v>
      </c>
      <c r="DS393" s="858">
        <v>1.237384313643292</v>
      </c>
      <c r="DT393" s="858">
        <v>2.4612301350729511</v>
      </c>
      <c r="DU393" s="858">
        <v>1.5211844281834428</v>
      </c>
      <c r="DV393" s="858">
        <v>1.6134841166747134</v>
      </c>
      <c r="DW393" s="858">
        <v>8.8684490185905504E-2</v>
      </c>
      <c r="DX393" s="1120">
        <v>0.16071545034878082</v>
      </c>
      <c r="DY393" s="858"/>
      <c r="DZ393" s="858"/>
      <c r="EA393" s="858"/>
      <c r="EB393" s="858"/>
      <c r="EC393" s="858"/>
      <c r="ED393" s="93">
        <f>IF(ED295=0,"",ED$97*((ED351*ED295)+ED352))</f>
        <v>4.2225023482209438E-3</v>
      </c>
      <c r="EE393" s="858">
        <v>1.9827033189073779</v>
      </c>
      <c r="EF393" s="858">
        <v>2.6152590674708955</v>
      </c>
      <c r="EG393" s="858">
        <v>1.3872223289007177</v>
      </c>
      <c r="EH393" s="858">
        <v>3.1264393203209315</v>
      </c>
      <c r="EI393" s="858">
        <v>0.68359444857049179</v>
      </c>
      <c r="EJ393" s="858">
        <v>0.3248380113840959</v>
      </c>
      <c r="EK393" s="858">
        <v>2.2573692995707679</v>
      </c>
      <c r="EL393" s="1120">
        <v>2.4856112967483681</v>
      </c>
      <c r="EM393" s="858"/>
      <c r="EN393" s="858"/>
      <c r="ER393" s="1253"/>
      <c r="ES393" s="93">
        <f>IF(ES295=0,"",ES$97*((ES351*ES295)+ES352))</f>
        <v>2.0239119226814334E-4</v>
      </c>
      <c r="ET393" s="94">
        <f>IF(ET295=0,"",ET$97*((ET351*ET295)+ET352))</f>
        <v>-9.0707602295535492E-7</v>
      </c>
      <c r="EU393" s="94">
        <f>IF(EU295=0,"",EU$97*((EU351*EU295)+EU352))</f>
        <v>2.7653112944405613E-5</v>
      </c>
      <c r="EV393" s="94"/>
      <c r="EW393" s="1131"/>
      <c r="EX393" s="66" t="s">
        <v>481</v>
      </c>
      <c r="EY393" s="262">
        <f t="shared" ref="EY393:FO393" si="596">IF(EY295=0,"",EY$97*((EY351*EY295)+EY352))</f>
        <v>4.4118352635125636E-4</v>
      </c>
      <c r="EZ393" s="262">
        <f t="shared" si="596"/>
        <v>4.1392792627515144E-4</v>
      </c>
      <c r="FA393" s="262">
        <f t="shared" si="596"/>
        <v>2.8944179129909025E-4</v>
      </c>
      <c r="FB393" s="262">
        <f t="shared" si="596"/>
        <v>5.6624867324863869E-4</v>
      </c>
      <c r="FC393" s="262">
        <f t="shared" si="596"/>
        <v>2.3264298429795689E-4</v>
      </c>
      <c r="FD393" s="262" t="str">
        <f t="shared" si="596"/>
        <v/>
      </c>
      <c r="FE393" s="262">
        <f t="shared" si="596"/>
        <v>1.7743509802510324E-4</v>
      </c>
      <c r="FF393" s="262">
        <f t="shared" si="596"/>
        <v>4.2708258470031341E-4</v>
      </c>
      <c r="FG393" s="262">
        <f t="shared" si="596"/>
        <v>2.3612007946953499E-4</v>
      </c>
      <c r="FH393" s="262">
        <f t="shared" si="596"/>
        <v>4.3240405944379299E-4</v>
      </c>
      <c r="FI393" s="262">
        <f t="shared" si="596"/>
        <v>3.6394591986994406E-4</v>
      </c>
      <c r="FJ393" s="262">
        <f t="shared" si="596"/>
        <v>3.4225113017346902E-4</v>
      </c>
      <c r="FK393" s="262">
        <f t="shared" si="596"/>
        <v>3.8613327496668255E-4</v>
      </c>
      <c r="FL393" s="262">
        <f t="shared" si="596"/>
        <v>2.5893069284410798E-4</v>
      </c>
      <c r="FM393" s="262">
        <f t="shared" si="596"/>
        <v>5.5917716306644468E-4</v>
      </c>
      <c r="FN393" s="262">
        <f t="shared" si="596"/>
        <v>3.6781539220534829E-4</v>
      </c>
      <c r="FO393" s="262">
        <f t="shared" si="596"/>
        <v>4.1300760565073037E-4</v>
      </c>
      <c r="FP393" s="262" t="str">
        <f t="shared" ref="FP393:FQ393" si="597">IF(FP295=0,"",FP$97*((FP351*FP295)+FP352))</f>
        <v/>
      </c>
      <c r="FQ393" s="1387" t="str">
        <f t="shared" si="597"/>
        <v/>
      </c>
      <c r="FR393" s="834">
        <f t="shared" ref="FR393:GL393" si="598">IF(FR295=0,"",FR$97*((FR351*FR295)+FR352))</f>
        <v>9.6048699086381814E-5</v>
      </c>
      <c r="FS393" s="834">
        <f t="shared" si="598"/>
        <v>2.6668409530656846E-4</v>
      </c>
      <c r="FT393" s="834">
        <f t="shared" si="598"/>
        <v>5.8725356210966327E-5</v>
      </c>
      <c r="FU393" s="834">
        <f t="shared" si="598"/>
        <v>5.1025881797789274E-5</v>
      </c>
      <c r="FV393" s="834">
        <f t="shared" si="598"/>
        <v>-2.5123377715809537E-5</v>
      </c>
      <c r="FW393" s="834">
        <f t="shared" si="598"/>
        <v>4.9813931940061321E-5</v>
      </c>
      <c r="FX393" s="834">
        <f t="shared" si="598"/>
        <v>7.4096787715795332E-5</v>
      </c>
      <c r="FY393" s="834">
        <f t="shared" si="598"/>
        <v>4.80115734057036E-5</v>
      </c>
      <c r="FZ393" s="834">
        <f t="shared" si="598"/>
        <v>-2.5911224614268923E-5</v>
      </c>
      <c r="GA393" s="834">
        <f t="shared" si="598"/>
        <v>-3.1530463554480464E-5</v>
      </c>
      <c r="GB393" s="834">
        <f t="shared" si="598"/>
        <v>5.1152902773989381E-5</v>
      </c>
      <c r="GC393" s="834">
        <f t="shared" si="598"/>
        <v>1.8389230206206263E-4</v>
      </c>
      <c r="GD393" s="834">
        <f t="shared" si="598"/>
        <v>8.7001201902824811E-5</v>
      </c>
      <c r="GE393" s="834">
        <f t="shared" si="598"/>
        <v>7.6735637190353788E-6</v>
      </c>
      <c r="GF393" s="834">
        <f t="shared" si="598"/>
        <v>-2.1125539748835435E-5</v>
      </c>
      <c r="GG393" s="834">
        <f t="shared" si="598"/>
        <v>9.4905833467513832E-4</v>
      </c>
      <c r="GH393" s="834">
        <f t="shared" si="598"/>
        <v>-2.5093635925665359E-5</v>
      </c>
      <c r="GI393" s="834">
        <f t="shared" si="598"/>
        <v>1.0908265307870503E-4</v>
      </c>
      <c r="GJ393" s="834">
        <f t="shared" si="598"/>
        <v>8.7558587286532303E-5</v>
      </c>
      <c r="GK393" s="834">
        <f t="shared" si="598"/>
        <v>4.8036334489303828E-5</v>
      </c>
      <c r="GL393" s="834">
        <f t="shared" si="598"/>
        <v>5.0894181403261069E-5</v>
      </c>
      <c r="GM393" s="59">
        <f t="shared" ref="GM393:HH393" si="599">IF(GM295=0,"",GM$97*((GM351*GM295)+GM352))</f>
        <v>9.7209690578210471E-5</v>
      </c>
      <c r="GN393" s="60">
        <f t="shared" si="599"/>
        <v>7.3067095266055471E-5</v>
      </c>
      <c r="GO393" s="60">
        <f t="shared" si="599"/>
        <v>1.2644560015932478E-4</v>
      </c>
      <c r="GP393" s="60">
        <f t="shared" si="599"/>
        <v>1.1789435407712029E-4</v>
      </c>
      <c r="GQ393" s="60">
        <f t="shared" si="599"/>
        <v>1.314008502169254E-4</v>
      </c>
      <c r="GR393" s="60">
        <f t="shared" si="599"/>
        <v>9.0590445322782066E-5</v>
      </c>
      <c r="GS393" s="60">
        <f t="shared" si="599"/>
        <v>1.2464689896280492E-4</v>
      </c>
      <c r="GT393" s="60">
        <f t="shared" si="599"/>
        <v>1.0018938189302258E-4</v>
      </c>
      <c r="GU393" s="60">
        <f t="shared" si="599"/>
        <v>9.0809555198434851E-5</v>
      </c>
      <c r="GV393" s="60">
        <f t="shared" si="599"/>
        <v>4.1265964819185556E-5</v>
      </c>
      <c r="GW393" s="60">
        <f t="shared" si="599"/>
        <v>5.172186912671938E-5</v>
      </c>
      <c r="GX393" s="60">
        <f t="shared" si="599"/>
        <v>1.1237506920921878E-4</v>
      </c>
      <c r="GY393" s="60">
        <f t="shared" si="599"/>
        <v>9.199510890477554E-5</v>
      </c>
      <c r="GZ393" s="60" t="e">
        <f t="shared" si="599"/>
        <v>#DIV/0!</v>
      </c>
      <c r="HA393" s="60">
        <f t="shared" si="599"/>
        <v>6.4363283027780188E-5</v>
      </c>
      <c r="HB393" s="60">
        <f t="shared" si="599"/>
        <v>8.0184096696173736E-5</v>
      </c>
      <c r="HC393" s="60">
        <f t="shared" si="599"/>
        <v>5.9784431695100391E-5</v>
      </c>
      <c r="HD393" s="60">
        <f t="shared" si="599"/>
        <v>5.6866835436798097E-5</v>
      </c>
      <c r="HE393" s="60">
        <f t="shared" si="599"/>
        <v>6.3494747077215207E-5</v>
      </c>
      <c r="HF393" s="60">
        <f t="shared" si="599"/>
        <v>3.2406390499897081E-5</v>
      </c>
      <c r="HG393" s="60" t="e">
        <f t="shared" si="599"/>
        <v>#DIV/0!</v>
      </c>
      <c r="HH393" s="60" t="e">
        <f t="shared" si="599"/>
        <v>#DIV/0!</v>
      </c>
      <c r="HI393" s="834">
        <f>IF(HI295=0,"",HI$97*((HI351*HI295)+HI352))</f>
        <v>-9.4940152931103961E-5</v>
      </c>
    </row>
    <row r="394" spans="1:217" s="60" customFormat="1" x14ac:dyDescent="0.25">
      <c r="A394" s="640"/>
      <c r="B394" s="639"/>
      <c r="C394" s="937"/>
      <c r="D394" s="94"/>
      <c r="E394" s="94"/>
      <c r="F394" s="94"/>
      <c r="G394" s="94"/>
      <c r="H394" s="874"/>
      <c r="I394" s="874"/>
      <c r="J394" s="874"/>
      <c r="K394" s="874"/>
      <c r="L394" s="874"/>
      <c r="M394" s="94"/>
      <c r="N394" s="94"/>
      <c r="O394" s="94"/>
      <c r="P394" s="94"/>
      <c r="Q394" s="94"/>
      <c r="R394" s="94"/>
      <c r="S394" s="874"/>
      <c r="T394" s="1068"/>
      <c r="U394" s="874"/>
      <c r="V394" s="874"/>
      <c r="W394" s="874"/>
      <c r="X394" s="874"/>
      <c r="Y394" s="874"/>
      <c r="AF394" s="874"/>
      <c r="AG394" s="874"/>
      <c r="AH394" s="874"/>
      <c r="AI394" s="953"/>
      <c r="AJ394" s="874"/>
      <c r="AK394" s="874"/>
      <c r="AL394" s="874"/>
      <c r="AM394" s="874"/>
      <c r="AN394" s="1068"/>
      <c r="AO394" s="874"/>
      <c r="AP394" s="874"/>
      <c r="AQ394" s="874"/>
      <c r="AR394" s="874"/>
      <c r="AS394" s="874"/>
      <c r="AT394" s="953"/>
      <c r="AU394" s="874"/>
      <c r="AV394" s="874"/>
      <c r="AW394" s="874"/>
      <c r="AX394" s="874"/>
      <c r="AY394" s="94"/>
      <c r="AZ394" s="94"/>
      <c r="BA394" s="94"/>
      <c r="BB394" s="1070"/>
      <c r="BC394" s="94"/>
      <c r="BD394" s="94"/>
      <c r="BE394" s="94"/>
      <c r="BF394" s="94"/>
      <c r="BG394" s="94"/>
      <c r="BH394" s="93"/>
      <c r="BI394" s="94"/>
      <c r="BJ394" s="94"/>
      <c r="BK394" s="94"/>
      <c r="BL394" s="94"/>
      <c r="BM394" s="94"/>
      <c r="BN394" s="1226"/>
      <c r="BO394" s="858"/>
      <c r="BP394" s="858"/>
      <c r="BQ394" s="858"/>
      <c r="BR394" s="858"/>
      <c r="BS394" s="1173"/>
      <c r="BT394" s="858"/>
      <c r="BU394" s="858"/>
      <c r="BV394" s="858"/>
      <c r="BW394" s="858"/>
      <c r="BX394" s="858"/>
      <c r="BY394" s="937"/>
      <c r="BZ394" s="94"/>
      <c r="CA394" s="94"/>
      <c r="CB394" s="94"/>
      <c r="CC394" s="1070"/>
      <c r="CD394" s="94"/>
      <c r="CE394" s="94"/>
      <c r="CF394" s="94"/>
      <c r="CG394" s="94"/>
      <c r="CH394" s="94"/>
      <c r="CI394" s="94"/>
      <c r="CJ394" s="94"/>
      <c r="CK394" s="93"/>
      <c r="CL394" s="94"/>
      <c r="CM394" s="94"/>
      <c r="CN394" s="94"/>
      <c r="CO394" s="1070"/>
      <c r="CP394" s="94"/>
      <c r="CQ394" s="94"/>
      <c r="CR394" s="94"/>
      <c r="CS394" s="94"/>
      <c r="CT394" s="94"/>
      <c r="CU394" s="93"/>
      <c r="CV394" s="94"/>
      <c r="CW394" s="94"/>
      <c r="CX394" s="1070"/>
      <c r="DD394" s="979"/>
      <c r="DE394" s="858"/>
      <c r="DF394" s="858"/>
      <c r="DG394" s="858"/>
      <c r="DH394" s="858"/>
      <c r="DI394" s="858"/>
      <c r="DJ394" s="858"/>
      <c r="DK394" s="858"/>
      <c r="DL394" s="1120"/>
      <c r="DM394" s="858"/>
      <c r="DN394" s="858"/>
      <c r="DO394" s="858"/>
      <c r="DP394" s="858"/>
      <c r="DQ394" s="858"/>
      <c r="DR394" s="1006"/>
      <c r="DS394" s="858"/>
      <c r="DT394" s="858"/>
      <c r="DU394" s="858"/>
      <c r="DV394" s="858"/>
      <c r="DW394" s="858"/>
      <c r="DX394" s="1120"/>
      <c r="DY394" s="858"/>
      <c r="DZ394" s="858"/>
      <c r="EA394" s="858"/>
      <c r="EB394" s="858"/>
      <c r="EC394" s="858"/>
      <c r="ED394" s="93"/>
      <c r="EE394" s="858"/>
      <c r="EF394" s="858"/>
      <c r="EG394" s="858"/>
      <c r="EH394" s="858"/>
      <c r="EI394" s="858"/>
      <c r="EJ394" s="858"/>
      <c r="EK394" s="858"/>
      <c r="EL394" s="1120"/>
      <c r="EM394" s="858"/>
      <c r="EN394" s="858"/>
      <c r="ER394" s="1253"/>
      <c r="ES394" s="93"/>
      <c r="ET394" s="94"/>
      <c r="EU394" s="94"/>
      <c r="EV394" s="94"/>
      <c r="EW394" s="1131"/>
      <c r="EX394" s="640"/>
      <c r="EY394" s="262"/>
      <c r="EZ394" s="262"/>
      <c r="FA394" s="262"/>
      <c r="FB394" s="262"/>
      <c r="FC394" s="262"/>
      <c r="FD394" s="262"/>
      <c r="FE394" s="262"/>
      <c r="FF394" s="262"/>
      <c r="FG394" s="262"/>
      <c r="FH394" s="262"/>
      <c r="FI394" s="262"/>
      <c r="FJ394" s="262"/>
      <c r="FK394" s="262"/>
      <c r="FL394" s="262"/>
      <c r="FM394" s="262"/>
      <c r="FN394" s="262"/>
      <c r="FO394" s="262"/>
      <c r="FP394" s="262"/>
      <c r="FQ394" s="1387"/>
      <c r="FR394" s="834"/>
      <c r="FS394" s="834"/>
      <c r="FT394" s="834"/>
      <c r="FU394" s="834"/>
      <c r="FV394" s="834"/>
      <c r="FW394" s="834"/>
      <c r="FX394" s="834"/>
      <c r="FY394" s="834"/>
      <c r="FZ394" s="834"/>
      <c r="GA394" s="834"/>
      <c r="GB394" s="834"/>
      <c r="GC394" s="834"/>
      <c r="GD394" s="834"/>
      <c r="GE394" s="834"/>
      <c r="GF394" s="834"/>
      <c r="GG394" s="834"/>
      <c r="GH394" s="834"/>
      <c r="GI394" s="834"/>
      <c r="GJ394" s="834"/>
      <c r="GK394" s="834"/>
      <c r="GL394" s="834"/>
      <c r="GM394" s="59"/>
      <c r="HI394" s="834"/>
    </row>
    <row r="395" spans="1:217" s="60" customFormat="1" x14ac:dyDescent="0.25">
      <c r="A395" s="197" t="s">
        <v>716</v>
      </c>
      <c r="B395" s="639"/>
      <c r="C395" s="937">
        <f>IF(C297=0,"",C$97*((C329*C297)+C330))</f>
        <v>1.0735855770016464E-4</v>
      </c>
      <c r="D395" s="94">
        <f t="shared" ref="D395:CO395" si="600">IF(D297=0,"",D$97*((D329*D297)+D330))</f>
        <v>3.2622514559301364E-4</v>
      </c>
      <c r="E395" s="94">
        <f t="shared" si="600"/>
        <v>9.5411119163401421E-5</v>
      </c>
      <c r="F395" s="94">
        <f t="shared" ref="F395:M395" si="601">IF(F297=0,"",F$97*((F329*F297)+F330))</f>
        <v>2.2187102183218168E-4</v>
      </c>
      <c r="G395" s="94">
        <f t="shared" si="601"/>
        <v>6.784078517839088E-5</v>
      </c>
      <c r="H395" s="874">
        <f t="shared" si="601"/>
        <v>1.1664024565110334E-4</v>
      </c>
      <c r="I395" s="874">
        <f t="shared" si="601"/>
        <v>1.1368729444068686E-4</v>
      </c>
      <c r="J395" s="874">
        <f t="shared" si="601"/>
        <v>1.2271469355690508E-4</v>
      </c>
      <c r="K395" s="874">
        <f t="shared" si="601"/>
        <v>2.3884399584863059E-4</v>
      </c>
      <c r="L395" s="874">
        <f t="shared" si="601"/>
        <v>1.1949424929939809E-4</v>
      </c>
      <c r="M395" s="94">
        <f t="shared" si="601"/>
        <v>2.6571417067310354E-4</v>
      </c>
      <c r="N395" s="94">
        <f t="shared" si="600"/>
        <v>1.5463187781597422E-4</v>
      </c>
      <c r="O395" s="94">
        <f t="shared" si="600"/>
        <v>1.2689930616926508E-4</v>
      </c>
      <c r="P395" s="94">
        <f t="shared" si="600"/>
        <v>2.0495434226353829E-4</v>
      </c>
      <c r="Q395" s="94">
        <f t="shared" si="600"/>
        <v>7.8052141903481605E-5</v>
      </c>
      <c r="R395" s="94">
        <f t="shared" si="600"/>
        <v>2.7698252181810836E-4</v>
      </c>
      <c r="S395" s="874">
        <f t="shared" si="600"/>
        <v>2.5593795208747784E-4</v>
      </c>
      <c r="T395" s="1068">
        <f t="shared" si="600"/>
        <v>9.6295413454845094E-5</v>
      </c>
      <c r="U395" s="874"/>
      <c r="V395" s="874"/>
      <c r="W395" s="874"/>
      <c r="X395" s="874"/>
      <c r="Y395" s="874"/>
      <c r="AF395" s="874"/>
      <c r="AG395" s="874"/>
      <c r="AH395" s="874"/>
      <c r="AI395" s="953">
        <f t="shared" si="600"/>
        <v>4.221549569980398E-5</v>
      </c>
      <c r="AJ395" s="874">
        <f t="shared" si="600"/>
        <v>4.1100635675640045E-5</v>
      </c>
      <c r="AK395" s="874">
        <f t="shared" si="600"/>
        <v>4.7981264562937056E-5</v>
      </c>
      <c r="AL395" s="874">
        <f t="shared" si="600"/>
        <v>4.5472153502670347E-5</v>
      </c>
      <c r="AM395" s="874">
        <f t="shared" si="600"/>
        <v>4.3469984480162675E-5</v>
      </c>
      <c r="AN395" s="1068">
        <f t="shared" si="600"/>
        <v>4.28667692879332E-5</v>
      </c>
      <c r="AO395" s="874"/>
      <c r="AP395" s="874"/>
      <c r="AQ395" s="874"/>
      <c r="AR395" s="874"/>
      <c r="AS395" s="874"/>
      <c r="AT395" s="953">
        <f t="shared" si="600"/>
        <v>5.7781694904830274E-5</v>
      </c>
      <c r="AU395" s="874">
        <f t="shared" si="600"/>
        <v>4.8600300196099867E-5</v>
      </c>
      <c r="AV395" s="874">
        <f t="shared" si="600"/>
        <v>3.8926644607909368E-5</v>
      </c>
      <c r="AW395" s="874">
        <f t="shared" si="600"/>
        <v>4.4173479015960346E-5</v>
      </c>
      <c r="AX395" s="874">
        <f t="shared" si="600"/>
        <v>4.5583845389591901E-5</v>
      </c>
      <c r="AY395" s="94">
        <f t="shared" si="600"/>
        <v>3.9613160578544272E-5</v>
      </c>
      <c r="AZ395" s="94">
        <f t="shared" si="600"/>
        <v>4.6799437039098925E-5</v>
      </c>
      <c r="BA395" s="94">
        <f t="shared" si="600"/>
        <v>3.861091157983201E-5</v>
      </c>
      <c r="BB395" s="1070">
        <f t="shared" si="600"/>
        <v>5.1353117848702837E-5</v>
      </c>
      <c r="BC395" s="94"/>
      <c r="BD395" s="94"/>
      <c r="BE395" s="94"/>
      <c r="BF395" s="94"/>
      <c r="BG395" s="94"/>
      <c r="BH395" s="93">
        <f t="shared" si="600"/>
        <v>4.610991955740776E-5</v>
      </c>
      <c r="BI395" s="94">
        <f t="shared" si="600"/>
        <v>4.07897813230311E-5</v>
      </c>
      <c r="BJ395" s="94">
        <f t="shared" si="600"/>
        <v>5.2736196149800563E-5</v>
      </c>
      <c r="BK395" s="94">
        <f t="shared" si="600"/>
        <v>4.5116186505705139E-5</v>
      </c>
      <c r="BL395" s="94">
        <f t="shared" si="600"/>
        <v>5.2659598277796769E-5</v>
      </c>
      <c r="BM395" s="94">
        <f>IF(BM297=0,"",BM$97*((BM329*BM297)+BM330))</f>
        <v>4.4211446959303255E-5</v>
      </c>
      <c r="BN395" s="1226">
        <f>IF(BN297=0,"",BN$97*((BN329*BN297)+BN330))</f>
        <v>5.2318153210098894E-5</v>
      </c>
      <c r="BO395" s="858">
        <v>6.9303879816847325E-2</v>
      </c>
      <c r="BP395" s="858">
        <v>8.84764639466111E-2</v>
      </c>
      <c r="BQ395" s="858">
        <v>7.7219811004232738E-2</v>
      </c>
      <c r="BR395" s="858">
        <v>8.1576910865669844E-2</v>
      </c>
      <c r="BS395" s="1173">
        <v>6.958750805370309E-2</v>
      </c>
      <c r="BT395" s="858"/>
      <c r="BU395" s="858"/>
      <c r="BV395" s="858"/>
      <c r="BW395" s="858"/>
      <c r="BX395" s="858"/>
      <c r="BY395" s="937">
        <f t="shared" si="600"/>
        <v>4.2384472756069582E-5</v>
      </c>
      <c r="BZ395" s="94">
        <f t="shared" si="600"/>
        <v>4.3740997984185889E-5</v>
      </c>
      <c r="CA395" s="94">
        <f t="shared" si="600"/>
        <v>4.6683948407162707E-5</v>
      </c>
      <c r="CB395" s="94">
        <f t="shared" si="600"/>
        <v>4.7172273169421919E-5</v>
      </c>
      <c r="CC395" s="1070">
        <f t="shared" si="600"/>
        <v>5.1816295811137317E-5</v>
      </c>
      <c r="CD395" s="94"/>
      <c r="CE395" s="94"/>
      <c r="CF395" s="94"/>
      <c r="CG395" s="94"/>
      <c r="CH395" s="94"/>
      <c r="CI395" s="94"/>
      <c r="CJ395" s="94"/>
      <c r="CK395" s="93" t="str">
        <f t="shared" si="600"/>
        <v/>
      </c>
      <c r="CL395" s="94" t="str">
        <f>IF(CL297=0,"",CL$97*((CL329*CL297)+CL330))</f>
        <v/>
      </c>
      <c r="CM395" s="94" t="str">
        <f t="shared" si="600"/>
        <v/>
      </c>
      <c r="CN395" s="94" t="str">
        <f t="shared" si="600"/>
        <v/>
      </c>
      <c r="CO395" s="1070" t="str">
        <f t="shared" si="600"/>
        <v/>
      </c>
      <c r="CP395" s="94"/>
      <c r="CQ395" s="94"/>
      <c r="CR395" s="94"/>
      <c r="CS395" s="94"/>
      <c r="CT395" s="94"/>
      <c r="CU395" s="93" t="str">
        <f>IF(CU297=0,"",CU$97*((CU329*CU297)+CU330))</f>
        <v/>
      </c>
      <c r="CV395" s="94">
        <f t="shared" ref="CV395" si="602">IF(CV297=0,"",CV$97*((CV329*CV297)+CV330))</f>
        <v>1.2710467912289562E-4</v>
      </c>
      <c r="CW395" s="94" t="str">
        <f>IF(CW297=0,"",CW$97*((CW329*CW297)+CW330))</f>
        <v/>
      </c>
      <c r="CX395" s="1070" t="str">
        <f>IF(CX297=0,"",CX$97*((CX329*CX297)+CX330))</f>
        <v/>
      </c>
      <c r="DD395" s="979"/>
      <c r="DE395" s="858">
        <v>0</v>
      </c>
      <c r="DF395" s="858">
        <v>6.8364698037639351E-2</v>
      </c>
      <c r="DG395" s="858">
        <v>6.8364698037639351E-2</v>
      </c>
      <c r="DH395" s="858">
        <v>6.8572733987533871E-2</v>
      </c>
      <c r="DI395" s="858">
        <v>6.659345013764531E-2</v>
      </c>
      <c r="DJ395" s="858">
        <v>8.0034476694287635E-2</v>
      </c>
      <c r="DK395" s="858">
        <v>6.8986755674126252E-2</v>
      </c>
      <c r="DL395" s="1120">
        <v>0.11171035134368804</v>
      </c>
      <c r="DM395" s="858"/>
      <c r="DN395" s="858"/>
      <c r="DO395" s="858"/>
      <c r="DP395" s="858"/>
      <c r="DQ395" s="858"/>
      <c r="DR395" s="1006">
        <v>0.13081332483213881</v>
      </c>
      <c r="DS395" s="858">
        <v>7.3075516726162609E-2</v>
      </c>
      <c r="DT395" s="858">
        <v>0.11608139315449523</v>
      </c>
      <c r="DU395" s="858">
        <v>8.7548161915619982E-2</v>
      </c>
      <c r="DV395" s="858">
        <v>0.11859449905023792</v>
      </c>
      <c r="DW395" s="858">
        <v>6.8503106296746011E-2</v>
      </c>
      <c r="DX395" s="1120">
        <v>7.0166977254042917E-2</v>
      </c>
      <c r="DY395" s="858"/>
      <c r="DZ395" s="858"/>
      <c r="EA395" s="858"/>
      <c r="EB395" s="858"/>
      <c r="EC395" s="858"/>
      <c r="ED395" s="93">
        <f>IF(ED297=0,"",ED$97*((ED329*ED297)+ED330))</f>
        <v>5.2707416718036355E-5</v>
      </c>
      <c r="EE395" s="858">
        <v>6.9630822411558102E-2</v>
      </c>
      <c r="EF395" s="858">
        <v>7.4031332917353726E-2</v>
      </c>
      <c r="EG395" s="858">
        <v>6.6049136255876204E-2</v>
      </c>
      <c r="EH395" s="858">
        <v>9.8904520443536079E-2</v>
      </c>
      <c r="EI395" s="858">
        <v>6.5757597707522861E-2</v>
      </c>
      <c r="EJ395" s="858">
        <v>6.5523894711784367E-2</v>
      </c>
      <c r="EK395" s="858">
        <v>7.0276135607370283E-2</v>
      </c>
      <c r="EL395" s="1120">
        <v>7.1641422153160259E-2</v>
      </c>
      <c r="EM395" s="858"/>
      <c r="EN395" s="858"/>
      <c r="ER395" s="1253"/>
      <c r="ES395" s="93" t="str">
        <f>IF(ES297=0,"",ES$97*((ES329*ES297)+ES330))</f>
        <v/>
      </c>
      <c r="ET395" s="94" t="str">
        <f>IF(ET297=0,"",ET$97*((ET329*ET297)+ET330))</f>
        <v/>
      </c>
      <c r="EU395" s="94" t="str">
        <f>IF(EU297=0,"",EU$97*((EU329*EU297)+EU330))</f>
        <v/>
      </c>
      <c r="EV395" s="94"/>
      <c r="EW395" s="1131"/>
      <c r="EX395" s="197" t="s">
        <v>716</v>
      </c>
      <c r="EY395" s="262">
        <f t="shared" ref="EY395:FO395" si="603">IF(EY297=0,"",EY$97*((EY329*EY297)+EY330))</f>
        <v>1.8341792400750583E-4</v>
      </c>
      <c r="EZ395" s="262">
        <f t="shared" si="603"/>
        <v>2.4629644399556022E-4</v>
      </c>
      <c r="FA395" s="262">
        <f t="shared" si="603"/>
        <v>1.5024104292431315E-4</v>
      </c>
      <c r="FB395" s="262">
        <f t="shared" si="603"/>
        <v>1.2787885666972127E-4</v>
      </c>
      <c r="FC395" s="262">
        <f t="shared" si="603"/>
        <v>6.9234349268050836E-5</v>
      </c>
      <c r="FD395" s="262">
        <f t="shared" si="603"/>
        <v>9.7299117769531016E-5</v>
      </c>
      <c r="FE395" s="262">
        <f t="shared" si="603"/>
        <v>1.0720715077355578E-4</v>
      </c>
      <c r="FF395" s="262">
        <f t="shared" si="603"/>
        <v>7.7587652194421164E-5</v>
      </c>
      <c r="FG395" s="262">
        <f t="shared" si="603"/>
        <v>6.7761312963000991E-5</v>
      </c>
      <c r="FH395" s="262">
        <f t="shared" si="603"/>
        <v>2.0127216666692194E-4</v>
      </c>
      <c r="FI395" s="262">
        <f t="shared" si="603"/>
        <v>1.9587222387090203E-4</v>
      </c>
      <c r="FJ395" s="262">
        <f t="shared" si="603"/>
        <v>1.4924397240868937E-4</v>
      </c>
      <c r="FK395" s="262">
        <f t="shared" si="603"/>
        <v>1.6580381061043816E-4</v>
      </c>
      <c r="FL395" s="262">
        <f t="shared" si="603"/>
        <v>2.5830356975114517E-4</v>
      </c>
      <c r="FM395" s="262">
        <f t="shared" si="603"/>
        <v>1.4325264969167515E-4</v>
      </c>
      <c r="FN395" s="262">
        <f t="shared" si="603"/>
        <v>1.4820173714800769E-4</v>
      </c>
      <c r="FO395" s="262">
        <f t="shared" si="603"/>
        <v>1.6770350036819361E-4</v>
      </c>
      <c r="FP395" s="262" t="str">
        <f t="shared" ref="FP395:FQ395" si="604">IF(FP297=0,"",FP$97*((FP329*FP297)+FP330))</f>
        <v/>
      </c>
      <c r="FQ395" s="1387" t="str">
        <f t="shared" si="604"/>
        <v/>
      </c>
      <c r="FR395" s="834">
        <f t="shared" ref="FR395:GL395" si="605">IF(FR297=0,"",FR$97*((FR329*FR297)+FR330))</f>
        <v>4.0436793601383283E-4</v>
      </c>
      <c r="FS395" s="834">
        <f t="shared" si="605"/>
        <v>3.0875995326693238E-4</v>
      </c>
      <c r="FT395" s="834" t="str">
        <f t="shared" si="605"/>
        <v/>
      </c>
      <c r="FU395" s="834">
        <f t="shared" si="605"/>
        <v>3.8537374422393893E-4</v>
      </c>
      <c r="FV395" s="834" t="str">
        <f t="shared" si="605"/>
        <v/>
      </c>
      <c r="FW395" s="834">
        <f t="shared" si="605"/>
        <v>2.7396384381804805E-4</v>
      </c>
      <c r="FX395" s="834">
        <f t="shared" si="605"/>
        <v>2.366251824901585E-4</v>
      </c>
      <c r="FY395" s="834">
        <f t="shared" si="605"/>
        <v>2.7961122831847408E-4</v>
      </c>
      <c r="FZ395" s="834">
        <f t="shared" si="605"/>
        <v>3.7265364916352949E-4</v>
      </c>
      <c r="GA395" s="834">
        <f t="shared" si="605"/>
        <v>1.6835388531389892E-4</v>
      </c>
      <c r="GB395" s="834">
        <f t="shared" si="605"/>
        <v>2.9368527701404377E-4</v>
      </c>
      <c r="GC395" s="834">
        <f t="shared" si="605"/>
        <v>1.618960316301166E-5</v>
      </c>
      <c r="GD395" s="834">
        <f t="shared" si="605"/>
        <v>1.1564616861204875E-4</v>
      </c>
      <c r="GE395" s="834">
        <f t="shared" si="605"/>
        <v>1.3616012012676501E-4</v>
      </c>
      <c r="GF395" s="834">
        <f t="shared" si="605"/>
        <v>2.031029166198733E-4</v>
      </c>
      <c r="GG395" s="834">
        <f t="shared" si="605"/>
        <v>1.6235832408851943E-4</v>
      </c>
      <c r="GH395" s="834">
        <f t="shared" si="605"/>
        <v>1.1766694618328062E-4</v>
      </c>
      <c r="GI395" s="834">
        <f t="shared" si="605"/>
        <v>4.0222299089973058E-4</v>
      </c>
      <c r="GJ395" s="834">
        <f t="shared" si="605"/>
        <v>3.8521473723221499E-4</v>
      </c>
      <c r="GK395" s="834">
        <f t="shared" si="605"/>
        <v>3.6653102949500742E-4</v>
      </c>
      <c r="GL395" s="834">
        <f t="shared" si="605"/>
        <v>2.4640408361236734E-4</v>
      </c>
      <c r="GM395" s="59">
        <f t="shared" ref="GM395:HH395" si="606">IF(GM297=0,"",GM$97*((GM329*GM297)+GM330))</f>
        <v>1.117511148656873E-4</v>
      </c>
      <c r="GN395" s="60">
        <f t="shared" si="606"/>
        <v>1.4228098331881786E-4</v>
      </c>
      <c r="GO395" s="60">
        <f t="shared" si="606"/>
        <v>1.2478323552187284E-4</v>
      </c>
      <c r="GP395" s="60">
        <f t="shared" si="606"/>
        <v>2.4508713572247493E-4</v>
      </c>
      <c r="GQ395" s="60" t="str">
        <f t="shared" si="606"/>
        <v/>
      </c>
      <c r="GR395" s="60">
        <f t="shared" si="606"/>
        <v>2.1966302443426696E-4</v>
      </c>
      <c r="GS395" s="60">
        <f t="shared" si="606"/>
        <v>2.6110812411697632E-4</v>
      </c>
      <c r="GT395" s="60">
        <f t="shared" si="606"/>
        <v>1.1839162592138547E-4</v>
      </c>
      <c r="GU395" s="60">
        <f t="shared" si="606"/>
        <v>1.0607596820794873E-4</v>
      </c>
      <c r="GV395" s="60" t="str">
        <f t="shared" si="606"/>
        <v/>
      </c>
      <c r="GW395" s="60">
        <f t="shared" si="606"/>
        <v>9.7913496761170145E-5</v>
      </c>
      <c r="GX395" s="60">
        <f t="shared" si="606"/>
        <v>9.8156412440147695E-5</v>
      </c>
      <c r="GY395" s="60" t="str">
        <f t="shared" si="606"/>
        <v/>
      </c>
      <c r="GZ395" s="60" t="e">
        <f t="shared" si="606"/>
        <v>#DIV/0!</v>
      </c>
      <c r="HA395" s="60">
        <f t="shared" si="606"/>
        <v>1.5592993843471591E-4</v>
      </c>
      <c r="HB395" s="60">
        <f t="shared" si="606"/>
        <v>9.56910181855068E-5</v>
      </c>
      <c r="HC395" s="60" t="str">
        <f t="shared" si="606"/>
        <v/>
      </c>
      <c r="HD395" s="60" t="str">
        <f t="shared" si="606"/>
        <v/>
      </c>
      <c r="HE395" s="60" t="str">
        <f t="shared" si="606"/>
        <v/>
      </c>
      <c r="HF395" s="60" t="str">
        <f t="shared" si="606"/>
        <v/>
      </c>
      <c r="HG395" s="60" t="e">
        <f t="shared" si="606"/>
        <v>#DIV/0!</v>
      </c>
      <c r="HH395" s="60" t="e">
        <f t="shared" si="606"/>
        <v>#DIV/0!</v>
      </c>
      <c r="HI395" s="834">
        <f>IF(HI297=0,"",HI$97*((HI329*HI297)+HI330))</f>
        <v>5.3934517934152607E-5</v>
      </c>
    </row>
    <row r="396" spans="1:217" s="60" customFormat="1" x14ac:dyDescent="0.25">
      <c r="A396" s="197" t="s">
        <v>717</v>
      </c>
      <c r="B396" s="639"/>
      <c r="C396" s="937">
        <f>IF(C298=0,"",C$97*((C359*C298)+C360))</f>
        <v>7.155545912443307E-4</v>
      </c>
      <c r="D396" s="94">
        <f t="shared" ref="D396:CO396" si="607">IF(D298=0,"",D$97*((D359*D298)+D360))</f>
        <v>3.2303807077338344E-3</v>
      </c>
      <c r="E396" s="94">
        <f t="shared" si="607"/>
        <v>9.8012315979273943E-4</v>
      </c>
      <c r="F396" s="94">
        <f t="shared" ref="F396:M396" si="608">IF(F298=0,"",F$97*((F359*F298)+F360))</f>
        <v>4.1097583439042278E-3</v>
      </c>
      <c r="G396" s="94">
        <f t="shared" si="608"/>
        <v>4.9919159089476493E-4</v>
      </c>
      <c r="H396" s="874">
        <f t="shared" si="608"/>
        <v>1.5203994170496257E-3</v>
      </c>
      <c r="I396" s="874">
        <f t="shared" si="608"/>
        <v>4.1176000971151075E-3</v>
      </c>
      <c r="J396" s="874">
        <f t="shared" si="608"/>
        <v>3.0700465998661033E-3</v>
      </c>
      <c r="K396" s="874">
        <f t="shared" si="608"/>
        <v>6.1655024710305486E-3</v>
      </c>
      <c r="L396" s="874">
        <f t="shared" si="608"/>
        <v>3.6300054567381746E-3</v>
      </c>
      <c r="M396" s="94">
        <f t="shared" si="608"/>
        <v>5.0595608790945041E-3</v>
      </c>
      <c r="N396" s="94">
        <f t="shared" si="607"/>
        <v>2.4120047695662867E-3</v>
      </c>
      <c r="O396" s="94">
        <f t="shared" si="607"/>
        <v>1.7081021514583183E-3</v>
      </c>
      <c r="P396" s="94">
        <f t="shared" si="607"/>
        <v>1.712816482114154E-3</v>
      </c>
      <c r="Q396" s="94">
        <f t="shared" si="607"/>
        <v>7.8883933256807361E-4</v>
      </c>
      <c r="R396" s="94">
        <f t="shared" si="607"/>
        <v>5.2961189145762522E-3</v>
      </c>
      <c r="S396" s="874">
        <f t="shared" si="607"/>
        <v>3.2580387173003354E-3</v>
      </c>
      <c r="T396" s="1068">
        <f t="shared" si="607"/>
        <v>9.3406835362980526E-4</v>
      </c>
      <c r="U396" s="874"/>
      <c r="V396" s="874"/>
      <c r="W396" s="874"/>
      <c r="X396" s="874"/>
      <c r="Y396" s="874"/>
      <c r="AF396" s="874"/>
      <c r="AG396" s="874"/>
      <c r="AH396" s="874"/>
      <c r="AI396" s="953" t="str">
        <f t="shared" si="607"/>
        <v/>
      </c>
      <c r="AJ396" s="874" t="str">
        <f t="shared" si="607"/>
        <v/>
      </c>
      <c r="AK396" s="874" t="str">
        <f t="shared" si="607"/>
        <v/>
      </c>
      <c r="AL396" s="874" t="str">
        <f t="shared" si="607"/>
        <v/>
      </c>
      <c r="AM396" s="874" t="str">
        <f t="shared" si="607"/>
        <v/>
      </c>
      <c r="AN396" s="1068" t="str">
        <f t="shared" si="607"/>
        <v/>
      </c>
      <c r="AO396" s="874"/>
      <c r="AP396" s="874"/>
      <c r="AQ396" s="874"/>
      <c r="AR396" s="874"/>
      <c r="AS396" s="874"/>
      <c r="AT396" s="953">
        <f t="shared" si="607"/>
        <v>3.6125065703515412E-4</v>
      </c>
      <c r="AU396" s="874">
        <f t="shared" si="607"/>
        <v>3.142340702219849E-4</v>
      </c>
      <c r="AV396" s="874">
        <f t="shared" si="607"/>
        <v>3.828422497692026E-4</v>
      </c>
      <c r="AW396" s="874">
        <f t="shared" si="607"/>
        <v>4.7545098760139702E-4</v>
      </c>
      <c r="AX396" s="874">
        <f t="shared" si="607"/>
        <v>5.6220821860889349E-4</v>
      </c>
      <c r="AY396" s="94">
        <f t="shared" si="607"/>
        <v>4.0396494867029112E-4</v>
      </c>
      <c r="AZ396" s="94">
        <f t="shared" si="607"/>
        <v>4.5527189682018012E-4</v>
      </c>
      <c r="BA396" s="94">
        <f t="shared" si="607"/>
        <v>3.3951547617568702E-4</v>
      </c>
      <c r="BB396" s="1070">
        <f t="shared" si="607"/>
        <v>0</v>
      </c>
      <c r="BC396" s="94"/>
      <c r="BD396" s="94"/>
      <c r="BE396" s="94"/>
      <c r="BF396" s="94"/>
      <c r="BG396" s="94"/>
      <c r="BH396" s="93" t="str">
        <f t="shared" si="607"/>
        <v/>
      </c>
      <c r="BI396" s="94">
        <f t="shared" si="607"/>
        <v>4.1578968001834915E-4</v>
      </c>
      <c r="BJ396" s="94">
        <f t="shared" si="607"/>
        <v>5.3143442692399736E-4</v>
      </c>
      <c r="BK396" s="94">
        <f t="shared" si="607"/>
        <v>5.287917918907855E-4</v>
      </c>
      <c r="BL396" s="94">
        <f t="shared" si="607"/>
        <v>5.0887516281598497E-4</v>
      </c>
      <c r="BM396" s="94">
        <f>IF(BM298=0,"",BM$97*((BM359*BM298)+BM360))</f>
        <v>5.4902699413788788E-4</v>
      </c>
      <c r="BN396" s="1226">
        <f>IF(BN298=0,"",BN$97*((BN359*BN298)+BN360))</f>
        <v>7.9471371475304815E-4</v>
      </c>
      <c r="BO396" s="858">
        <v>1.8382774143864362E-2</v>
      </c>
      <c r="BP396" s="858">
        <v>9.3246853343793609E-2</v>
      </c>
      <c r="BQ396" s="858">
        <v>4.8294894730335734E-2</v>
      </c>
      <c r="BR396" s="858">
        <v>2.7914408320430763E-2</v>
      </c>
      <c r="BS396" s="1173">
        <v>2.6954221100917612E-2</v>
      </c>
      <c r="BT396" s="858"/>
      <c r="BU396" s="858"/>
      <c r="BV396" s="858"/>
      <c r="BW396" s="858"/>
      <c r="BX396" s="858"/>
      <c r="BY396" s="937">
        <f t="shared" si="607"/>
        <v>3.9330712425088721E-4</v>
      </c>
      <c r="BZ396" s="94">
        <f t="shared" si="607"/>
        <v>4.6058283147773954E-4</v>
      </c>
      <c r="CA396" s="94">
        <f t="shared" si="607"/>
        <v>5.5355670460691174E-4</v>
      </c>
      <c r="CB396" s="94">
        <f t="shared" si="607"/>
        <v>6.9187315224079101E-4</v>
      </c>
      <c r="CC396" s="1070">
        <f t="shared" si="607"/>
        <v>4.5774174400985699E-4</v>
      </c>
      <c r="CD396" s="94"/>
      <c r="CE396" s="94"/>
      <c r="CF396" s="94"/>
      <c r="CG396" s="94"/>
      <c r="CH396" s="94"/>
      <c r="CI396" s="94"/>
      <c r="CJ396" s="94"/>
      <c r="CK396" s="93" t="str">
        <f t="shared" si="607"/>
        <v/>
      </c>
      <c r="CL396" s="94">
        <f>IF(CL298=0,"",CL$97*((CL359*CL298)+CL360))</f>
        <v>2.5434165798108384E-4</v>
      </c>
      <c r="CM396" s="94" t="str">
        <f t="shared" si="607"/>
        <v/>
      </c>
      <c r="CN396" s="94">
        <f t="shared" si="607"/>
        <v>2.5046926346049237E-4</v>
      </c>
      <c r="CO396" s="1070">
        <f t="shared" si="607"/>
        <v>3.2500227183104857E-4</v>
      </c>
      <c r="CP396" s="94"/>
      <c r="CQ396" s="94"/>
      <c r="CR396" s="94"/>
      <c r="CS396" s="94"/>
      <c r="CT396" s="94"/>
      <c r="CU396" s="93" t="str">
        <f>IF(CU298=0,"",CU$97*((CU359*CU298)+CU360))</f>
        <v/>
      </c>
      <c r="CV396" s="94">
        <f t="shared" ref="CV396" si="609">IF(CV298=0,"",CV$97*((CV359*CV298)+CV360))</f>
        <v>3.4790714287831188E-4</v>
      </c>
      <c r="CW396" s="94" t="str">
        <f>IF(CW298=0,"",CW$97*((CW359*CW298)+CW360))</f>
        <v/>
      </c>
      <c r="CX396" s="1070" t="str">
        <f>IF(CX298=0,"",CX$97*((CX359*CX298)+CX360))</f>
        <v/>
      </c>
      <c r="DD396" s="979"/>
      <c r="DE396" s="858">
        <v>0</v>
      </c>
      <c r="DF396" s="858">
        <v>8.4540082585713109E-3</v>
      </c>
      <c r="DG396" s="858">
        <v>6.8437209712243928E-3</v>
      </c>
      <c r="DH396" s="858">
        <v>7.4117380143749103E-3</v>
      </c>
      <c r="DI396" s="858">
        <v>3.4866946523720581E-3</v>
      </c>
      <c r="DJ396" s="858">
        <v>8.2083434142326231E-2</v>
      </c>
      <c r="DK396" s="858">
        <v>7.9299900322040897E-3</v>
      </c>
      <c r="DL396" s="1120">
        <v>0.12186779780131392</v>
      </c>
      <c r="DM396" s="858"/>
      <c r="DN396" s="858"/>
      <c r="DO396" s="858"/>
      <c r="DP396" s="858"/>
      <c r="DQ396" s="858"/>
      <c r="DR396" s="1006">
        <v>0.16521876533066429</v>
      </c>
      <c r="DS396" s="858">
        <v>4.0452105746320598E-2</v>
      </c>
      <c r="DT396" s="858">
        <v>9.4479467159120756E-2</v>
      </c>
      <c r="DU396" s="858">
        <v>8.3383410907468702E-2</v>
      </c>
      <c r="DV396" s="858">
        <v>9.5928615460731212E-2</v>
      </c>
      <c r="DW396" s="858">
        <v>6.8273357501367603E-3</v>
      </c>
      <c r="DX396" s="1120">
        <v>2.1246896152701047E-2</v>
      </c>
      <c r="DY396" s="858"/>
      <c r="DZ396" s="858"/>
      <c r="EA396" s="858"/>
      <c r="EB396" s="858"/>
      <c r="EC396" s="858"/>
      <c r="ED396" s="93">
        <f>IF(ED298=0,"",ED$97*((ED359*ED298)+ED360))</f>
        <v>5.0465890065536578E-4</v>
      </c>
      <c r="EE396" s="858">
        <v>0.10725359787085277</v>
      </c>
      <c r="EF396" s="858">
        <v>5.9117424939197673E-2</v>
      </c>
      <c r="EG396" s="858">
        <v>4.4188336476229183E-2</v>
      </c>
      <c r="EH396" s="858">
        <v>9.9313326928681431E-2</v>
      </c>
      <c r="EI396" s="858">
        <v>3.4754622255921942E-2</v>
      </c>
      <c r="EJ396" s="858">
        <v>1.5525962543078557E-2</v>
      </c>
      <c r="EK396" s="858">
        <v>3.9609092103473832E-2</v>
      </c>
      <c r="EL396" s="1120">
        <v>2.2509959740862017E-2</v>
      </c>
      <c r="EM396" s="858"/>
      <c r="EN396" s="858"/>
      <c r="ER396" s="1253"/>
      <c r="ES396" s="93">
        <f>IF(ES298=0,"",ES$97*((ES359*ES298)+ES360))</f>
        <v>3.1479958109006972E-4</v>
      </c>
      <c r="ET396" s="94">
        <f>IF(ET298=0,"",ET$97*((ET359*ET298)+ET360))</f>
        <v>3.4546534467290869E-4</v>
      </c>
      <c r="EU396" s="94">
        <f>IF(EU298=0,"",EU$97*((EU359*EU298)+EU360))</f>
        <v>1.9579936921449605E-4</v>
      </c>
      <c r="EV396" s="94"/>
      <c r="EW396" s="1131"/>
      <c r="EX396" s="197" t="s">
        <v>717</v>
      </c>
      <c r="EY396" s="262">
        <f t="shared" ref="EY396:FO396" si="610">IF(EY298=0,"",EY$97*((EY359*EY298)+EY360))</f>
        <v>9.9417477830922806E-4</v>
      </c>
      <c r="EZ396" s="262">
        <f t="shared" si="610"/>
        <v>1.7338268558871055E-3</v>
      </c>
      <c r="FA396" s="262">
        <f t="shared" si="610"/>
        <v>1.4956820498349072E-3</v>
      </c>
      <c r="FB396" s="262">
        <f t="shared" si="610"/>
        <v>1.0649772854767273E-3</v>
      </c>
      <c r="FC396" s="262">
        <f t="shared" si="610"/>
        <v>7.5794586499050847E-4</v>
      </c>
      <c r="FD396" s="262">
        <f t="shared" si="610"/>
        <v>8.1980188405367368E-4</v>
      </c>
      <c r="FE396" s="262">
        <f t="shared" si="610"/>
        <v>1.1703217434778277E-3</v>
      </c>
      <c r="FF396" s="262">
        <f t="shared" si="610"/>
        <v>8.9296130164051785E-4</v>
      </c>
      <c r="FG396" s="262">
        <f t="shared" si="610"/>
        <v>8.7784732166998976E-4</v>
      </c>
      <c r="FH396" s="262">
        <f t="shared" si="610"/>
        <v>1.0274448275683786E-3</v>
      </c>
      <c r="FI396" s="262">
        <f t="shared" si="610"/>
        <v>1.0970964518915015E-3</v>
      </c>
      <c r="FJ396" s="262">
        <f t="shared" si="610"/>
        <v>1.1831952758844851E-3</v>
      </c>
      <c r="FK396" s="262">
        <f t="shared" si="610"/>
        <v>1.2346524682831685E-3</v>
      </c>
      <c r="FL396" s="262">
        <f t="shared" si="610"/>
        <v>1.2323036215636139E-3</v>
      </c>
      <c r="FM396" s="262">
        <f t="shared" si="610"/>
        <v>1.6418847767866521E-3</v>
      </c>
      <c r="FN396" s="262">
        <f t="shared" si="610"/>
        <v>1.4955386893895188E-3</v>
      </c>
      <c r="FO396" s="262">
        <f t="shared" si="610"/>
        <v>1.0910282338302544E-3</v>
      </c>
      <c r="FP396" s="262" t="str">
        <f t="shared" ref="FP396:FQ396" si="611">IF(FP298=0,"",FP$97*((FP359*FP298)+FP360))</f>
        <v/>
      </c>
      <c r="FQ396" s="1387" t="str">
        <f t="shared" si="611"/>
        <v/>
      </c>
      <c r="FR396" s="834">
        <f t="shared" ref="FR396:GL396" si="612">IF(FR298=0,"",FR$97*((FR359*FR298)+FR360))</f>
        <v>7.5903035250820823E-4</v>
      </c>
      <c r="FS396" s="834">
        <f t="shared" si="612"/>
        <v>5.6937286671560809E-4</v>
      </c>
      <c r="FT396" s="834">
        <f t="shared" si="612"/>
        <v>5.859398523215914E-4</v>
      </c>
      <c r="FU396" s="834">
        <f t="shared" si="612"/>
        <v>7.2319934434834465E-4</v>
      </c>
      <c r="FV396" s="834" t="str">
        <f t="shared" si="612"/>
        <v/>
      </c>
      <c r="FW396" s="834">
        <f t="shared" si="612"/>
        <v>5.4594157963982451E-4</v>
      </c>
      <c r="FX396" s="834">
        <f t="shared" si="612"/>
        <v>5.3108544385761141E-4</v>
      </c>
      <c r="FY396" s="834">
        <f t="shared" si="612"/>
        <v>5.0152811968480373E-4</v>
      </c>
      <c r="FZ396" s="834">
        <f t="shared" si="612"/>
        <v>1.2371375864125809E-4</v>
      </c>
      <c r="GA396" s="834">
        <f t="shared" si="612"/>
        <v>1.4961817922041332E-4</v>
      </c>
      <c r="GB396" s="834">
        <f t="shared" si="612"/>
        <v>6.5385233007790458E-4</v>
      </c>
      <c r="GC396" s="834">
        <f t="shared" si="612"/>
        <v>1.5719635853808499E-5</v>
      </c>
      <c r="GD396" s="834">
        <f t="shared" si="612"/>
        <v>9.3831914888244637E-4</v>
      </c>
      <c r="GE396" s="834">
        <f t="shared" si="612"/>
        <v>1.110046123764522E-4</v>
      </c>
      <c r="GF396" s="834">
        <f t="shared" si="612"/>
        <v>2.9392096059990683E-4</v>
      </c>
      <c r="GG396" s="834">
        <f t="shared" si="612"/>
        <v>2.064566988962999E-4</v>
      </c>
      <c r="GH396" s="834">
        <f t="shared" si="612"/>
        <v>1.3628358692751197E-4</v>
      </c>
      <c r="GI396" s="834">
        <f t="shared" si="612"/>
        <v>7.123818594777226E-4</v>
      </c>
      <c r="GJ396" s="834">
        <f t="shared" si="612"/>
        <v>6.2622745394863533E-4</v>
      </c>
      <c r="GK396" s="834">
        <f t="shared" si="612"/>
        <v>5.2347561331500634E-4</v>
      </c>
      <c r="GL396" s="834">
        <f t="shared" si="612"/>
        <v>6.6399127879561881E-4</v>
      </c>
      <c r="GM396" s="59">
        <f t="shared" ref="GM396:HH396" si="613">IF(GM298=0,"",GM$97*((GM359*GM298)+GM360))</f>
        <v>9.8018547854312175E-4</v>
      </c>
      <c r="GN396" s="60">
        <f t="shared" si="613"/>
        <v>1.2315782460458394E-3</v>
      </c>
      <c r="GO396" s="60">
        <f t="shared" si="613"/>
        <v>1.310071874177837E-3</v>
      </c>
      <c r="GP396" s="60">
        <f t="shared" si="613"/>
        <v>1.3369594665104409E-3</v>
      </c>
      <c r="GQ396" s="60">
        <f t="shared" si="613"/>
        <v>1.2319334957455229E-3</v>
      </c>
      <c r="GR396" s="60">
        <f t="shared" si="613"/>
        <v>1.3146083242066792E-3</v>
      </c>
      <c r="GS396" s="60">
        <f t="shared" si="613"/>
        <v>1.2358200640764539E-3</v>
      </c>
      <c r="GT396" s="60">
        <f t="shared" si="613"/>
        <v>1.7440415788471666E-3</v>
      </c>
      <c r="GU396" s="60">
        <f t="shared" si="613"/>
        <v>1.2051128213513107E-3</v>
      </c>
      <c r="GV396" s="60">
        <f t="shared" si="613"/>
        <v>7.0596406378791181E-4</v>
      </c>
      <c r="GW396" s="60">
        <f t="shared" si="613"/>
        <v>9.6220219362541009E-4</v>
      </c>
      <c r="GX396" s="60">
        <f t="shared" si="613"/>
        <v>1.1297674453122756E-3</v>
      </c>
      <c r="GY396" s="60">
        <f t="shared" si="613"/>
        <v>1.1280570693175283E-3</v>
      </c>
      <c r="GZ396" s="60" t="e">
        <f t="shared" si="613"/>
        <v>#DIV/0!</v>
      </c>
      <c r="HA396" s="60">
        <f t="shared" si="613"/>
        <v>1.020591955340531E-3</v>
      </c>
      <c r="HB396" s="60">
        <f t="shared" si="613"/>
        <v>9.5405748612811814E-4</v>
      </c>
      <c r="HC396" s="60">
        <f t="shared" si="613"/>
        <v>1.0428035707007077E-3</v>
      </c>
      <c r="HD396" s="60">
        <f t="shared" si="613"/>
        <v>9.7034717841827905E-4</v>
      </c>
      <c r="HE396" s="60">
        <f t="shared" si="613"/>
        <v>8.761827767690655E-4</v>
      </c>
      <c r="HF396" s="60">
        <f t="shared" si="613"/>
        <v>4.9336438905852589E-4</v>
      </c>
      <c r="HG396" s="60" t="e">
        <f t="shared" si="613"/>
        <v>#DIV/0!</v>
      </c>
      <c r="HH396" s="60" t="e">
        <f t="shared" si="613"/>
        <v>#DIV/0!</v>
      </c>
      <c r="HI396" s="834">
        <f>IF(HI298=0,"",HI$97*((HI359*HI298)+HI360))</f>
        <v>-3.2021753787954904E-6</v>
      </c>
    </row>
    <row r="397" spans="1:217" s="60" customFormat="1" x14ac:dyDescent="0.25">
      <c r="A397" s="197" t="s">
        <v>718</v>
      </c>
      <c r="B397" s="639"/>
      <c r="C397" s="937">
        <f>IF(C299=0,"",C$97*((C331*C299)+C332))</f>
        <v>9.0494224268408916E-5</v>
      </c>
      <c r="D397" s="94">
        <f t="shared" ref="D397:CO397" si="614">IF(D299=0,"",D$97*((D331*D299)+D332))</f>
        <v>1.9141933943421323E-4</v>
      </c>
      <c r="E397" s="94">
        <f t="shared" si="614"/>
        <v>7.1053347887144167E-5</v>
      </c>
      <c r="F397" s="94">
        <f t="shared" ref="F397:M397" si="615">IF(F299=0,"",F$97*((F331*F299)+F332))</f>
        <v>1.3786523355311943E-4</v>
      </c>
      <c r="G397" s="94">
        <f t="shared" si="615"/>
        <v>5.6131616947267343E-5</v>
      </c>
      <c r="H397" s="874">
        <f t="shared" si="615"/>
        <v>5.6835033083212528E-5</v>
      </c>
      <c r="I397" s="874" t="str">
        <f t="shared" si="615"/>
        <v/>
      </c>
      <c r="J397" s="874" t="str">
        <f t="shared" si="615"/>
        <v/>
      </c>
      <c r="K397" s="874">
        <f t="shared" si="615"/>
        <v>1.7130345343457015E-4</v>
      </c>
      <c r="L397" s="874" t="str">
        <f t="shared" si="615"/>
        <v/>
      </c>
      <c r="M397" s="94">
        <f t="shared" si="615"/>
        <v>2.3728565985434817E-4</v>
      </c>
      <c r="N397" s="94">
        <f t="shared" si="614"/>
        <v>1.0576640099823507E-4</v>
      </c>
      <c r="O397" s="94">
        <f t="shared" si="614"/>
        <v>9.0066933934612102E-5</v>
      </c>
      <c r="P397" s="94">
        <f t="shared" si="614"/>
        <v>1.5952966664776482E-4</v>
      </c>
      <c r="Q397" s="94">
        <f t="shared" si="614"/>
        <v>6.0545782203221164E-5</v>
      </c>
      <c r="R397" s="94">
        <f t="shared" si="614"/>
        <v>2.46345389419927E-4</v>
      </c>
      <c r="S397" s="874">
        <f t="shared" si="614"/>
        <v>2.6389136895059131E-4</v>
      </c>
      <c r="T397" s="1068">
        <f t="shared" si="614"/>
        <v>8.551484638341753E-5</v>
      </c>
      <c r="U397" s="874"/>
      <c r="V397" s="874"/>
      <c r="W397" s="874"/>
      <c r="X397" s="874"/>
      <c r="Y397" s="874"/>
      <c r="AF397" s="874"/>
      <c r="AG397" s="874"/>
      <c r="AH397" s="874"/>
      <c r="AI397" s="953" t="str">
        <f t="shared" si="614"/>
        <v/>
      </c>
      <c r="AJ397" s="874" t="str">
        <f t="shared" si="614"/>
        <v/>
      </c>
      <c r="AK397" s="874" t="str">
        <f t="shared" si="614"/>
        <v/>
      </c>
      <c r="AL397" s="874" t="str">
        <f t="shared" si="614"/>
        <v/>
      </c>
      <c r="AM397" s="874" t="str">
        <f t="shared" si="614"/>
        <v/>
      </c>
      <c r="AN397" s="1068" t="str">
        <f t="shared" si="614"/>
        <v/>
      </c>
      <c r="AO397" s="874"/>
      <c r="AP397" s="874"/>
      <c r="AQ397" s="874"/>
      <c r="AR397" s="874"/>
      <c r="AS397" s="874"/>
      <c r="AT397" s="953">
        <f t="shared" si="614"/>
        <v>7.6027642296170103E-5</v>
      </c>
      <c r="AU397" s="874">
        <f t="shared" si="614"/>
        <v>5.8333972762050881E-5</v>
      </c>
      <c r="AV397" s="874" t="str">
        <f t="shared" si="614"/>
        <v/>
      </c>
      <c r="AW397" s="874" t="str">
        <f t="shared" si="614"/>
        <v/>
      </c>
      <c r="AX397" s="874" t="str">
        <f t="shared" si="614"/>
        <v/>
      </c>
      <c r="AY397" s="94" t="str">
        <f t="shared" si="614"/>
        <v/>
      </c>
      <c r="AZ397" s="94" t="str">
        <f t="shared" si="614"/>
        <v/>
      </c>
      <c r="BA397" s="94" t="str">
        <f t="shared" si="614"/>
        <v/>
      </c>
      <c r="BB397" s="1070">
        <f t="shared" si="614"/>
        <v>5.3131578696132447E-5</v>
      </c>
      <c r="BC397" s="94"/>
      <c r="BD397" s="94"/>
      <c r="BE397" s="94"/>
      <c r="BF397" s="94"/>
      <c r="BG397" s="94"/>
      <c r="BH397" s="93" t="str">
        <f t="shared" si="614"/>
        <v/>
      </c>
      <c r="BI397" s="94" t="str">
        <f t="shared" si="614"/>
        <v/>
      </c>
      <c r="BJ397" s="94" t="str">
        <f t="shared" si="614"/>
        <v/>
      </c>
      <c r="BK397" s="94" t="str">
        <f t="shared" si="614"/>
        <v/>
      </c>
      <c r="BL397" s="94">
        <f t="shared" si="614"/>
        <v>8.55497405861352E-5</v>
      </c>
      <c r="BM397" s="94" t="str">
        <f>IF(BM299=0,"",BM$97*((BM331*BM299)+BM332))</f>
        <v/>
      </c>
      <c r="BN397" s="1226" t="str">
        <f>IF(BN299=0,"",BN$97*((BN331*BN299)+BN332))</f>
        <v/>
      </c>
      <c r="BO397" s="858">
        <v>2.142577691614116E-2</v>
      </c>
      <c r="BP397" s="858">
        <v>0</v>
      </c>
      <c r="BQ397" s="858">
        <v>0</v>
      </c>
      <c r="BR397" s="858">
        <v>0</v>
      </c>
      <c r="BS397" s="1173">
        <v>0</v>
      </c>
      <c r="BT397" s="858"/>
      <c r="BU397" s="858"/>
      <c r="BV397" s="858"/>
      <c r="BW397" s="858"/>
      <c r="BX397" s="858"/>
      <c r="BY397" s="937">
        <f t="shared" si="614"/>
        <v>5.5108273303086198E-5</v>
      </c>
      <c r="BZ397" s="94">
        <f t="shared" si="614"/>
        <v>5.313786940803612E-5</v>
      </c>
      <c r="CA397" s="94">
        <f t="shared" si="614"/>
        <v>6.5833809325973119E-5</v>
      </c>
      <c r="CB397" s="94">
        <f t="shared" si="614"/>
        <v>5.7552646494987346E-5</v>
      </c>
      <c r="CC397" s="1070">
        <f t="shared" si="614"/>
        <v>5.5844379500514743E-5</v>
      </c>
      <c r="CD397" s="94"/>
      <c r="CE397" s="94"/>
      <c r="CF397" s="94"/>
      <c r="CG397" s="94"/>
      <c r="CH397" s="94"/>
      <c r="CI397" s="94"/>
      <c r="CJ397" s="94"/>
      <c r="CK397" s="93" t="str">
        <f t="shared" si="614"/>
        <v/>
      </c>
      <c r="CL397" s="94" t="str">
        <f>IF(CL299=0,"",CL$97*((CL331*CL299)+CL332))</f>
        <v/>
      </c>
      <c r="CM397" s="94" t="str">
        <f t="shared" si="614"/>
        <v/>
      </c>
      <c r="CN397" s="94" t="str">
        <f t="shared" si="614"/>
        <v/>
      </c>
      <c r="CO397" s="1070" t="str">
        <f t="shared" si="614"/>
        <v/>
      </c>
      <c r="CP397" s="94"/>
      <c r="CQ397" s="94"/>
      <c r="CR397" s="94"/>
      <c r="CS397" s="94"/>
      <c r="CT397" s="94"/>
      <c r="CU397" s="93" t="str">
        <f>IF(CU299=0,"",CU$97*((CU331*CU299)+CU332))</f>
        <v/>
      </c>
      <c r="CV397" s="94">
        <f t="shared" ref="CV397" si="616">IF(CV299=0,"",CV$97*((CV331*CV299)+CV332))</f>
        <v>2.6640339644350909E-5</v>
      </c>
      <c r="CW397" s="94" t="str">
        <f>IF(CW299=0,"",CW$97*((CW331*CW299)+CW332))</f>
        <v/>
      </c>
      <c r="CX397" s="1070" t="str">
        <f>IF(CX299=0,"",CX$97*((CX331*CX299)+CX332))</f>
        <v/>
      </c>
      <c r="DD397" s="979"/>
      <c r="DE397" s="858">
        <v>0</v>
      </c>
      <c r="DF397" s="858">
        <v>1.9451903849405375E-2</v>
      </c>
      <c r="DG397" s="858">
        <v>1.9451903849405375E-2</v>
      </c>
      <c r="DH397" s="858">
        <v>1.9471475498472338E-2</v>
      </c>
      <c r="DI397" s="858">
        <v>1.9464979879868446E-2</v>
      </c>
      <c r="DJ397" s="858">
        <v>1.9153538232364098E-2</v>
      </c>
      <c r="DK397" s="858">
        <v>0.14005889887577574</v>
      </c>
      <c r="DL397" s="1120">
        <v>1.1847511790587339</v>
      </c>
      <c r="DM397" s="858"/>
      <c r="DN397" s="858"/>
      <c r="DO397" s="858"/>
      <c r="DP397" s="858"/>
      <c r="DQ397" s="858"/>
      <c r="DR397" s="1006">
        <v>2.7554069711627664E-2</v>
      </c>
      <c r="DS397" s="858">
        <v>2.5080975379725003E-2</v>
      </c>
      <c r="DT397" s="858">
        <v>2.5223804544427002E-2</v>
      </c>
      <c r="DU397" s="858">
        <v>0</v>
      </c>
      <c r="DV397" s="858">
        <v>5.375694149208049E-2</v>
      </c>
      <c r="DW397" s="858">
        <v>0</v>
      </c>
      <c r="DX397" s="1120">
        <v>0</v>
      </c>
      <c r="DY397" s="858"/>
      <c r="DZ397" s="858"/>
      <c r="EA397" s="858"/>
      <c r="EB397" s="858"/>
      <c r="EC397" s="858"/>
      <c r="ED397" s="93">
        <f>IF(ED299=0,"",ED$97*((ED331*ED299)+ED332))</f>
        <v>5.6210759084940405E-5</v>
      </c>
      <c r="EE397" s="858">
        <v>2.417172105364121E-2</v>
      </c>
      <c r="EF397" s="858">
        <v>2.6008139546623912E-2</v>
      </c>
      <c r="EG397" s="858">
        <v>1.8739913828009217E-2</v>
      </c>
      <c r="EH397" s="858">
        <v>4.0211748119980177E-2</v>
      </c>
      <c r="EI397" s="858">
        <v>1.9118707645800832E-2</v>
      </c>
      <c r="EJ397" s="858">
        <v>1.8587965234724779E-2</v>
      </c>
      <c r="EK397" s="858">
        <v>2.2265307592960366E-2</v>
      </c>
      <c r="EL397" s="1120">
        <v>2.4843579065063147E-2</v>
      </c>
      <c r="EM397" s="858"/>
      <c r="EN397" s="858"/>
      <c r="ER397" s="1253"/>
      <c r="ES397" s="93" t="str">
        <f>IF(ES299=0,"",ES$97*((ES331*ES299)+ES332))</f>
        <v/>
      </c>
      <c r="ET397" s="94" t="str">
        <f>IF(ET299=0,"",ET$97*((ET331*ET299)+ET332))</f>
        <v/>
      </c>
      <c r="EU397" s="94" t="str">
        <f>IF(EU299=0,"",EU$97*((EU331*EU299)+EU332))</f>
        <v/>
      </c>
      <c r="EV397" s="94"/>
      <c r="EW397" s="1131"/>
      <c r="EX397" s="197" t="s">
        <v>718</v>
      </c>
      <c r="EY397" s="262">
        <f t="shared" ref="EY397:FO397" si="617">IF(EY299=0,"",EY$97*((EY331*EY299)+EY332))</f>
        <v>5.2216136737307806E-5</v>
      </c>
      <c r="EZ397" s="262">
        <f t="shared" si="617"/>
        <v>1.2215032366089397E-4</v>
      </c>
      <c r="FA397" s="262">
        <f t="shared" si="617"/>
        <v>5.0975228390704155E-5</v>
      </c>
      <c r="FB397" s="262">
        <f t="shared" si="617"/>
        <v>6.3975020736405794E-5</v>
      </c>
      <c r="FC397" s="262">
        <f t="shared" si="617"/>
        <v>5.0243925616017528E-5</v>
      </c>
      <c r="FD397" s="262">
        <f t="shared" si="617"/>
        <v>5.2079028656406445E-5</v>
      </c>
      <c r="FE397" s="262">
        <f t="shared" si="617"/>
        <v>9.8669562167649942E-5</v>
      </c>
      <c r="FF397" s="262">
        <f t="shared" si="617"/>
        <v>8.8559078058076404E-5</v>
      </c>
      <c r="FG397" s="262">
        <f t="shared" si="617"/>
        <v>5.0637635426540381E-5</v>
      </c>
      <c r="FH397" s="262">
        <f t="shared" si="617"/>
        <v>1.0005974030401882E-4</v>
      </c>
      <c r="FI397" s="262">
        <f t="shared" si="617"/>
        <v>5.5819073526999683E-5</v>
      </c>
      <c r="FJ397" s="262">
        <f t="shared" si="617"/>
        <v>7.3769806183296598E-5</v>
      </c>
      <c r="FK397" s="262">
        <f t="shared" si="617"/>
        <v>8.7717372304128865E-5</v>
      </c>
      <c r="FL397" s="262">
        <f t="shared" si="617"/>
        <v>4.8041818052687503E-5</v>
      </c>
      <c r="FM397" s="262">
        <f t="shared" si="617"/>
        <v>1.2288373741068924E-4</v>
      </c>
      <c r="FN397" s="262">
        <f t="shared" si="617"/>
        <v>6.1898866680204731E-5</v>
      </c>
      <c r="FO397" s="262">
        <f t="shared" si="617"/>
        <v>7.8905532749310275E-5</v>
      </c>
      <c r="FP397" s="262" t="str">
        <f t="shared" ref="FP397:FQ397" si="618">IF(FP299=0,"",FP$97*((FP331*FP299)+FP332))</f>
        <v/>
      </c>
      <c r="FQ397" s="1387" t="str">
        <f t="shared" si="618"/>
        <v/>
      </c>
      <c r="FR397" s="834">
        <f t="shared" ref="FR397:GL397" si="619">IF(FR299=0,"",FR$97*((FR331*FR299)+FR332))</f>
        <v>3.5911412128961582E-5</v>
      </c>
      <c r="FS397" s="834">
        <f t="shared" si="619"/>
        <v>3.6588782754054854E-5</v>
      </c>
      <c r="FT397" s="834" t="str">
        <f t="shared" si="619"/>
        <v/>
      </c>
      <c r="FU397" s="834">
        <f t="shared" si="619"/>
        <v>3.4664840289192583E-5</v>
      </c>
      <c r="FV397" s="834" t="str">
        <f t="shared" si="619"/>
        <v/>
      </c>
      <c r="FW397" s="834">
        <f t="shared" si="619"/>
        <v>4.5367653651200672E-5</v>
      </c>
      <c r="FX397" s="834">
        <f t="shared" si="619"/>
        <v>2.9840884160618525E-5</v>
      </c>
      <c r="FY397" s="834">
        <f t="shared" si="619"/>
        <v>3.0491653317941633E-5</v>
      </c>
      <c r="FZ397" s="834">
        <f t="shared" si="619"/>
        <v>6.8326535953639152E-6</v>
      </c>
      <c r="GA397" s="834">
        <f t="shared" si="619"/>
        <v>1.0803205647601166E-5</v>
      </c>
      <c r="GB397" s="834">
        <f t="shared" si="619"/>
        <v>4.7206664070021616E-5</v>
      </c>
      <c r="GC397" s="834">
        <f t="shared" si="619"/>
        <v>3.3590642314459564E-5</v>
      </c>
      <c r="GD397" s="834">
        <f t="shared" si="619"/>
        <v>2.1627457741848211E-5</v>
      </c>
      <c r="GE397" s="834">
        <f t="shared" si="619"/>
        <v>1.5582803239597561E-5</v>
      </c>
      <c r="GF397" s="834">
        <f t="shared" si="619"/>
        <v>1.0410977135570845E-5</v>
      </c>
      <c r="GG397" s="834">
        <f t="shared" si="619"/>
        <v>2.1532528414823707E-5</v>
      </c>
      <c r="GH397" s="834">
        <f t="shared" si="619"/>
        <v>4.4218645980457725E-6</v>
      </c>
      <c r="GI397" s="834">
        <f t="shared" si="619"/>
        <v>4.5380134098428524E-5</v>
      </c>
      <c r="GJ397" s="834">
        <f t="shared" si="619"/>
        <v>3.616539752568965E-5</v>
      </c>
      <c r="GK397" s="834">
        <f t="shared" si="619"/>
        <v>3.1286714607803553E-5</v>
      </c>
      <c r="GL397" s="834">
        <f t="shared" si="619"/>
        <v>2.8415559315152466E-5</v>
      </c>
      <c r="GM397" s="59">
        <f t="shared" ref="GM397:HH397" si="620">IF(GM299=0,"",GM$97*((GM331*GM299)+GM332))</f>
        <v>1.2048990159311128E-4</v>
      </c>
      <c r="GN397" s="60">
        <f t="shared" si="620"/>
        <v>1.0473897550108242E-4</v>
      </c>
      <c r="GO397" s="60">
        <f t="shared" si="620"/>
        <v>1.5855552882016271E-4</v>
      </c>
      <c r="GP397" s="60">
        <f t="shared" si="620"/>
        <v>2.1562688692591272E-4</v>
      </c>
      <c r="GQ397" s="60">
        <f t="shared" si="620"/>
        <v>9.0335801529553905E-5</v>
      </c>
      <c r="GR397" s="60">
        <f t="shared" si="620"/>
        <v>1.8021462727900374E-4</v>
      </c>
      <c r="GS397" s="60">
        <f t="shared" si="620"/>
        <v>2.5771250814214338E-4</v>
      </c>
      <c r="GT397" s="60">
        <f t="shared" si="620"/>
        <v>1.1608398394226667E-4</v>
      </c>
      <c r="GU397" s="60">
        <f t="shared" si="620"/>
        <v>1.0218047819897686E-4</v>
      </c>
      <c r="GV397" s="60" t="str">
        <f t="shared" si="620"/>
        <v/>
      </c>
      <c r="GW397" s="60">
        <f t="shared" si="620"/>
        <v>1.5379029697467557E-4</v>
      </c>
      <c r="GX397" s="60">
        <f t="shared" si="620"/>
        <v>1.4429449787540746E-4</v>
      </c>
      <c r="GY397" s="60" t="str">
        <f t="shared" si="620"/>
        <v/>
      </c>
      <c r="GZ397" s="60" t="e">
        <f t="shared" si="620"/>
        <v>#DIV/0!</v>
      </c>
      <c r="HA397" s="60">
        <f t="shared" si="620"/>
        <v>1.7790916484784327E-4</v>
      </c>
      <c r="HB397" s="60">
        <f t="shared" si="620"/>
        <v>1.3251266608678365E-4</v>
      </c>
      <c r="HC397" s="60">
        <f t="shared" si="620"/>
        <v>7.8833090451436687E-5</v>
      </c>
      <c r="HD397" s="60">
        <f t="shared" si="620"/>
        <v>1.0707585985697715E-4</v>
      </c>
      <c r="HE397" s="60">
        <f t="shared" si="620"/>
        <v>8.1925578933057837E-5</v>
      </c>
      <c r="HF397" s="60">
        <f t="shared" si="620"/>
        <v>8.3188633325422071E-5</v>
      </c>
      <c r="HG397" s="60" t="e">
        <f t="shared" si="620"/>
        <v>#DIV/0!</v>
      </c>
      <c r="HH397" s="60" t="e">
        <f t="shared" si="620"/>
        <v>#DIV/0!</v>
      </c>
      <c r="HI397" s="834">
        <f>IF(HI299=0,"",HI$97*((HI331*HI299)+HI332))</f>
        <v>-9.6898277929729266E-6</v>
      </c>
    </row>
    <row r="398" spans="1:217" s="60" customFormat="1" x14ac:dyDescent="0.25">
      <c r="A398" s="197" t="s">
        <v>719</v>
      </c>
      <c r="B398" s="639"/>
      <c r="C398" s="937">
        <f>IF(C300=0,"",C$97*((C333*C300)+C334))</f>
        <v>1.6545979185119601E-4</v>
      </c>
      <c r="D398" s="94">
        <f t="shared" ref="D398:CO398" si="621">IF(D300=0,"",D$97*((D333*D300)+D334))</f>
        <v>8.628422097184758E-5</v>
      </c>
      <c r="E398" s="94">
        <f t="shared" si="621"/>
        <v>7.2441369653619637E-5</v>
      </c>
      <c r="F398" s="94">
        <f t="shared" ref="F398:M398" si="622">IF(F300=0,"",F$97*((F333*F300)+F334))</f>
        <v>8.9846950825246317E-5</v>
      </c>
      <c r="G398" s="94" t="str">
        <f t="shared" si="622"/>
        <v/>
      </c>
      <c r="H398" s="874">
        <f t="shared" si="622"/>
        <v>5.9278845457566719E-5</v>
      </c>
      <c r="I398" s="874">
        <f t="shared" si="622"/>
        <v>6.0131927770074895E-5</v>
      </c>
      <c r="J398" s="874">
        <f t="shared" si="622"/>
        <v>6.0591116425511575E-5</v>
      </c>
      <c r="K398" s="874">
        <f t="shared" si="622"/>
        <v>7.6037148075282969E-5</v>
      </c>
      <c r="L398" s="874">
        <f t="shared" si="622"/>
        <v>7.5268049326390708E-5</v>
      </c>
      <c r="M398" s="94">
        <f t="shared" si="622"/>
        <v>7.09082552157841E-5</v>
      </c>
      <c r="N398" s="94">
        <f t="shared" si="621"/>
        <v>1.0614982194642678E-4</v>
      </c>
      <c r="O398" s="94">
        <f t="shared" si="621"/>
        <v>1.0791506247211692E-3</v>
      </c>
      <c r="P398" s="94">
        <f t="shared" si="621"/>
        <v>6.7250379932638635E-5</v>
      </c>
      <c r="Q398" s="94">
        <f t="shared" si="621"/>
        <v>5.9654531707234558E-5</v>
      </c>
      <c r="R398" s="94">
        <f t="shared" si="621"/>
        <v>7.1605454523097399E-5</v>
      </c>
      <c r="S398" s="874">
        <f t="shared" si="621"/>
        <v>7.620624887244298E-5</v>
      </c>
      <c r="T398" s="1068">
        <f t="shared" si="621"/>
        <v>7.0280943557120848E-5</v>
      </c>
      <c r="U398" s="874"/>
      <c r="V398" s="874"/>
      <c r="W398" s="874"/>
      <c r="X398" s="874"/>
      <c r="Y398" s="874"/>
      <c r="AF398" s="874"/>
      <c r="AG398" s="874"/>
      <c r="AH398" s="874"/>
      <c r="AI398" s="953" t="str">
        <f t="shared" si="621"/>
        <v/>
      </c>
      <c r="AJ398" s="874" t="str">
        <f t="shared" si="621"/>
        <v/>
      </c>
      <c r="AK398" s="874" t="str">
        <f t="shared" si="621"/>
        <v/>
      </c>
      <c r="AL398" s="874" t="str">
        <f t="shared" si="621"/>
        <v/>
      </c>
      <c r="AM398" s="874" t="str">
        <f t="shared" si="621"/>
        <v/>
      </c>
      <c r="AN398" s="1068" t="str">
        <f t="shared" si="621"/>
        <v/>
      </c>
      <c r="AO398" s="874"/>
      <c r="AP398" s="874"/>
      <c r="AQ398" s="874"/>
      <c r="AR398" s="874"/>
      <c r="AS398" s="874"/>
      <c r="AT398" s="953">
        <f t="shared" si="621"/>
        <v>1.4598584867891963E-4</v>
      </c>
      <c r="AU398" s="874">
        <f t="shared" si="621"/>
        <v>8.3928469976587554E-5</v>
      </c>
      <c r="AV398" s="874">
        <f t="shared" si="621"/>
        <v>6.0125217642812434E-5</v>
      </c>
      <c r="AW398" s="874">
        <f t="shared" si="621"/>
        <v>6.7334704736417555E-5</v>
      </c>
      <c r="AX398" s="874">
        <f t="shared" si="621"/>
        <v>7.3074707954197597E-5</v>
      </c>
      <c r="AY398" s="94">
        <f t="shared" si="621"/>
        <v>6.0444510481187635E-5</v>
      </c>
      <c r="AZ398" s="94">
        <f t="shared" si="621"/>
        <v>6.5444170148209411E-5</v>
      </c>
      <c r="BA398" s="94">
        <f t="shared" si="621"/>
        <v>2.0023967149857962E-4</v>
      </c>
      <c r="BB398" s="1070">
        <f t="shared" si="621"/>
        <v>1.339256240256962E-4</v>
      </c>
      <c r="BC398" s="94"/>
      <c r="BD398" s="94"/>
      <c r="BE398" s="94"/>
      <c r="BF398" s="94"/>
      <c r="BG398" s="94"/>
      <c r="BH398" s="93">
        <f t="shared" si="621"/>
        <v>1.3543728541815544E-4</v>
      </c>
      <c r="BI398" s="94">
        <f t="shared" si="621"/>
        <v>1.0464645262281439E-4</v>
      </c>
      <c r="BJ398" s="94">
        <f t="shared" si="621"/>
        <v>1.0503491154171959E-4</v>
      </c>
      <c r="BK398" s="94">
        <f t="shared" si="621"/>
        <v>7.7852451688365434E-5</v>
      </c>
      <c r="BL398" s="94">
        <f t="shared" si="621"/>
        <v>1.5058721274723375E-3</v>
      </c>
      <c r="BM398" s="94">
        <f>IF(BM300=0,"",BM$97*((BM333*BM300)+BM334))</f>
        <v>1.2726854263947143E-4</v>
      </c>
      <c r="BN398" s="1226">
        <f>IF(BN300=0,"",BN$97*((BN333*BN300)+BN334))</f>
        <v>1.0410116266295335E-4</v>
      </c>
      <c r="BO398" s="858">
        <v>0</v>
      </c>
      <c r="BP398" s="858">
        <v>0.95809294961336167</v>
      </c>
      <c r="BQ398" s="858">
        <v>5.432443579843519E-2</v>
      </c>
      <c r="BR398" s="858">
        <v>4.2030048590833702E-2</v>
      </c>
      <c r="BS398" s="1173">
        <v>4.4839675212802202E-2</v>
      </c>
      <c r="BT398" s="858"/>
      <c r="BU398" s="858"/>
      <c r="BV398" s="858"/>
      <c r="BW398" s="858"/>
      <c r="BX398" s="858"/>
      <c r="BY398" s="937">
        <f t="shared" si="621"/>
        <v>7.5927889941005336E-5</v>
      </c>
      <c r="BZ398" s="94">
        <f t="shared" si="621"/>
        <v>7.4882471962935576E-5</v>
      </c>
      <c r="CA398" s="94">
        <f t="shared" si="621"/>
        <v>7.8833540952039099E-5</v>
      </c>
      <c r="CB398" s="94">
        <f t="shared" si="621"/>
        <v>7.8740041576142684E-5</v>
      </c>
      <c r="CC398" s="1070">
        <f t="shared" si="621"/>
        <v>8.6338032147915568E-5</v>
      </c>
      <c r="CD398" s="94"/>
      <c r="CE398" s="94"/>
      <c r="CF398" s="94"/>
      <c r="CG398" s="94"/>
      <c r="CH398" s="94"/>
      <c r="CI398" s="94"/>
      <c r="CJ398" s="94"/>
      <c r="CK398" s="93" t="str">
        <f t="shared" si="621"/>
        <v/>
      </c>
      <c r="CL398" s="94" t="str">
        <f>IF(CL300=0,"",CL$97*((CL333*CL300)+CL334))</f>
        <v/>
      </c>
      <c r="CM398" s="94" t="str">
        <f t="shared" si="621"/>
        <v/>
      </c>
      <c r="CN398" s="94" t="str">
        <f t="shared" si="621"/>
        <v/>
      </c>
      <c r="CO398" s="1070" t="str">
        <f t="shared" si="621"/>
        <v/>
      </c>
      <c r="CP398" s="94"/>
      <c r="CQ398" s="94"/>
      <c r="CR398" s="94"/>
      <c r="CS398" s="94"/>
      <c r="CT398" s="94"/>
      <c r="CU398" s="93" t="str">
        <f>IF(CU300=0,"",CU$97*((CU333*CU300)+CU334))</f>
        <v/>
      </c>
      <c r="CV398" s="94" t="str">
        <f t="shared" ref="CV398" si="623">IF(CV300=0,"",CV$97*((CV333*CV300)+CV334))</f>
        <v/>
      </c>
      <c r="CW398" s="94" t="str">
        <f>IF(CW300=0,"",CW$97*((CW333*CW300)+CW334))</f>
        <v/>
      </c>
      <c r="CX398" s="1070" t="str">
        <f>IF(CX300=0,"",CX$97*((CX333*CX300)+CX334))</f>
        <v/>
      </c>
      <c r="DD398" s="979"/>
      <c r="DE398" s="858">
        <v>0</v>
      </c>
      <c r="DF398" s="858">
        <v>0</v>
      </c>
      <c r="DG398" s="858">
        <v>0</v>
      </c>
      <c r="DH398" s="858">
        <v>0</v>
      </c>
      <c r="DI398" s="858">
        <v>0</v>
      </c>
      <c r="DJ398" s="858">
        <v>0</v>
      </c>
      <c r="DK398" s="858">
        <v>0</v>
      </c>
      <c r="DL398" s="1120">
        <v>0</v>
      </c>
      <c r="DM398" s="858"/>
      <c r="DN398" s="858"/>
      <c r="DO398" s="858"/>
      <c r="DP398" s="858"/>
      <c r="DQ398" s="858"/>
      <c r="DR398" s="1006">
        <v>6.0357247912610275E-2</v>
      </c>
      <c r="DS398" s="858">
        <v>0.11928044905470787</v>
      </c>
      <c r="DT398" s="858">
        <v>0.12476993427528524</v>
      </c>
      <c r="DU398" s="858">
        <v>0</v>
      </c>
      <c r="DV398" s="858">
        <v>0</v>
      </c>
      <c r="DW398" s="858">
        <v>0</v>
      </c>
      <c r="DX398" s="1120">
        <v>0</v>
      </c>
      <c r="DY398" s="858"/>
      <c r="DZ398" s="858"/>
      <c r="EA398" s="858"/>
      <c r="EB398" s="858"/>
      <c r="EC398" s="858"/>
      <c r="ED398" s="93">
        <f>IF(ED300=0,"",ED$97*((ED333*ED300)+ED334))</f>
        <v>8.9099055326806757E-5</v>
      </c>
      <c r="EE398" s="858">
        <v>4.514708746555026E-2</v>
      </c>
      <c r="EF398" s="858">
        <v>8.1646607136930588E-2</v>
      </c>
      <c r="EG398" s="858">
        <v>4.0795158125579614E-2</v>
      </c>
      <c r="EH398" s="858">
        <v>4.6013564826852989E-2</v>
      </c>
      <c r="EI398" s="858">
        <v>4.0474014474099637E-2</v>
      </c>
      <c r="EJ398" s="858">
        <v>4.025869243894982E-2</v>
      </c>
      <c r="EK398" s="858">
        <v>4.2828876445638077E-2</v>
      </c>
      <c r="EL398" s="1120">
        <v>4.1136443550123879E-2</v>
      </c>
      <c r="EM398" s="858"/>
      <c r="EN398" s="858"/>
      <c r="ER398" s="1253"/>
      <c r="ES398" s="93" t="str">
        <f>IF(ES300=0,"",ES$97*((ES333*ES300)+ES334))</f>
        <v/>
      </c>
      <c r="ET398" s="94" t="str">
        <f>IF(ET300=0,"",ET$97*((ET333*ET300)+ET334))</f>
        <v/>
      </c>
      <c r="EU398" s="94" t="str">
        <f>IF(EU300=0,"",EU$97*((EU333*EU300)+EU334))</f>
        <v/>
      </c>
      <c r="EV398" s="94"/>
      <c r="EW398" s="1131"/>
      <c r="EX398" s="197" t="s">
        <v>719</v>
      </c>
      <c r="EY398" s="262">
        <f t="shared" ref="EY398:FO398" si="624">IF(EY300=0,"",EY$97*((EY333*EY300)+EY334))</f>
        <v>4.9181118402115175E-5</v>
      </c>
      <c r="EZ398" s="262">
        <f t="shared" si="624"/>
        <v>5.0693725378843679E-5</v>
      </c>
      <c r="FA398" s="262">
        <f t="shared" si="624"/>
        <v>7.2222040974404534E-5</v>
      </c>
      <c r="FB398" s="262">
        <f t="shared" si="624"/>
        <v>5.3935373377681249E-5</v>
      </c>
      <c r="FC398" s="262">
        <f t="shared" si="624"/>
        <v>1.3973481116736855E-4</v>
      </c>
      <c r="FD398" s="262">
        <f t="shared" si="624"/>
        <v>1.2768303154695934E-4</v>
      </c>
      <c r="FE398" s="262">
        <f t="shared" si="624"/>
        <v>9.7404244955107556E-4</v>
      </c>
      <c r="FF398" s="262">
        <f t="shared" si="624"/>
        <v>1.1640260506616548E-4</v>
      </c>
      <c r="FG398" s="262">
        <f t="shared" si="624"/>
        <v>5.7164153560876536E-5</v>
      </c>
      <c r="FH398" s="262">
        <f t="shared" si="624"/>
        <v>9.3157290002984926E-5</v>
      </c>
      <c r="FI398" s="262">
        <f t="shared" si="624"/>
        <v>1.8041613672190268E-4</v>
      </c>
      <c r="FJ398" s="262">
        <f t="shared" si="624"/>
        <v>1.5595347141472159E-4</v>
      </c>
      <c r="FK398" s="262">
        <f t="shared" si="624"/>
        <v>2.1134482429369924E-4</v>
      </c>
      <c r="FL398" s="262">
        <f t="shared" si="624"/>
        <v>1.5202754324894713E-4</v>
      </c>
      <c r="FM398" s="262">
        <f t="shared" si="624"/>
        <v>2.2528978444372611E-4</v>
      </c>
      <c r="FN398" s="262">
        <f t="shared" si="624"/>
        <v>1.8915006064572595E-4</v>
      </c>
      <c r="FO398" s="262">
        <f t="shared" si="624"/>
        <v>1.3566594376806073E-4</v>
      </c>
      <c r="FP398" s="262" t="str">
        <f t="shared" ref="FP398:FQ398" si="625">IF(FP300=0,"",FP$97*((FP333*FP300)+FP334))</f>
        <v/>
      </c>
      <c r="FQ398" s="1387" t="str">
        <f t="shared" si="625"/>
        <v/>
      </c>
      <c r="FR398" s="834" t="str">
        <f t="shared" ref="FR398:GL398" si="626">IF(FR300=0,"",FR$97*((FR333*FR300)+FR334))</f>
        <v/>
      </c>
      <c r="FS398" s="834" t="str">
        <f t="shared" si="626"/>
        <v/>
      </c>
      <c r="FT398" s="834" t="str">
        <f t="shared" si="626"/>
        <v/>
      </c>
      <c r="FU398" s="834" t="str">
        <f t="shared" si="626"/>
        <v/>
      </c>
      <c r="FV398" s="834" t="str">
        <f t="shared" si="626"/>
        <v/>
      </c>
      <c r="FW398" s="834" t="str">
        <f t="shared" si="626"/>
        <v/>
      </c>
      <c r="FX398" s="834" t="str">
        <f t="shared" si="626"/>
        <v/>
      </c>
      <c r="FY398" s="834" t="str">
        <f t="shared" si="626"/>
        <v/>
      </c>
      <c r="FZ398" s="834" t="str">
        <f t="shared" si="626"/>
        <v/>
      </c>
      <c r="GA398" s="834" t="str">
        <f t="shared" si="626"/>
        <v/>
      </c>
      <c r="GB398" s="834" t="str">
        <f t="shared" si="626"/>
        <v/>
      </c>
      <c r="GC398" s="834" t="str">
        <f t="shared" si="626"/>
        <v/>
      </c>
      <c r="GD398" s="834" t="str">
        <f t="shared" si="626"/>
        <v/>
      </c>
      <c r="GE398" s="834" t="str">
        <f t="shared" si="626"/>
        <v/>
      </c>
      <c r="GF398" s="834" t="str">
        <f t="shared" si="626"/>
        <v/>
      </c>
      <c r="GG398" s="834" t="str">
        <f t="shared" si="626"/>
        <v/>
      </c>
      <c r="GH398" s="834" t="str">
        <f t="shared" si="626"/>
        <v/>
      </c>
      <c r="GI398" s="834" t="str">
        <f t="shared" si="626"/>
        <v/>
      </c>
      <c r="GJ398" s="834" t="str">
        <f t="shared" si="626"/>
        <v/>
      </c>
      <c r="GK398" s="834" t="str">
        <f t="shared" si="626"/>
        <v/>
      </c>
      <c r="GL398" s="834" t="str">
        <f t="shared" si="626"/>
        <v/>
      </c>
      <c r="GM398" s="59">
        <f t="shared" ref="GM398:HH398" si="627">IF(GM300=0,"",GM$97*((GM333*GM300)+GM334))</f>
        <v>9.4405176688976491E-4</v>
      </c>
      <c r="GN398" s="60" t="str">
        <f t="shared" si="627"/>
        <v/>
      </c>
      <c r="GO398" s="60" t="str">
        <f t="shared" si="627"/>
        <v/>
      </c>
      <c r="GP398" s="60" t="str">
        <f t="shared" si="627"/>
        <v/>
      </c>
      <c r="GQ398" s="60" t="str">
        <f t="shared" si="627"/>
        <v/>
      </c>
      <c r="GR398" s="60">
        <f t="shared" si="627"/>
        <v>1.2388902427946019E-4</v>
      </c>
      <c r="GS398" s="60" t="str">
        <f t="shared" si="627"/>
        <v/>
      </c>
      <c r="GT398" s="60" t="str">
        <f t="shared" si="627"/>
        <v/>
      </c>
      <c r="GU398" s="60">
        <f t="shared" si="627"/>
        <v>2.2754108492249582E-4</v>
      </c>
      <c r="GV398" s="60" t="str">
        <f t="shared" si="627"/>
        <v/>
      </c>
      <c r="GW398" s="60">
        <f t="shared" si="627"/>
        <v>1.634255830257034E-4</v>
      </c>
      <c r="GX398" s="60" t="str">
        <f t="shared" si="627"/>
        <v/>
      </c>
      <c r="GY398" s="60" t="str">
        <f t="shared" si="627"/>
        <v/>
      </c>
      <c r="GZ398" s="60" t="e">
        <f t="shared" si="627"/>
        <v>#DIV/0!</v>
      </c>
      <c r="HA398" s="60">
        <f t="shared" si="627"/>
        <v>1.3540581015193003E-4</v>
      </c>
      <c r="HB398" s="60" t="str">
        <f t="shared" si="627"/>
        <v/>
      </c>
      <c r="HC398" s="60" t="str">
        <f t="shared" si="627"/>
        <v/>
      </c>
      <c r="HD398" s="60" t="str">
        <f t="shared" si="627"/>
        <v/>
      </c>
      <c r="HE398" s="60" t="str">
        <f t="shared" si="627"/>
        <v/>
      </c>
      <c r="HF398" s="60" t="str">
        <f t="shared" si="627"/>
        <v/>
      </c>
      <c r="HG398" s="60" t="e">
        <f t="shared" si="627"/>
        <v>#DIV/0!</v>
      </c>
      <c r="HH398" s="60" t="e">
        <f t="shared" si="627"/>
        <v>#DIV/0!</v>
      </c>
      <c r="HI398" s="834" t="str">
        <f>IF(HI300=0,"",HI$97*((HI333*HI300)+HI334))</f>
        <v/>
      </c>
    </row>
    <row r="399" spans="1:217" s="60" customFormat="1" x14ac:dyDescent="0.25">
      <c r="A399" s="197" t="s">
        <v>720</v>
      </c>
      <c r="B399" s="639"/>
      <c r="C399" s="937">
        <f>IF(C301=0,"",C$97*((C343*C301)+C344))</f>
        <v>8.032539149933945E-4</v>
      </c>
      <c r="D399" s="94">
        <f t="shared" ref="D399:CO399" si="628">IF(D301=0,"",D$97*((D343*D301)+D344))</f>
        <v>4.9623968039617617E-3</v>
      </c>
      <c r="E399" s="94">
        <f t="shared" si="628"/>
        <v>6.9740028882937387E-4</v>
      </c>
      <c r="F399" s="94">
        <f t="shared" ref="F399:M399" si="629">IF(F301=0,"",F$97*((F343*F301)+F344))</f>
        <v>1.1487648315623535E-3</v>
      </c>
      <c r="G399" s="94">
        <f t="shared" si="629"/>
        <v>3.2149725328740387E-4</v>
      </c>
      <c r="H399" s="874">
        <f t="shared" si="629"/>
        <v>2.1707399661974516E-3</v>
      </c>
      <c r="I399" s="874">
        <f t="shared" si="629"/>
        <v>1.8700757950842167E-3</v>
      </c>
      <c r="J399" s="874">
        <f t="shared" si="629"/>
        <v>1.7114336417552128E-3</v>
      </c>
      <c r="K399" s="874">
        <f t="shared" si="629"/>
        <v>6.595459994462362E-3</v>
      </c>
      <c r="L399" s="874">
        <f t="shared" si="629"/>
        <v>2.8708878356243713E-3</v>
      </c>
      <c r="M399" s="94">
        <f t="shared" si="629"/>
        <v>1.8770381270759189E-3</v>
      </c>
      <c r="N399" s="94">
        <f t="shared" si="628"/>
        <v>8.1539256558100669E-4</v>
      </c>
      <c r="O399" s="94">
        <f t="shared" si="628"/>
        <v>8.4697217274630997E-4</v>
      </c>
      <c r="P399" s="94">
        <f t="shared" si="628"/>
        <v>1.3000833534578152E-3</v>
      </c>
      <c r="Q399" s="94">
        <f t="shared" si="628"/>
        <v>4.7632559050903831E-4</v>
      </c>
      <c r="R399" s="94">
        <f t="shared" si="628"/>
        <v>1.9670981898066938E-3</v>
      </c>
      <c r="S399" s="874">
        <f t="shared" si="628"/>
        <v>4.5995326427221662E-3</v>
      </c>
      <c r="T399" s="1068">
        <f t="shared" si="628"/>
        <v>1.4634341127690552E-3</v>
      </c>
      <c r="U399" s="874"/>
      <c r="V399" s="874"/>
      <c r="W399" s="874"/>
      <c r="X399" s="874"/>
      <c r="Y399" s="874"/>
      <c r="AF399" s="874"/>
      <c r="AG399" s="874"/>
      <c r="AH399" s="874"/>
      <c r="AI399" s="953">
        <f t="shared" si="628"/>
        <v>1.029258259324926E-3</v>
      </c>
      <c r="AJ399" s="874">
        <f t="shared" si="628"/>
        <v>1.6621302885973488E-4</v>
      </c>
      <c r="AK399" s="874">
        <f t="shared" si="628"/>
        <v>1.6535719523064804E-3</v>
      </c>
      <c r="AL399" s="874">
        <f t="shared" si="628"/>
        <v>9.2841646168026135E-4</v>
      </c>
      <c r="AM399" s="874">
        <f t="shared" si="628"/>
        <v>2.3638556681192008E-4</v>
      </c>
      <c r="AN399" s="1068">
        <f t="shared" si="628"/>
        <v>6.8944645887926957E-4</v>
      </c>
      <c r="AO399" s="874"/>
      <c r="AP399" s="874"/>
      <c r="AQ399" s="874"/>
      <c r="AR399" s="874"/>
      <c r="AS399" s="874"/>
      <c r="AT399" s="953">
        <f t="shared" si="628"/>
        <v>4.8196942603030354E-4</v>
      </c>
      <c r="AU399" s="874">
        <f t="shared" si="628"/>
        <v>6.5691375587062127E-4</v>
      </c>
      <c r="AV399" s="874">
        <f t="shared" si="628"/>
        <v>9.576701468422254E-5</v>
      </c>
      <c r="AW399" s="874">
        <f t="shared" si="628"/>
        <v>1.6315847846423622E-4</v>
      </c>
      <c r="AX399" s="874">
        <f t="shared" si="628"/>
        <v>1.2639025220671617E-4</v>
      </c>
      <c r="AY399" s="94">
        <f t="shared" si="628"/>
        <v>1.0678867609322224E-4</v>
      </c>
      <c r="AZ399" s="94">
        <f t="shared" si="628"/>
        <v>1.2267003584652989E-4</v>
      </c>
      <c r="BA399" s="94">
        <f t="shared" si="628"/>
        <v>1.1460001531128796E-4</v>
      </c>
      <c r="BB399" s="1070">
        <f t="shared" si="628"/>
        <v>4.357557172654318E-4</v>
      </c>
      <c r="BC399" s="94"/>
      <c r="BD399" s="94"/>
      <c r="BE399" s="94"/>
      <c r="BF399" s="94"/>
      <c r="BG399" s="94"/>
      <c r="BH399" s="93">
        <f t="shared" si="628"/>
        <v>1.5671617133500496E-4</v>
      </c>
      <c r="BI399" s="94">
        <f t="shared" si="628"/>
        <v>1.5571063654780005E-4</v>
      </c>
      <c r="BJ399" s="94">
        <f t="shared" si="628"/>
        <v>1.6386821964442047E-4</v>
      </c>
      <c r="BK399" s="94">
        <f t="shared" si="628"/>
        <v>1.8495727152170933E-4</v>
      </c>
      <c r="BL399" s="94">
        <f t="shared" si="628"/>
        <v>5.7747829557165458E-4</v>
      </c>
      <c r="BM399" s="94">
        <f>IF(BM301=0,"",BM$97*((BM343*BM301)+BM344))</f>
        <v>1.521478897769744E-4</v>
      </c>
      <c r="BN399" s="1226">
        <f>IF(BN301=0,"",BN$97*((BN343*BN301)+BN344))</f>
        <v>2.2255587064013349E-4</v>
      </c>
      <c r="BO399" s="858">
        <v>0.10709374797286207</v>
      </c>
      <c r="BP399" s="858">
        <v>0.20514894620215202</v>
      </c>
      <c r="BQ399" s="858">
        <v>0.21492790949142659</v>
      </c>
      <c r="BR399" s="858">
        <v>0.14986198802441847</v>
      </c>
      <c r="BS399" s="1173">
        <v>0.15143512331111156</v>
      </c>
      <c r="BT399" s="858"/>
      <c r="BU399" s="858"/>
      <c r="BV399" s="858"/>
      <c r="BW399" s="858"/>
      <c r="BX399" s="858"/>
      <c r="BY399" s="937">
        <f t="shared" si="628"/>
        <v>3.4512706755453649E-4</v>
      </c>
      <c r="BZ399" s="94">
        <f t="shared" si="628"/>
        <v>3.2716577690450414E-4</v>
      </c>
      <c r="CA399" s="94">
        <f t="shared" si="628"/>
        <v>4.7589587264104601E-4</v>
      </c>
      <c r="CB399" s="94">
        <f t="shared" si="628"/>
        <v>4.3318891256438857E-4</v>
      </c>
      <c r="CC399" s="1070">
        <f t="shared" si="628"/>
        <v>4.2718928722218681E-4</v>
      </c>
      <c r="CD399" s="94"/>
      <c r="CE399" s="94"/>
      <c r="CF399" s="94"/>
      <c r="CG399" s="94"/>
      <c r="CH399" s="94"/>
      <c r="CI399" s="94"/>
      <c r="CJ399" s="94"/>
      <c r="CK399" s="93">
        <f t="shared" si="628"/>
        <v>2.3214966682284533E-4</v>
      </c>
      <c r="CL399" s="94" t="str">
        <f>IF(CL301=0,"",CL$97*((CL343*CL301)+CL344))</f>
        <v/>
      </c>
      <c r="CM399" s="94">
        <f t="shared" si="628"/>
        <v>3.3919157972665743E-5</v>
      </c>
      <c r="CN399" s="94">
        <f t="shared" si="628"/>
        <v>1.588067722485569E-4</v>
      </c>
      <c r="CO399" s="1070">
        <f t="shared" si="628"/>
        <v>1.2783885494636801E-4</v>
      </c>
      <c r="CP399" s="94"/>
      <c r="CQ399" s="94"/>
      <c r="CR399" s="94"/>
      <c r="CS399" s="94"/>
      <c r="CT399" s="94"/>
      <c r="CU399" s="93">
        <f>IF(CU301=0,"",CU$97*((CU343*CU301)+CU344))</f>
        <v>2.1072411567627311E-4</v>
      </c>
      <c r="CV399" s="94">
        <f t="shared" ref="CV399" si="630">IF(CV301=0,"",CV$97*((CV343*CV301)+CV344))</f>
        <v>1.7888888739776412E-2</v>
      </c>
      <c r="CW399" s="94">
        <f>IF(CW301=0,"",CW$97*((CW343*CW301)+CW344))</f>
        <v>4.9068911213950796E-4</v>
      </c>
      <c r="CX399" s="1070">
        <f>IF(CX301=0,"",CX$97*((CX343*CX301)+CX344))</f>
        <v>5.9580260370365769E-4</v>
      </c>
      <c r="DD399" s="979"/>
      <c r="DE399" s="858">
        <v>0.37804475495756751</v>
      </c>
      <c r="DF399" s="858">
        <v>0.13374837950366192</v>
      </c>
      <c r="DG399" s="858">
        <v>0</v>
      </c>
      <c r="DH399" s="858">
        <v>0.11228515831673136</v>
      </c>
      <c r="DI399" s="858">
        <v>0.11387517004055842</v>
      </c>
      <c r="DJ399" s="858">
        <v>0.27223177991594966</v>
      </c>
      <c r="DK399" s="858">
        <v>0.13083405552746513</v>
      </c>
      <c r="DL399" s="1120">
        <v>0.2692293260587893</v>
      </c>
      <c r="DM399" s="858"/>
      <c r="DN399" s="858"/>
      <c r="DO399" s="858"/>
      <c r="DP399" s="858"/>
      <c r="DQ399" s="858"/>
      <c r="DR399" s="1006">
        <v>0.5050179828954301</v>
      </c>
      <c r="DS399" s="858">
        <v>0.12688312200846216</v>
      </c>
      <c r="DT399" s="858">
        <v>0.29350330205771713</v>
      </c>
      <c r="DU399" s="858">
        <v>0.31574754093857921</v>
      </c>
      <c r="DV399" s="858">
        <v>0.34781316078833685</v>
      </c>
      <c r="DW399" s="858">
        <v>0.10146933026861779</v>
      </c>
      <c r="DX399" s="1120">
        <v>0.11410448332318773</v>
      </c>
      <c r="DY399" s="858"/>
      <c r="DZ399" s="858"/>
      <c r="EA399" s="858"/>
      <c r="EB399" s="858"/>
      <c r="EC399" s="858"/>
      <c r="ED399" s="93">
        <f>IF(ED301=0,"",ED$97*((ED343*ED301)+ED344))</f>
        <v>6.3824652277752827E-4</v>
      </c>
      <c r="EE399" s="858">
        <v>0.1555170216449811</v>
      </c>
      <c r="EF399" s="858">
        <v>0.13841245439586664</v>
      </c>
      <c r="EG399" s="858">
        <v>0.24518193783066727</v>
      </c>
      <c r="EH399" s="858">
        <v>0.25381859808322754</v>
      </c>
      <c r="EI399" s="858">
        <v>0.13811775639858992</v>
      </c>
      <c r="EJ399" s="858">
        <v>0.11215434712457617</v>
      </c>
      <c r="EK399" s="858">
        <v>0.49630169030286997</v>
      </c>
      <c r="EL399" s="1120">
        <v>0.37897043832816774</v>
      </c>
      <c r="EM399" s="858"/>
      <c r="EN399" s="858"/>
      <c r="ER399" s="1253"/>
      <c r="ES399" s="93">
        <f>IF(ES301=0,"",ES$97*((ES343*ES301)+ES344))</f>
        <v>3.6228676804631136E-4</v>
      </c>
      <c r="ET399" s="94">
        <f>IF(ET301=0,"",ET$97*((ET343*ET301)+ET344))</f>
        <v>4.3073332880443874E-4</v>
      </c>
      <c r="EU399" s="94">
        <f>IF(EU301=0,"",EU$97*((EU343*EU301)+EU344))</f>
        <v>1.4655585853490385E-4</v>
      </c>
      <c r="EV399" s="94"/>
      <c r="EW399" s="1131"/>
      <c r="EX399" s="197" t="s">
        <v>720</v>
      </c>
      <c r="EY399" s="262">
        <f t="shared" ref="EY399:FO399" si="631">IF(EY301=0,"",EY$97*((EY343*EY301)+EY344))</f>
        <v>3.1664958497779087E-3</v>
      </c>
      <c r="EZ399" s="262">
        <f t="shared" si="631"/>
        <v>8.0755392740068845E-3</v>
      </c>
      <c r="FA399" s="262">
        <f t="shared" si="631"/>
        <v>7.3298037724910002E-3</v>
      </c>
      <c r="FB399" s="262">
        <f t="shared" si="631"/>
        <v>4.216093609100368E-3</v>
      </c>
      <c r="FC399" s="262">
        <f t="shared" si="631"/>
        <v>3.2277557430693115E-3</v>
      </c>
      <c r="FD399" s="262">
        <f t="shared" si="631"/>
        <v>6.9280667382218102E-3</v>
      </c>
      <c r="FE399" s="262">
        <f t="shared" si="631"/>
        <v>1.2138208518197933E-3</v>
      </c>
      <c r="FF399" s="262">
        <f t="shared" si="631"/>
        <v>7.7554334604705956E-3</v>
      </c>
      <c r="FG399" s="262">
        <f t="shared" si="631"/>
        <v>9.9589004644360293E-3</v>
      </c>
      <c r="FH399" s="262">
        <f t="shared" si="631"/>
        <v>5.7031388472232186E-3</v>
      </c>
      <c r="FI399" s="262">
        <f t="shared" si="631"/>
        <v>8.1229160339039621E-3</v>
      </c>
      <c r="FJ399" s="262">
        <f t="shared" si="631"/>
        <v>9.1898880543082994E-3</v>
      </c>
      <c r="FK399" s="262">
        <f t="shared" si="631"/>
        <v>8.4669680217397975E-3</v>
      </c>
      <c r="FL399" s="262">
        <f t="shared" si="631"/>
        <v>3.9342872303129049E-3</v>
      </c>
      <c r="FM399" s="262">
        <f t="shared" si="631"/>
        <v>6.8528041049468191E-3</v>
      </c>
      <c r="FN399" s="262">
        <f t="shared" si="631"/>
        <v>1.0662404044256765E-2</v>
      </c>
      <c r="FO399" s="262">
        <f t="shared" si="631"/>
        <v>9.6021115406702395E-3</v>
      </c>
      <c r="FP399" s="262" t="str">
        <f t="shared" ref="FP399:FQ399" si="632">IF(FP301=0,"",FP$97*((FP343*FP301)+FP344))</f>
        <v/>
      </c>
      <c r="FQ399" s="1387" t="str">
        <f t="shared" si="632"/>
        <v/>
      </c>
      <c r="FR399" s="834">
        <f t="shared" ref="FR399:GL399" si="633">IF(FR301=0,"",FR$97*((FR343*FR301)+FR344))</f>
        <v>1.2243032211111571E-3</v>
      </c>
      <c r="FS399" s="834">
        <f t="shared" si="633"/>
        <v>1.573533599896166E-3</v>
      </c>
      <c r="FT399" s="834">
        <f t="shared" si="633"/>
        <v>1.2272274244442508E-3</v>
      </c>
      <c r="FU399" s="834">
        <f t="shared" si="633"/>
        <v>1.6738610011861096E-3</v>
      </c>
      <c r="FV399" s="834" t="str">
        <f t="shared" si="633"/>
        <v/>
      </c>
      <c r="FW399" s="834">
        <f t="shared" si="633"/>
        <v>1.2231472362800096E-3</v>
      </c>
      <c r="FX399" s="834">
        <f t="shared" si="633"/>
        <v>2.8717314173109447E-3</v>
      </c>
      <c r="FY399" s="834">
        <f t="shared" si="633"/>
        <v>1.0424010904042196E-3</v>
      </c>
      <c r="FZ399" s="834">
        <f t="shared" si="633"/>
        <v>1.1535413199192691E-3</v>
      </c>
      <c r="GA399" s="834">
        <f t="shared" si="633"/>
        <v>1.1569078339968106E-4</v>
      </c>
      <c r="GB399" s="834">
        <f t="shared" si="633"/>
        <v>1.6604641912223818E-3</v>
      </c>
      <c r="GC399" s="834">
        <f t="shared" si="633"/>
        <v>5.3391349094907411E-3</v>
      </c>
      <c r="GD399" s="834">
        <f t="shared" si="633"/>
        <v>4.4152939647715498E-3</v>
      </c>
      <c r="GE399" s="834">
        <f t="shared" si="633"/>
        <v>1.4468257609739972E-3</v>
      </c>
      <c r="GF399" s="834">
        <f t="shared" si="633"/>
        <v>1.5592308629113726E-3</v>
      </c>
      <c r="GG399" s="834">
        <f t="shared" si="633"/>
        <v>1.4315224720185314E-3</v>
      </c>
      <c r="GH399" s="834">
        <f t="shared" si="633"/>
        <v>5.1302481345152202E-4</v>
      </c>
      <c r="GI399" s="834">
        <f t="shared" si="633"/>
        <v>2.6846664668517149E-3</v>
      </c>
      <c r="GJ399" s="834">
        <f t="shared" si="633"/>
        <v>1.0628068008205294E-3</v>
      </c>
      <c r="GK399" s="834">
        <f t="shared" si="633"/>
        <v>1.086295978037584E-3</v>
      </c>
      <c r="GL399" s="834">
        <f t="shared" si="633"/>
        <v>1.0365570338291665E-3</v>
      </c>
      <c r="GM399" s="59">
        <f t="shared" ref="GM399:HH399" si="634">IF(GM301=0,"",GM$97*((GM343*GM301)+GM344))</f>
        <v>7.4619798436231213E-4</v>
      </c>
      <c r="GN399" s="60">
        <f t="shared" si="634"/>
        <v>1.2859289248734764E-3</v>
      </c>
      <c r="GO399" s="60">
        <f t="shared" si="634"/>
        <v>1.5103780596700462E-3</v>
      </c>
      <c r="GP399" s="60">
        <f t="shared" si="634"/>
        <v>3.8167471509069407E-3</v>
      </c>
      <c r="GQ399" s="60">
        <f t="shared" si="634"/>
        <v>2.0323250951614236E-3</v>
      </c>
      <c r="GR399" s="60">
        <f t="shared" si="634"/>
        <v>4.0179336702245967E-3</v>
      </c>
      <c r="GS399" s="60">
        <f t="shared" si="634"/>
        <v>6.9836701435921278E-3</v>
      </c>
      <c r="GT399" s="60">
        <f t="shared" si="634"/>
        <v>1.6015709141835445E-3</v>
      </c>
      <c r="GU399" s="60">
        <f t="shared" si="634"/>
        <v>3.4473255365737648E-3</v>
      </c>
      <c r="GV399" s="60">
        <f t="shared" si="634"/>
        <v>1.0520214414683087E-3</v>
      </c>
      <c r="GW399" s="60">
        <f t="shared" si="634"/>
        <v>1.3376443112344961E-3</v>
      </c>
      <c r="GX399" s="60">
        <f t="shared" si="634"/>
        <v>1.833499105428422E-3</v>
      </c>
      <c r="GY399" s="60">
        <f t="shared" si="634"/>
        <v>2.5484888578316167E-3</v>
      </c>
      <c r="GZ399" s="60" t="e">
        <f t="shared" si="634"/>
        <v>#DIV/0!</v>
      </c>
      <c r="HA399" s="60">
        <f t="shared" si="634"/>
        <v>1.4831384222729926E-3</v>
      </c>
      <c r="HB399" s="60">
        <f t="shared" si="634"/>
        <v>9.4742515351436691E-4</v>
      </c>
      <c r="HC399" s="60">
        <f t="shared" si="634"/>
        <v>2.2629583130841209E-3</v>
      </c>
      <c r="HD399" s="60">
        <f t="shared" si="634"/>
        <v>1.5132373362190641E-3</v>
      </c>
      <c r="HE399" s="60">
        <f t="shared" si="634"/>
        <v>1.3224393104905726E-3</v>
      </c>
      <c r="HF399" s="60">
        <f t="shared" si="634"/>
        <v>3.4539349611281093E-4</v>
      </c>
      <c r="HG399" s="60" t="e">
        <f t="shared" si="634"/>
        <v>#DIV/0!</v>
      </c>
      <c r="HH399" s="60" t="e">
        <f t="shared" si="634"/>
        <v>#DIV/0!</v>
      </c>
      <c r="HI399" s="834">
        <f>IF(HI301=0,"",HI$97*((HI343*HI301)+HI344))</f>
        <v>1.2969184759053866E-4</v>
      </c>
    </row>
    <row r="400" spans="1:217" s="60" customFormat="1" x14ac:dyDescent="0.25">
      <c r="A400" s="197" t="s">
        <v>721</v>
      </c>
      <c r="B400" s="639"/>
      <c r="C400" s="937" t="str">
        <f>IF(C302=0,"",C$97*((C347*C302)+C348))</f>
        <v/>
      </c>
      <c r="D400" s="94">
        <f t="shared" ref="D400:CO400" si="635">IF(D302=0,"",D$97*((D347*D302)+D348))</f>
        <v>3.2383831433568759E-4</v>
      </c>
      <c r="E400" s="94">
        <f t="shared" si="635"/>
        <v>3.0742276458039895E-4</v>
      </c>
      <c r="F400" s="94">
        <f t="shared" ref="F400:M400" si="636">IF(F302=0,"",F$97*((F347*F302)+F348))</f>
        <v>5.8179931499117488E-4</v>
      </c>
      <c r="G400" s="94">
        <f t="shared" si="636"/>
        <v>3.1181813110709984E-4</v>
      </c>
      <c r="H400" s="874">
        <f t="shared" si="636"/>
        <v>4.5079657501223661E-4</v>
      </c>
      <c r="I400" s="874">
        <f t="shared" si="636"/>
        <v>4.4519027288121164E-4</v>
      </c>
      <c r="J400" s="874">
        <f t="shared" si="636"/>
        <v>3.6269505647991581E-4</v>
      </c>
      <c r="K400" s="874">
        <f t="shared" si="636"/>
        <v>2.2059739819345434E-4</v>
      </c>
      <c r="L400" s="874">
        <f t="shared" si="636"/>
        <v>1.5143651707187153E-4</v>
      </c>
      <c r="M400" s="94">
        <f t="shared" si="636"/>
        <v>3.3598225491368047E-4</v>
      </c>
      <c r="N400" s="94">
        <f t="shared" si="635"/>
        <v>4.5260397833094083E-4</v>
      </c>
      <c r="O400" s="94">
        <f t="shared" si="635"/>
        <v>3.4971136427344019E-4</v>
      </c>
      <c r="P400" s="94">
        <f t="shared" si="635"/>
        <v>3.4107187762548186E-4</v>
      </c>
      <c r="Q400" s="94">
        <f t="shared" si="635"/>
        <v>3.5350313925374218E-4</v>
      </c>
      <c r="R400" s="94">
        <f t="shared" si="635"/>
        <v>3.3758569843764003E-4</v>
      </c>
      <c r="S400" s="874">
        <f t="shared" si="635"/>
        <v>3.6279377271073978E-4</v>
      </c>
      <c r="T400" s="1068">
        <f t="shared" si="635"/>
        <v>5.6125642161828428E-5</v>
      </c>
      <c r="U400" s="874"/>
      <c r="V400" s="874"/>
      <c r="W400" s="874"/>
      <c r="X400" s="874"/>
      <c r="Y400" s="874"/>
      <c r="AF400" s="874"/>
      <c r="AG400" s="874"/>
      <c r="AH400" s="874"/>
      <c r="AI400" s="953">
        <f t="shared" si="635"/>
        <v>3.0711696955494546E-4</v>
      </c>
      <c r="AJ400" s="874" t="str">
        <f t="shared" si="635"/>
        <v/>
      </c>
      <c r="AK400" s="874" t="str">
        <f t="shared" si="635"/>
        <v/>
      </c>
      <c r="AL400" s="874" t="str">
        <f t="shared" si="635"/>
        <v/>
      </c>
      <c r="AM400" s="874">
        <f t="shared" si="635"/>
        <v>3.2116774266256992E-4</v>
      </c>
      <c r="AN400" s="1068" t="str">
        <f t="shared" si="635"/>
        <v/>
      </c>
      <c r="AO400" s="874"/>
      <c r="AP400" s="874"/>
      <c r="AQ400" s="874"/>
      <c r="AR400" s="874"/>
      <c r="AS400" s="874"/>
      <c r="AT400" s="953" t="str">
        <f t="shared" si="635"/>
        <v/>
      </c>
      <c r="AU400" s="874" t="str">
        <f t="shared" si="635"/>
        <v/>
      </c>
      <c r="AV400" s="874">
        <f t="shared" si="635"/>
        <v>3.0724332890185992E-4</v>
      </c>
      <c r="AW400" s="874">
        <f t="shared" si="635"/>
        <v>3.1509884283106453E-4</v>
      </c>
      <c r="AX400" s="874">
        <f t="shared" si="635"/>
        <v>3.2740413988073319E-4</v>
      </c>
      <c r="AY400" s="94">
        <f t="shared" si="635"/>
        <v>3.0760167163947154E-4</v>
      </c>
      <c r="AZ400" s="94">
        <f t="shared" si="635"/>
        <v>3.0702048128013919E-4</v>
      </c>
      <c r="BA400" s="94">
        <f t="shared" si="635"/>
        <v>3.1086881698226402E-4</v>
      </c>
      <c r="BB400" s="1070" t="str">
        <f t="shared" si="635"/>
        <v/>
      </c>
      <c r="BC400" s="94"/>
      <c r="BD400" s="94"/>
      <c r="BE400" s="94"/>
      <c r="BF400" s="94"/>
      <c r="BG400" s="94"/>
      <c r="BH400" s="93">
        <f t="shared" si="635"/>
        <v>3.0493251836801128E-4</v>
      </c>
      <c r="BI400" s="94" t="str">
        <f t="shared" si="635"/>
        <v/>
      </c>
      <c r="BJ400" s="94" t="str">
        <f t="shared" si="635"/>
        <v/>
      </c>
      <c r="BK400" s="94" t="str">
        <f t="shared" si="635"/>
        <v/>
      </c>
      <c r="BL400" s="94">
        <f t="shared" si="635"/>
        <v>4.6620607380719908E-5</v>
      </c>
      <c r="BM400" s="94">
        <f>IF(BM302=0,"",BM$97*((BM347*BM302)+BM348))</f>
        <v>3.083749113809118E-4</v>
      </c>
      <c r="BN400" s="1226" t="str">
        <f>IF(BN302=0,"",BN$97*((BN347*BN302)+BN348))</f>
        <v/>
      </c>
      <c r="BO400" s="858">
        <v>0</v>
      </c>
      <c r="BP400" s="858">
        <v>0</v>
      </c>
      <c r="BQ400" s="858">
        <v>0</v>
      </c>
      <c r="BR400" s="858">
        <v>0</v>
      </c>
      <c r="BS400" s="1173">
        <v>0</v>
      </c>
      <c r="BT400" s="858"/>
      <c r="BU400" s="858"/>
      <c r="BV400" s="858"/>
      <c r="BW400" s="858"/>
      <c r="BX400" s="858"/>
      <c r="BY400" s="937" t="str">
        <f t="shared" si="635"/>
        <v/>
      </c>
      <c r="BZ400" s="94" t="str">
        <f t="shared" si="635"/>
        <v/>
      </c>
      <c r="CA400" s="94" t="str">
        <f t="shared" si="635"/>
        <v/>
      </c>
      <c r="CB400" s="94" t="str">
        <f t="shared" si="635"/>
        <v/>
      </c>
      <c r="CC400" s="1070" t="str">
        <f t="shared" si="635"/>
        <v/>
      </c>
      <c r="CD400" s="94"/>
      <c r="CE400" s="94"/>
      <c r="CF400" s="94"/>
      <c r="CG400" s="94"/>
      <c r="CH400" s="94"/>
      <c r="CI400" s="94"/>
      <c r="CJ400" s="94"/>
      <c r="CK400" s="93" t="str">
        <f t="shared" si="635"/>
        <v/>
      </c>
      <c r="CL400" s="94">
        <f>IF(CL302=0,"",CL$97*((CL347*CL302)+CL348))</f>
        <v>2.0733668563581892E-4</v>
      </c>
      <c r="CM400" s="94">
        <f t="shared" si="635"/>
        <v>1.9287584983722299E-4</v>
      </c>
      <c r="CN400" s="94">
        <f t="shared" si="635"/>
        <v>2.0901238146905105E-4</v>
      </c>
      <c r="CO400" s="1070">
        <f t="shared" si="635"/>
        <v>2.5309302557037343E-4</v>
      </c>
      <c r="CP400" s="94"/>
      <c r="CQ400" s="94"/>
      <c r="CR400" s="94"/>
      <c r="CS400" s="94"/>
      <c r="CT400" s="94"/>
      <c r="CU400" s="93" t="str">
        <f>IF(CU302=0,"",CU$97*((CU347*CU302)+CU348))</f>
        <v/>
      </c>
      <c r="CV400" s="94" t="str">
        <f t="shared" ref="CV400" si="637">IF(CV302=0,"",CV$97*((CV347*CV302)+CV348))</f>
        <v/>
      </c>
      <c r="CW400" s="94" t="str">
        <f>IF(CW302=0,"",CW$97*((CW347*CW302)+CW348))</f>
        <v/>
      </c>
      <c r="CX400" s="1070" t="str">
        <f>IF(CX302=0,"",CX$97*((CX347*CX302)+CX348))</f>
        <v/>
      </c>
      <c r="DD400" s="979"/>
      <c r="DE400" s="858">
        <v>0</v>
      </c>
      <c r="DF400" s="858">
        <v>0</v>
      </c>
      <c r="DG400" s="858">
        <v>0</v>
      </c>
      <c r="DH400" s="858">
        <v>0</v>
      </c>
      <c r="DI400" s="858">
        <v>0</v>
      </c>
      <c r="DJ400" s="858">
        <v>0</v>
      </c>
      <c r="DK400" s="858">
        <v>0</v>
      </c>
      <c r="DL400" s="1120">
        <v>0</v>
      </c>
      <c r="DM400" s="858"/>
      <c r="DN400" s="858"/>
      <c r="DO400" s="858"/>
      <c r="DP400" s="858"/>
      <c r="DQ400" s="858"/>
      <c r="DR400" s="1006">
        <v>0</v>
      </c>
      <c r="DS400" s="858">
        <v>0</v>
      </c>
      <c r="DT400" s="858">
        <v>0</v>
      </c>
      <c r="DU400" s="858">
        <v>0</v>
      </c>
      <c r="DV400" s="858">
        <v>0</v>
      </c>
      <c r="DW400" s="858">
        <v>0</v>
      </c>
      <c r="DX400" s="1120">
        <v>0</v>
      </c>
      <c r="DY400" s="858"/>
      <c r="DZ400" s="858"/>
      <c r="EA400" s="858"/>
      <c r="EB400" s="858"/>
      <c r="EC400" s="858"/>
      <c r="ED400" s="93">
        <f>IF(ED302=0,"",ED$97*((ED347*ED302)+ED348))</f>
        <v>4.5675505586934818E-5</v>
      </c>
      <c r="EE400" s="858">
        <v>0</v>
      </c>
      <c r="EF400" s="858">
        <v>0</v>
      </c>
      <c r="EG400" s="858">
        <v>0</v>
      </c>
      <c r="EH400" s="858">
        <v>0</v>
      </c>
      <c r="EI400" s="858">
        <v>0</v>
      </c>
      <c r="EJ400" s="858">
        <v>0</v>
      </c>
      <c r="EK400" s="858">
        <v>0</v>
      </c>
      <c r="EL400" s="1120">
        <v>0</v>
      </c>
      <c r="EM400" s="858"/>
      <c r="EN400" s="858"/>
      <c r="ER400" s="1253"/>
      <c r="ES400" s="93" t="str">
        <f>IF(ES302=0,"",ES$97*((ES347*ES302)+ES348))</f>
        <v/>
      </c>
      <c r="ET400" s="94" t="str">
        <f>IF(ET302=0,"",ET$97*((ET347*ET302)+ET348))</f>
        <v/>
      </c>
      <c r="EU400" s="94" t="str">
        <f>IF(EU302=0,"",EU$97*((EU347*EU302)+EU348))</f>
        <v/>
      </c>
      <c r="EV400" s="94"/>
      <c r="EW400" s="1131"/>
      <c r="EX400" s="197" t="s">
        <v>721</v>
      </c>
      <c r="EY400" s="262">
        <f t="shared" ref="EY400:FO400" si="638">IF(EY302=0,"",EY$97*((EY347*EY302)+EY348))</f>
        <v>1.1198421570626097E-3</v>
      </c>
      <c r="EZ400" s="262">
        <f t="shared" si="638"/>
        <v>2.2888183081389703E-3</v>
      </c>
      <c r="FA400" s="262">
        <f t="shared" si="638"/>
        <v>1.8999907175323778E-3</v>
      </c>
      <c r="FB400" s="262">
        <f t="shared" si="638"/>
        <v>7.0854385217878572E-4</v>
      </c>
      <c r="FC400" s="262">
        <f t="shared" si="638"/>
        <v>8.3823331482428879E-4</v>
      </c>
      <c r="FD400" s="262">
        <f t="shared" si="638"/>
        <v>1.1550344212349118E-3</v>
      </c>
      <c r="FE400" s="262">
        <f t="shared" si="638"/>
        <v>7.8950895347503402E-4</v>
      </c>
      <c r="FF400" s="262">
        <f t="shared" si="638"/>
        <v>1.61298858696404E-3</v>
      </c>
      <c r="FG400" s="262">
        <f t="shared" si="638"/>
        <v>2.4165913317512697E-3</v>
      </c>
      <c r="FH400" s="262">
        <f t="shared" si="638"/>
        <v>1.4832626047344751E-3</v>
      </c>
      <c r="FI400" s="262">
        <f t="shared" si="638"/>
        <v>2.2933861451316325E-3</v>
      </c>
      <c r="FJ400" s="262">
        <f t="shared" si="638"/>
        <v>2.1922620265117983E-3</v>
      </c>
      <c r="FK400" s="262">
        <f t="shared" si="638"/>
        <v>2.5040676079327103E-3</v>
      </c>
      <c r="FL400" s="262">
        <f t="shared" si="638"/>
        <v>1.5407566849727312E-3</v>
      </c>
      <c r="FM400" s="262">
        <f t="shared" si="638"/>
        <v>1.3007450271491135E-3</v>
      </c>
      <c r="FN400" s="262">
        <f t="shared" si="638"/>
        <v>2.7356583638502583E-3</v>
      </c>
      <c r="FO400" s="262">
        <f t="shared" si="638"/>
        <v>1.6089245582867396E-3</v>
      </c>
      <c r="FP400" s="262" t="str">
        <f t="shared" ref="FP400:FQ400" si="639">IF(FP302=0,"",FP$97*((FP347*FP302)+FP348))</f>
        <v/>
      </c>
      <c r="FQ400" s="1387" t="str">
        <f t="shared" si="639"/>
        <v/>
      </c>
      <c r="FR400" s="834" t="str">
        <f t="shared" ref="FR400:GL400" si="640">IF(FR302=0,"",FR$97*((FR347*FR302)+FR348))</f>
        <v/>
      </c>
      <c r="FS400" s="834">
        <f t="shared" si="640"/>
        <v>4.3090911130467873E-4</v>
      </c>
      <c r="FT400" s="834" t="str">
        <f t="shared" si="640"/>
        <v/>
      </c>
      <c r="FU400" s="834" t="str">
        <f t="shared" si="640"/>
        <v/>
      </c>
      <c r="FV400" s="834" t="str">
        <f t="shared" si="640"/>
        <v/>
      </c>
      <c r="FW400" s="834" t="str">
        <f t="shared" si="640"/>
        <v/>
      </c>
      <c r="FX400" s="834">
        <f t="shared" si="640"/>
        <v>5.7902524721430853E-4</v>
      </c>
      <c r="FY400" s="834">
        <f t="shared" si="640"/>
        <v>4.6572887040700287E-4</v>
      </c>
      <c r="FZ400" s="834">
        <f t="shared" si="640"/>
        <v>1.0035887683881597E-4</v>
      </c>
      <c r="GA400" s="834">
        <f t="shared" si="640"/>
        <v>2.1126200362505268E-5</v>
      </c>
      <c r="GB400" s="834">
        <f t="shared" si="640"/>
        <v>5.2420526085487223E-4</v>
      </c>
      <c r="GC400" s="834">
        <f t="shared" si="640"/>
        <v>6.6844794691510651E-4</v>
      </c>
      <c r="GD400" s="834">
        <f t="shared" si="640"/>
        <v>4.2833366603414362E-4</v>
      </c>
      <c r="GE400" s="834">
        <f t="shared" si="640"/>
        <v>6.1611891348927925E-5</v>
      </c>
      <c r="GF400" s="834" t="str">
        <f t="shared" si="640"/>
        <v/>
      </c>
      <c r="GG400" s="834">
        <f t="shared" si="640"/>
        <v>9.1207329043665913E-6</v>
      </c>
      <c r="GH400" s="834" t="str">
        <f t="shared" si="640"/>
        <v/>
      </c>
      <c r="GI400" s="834">
        <f t="shared" si="640"/>
        <v>4.4367585672443319E-4</v>
      </c>
      <c r="GJ400" s="834">
        <f t="shared" si="640"/>
        <v>4.4747261964553847E-4</v>
      </c>
      <c r="GK400" s="834">
        <f t="shared" si="640"/>
        <v>5.0391852595037343E-4</v>
      </c>
      <c r="GL400" s="834">
        <f t="shared" si="640"/>
        <v>4.7645317782230294E-4</v>
      </c>
      <c r="GM400" s="59">
        <f t="shared" ref="GM400:HH400" si="641">IF(GM302=0,"",GM$97*((GM347*GM302)+GM348))</f>
        <v>5.6819765897819102E-4</v>
      </c>
      <c r="GN400" s="60">
        <f t="shared" si="641"/>
        <v>5.1429276806717536E-4</v>
      </c>
      <c r="GO400" s="60">
        <f t="shared" si="641"/>
        <v>5.0556112405410213E-4</v>
      </c>
      <c r="GP400" s="60">
        <f t="shared" si="641"/>
        <v>8.3564083186595417E-4</v>
      </c>
      <c r="GQ400" s="60">
        <f t="shared" si="641"/>
        <v>5.7616161061456016E-4</v>
      </c>
      <c r="GR400" s="60">
        <f t="shared" si="641"/>
        <v>8.2538711914122154E-4</v>
      </c>
      <c r="GS400" s="60">
        <f t="shared" si="641"/>
        <v>1.8243804015871962E-3</v>
      </c>
      <c r="GT400" s="60">
        <f t="shared" si="641"/>
        <v>5.1009249626152143E-4</v>
      </c>
      <c r="GU400" s="60">
        <f t="shared" si="641"/>
        <v>6.7134968763813644E-4</v>
      </c>
      <c r="GV400" s="60">
        <f t="shared" si="641"/>
        <v>5.5393903884081136E-4</v>
      </c>
      <c r="GW400" s="60">
        <f t="shared" si="641"/>
        <v>5.8475566243421507E-4</v>
      </c>
      <c r="GX400" s="60">
        <f t="shared" si="641"/>
        <v>5.9127978380779428E-4</v>
      </c>
      <c r="GY400" s="60">
        <f t="shared" si="641"/>
        <v>5.7482246410693019E-4</v>
      </c>
      <c r="GZ400" s="60" t="e">
        <f t="shared" si="641"/>
        <v>#DIV/0!</v>
      </c>
      <c r="HA400" s="60">
        <f t="shared" si="641"/>
        <v>6.145322173839149E-4</v>
      </c>
      <c r="HB400" s="60">
        <f t="shared" si="641"/>
        <v>6.0715865450542967E-4</v>
      </c>
      <c r="HC400" s="60">
        <f t="shared" si="641"/>
        <v>4.9239413185512074E-4</v>
      </c>
      <c r="HD400" s="60">
        <f t="shared" si="641"/>
        <v>5.3844776625687485E-4</v>
      </c>
      <c r="HE400" s="60">
        <f t="shared" si="641"/>
        <v>5.1083688786539294E-4</v>
      </c>
      <c r="HF400" s="60">
        <f t="shared" si="641"/>
        <v>4.8769909784685678E-4</v>
      </c>
      <c r="HG400" s="60" t="e">
        <f t="shared" si="641"/>
        <v>#DIV/0!</v>
      </c>
      <c r="HH400" s="60" t="e">
        <f t="shared" si="641"/>
        <v>#DIV/0!</v>
      </c>
      <c r="HI400" s="834" t="str">
        <f>IF(HI302=0,"",HI$97*((HI347*HI302)+HI348))</f>
        <v/>
      </c>
    </row>
    <row r="401" spans="1:217" s="60" customFormat="1" x14ac:dyDescent="0.25">
      <c r="A401" s="197" t="s">
        <v>722</v>
      </c>
      <c r="B401" s="639"/>
      <c r="C401" s="937">
        <f>IF(C303=0,"",C$97*((C359*C303)+C360))</f>
        <v>9.7839857301349809E-4</v>
      </c>
      <c r="D401" s="94">
        <f t="shared" ref="D401:CO401" si="642">IF(D303=0,"",D$97*((D359*D303)+D360))</f>
        <v>3.3443385877669502E-3</v>
      </c>
      <c r="E401" s="94">
        <f t="shared" si="642"/>
        <v>8.6906099127634861E-4</v>
      </c>
      <c r="F401" s="94">
        <f t="shared" ref="F401:M401" si="643">IF(F303=0,"",F$97*((F359*F303)+F360))</f>
        <v>3.8708408077776256E-3</v>
      </c>
      <c r="G401" s="94">
        <f t="shared" si="643"/>
        <v>4.9919159089476493E-4</v>
      </c>
      <c r="H401" s="874">
        <f t="shared" si="643"/>
        <v>3.4446807789733172E-3</v>
      </c>
      <c r="I401" s="874">
        <f t="shared" si="643"/>
        <v>1.4201994261711301E-2</v>
      </c>
      <c r="J401" s="874">
        <f t="shared" si="643"/>
        <v>5.1363626082993538E-3</v>
      </c>
      <c r="K401" s="874">
        <f t="shared" si="643"/>
        <v>1.7947694884789783E-2</v>
      </c>
      <c r="L401" s="874">
        <f t="shared" si="643"/>
        <v>5.79354786738045E-3</v>
      </c>
      <c r="M401" s="94">
        <f t="shared" si="643"/>
        <v>4.1378440352034789E-3</v>
      </c>
      <c r="N401" s="94">
        <f t="shared" si="642"/>
        <v>2.2038527576356084E-3</v>
      </c>
      <c r="O401" s="94">
        <f t="shared" si="642"/>
        <v>1.3371499610249132E-3</v>
      </c>
      <c r="P401" s="94">
        <f t="shared" si="642"/>
        <v>2.2196261024020887E-3</v>
      </c>
      <c r="Q401" s="94">
        <f t="shared" si="642"/>
        <v>8.4793577078655076E-4</v>
      </c>
      <c r="R401" s="94">
        <f t="shared" si="642"/>
        <v>4.3290837098870633E-3</v>
      </c>
      <c r="S401" s="874">
        <f t="shared" si="642"/>
        <v>3.4445278026755607E-3</v>
      </c>
      <c r="T401" s="1068">
        <f t="shared" si="642"/>
        <v>1.3411736262018078E-3</v>
      </c>
      <c r="U401" s="874"/>
      <c r="V401" s="874"/>
      <c r="W401" s="874"/>
      <c r="X401" s="874"/>
      <c r="Y401" s="874"/>
      <c r="AF401" s="874"/>
      <c r="AG401" s="874"/>
      <c r="AH401" s="874"/>
      <c r="AI401" s="953" t="str">
        <f t="shared" si="642"/>
        <v/>
      </c>
      <c r="AJ401" s="874" t="str">
        <f t="shared" si="642"/>
        <v/>
      </c>
      <c r="AK401" s="874" t="str">
        <f t="shared" si="642"/>
        <v/>
      </c>
      <c r="AL401" s="874" t="str">
        <f t="shared" si="642"/>
        <v/>
      </c>
      <c r="AM401" s="874" t="str">
        <f t="shared" si="642"/>
        <v/>
      </c>
      <c r="AN401" s="1068" t="str">
        <f t="shared" si="642"/>
        <v/>
      </c>
      <c r="AO401" s="874"/>
      <c r="AP401" s="874"/>
      <c r="AQ401" s="874"/>
      <c r="AR401" s="874"/>
      <c r="AS401" s="874"/>
      <c r="AT401" s="953">
        <f t="shared" si="642"/>
        <v>5.7364083474132548E-4</v>
      </c>
      <c r="AU401" s="874">
        <f t="shared" si="642"/>
        <v>2.9575363193181905E-4</v>
      </c>
      <c r="AV401" s="874" t="str">
        <f t="shared" si="642"/>
        <v/>
      </c>
      <c r="AW401" s="874" t="str">
        <f t="shared" si="642"/>
        <v/>
      </c>
      <c r="AX401" s="874" t="str">
        <f t="shared" si="642"/>
        <v/>
      </c>
      <c r="AY401" s="94" t="str">
        <f t="shared" si="642"/>
        <v/>
      </c>
      <c r="AZ401" s="94" t="str">
        <f t="shared" si="642"/>
        <v/>
      </c>
      <c r="BA401" s="94" t="str">
        <f t="shared" si="642"/>
        <v/>
      </c>
      <c r="BB401" s="1070">
        <f t="shared" si="642"/>
        <v>0</v>
      </c>
      <c r="BC401" s="94"/>
      <c r="BD401" s="94"/>
      <c r="BE401" s="94"/>
      <c r="BF401" s="94"/>
      <c r="BG401" s="94"/>
      <c r="BH401" s="93" t="str">
        <f t="shared" si="642"/>
        <v/>
      </c>
      <c r="BI401" s="94" t="str">
        <f t="shared" si="642"/>
        <v/>
      </c>
      <c r="BJ401" s="94">
        <f t="shared" si="642"/>
        <v>3.9329546945949753E-4</v>
      </c>
      <c r="BK401" s="94">
        <f t="shared" si="642"/>
        <v>5.5688897618185449E-4</v>
      </c>
      <c r="BL401" s="94">
        <f t="shared" si="642"/>
        <v>5.9263808911388428E-4</v>
      </c>
      <c r="BM401" s="94">
        <f>IF(BM303=0,"",BM$97*((BM359*BM303)+BM360))</f>
        <v>5.714207140954683E-4</v>
      </c>
      <c r="BN401" s="1226">
        <f>IF(BN303=0,"",BN$97*((BN359*BN303)+BN360))</f>
        <v>1.0605931944892993E-3</v>
      </c>
      <c r="BO401" s="858">
        <v>0.2091411769430975</v>
      </c>
      <c r="BP401" s="858">
        <v>0.26585586693107144</v>
      </c>
      <c r="BQ401" s="858">
        <v>0</v>
      </c>
      <c r="BR401" s="858">
        <v>0</v>
      </c>
      <c r="BS401" s="1173">
        <v>0</v>
      </c>
      <c r="BT401" s="858"/>
      <c r="BU401" s="858"/>
      <c r="BV401" s="858"/>
      <c r="BW401" s="858"/>
      <c r="BX401" s="858"/>
      <c r="BY401" s="937">
        <f t="shared" si="642"/>
        <v>3.4603789668185262E-4</v>
      </c>
      <c r="BZ401" s="94">
        <f t="shared" si="642"/>
        <v>2.8666131609620516E-4</v>
      </c>
      <c r="CA401" s="94">
        <f t="shared" si="642"/>
        <v>3.8092949914851095E-4</v>
      </c>
      <c r="CB401" s="94">
        <f t="shared" si="642"/>
        <v>3.4800445202251806E-4</v>
      </c>
      <c r="CC401" s="1070">
        <f t="shared" si="642"/>
        <v>4.6101137608962038E-4</v>
      </c>
      <c r="CD401" s="94"/>
      <c r="CE401" s="94"/>
      <c r="CF401" s="94"/>
      <c r="CG401" s="94"/>
      <c r="CH401" s="94"/>
      <c r="CI401" s="94"/>
      <c r="CJ401" s="94"/>
      <c r="CK401" s="93" t="str">
        <f t="shared" si="642"/>
        <v/>
      </c>
      <c r="CL401" s="94" t="str">
        <f>IF(CL303=0,"",CL$97*((CL359*CL303)+CL360))</f>
        <v/>
      </c>
      <c r="CM401" s="94" t="str">
        <f t="shared" si="642"/>
        <v/>
      </c>
      <c r="CN401" s="94" t="str">
        <f t="shared" si="642"/>
        <v/>
      </c>
      <c r="CO401" s="1070" t="str">
        <f t="shared" si="642"/>
        <v/>
      </c>
      <c r="CP401" s="94"/>
      <c r="CQ401" s="94"/>
      <c r="CR401" s="94"/>
      <c r="CS401" s="94"/>
      <c r="CT401" s="94"/>
      <c r="CU401" s="93" t="str">
        <f>IF(CU303=0,"",CU$97*((CU359*CU303)+CU360))</f>
        <v/>
      </c>
      <c r="CV401" s="94">
        <f t="shared" ref="CV401" si="644">IF(CV303=0,"",CV$97*((CV359*CV303)+CV360))</f>
        <v>2.1012970486427051E-3</v>
      </c>
      <c r="CW401" s="94" t="str">
        <f>IF(CW303=0,"",CW$97*((CW359*CW303)+CW360))</f>
        <v/>
      </c>
      <c r="CX401" s="1070" t="str">
        <f>IF(CX303=0,"",CX$97*((CX359*CX303)+CX360))</f>
        <v/>
      </c>
      <c r="DD401" s="979"/>
      <c r="DE401" s="858">
        <v>0</v>
      </c>
      <c r="DF401" s="858">
        <v>0</v>
      </c>
      <c r="DG401" s="858">
        <v>0</v>
      </c>
      <c r="DH401" s="858">
        <v>0</v>
      </c>
      <c r="DI401" s="858">
        <v>0</v>
      </c>
      <c r="DJ401" s="858">
        <v>0</v>
      </c>
      <c r="DK401" s="858">
        <v>0</v>
      </c>
      <c r="DL401" s="1120">
        <v>0</v>
      </c>
      <c r="DM401" s="858"/>
      <c r="DN401" s="858"/>
      <c r="DO401" s="858"/>
      <c r="DP401" s="858"/>
      <c r="DQ401" s="858"/>
      <c r="DR401" s="1006">
        <v>0.35342104492591064</v>
      </c>
      <c r="DS401" s="858">
        <v>0.24719455328380166</v>
      </c>
      <c r="DT401" s="858">
        <v>0.36228326079289341</v>
      </c>
      <c r="DU401" s="858">
        <v>0</v>
      </c>
      <c r="DV401" s="858">
        <v>0</v>
      </c>
      <c r="DW401" s="858">
        <v>0</v>
      </c>
      <c r="DX401" s="1120">
        <v>0</v>
      </c>
      <c r="DY401" s="858"/>
      <c r="DZ401" s="858"/>
      <c r="EA401" s="858"/>
      <c r="EB401" s="858"/>
      <c r="EC401" s="858"/>
      <c r="ED401" s="93">
        <f>IF(ED303=0,"",ED$97*((ED359*ED303)+ED360))</f>
        <v>3.8227755859465766E-4</v>
      </c>
      <c r="EE401" s="858">
        <v>0.46733082397458559</v>
      </c>
      <c r="EF401" s="858">
        <v>0.30397156247824669</v>
      </c>
      <c r="EG401" s="858">
        <v>0.26951696971349093</v>
      </c>
      <c r="EH401" s="858">
        <v>0.48674938150113878</v>
      </c>
      <c r="EI401" s="858">
        <v>0.28818407356901693</v>
      </c>
      <c r="EJ401" s="858">
        <v>0.23931925229736339</v>
      </c>
      <c r="EK401" s="858">
        <v>0.39164687401882159</v>
      </c>
      <c r="EL401" s="1120">
        <v>0.35623276188018127</v>
      </c>
      <c r="EM401" s="858"/>
      <c r="EN401" s="858"/>
      <c r="ER401" s="1253"/>
      <c r="ES401" s="93" t="str">
        <f>IF(ES303=0,"",ES$97*((ES359*ES303)+ES360))</f>
        <v/>
      </c>
      <c r="ET401" s="94" t="str">
        <f>IF(ET303=0,"",ET$97*((ET359*ET303)+ET360))</f>
        <v/>
      </c>
      <c r="EU401" s="94" t="str">
        <f>IF(EU303=0,"",EU$97*((EU359*EU303)+EU360))</f>
        <v/>
      </c>
      <c r="EV401" s="94"/>
      <c r="EW401" s="1131"/>
      <c r="EX401" s="197" t="s">
        <v>722</v>
      </c>
      <c r="EY401" s="262">
        <f t="shared" ref="EY401:FO401" si="645">IF(EY303=0,"",EY$97*((EY359*EY303)+EY360))</f>
        <v>1.5939827868535494E-3</v>
      </c>
      <c r="EZ401" s="262">
        <f t="shared" si="645"/>
        <v>2.6762667425088722E-3</v>
      </c>
      <c r="FA401" s="262">
        <f t="shared" si="645"/>
        <v>2.2938534058383458E-3</v>
      </c>
      <c r="FB401" s="262">
        <f t="shared" si="645"/>
        <v>1.3079872310650751E-3</v>
      </c>
      <c r="FC401" s="262">
        <f t="shared" si="645"/>
        <v>1.1166743088223312E-3</v>
      </c>
      <c r="FD401" s="262">
        <f t="shared" si="645"/>
        <v>2.0196403722507208E-3</v>
      </c>
      <c r="FE401" s="262">
        <f t="shared" si="645"/>
        <v>7.2443263782556407E-4</v>
      </c>
      <c r="FF401" s="262">
        <f t="shared" si="645"/>
        <v>2.4768498874266224E-3</v>
      </c>
      <c r="FG401" s="262">
        <f t="shared" si="645"/>
        <v>2.2469265334845523E-3</v>
      </c>
      <c r="FH401" s="262">
        <f t="shared" si="645"/>
        <v>1.9647589454932645E-3</v>
      </c>
      <c r="FI401" s="262">
        <f t="shared" si="645"/>
        <v>2.2055181484691186E-3</v>
      </c>
      <c r="FJ401" s="262">
        <f t="shared" si="645"/>
        <v>2.0519382990668127E-3</v>
      </c>
      <c r="FK401" s="262">
        <f t="shared" si="645"/>
        <v>2.6217987756870778E-3</v>
      </c>
      <c r="FL401" s="262">
        <f t="shared" si="645"/>
        <v>2.0826673919277171E-3</v>
      </c>
      <c r="FM401" s="262">
        <f t="shared" si="645"/>
        <v>1.7165371393771324E-3</v>
      </c>
      <c r="FN401" s="262">
        <f t="shared" si="645"/>
        <v>2.559408183062893E-3</v>
      </c>
      <c r="FO401" s="262">
        <f t="shared" si="645"/>
        <v>2.7183725175356057E-3</v>
      </c>
      <c r="FP401" s="262" t="str">
        <f t="shared" ref="FP401:FQ401" si="646">IF(FP303=0,"",FP$97*((FP359*FP303)+FP360))</f>
        <v/>
      </c>
      <c r="FQ401" s="1387" t="str">
        <f t="shared" si="646"/>
        <v/>
      </c>
      <c r="FR401" s="834">
        <f t="shared" ref="FR401:GL401" si="647">IF(FR303=0,"",FR$97*((FR359*FR303)+FR360))</f>
        <v>4.5566074474224708E-4</v>
      </c>
      <c r="FS401" s="834">
        <f t="shared" si="647"/>
        <v>5.3555723261150458E-4</v>
      </c>
      <c r="FT401" s="834">
        <f t="shared" si="647"/>
        <v>5.2946813447962628E-4</v>
      </c>
      <c r="FU401" s="834">
        <f t="shared" si="647"/>
        <v>5.0755480448380055E-4</v>
      </c>
      <c r="FV401" s="834" t="str">
        <f t="shared" si="647"/>
        <v/>
      </c>
      <c r="FW401" s="834">
        <f t="shared" si="647"/>
        <v>8.7262357606998392E-4</v>
      </c>
      <c r="FX401" s="834">
        <f t="shared" si="647"/>
        <v>1.6360986923100208E-3</v>
      </c>
      <c r="FY401" s="834">
        <f t="shared" si="647"/>
        <v>5.7033759231858629E-4</v>
      </c>
      <c r="FZ401" s="834">
        <f t="shared" si="647"/>
        <v>3.455470064189779E-4</v>
      </c>
      <c r="GA401" s="834">
        <f t="shared" si="647"/>
        <v>3.9688682639233284E-5</v>
      </c>
      <c r="GB401" s="834">
        <f t="shared" si="647"/>
        <v>6.0547574674789026E-4</v>
      </c>
      <c r="GC401" s="834">
        <f t="shared" si="647"/>
        <v>1.0931126382223875E-3</v>
      </c>
      <c r="GD401" s="834">
        <f t="shared" si="647"/>
        <v>1.1961900568590654E-3</v>
      </c>
      <c r="GE401" s="834">
        <f t="shared" si="647"/>
        <v>3.4123105966834123E-4</v>
      </c>
      <c r="GF401" s="834">
        <f t="shared" si="647"/>
        <v>1.815830638992679E-4</v>
      </c>
      <c r="GG401" s="834">
        <f t="shared" si="647"/>
        <v>4.2265537518395663E-4</v>
      </c>
      <c r="GH401" s="834">
        <f t="shared" si="647"/>
        <v>1.3603691853136192E-4</v>
      </c>
      <c r="GI401" s="834">
        <f t="shared" si="647"/>
        <v>7.2676495995801929E-4</v>
      </c>
      <c r="GJ401" s="834">
        <f t="shared" si="647"/>
        <v>4.4352424328651544E-4</v>
      </c>
      <c r="GK401" s="834">
        <f t="shared" si="647"/>
        <v>4.7694013332317577E-4</v>
      </c>
      <c r="GL401" s="834">
        <f t="shared" si="647"/>
        <v>5.0876170694610446E-4</v>
      </c>
      <c r="GM401" s="59">
        <f t="shared" ref="GM401:HH401" si="648">IF(GM303=0,"",GM$97*((GM359*GM303)+GM360))</f>
        <v>8.5100101915987713E-4</v>
      </c>
      <c r="GN401" s="60">
        <f t="shared" si="648"/>
        <v>1.1837563846493783E-3</v>
      </c>
      <c r="GO401" s="60">
        <f t="shared" si="648"/>
        <v>1.1683405055118324E-3</v>
      </c>
      <c r="GP401" s="60">
        <f t="shared" si="648"/>
        <v>2.3115838586968574E-3</v>
      </c>
      <c r="GQ401" s="60">
        <f t="shared" si="648"/>
        <v>1.3187873845712699E-3</v>
      </c>
      <c r="GR401" s="60">
        <f t="shared" si="648"/>
        <v>2.2362602861902394E-3</v>
      </c>
      <c r="GS401" s="60">
        <f t="shared" si="648"/>
        <v>2.8680662062419223E-3</v>
      </c>
      <c r="GT401" s="60">
        <f t="shared" si="648"/>
        <v>1.0078504085959195E-3</v>
      </c>
      <c r="GU401" s="60">
        <f t="shared" si="648"/>
        <v>2.5403154870296289E-3</v>
      </c>
      <c r="GV401" s="60">
        <f t="shared" si="648"/>
        <v>8.8387801510809744E-4</v>
      </c>
      <c r="GW401" s="60">
        <f t="shared" si="648"/>
        <v>9.159076953245862E-4</v>
      </c>
      <c r="GX401" s="60">
        <f t="shared" si="648"/>
        <v>1.3721411489409109E-3</v>
      </c>
      <c r="GY401" s="60">
        <f t="shared" si="648"/>
        <v>1.6050241470331288E-3</v>
      </c>
      <c r="GZ401" s="60" t="e">
        <f t="shared" si="648"/>
        <v>#DIV/0!</v>
      </c>
      <c r="HA401" s="60">
        <f t="shared" si="648"/>
        <v>1.4347416083490075E-3</v>
      </c>
      <c r="HB401" s="60">
        <f t="shared" si="648"/>
        <v>9.7533444630885132E-4</v>
      </c>
      <c r="HC401" s="60">
        <f t="shared" si="648"/>
        <v>1.873142451775327E-3</v>
      </c>
      <c r="HD401" s="60">
        <f t="shared" si="648"/>
        <v>1.0504315952551138E-3</v>
      </c>
      <c r="HE401" s="60">
        <f t="shared" si="648"/>
        <v>7.8642752816505143E-4</v>
      </c>
      <c r="HF401" s="60">
        <f t="shared" si="648"/>
        <v>5.2924778639359634E-4</v>
      </c>
      <c r="HG401" s="60" t="e">
        <f t="shared" si="648"/>
        <v>#DIV/0!</v>
      </c>
      <c r="HH401" s="60" t="e">
        <f t="shared" si="648"/>
        <v>#DIV/0!</v>
      </c>
      <c r="HI401" s="834">
        <f>IF(HI303=0,"",HI$97*((HI359*HI303)+HI360))</f>
        <v>6.1616835452768504E-4</v>
      </c>
    </row>
    <row r="402" spans="1:217" s="60" customFormat="1" x14ac:dyDescent="0.25">
      <c r="A402" s="840" t="s">
        <v>723</v>
      </c>
      <c r="B402" s="639"/>
      <c r="C402" s="937"/>
      <c r="D402" s="94"/>
      <c r="E402" s="94"/>
      <c r="F402" s="94"/>
      <c r="G402" s="94"/>
      <c r="H402" s="874"/>
      <c r="I402" s="874"/>
      <c r="J402" s="874"/>
      <c r="K402" s="874"/>
      <c r="L402" s="874"/>
      <c r="M402" s="94"/>
      <c r="N402" s="94"/>
      <c r="O402" s="94"/>
      <c r="P402" s="94"/>
      <c r="Q402" s="94"/>
      <c r="R402" s="94"/>
      <c r="S402" s="874"/>
      <c r="T402" s="1068"/>
      <c r="U402" s="874"/>
      <c r="V402" s="874"/>
      <c r="W402" s="874"/>
      <c r="X402" s="874"/>
      <c r="Y402" s="874"/>
      <c r="AF402" s="874"/>
      <c r="AG402" s="874"/>
      <c r="AH402" s="874"/>
      <c r="AI402" s="953"/>
      <c r="AJ402" s="874"/>
      <c r="AK402" s="874"/>
      <c r="AL402" s="874"/>
      <c r="AM402" s="874"/>
      <c r="AN402" s="1068"/>
      <c r="AO402" s="874"/>
      <c r="AP402" s="874"/>
      <c r="AQ402" s="874"/>
      <c r="AR402" s="874"/>
      <c r="AS402" s="874"/>
      <c r="AT402" s="953"/>
      <c r="AU402" s="874"/>
      <c r="AV402" s="874"/>
      <c r="AW402" s="874"/>
      <c r="AX402" s="874"/>
      <c r="AY402" s="94"/>
      <c r="AZ402" s="94"/>
      <c r="BA402" s="94"/>
      <c r="BB402" s="1070"/>
      <c r="BC402" s="94"/>
      <c r="BD402" s="94"/>
      <c r="BE402" s="94"/>
      <c r="BF402" s="94"/>
      <c r="BG402" s="94"/>
      <c r="BH402" s="93"/>
      <c r="BI402" s="94"/>
      <c r="BJ402" s="94"/>
      <c r="BK402" s="94"/>
      <c r="BL402" s="94"/>
      <c r="BM402" s="94"/>
      <c r="BN402" s="1226"/>
      <c r="BO402" s="858"/>
      <c r="BP402" s="858"/>
      <c r="BQ402" s="858"/>
      <c r="BR402" s="858"/>
      <c r="BS402" s="1173"/>
      <c r="BT402" s="858"/>
      <c r="BU402" s="858"/>
      <c r="BV402" s="858"/>
      <c r="BW402" s="858"/>
      <c r="BX402" s="858"/>
      <c r="BY402" s="937"/>
      <c r="BZ402" s="94"/>
      <c r="CA402" s="94"/>
      <c r="CB402" s="94"/>
      <c r="CC402" s="1070"/>
      <c r="CD402" s="94"/>
      <c r="CE402" s="94"/>
      <c r="CF402" s="94"/>
      <c r="CG402" s="94"/>
      <c r="CH402" s="94"/>
      <c r="CI402" s="94"/>
      <c r="CJ402" s="94"/>
      <c r="CK402" s="93"/>
      <c r="CL402" s="94"/>
      <c r="CM402" s="94"/>
      <c r="CN402" s="94"/>
      <c r="CO402" s="1070"/>
      <c r="CP402" s="94"/>
      <c r="CQ402" s="94"/>
      <c r="CR402" s="94"/>
      <c r="CS402" s="94"/>
      <c r="CT402" s="94"/>
      <c r="CU402" s="93"/>
      <c r="CV402" s="94"/>
      <c r="CW402" s="94"/>
      <c r="CX402" s="1070"/>
      <c r="DD402" s="979"/>
      <c r="DE402" s="858"/>
      <c r="DF402" s="858"/>
      <c r="DG402" s="858"/>
      <c r="DH402" s="858"/>
      <c r="DI402" s="858"/>
      <c r="DJ402" s="858"/>
      <c r="DK402" s="858"/>
      <c r="DL402" s="1120"/>
      <c r="DM402" s="858"/>
      <c r="DN402" s="858"/>
      <c r="DO402" s="858"/>
      <c r="DP402" s="858"/>
      <c r="DQ402" s="858"/>
      <c r="DR402" s="1006"/>
      <c r="DS402" s="858"/>
      <c r="DT402" s="858"/>
      <c r="DU402" s="858"/>
      <c r="DV402" s="858"/>
      <c r="DW402" s="858"/>
      <c r="DX402" s="1120"/>
      <c r="DY402" s="858"/>
      <c r="DZ402" s="858"/>
      <c r="EA402" s="858"/>
      <c r="EB402" s="858"/>
      <c r="EC402" s="858"/>
      <c r="ED402" s="93"/>
      <c r="EE402" s="858"/>
      <c r="EF402" s="858"/>
      <c r="EG402" s="858"/>
      <c r="EH402" s="858"/>
      <c r="EI402" s="858"/>
      <c r="EJ402" s="858"/>
      <c r="EK402" s="858"/>
      <c r="EL402" s="1120"/>
      <c r="EM402" s="858"/>
      <c r="EN402" s="858"/>
      <c r="ER402" s="1253"/>
      <c r="ES402" s="93"/>
      <c r="ET402" s="94"/>
      <c r="EU402" s="94"/>
      <c r="EV402" s="94"/>
      <c r="EW402" s="1131"/>
      <c r="EX402" s="840" t="s">
        <v>723</v>
      </c>
      <c r="EY402" s="262"/>
      <c r="EZ402" s="262"/>
      <c r="FA402" s="262"/>
      <c r="FB402" s="262"/>
      <c r="FC402" s="262"/>
      <c r="FD402" s="262"/>
      <c r="FE402" s="262"/>
      <c r="FF402" s="262"/>
      <c r="FG402" s="262"/>
      <c r="FH402" s="262"/>
      <c r="FI402" s="262"/>
      <c r="FJ402" s="262"/>
      <c r="FK402" s="262"/>
      <c r="FL402" s="262"/>
      <c r="FM402" s="262"/>
      <c r="FN402" s="262"/>
      <c r="FO402" s="262"/>
      <c r="FP402" s="262"/>
      <c r="FQ402" s="1387"/>
      <c r="FR402" s="834"/>
      <c r="FS402" s="834"/>
      <c r="FT402" s="834"/>
      <c r="FU402" s="834"/>
      <c r="FV402" s="834"/>
      <c r="FW402" s="834"/>
      <c r="FX402" s="834"/>
      <c r="FY402" s="834"/>
      <c r="FZ402" s="834"/>
      <c r="GA402" s="834"/>
      <c r="GB402" s="834"/>
      <c r="GC402" s="834"/>
      <c r="GD402" s="834"/>
      <c r="GE402" s="834"/>
      <c r="GF402" s="834"/>
      <c r="GG402" s="834"/>
      <c r="GH402" s="834"/>
      <c r="GI402" s="834"/>
      <c r="GJ402" s="834"/>
      <c r="GK402" s="834"/>
      <c r="GL402" s="834"/>
      <c r="GM402" s="59"/>
      <c r="HI402" s="834"/>
    </row>
    <row r="403" spans="1:217" s="60" customFormat="1" x14ac:dyDescent="0.25">
      <c r="A403" s="197" t="s">
        <v>724</v>
      </c>
      <c r="B403" s="639"/>
      <c r="C403" s="937">
        <f>IF(C305=0,"",C$97*((C339*C305)+C340))</f>
        <v>2.3088772007950987E-4</v>
      </c>
      <c r="D403" s="94">
        <f t="shared" ref="D403:CO403" si="649">IF(D305=0,"",D$97*((D339*D305)+D340))</f>
        <v>3.096354594174095E-4</v>
      </c>
      <c r="E403" s="94">
        <f t="shared" si="649"/>
        <v>1.051346588835321E-4</v>
      </c>
      <c r="F403" s="94">
        <f t="shared" ref="F403:M403" si="650">IF(F305=0,"",F$97*((F339*F305)+F340))</f>
        <v>1.4067792831327732E-4</v>
      </c>
      <c r="G403" s="94">
        <f t="shared" si="650"/>
        <v>6.5931005941930693E-5</v>
      </c>
      <c r="H403" s="874">
        <f t="shared" si="650"/>
        <v>1.3612943157179813E-4</v>
      </c>
      <c r="I403" s="874">
        <f t="shared" si="650"/>
        <v>8.2284285614261951E-5</v>
      </c>
      <c r="J403" s="874">
        <f t="shared" si="650"/>
        <v>5.9213322573173139E-5</v>
      </c>
      <c r="K403" s="874">
        <f t="shared" si="650"/>
        <v>1.932023532680214E-4</v>
      </c>
      <c r="L403" s="874">
        <f t="shared" si="650"/>
        <v>1.0509927521527047E-4</v>
      </c>
      <c r="M403" s="94">
        <f t="shared" si="650"/>
        <v>5.9961180004045927E-5</v>
      </c>
      <c r="N403" s="94">
        <f t="shared" si="649"/>
        <v>2.8200150116832357E-4</v>
      </c>
      <c r="O403" s="94">
        <f t="shared" si="649"/>
        <v>2.3954257117877984E-4</v>
      </c>
      <c r="P403" s="94">
        <f t="shared" si="649"/>
        <v>6.7593169385035418E-5</v>
      </c>
      <c r="Q403" s="94">
        <f t="shared" si="649"/>
        <v>1.5470297279975196E-4</v>
      </c>
      <c r="R403" s="94">
        <f t="shared" si="649"/>
        <v>6.064030310883953E-5</v>
      </c>
      <c r="S403" s="874">
        <f t="shared" si="649"/>
        <v>5.4136743387168024E-5</v>
      </c>
      <c r="T403" s="1068">
        <f t="shared" si="649"/>
        <v>3.2491103650183337E-5</v>
      </c>
      <c r="U403" s="874"/>
      <c r="V403" s="874"/>
      <c r="W403" s="874"/>
      <c r="X403" s="874"/>
      <c r="Y403" s="874"/>
      <c r="AF403" s="874"/>
      <c r="AG403" s="874"/>
      <c r="AH403" s="874"/>
      <c r="AI403" s="953" t="str">
        <f t="shared" si="649"/>
        <v/>
      </c>
      <c r="AJ403" s="874" t="str">
        <f t="shared" si="649"/>
        <v/>
      </c>
      <c r="AK403" s="874" t="str">
        <f t="shared" si="649"/>
        <v/>
      </c>
      <c r="AL403" s="874" t="str">
        <f t="shared" si="649"/>
        <v/>
      </c>
      <c r="AM403" s="874" t="str">
        <f t="shared" si="649"/>
        <v/>
      </c>
      <c r="AN403" s="1068" t="str">
        <f t="shared" si="649"/>
        <v/>
      </c>
      <c r="AO403" s="874"/>
      <c r="AP403" s="874"/>
      <c r="AQ403" s="874"/>
      <c r="AR403" s="874"/>
      <c r="AS403" s="874"/>
      <c r="AT403" s="953">
        <f t="shared" si="649"/>
        <v>1.170029991786521E-4</v>
      </c>
      <c r="AU403" s="874">
        <f t="shared" si="649"/>
        <v>1.8028365072491996E-4</v>
      </c>
      <c r="AV403" s="874">
        <f t="shared" si="649"/>
        <v>1.5547423099574836E-4</v>
      </c>
      <c r="AW403" s="874">
        <f t="shared" si="649"/>
        <v>1.2158942899828266E-4</v>
      </c>
      <c r="AX403" s="874">
        <f t="shared" si="649"/>
        <v>1.4856270349022344E-4</v>
      </c>
      <c r="AY403" s="94">
        <f t="shared" si="649"/>
        <v>1.9970463461381995E-4</v>
      </c>
      <c r="AZ403" s="94">
        <f t="shared" si="649"/>
        <v>1.2194475474205435E-4</v>
      </c>
      <c r="BA403" s="94">
        <f t="shared" si="649"/>
        <v>2.0014801080170416E-4</v>
      </c>
      <c r="BB403" s="1070">
        <f t="shared" si="649"/>
        <v>5.2260085401966204E-5</v>
      </c>
      <c r="BC403" s="94"/>
      <c r="BD403" s="94"/>
      <c r="BE403" s="94"/>
      <c r="BF403" s="94"/>
      <c r="BG403" s="94"/>
      <c r="BH403" s="93">
        <f t="shared" si="649"/>
        <v>1.670642162846817E-4</v>
      </c>
      <c r="BI403" s="94">
        <f t="shared" si="649"/>
        <v>1.5997598231950257E-4</v>
      </c>
      <c r="BJ403" s="94">
        <f t="shared" si="649"/>
        <v>1.1567740419096511E-4</v>
      </c>
      <c r="BK403" s="94">
        <f t="shared" si="649"/>
        <v>1.4775372119734236E-4</v>
      </c>
      <c r="BL403" s="94">
        <f t="shared" si="649"/>
        <v>1.690131234443302E-4</v>
      </c>
      <c r="BM403" s="94">
        <f>IF(BM305=0,"",BM$97*((BM339*BM305)+BM340))</f>
        <v>6.3626227905033846E-4</v>
      </c>
      <c r="BN403" s="1226">
        <f>IF(BN305=0,"",BN$97*((BN339*BN305)+BN340))</f>
        <v>1.4665950424309248E-4</v>
      </c>
      <c r="BO403" s="858">
        <v>0</v>
      </c>
      <c r="BP403" s="858">
        <v>0</v>
      </c>
      <c r="BQ403" s="858">
        <v>0</v>
      </c>
      <c r="BR403" s="858">
        <v>0</v>
      </c>
      <c r="BS403" s="1173">
        <v>0</v>
      </c>
      <c r="BT403" s="858"/>
      <c r="BU403" s="858"/>
      <c r="BV403" s="858"/>
      <c r="BW403" s="858"/>
      <c r="BX403" s="858"/>
      <c r="BY403" s="937">
        <f t="shared" si="649"/>
        <v>6.6775968572536178E-5</v>
      </c>
      <c r="BZ403" s="94">
        <f t="shared" si="649"/>
        <v>4.0422923187963874E-5</v>
      </c>
      <c r="CA403" s="94">
        <f t="shared" si="649"/>
        <v>6.3327442893602366E-5</v>
      </c>
      <c r="CB403" s="94">
        <f t="shared" si="649"/>
        <v>3.7787662688363287E-5</v>
      </c>
      <c r="CC403" s="1070">
        <f t="shared" si="649"/>
        <v>4.1059955362624888E-5</v>
      </c>
      <c r="CD403" s="94"/>
      <c r="CE403" s="94"/>
      <c r="CF403" s="94"/>
      <c r="CG403" s="94"/>
      <c r="CH403" s="94"/>
      <c r="CI403" s="94"/>
      <c r="CJ403" s="94"/>
      <c r="CK403" s="93" t="str">
        <f t="shared" si="649"/>
        <v/>
      </c>
      <c r="CL403" s="94">
        <f>IF(CL305=0,"",CL$97*((CL339*CL305)+CL340))</f>
        <v>2.5123598519695829E-4</v>
      </c>
      <c r="CM403" s="94" t="str">
        <f t="shared" si="649"/>
        <v/>
      </c>
      <c r="CN403" s="94">
        <f t="shared" si="649"/>
        <v>-1.4374658320791735E-5</v>
      </c>
      <c r="CO403" s="1070">
        <f t="shared" si="649"/>
        <v>-1.1913290637624111E-5</v>
      </c>
      <c r="CP403" s="94"/>
      <c r="CQ403" s="94"/>
      <c r="CR403" s="94"/>
      <c r="CS403" s="94"/>
      <c r="CT403" s="94"/>
      <c r="CU403" s="93" t="str">
        <f>IF(CU305=0,"",CU$97*((CU339*CU305)+CU340))</f>
        <v/>
      </c>
      <c r="CV403" s="94" t="str">
        <f t="shared" ref="CV403" si="651">IF(CV305=0,"",CV$97*((CV339*CV305)+CV340))</f>
        <v/>
      </c>
      <c r="CW403" s="94" t="str">
        <f>IF(CW305=0,"",CW$97*((CW339*CW305)+CW340))</f>
        <v/>
      </c>
      <c r="CX403" s="1070" t="str">
        <f>IF(CX305=0,"",CX$97*((CX339*CX305)+CX340))</f>
        <v/>
      </c>
      <c r="DD403" s="979"/>
      <c r="DE403" s="858">
        <v>0</v>
      </c>
      <c r="DF403" s="858">
        <v>0</v>
      </c>
      <c r="DG403" s="858">
        <v>0</v>
      </c>
      <c r="DH403" s="858">
        <v>0</v>
      </c>
      <c r="DI403" s="858">
        <v>9.7977640349264077E-3</v>
      </c>
      <c r="DJ403" s="858">
        <v>0</v>
      </c>
      <c r="DK403" s="858">
        <v>0</v>
      </c>
      <c r="DL403" s="1120">
        <v>0</v>
      </c>
      <c r="DM403" s="858"/>
      <c r="DN403" s="858"/>
      <c r="DO403" s="858"/>
      <c r="DP403" s="858"/>
      <c r="DQ403" s="858"/>
      <c r="DR403" s="1006">
        <v>3.3457774604729207E-2</v>
      </c>
      <c r="DS403" s="858">
        <v>1.7966317969966696E-2</v>
      </c>
      <c r="DT403" s="858">
        <v>5.5437178590041818E-2</v>
      </c>
      <c r="DU403" s="858">
        <v>3.0357908155218098E-2</v>
      </c>
      <c r="DV403" s="858">
        <v>3.2073321637201752E-2</v>
      </c>
      <c r="DW403" s="858">
        <v>0</v>
      </c>
      <c r="DX403" s="1120">
        <v>0</v>
      </c>
      <c r="DY403" s="858"/>
      <c r="DZ403" s="858"/>
      <c r="EA403" s="858"/>
      <c r="EB403" s="858"/>
      <c r="EC403" s="858"/>
      <c r="ED403" s="93">
        <f>IF(ED305=0,"",ED$97*((ED339*ED305)+ED340))</f>
        <v>9.348188147060096E-5</v>
      </c>
      <c r="EE403" s="858">
        <v>7.6651099990199562E-2</v>
      </c>
      <c r="EF403" s="858">
        <v>2.7805084229334288E-2</v>
      </c>
      <c r="EG403" s="858">
        <v>1.7321887982733861E-2</v>
      </c>
      <c r="EH403" s="858">
        <v>1.4070175138858242E-2</v>
      </c>
      <c r="EI403" s="858">
        <v>1.0167114809687192E-2</v>
      </c>
      <c r="EJ403" s="858">
        <v>0</v>
      </c>
      <c r="EK403" s="858">
        <v>1.664044128636339E-2</v>
      </c>
      <c r="EL403" s="1120">
        <v>1.6045051493000628E-2</v>
      </c>
      <c r="EM403" s="858"/>
      <c r="EN403" s="858"/>
      <c r="ER403" s="1253"/>
      <c r="ES403" s="93" t="str">
        <f>IF(ES305=0,"",ES$97*((ES339*ES305)+ES340))</f>
        <v/>
      </c>
      <c r="ET403" s="94" t="str">
        <f>IF(ET305=0,"",ET$97*((ET339*ET305)+ET340))</f>
        <v/>
      </c>
      <c r="EU403" s="94" t="str">
        <f>IF(EU305=0,"",EU$97*((EU339*EU305)+EU340))</f>
        <v/>
      </c>
      <c r="EV403" s="94"/>
      <c r="EW403" s="1131"/>
      <c r="EX403" s="197" t="s">
        <v>724</v>
      </c>
      <c r="EY403" s="262">
        <f t="shared" ref="EY403:FO403" si="652">IF(EY305=0,"",EY$97*((EY339*EY305)+EY340))</f>
        <v>6.0214771113307908E-5</v>
      </c>
      <c r="EZ403" s="262">
        <f t="shared" si="652"/>
        <v>1.6100432430490367E-4</v>
      </c>
      <c r="FA403" s="262">
        <f t="shared" si="652"/>
        <v>6.9415100956275687E-5</v>
      </c>
      <c r="FB403" s="262">
        <f t="shared" si="652"/>
        <v>1.8697536496868343E-4</v>
      </c>
      <c r="FC403" s="262">
        <f t="shared" si="652"/>
        <v>8.2138563908975212E-5</v>
      </c>
      <c r="FD403" s="262">
        <f t="shared" si="652"/>
        <v>2.327174097974052E-4</v>
      </c>
      <c r="FE403" s="262">
        <f t="shared" si="652"/>
        <v>1.2067081379806136E-4</v>
      </c>
      <c r="FF403" s="262">
        <f t="shared" si="652"/>
        <v>2.3103863070035821E-4</v>
      </c>
      <c r="FG403" s="262">
        <f t="shared" si="652"/>
        <v>7.545081648471784E-5</v>
      </c>
      <c r="FH403" s="262">
        <f t="shared" si="652"/>
        <v>1.4623574495055644E-4</v>
      </c>
      <c r="FI403" s="262">
        <f t="shared" si="652"/>
        <v>1.7977709085633021E-4</v>
      </c>
      <c r="FJ403" s="262">
        <f t="shared" si="652"/>
        <v>9.7223298767229097E-5</v>
      </c>
      <c r="FK403" s="262">
        <f t="shared" si="652"/>
        <v>3.3705881268782708E-4</v>
      </c>
      <c r="FL403" s="262">
        <f t="shared" si="652"/>
        <v>1.4234306931126372E-4</v>
      </c>
      <c r="FM403" s="262">
        <f t="shared" si="652"/>
        <v>2.3291441968189977E-4</v>
      </c>
      <c r="FN403" s="262">
        <f t="shared" si="652"/>
        <v>2.3245581700469028E-4</v>
      </c>
      <c r="FO403" s="262">
        <f t="shared" si="652"/>
        <v>1.6029918796814431E-4</v>
      </c>
      <c r="FP403" s="262" t="str">
        <f t="shared" ref="FP403:FQ403" si="653">IF(FP305=0,"",FP$97*((FP339*FP305)+FP340))</f>
        <v/>
      </c>
      <c r="FQ403" s="1387" t="str">
        <f t="shared" si="653"/>
        <v/>
      </c>
      <c r="FR403" s="834">
        <f t="shared" ref="FR403:GL403" si="654">IF(FR305=0,"",FR$97*((FR339*FR305)+FR340))</f>
        <v>3.1709836995180851E-5</v>
      </c>
      <c r="FS403" s="834">
        <f t="shared" si="654"/>
        <v>4.4910586367614025E-5</v>
      </c>
      <c r="FT403" s="834" t="str">
        <f t="shared" si="654"/>
        <v/>
      </c>
      <c r="FU403" s="834" t="str">
        <f t="shared" si="654"/>
        <v/>
      </c>
      <c r="FV403" s="834" t="str">
        <f t="shared" si="654"/>
        <v/>
      </c>
      <c r="FW403" s="834" t="str">
        <f t="shared" si="654"/>
        <v/>
      </c>
      <c r="FX403" s="834" t="str">
        <f t="shared" si="654"/>
        <v/>
      </c>
      <c r="FY403" s="834" t="str">
        <f t="shared" si="654"/>
        <v/>
      </c>
      <c r="FZ403" s="834" t="str">
        <f t="shared" si="654"/>
        <v/>
      </c>
      <c r="GA403" s="834" t="str">
        <f t="shared" si="654"/>
        <v/>
      </c>
      <c r="GB403" s="834" t="str">
        <f t="shared" si="654"/>
        <v/>
      </c>
      <c r="GC403" s="834" t="str">
        <f t="shared" si="654"/>
        <v/>
      </c>
      <c r="GD403" s="834" t="str">
        <f t="shared" si="654"/>
        <v/>
      </c>
      <c r="GE403" s="834" t="str">
        <f t="shared" si="654"/>
        <v/>
      </c>
      <c r="GF403" s="834" t="str">
        <f t="shared" si="654"/>
        <v/>
      </c>
      <c r="GG403" s="834">
        <f t="shared" si="654"/>
        <v>-8.8212215864303542E-6</v>
      </c>
      <c r="GH403" s="834" t="str">
        <f t="shared" si="654"/>
        <v/>
      </c>
      <c r="GI403" s="834">
        <f t="shared" si="654"/>
        <v>4.4131500145003993E-5</v>
      </c>
      <c r="GJ403" s="834">
        <f t="shared" si="654"/>
        <v>4.9140723347477687E-5</v>
      </c>
      <c r="GK403" s="834" t="str">
        <f t="shared" si="654"/>
        <v/>
      </c>
      <c r="GL403" s="834" t="str">
        <f t="shared" si="654"/>
        <v/>
      </c>
      <c r="GM403" s="59" t="str">
        <f t="shared" ref="GM403:HH403" si="655">IF(GM305=0,"",GM$97*((GM339*GM305)+GM340))</f>
        <v/>
      </c>
      <c r="GN403" s="60" t="str">
        <f t="shared" si="655"/>
        <v/>
      </c>
      <c r="GO403" s="60" t="str">
        <f t="shared" si="655"/>
        <v/>
      </c>
      <c r="GP403" s="60" t="str">
        <f t="shared" si="655"/>
        <v/>
      </c>
      <c r="GQ403" s="60" t="str">
        <f t="shared" si="655"/>
        <v/>
      </c>
      <c r="GR403" s="60" t="str">
        <f t="shared" si="655"/>
        <v/>
      </c>
      <c r="GS403" s="60" t="str">
        <f t="shared" si="655"/>
        <v/>
      </c>
      <c r="GT403" s="60" t="str">
        <f t="shared" si="655"/>
        <v/>
      </c>
      <c r="GU403" s="60" t="str">
        <f t="shared" si="655"/>
        <v/>
      </c>
      <c r="GV403" s="60" t="str">
        <f t="shared" si="655"/>
        <v/>
      </c>
      <c r="GW403" s="60" t="str">
        <f t="shared" si="655"/>
        <v/>
      </c>
      <c r="GX403" s="60" t="str">
        <f t="shared" si="655"/>
        <v/>
      </c>
      <c r="GY403" s="60" t="str">
        <f t="shared" si="655"/>
        <v/>
      </c>
      <c r="GZ403" s="60" t="e">
        <f t="shared" si="655"/>
        <v>#DIV/0!</v>
      </c>
      <c r="HA403" s="60" t="str">
        <f t="shared" si="655"/>
        <v/>
      </c>
      <c r="HB403" s="60" t="str">
        <f t="shared" si="655"/>
        <v/>
      </c>
      <c r="HC403" s="60" t="str">
        <f t="shared" si="655"/>
        <v/>
      </c>
      <c r="HD403" s="60" t="str">
        <f t="shared" si="655"/>
        <v/>
      </c>
      <c r="HE403" s="60" t="str">
        <f t="shared" si="655"/>
        <v/>
      </c>
      <c r="HF403" s="60" t="str">
        <f t="shared" si="655"/>
        <v/>
      </c>
      <c r="HG403" s="60" t="e">
        <f t="shared" si="655"/>
        <v>#DIV/0!</v>
      </c>
      <c r="HH403" s="60" t="e">
        <f t="shared" si="655"/>
        <v>#DIV/0!</v>
      </c>
      <c r="HI403" s="834" t="str">
        <f>IF(HI305=0,"",HI$97*((HI339*HI305)+HI340))</f>
        <v/>
      </c>
    </row>
    <row r="404" spans="1:217" s="60" customFormat="1" x14ac:dyDescent="0.25">
      <c r="A404" s="840" t="s">
        <v>725</v>
      </c>
      <c r="B404" s="639"/>
      <c r="C404" s="937"/>
      <c r="D404" s="94"/>
      <c r="E404" s="94"/>
      <c r="F404" s="94"/>
      <c r="G404" s="94"/>
      <c r="H404" s="874"/>
      <c r="I404" s="874"/>
      <c r="J404" s="874"/>
      <c r="K404" s="874"/>
      <c r="L404" s="874"/>
      <c r="M404" s="94"/>
      <c r="N404" s="94"/>
      <c r="O404" s="94"/>
      <c r="P404" s="94"/>
      <c r="Q404" s="94"/>
      <c r="R404" s="94"/>
      <c r="S404" s="874"/>
      <c r="T404" s="1068"/>
      <c r="U404" s="874"/>
      <c r="V404" s="874"/>
      <c r="W404" s="874"/>
      <c r="X404" s="874"/>
      <c r="Y404" s="874"/>
      <c r="AF404" s="874"/>
      <c r="AG404" s="874"/>
      <c r="AH404" s="874"/>
      <c r="AI404" s="953"/>
      <c r="AJ404" s="874"/>
      <c r="AK404" s="874"/>
      <c r="AL404" s="874"/>
      <c r="AM404" s="874"/>
      <c r="AN404" s="1068"/>
      <c r="AO404" s="874"/>
      <c r="AP404" s="874"/>
      <c r="AQ404" s="874"/>
      <c r="AR404" s="874"/>
      <c r="AS404" s="874"/>
      <c r="AT404" s="953"/>
      <c r="AU404" s="874"/>
      <c r="AV404" s="874"/>
      <c r="AW404" s="874"/>
      <c r="AX404" s="874"/>
      <c r="AY404" s="94"/>
      <c r="AZ404" s="94"/>
      <c r="BA404" s="94"/>
      <c r="BB404" s="1070"/>
      <c r="BC404" s="94"/>
      <c r="BD404" s="94"/>
      <c r="BE404" s="94"/>
      <c r="BF404" s="94"/>
      <c r="BG404" s="94"/>
      <c r="BH404" s="93"/>
      <c r="BI404" s="94"/>
      <c r="BJ404" s="94"/>
      <c r="BK404" s="94"/>
      <c r="BL404" s="94"/>
      <c r="BM404" s="94"/>
      <c r="BN404" s="1226"/>
      <c r="BO404" s="858"/>
      <c r="BP404" s="858"/>
      <c r="BQ404" s="858"/>
      <c r="BR404" s="858"/>
      <c r="BS404" s="1173"/>
      <c r="BT404" s="858"/>
      <c r="BU404" s="858"/>
      <c r="BV404" s="858"/>
      <c r="BW404" s="858"/>
      <c r="BX404" s="858"/>
      <c r="BY404" s="937"/>
      <c r="BZ404" s="94"/>
      <c r="CA404" s="94"/>
      <c r="CB404" s="94"/>
      <c r="CC404" s="1070"/>
      <c r="CD404" s="94"/>
      <c r="CE404" s="94"/>
      <c r="CF404" s="94"/>
      <c r="CG404" s="94"/>
      <c r="CH404" s="94"/>
      <c r="CI404" s="94"/>
      <c r="CJ404" s="94"/>
      <c r="CK404" s="93"/>
      <c r="CL404" s="94"/>
      <c r="CM404" s="94"/>
      <c r="CN404" s="94"/>
      <c r="CO404" s="1070"/>
      <c r="CP404" s="94"/>
      <c r="CQ404" s="94"/>
      <c r="CR404" s="94"/>
      <c r="CS404" s="94"/>
      <c r="CT404" s="94"/>
      <c r="CU404" s="93"/>
      <c r="CV404" s="94"/>
      <c r="CW404" s="94"/>
      <c r="CX404" s="1070"/>
      <c r="DD404" s="979"/>
      <c r="DE404" s="858"/>
      <c r="DF404" s="858"/>
      <c r="DG404" s="858"/>
      <c r="DH404" s="858"/>
      <c r="DI404" s="858"/>
      <c r="DJ404" s="858"/>
      <c r="DK404" s="858"/>
      <c r="DL404" s="1120"/>
      <c r="DM404" s="858"/>
      <c r="DN404" s="858"/>
      <c r="DO404" s="858"/>
      <c r="DP404" s="858"/>
      <c r="DQ404" s="858"/>
      <c r="DR404" s="1006"/>
      <c r="DS404" s="858"/>
      <c r="DT404" s="858"/>
      <c r="DU404" s="858"/>
      <c r="DV404" s="858"/>
      <c r="DW404" s="858"/>
      <c r="DX404" s="1120"/>
      <c r="DY404" s="858"/>
      <c r="DZ404" s="858"/>
      <c r="EA404" s="858"/>
      <c r="EB404" s="858"/>
      <c r="EC404" s="858"/>
      <c r="ED404" s="93"/>
      <c r="EE404" s="858"/>
      <c r="EF404" s="858"/>
      <c r="EG404" s="858"/>
      <c r="EH404" s="858"/>
      <c r="EI404" s="858"/>
      <c r="EJ404" s="858"/>
      <c r="EK404" s="858"/>
      <c r="EL404" s="1120"/>
      <c r="EM404" s="858"/>
      <c r="EN404" s="858"/>
      <c r="ER404" s="1253"/>
      <c r="ES404" s="93"/>
      <c r="ET404" s="94"/>
      <c r="EU404" s="94"/>
      <c r="EV404" s="94"/>
      <c r="EW404" s="1131"/>
      <c r="EX404" s="840" t="s">
        <v>725</v>
      </c>
      <c r="EY404" s="262"/>
      <c r="EZ404" s="262"/>
      <c r="FA404" s="262"/>
      <c r="FB404" s="262"/>
      <c r="FC404" s="262"/>
      <c r="FD404" s="262"/>
      <c r="FE404" s="262"/>
      <c r="FF404" s="262"/>
      <c r="FG404" s="262"/>
      <c r="FH404" s="262"/>
      <c r="FI404" s="262"/>
      <c r="FJ404" s="262"/>
      <c r="FK404" s="262"/>
      <c r="FL404" s="262"/>
      <c r="FM404" s="262"/>
      <c r="FN404" s="262"/>
      <c r="FO404" s="262"/>
      <c r="FP404" s="262"/>
      <c r="FQ404" s="1387"/>
      <c r="FR404" s="834"/>
      <c r="FS404" s="834"/>
      <c r="FT404" s="834"/>
      <c r="FU404" s="834"/>
      <c r="FV404" s="834"/>
      <c r="FW404" s="834"/>
      <c r="FX404" s="834"/>
      <c r="FY404" s="834"/>
      <c r="FZ404" s="834"/>
      <c r="GA404" s="834"/>
      <c r="GB404" s="834"/>
      <c r="GC404" s="834"/>
      <c r="GD404" s="834"/>
      <c r="GE404" s="834"/>
      <c r="GF404" s="834"/>
      <c r="GG404" s="834"/>
      <c r="GH404" s="834"/>
      <c r="GI404" s="834"/>
      <c r="GJ404" s="834"/>
      <c r="GK404" s="834"/>
      <c r="GL404" s="834"/>
      <c r="GM404" s="59"/>
      <c r="HI404" s="834"/>
    </row>
    <row r="405" spans="1:217" s="60" customFormat="1" x14ac:dyDescent="0.25">
      <c r="A405" s="197"/>
      <c r="B405" s="639"/>
      <c r="C405" s="937"/>
      <c r="D405" s="94"/>
      <c r="E405" s="94"/>
      <c r="F405" s="94"/>
      <c r="G405" s="94"/>
      <c r="H405" s="874"/>
      <c r="I405" s="874"/>
      <c r="J405" s="874"/>
      <c r="K405" s="874"/>
      <c r="L405" s="874"/>
      <c r="M405" s="94"/>
      <c r="N405" s="94"/>
      <c r="O405" s="94"/>
      <c r="P405" s="94"/>
      <c r="Q405" s="94"/>
      <c r="R405" s="94"/>
      <c r="S405" s="874"/>
      <c r="T405" s="1068"/>
      <c r="U405" s="874"/>
      <c r="V405" s="874"/>
      <c r="W405" s="874"/>
      <c r="X405" s="874"/>
      <c r="Y405" s="874"/>
      <c r="AF405" s="874"/>
      <c r="AG405" s="874"/>
      <c r="AH405" s="874"/>
      <c r="AI405" s="953"/>
      <c r="AJ405" s="874"/>
      <c r="AK405" s="874"/>
      <c r="AL405" s="874"/>
      <c r="AM405" s="874"/>
      <c r="AN405" s="1068"/>
      <c r="AO405" s="874"/>
      <c r="AP405" s="874"/>
      <c r="AQ405" s="874"/>
      <c r="AR405" s="874"/>
      <c r="AS405" s="874"/>
      <c r="AT405" s="953"/>
      <c r="AU405" s="874"/>
      <c r="AV405" s="874"/>
      <c r="AW405" s="874"/>
      <c r="AX405" s="874"/>
      <c r="AY405" s="94"/>
      <c r="AZ405" s="94"/>
      <c r="BA405" s="94"/>
      <c r="BB405" s="1070"/>
      <c r="BC405" s="94"/>
      <c r="BD405" s="94"/>
      <c r="BE405" s="94"/>
      <c r="BF405" s="94"/>
      <c r="BG405" s="94"/>
      <c r="BH405" s="93"/>
      <c r="BI405" s="94"/>
      <c r="BJ405" s="94"/>
      <c r="BK405" s="94"/>
      <c r="BL405" s="94"/>
      <c r="BM405" s="94"/>
      <c r="BN405" s="1226"/>
      <c r="BO405" s="858"/>
      <c r="BP405" s="858"/>
      <c r="BQ405" s="858"/>
      <c r="BR405" s="858"/>
      <c r="BS405" s="1173"/>
      <c r="BT405" s="858"/>
      <c r="BU405" s="858"/>
      <c r="BV405" s="858"/>
      <c r="BW405" s="858"/>
      <c r="BX405" s="858"/>
      <c r="BY405" s="937"/>
      <c r="BZ405" s="94"/>
      <c r="CA405" s="94"/>
      <c r="CB405" s="94"/>
      <c r="CC405" s="1070"/>
      <c r="CD405" s="94"/>
      <c r="CE405" s="94"/>
      <c r="CF405" s="94"/>
      <c r="CG405" s="94"/>
      <c r="CH405" s="94"/>
      <c r="CI405" s="94"/>
      <c r="CJ405" s="94"/>
      <c r="CK405" s="93"/>
      <c r="CL405" s="94"/>
      <c r="CM405" s="94"/>
      <c r="CN405" s="94"/>
      <c r="CO405" s="1070"/>
      <c r="CP405" s="94"/>
      <c r="CQ405" s="94"/>
      <c r="CR405" s="94"/>
      <c r="CS405" s="94"/>
      <c r="CT405" s="94"/>
      <c r="CU405" s="93"/>
      <c r="CV405" s="94"/>
      <c r="CW405" s="94"/>
      <c r="CX405" s="1070"/>
      <c r="DD405" s="979"/>
      <c r="DE405" s="858"/>
      <c r="DF405" s="858"/>
      <c r="DG405" s="858"/>
      <c r="DH405" s="858"/>
      <c r="DI405" s="858"/>
      <c r="DJ405" s="858"/>
      <c r="DK405" s="858"/>
      <c r="DL405" s="1120"/>
      <c r="DM405" s="858"/>
      <c r="DN405" s="858"/>
      <c r="DO405" s="858"/>
      <c r="DP405" s="858"/>
      <c r="DQ405" s="858"/>
      <c r="DR405" s="1006"/>
      <c r="DS405" s="858"/>
      <c r="DT405" s="858"/>
      <c r="DU405" s="858"/>
      <c r="DV405" s="858"/>
      <c r="DW405" s="858"/>
      <c r="DX405" s="1120"/>
      <c r="DY405" s="858"/>
      <c r="DZ405" s="858"/>
      <c r="EA405" s="858"/>
      <c r="EB405" s="858"/>
      <c r="EC405" s="858"/>
      <c r="ED405" s="93"/>
      <c r="EE405" s="858"/>
      <c r="EF405" s="858"/>
      <c r="EG405" s="858"/>
      <c r="EH405" s="858"/>
      <c r="EI405" s="858"/>
      <c r="EJ405" s="858"/>
      <c r="EK405" s="858"/>
      <c r="EL405" s="1120"/>
      <c r="EM405" s="858"/>
      <c r="EN405" s="858"/>
      <c r="ER405" s="1253"/>
      <c r="ES405" s="93"/>
      <c r="ET405" s="94"/>
      <c r="EU405" s="94"/>
      <c r="EV405" s="94"/>
      <c r="EW405" s="1131"/>
      <c r="EX405" s="197"/>
      <c r="EY405" s="262"/>
      <c r="EZ405" s="262"/>
      <c r="FA405" s="262"/>
      <c r="FB405" s="262"/>
      <c r="FC405" s="262"/>
      <c r="FD405" s="262"/>
      <c r="FE405" s="262"/>
      <c r="FF405" s="262"/>
      <c r="FG405" s="262"/>
      <c r="FH405" s="262"/>
      <c r="FI405" s="262"/>
      <c r="FJ405" s="262"/>
      <c r="FK405" s="262"/>
      <c r="FL405" s="262"/>
      <c r="FM405" s="262"/>
      <c r="FN405" s="262"/>
      <c r="FO405" s="262"/>
      <c r="FP405" s="262"/>
      <c r="FQ405" s="1387"/>
      <c r="FR405" s="834"/>
      <c r="FS405" s="834"/>
      <c r="FT405" s="834"/>
      <c r="FU405" s="834"/>
      <c r="FV405" s="834"/>
      <c r="FW405" s="834"/>
      <c r="FX405" s="834"/>
      <c r="FY405" s="834"/>
      <c r="FZ405" s="834"/>
      <c r="GA405" s="834"/>
      <c r="GB405" s="834"/>
      <c r="GC405" s="834"/>
      <c r="GD405" s="834"/>
      <c r="GE405" s="834"/>
      <c r="GF405" s="834"/>
      <c r="GG405" s="834"/>
      <c r="GH405" s="834"/>
      <c r="GI405" s="834"/>
      <c r="GJ405" s="834"/>
      <c r="GK405" s="834"/>
      <c r="GL405" s="834"/>
      <c r="GM405" s="59"/>
      <c r="HI405" s="834"/>
    </row>
    <row r="406" spans="1:217" s="60" customFormat="1" x14ac:dyDescent="0.25">
      <c r="A406" s="66" t="s">
        <v>726</v>
      </c>
      <c r="B406" s="639"/>
      <c r="C406" s="937">
        <f>IF(C308=0,"",C$97*((C349*C308*0.48)+C350))</f>
        <v>6.1123823637818691E-5</v>
      </c>
      <c r="D406" s="834" t="str">
        <f t="shared" ref="D406:E406" si="656">IF(D308=0,"",D$97*((D349*D308*0.48)+D350))</f>
        <v/>
      </c>
      <c r="E406" s="834">
        <f t="shared" si="656"/>
        <v>8.2003034905577497E-4</v>
      </c>
      <c r="F406" s="834">
        <f t="shared" ref="F406:N406" si="657">IF(F308=0,"",F$97*((F349*F308*0.48)+F350))</f>
        <v>2.3285622007967883E-4</v>
      </c>
      <c r="G406" s="834">
        <f t="shared" si="657"/>
        <v>4.4339313119690424E-5</v>
      </c>
      <c r="H406" s="874">
        <f t="shared" si="657"/>
        <v>1.873922756628541E-4</v>
      </c>
      <c r="I406" s="874">
        <f t="shared" si="657"/>
        <v>9.1394876280217021E-5</v>
      </c>
      <c r="J406" s="874">
        <f t="shared" si="657"/>
        <v>9.9156283243390274E-5</v>
      </c>
      <c r="K406" s="874">
        <f t="shared" si="657"/>
        <v>9.0534784913778787E-5</v>
      </c>
      <c r="L406" s="874">
        <f t="shared" si="657"/>
        <v>2.1461571026576415E-4</v>
      </c>
      <c r="M406" s="834">
        <f t="shared" si="657"/>
        <v>2.9279611319730744E-4</v>
      </c>
      <c r="N406" s="94">
        <f t="shared" si="657"/>
        <v>1.3959129737594841E-4</v>
      </c>
      <c r="O406" s="94">
        <f t="shared" ref="O406:BI406" si="658">IF(O308=0,"",O$97*((O349*O308*0.48)+O350))</f>
        <v>1.2289638768305224E-4</v>
      </c>
      <c r="P406" s="94">
        <f t="shared" si="658"/>
        <v>1.7716999019324155E-4</v>
      </c>
      <c r="Q406" s="94">
        <f t="shared" si="658"/>
        <v>9.1172164740665649E-5</v>
      </c>
      <c r="R406" s="94">
        <f t="shared" si="658"/>
        <v>1.3297151369247445E-4</v>
      </c>
      <c r="S406" s="874">
        <f t="shared" si="658"/>
        <v>2.7251740995043027E-4</v>
      </c>
      <c r="T406" s="1068">
        <f t="shared" si="658"/>
        <v>1.3513222430310958E-4</v>
      </c>
      <c r="U406" s="874"/>
      <c r="V406" s="874"/>
      <c r="W406" s="874"/>
      <c r="X406" s="874"/>
      <c r="Y406" s="874"/>
      <c r="AF406" s="874"/>
      <c r="AG406" s="874"/>
      <c r="AH406" s="874"/>
      <c r="AI406" s="953">
        <f t="shared" si="658"/>
        <v>4.3782540771828543E-5</v>
      </c>
      <c r="AJ406" s="874" t="str">
        <f t="shared" si="658"/>
        <v/>
      </c>
      <c r="AK406" s="874">
        <f t="shared" si="658"/>
        <v>4.3076298038805419E-5</v>
      </c>
      <c r="AL406" s="874">
        <f t="shared" si="658"/>
        <v>3.8912513028540693E-5</v>
      </c>
      <c r="AM406" s="874">
        <f t="shared" si="658"/>
        <v>3.7355819356761893E-5</v>
      </c>
      <c r="AN406" s="1068">
        <f t="shared" si="658"/>
        <v>4.172986409756737E-5</v>
      </c>
      <c r="AO406" s="874"/>
      <c r="AP406" s="874"/>
      <c r="AQ406" s="874"/>
      <c r="AR406" s="874"/>
      <c r="AS406" s="874"/>
      <c r="AT406" s="953">
        <f t="shared" si="658"/>
        <v>2.0072572741590099E-4</v>
      </c>
      <c r="AU406" s="874">
        <f t="shared" si="658"/>
        <v>1.0860943608894682E-4</v>
      </c>
      <c r="AV406" s="874">
        <f t="shared" si="658"/>
        <v>9.7965051803061381E-5</v>
      </c>
      <c r="AW406" s="874">
        <f t="shared" si="658"/>
        <v>1.2211010659435141E-4</v>
      </c>
      <c r="AX406" s="874">
        <f t="shared" si="658"/>
        <v>1.5966273077720432E-4</v>
      </c>
      <c r="AY406" s="94">
        <f t="shared" si="658"/>
        <v>1.3641488675125816E-4</v>
      </c>
      <c r="AZ406" s="94">
        <f t="shared" si="658"/>
        <v>1.1085263097175801E-4</v>
      </c>
      <c r="BA406" s="94">
        <f t="shared" si="658"/>
        <v>2.3590118874785321E-4</v>
      </c>
      <c r="BB406" s="1070">
        <f t="shared" si="658"/>
        <v>1.6608274463639423E-4</v>
      </c>
      <c r="BC406" s="94"/>
      <c r="BD406" s="94"/>
      <c r="BE406" s="94"/>
      <c r="BF406" s="94"/>
      <c r="BG406" s="94"/>
      <c r="BH406" s="93">
        <f t="shared" si="658"/>
        <v>2.0043720014546561E-4</v>
      </c>
      <c r="BI406" s="94">
        <f t="shared" si="658"/>
        <v>2.2387863378393538E-4</v>
      </c>
      <c r="BJ406" s="94">
        <f t="shared" ref="BJ406:CV406" si="659">IF(BJ308=0,"",BJ$97*((BJ349*BJ308*0.48)+BJ350))</f>
        <v>2.1507204933964938E-4</v>
      </c>
      <c r="BK406" s="94">
        <f t="shared" si="659"/>
        <v>1.5697992284565104E-4</v>
      </c>
      <c r="BL406" s="94">
        <f t="shared" si="659"/>
        <v>2.2698273904269843E-4</v>
      </c>
      <c r="BM406" s="94">
        <f>IF(BM308=0,"",BM$97*((BM349*BM308*0.48)+BM350))</f>
        <v>1.9118799817929123E-4</v>
      </c>
      <c r="BN406" s="1226">
        <f>IF(BN308=0,"",BN$97*((BN349*BN308*0.48)+BN350))</f>
        <v>3.1892491945714611E-4</v>
      </c>
      <c r="BO406" s="858">
        <v>4.3304704782968481E-2</v>
      </c>
      <c r="BP406" s="858">
        <v>0.10825437013721942</v>
      </c>
      <c r="BQ406" s="858">
        <v>9.5416160275303336E-2</v>
      </c>
      <c r="BR406" s="858">
        <v>5.9233900681156373E-2</v>
      </c>
      <c r="BS406" s="1173">
        <v>4.76553353023711E-2</v>
      </c>
      <c r="BT406" s="858"/>
      <c r="BU406" s="858"/>
      <c r="BV406" s="858"/>
      <c r="BW406" s="858"/>
      <c r="BX406" s="858"/>
      <c r="BY406" s="937">
        <f t="shared" si="659"/>
        <v>1.1987806018215068E-4</v>
      </c>
      <c r="BZ406" s="94">
        <f t="shared" si="659"/>
        <v>9.0515975509029197E-5</v>
      </c>
      <c r="CA406" s="94">
        <f t="shared" si="659"/>
        <v>1.1130976822253904E-4</v>
      </c>
      <c r="CB406" s="94">
        <f t="shared" si="659"/>
        <v>1.6744076817102514E-4</v>
      </c>
      <c r="CC406" s="1070">
        <f t="shared" si="659"/>
        <v>1.8162219431600669E-4</v>
      </c>
      <c r="CD406" s="94"/>
      <c r="CE406" s="94"/>
      <c r="CF406" s="94"/>
      <c r="CG406" s="94"/>
      <c r="CH406" s="94"/>
      <c r="CI406" s="94"/>
      <c r="CJ406" s="94"/>
      <c r="CK406" s="93">
        <f t="shared" si="659"/>
        <v>9.3849635848903832E-5</v>
      </c>
      <c r="CL406" s="94">
        <f>IF(CL308=0,"",CL$97*((CL349*CL308*0.48)+CL350))</f>
        <v>9.6725811224254187E-5</v>
      </c>
      <c r="CM406" s="94">
        <f t="shared" si="659"/>
        <v>1.138424059563037E-4</v>
      </c>
      <c r="CN406" s="94">
        <f t="shared" si="659"/>
        <v>9.4836482820476008E-5</v>
      </c>
      <c r="CO406" s="1070">
        <f t="shared" si="659"/>
        <v>9.5094607305381732E-5</v>
      </c>
      <c r="CP406" s="94"/>
      <c r="CQ406" s="94"/>
      <c r="CR406" s="94"/>
      <c r="CS406" s="94"/>
      <c r="CT406" s="94"/>
      <c r="CU406" s="93" t="str">
        <f t="shared" si="659"/>
        <v/>
      </c>
      <c r="CV406" s="94">
        <f t="shared" si="659"/>
        <v>1.0864245603459371E-4</v>
      </c>
      <c r="CW406" s="94">
        <f>IF(CW308=0,"",CW$97*((CW349*CW308*0.48)+CW350))</f>
        <v>1.0210240797753257E-4</v>
      </c>
      <c r="CX406" s="1070">
        <f>IF(CX308=0,"",CX$97*((CX349*CX308*0.48)+CX350))</f>
        <v>9.5060022430137867E-5</v>
      </c>
      <c r="DD406" s="979"/>
      <c r="DE406" s="858">
        <v>0</v>
      </c>
      <c r="DF406" s="858">
        <v>2.9157490310602288E-2</v>
      </c>
      <c r="DG406" s="858">
        <v>0</v>
      </c>
      <c r="DH406" s="858">
        <v>3.1648541027048248E-2</v>
      </c>
      <c r="DI406" s="858">
        <v>2.9954421979754745E-2</v>
      </c>
      <c r="DJ406" s="858">
        <v>4.0990452054504765E-2</v>
      </c>
      <c r="DK406" s="858">
        <v>3.4070597711874089E-2</v>
      </c>
      <c r="DL406" s="1120">
        <v>0.15487626125579237</v>
      </c>
      <c r="DM406" s="858"/>
      <c r="DN406" s="858"/>
      <c r="DO406" s="858"/>
      <c r="DP406" s="858"/>
      <c r="DQ406" s="858"/>
      <c r="DR406" s="1006">
        <v>0.3773898203228146</v>
      </c>
      <c r="DS406" s="858">
        <v>0.13310888310718474</v>
      </c>
      <c r="DT406" s="858">
        <v>0.41035464311756858</v>
      </c>
      <c r="DU406" s="858">
        <v>0.17458990768165819</v>
      </c>
      <c r="DV406" s="858">
        <v>0.21526344944090345</v>
      </c>
      <c r="DW406" s="858">
        <v>0</v>
      </c>
      <c r="DX406" s="1120">
        <v>4.6149395179131268E-2</v>
      </c>
      <c r="DY406" s="858"/>
      <c r="DZ406" s="858"/>
      <c r="EA406" s="858"/>
      <c r="EB406" s="858"/>
      <c r="EC406" s="858"/>
      <c r="ED406" s="93">
        <f>IF(ED308=0,"",ED$97*((ED349*ED308*0.48)+ED350))</f>
        <v>1.7197638770951833E-4</v>
      </c>
      <c r="EE406" s="858">
        <v>0.12517233298027849</v>
      </c>
      <c r="EF406" s="858">
        <v>0</v>
      </c>
      <c r="EG406" s="858">
        <v>0.10613147583089445</v>
      </c>
      <c r="EH406" s="858">
        <v>0.26813075709287243</v>
      </c>
      <c r="EI406" s="858">
        <v>0</v>
      </c>
      <c r="EJ406" s="858">
        <v>3.2307165187278025E-2</v>
      </c>
      <c r="EK406" s="858">
        <v>0.14609783658259379</v>
      </c>
      <c r="EL406" s="1120">
        <v>0.15922361834783175</v>
      </c>
      <c r="EM406" s="858"/>
      <c r="EN406" s="858"/>
      <c r="ER406" s="1253"/>
      <c r="ES406" s="93">
        <f>IF(ES308=0,"",ES$97*((ES349*ES308*0.48)+ES350))</f>
        <v>9.7554921303760137E-5</v>
      </c>
      <c r="ET406" s="94">
        <f>IF(ET308=0,"",ET$97*((ET349*ET308*0.48)+ET350))</f>
        <v>9.7386756867425794E-5</v>
      </c>
      <c r="EU406" s="94">
        <f>IF(EU308=0,"",EU$97*((EU349*EU308*0.48)+EU350))</f>
        <v>9.5423786039746988E-5</v>
      </c>
      <c r="EV406" s="94"/>
      <c r="EW406" s="1131"/>
      <c r="EX406" s="66" t="s">
        <v>726</v>
      </c>
      <c r="EY406" s="262">
        <f t="shared" ref="EY406:HH406" si="660">IF(EY308=0,"",EY$97*((EY349*EY308*0.48)+EY350))</f>
        <v>4.8994976309847331E-5</v>
      </c>
      <c r="EZ406" s="262">
        <f t="shared" si="660"/>
        <v>4.9232430300787819E-5</v>
      </c>
      <c r="FA406" s="262">
        <f t="shared" si="660"/>
        <v>4.6722483850931202E-5</v>
      </c>
      <c r="FB406" s="262">
        <f t="shared" si="660"/>
        <v>4.8825603784485335E-5</v>
      </c>
      <c r="FC406" s="262">
        <f t="shared" si="660"/>
        <v>5.1046528111372313E-5</v>
      </c>
      <c r="FD406" s="262">
        <f t="shared" si="660"/>
        <v>4.9564658783078438E-5</v>
      </c>
      <c r="FE406" s="262">
        <f t="shared" si="660"/>
        <v>5.2232663102325061E-5</v>
      </c>
      <c r="FF406" s="262">
        <f t="shared" si="660"/>
        <v>5.5624821143529612E-5</v>
      </c>
      <c r="FG406" s="262">
        <f t="shared" si="660"/>
        <v>4.8130035476334396E-5</v>
      </c>
      <c r="FH406" s="262">
        <f t="shared" si="660"/>
        <v>4.7665633658382945E-5</v>
      </c>
      <c r="FI406" s="262">
        <f t="shared" si="660"/>
        <v>4.7520624753415396E-5</v>
      </c>
      <c r="FJ406" s="262">
        <f t="shared" si="660"/>
        <v>4.6603370230558275E-5</v>
      </c>
      <c r="FK406" s="262">
        <f t="shared" si="660"/>
        <v>4.6997439358468767E-5</v>
      </c>
      <c r="FL406" s="262">
        <f t="shared" si="660"/>
        <v>4.6307569813710257E-5</v>
      </c>
      <c r="FM406" s="262">
        <f t="shared" si="660"/>
        <v>4.7458214070671385E-5</v>
      </c>
      <c r="FN406" s="262">
        <f t="shared" si="660"/>
        <v>4.7410697138879551E-5</v>
      </c>
      <c r="FO406" s="262">
        <f t="shared" si="660"/>
        <v>4.7896158511070918E-5</v>
      </c>
      <c r="FP406" s="262" t="str">
        <f t="shared" ref="FP406:FQ406" si="661">IF(FP308=0,"",FP$97*((FP349*FP308*0.48)+FP350))</f>
        <v/>
      </c>
      <c r="FQ406" s="1387" t="str">
        <f t="shared" si="661"/>
        <v/>
      </c>
      <c r="FR406" s="834">
        <f t="shared" ref="FR406:GL406" si="662">IF(FR308=0,"",FR$97*((FR349*FR308*0.48)+FR350))</f>
        <v>1.1983916729760761E-4</v>
      </c>
      <c r="FS406" s="834">
        <f t="shared" si="662"/>
        <v>1.2400740646728917E-4</v>
      </c>
      <c r="FT406" s="834">
        <f t="shared" si="662"/>
        <v>1.2215356461947865E-4</v>
      </c>
      <c r="FU406" s="834">
        <f t="shared" si="662"/>
        <v>1.2076843558395585E-4</v>
      </c>
      <c r="FV406" s="834" t="str">
        <f t="shared" si="662"/>
        <v/>
      </c>
      <c r="FW406" s="834">
        <f t="shared" si="662"/>
        <v>1.198569932358368E-4</v>
      </c>
      <c r="FX406" s="834">
        <f t="shared" si="662"/>
        <v>1.2026718061120292E-4</v>
      </c>
      <c r="FY406" s="834">
        <f t="shared" si="662"/>
        <v>1.194118072495307E-4</v>
      </c>
      <c r="FZ406" s="834">
        <f t="shared" si="662"/>
        <v>-3.8335458727997799E-5</v>
      </c>
      <c r="GA406" s="834">
        <f t="shared" si="662"/>
        <v>-3.9378743380727758E-5</v>
      </c>
      <c r="GB406" s="834">
        <f t="shared" si="662"/>
        <v>1.2041995285567929E-4</v>
      </c>
      <c r="GC406" s="834">
        <f t="shared" si="662"/>
        <v>-3.2815520753318204E-5</v>
      </c>
      <c r="GD406" s="834">
        <f t="shared" si="662"/>
        <v>-3.7049110402952335E-5</v>
      </c>
      <c r="GE406" s="834">
        <f t="shared" si="662"/>
        <v>-3.9616690172223512E-5</v>
      </c>
      <c r="GF406" s="834">
        <f t="shared" si="662"/>
        <v>-3.8726497318412622E-5</v>
      </c>
      <c r="GG406" s="834" t="str">
        <f t="shared" si="662"/>
        <v/>
      </c>
      <c r="GH406" s="834">
        <f t="shared" si="662"/>
        <v>-3.970364455400006E-5</v>
      </c>
      <c r="GI406" s="834">
        <f t="shared" si="662"/>
        <v>1.2162834956662069E-4</v>
      </c>
      <c r="GJ406" s="834">
        <f t="shared" si="662"/>
        <v>1.2040100552983213E-4</v>
      </c>
      <c r="GK406" s="834">
        <f t="shared" si="662"/>
        <v>1.2032064923967922E-4</v>
      </c>
      <c r="GL406" s="834">
        <f t="shared" si="662"/>
        <v>1.2108710885453266E-4</v>
      </c>
      <c r="GM406" s="59">
        <f t="shared" si="660"/>
        <v>1.1607062934977052E-4</v>
      </c>
      <c r="GN406" s="60">
        <f t="shared" si="660"/>
        <v>1.1003268432534829E-4</v>
      </c>
      <c r="GO406" s="60">
        <f t="shared" si="660"/>
        <v>1.1381457288608614E-4</v>
      </c>
      <c r="GP406" s="60">
        <f t="shared" si="660"/>
        <v>1.4004952303772557E-4</v>
      </c>
      <c r="GQ406" s="60">
        <f t="shared" si="660"/>
        <v>1.2073035450421466E-4</v>
      </c>
      <c r="GR406" s="60">
        <f t="shared" si="660"/>
        <v>1.939399787368427E-4</v>
      </c>
      <c r="GS406" s="60">
        <f t="shared" si="660"/>
        <v>1.8853503599510599E-4</v>
      </c>
      <c r="GT406" s="60">
        <f t="shared" si="660"/>
        <v>1.169591021222578E-4</v>
      </c>
      <c r="GU406" s="60">
        <f t="shared" si="660"/>
        <v>1.2676192757615448E-4</v>
      </c>
      <c r="GV406" s="60">
        <f t="shared" si="660"/>
        <v>1.0854788642168955E-4</v>
      </c>
      <c r="GW406" s="60">
        <f t="shared" si="660"/>
        <v>1.140998382039985E-4</v>
      </c>
      <c r="GX406" s="60">
        <f t="shared" si="660"/>
        <v>1.1064143445209816E-4</v>
      </c>
      <c r="GY406" s="60">
        <f t="shared" si="660"/>
        <v>1.3713184430987218E-4</v>
      </c>
      <c r="GZ406" s="60" t="e">
        <f t="shared" si="660"/>
        <v>#DIV/0!</v>
      </c>
      <c r="HA406" s="60">
        <f t="shared" si="660"/>
        <v>1.356479546357467E-4</v>
      </c>
      <c r="HB406" s="60">
        <f t="shared" si="660"/>
        <v>1.0934400621494161E-4</v>
      </c>
      <c r="HC406" s="60">
        <f t="shared" si="660"/>
        <v>1.1095880566548297E-4</v>
      </c>
      <c r="HD406" s="60">
        <f t="shared" si="660"/>
        <v>1.110279980426877E-4</v>
      </c>
      <c r="HE406" s="60">
        <f t="shared" si="660"/>
        <v>1.0276844562419575E-4</v>
      </c>
      <c r="HF406" s="60">
        <f t="shared" si="660"/>
        <v>1.0309792536050431E-4</v>
      </c>
      <c r="HG406" s="60" t="e">
        <f t="shared" si="660"/>
        <v>#DIV/0!</v>
      </c>
      <c r="HH406" s="60" t="e">
        <f t="shared" si="660"/>
        <v>#DIV/0!</v>
      </c>
      <c r="HI406" s="834">
        <f>IF(HI308=0,"",HI$97*((HI349*HI308*0.48)+HI350))</f>
        <v>-1.5937511918818947E-4</v>
      </c>
    </row>
    <row r="407" spans="1:217" s="60" customFormat="1" x14ac:dyDescent="0.25">
      <c r="A407" s="66" t="s">
        <v>727</v>
      </c>
      <c r="B407" s="639"/>
      <c r="C407" s="937">
        <f>IF(C309=0,"",C$97*((C351*C309*1.47)+C352))</f>
        <v>6.7050039366242935E-5</v>
      </c>
      <c r="D407" s="834">
        <f t="shared" ref="D407:E407" si="663">IF(D309=0,"",D$97*((D351*D309*1.47)+D352))</f>
        <v>7.3415905713616628E-5</v>
      </c>
      <c r="E407" s="834">
        <f t="shared" si="663"/>
        <v>1.9713962958795727E-4</v>
      </c>
      <c r="F407" s="834">
        <f t="shared" ref="F407:N407" si="664">IF(F309=0,"",F$97*((F351*F309*1.47)+F352))</f>
        <v>1.6588649487657772E-4</v>
      </c>
      <c r="G407" s="834">
        <f t="shared" si="664"/>
        <v>5.1658478253421545E-5</v>
      </c>
      <c r="H407" s="874">
        <f t="shared" si="664"/>
        <v>6.66377446440368E-5</v>
      </c>
      <c r="I407" s="874">
        <f t="shared" si="664"/>
        <v>6.1203224447463751E-5</v>
      </c>
      <c r="J407" s="874">
        <f t="shared" si="664"/>
        <v>7.00503461929343E-5</v>
      </c>
      <c r="K407" s="874">
        <f t="shared" si="664"/>
        <v>5.9708148992007274E-5</v>
      </c>
      <c r="L407" s="874">
        <f t="shared" si="664"/>
        <v>6.6583311394578738E-5</v>
      </c>
      <c r="M407" s="834">
        <f t="shared" si="664"/>
        <v>2.3697715861233245E-4</v>
      </c>
      <c r="N407" s="94">
        <f t="shared" si="664"/>
        <v>1.0071559665850475E-4</v>
      </c>
      <c r="O407" s="94">
        <f t="shared" ref="O407:BI407" si="665">IF(O309=0,"",O$97*((O351*O309*1.47)+O352))</f>
        <v>1.0661207995883373E-4</v>
      </c>
      <c r="P407" s="94">
        <f t="shared" si="665"/>
        <v>1.5759897705414983E-4</v>
      </c>
      <c r="Q407" s="94">
        <f t="shared" si="665"/>
        <v>5.7225634460535218E-5</v>
      </c>
      <c r="R407" s="94">
        <f t="shared" si="665"/>
        <v>1.4814668913431283E-4</v>
      </c>
      <c r="S407" s="874">
        <f t="shared" si="665"/>
        <v>2.777586796230382E-4</v>
      </c>
      <c r="T407" s="1068">
        <f t="shared" si="665"/>
        <v>1.1577348651606644E-4</v>
      </c>
      <c r="U407" s="874"/>
      <c r="V407" s="874"/>
      <c r="W407" s="874"/>
      <c r="X407" s="874"/>
      <c r="Y407" s="874"/>
      <c r="AF407" s="874"/>
      <c r="AG407" s="874"/>
      <c r="AH407" s="874"/>
      <c r="AI407" s="953">
        <f t="shared" si="665"/>
        <v>5.0170730487177084E-5</v>
      </c>
      <c r="AJ407" s="874" t="str">
        <f t="shared" si="665"/>
        <v/>
      </c>
      <c r="AK407" s="874">
        <f t="shared" si="665"/>
        <v>5.0849304333895115E-5</v>
      </c>
      <c r="AL407" s="874">
        <f t="shared" si="665"/>
        <v>5.1640618168527922E-5</v>
      </c>
      <c r="AM407" s="874">
        <f t="shared" si="665"/>
        <v>5.0264541192252347E-5</v>
      </c>
      <c r="AN407" s="1068">
        <f t="shared" si="665"/>
        <v>4.8705010979852094E-5</v>
      </c>
      <c r="AO407" s="874"/>
      <c r="AP407" s="874"/>
      <c r="AQ407" s="874"/>
      <c r="AR407" s="874"/>
      <c r="AS407" s="874"/>
      <c r="AT407" s="953">
        <f t="shared" si="665"/>
        <v>1.420865467540773E-4</v>
      </c>
      <c r="AU407" s="874">
        <f t="shared" si="665"/>
        <v>1.0367223490012249E-4</v>
      </c>
      <c r="AV407" s="874">
        <f t="shared" si="665"/>
        <v>7.629023413840764E-5</v>
      </c>
      <c r="AW407" s="874">
        <f t="shared" si="665"/>
        <v>8.0400353862570555E-5</v>
      </c>
      <c r="AX407" s="874">
        <f t="shared" si="665"/>
        <v>7.5294664600561868E-5</v>
      </c>
      <c r="AY407" s="94">
        <f t="shared" si="665"/>
        <v>7.898034501092851E-5</v>
      </c>
      <c r="AZ407" s="94">
        <f t="shared" si="665"/>
        <v>7.9998475579244363E-5</v>
      </c>
      <c r="BA407" s="94">
        <f t="shared" si="665"/>
        <v>1.4680212820595794E-4</v>
      </c>
      <c r="BB407" s="1070">
        <f t="shared" si="665"/>
        <v>7.6387307059073289E-5</v>
      </c>
      <c r="BC407" s="94"/>
      <c r="BD407" s="94"/>
      <c r="BE407" s="94"/>
      <c r="BF407" s="94"/>
      <c r="BG407" s="94"/>
      <c r="BH407" s="93">
        <f t="shared" si="665"/>
        <v>6.4380259145961949E-5</v>
      </c>
      <c r="BI407" s="94">
        <f t="shared" si="665"/>
        <v>1.0485146258150338E-4</v>
      </c>
      <c r="BJ407" s="94">
        <f t="shared" ref="BJ407:CV407" si="666">IF(BJ309=0,"",BJ$97*((BJ351*BJ309*1.47)+BJ352))</f>
        <v>6.5858224152099719E-5</v>
      </c>
      <c r="BK407" s="94">
        <f t="shared" si="666"/>
        <v>7.6531272337810523E-5</v>
      </c>
      <c r="BL407" s="94">
        <f t="shared" si="666"/>
        <v>7.1505064543850611E-5</v>
      </c>
      <c r="BM407" s="94">
        <f>IF(BM309=0,"",BM$97*((BM351*BM309*1.47)+BM352))</f>
        <v>1.0430847528331695E-4</v>
      </c>
      <c r="BN407" s="1226">
        <f>IF(BN309=0,"",BN$97*((BN351*BN309*1.47)+BN352))</f>
        <v>1.2625319151771214E-4</v>
      </c>
      <c r="BO407" s="858">
        <v>2.8347155152298083E-2</v>
      </c>
      <c r="BP407" s="858">
        <v>3.6571845213801309E-2</v>
      </c>
      <c r="BQ407" s="858">
        <v>3.4059463044245716E-2</v>
      </c>
      <c r="BR407" s="858">
        <v>3.396127547376801E-2</v>
      </c>
      <c r="BS407" s="1173">
        <v>3.4758471595007827E-2</v>
      </c>
      <c r="BT407" s="858"/>
      <c r="BU407" s="858"/>
      <c r="BV407" s="858"/>
      <c r="BW407" s="858"/>
      <c r="BX407" s="858"/>
      <c r="BY407" s="937">
        <f t="shared" si="666"/>
        <v>8.8629766294686147E-5</v>
      </c>
      <c r="BZ407" s="94">
        <f t="shared" si="666"/>
        <v>6.9691327818492736E-5</v>
      </c>
      <c r="CA407" s="94">
        <f t="shared" si="666"/>
        <v>1.297598951452054E-4</v>
      </c>
      <c r="CB407" s="94">
        <f t="shared" si="666"/>
        <v>1.0993592883090612E-4</v>
      </c>
      <c r="CC407" s="1070">
        <f t="shared" si="666"/>
        <v>7.0749868949385994E-5</v>
      </c>
      <c r="CD407" s="94"/>
      <c r="CE407" s="94"/>
      <c r="CF407" s="94"/>
      <c r="CG407" s="94"/>
      <c r="CH407" s="94"/>
      <c r="CI407" s="94"/>
      <c r="CJ407" s="94"/>
      <c r="CK407" s="93">
        <f t="shared" si="666"/>
        <v>-2.7190994633651136E-5</v>
      </c>
      <c r="CL407" s="94">
        <f>IF(CL309=0,"",CL$97*((CL351*CL309*1.47)+CL352))</f>
        <v>-2.6122465659358094E-5</v>
      </c>
      <c r="CM407" s="94">
        <f t="shared" si="666"/>
        <v>1.1733464038078133E-5</v>
      </c>
      <c r="CN407" s="94">
        <f t="shared" si="666"/>
        <v>-1.9377507639702969E-5</v>
      </c>
      <c r="CO407" s="1070">
        <f t="shared" si="666"/>
        <v>-2.6349808366233392E-5</v>
      </c>
      <c r="CP407" s="94"/>
      <c r="CQ407" s="94"/>
      <c r="CR407" s="94"/>
      <c r="CS407" s="94"/>
      <c r="CT407" s="94"/>
      <c r="CU407" s="93" t="str">
        <f t="shared" si="666"/>
        <v/>
      </c>
      <c r="CV407" s="94">
        <f t="shared" si="666"/>
        <v>-2.7283557047124048E-5</v>
      </c>
      <c r="CW407" s="94" t="str">
        <f>IF(CW309=0,"",CW$97*((CW351*CW309*1.47)+CW352))</f>
        <v/>
      </c>
      <c r="CX407" s="1070">
        <f>IF(CX309=0,"",CX$97*((CX351*CX309*1.47)+CX352))</f>
        <v>-2.6465385039455267E-5</v>
      </c>
      <c r="DD407" s="979"/>
      <c r="DE407" s="858">
        <v>3.8872592456630661E-2</v>
      </c>
      <c r="DF407" s="858">
        <v>0</v>
      </c>
      <c r="DG407" s="858">
        <v>0</v>
      </c>
      <c r="DH407" s="858">
        <v>0</v>
      </c>
      <c r="DI407" s="858">
        <v>0</v>
      </c>
      <c r="DJ407" s="858">
        <v>0</v>
      </c>
      <c r="DK407" s="858">
        <v>0</v>
      </c>
      <c r="DL407" s="1120">
        <v>0</v>
      </c>
      <c r="DM407" s="858"/>
      <c r="DN407" s="858"/>
      <c r="DO407" s="858"/>
      <c r="DP407" s="858"/>
      <c r="DQ407" s="858"/>
      <c r="DR407" s="1006">
        <v>4.5648429297651311E-2</v>
      </c>
      <c r="DS407" s="858">
        <v>5.9686681766037884E-2</v>
      </c>
      <c r="DT407" s="858">
        <v>5.219244871751768E-2</v>
      </c>
      <c r="DU407" s="858">
        <v>5.3644179889008187E-2</v>
      </c>
      <c r="DV407" s="858">
        <v>4.9833666645165357E-2</v>
      </c>
      <c r="DW407" s="858">
        <v>0</v>
      </c>
      <c r="DX407" s="1120">
        <v>0</v>
      </c>
      <c r="DY407" s="858"/>
      <c r="DZ407" s="858"/>
      <c r="EA407" s="858"/>
      <c r="EB407" s="858"/>
      <c r="EC407" s="858"/>
      <c r="ED407" s="93">
        <f>IF(ED309=0,"",ED$97*((ED351*ED309*1.47)+ED352))</f>
        <v>9.294955038547894E-5</v>
      </c>
      <c r="EE407" s="858">
        <v>8.5823504497290384E-2</v>
      </c>
      <c r="EF407" s="858">
        <v>0</v>
      </c>
      <c r="EG407" s="858">
        <v>0.11406459687569739</v>
      </c>
      <c r="EH407" s="858">
        <v>0.3269780632371882</v>
      </c>
      <c r="EI407" s="858">
        <v>0</v>
      </c>
      <c r="EJ407" s="858">
        <v>3.1813602053405679E-2</v>
      </c>
      <c r="EK407" s="858">
        <v>0.17300828780420269</v>
      </c>
      <c r="EL407" s="1120">
        <v>0.21605244970318896</v>
      </c>
      <c r="EM407" s="858"/>
      <c r="EN407" s="858"/>
      <c r="ER407" s="1253"/>
      <c r="ES407" s="93">
        <f>IF(ES309=0,"",ES$97*((ES351*ES309*1.47)+ES352))</f>
        <v>-2.6478728204106955E-5</v>
      </c>
      <c r="ET407" s="94" t="str">
        <f>IF(ET309=0,"",ET$97*((ET351*ET309*1.47)+ET352))</f>
        <v/>
      </c>
      <c r="EU407" s="94">
        <f>IF(EU309=0,"",EU$97*((EU351*EU309*1.47)+EU352))</f>
        <v>-2.5754305406330967E-5</v>
      </c>
      <c r="EV407" s="94"/>
      <c r="EW407" s="1131"/>
      <c r="EX407" s="66" t="s">
        <v>727</v>
      </c>
      <c r="EY407" s="254">
        <f t="shared" ref="EY407:HH407" si="667">IF(EY309=0,"",EY$97*((EY351*EY309*1.47)+EY352))</f>
        <v>2.4918508867960066E-5</v>
      </c>
      <c r="EZ407" s="262">
        <f t="shared" si="667"/>
        <v>3.7570024588453379E-5</v>
      </c>
      <c r="FA407" s="262">
        <f t="shared" si="667"/>
        <v>3.0762269466340288E-5</v>
      </c>
      <c r="FB407" s="262">
        <f t="shared" si="667"/>
        <v>3.1677633617415671E-5</v>
      </c>
      <c r="FC407" s="254">
        <f t="shared" si="667"/>
        <v>2.7440111141954887E-5</v>
      </c>
      <c r="FD407" s="262">
        <f t="shared" si="667"/>
        <v>3.1289989851315875E-5</v>
      </c>
      <c r="FE407" s="254">
        <f t="shared" si="667"/>
        <v>2.9700571455646878E-5</v>
      </c>
      <c r="FF407" s="262">
        <f t="shared" si="667"/>
        <v>3.0664817074583234E-5</v>
      </c>
      <c r="FG407" s="254">
        <f t="shared" si="667"/>
        <v>2.512059984790354E-5</v>
      </c>
      <c r="FH407" s="262">
        <f t="shared" si="667"/>
        <v>3.4894303422726114E-5</v>
      </c>
      <c r="FI407" s="262">
        <f t="shared" si="667"/>
        <v>3.2352441461982921E-5</v>
      </c>
      <c r="FJ407" s="262">
        <f t="shared" si="667"/>
        <v>3.4551253376644754E-5</v>
      </c>
      <c r="FK407" s="262">
        <f t="shared" si="667"/>
        <v>3.0976930718869165E-5</v>
      </c>
      <c r="FL407" s="262">
        <f t="shared" si="667"/>
        <v>3.0936890143330854E-5</v>
      </c>
      <c r="FM407" s="262">
        <f t="shared" si="667"/>
        <v>3.6997254508106205E-5</v>
      </c>
      <c r="FN407" s="262">
        <f t="shared" si="667"/>
        <v>2.8308604643287259E-5</v>
      </c>
      <c r="FO407" s="262">
        <f t="shared" si="667"/>
        <v>3.1410093682079353E-5</v>
      </c>
      <c r="FP407" s="262" t="str">
        <f t="shared" ref="FP407:FQ407" si="668">IF(FP309=0,"",FP$97*((FP351*FP309*1.47)+FP352))</f>
        <v/>
      </c>
      <c r="FQ407" s="1387" t="str">
        <f t="shared" si="668"/>
        <v/>
      </c>
      <c r="FR407" s="834">
        <f t="shared" ref="FR407:GL407" si="669">IF(FR309=0,"",FR$97*((FR351*FR309*1.47)+FR352))</f>
        <v>5.1105583583129967E-5</v>
      </c>
      <c r="FS407" s="834">
        <f t="shared" si="669"/>
        <v>4.7009840997759676E-5</v>
      </c>
      <c r="FT407" s="834">
        <f t="shared" si="669"/>
        <v>4.457853420045404E-5</v>
      </c>
      <c r="FU407" s="834">
        <f t="shared" si="669"/>
        <v>4.5259077209619091E-5</v>
      </c>
      <c r="FV407" s="834" t="str">
        <f t="shared" si="669"/>
        <v/>
      </c>
      <c r="FW407" s="834">
        <f t="shared" si="669"/>
        <v>4.5670653208615542E-5</v>
      </c>
      <c r="FX407" s="834">
        <f t="shared" si="669"/>
        <v>5.0331278794728626E-5</v>
      </c>
      <c r="FY407" s="834">
        <f t="shared" si="669"/>
        <v>6.129380087001352E-5</v>
      </c>
      <c r="FZ407" s="834">
        <f t="shared" si="669"/>
        <v>-2.8164179009075206E-5</v>
      </c>
      <c r="GA407" s="834">
        <f t="shared" si="669"/>
        <v>-2.9566071642034229E-5</v>
      </c>
      <c r="GB407" s="834">
        <f t="shared" si="669"/>
        <v>4.9177859449587514E-5</v>
      </c>
      <c r="GC407" s="834">
        <f t="shared" si="669"/>
        <v>-2.0788915269335933E-5</v>
      </c>
      <c r="GD407" s="834">
        <f t="shared" si="669"/>
        <v>-1.0448893158563677E-5</v>
      </c>
      <c r="GE407" s="834">
        <f t="shared" si="669"/>
        <v>-2.8135520973009962E-5</v>
      </c>
      <c r="GF407" s="834">
        <f t="shared" si="669"/>
        <v>-2.4868189448507378E-5</v>
      </c>
      <c r="GG407" s="834" t="str">
        <f t="shared" si="669"/>
        <v/>
      </c>
      <c r="GH407" s="834">
        <f t="shared" si="669"/>
        <v>-2.942378861169798E-5</v>
      </c>
      <c r="GI407" s="834">
        <f t="shared" si="669"/>
        <v>5.7870829100763183E-5</v>
      </c>
      <c r="GJ407" s="834">
        <f t="shared" si="669"/>
        <v>4.8334035423062129E-5</v>
      </c>
      <c r="GK407" s="834">
        <f t="shared" si="669"/>
        <v>5.3091217969349428E-5</v>
      </c>
      <c r="GL407" s="834">
        <f t="shared" si="669"/>
        <v>5.4924273263206975E-5</v>
      </c>
      <c r="GM407" s="59">
        <f t="shared" si="667"/>
        <v>3.4750347411555305E-5</v>
      </c>
      <c r="GN407" s="60">
        <f t="shared" si="667"/>
        <v>5.4002553008137922E-5</v>
      </c>
      <c r="GO407" s="60">
        <f t="shared" si="667"/>
        <v>3.2331203353301672E-5</v>
      </c>
      <c r="GP407" s="60">
        <f t="shared" si="667"/>
        <v>3.7248007937733017E-5</v>
      </c>
      <c r="GQ407" s="60">
        <f t="shared" si="667"/>
        <v>3.0517004657438629E-5</v>
      </c>
      <c r="GR407" s="60">
        <f t="shared" si="667"/>
        <v>3.870021325769873E-5</v>
      </c>
      <c r="GS407" s="60">
        <f t="shared" si="667"/>
        <v>4.4863708939725983E-5</v>
      </c>
      <c r="GT407" s="60">
        <f t="shared" si="667"/>
        <v>3.6227016509651424E-5</v>
      </c>
      <c r="GU407" s="60">
        <f t="shared" si="667"/>
        <v>3.6532805200758061E-5</v>
      </c>
      <c r="GV407" s="60">
        <f t="shared" si="667"/>
        <v>3.2356703058693667E-5</v>
      </c>
      <c r="GW407" s="60">
        <f t="shared" si="667"/>
        <v>3.7590474103176515E-5</v>
      </c>
      <c r="GX407" s="60">
        <f t="shared" si="667"/>
        <v>3.9350058325857112E-5</v>
      </c>
      <c r="GY407" s="60">
        <f t="shared" si="667"/>
        <v>3.8220702006292246E-5</v>
      </c>
      <c r="GZ407" s="60" t="e">
        <f t="shared" si="667"/>
        <v>#DIV/0!</v>
      </c>
      <c r="HA407" s="60">
        <f t="shared" si="667"/>
        <v>3.1356099651974717E-5</v>
      </c>
      <c r="HB407" s="60">
        <f t="shared" si="667"/>
        <v>3.2966840174329708E-5</v>
      </c>
      <c r="HC407" s="60">
        <f t="shared" si="667"/>
        <v>3.0192267487556554E-5</v>
      </c>
      <c r="HD407" s="60">
        <f t="shared" si="667"/>
        <v>3.2015084506474888E-5</v>
      </c>
      <c r="HE407" s="60">
        <f t="shared" si="667"/>
        <v>3.0924423073093571E-5</v>
      </c>
      <c r="HF407" s="60">
        <f t="shared" si="667"/>
        <v>3.1300007252337323E-5</v>
      </c>
      <c r="HG407" s="60" t="e">
        <f t="shared" si="667"/>
        <v>#DIV/0!</v>
      </c>
      <c r="HH407" s="60" t="e">
        <f t="shared" si="667"/>
        <v>#DIV/0!</v>
      </c>
      <c r="HI407" s="834">
        <f>IF(HI309=0,"",HI$97*((HI351*HI309*1.47)+HI352))</f>
        <v>-1.2434345773476403E-4</v>
      </c>
    </row>
    <row r="408" spans="1:217" s="60" customFormat="1" x14ac:dyDescent="0.25">
      <c r="A408" s="197"/>
      <c r="B408" s="639"/>
      <c r="C408" s="937"/>
      <c r="D408" s="94"/>
      <c r="E408" s="94"/>
      <c r="F408" s="94"/>
      <c r="G408" s="94"/>
      <c r="H408" s="874"/>
      <c r="I408" s="874"/>
      <c r="J408" s="874"/>
      <c r="K408" s="874"/>
      <c r="L408" s="874"/>
      <c r="M408" s="94"/>
      <c r="N408" s="94"/>
      <c r="O408" s="94"/>
      <c r="P408" s="94"/>
      <c r="Q408" s="94"/>
      <c r="R408" s="94"/>
      <c r="S408" s="874"/>
      <c r="T408" s="1068"/>
      <c r="U408" s="874"/>
      <c r="V408" s="874"/>
      <c r="W408" s="874"/>
      <c r="X408" s="874"/>
      <c r="Y408" s="874"/>
      <c r="AF408" s="874"/>
      <c r="AG408" s="874"/>
      <c r="AH408" s="874"/>
      <c r="AI408" s="953"/>
      <c r="AJ408" s="874"/>
      <c r="AK408" s="874"/>
      <c r="AL408" s="874"/>
      <c r="AM408" s="874"/>
      <c r="AN408" s="1068"/>
      <c r="AO408" s="874"/>
      <c r="AP408" s="874"/>
      <c r="AQ408" s="874"/>
      <c r="AR408" s="874"/>
      <c r="AS408" s="874"/>
      <c r="AT408" s="953"/>
      <c r="AU408" s="874"/>
      <c r="AV408" s="874"/>
      <c r="AW408" s="874"/>
      <c r="AX408" s="874"/>
      <c r="AY408" s="94"/>
      <c r="AZ408" s="94"/>
      <c r="BA408" s="94"/>
      <c r="BB408" s="1070"/>
      <c r="BC408" s="94"/>
      <c r="BD408" s="94"/>
      <c r="BE408" s="94"/>
      <c r="BF408" s="94"/>
      <c r="BG408" s="94"/>
      <c r="BH408" s="93"/>
      <c r="BI408" s="94"/>
      <c r="BJ408" s="94"/>
      <c r="BK408" s="94"/>
      <c r="BL408" s="94"/>
      <c r="BM408" s="94"/>
      <c r="BN408" s="1226"/>
      <c r="BO408" s="858"/>
      <c r="BP408" s="858"/>
      <c r="BQ408" s="858"/>
      <c r="BR408" s="858"/>
      <c r="BS408" s="1173"/>
      <c r="BT408" s="858"/>
      <c r="BU408" s="858"/>
      <c r="BV408" s="858"/>
      <c r="BW408" s="858"/>
      <c r="BX408" s="858"/>
      <c r="BY408" s="937"/>
      <c r="BZ408" s="94"/>
      <c r="CA408" s="94"/>
      <c r="CB408" s="94"/>
      <c r="CC408" s="1070"/>
      <c r="CD408" s="94"/>
      <c r="CE408" s="94"/>
      <c r="CF408" s="94"/>
      <c r="CG408" s="94"/>
      <c r="CH408" s="94"/>
      <c r="CI408" s="94"/>
      <c r="CJ408" s="94"/>
      <c r="CK408" s="93"/>
      <c r="CL408" s="94"/>
      <c r="CM408" s="94"/>
      <c r="CN408" s="94"/>
      <c r="CO408" s="1070"/>
      <c r="CP408" s="94"/>
      <c r="CQ408" s="94"/>
      <c r="CR408" s="94"/>
      <c r="CS408" s="94"/>
      <c r="CT408" s="94"/>
      <c r="CU408" s="93"/>
      <c r="CV408" s="94"/>
      <c r="CW408" s="94"/>
      <c r="CX408" s="1070"/>
      <c r="DD408" s="979"/>
      <c r="DE408" s="858"/>
      <c r="DF408" s="858"/>
      <c r="DG408" s="858"/>
      <c r="DH408" s="858"/>
      <c r="DI408" s="858"/>
      <c r="DJ408" s="858"/>
      <c r="DK408" s="858"/>
      <c r="DL408" s="1120"/>
      <c r="DM408" s="858"/>
      <c r="DN408" s="858"/>
      <c r="DO408" s="858"/>
      <c r="DP408" s="858"/>
      <c r="DQ408" s="858"/>
      <c r="DR408" s="1006"/>
      <c r="DS408" s="858"/>
      <c r="DT408" s="858"/>
      <c r="DU408" s="858"/>
      <c r="DV408" s="858"/>
      <c r="DW408" s="858"/>
      <c r="DX408" s="1120"/>
      <c r="DY408" s="858"/>
      <c r="DZ408" s="858"/>
      <c r="EA408" s="858"/>
      <c r="EB408" s="858"/>
      <c r="EC408" s="858"/>
      <c r="ED408" s="93"/>
      <c r="EE408" s="858"/>
      <c r="EF408" s="858"/>
      <c r="EG408" s="858"/>
      <c r="EH408" s="858"/>
      <c r="EI408" s="858"/>
      <c r="EJ408" s="858"/>
      <c r="EK408" s="858"/>
      <c r="EL408" s="1120"/>
      <c r="EM408" s="858"/>
      <c r="EN408" s="858"/>
      <c r="ER408" s="1253"/>
      <c r="ES408" s="93"/>
      <c r="ET408" s="94"/>
      <c r="EU408" s="94"/>
      <c r="EV408" s="94"/>
      <c r="EW408" s="1131"/>
      <c r="EX408" s="197"/>
      <c r="EY408" s="262"/>
      <c r="EZ408" s="262"/>
      <c r="FA408" s="262"/>
      <c r="FB408" s="262"/>
      <c r="FC408" s="262"/>
      <c r="FD408" s="262"/>
      <c r="FE408" s="262"/>
      <c r="FF408" s="262"/>
      <c r="FG408" s="262"/>
      <c r="FH408" s="262"/>
      <c r="FI408" s="262"/>
      <c r="FJ408" s="262"/>
      <c r="FK408" s="262"/>
      <c r="FL408" s="262"/>
      <c r="FM408" s="262"/>
      <c r="FN408" s="262"/>
      <c r="FO408" s="262"/>
      <c r="FP408" s="262"/>
      <c r="FQ408" s="1387"/>
      <c r="FR408" s="834"/>
      <c r="FS408" s="834"/>
      <c r="FT408" s="834"/>
      <c r="FU408" s="834"/>
      <c r="FV408" s="834"/>
      <c r="FW408" s="834"/>
      <c r="FX408" s="834"/>
      <c r="FY408" s="834"/>
      <c r="FZ408" s="834"/>
      <c r="GA408" s="834"/>
      <c r="GB408" s="834"/>
      <c r="GC408" s="834"/>
      <c r="GD408" s="834"/>
      <c r="GE408" s="834"/>
      <c r="GF408" s="834"/>
      <c r="GG408" s="834"/>
      <c r="GH408" s="834"/>
      <c r="GI408" s="834"/>
      <c r="GJ408" s="834"/>
      <c r="GK408" s="834"/>
      <c r="GL408" s="834"/>
      <c r="GM408" s="59"/>
      <c r="HI408" s="834"/>
    </row>
    <row r="409" spans="1:217" s="60" customFormat="1" x14ac:dyDescent="0.25">
      <c r="A409" s="840" t="s">
        <v>728</v>
      </c>
      <c r="B409" s="639"/>
      <c r="C409" s="937"/>
      <c r="D409" s="94"/>
      <c r="E409" s="94"/>
      <c r="F409" s="94"/>
      <c r="G409" s="94"/>
      <c r="H409" s="874"/>
      <c r="I409" s="874"/>
      <c r="J409" s="874"/>
      <c r="K409" s="874"/>
      <c r="L409" s="874"/>
      <c r="M409" s="94"/>
      <c r="N409" s="94"/>
      <c r="O409" s="94"/>
      <c r="P409" s="94"/>
      <c r="Q409" s="94"/>
      <c r="R409" s="94"/>
      <c r="S409" s="874"/>
      <c r="T409" s="1068"/>
      <c r="U409" s="874"/>
      <c r="V409" s="874"/>
      <c r="W409" s="874"/>
      <c r="X409" s="874"/>
      <c r="Y409" s="874"/>
      <c r="AF409" s="874"/>
      <c r="AG409" s="874"/>
      <c r="AH409" s="874"/>
      <c r="AI409" s="953"/>
      <c r="AJ409" s="874"/>
      <c r="AK409" s="874"/>
      <c r="AL409" s="874"/>
      <c r="AM409" s="874"/>
      <c r="AN409" s="1068"/>
      <c r="AO409" s="874"/>
      <c r="AP409" s="874"/>
      <c r="AQ409" s="874"/>
      <c r="AR409" s="874"/>
      <c r="AS409" s="874"/>
      <c r="AT409" s="953"/>
      <c r="AU409" s="874"/>
      <c r="AV409" s="874"/>
      <c r="AW409" s="874"/>
      <c r="AX409" s="874"/>
      <c r="AY409" s="94"/>
      <c r="AZ409" s="94"/>
      <c r="BA409" s="94"/>
      <c r="BB409" s="1070"/>
      <c r="BC409" s="94"/>
      <c r="BD409" s="94"/>
      <c r="BE409" s="94"/>
      <c r="BF409" s="94"/>
      <c r="BG409" s="94"/>
      <c r="BH409" s="93"/>
      <c r="BI409" s="94"/>
      <c r="BJ409" s="94"/>
      <c r="BK409" s="94"/>
      <c r="BL409" s="94"/>
      <c r="BM409" s="94"/>
      <c r="BN409" s="1226"/>
      <c r="BO409" s="858">
        <v>0</v>
      </c>
      <c r="BP409" s="858"/>
      <c r="BQ409" s="858">
        <v>2.5841240948010075E-2</v>
      </c>
      <c r="BR409" s="858"/>
      <c r="BS409" s="1173"/>
      <c r="BT409" s="858"/>
      <c r="BU409" s="858"/>
      <c r="BV409" s="858"/>
      <c r="BW409" s="858"/>
      <c r="BX409" s="858"/>
      <c r="BY409" s="937"/>
      <c r="BZ409" s="94"/>
      <c r="CA409" s="94"/>
      <c r="CB409" s="94"/>
      <c r="CC409" s="1070"/>
      <c r="CD409" s="94"/>
      <c r="CE409" s="94"/>
      <c r="CF409" s="94"/>
      <c r="CG409" s="94"/>
      <c r="CH409" s="94"/>
      <c r="CI409" s="94"/>
      <c r="CJ409" s="94"/>
      <c r="CK409" s="93"/>
      <c r="CL409" s="94"/>
      <c r="CM409" s="94"/>
      <c r="CN409" s="94"/>
      <c r="CO409" s="1070"/>
      <c r="CP409" s="94"/>
      <c r="CQ409" s="94"/>
      <c r="CR409" s="94"/>
      <c r="CS409" s="94"/>
      <c r="CT409" s="94"/>
      <c r="CU409" s="93"/>
      <c r="CV409" s="94"/>
      <c r="CW409" s="94"/>
      <c r="CX409" s="1070"/>
      <c r="DD409" s="979"/>
      <c r="DE409" s="858">
        <v>0</v>
      </c>
      <c r="DF409" s="858">
        <v>0</v>
      </c>
      <c r="DG409" s="858"/>
      <c r="DH409" s="858">
        <v>0</v>
      </c>
      <c r="DI409" s="858">
        <v>0</v>
      </c>
      <c r="DJ409" s="858"/>
      <c r="DK409" s="858">
        <v>0</v>
      </c>
      <c r="DL409" s="1120">
        <v>0</v>
      </c>
      <c r="DM409" s="858"/>
      <c r="DN409" s="858"/>
      <c r="DO409" s="858"/>
      <c r="DP409" s="858"/>
      <c r="DQ409" s="858"/>
      <c r="DR409" s="1006">
        <v>0</v>
      </c>
      <c r="DS409" s="858">
        <v>3.7993059756834494E-2</v>
      </c>
      <c r="DT409" s="858">
        <v>3.6850628883447867E-2</v>
      </c>
      <c r="DU409" s="858">
        <v>0</v>
      </c>
      <c r="DV409" s="858">
        <v>0</v>
      </c>
      <c r="DW409" s="858"/>
      <c r="DX409" s="1120">
        <v>0</v>
      </c>
      <c r="DY409" s="858"/>
      <c r="DZ409" s="858"/>
      <c r="EA409" s="858"/>
      <c r="EB409" s="858"/>
      <c r="EC409" s="858"/>
      <c r="ED409" s="93"/>
      <c r="EE409" s="858">
        <v>0</v>
      </c>
      <c r="EF409" s="858">
        <v>0</v>
      </c>
      <c r="EG409" s="858"/>
      <c r="EH409" s="858"/>
      <c r="EI409" s="858">
        <v>0</v>
      </c>
      <c r="EJ409" s="858">
        <v>0</v>
      </c>
      <c r="EK409" s="858"/>
      <c r="EL409" s="1120"/>
      <c r="EM409" s="858"/>
      <c r="EN409" s="858"/>
      <c r="ER409" s="1253"/>
      <c r="ES409" s="93"/>
      <c r="ET409" s="94"/>
      <c r="EU409" s="94"/>
      <c r="EV409" s="94"/>
      <c r="EW409" s="1131"/>
      <c r="EX409" s="840" t="s">
        <v>728</v>
      </c>
      <c r="EY409" s="262"/>
      <c r="EZ409" s="262"/>
      <c r="FA409" s="262"/>
      <c r="FB409" s="262"/>
      <c r="FC409" s="262"/>
      <c r="FD409" s="262"/>
      <c r="FE409" s="262"/>
      <c r="FF409" s="262"/>
      <c r="FG409" s="262"/>
      <c r="FH409" s="262"/>
      <c r="FI409" s="262"/>
      <c r="FJ409" s="262"/>
      <c r="FK409" s="262"/>
      <c r="FL409" s="262"/>
      <c r="FM409" s="262"/>
      <c r="FN409" s="262"/>
      <c r="FO409" s="262"/>
      <c r="FP409" s="262"/>
      <c r="FQ409" s="1387"/>
      <c r="FR409" s="834"/>
      <c r="FS409" s="834"/>
      <c r="FT409" s="834"/>
      <c r="FU409" s="834"/>
      <c r="FV409" s="834"/>
      <c r="FW409" s="834"/>
      <c r="FX409" s="834"/>
      <c r="FY409" s="834"/>
      <c r="FZ409" s="834"/>
      <c r="GA409" s="834"/>
      <c r="GB409" s="834"/>
      <c r="GC409" s="834"/>
      <c r="GD409" s="834"/>
      <c r="GE409" s="834"/>
      <c r="GF409" s="834"/>
      <c r="GG409" s="834"/>
      <c r="GH409" s="834"/>
      <c r="GI409" s="834"/>
      <c r="GJ409" s="834"/>
      <c r="GK409" s="834"/>
      <c r="GL409" s="834"/>
      <c r="GM409" s="59"/>
      <c r="HI409" s="834"/>
    </row>
    <row r="410" spans="1:217" s="60" customFormat="1" x14ac:dyDescent="0.25">
      <c r="A410" s="197" t="s">
        <v>729</v>
      </c>
      <c r="B410" s="639"/>
      <c r="C410" s="937">
        <f>IF(C312=0,"",C$97*((C355*C312)+C356))</f>
        <v>2.3661422289965816E-4</v>
      </c>
      <c r="D410" s="94" t="str">
        <f t="shared" ref="D410:CO410" si="670">IF(D312=0,"",D$97*((D355*D312)+D356))</f>
        <v/>
      </c>
      <c r="E410" s="94">
        <f t="shared" si="670"/>
        <v>6.5927026818768017E-4</v>
      </c>
      <c r="F410" s="94">
        <f t="shared" ref="F410:M410" si="671">IF(F312=0,"",F$97*((F355*F312)+F356))</f>
        <v>9.5136116725736829E-4</v>
      </c>
      <c r="G410" s="94">
        <f t="shared" si="671"/>
        <v>3.402440397144834E-4</v>
      </c>
      <c r="H410" s="874">
        <f t="shared" si="671"/>
        <v>4.4791334594081455E-4</v>
      </c>
      <c r="I410" s="874">
        <f t="shared" si="671"/>
        <v>5.9335850308378231E-4</v>
      </c>
      <c r="J410" s="874">
        <f t="shared" si="671"/>
        <v>4.5490213708313556E-4</v>
      </c>
      <c r="K410" s="874">
        <f t="shared" si="671"/>
        <v>7.4205896037414715E-4</v>
      </c>
      <c r="L410" s="874">
        <f t="shared" si="671"/>
        <v>4.872872913819188E-4</v>
      </c>
      <c r="M410" s="94">
        <f t="shared" si="671"/>
        <v>4.1104646473155091E-4</v>
      </c>
      <c r="N410" s="94">
        <f t="shared" si="670"/>
        <v>7.9283864513623569E-4</v>
      </c>
      <c r="O410" s="94">
        <f t="shared" si="670"/>
        <v>5.7224266005451001E-4</v>
      </c>
      <c r="P410" s="94">
        <f t="shared" si="670"/>
        <v>5.7785791954623699E-4</v>
      </c>
      <c r="Q410" s="94">
        <f t="shared" si="670"/>
        <v>3.7988208197623917E-4</v>
      </c>
      <c r="R410" s="94">
        <f t="shared" si="670"/>
        <v>3.9218503666930228E-4</v>
      </c>
      <c r="S410" s="874">
        <f t="shared" si="670"/>
        <v>7.5354287527984324E-4</v>
      </c>
      <c r="T410" s="1068">
        <f t="shared" si="670"/>
        <v>6.7682814293121437E-4</v>
      </c>
      <c r="U410" s="874"/>
      <c r="V410" s="874"/>
      <c r="W410" s="874"/>
      <c r="X410" s="874"/>
      <c r="Y410" s="874"/>
      <c r="AF410" s="874"/>
      <c r="AG410" s="874"/>
      <c r="AH410" s="874"/>
      <c r="AI410" s="953">
        <f t="shared" si="670"/>
        <v>-2.2764387827041404E-5</v>
      </c>
      <c r="AJ410" s="874">
        <f t="shared" si="670"/>
        <v>-1.5265492140316903E-5</v>
      </c>
      <c r="AK410" s="874">
        <f t="shared" si="670"/>
        <v>-2.302233561523632E-5</v>
      </c>
      <c r="AL410" s="874">
        <f t="shared" si="670"/>
        <v>-2.6108561999497268E-5</v>
      </c>
      <c r="AM410" s="874">
        <f t="shared" si="670"/>
        <v>-2.4475655190604386E-5</v>
      </c>
      <c r="AN410" s="1068">
        <f t="shared" si="670"/>
        <v>-2.3696618893515946E-5</v>
      </c>
      <c r="AO410" s="874"/>
      <c r="AP410" s="874"/>
      <c r="AQ410" s="874"/>
      <c r="AR410" s="874"/>
      <c r="AS410" s="874"/>
      <c r="AT410" s="953">
        <f t="shared" si="670"/>
        <v>1.2629231437704756E-3</v>
      </c>
      <c r="AU410" s="874">
        <f t="shared" si="670"/>
        <v>9.7246627807380059E-4</v>
      </c>
      <c r="AV410" s="874">
        <f t="shared" si="670"/>
        <v>6.7528719875866057E-4</v>
      </c>
      <c r="AW410" s="874">
        <f t="shared" si="670"/>
        <v>9.6458968825144039E-4</v>
      </c>
      <c r="AX410" s="874">
        <f t="shared" si="670"/>
        <v>6.3792041834964609E-4</v>
      </c>
      <c r="AY410" s="94">
        <f t="shared" si="670"/>
        <v>5.1280551221667941E-4</v>
      </c>
      <c r="AZ410" s="94">
        <f t="shared" si="670"/>
        <v>9.3906148838287487E-4</v>
      </c>
      <c r="BA410" s="94">
        <f t="shared" si="670"/>
        <v>1.1587274093543109E-3</v>
      </c>
      <c r="BB410" s="1070">
        <f t="shared" si="670"/>
        <v>0</v>
      </c>
      <c r="BC410" s="94"/>
      <c r="BD410" s="94"/>
      <c r="BE410" s="94"/>
      <c r="BF410" s="94"/>
      <c r="BG410" s="94"/>
      <c r="BH410" s="93">
        <f t="shared" si="670"/>
        <v>2.0742760164418035E-3</v>
      </c>
      <c r="BI410" s="94">
        <f t="shared" si="670"/>
        <v>6.8105360029534321E-4</v>
      </c>
      <c r="BJ410" s="94">
        <f t="shared" si="670"/>
        <v>4.817202832392504E-4</v>
      </c>
      <c r="BK410" s="94">
        <f t="shared" si="670"/>
        <v>5.573727502604191E-4</v>
      </c>
      <c r="BL410" s="94">
        <f t="shared" si="670"/>
        <v>9.9029108996215266E-4</v>
      </c>
      <c r="BM410" s="94">
        <f>IF(BM312=0,"",BM$97*((BM355*BM312)+BM356))</f>
        <v>3.1449106281137666E-3</v>
      </c>
      <c r="BN410" s="1226">
        <f>IF(BN312=0,"",BN$97*((BN355*BN312)+BN356))</f>
        <v>1.0362947589225805E-3</v>
      </c>
      <c r="BO410" s="858">
        <v>7.783830904482554E-2</v>
      </c>
      <c r="BP410" s="858">
        <v>0.461955533063927</v>
      </c>
      <c r="BQ410" s="858">
        <v>0.35481557318042667</v>
      </c>
      <c r="BR410" s="858">
        <v>0.11155426220162529</v>
      </c>
      <c r="BS410" s="1173">
        <v>0.40032464325234152</v>
      </c>
      <c r="BT410" s="858"/>
      <c r="BU410" s="858"/>
      <c r="BV410" s="858"/>
      <c r="BW410" s="858"/>
      <c r="BX410" s="858"/>
      <c r="BY410" s="937">
        <f t="shared" si="670"/>
        <v>1.0169795423392873E-3</v>
      </c>
      <c r="BZ410" s="94">
        <f t="shared" si="670"/>
        <v>1.019126967778998E-3</v>
      </c>
      <c r="CA410" s="94">
        <f t="shared" si="670"/>
        <v>8.6833701644744611E-4</v>
      </c>
      <c r="CB410" s="94">
        <f t="shared" si="670"/>
        <v>7.7580830515770987E-4</v>
      </c>
      <c r="CC410" s="1070">
        <f t="shared" si="670"/>
        <v>1.1332198784414758E-3</v>
      </c>
      <c r="CD410" s="94"/>
      <c r="CE410" s="94"/>
      <c r="CF410" s="94"/>
      <c r="CG410" s="94"/>
      <c r="CH410" s="94"/>
      <c r="CI410" s="94"/>
      <c r="CJ410" s="94"/>
      <c r="CK410" s="93">
        <f t="shared" si="670"/>
        <v>-1.154909915321579E-4</v>
      </c>
      <c r="CL410" s="94">
        <f>IF(CL312=0,"",CL$97*((CL355*CL312)+CL356))</f>
        <v>2.0959138879280458E-4</v>
      </c>
      <c r="CM410" s="94">
        <f t="shared" si="670"/>
        <v>-6.2840978898388186E-5</v>
      </c>
      <c r="CN410" s="94">
        <f t="shared" si="670"/>
        <v>-4.6244773810671802E-6</v>
      </c>
      <c r="CO410" s="1070">
        <f t="shared" si="670"/>
        <v>-7.4941209355589952E-5</v>
      </c>
      <c r="CP410" s="94"/>
      <c r="CQ410" s="94"/>
      <c r="CR410" s="94"/>
      <c r="CS410" s="94"/>
      <c r="CT410" s="94"/>
      <c r="CU410" s="93">
        <f>IF(CU312=0,"",CU$97*((CU355*CU312)+CU356))</f>
        <v>3.2645900717990354E-3</v>
      </c>
      <c r="CV410" s="94">
        <f t="shared" ref="CV410" si="672">IF(CV312=0,"",CV$97*((CV355*CV312)+CV356))</f>
        <v>6.036777703247844E-5</v>
      </c>
      <c r="CW410" s="94">
        <f>IF(CW312=0,"",CW$97*((CW355*CW312)+CW356))</f>
        <v>4.4647147427604728E-3</v>
      </c>
      <c r="CX410" s="1070">
        <f>IF(CX312=0,"",CX$97*((CX355*CX312)+CX356))</f>
        <v>2.2188979173863709E-3</v>
      </c>
      <c r="DD410" s="979"/>
      <c r="DE410" s="858">
        <v>0.18670180329733324</v>
      </c>
      <c r="DF410" s="858">
        <v>5.7783959958236028E-2</v>
      </c>
      <c r="DG410" s="858">
        <v>5.8973281654846541E-3</v>
      </c>
      <c r="DH410" s="858">
        <v>3.252849414641365E-3</v>
      </c>
      <c r="DI410" s="858">
        <v>1.4485635412177789E-2</v>
      </c>
      <c r="DJ410" s="858">
        <v>0.12282292953717144</v>
      </c>
      <c r="DK410" s="858">
        <v>3.1193100991237635E-2</v>
      </c>
      <c r="DL410" s="1120">
        <v>0.73277277079450776</v>
      </c>
      <c r="DM410" s="858"/>
      <c r="DN410" s="858"/>
      <c r="DO410" s="858"/>
      <c r="DP410" s="858"/>
      <c r="DQ410" s="858"/>
      <c r="DR410" s="1006">
        <v>1.3364712990029655</v>
      </c>
      <c r="DS410" s="858">
        <v>0.52612317948993803</v>
      </c>
      <c r="DT410" s="858">
        <v>2.7336927877585211</v>
      </c>
      <c r="DU410" s="858">
        <v>1.1713925799119016</v>
      </c>
      <c r="DV410" s="858">
        <v>1.0037074887506428</v>
      </c>
      <c r="DW410" s="858">
        <v>5.0319810887059321E-2</v>
      </c>
      <c r="DX410" s="1120">
        <v>0.19376564472115249</v>
      </c>
      <c r="DY410" s="858"/>
      <c r="DZ410" s="858"/>
      <c r="EA410" s="858"/>
      <c r="EB410" s="858"/>
      <c r="EC410" s="858"/>
      <c r="ED410" s="93">
        <f>IF(ED312=0,"",ED$97*((ED355*ED312)+ED356))</f>
        <v>1.0486947520804606E-3</v>
      </c>
      <c r="EE410" s="858">
        <v>0.83265214975395319</v>
      </c>
      <c r="EF410" s="858">
        <v>0.26034408861780484</v>
      </c>
      <c r="EG410" s="858">
        <v>0.47565768444999457</v>
      </c>
      <c r="EH410" s="858">
        <v>0.91275602758534946</v>
      </c>
      <c r="EI410" s="858">
        <v>0.19348547770362046</v>
      </c>
      <c r="EJ410" s="858">
        <v>5.5697848737892616E-2</v>
      </c>
      <c r="EK410" s="858">
        <v>0.74175681940458293</v>
      </c>
      <c r="EL410" s="1120">
        <v>0.75000975608539933</v>
      </c>
      <c r="EM410" s="858"/>
      <c r="EN410" s="858"/>
      <c r="ER410" s="1253"/>
      <c r="ES410" s="93">
        <f>IF(ES312=0,"",ES$97*((ES355*ES312)+ES356))</f>
        <v>7.3344132259237039E-4</v>
      </c>
      <c r="ET410" s="94">
        <f>IF(ET312=0,"",ET$97*((ET355*ET312)+ET356))</f>
        <v>1.268727886695027E-3</v>
      </c>
      <c r="EU410" s="94">
        <f>IF(EU312=0,"",EU$97*((EU355*EU312)+EU356))</f>
        <v>1.1930793496387469E-4</v>
      </c>
      <c r="EV410" s="94"/>
      <c r="EW410" s="1131"/>
      <c r="EX410" s="197" t="s">
        <v>729</v>
      </c>
      <c r="EY410" s="262">
        <f t="shared" ref="EY410:FO410" si="673">IF(EY312=0,"",EY$97*((EY355*EY312)+EY356))</f>
        <v>5.688758244116063E-4</v>
      </c>
      <c r="EZ410" s="262">
        <f t="shared" si="673"/>
        <v>9.3965445431537661E-4</v>
      </c>
      <c r="FA410" s="262">
        <f t="shared" si="673"/>
        <v>3.2556941996915716E-4</v>
      </c>
      <c r="FB410" s="262">
        <f t="shared" si="673"/>
        <v>1.3023415184997993E-3</v>
      </c>
      <c r="FC410" s="262">
        <f t="shared" si="673"/>
        <v>2.1378465765641659E-4</v>
      </c>
      <c r="FD410" s="262">
        <f t="shared" si="673"/>
        <v>3.4666153296400806E-4</v>
      </c>
      <c r="FE410" s="262">
        <f t="shared" si="673"/>
        <v>2.4696331099740552E-3</v>
      </c>
      <c r="FF410" s="262">
        <f t="shared" si="673"/>
        <v>4.0204748977776738E-4</v>
      </c>
      <c r="FG410" s="262">
        <f t="shared" si="673"/>
        <v>1.9226721242304403E-4</v>
      </c>
      <c r="FH410" s="262">
        <f t="shared" si="673"/>
        <v>4.8238839918663301E-4</v>
      </c>
      <c r="FI410" s="262">
        <f t="shared" si="673"/>
        <v>3.7147266562737296E-4</v>
      </c>
      <c r="FJ410" s="262">
        <f t="shared" si="673"/>
        <v>2.6702966487048832E-4</v>
      </c>
      <c r="FK410" s="262">
        <f t="shared" si="673"/>
        <v>4.2164872246283592E-4</v>
      </c>
      <c r="FL410" s="262">
        <f t="shared" si="673"/>
        <v>-1.8612543912284038E-5</v>
      </c>
      <c r="FM410" s="262">
        <f t="shared" si="673"/>
        <v>2.411735766902164E-4</v>
      </c>
      <c r="FN410" s="262">
        <f t="shared" si="673"/>
        <v>3.1445993790075381E-4</v>
      </c>
      <c r="FO410" s="262">
        <f t="shared" si="673"/>
        <v>3.5483640656289503E-4</v>
      </c>
      <c r="FP410" s="262" t="str">
        <f t="shared" ref="FP410:FQ410" si="674">IF(FP312=0,"",FP$97*((FP355*FP312)+FP356))</f>
        <v/>
      </c>
      <c r="FQ410" s="1387" t="str">
        <f t="shared" si="674"/>
        <v/>
      </c>
      <c r="FR410" s="834" t="str">
        <f t="shared" ref="FR410:GL410" si="675">IF(FR312=0,"",FR$97*((FR355*FR312)+FR356))</f>
        <v/>
      </c>
      <c r="FS410" s="834" t="str">
        <f t="shared" si="675"/>
        <v/>
      </c>
      <c r="FT410" s="834" t="str">
        <f t="shared" si="675"/>
        <v/>
      </c>
      <c r="FU410" s="834" t="str">
        <f t="shared" si="675"/>
        <v/>
      </c>
      <c r="FV410" s="834" t="str">
        <f t="shared" si="675"/>
        <v/>
      </c>
      <c r="FW410" s="834" t="str">
        <f t="shared" si="675"/>
        <v/>
      </c>
      <c r="FX410" s="834" t="str">
        <f t="shared" si="675"/>
        <v/>
      </c>
      <c r="FY410" s="834" t="str">
        <f t="shared" si="675"/>
        <v/>
      </c>
      <c r="FZ410" s="834" t="str">
        <f t="shared" si="675"/>
        <v/>
      </c>
      <c r="GA410" s="834" t="str">
        <f t="shared" si="675"/>
        <v/>
      </c>
      <c r="GB410" s="834" t="str">
        <f t="shared" si="675"/>
        <v/>
      </c>
      <c r="GC410" s="834" t="str">
        <f t="shared" si="675"/>
        <v/>
      </c>
      <c r="GD410" s="834" t="str">
        <f t="shared" si="675"/>
        <v/>
      </c>
      <c r="GE410" s="834" t="str">
        <f t="shared" si="675"/>
        <v/>
      </c>
      <c r="GF410" s="834" t="str">
        <f t="shared" si="675"/>
        <v/>
      </c>
      <c r="GG410" s="834" t="str">
        <f t="shared" si="675"/>
        <v/>
      </c>
      <c r="GH410" s="834" t="str">
        <f t="shared" si="675"/>
        <v/>
      </c>
      <c r="GI410" s="834" t="str">
        <f t="shared" si="675"/>
        <v/>
      </c>
      <c r="GJ410" s="834" t="str">
        <f t="shared" si="675"/>
        <v/>
      </c>
      <c r="GK410" s="834" t="str">
        <f t="shared" si="675"/>
        <v/>
      </c>
      <c r="GL410" s="834" t="str">
        <f t="shared" si="675"/>
        <v/>
      </c>
      <c r="GM410" s="59">
        <f t="shared" ref="GM410:HH410" si="676">IF(GM312=0,"",GM$97*((GM355*GM312)+GM356))</f>
        <v>9.7279732864105021E-4</v>
      </c>
      <c r="GN410" s="60">
        <f t="shared" si="676"/>
        <v>7.6477308276552659E-4</v>
      </c>
      <c r="GO410" s="60">
        <f t="shared" si="676"/>
        <v>1.424525196880415E-3</v>
      </c>
      <c r="GP410" s="60">
        <f t="shared" si="676"/>
        <v>3.6317463958210848E-4</v>
      </c>
      <c r="GQ410" s="60">
        <f t="shared" si="676"/>
        <v>7.5118741811789334E-4</v>
      </c>
      <c r="GR410" s="60">
        <f t="shared" si="676"/>
        <v>1.2079386853525173E-3</v>
      </c>
      <c r="GS410" s="60">
        <f t="shared" si="676"/>
        <v>1.5251940871576703E-3</v>
      </c>
      <c r="GT410" s="60">
        <f t="shared" si="676"/>
        <v>9.258231969980523E-4</v>
      </c>
      <c r="GU410" s="60">
        <f t="shared" si="676"/>
        <v>1.5482282190440908E-3</v>
      </c>
      <c r="GV410" s="60">
        <f t="shared" si="676"/>
        <v>5.6657169578783531E-4</v>
      </c>
      <c r="GW410" s="60">
        <f t="shared" si="676"/>
        <v>7.837823928042851E-4</v>
      </c>
      <c r="GX410" s="60">
        <f t="shared" si="676"/>
        <v>1.0701857658281019E-3</v>
      </c>
      <c r="GY410" s="60">
        <f t="shared" si="676"/>
        <v>1.1320998438152324E-3</v>
      </c>
      <c r="GZ410" s="60" t="e">
        <f t="shared" si="676"/>
        <v>#DIV/0!</v>
      </c>
      <c r="HA410" s="60">
        <f t="shared" si="676"/>
        <v>1.1981427375600861E-3</v>
      </c>
      <c r="HB410" s="60">
        <f t="shared" si="676"/>
        <v>6.2316604856665013E-4</v>
      </c>
      <c r="HC410" s="60">
        <f t="shared" si="676"/>
        <v>5.9829028772332565E-4</v>
      </c>
      <c r="HD410" s="60">
        <f t="shared" si="676"/>
        <v>7.3291438227817492E-4</v>
      </c>
      <c r="HE410" s="60">
        <f t="shared" si="676"/>
        <v>5.4588180901053783E-4</v>
      </c>
      <c r="HF410" s="60">
        <f t="shared" si="676"/>
        <v>2.5141634918581575E-4</v>
      </c>
      <c r="HG410" s="60" t="e">
        <f t="shared" si="676"/>
        <v>#DIV/0!</v>
      </c>
      <c r="HH410" s="60" t="e">
        <f t="shared" si="676"/>
        <v>#DIV/0!</v>
      </c>
      <c r="HI410" s="834" t="str">
        <f>IF(HI312=0,"",HI$97*((HI355*HI312)+HI356))</f>
        <v/>
      </c>
    </row>
    <row r="411" spans="1:217" s="60" customFormat="1" x14ac:dyDescent="0.25">
      <c r="A411" s="197" t="s">
        <v>730</v>
      </c>
      <c r="B411" s="639"/>
      <c r="C411" s="937" t="str">
        <f>IF(C313=0,"",C$97*((C357*C313)+C358))</f>
        <v/>
      </c>
      <c r="D411" s="94">
        <f t="shared" ref="D411:CO411" si="677">IF(D313=0,"",D$97*((D357*D313)+D358))</f>
        <v>4.0387931088199739E-4</v>
      </c>
      <c r="E411" s="94">
        <f t="shared" si="677"/>
        <v>6.5372348644697769E-4</v>
      </c>
      <c r="F411" s="94">
        <f t="shared" ref="F411:M411" si="678">IF(F313=0,"",F$97*((F357*F313)+F358))</f>
        <v>9.7547324875805889E-4</v>
      </c>
      <c r="G411" s="94">
        <f t="shared" si="678"/>
        <v>3.2024789133512741E-4</v>
      </c>
      <c r="H411" s="874">
        <f t="shared" si="678"/>
        <v>4.5778830959297337E-4</v>
      </c>
      <c r="I411" s="874">
        <f t="shared" si="678"/>
        <v>5.3040540528709909E-4</v>
      </c>
      <c r="J411" s="874">
        <f t="shared" si="678"/>
        <v>3.4808654713453473E-4</v>
      </c>
      <c r="K411" s="874">
        <f t="shared" si="678"/>
        <v>6.3018597314303264E-4</v>
      </c>
      <c r="L411" s="874">
        <f t="shared" si="678"/>
        <v>3.6602290746117692E-4</v>
      </c>
      <c r="M411" s="94">
        <f t="shared" si="678"/>
        <v>4.8253364083786113E-4</v>
      </c>
      <c r="N411" s="94">
        <f t="shared" si="677"/>
        <v>6.6704812540783001E-4</v>
      </c>
      <c r="O411" s="94">
        <f t="shared" si="677"/>
        <v>5.7886190669587264E-4</v>
      </c>
      <c r="P411" s="94">
        <f t="shared" si="677"/>
        <v>4.8284293424738267E-4</v>
      </c>
      <c r="Q411" s="94">
        <f t="shared" si="677"/>
        <v>3.9064003621645148E-4</v>
      </c>
      <c r="R411" s="94">
        <f t="shared" si="677"/>
        <v>4.5583847459389123E-4</v>
      </c>
      <c r="S411" s="874">
        <f t="shared" si="677"/>
        <v>6.3628553075795191E-4</v>
      </c>
      <c r="T411" s="1068">
        <f t="shared" si="677"/>
        <v>3.2103641615576802E-4</v>
      </c>
      <c r="U411" s="874"/>
      <c r="V411" s="874"/>
      <c r="W411" s="874"/>
      <c r="X411" s="874"/>
      <c r="Y411" s="874"/>
      <c r="AF411" s="874"/>
      <c r="AG411" s="874"/>
      <c r="AH411" s="874"/>
      <c r="AI411" s="953" t="str">
        <f t="shared" si="677"/>
        <v/>
      </c>
      <c r="AJ411" s="874" t="str">
        <f t="shared" si="677"/>
        <v/>
      </c>
      <c r="AK411" s="874" t="str">
        <f t="shared" si="677"/>
        <v/>
      </c>
      <c r="AL411" s="874" t="str">
        <f t="shared" si="677"/>
        <v/>
      </c>
      <c r="AM411" s="874" t="str">
        <f t="shared" si="677"/>
        <v/>
      </c>
      <c r="AN411" s="1068" t="str">
        <f t="shared" si="677"/>
        <v/>
      </c>
      <c r="AO411" s="874"/>
      <c r="AP411" s="874"/>
      <c r="AQ411" s="874"/>
      <c r="AR411" s="874"/>
      <c r="AS411" s="874"/>
      <c r="AT411" s="953">
        <f t="shared" si="677"/>
        <v>1.0943509474919952E-3</v>
      </c>
      <c r="AU411" s="874">
        <f t="shared" si="677"/>
        <v>8.3582524300514693E-4</v>
      </c>
      <c r="AV411" s="874">
        <f t="shared" si="677"/>
        <v>4.8068783901246995E-4</v>
      </c>
      <c r="AW411" s="874">
        <f t="shared" si="677"/>
        <v>6.6681257393849029E-4</v>
      </c>
      <c r="AX411" s="874">
        <f t="shared" si="677"/>
        <v>6.0094705043342318E-4</v>
      </c>
      <c r="AY411" s="94">
        <f t="shared" si="677"/>
        <v>5.1254603567944812E-4</v>
      </c>
      <c r="AZ411" s="94">
        <f t="shared" si="677"/>
        <v>6.630415571742507E-4</v>
      </c>
      <c r="BA411" s="94">
        <f t="shared" si="677"/>
        <v>7.6782333397366789E-4</v>
      </c>
      <c r="BB411" s="1070">
        <f t="shared" si="677"/>
        <v>0</v>
      </c>
      <c r="BC411" s="94"/>
      <c r="BD411" s="94"/>
      <c r="BE411" s="94"/>
      <c r="BF411" s="94"/>
      <c r="BG411" s="94"/>
      <c r="BH411" s="93">
        <f t="shared" si="677"/>
        <v>1.7856339595648245E-3</v>
      </c>
      <c r="BI411" s="94">
        <f t="shared" si="677"/>
        <v>6.4429564506287033E-4</v>
      </c>
      <c r="BJ411" s="94">
        <f t="shared" si="677"/>
        <v>4.9279236426888636E-4</v>
      </c>
      <c r="BK411" s="94">
        <f t="shared" si="677"/>
        <v>4.9219260545389873E-4</v>
      </c>
      <c r="BL411" s="94">
        <f t="shared" si="677"/>
        <v>6.956151363423326E-3</v>
      </c>
      <c r="BM411" s="94">
        <f>IF(BM313=0,"",BM$97*((BM357*BM313)+BM358))</f>
        <v>2.6454556086346137E-3</v>
      </c>
      <c r="BN411" s="1226">
        <f>IF(BN313=0,"",BN$97*((BN357*BN313)+BN358))</f>
        <v>8.0346567535419168E-4</v>
      </c>
      <c r="BO411" s="858">
        <v>0</v>
      </c>
      <c r="BP411" s="858">
        <v>0</v>
      </c>
      <c r="BQ411" s="858">
        <v>0</v>
      </c>
      <c r="BR411" s="858">
        <v>0</v>
      </c>
      <c r="BS411" s="1173">
        <v>0</v>
      </c>
      <c r="BT411" s="858"/>
      <c r="BU411" s="858"/>
      <c r="BV411" s="858"/>
      <c r="BW411" s="858"/>
      <c r="BX411" s="858"/>
      <c r="BY411" s="937">
        <f t="shared" si="677"/>
        <v>7.8795750830737302E-4</v>
      </c>
      <c r="BZ411" s="94">
        <f t="shared" si="677"/>
        <v>5.9890148618065768E-4</v>
      </c>
      <c r="CA411" s="94">
        <f t="shared" si="677"/>
        <v>5.77011027818907E-4</v>
      </c>
      <c r="CB411" s="94">
        <f t="shared" si="677"/>
        <v>5.2702929280160678E-4</v>
      </c>
      <c r="CC411" s="1070">
        <f t="shared" si="677"/>
        <v>1.0071529698790378E-3</v>
      </c>
      <c r="CD411" s="94"/>
      <c r="CE411" s="94"/>
      <c r="CF411" s="94"/>
      <c r="CG411" s="94"/>
      <c r="CH411" s="94"/>
      <c r="CI411" s="94"/>
      <c r="CJ411" s="94"/>
      <c r="CK411" s="93">
        <f t="shared" si="677"/>
        <v>5.929762332137528E-5</v>
      </c>
      <c r="CL411" s="94">
        <f>IF(CL313=0,"",CL$97*((CL357*CL313)+CL358))</f>
        <v>2.1119220851575842E-4</v>
      </c>
      <c r="CM411" s="94">
        <f t="shared" si="677"/>
        <v>9.8534326015652546E-5</v>
      </c>
      <c r="CN411" s="94">
        <f t="shared" si="677"/>
        <v>1.2637885790038353E-4</v>
      </c>
      <c r="CO411" s="1070">
        <f t="shared" si="677"/>
        <v>1.1604589147635915E-4</v>
      </c>
      <c r="CP411" s="94"/>
      <c r="CQ411" s="94"/>
      <c r="CR411" s="94"/>
      <c r="CS411" s="94"/>
      <c r="CT411" s="94"/>
      <c r="CU411" s="93">
        <f>IF(CU313=0,"",CU$97*((CU357*CU313)+CU358))</f>
        <v>3.4163561741645644E-3</v>
      </c>
      <c r="CV411" s="94">
        <f t="shared" ref="CV411" si="679">IF(CV313=0,"",CV$97*((CV357*CV313)+CV358))</f>
        <v>2.6352483132059624E-4</v>
      </c>
      <c r="CW411" s="94">
        <f>IF(CW313=0,"",CW$97*((CW357*CW313)+CW358))</f>
        <v>4.5850161405063252E-3</v>
      </c>
      <c r="CX411" s="1070">
        <f>IF(CX313=0,"",CX$97*((CX357*CX313)+CX358))</f>
        <v>2.3890344260281402E-3</v>
      </c>
      <c r="DD411" s="979"/>
      <c r="DE411" s="858">
        <v>0</v>
      </c>
      <c r="DF411" s="858">
        <v>0</v>
      </c>
      <c r="DG411" s="858">
        <v>0</v>
      </c>
      <c r="DH411" s="858">
        <v>0</v>
      </c>
      <c r="DI411" s="858">
        <v>0</v>
      </c>
      <c r="DJ411" s="858">
        <v>0</v>
      </c>
      <c r="DK411" s="858">
        <v>0</v>
      </c>
      <c r="DL411" s="1120">
        <v>0</v>
      </c>
      <c r="DM411" s="858"/>
      <c r="DN411" s="858"/>
      <c r="DO411" s="858"/>
      <c r="DP411" s="858"/>
      <c r="DQ411" s="858"/>
      <c r="DR411" s="1006">
        <v>1.3196074829494528</v>
      </c>
      <c r="DS411" s="858">
        <v>0.60701862254436845</v>
      </c>
      <c r="DT411" s="858">
        <v>2.7040669772016117</v>
      </c>
      <c r="DU411" s="858">
        <v>1.2499248952941855</v>
      </c>
      <c r="DV411" s="858">
        <v>1.0138773439557665</v>
      </c>
      <c r="DW411" s="858">
        <v>0.14485370995403507</v>
      </c>
      <c r="DX411" s="1120">
        <v>0.26638019001060975</v>
      </c>
      <c r="DY411" s="858"/>
      <c r="DZ411" s="858"/>
      <c r="EA411" s="858"/>
      <c r="EB411" s="858"/>
      <c r="EC411" s="858"/>
      <c r="ED411" s="93">
        <f>IF(ED313=0,"",ED$97*((ED357*ED313)+ED358))</f>
        <v>7.1585037201409322E-4</v>
      </c>
      <c r="EE411" s="858">
        <v>0.9043437088406826</v>
      </c>
      <c r="EF411" s="858">
        <v>0.27550446162539433</v>
      </c>
      <c r="EG411" s="858">
        <v>0.56103103656684139</v>
      </c>
      <c r="EH411" s="858">
        <v>0.9797130947105932</v>
      </c>
      <c r="EI411" s="858">
        <v>0.24764835404178703</v>
      </c>
      <c r="EJ411" s="858">
        <v>0.15471229911862588</v>
      </c>
      <c r="EK411" s="858">
        <v>0.80185063481208274</v>
      </c>
      <c r="EL411" s="1120">
        <v>0.80982793489231752</v>
      </c>
      <c r="EM411" s="858"/>
      <c r="EN411" s="858"/>
      <c r="ER411" s="1253"/>
      <c r="ES411" s="93">
        <f>IF(ES313=0,"",ES$97*((ES357*ES313)+ES358))</f>
        <v>8.2433633293460009E-4</v>
      </c>
      <c r="ET411" s="94">
        <f>IF(ET313=0,"",ET$97*((ET357*ET313)+ET358))</f>
        <v>1.4340169545706911E-3</v>
      </c>
      <c r="EU411" s="94">
        <f>IF(EU313=0,"",EU$97*((EU357*EU313)+EU358))</f>
        <v>2.741627584710293E-4</v>
      </c>
      <c r="EV411" s="94"/>
      <c r="EW411" s="1131"/>
      <c r="EX411" s="197" t="s">
        <v>730</v>
      </c>
      <c r="EY411" s="262">
        <f t="shared" ref="EY411:FO411" si="680">IF(EY313=0,"",EY$97*((EY357*EY313)+EY358))</f>
        <v>5.7744559889559761E-4</v>
      </c>
      <c r="EZ411" s="262">
        <f t="shared" si="680"/>
        <v>7.37968985852235E-4</v>
      </c>
      <c r="FA411" s="262">
        <f t="shared" si="680"/>
        <v>2.4008622063420647E-4</v>
      </c>
      <c r="FB411" s="262">
        <f t="shared" si="680"/>
        <v>1.08446398403744E-3</v>
      </c>
      <c r="FC411" s="262">
        <f t="shared" si="680"/>
        <v>1.2344853917636817E-4</v>
      </c>
      <c r="FD411" s="262">
        <f t="shared" si="680"/>
        <v>2.7255061736998346E-4</v>
      </c>
      <c r="FE411" s="262">
        <f t="shared" si="680"/>
        <v>3.3872470672777167E-3</v>
      </c>
      <c r="FF411" s="262">
        <f t="shared" si="680"/>
        <v>2.9520857341473668E-4</v>
      </c>
      <c r="FG411" s="262">
        <f t="shared" si="680"/>
        <v>1.0603409345949941E-4</v>
      </c>
      <c r="FH411" s="262">
        <f t="shared" si="680"/>
        <v>2.0140039145091537E-4</v>
      </c>
      <c r="FI411" s="262">
        <f t="shared" si="680"/>
        <v>2.1176355581569952E-4</v>
      </c>
      <c r="FJ411" s="262">
        <f t="shared" si="680"/>
        <v>1.5911711120597061E-4</v>
      </c>
      <c r="FK411" s="262">
        <f t="shared" si="680"/>
        <v>2.6228296907575494E-4</v>
      </c>
      <c r="FL411" s="262">
        <f t="shared" si="680"/>
        <v>-1.0822465251479377E-4</v>
      </c>
      <c r="FM411" s="262">
        <f t="shared" si="680"/>
        <v>1.1767981920116485E-4</v>
      </c>
      <c r="FN411" s="262">
        <f t="shared" si="680"/>
        <v>2.254496898615933E-4</v>
      </c>
      <c r="FO411" s="262">
        <f t="shared" si="680"/>
        <v>1.5945376154674642E-4</v>
      </c>
      <c r="FP411" s="262" t="str">
        <f t="shared" ref="FP411:FQ411" si="681">IF(FP313=0,"",FP$97*((FP357*FP313)+FP358))</f>
        <v/>
      </c>
      <c r="FQ411" s="1387" t="str">
        <f t="shared" si="681"/>
        <v/>
      </c>
      <c r="FR411" s="834">
        <f t="shared" ref="FR411:GL411" si="682">IF(FR313=0,"",FR$97*((FR357*FR313)+FR358))</f>
        <v>1.2874622195811698E-4</v>
      </c>
      <c r="FS411" s="834">
        <f t="shared" si="682"/>
        <v>4.2525650647549245E-4</v>
      </c>
      <c r="FT411" s="834">
        <f t="shared" si="682"/>
        <v>2.03596694228277E-4</v>
      </c>
      <c r="FU411" s="834">
        <f t="shared" si="682"/>
        <v>2.0899559894732204E-4</v>
      </c>
      <c r="FV411" s="834">
        <f t="shared" si="682"/>
        <v>4.396884935598402E-5</v>
      </c>
      <c r="FW411" s="834">
        <f t="shared" si="682"/>
        <v>3.8177489821969126E-4</v>
      </c>
      <c r="FX411" s="834">
        <f t="shared" si="682"/>
        <v>2.6074392840492831E-4</v>
      </c>
      <c r="FY411" s="834">
        <f t="shared" si="682"/>
        <v>2.5520075163388222E-4</v>
      </c>
      <c r="FZ411" s="834">
        <f t="shared" si="682"/>
        <v>2.247446516050258E-4</v>
      </c>
      <c r="GA411" s="834">
        <f t="shared" si="682"/>
        <v>1.8750741058973827E-5</v>
      </c>
      <c r="GB411" s="834">
        <f t="shared" si="682"/>
        <v>2.8192554504151814E-4</v>
      </c>
      <c r="GC411" s="834">
        <f t="shared" si="682"/>
        <v>6.5374884973903988E-4</v>
      </c>
      <c r="GD411" s="834">
        <f t="shared" si="682"/>
        <v>6.9300878361132085E-4</v>
      </c>
      <c r="GE411" s="834">
        <f t="shared" si="682"/>
        <v>3.2866831155570539E-4</v>
      </c>
      <c r="GF411" s="834">
        <f t="shared" si="682"/>
        <v>1.6192963392039052E-4</v>
      </c>
      <c r="GG411" s="834">
        <f t="shared" si="682"/>
        <v>7.0127398526191207E-4</v>
      </c>
      <c r="GH411" s="834">
        <f t="shared" si="682"/>
        <v>1.5709080909286964E-4</v>
      </c>
      <c r="GI411" s="834">
        <f t="shared" si="682"/>
        <v>3.8012107883023279E-4</v>
      </c>
      <c r="GJ411" s="834">
        <f t="shared" si="682"/>
        <v>2.401927201088454E-4</v>
      </c>
      <c r="GK411" s="834">
        <f t="shared" si="682"/>
        <v>1.8572708264976237E-4</v>
      </c>
      <c r="GL411" s="834">
        <f t="shared" si="682"/>
        <v>1.746680559530899E-4</v>
      </c>
      <c r="GM411" s="59">
        <f t="shared" ref="GM411:HH411" si="683">IF(GM313=0,"",GM$97*((GM357*GM313)+GM358))</f>
        <v>1.011886109194571E-3</v>
      </c>
      <c r="GN411" s="60">
        <f t="shared" si="683"/>
        <v>8.4361567212993323E-4</v>
      </c>
      <c r="GO411" s="60">
        <f t="shared" si="683"/>
        <v>1.4322068396101476E-3</v>
      </c>
      <c r="GP411" s="60">
        <f t="shared" si="683"/>
        <v>2.5174290657340917E-4</v>
      </c>
      <c r="GQ411" s="60">
        <f t="shared" si="683"/>
        <v>8.9550722878654768E-4</v>
      </c>
      <c r="GR411" s="60">
        <f t="shared" si="683"/>
        <v>1.4952314763155648E-3</v>
      </c>
      <c r="GS411" s="60">
        <f t="shared" si="683"/>
        <v>1.7315884125141115E-3</v>
      </c>
      <c r="GT411" s="60">
        <f t="shared" si="683"/>
        <v>1.2379575250226903E-3</v>
      </c>
      <c r="GU411" s="60">
        <f t="shared" si="683"/>
        <v>1.8135018504241668E-3</v>
      </c>
      <c r="GV411" s="60">
        <f t="shared" si="683"/>
        <v>5.9300671538350675E-4</v>
      </c>
      <c r="GW411" s="60">
        <f t="shared" si="683"/>
        <v>8.7430383670427444E-4</v>
      </c>
      <c r="GX411" s="60">
        <f t="shared" si="683"/>
        <v>1.2775741914079258E-3</v>
      </c>
      <c r="GY411" s="60">
        <f t="shared" si="683"/>
        <v>1.3123830498839315E-3</v>
      </c>
      <c r="GZ411" s="60" t="e">
        <f t="shared" si="683"/>
        <v>#DIV/0!</v>
      </c>
      <c r="HA411" s="60">
        <f t="shared" si="683"/>
        <v>1.4160872593166683E-3</v>
      </c>
      <c r="HB411" s="60">
        <f t="shared" si="683"/>
        <v>8.1976776909895878E-4</v>
      </c>
      <c r="HC411" s="60">
        <f t="shared" si="683"/>
        <v>7.3469748686575082E-4</v>
      </c>
      <c r="HD411" s="60">
        <f t="shared" si="683"/>
        <v>1.0136883211140507E-3</v>
      </c>
      <c r="HE411" s="60">
        <f t="shared" si="683"/>
        <v>6.9103864175347203E-4</v>
      </c>
      <c r="HF411" s="60">
        <f t="shared" si="683"/>
        <v>2.7549438290590885E-4</v>
      </c>
      <c r="HG411" s="60" t="e">
        <f t="shared" si="683"/>
        <v>#DIV/0!</v>
      </c>
      <c r="HH411" s="60" t="e">
        <f t="shared" si="683"/>
        <v>#DIV/0!</v>
      </c>
      <c r="HI411" s="834">
        <f>IF(HI313=0,"",HI$97*((HI357*HI313)+HI358))</f>
        <v>7.0730851451951491E-4</v>
      </c>
    </row>
    <row r="412" spans="1:217" s="60" customFormat="1" x14ac:dyDescent="0.25">
      <c r="A412" s="66" t="s">
        <v>731</v>
      </c>
      <c r="B412" s="639"/>
      <c r="C412" s="937">
        <f>IF(C314=0,"",C$97*((C353*C314)+C354))</f>
        <v>7.1913667271167304E-4</v>
      </c>
      <c r="D412" s="94" t="str">
        <f t="shared" ref="D412:CO412" si="684">IF(D314=0,"",D$97*((D353*D314)+D354))</f>
        <v/>
      </c>
      <c r="E412" s="94">
        <f t="shared" si="684"/>
        <v>1.289799157554877E-3</v>
      </c>
      <c r="F412" s="94">
        <f t="shared" ref="F412:M412" si="685">IF(F314=0,"",F$97*((F353*F314)+F354))</f>
        <v>1.3938511602851677E-3</v>
      </c>
      <c r="G412" s="94">
        <f t="shared" si="685"/>
        <v>1.5085255780240652E-4</v>
      </c>
      <c r="H412" s="874">
        <f t="shared" si="685"/>
        <v>4.7458513259567893E-4</v>
      </c>
      <c r="I412" s="874">
        <f t="shared" si="685"/>
        <v>2.5362340498315673E-4</v>
      </c>
      <c r="J412" s="874">
        <f t="shared" si="685"/>
        <v>3.6842410105983325E-4</v>
      </c>
      <c r="K412" s="874">
        <f t="shared" si="685"/>
        <v>4.5008068553817506E-4</v>
      </c>
      <c r="L412" s="874">
        <f t="shared" si="685"/>
        <v>5.215052647903573E-4</v>
      </c>
      <c r="M412" s="94">
        <f t="shared" si="685"/>
        <v>6.5253443453675898E-4</v>
      </c>
      <c r="N412" s="94">
        <f t="shared" si="684"/>
        <v>1.2903891547802308E-3</v>
      </c>
      <c r="O412" s="94">
        <f t="shared" si="684"/>
        <v>1.0230031556366307E-3</v>
      </c>
      <c r="P412" s="94">
        <f t="shared" si="684"/>
        <v>4.8424298128857369E-4</v>
      </c>
      <c r="Q412" s="94">
        <f t="shared" si="684"/>
        <v>3.7016173627218811E-4</v>
      </c>
      <c r="R412" s="94">
        <f t="shared" si="684"/>
        <v>3.48349783701139E-4</v>
      </c>
      <c r="S412" s="874">
        <f t="shared" si="684"/>
        <v>4.8053210664080105E-4</v>
      </c>
      <c r="T412" s="1068">
        <f t="shared" si="684"/>
        <v>2.1203504660226072E-4</v>
      </c>
      <c r="U412" s="874"/>
      <c r="V412" s="874"/>
      <c r="W412" s="874"/>
      <c r="X412" s="874"/>
      <c r="Y412" s="874"/>
      <c r="AF412" s="874"/>
      <c r="AG412" s="874"/>
      <c r="AH412" s="874"/>
      <c r="AI412" s="953">
        <f t="shared" si="684"/>
        <v>1.7331636072391178E-4</v>
      </c>
      <c r="AJ412" s="874">
        <f t="shared" si="684"/>
        <v>9.6374383180448684E-5</v>
      </c>
      <c r="AK412" s="874">
        <f t="shared" si="684"/>
        <v>1.2242731856245949E-4</v>
      </c>
      <c r="AL412" s="874">
        <f t="shared" si="684"/>
        <v>1.1662670498918291E-4</v>
      </c>
      <c r="AM412" s="874">
        <f t="shared" si="684"/>
        <v>9.3405874642956739E-5</v>
      </c>
      <c r="AN412" s="1068">
        <f t="shared" si="684"/>
        <v>1.1949947158280321E-4</v>
      </c>
      <c r="AO412" s="874"/>
      <c r="AP412" s="874"/>
      <c r="AQ412" s="874"/>
      <c r="AR412" s="874"/>
      <c r="AS412" s="874"/>
      <c r="AT412" s="953">
        <f t="shared" si="684"/>
        <v>2.7508965359000779E-3</v>
      </c>
      <c r="AU412" s="874">
        <f t="shared" si="684"/>
        <v>1.1751180561000837E-3</v>
      </c>
      <c r="AV412" s="874">
        <f t="shared" si="684"/>
        <v>5.5553345328292713E-4</v>
      </c>
      <c r="AW412" s="874">
        <f t="shared" si="684"/>
        <v>1.0436442001816389E-3</v>
      </c>
      <c r="AX412" s="874">
        <f t="shared" si="684"/>
        <v>1.6420834224925712E-3</v>
      </c>
      <c r="AY412" s="94">
        <f t="shared" si="684"/>
        <v>5.846248499452876E-4</v>
      </c>
      <c r="AZ412" s="94">
        <f t="shared" si="684"/>
        <v>6.4678126453961073E-4</v>
      </c>
      <c r="BA412" s="94">
        <f t="shared" si="684"/>
        <v>1.5890401254227177E-3</v>
      </c>
      <c r="BB412" s="1070">
        <f t="shared" si="684"/>
        <v>0</v>
      </c>
      <c r="BC412" s="94"/>
      <c r="BD412" s="94"/>
      <c r="BE412" s="94"/>
      <c r="BF412" s="94"/>
      <c r="BG412" s="94"/>
      <c r="BH412" s="93">
        <f t="shared" si="684"/>
        <v>2.2623082226370275E-3</v>
      </c>
      <c r="BI412" s="94">
        <f t="shared" si="684"/>
        <v>1.4580947917909916E-3</v>
      </c>
      <c r="BJ412" s="94">
        <f t="shared" si="684"/>
        <v>1.4528068463373831E-3</v>
      </c>
      <c r="BK412" s="94">
        <f t="shared" si="684"/>
        <v>1.0358572913917591E-3</v>
      </c>
      <c r="BL412" s="94">
        <f t="shared" si="684"/>
        <v>1.3938704162429181E-3</v>
      </c>
      <c r="BM412" s="94">
        <f>IF(BM314=0,"",BM$97*((BM353*BM314)+BM354))</f>
        <v>1.7916021680736412E-3</v>
      </c>
      <c r="BN412" s="1226">
        <f>IF(BN314=0,"",BN$97*((BN353*BN314)+BN354))</f>
        <v>1.6588346164805993E-3</v>
      </c>
      <c r="BO412" s="858">
        <v>0.23007247291642688</v>
      </c>
      <c r="BP412" s="858">
        <v>0.66256980847419378</v>
      </c>
      <c r="BQ412" s="858">
        <v>0.64544733172330848</v>
      </c>
      <c r="BR412" s="858">
        <v>0.3401861255104599</v>
      </c>
      <c r="BS412" s="1173">
        <v>0.27775985522040331</v>
      </c>
      <c r="BT412" s="858"/>
      <c r="BU412" s="858"/>
      <c r="BV412" s="858"/>
      <c r="BW412" s="858"/>
      <c r="BX412" s="858"/>
      <c r="BY412" s="937">
        <f t="shared" si="684"/>
        <v>8.7516491126969945E-4</v>
      </c>
      <c r="BZ412" s="94">
        <f t="shared" si="684"/>
        <v>5.6633277279234629E-4</v>
      </c>
      <c r="CA412" s="94">
        <f t="shared" si="684"/>
        <v>6.4486863631793025E-4</v>
      </c>
      <c r="CB412" s="94">
        <f t="shared" si="684"/>
        <v>8.3888651949861823E-4</v>
      </c>
      <c r="CC412" s="1070">
        <f t="shared" si="684"/>
        <v>1.5508922197774067E-3</v>
      </c>
      <c r="CD412" s="94"/>
      <c r="CE412" s="94"/>
      <c r="CF412" s="94"/>
      <c r="CG412" s="94"/>
      <c r="CH412" s="94"/>
      <c r="CI412" s="94"/>
      <c r="CJ412" s="94"/>
      <c r="CK412" s="93">
        <f t="shared" si="684"/>
        <v>2.0798242779102979E-4</v>
      </c>
      <c r="CL412" s="94">
        <f>IF(CL314=0,"",CL$97*((CL353*CL314)+CL354))</f>
        <v>2.6985644129936393E-4</v>
      </c>
      <c r="CM412" s="94">
        <f t="shared" si="684"/>
        <v>4.7662502975831132E-4</v>
      </c>
      <c r="CN412" s="94">
        <f t="shared" si="684"/>
        <v>2.11623992495541E-4</v>
      </c>
      <c r="CO412" s="1070">
        <f t="shared" si="684"/>
        <v>2.2909110308010614E-4</v>
      </c>
      <c r="CP412" s="94"/>
      <c r="CQ412" s="94"/>
      <c r="CR412" s="94"/>
      <c r="CS412" s="94"/>
      <c r="CT412" s="94"/>
      <c r="CU412" s="93">
        <f>IF(CU314=0,"",CU$97*((CU353*CU314)+CU354))</f>
        <v>2.1264925965482279E-4</v>
      </c>
      <c r="CV412" s="94">
        <f t="shared" ref="CV412" si="686">IF(CV314=0,"",CV$97*((CV353*CV314)+CV354))</f>
        <v>2.3860940934381002E-4</v>
      </c>
      <c r="CW412" s="94">
        <f>IF(CW314=0,"",CW$97*((CW353*CW314)+CW354))</f>
        <v>2.3485138072682616E-4</v>
      </c>
      <c r="CX412" s="1070">
        <f>IF(CX314=0,"",CX$97*((CX353*CX314)+CX354))</f>
        <v>1.8290988517969948E-4</v>
      </c>
      <c r="DD412" s="979"/>
      <c r="DE412" s="858">
        <v>0.17995255095496077</v>
      </c>
      <c r="DF412" s="858">
        <v>0.1944530380349842</v>
      </c>
      <c r="DG412" s="858">
        <v>0.11473545970116414</v>
      </c>
      <c r="DH412" s="858">
        <v>0.1522117840464631</v>
      </c>
      <c r="DI412" s="858">
        <v>0.11942351975474581</v>
      </c>
      <c r="DJ412" s="858">
        <v>0.28769152603025921</v>
      </c>
      <c r="DK412" s="858">
        <v>0.17984752274284949</v>
      </c>
      <c r="DL412" s="1120">
        <v>1.7286396810071203</v>
      </c>
      <c r="DM412" s="858"/>
      <c r="DN412" s="858"/>
      <c r="DO412" s="858"/>
      <c r="DP412" s="858"/>
      <c r="DQ412" s="858"/>
      <c r="DR412" s="1006">
        <v>4.4424622430265472</v>
      </c>
      <c r="DS412" s="858">
        <v>0.8945352101850268</v>
      </c>
      <c r="DT412" s="858">
        <v>6.0554828394205691</v>
      </c>
      <c r="DU412" s="858">
        <v>2.2643968173099167</v>
      </c>
      <c r="DV412" s="858">
        <v>2.8996174062366693</v>
      </c>
      <c r="DW412" s="858">
        <v>0.23429825684942779</v>
      </c>
      <c r="DX412" s="1120">
        <v>0.43172980953267054</v>
      </c>
      <c r="DY412" s="858"/>
      <c r="DZ412" s="858"/>
      <c r="EA412" s="858"/>
      <c r="EB412" s="858"/>
      <c r="EC412" s="858"/>
      <c r="ED412" s="93">
        <f>IF(ED314=0,"",ED$97*((ED353*ED314)+ED354))</f>
        <v>1.0518057568021941E-3</v>
      </c>
      <c r="EE412" s="858">
        <v>0.92069524737355868</v>
      </c>
      <c r="EF412" s="858">
        <v>0.36783933015004622</v>
      </c>
      <c r="EG412" s="858">
        <v>0.44447992671924574</v>
      </c>
      <c r="EH412" s="858">
        <v>1.1784654563302819</v>
      </c>
      <c r="EI412" s="858">
        <v>0.20400322598565401</v>
      </c>
      <c r="EJ412" s="858">
        <v>0.1361853305788151</v>
      </c>
      <c r="EK412" s="858">
        <v>0.52923231300709006</v>
      </c>
      <c r="EL412" s="1120">
        <v>0.56140988205916054</v>
      </c>
      <c r="EM412" s="858"/>
      <c r="EN412" s="858"/>
      <c r="ER412" s="1253"/>
      <c r="ES412" s="93">
        <f>IF(ES314=0,"",ES$97*((ES353*ES314)+ES354))</f>
        <v>2.052019120671631E-4</v>
      </c>
      <c r="ET412" s="94">
        <f>IF(ET314=0,"",ET$97*((ET353*ET314)+ET354))</f>
        <v>1.6970675712258532E-4</v>
      </c>
      <c r="EU412" s="94">
        <f>IF(EU314=0,"",EU$97*((EU353*EU314)+EU354))</f>
        <v>1.6214539042366197E-4</v>
      </c>
      <c r="EV412" s="94"/>
      <c r="EW412" s="1131"/>
      <c r="EX412" s="66" t="s">
        <v>731</v>
      </c>
      <c r="EY412" s="254">
        <f t="shared" ref="EY412:FO412" si="687">IF(EY314=0,"",EY$97*((EY353*EY314)+EY354))</f>
        <v>-1.93784651815821E-6</v>
      </c>
      <c r="EZ412" s="254">
        <f t="shared" si="687"/>
        <v>2.4029818699102242E-5</v>
      </c>
      <c r="FA412" s="254">
        <f t="shared" si="687"/>
        <v>2.1668695394171776E-7</v>
      </c>
      <c r="FB412" s="262">
        <f t="shared" si="687"/>
        <v>5.3049724476256255E-5</v>
      </c>
      <c r="FC412" s="254">
        <f t="shared" si="687"/>
        <v>-8.3175812320300369E-6</v>
      </c>
      <c r="FD412" s="254">
        <f t="shared" si="687"/>
        <v>-8.3217646487898093E-6</v>
      </c>
      <c r="FE412" s="254">
        <f t="shared" si="687"/>
        <v>2.6548896739707024E-5</v>
      </c>
      <c r="FF412" s="254">
        <f t="shared" si="687"/>
        <v>7.2421093949804919E-6</v>
      </c>
      <c r="FG412" s="254">
        <f t="shared" si="687"/>
        <v>-4.2480241744336542E-6</v>
      </c>
      <c r="FH412" s="254">
        <f t="shared" si="687"/>
        <v>2.2610921509847516E-6</v>
      </c>
      <c r="FI412" s="254">
        <f t="shared" si="687"/>
        <v>4.8159545055717423E-7</v>
      </c>
      <c r="FJ412" s="254">
        <f t="shared" si="687"/>
        <v>-1.9396571285997605E-6</v>
      </c>
      <c r="FK412" s="254">
        <f t="shared" si="687"/>
        <v>8.445527937749303E-6</v>
      </c>
      <c r="FL412" s="254">
        <f t="shared" si="687"/>
        <v>-5.5034101948806644E-6</v>
      </c>
      <c r="FM412" s="254">
        <f t="shared" si="687"/>
        <v>2.2519934507826508E-6</v>
      </c>
      <c r="FN412" s="254">
        <f t="shared" si="687"/>
        <v>2.4454856587469391E-6</v>
      </c>
      <c r="FO412" s="254">
        <f t="shared" si="687"/>
        <v>-3.7031432560351705E-6</v>
      </c>
      <c r="FP412" s="254" t="str">
        <f t="shared" ref="FP412:FQ412" si="688">IF(FP314=0,"",FP$97*((FP353*FP314)+FP354))</f>
        <v/>
      </c>
      <c r="FQ412" s="1387" t="str">
        <f t="shared" si="688"/>
        <v/>
      </c>
      <c r="FR412" s="834">
        <f t="shared" ref="FR412:GL412" si="689">IF(FR314=0,"",FR$97*((FR353*FR314)+FR354))</f>
        <v>5.3923923192470955E-5</v>
      </c>
      <c r="FS412" s="834">
        <f t="shared" si="689"/>
        <v>8.9087394394818083E-5</v>
      </c>
      <c r="FT412" s="834">
        <f t="shared" si="689"/>
        <v>6.0119401168412832E-5</v>
      </c>
      <c r="FU412" s="834">
        <f t="shared" si="689"/>
        <v>5.7446800696110467E-5</v>
      </c>
      <c r="FV412" s="834" t="str">
        <f t="shared" si="689"/>
        <v/>
      </c>
      <c r="FW412" s="834">
        <f t="shared" si="689"/>
        <v>5.5428197102465424E-5</v>
      </c>
      <c r="FX412" s="834">
        <f t="shared" si="689"/>
        <v>6.3082178184548351E-5</v>
      </c>
      <c r="FY412" s="834">
        <f t="shared" si="689"/>
        <v>5.7219626647116422E-5</v>
      </c>
      <c r="FZ412" s="834">
        <f t="shared" si="689"/>
        <v>-3.9266795130126996E-5</v>
      </c>
      <c r="GA412" s="834">
        <f t="shared" si="689"/>
        <v>-4.0665855355529527E-5</v>
      </c>
      <c r="GB412" s="834">
        <f t="shared" si="689"/>
        <v>6.339055272619843E-5</v>
      </c>
      <c r="GC412" s="834">
        <f t="shared" si="689"/>
        <v>2.4330965937513011E-6</v>
      </c>
      <c r="GD412" s="834">
        <f t="shared" si="689"/>
        <v>3.7487222345254732E-5</v>
      </c>
      <c r="GE412" s="834">
        <f t="shared" si="689"/>
        <v>-2.5177927667740706E-5</v>
      </c>
      <c r="GF412" s="834">
        <f t="shared" si="689"/>
        <v>-3.6149187101020802E-5</v>
      </c>
      <c r="GG412" s="834">
        <f t="shared" si="689"/>
        <v>1.2866495859259556E-4</v>
      </c>
      <c r="GH412" s="834">
        <f t="shared" si="689"/>
        <v>-3.5734805369419294E-5</v>
      </c>
      <c r="GI412" s="834">
        <f t="shared" si="689"/>
        <v>7.8421010596264765E-5</v>
      </c>
      <c r="GJ412" s="834">
        <f t="shared" si="689"/>
        <v>5.735347691619768E-5</v>
      </c>
      <c r="GK412" s="834">
        <f t="shared" si="689"/>
        <v>5.8792775628338644E-5</v>
      </c>
      <c r="GL412" s="834">
        <f t="shared" si="689"/>
        <v>6.032364163432717E-5</v>
      </c>
      <c r="GM412" s="59">
        <f t="shared" ref="GM412:HH412" si="690">IF(GM314=0,"",GM$97*((GM353*GM314)+GM354))</f>
        <v>1.9709339998928601E-4</v>
      </c>
      <c r="GN412" s="60">
        <f t="shared" si="690"/>
        <v>1.7748902905145538E-4</v>
      </c>
      <c r="GO412" s="60">
        <f t="shared" si="690"/>
        <v>2.2233738543861339E-4</v>
      </c>
      <c r="GP412" s="60">
        <f t="shared" si="690"/>
        <v>1.8112638020217396E-4</v>
      </c>
      <c r="GQ412" s="60">
        <f t="shared" si="690"/>
        <v>1.7775841262613536E-4</v>
      </c>
      <c r="GR412" s="60">
        <f t="shared" si="690"/>
        <v>2.0133025984953552E-4</v>
      </c>
      <c r="GS412" s="60">
        <f t="shared" si="690"/>
        <v>2.2540118776091027E-4</v>
      </c>
      <c r="GT412" s="60">
        <f t="shared" si="690"/>
        <v>1.8307115965256654E-4</v>
      </c>
      <c r="GU412" s="60">
        <f t="shared" si="690"/>
        <v>1.9017621015187498E-4</v>
      </c>
      <c r="GV412" s="60">
        <f t="shared" si="690"/>
        <v>1.7457527496613509E-4</v>
      </c>
      <c r="GW412" s="60">
        <f t="shared" si="690"/>
        <v>1.8544446170024755E-4</v>
      </c>
      <c r="GX412" s="60">
        <f t="shared" si="690"/>
        <v>1.9364433916007733E-4</v>
      </c>
      <c r="GY412" s="60">
        <f t="shared" si="690"/>
        <v>1.8457970804853791E-4</v>
      </c>
      <c r="GZ412" s="60" t="e">
        <f t="shared" si="690"/>
        <v>#DIV/0!</v>
      </c>
      <c r="HA412" s="60">
        <f t="shared" si="690"/>
        <v>1.8009585599926156E-4</v>
      </c>
      <c r="HB412" s="60">
        <f t="shared" si="690"/>
        <v>1.7726805702163734E-4</v>
      </c>
      <c r="HC412" s="60">
        <f t="shared" si="690"/>
        <v>1.746720193363352E-4</v>
      </c>
      <c r="HD412" s="60">
        <f t="shared" si="690"/>
        <v>1.8048219040923827E-4</v>
      </c>
      <c r="HE412" s="60">
        <f t="shared" si="690"/>
        <v>1.76850853300954E-4</v>
      </c>
      <c r="HF412" s="60">
        <f t="shared" si="690"/>
        <v>1.7128117169445885E-4</v>
      </c>
      <c r="HG412" s="60" t="e">
        <f t="shared" si="690"/>
        <v>#DIV/0!</v>
      </c>
      <c r="HH412" s="60" t="e">
        <f t="shared" si="690"/>
        <v>#DIV/0!</v>
      </c>
      <c r="HI412" s="834">
        <f>IF(HI314=0,"",HI$97*((HI353*HI314)+HI354))</f>
        <v>-1.6379513151517776E-4</v>
      </c>
    </row>
    <row r="413" spans="1:217" s="60" customFormat="1" x14ac:dyDescent="0.25">
      <c r="A413" s="66" t="s">
        <v>732</v>
      </c>
      <c r="B413" s="639"/>
      <c r="C413" s="937">
        <f>IF(C315=0,"",C$97*((C345*C315)+C346))</f>
        <v>3.1039709502455244E-3</v>
      </c>
      <c r="D413" s="94">
        <f t="shared" ref="D413:CO413" si="691">IF(D315=0,"",D$97*((D345*D315)+D346))</f>
        <v>3.9299961751565222E-4</v>
      </c>
      <c r="E413" s="94">
        <f t="shared" si="691"/>
        <v>1.0323430226985219E-3</v>
      </c>
      <c r="F413" s="94">
        <f t="shared" ref="F413:M413" si="692">IF(F315=0,"",F$97*((F345*F315)+F346))</f>
        <v>1.0968703137067639E-3</v>
      </c>
      <c r="G413" s="94">
        <f t="shared" si="692"/>
        <v>2.5711142510979695E-4</v>
      </c>
      <c r="H413" s="874">
        <f t="shared" si="692"/>
        <v>1.2086764062815959E-3</v>
      </c>
      <c r="I413" s="874">
        <f t="shared" si="692"/>
        <v>8.6895638762498782E-4</v>
      </c>
      <c r="J413" s="874">
        <f t="shared" si="692"/>
        <v>5.1235852843302485E-4</v>
      </c>
      <c r="K413" s="874">
        <f t="shared" si="692"/>
        <v>1.8069273634094512E-3</v>
      </c>
      <c r="L413" s="874">
        <f t="shared" si="692"/>
        <v>1.015722418140459E-3</v>
      </c>
      <c r="M413" s="94">
        <f t="shared" si="692"/>
        <v>4.0889272164136044E-4</v>
      </c>
      <c r="N413" s="94">
        <f t="shared" si="691"/>
        <v>1.6929775652849614E-3</v>
      </c>
      <c r="O413" s="94">
        <f t="shared" si="691"/>
        <v>2.2645272587476519E-3</v>
      </c>
      <c r="P413" s="94">
        <f t="shared" si="691"/>
        <v>4.8722390978690077E-4</v>
      </c>
      <c r="Q413" s="94">
        <f t="shared" si="691"/>
        <v>1.9259420347393949E-3</v>
      </c>
      <c r="R413" s="94">
        <f t="shared" si="691"/>
        <v>4.6579293300854236E-4</v>
      </c>
      <c r="S413" s="874">
        <f t="shared" si="691"/>
        <v>4.8854353620597082E-4</v>
      </c>
      <c r="T413" s="1068">
        <f t="shared" si="691"/>
        <v>2.6873826136500676E-4</v>
      </c>
      <c r="U413" s="874"/>
      <c r="V413" s="874"/>
      <c r="W413" s="874"/>
      <c r="X413" s="874"/>
      <c r="Y413" s="874"/>
      <c r="AF413" s="874"/>
      <c r="AG413" s="874"/>
      <c r="AH413" s="874"/>
      <c r="AI413" s="953">
        <f t="shared" si="691"/>
        <v>3.3560179420458755E-4</v>
      </c>
      <c r="AJ413" s="874">
        <f t="shared" si="691"/>
        <v>4.9024487760465716E-4</v>
      </c>
      <c r="AK413" s="874">
        <f t="shared" si="691"/>
        <v>4.6737783527159564E-4</v>
      </c>
      <c r="AL413" s="874">
        <f t="shared" si="691"/>
        <v>1.9150449098314344E-4</v>
      </c>
      <c r="AM413" s="874">
        <f t="shared" si="691"/>
        <v>5.4953394295097929E-4</v>
      </c>
      <c r="AN413" s="1068">
        <f t="shared" si="691"/>
        <v>1.6289255040580802E-4</v>
      </c>
      <c r="AO413" s="874"/>
      <c r="AP413" s="874"/>
      <c r="AQ413" s="874"/>
      <c r="AR413" s="874"/>
      <c r="AS413" s="874"/>
      <c r="AT413" s="953">
        <f t="shared" si="691"/>
        <v>8.3545368280116814E-4</v>
      </c>
      <c r="AU413" s="874">
        <f t="shared" si="691"/>
        <v>1.5807091242423044E-3</v>
      </c>
      <c r="AV413" s="874">
        <f t="shared" si="691"/>
        <v>2.2265849727006546E-3</v>
      </c>
      <c r="AW413" s="874">
        <f t="shared" si="691"/>
        <v>2.2733018664561665E-3</v>
      </c>
      <c r="AX413" s="874">
        <f t="shared" si="691"/>
        <v>2.0182021522131342E-3</v>
      </c>
      <c r="AY413" s="94">
        <f t="shared" si="691"/>
        <v>2.5677493286713664E-3</v>
      </c>
      <c r="AZ413" s="94">
        <f t="shared" si="691"/>
        <v>1.7730559009891517E-3</v>
      </c>
      <c r="BA413" s="94">
        <f t="shared" si="691"/>
        <v>1.7282492343901935E-3</v>
      </c>
      <c r="BB413" s="1070">
        <f t="shared" si="691"/>
        <v>1.2605127429369716E-3</v>
      </c>
      <c r="BC413" s="94"/>
      <c r="BD413" s="94"/>
      <c r="BE413" s="94"/>
      <c r="BF413" s="94"/>
      <c r="BG413" s="94"/>
      <c r="BH413" s="93">
        <f t="shared" si="691"/>
        <v>1.9346256640995223E-3</v>
      </c>
      <c r="BI413" s="94">
        <f t="shared" si="691"/>
        <v>1.6704388367551999E-3</v>
      </c>
      <c r="BJ413" s="94">
        <f t="shared" si="691"/>
        <v>1.2094436476436504E-3</v>
      </c>
      <c r="BK413" s="94">
        <f t="shared" si="691"/>
        <v>1.254323717283996E-3</v>
      </c>
      <c r="BL413" s="94">
        <f t="shared" si="691"/>
        <v>1.3123172605865193E-3</v>
      </c>
      <c r="BM413" s="94">
        <f>IF(BM315=0,"",BM$97*((BM345*BM315)+BM346))</f>
        <v>3.1707841622375648E-3</v>
      </c>
      <c r="BN413" s="1226">
        <f>IF(BN315=0,"",BN$97*((BN345*BN315)+BN346))</f>
        <v>1.262823067479047E-3</v>
      </c>
      <c r="BO413" s="858">
        <v>0.11440595642148634</v>
      </c>
      <c r="BP413" s="858">
        <v>0.40988979576566265</v>
      </c>
      <c r="BQ413" s="858">
        <v>0.67301515335036499</v>
      </c>
      <c r="BR413" s="858">
        <v>0.23339096908396542</v>
      </c>
      <c r="BS413" s="1173">
        <v>0.77255718347810665</v>
      </c>
      <c r="BT413" s="858"/>
      <c r="BU413" s="858"/>
      <c r="BV413" s="858"/>
      <c r="BW413" s="858"/>
      <c r="BX413" s="858"/>
      <c r="BY413" s="937">
        <f t="shared" si="691"/>
        <v>6.391416863306236E-4</v>
      </c>
      <c r="BZ413" s="94">
        <f t="shared" si="691"/>
        <v>3.8760516726649521E-4</v>
      </c>
      <c r="CA413" s="94">
        <f t="shared" si="691"/>
        <v>4.3934872750472079E-4</v>
      </c>
      <c r="CB413" s="94">
        <f t="shared" si="691"/>
        <v>3.5124905462382975E-4</v>
      </c>
      <c r="CC413" s="1070">
        <f t="shared" si="691"/>
        <v>6.0187849137860504E-4</v>
      </c>
      <c r="CD413" s="94"/>
      <c r="CE413" s="94"/>
      <c r="CF413" s="94"/>
      <c r="CG413" s="94"/>
      <c r="CH413" s="94"/>
      <c r="CI413" s="94"/>
      <c r="CJ413" s="94"/>
      <c r="CK413" s="93">
        <f t="shared" si="691"/>
        <v>1.181897759147332E-4</v>
      </c>
      <c r="CL413" s="94">
        <f>IF(CL315=0,"",CL$97*((CL345*CL315)+CL346))</f>
        <v>4.2085545171555291E-3</v>
      </c>
      <c r="CM413" s="94">
        <f t="shared" si="691"/>
        <v>2.4892016177814651E-4</v>
      </c>
      <c r="CN413" s="94">
        <f t="shared" si="691"/>
        <v>1.4259356224373787E-3</v>
      </c>
      <c r="CO413" s="1070">
        <f t="shared" si="691"/>
        <v>6.0656675021537074E-4</v>
      </c>
      <c r="CP413" s="94"/>
      <c r="CQ413" s="94"/>
      <c r="CR413" s="94"/>
      <c r="CS413" s="94"/>
      <c r="CT413" s="94"/>
      <c r="CU413" s="93">
        <f>IF(CU315=0,"",CU$97*((CU345*CU315)+CU346))</f>
        <v>2.4559139263579735E-3</v>
      </c>
      <c r="CV413" s="94">
        <f t="shared" ref="CV413" si="693">IF(CV315=0,"",CV$97*((CV345*CV315)+CV346))</f>
        <v>1.3100586010742515E-4</v>
      </c>
      <c r="CW413" s="94">
        <f>IF(CW315=0,"",CW$97*((CW345*CW315)+CW346))</f>
        <v>3.2523878691295004E-3</v>
      </c>
      <c r="CX413" s="1070">
        <f>IF(CX315=0,"",CX$97*((CX345*CX315)+CX346))</f>
        <v>6.2591541365553235E-4</v>
      </c>
      <c r="DD413" s="979"/>
      <c r="DE413" s="858">
        <v>7.7190991335050446E-2</v>
      </c>
      <c r="DF413" s="858">
        <v>7.786950363493278E-2</v>
      </c>
      <c r="DG413" s="858">
        <v>5.6012269157453901E-2</v>
      </c>
      <c r="DH413" s="858">
        <v>7.4062592258364798E-2</v>
      </c>
      <c r="DI413" s="858">
        <v>4.8774098204869776E-2</v>
      </c>
      <c r="DJ413" s="858">
        <v>0.11579274582157016</v>
      </c>
      <c r="DK413" s="858">
        <v>7.935714620078918E-2</v>
      </c>
      <c r="DL413" s="1120">
        <v>0.1460947918762503</v>
      </c>
      <c r="DM413" s="858"/>
      <c r="DN413" s="858"/>
      <c r="DO413" s="858"/>
      <c r="DP413" s="858"/>
      <c r="DQ413" s="858"/>
      <c r="DR413" s="1006">
        <v>0.60579229720511407</v>
      </c>
      <c r="DS413" s="858">
        <v>0.1832954637438069</v>
      </c>
      <c r="DT413" s="858">
        <v>0.7418258431682011</v>
      </c>
      <c r="DU413" s="858">
        <v>0.66923437468913138</v>
      </c>
      <c r="DV413" s="858">
        <v>0.58244938454097062</v>
      </c>
      <c r="DW413" s="858">
        <v>6.3196620377727206E-2</v>
      </c>
      <c r="DX413" s="1120">
        <v>8.8846912152793306E-2</v>
      </c>
      <c r="DY413" s="858"/>
      <c r="DZ413" s="858"/>
      <c r="EA413" s="858"/>
      <c r="EB413" s="858"/>
      <c r="EC413" s="858"/>
      <c r="ED413" s="93">
        <f>IF(ED315=0,"",ED$97*((ED345*ED315)+ED346))</f>
        <v>9.2301953707665189E-4</v>
      </c>
      <c r="EE413" s="858">
        <v>0.24473809216892692</v>
      </c>
      <c r="EF413" s="858">
        <v>0.21021157649455685</v>
      </c>
      <c r="EG413" s="858">
        <v>0.14325412048319711</v>
      </c>
      <c r="EH413" s="858">
        <v>0.2116666932162326</v>
      </c>
      <c r="EI413" s="858">
        <v>0.12065410013464339</v>
      </c>
      <c r="EJ413" s="858">
        <v>8.4556013700272492E-2</v>
      </c>
      <c r="EK413" s="858">
        <v>0.17554686878295769</v>
      </c>
      <c r="EL413" s="1120">
        <v>0.17899504551863316</v>
      </c>
      <c r="EM413" s="858"/>
      <c r="EN413" s="858"/>
      <c r="ER413" s="1253"/>
      <c r="ES413" s="93">
        <f>IF(ES315=0,"",ES$97*((ES345*ES315)+ES346))</f>
        <v>6.6489918230307172E-5</v>
      </c>
      <c r="ET413" s="94">
        <f>IF(ET315=0,"",ET$97*((ET345*ET315)+ET346))</f>
        <v>1.0428164692950142E-4</v>
      </c>
      <c r="EU413" s="94">
        <f>IF(EU315=0,"",EU$97*((EU345*EU315)+EU346))</f>
        <v>2.0307075293512887E-5</v>
      </c>
      <c r="EV413" s="94"/>
      <c r="EW413" s="1131"/>
      <c r="EX413" s="66" t="s">
        <v>732</v>
      </c>
      <c r="EY413" s="262">
        <f t="shared" ref="EY413:FO413" si="694">IF(EY315=0,"",EY$97*((EY345*EY315)+EY346))</f>
        <v>1.0028293395685246E-2</v>
      </c>
      <c r="EZ413" s="262">
        <f t="shared" si="694"/>
        <v>1.1436609179273504E-2</v>
      </c>
      <c r="FA413" s="262">
        <f t="shared" si="694"/>
        <v>9.1502078698937894E-3</v>
      </c>
      <c r="FB413" s="262">
        <f t="shared" si="694"/>
        <v>9.0862242389473432E-3</v>
      </c>
      <c r="FC413" s="262">
        <f t="shared" si="694"/>
        <v>5.4012326546384049E-3</v>
      </c>
      <c r="FD413" s="262">
        <f t="shared" si="694"/>
        <v>1.315468649658999E-2</v>
      </c>
      <c r="FE413" s="262">
        <f t="shared" si="694"/>
        <v>1.0376048565085175E-2</v>
      </c>
      <c r="FF413" s="262">
        <f t="shared" si="694"/>
        <v>1.1936381037025896E-2</v>
      </c>
      <c r="FG413" s="262">
        <f t="shared" si="694"/>
        <v>1.5038367822977903E-2</v>
      </c>
      <c r="FH413" s="262">
        <f t="shared" si="694"/>
        <v>1.6685725827123757E-2</v>
      </c>
      <c r="FI413" s="262">
        <f t="shared" si="694"/>
        <v>1.26219912445445E-2</v>
      </c>
      <c r="FJ413" s="262">
        <f t="shared" si="694"/>
        <v>8.8727867509499764E-3</v>
      </c>
      <c r="FK413" s="262">
        <f t="shared" si="694"/>
        <v>2.1175287927330855E-2</v>
      </c>
      <c r="FL413" s="262">
        <f t="shared" si="694"/>
        <v>1.4509855994424774E-2</v>
      </c>
      <c r="FM413" s="262">
        <f t="shared" si="694"/>
        <v>1.2847127606435728E-2</v>
      </c>
      <c r="FN413" s="262">
        <f t="shared" si="694"/>
        <v>1.9745753574314753E-2</v>
      </c>
      <c r="FO413" s="262">
        <f t="shared" si="694"/>
        <v>1.5923688249241497E-2</v>
      </c>
      <c r="FP413" s="262" t="str">
        <f t="shared" ref="FP413:FQ413" si="695">IF(FP315=0,"",FP$97*((FP345*FP315)+FP346))</f>
        <v/>
      </c>
      <c r="FQ413" s="1387" t="str">
        <f t="shared" si="695"/>
        <v/>
      </c>
      <c r="FR413" s="834">
        <f t="shared" ref="FR413:GL413" si="696">IF(FR315=0,"",FR$97*((FR345*FR315)+FR346))</f>
        <v>2.4801983870046886E-3</v>
      </c>
      <c r="FS413" s="834">
        <f t="shared" si="696"/>
        <v>1.4559349401190599E-3</v>
      </c>
      <c r="FT413" s="834">
        <f t="shared" si="696"/>
        <v>1.0978251771137139E-3</v>
      </c>
      <c r="FU413" s="834">
        <f t="shared" si="696"/>
        <v>2.0013547054966046E-3</v>
      </c>
      <c r="FV413" s="834" t="str">
        <f t="shared" si="696"/>
        <v/>
      </c>
      <c r="FW413" s="834">
        <f t="shared" si="696"/>
        <v>9.6779844134962489E-4</v>
      </c>
      <c r="FX413" s="834">
        <f t="shared" si="696"/>
        <v>3.6898162941673997E-4</v>
      </c>
      <c r="FY413" s="834">
        <f t="shared" si="696"/>
        <v>1.9180499373689238E-3</v>
      </c>
      <c r="FZ413" s="834">
        <f t="shared" si="696"/>
        <v>5.0054194520009103E-3</v>
      </c>
      <c r="GA413" s="834">
        <f t="shared" si="696"/>
        <v>1.0075744291589068E-3</v>
      </c>
      <c r="GB413" s="834">
        <f t="shared" si="696"/>
        <v>2.1634618267569973E-3</v>
      </c>
      <c r="GC413" s="834">
        <f t="shared" si="696"/>
        <v>5.137348808779955E-4</v>
      </c>
      <c r="GD413" s="834">
        <f t="shared" si="696"/>
        <v>1.9715662796095583E-3</v>
      </c>
      <c r="GE413" s="834">
        <f t="shared" si="696"/>
        <v>1.6669088672570799E-3</v>
      </c>
      <c r="GF413" s="834">
        <f t="shared" si="696"/>
        <v>4.7857779661887052E-3</v>
      </c>
      <c r="GG413" s="834">
        <f t="shared" si="696"/>
        <v>1.0166820167483521E-3</v>
      </c>
      <c r="GH413" s="834">
        <f t="shared" si="696"/>
        <v>1.4903770147340701E-3</v>
      </c>
      <c r="GI413" s="834">
        <f t="shared" si="696"/>
        <v>1.4041432072290829E-3</v>
      </c>
      <c r="GJ413" s="834">
        <f t="shared" si="696"/>
        <v>1.8638649206614286E-3</v>
      </c>
      <c r="GK413" s="834">
        <f t="shared" si="696"/>
        <v>1.5232324164668046E-3</v>
      </c>
      <c r="GL413" s="834">
        <f t="shared" si="696"/>
        <v>1.9238353298846283E-3</v>
      </c>
      <c r="GM413" s="59">
        <f t="shared" ref="GM413:HH413" si="697">IF(GM315=0,"",GM$97*((GM345*GM315)+GM346))</f>
        <v>2.4231124127537121E-3</v>
      </c>
      <c r="GN413" s="60">
        <f t="shared" si="697"/>
        <v>1.302344349112341E-3</v>
      </c>
      <c r="GO413" s="60">
        <f t="shared" si="697"/>
        <v>2.050615775422043E-3</v>
      </c>
      <c r="GP413" s="60">
        <f t="shared" si="697"/>
        <v>4.0981094628387959E-3</v>
      </c>
      <c r="GQ413" s="60">
        <f t="shared" si="697"/>
        <v>4.6173613244913109E-3</v>
      </c>
      <c r="GR413" s="60">
        <f t="shared" si="697"/>
        <v>3.6002845058673151E-3</v>
      </c>
      <c r="GS413" s="60">
        <f t="shared" si="697"/>
        <v>6.928998022055044E-3</v>
      </c>
      <c r="GT413" s="60">
        <f t="shared" si="697"/>
        <v>2.7942321094589803E-3</v>
      </c>
      <c r="GU413" s="60">
        <f t="shared" si="697"/>
        <v>5.4423823493324345E-3</v>
      </c>
      <c r="GV413" s="60">
        <f t="shared" si="697"/>
        <v>1.5945494572663158E-3</v>
      </c>
      <c r="GW413" s="60">
        <f t="shared" si="697"/>
        <v>1.5350011963118932E-3</v>
      </c>
      <c r="GX413" s="60">
        <f t="shared" si="697"/>
        <v>2.7454696560751607E-3</v>
      </c>
      <c r="GY413" s="60">
        <f t="shared" si="697"/>
        <v>3.1224392232802696E-3</v>
      </c>
      <c r="GZ413" s="60" t="e">
        <f t="shared" si="697"/>
        <v>#DIV/0!</v>
      </c>
      <c r="HA413" s="60">
        <f t="shared" si="697"/>
        <v>4.7665436161340212E-3</v>
      </c>
      <c r="HB413" s="60">
        <f t="shared" si="697"/>
        <v>1.8120015981526801E-3</v>
      </c>
      <c r="HC413" s="60">
        <f t="shared" si="697"/>
        <v>1.4531699794968795E-3</v>
      </c>
      <c r="HD413" s="60">
        <f t="shared" si="697"/>
        <v>3.0835285617392977E-3</v>
      </c>
      <c r="HE413" s="60">
        <f t="shared" si="697"/>
        <v>1.1648024356048024E-3</v>
      </c>
      <c r="HF413" s="60">
        <f t="shared" si="697"/>
        <v>3.6536862999262532E-4</v>
      </c>
      <c r="HG413" s="60" t="e">
        <f t="shared" si="697"/>
        <v>#DIV/0!</v>
      </c>
      <c r="HH413" s="60" t="e">
        <f t="shared" si="697"/>
        <v>#DIV/0!</v>
      </c>
      <c r="HI413" s="834">
        <f>IF(HI315=0,"",HI$97*((HI345*HI315)+HI346))</f>
        <v>2.3601747344206177E-3</v>
      </c>
    </row>
    <row r="414" spans="1:217" s="60" customFormat="1" x14ac:dyDescent="0.25">
      <c r="A414" s="66" t="s">
        <v>733</v>
      </c>
      <c r="B414" s="642"/>
      <c r="C414" s="937">
        <f>IF(C316=0,"",C$97*((C361*C316)+C362))</f>
        <v>1.7799003131505701E-4</v>
      </c>
      <c r="D414" s="94">
        <f t="shared" ref="D414:CO414" si="698">IF(D316=0,"",D$97*((D361*D316)+D362))</f>
        <v>4.9018246155428788E-3</v>
      </c>
      <c r="E414" s="94">
        <f t="shared" si="698"/>
        <v>1.8763067477031747E-4</v>
      </c>
      <c r="F414" s="94">
        <f t="shared" ref="F414:M414" si="699">IF(F316=0,"",F$97*((F361*F316)+F362))</f>
        <v>2.8418415719107145E-4</v>
      </c>
      <c r="G414" s="94">
        <f t="shared" si="699"/>
        <v>2.0329956446825344E-4</v>
      </c>
      <c r="H414" s="874">
        <f t="shared" si="699"/>
        <v>1.6782040693246827E-4</v>
      </c>
      <c r="I414" s="874">
        <f t="shared" si="699"/>
        <v>1.8373947370617862E-4</v>
      </c>
      <c r="J414" s="874">
        <f t="shared" si="699"/>
        <v>1.8511908213117694E-4</v>
      </c>
      <c r="K414" s="874">
        <f t="shared" si="699"/>
        <v>1.2208197466433845E-4</v>
      </c>
      <c r="L414" s="874">
        <f t="shared" si="699"/>
        <v>1.4108261462264448E-4</v>
      </c>
      <c r="M414" s="94">
        <f t="shared" si="699"/>
        <v>2.1110014238511458E-4</v>
      </c>
      <c r="N414" s="94">
        <f t="shared" si="698"/>
        <v>2.6057906565480314E-4</v>
      </c>
      <c r="O414" s="94">
        <f t="shared" si="698"/>
        <v>2.7284151095964028E-4</v>
      </c>
      <c r="P414" s="94">
        <f t="shared" si="698"/>
        <v>1.887028022693242E-4</v>
      </c>
      <c r="Q414" s="94">
        <f t="shared" si="698"/>
        <v>1.8184909600839098E-4</v>
      </c>
      <c r="R414" s="94">
        <f t="shared" si="698"/>
        <v>1.7529874111660607E-4</v>
      </c>
      <c r="S414" s="874">
        <f t="shared" si="698"/>
        <v>1.4839168092005151E-4</v>
      </c>
      <c r="T414" s="1068">
        <f t="shared" si="698"/>
        <v>1.0703100249753664E-4</v>
      </c>
      <c r="U414" s="874"/>
      <c r="V414" s="874"/>
      <c r="W414" s="874"/>
      <c r="X414" s="874"/>
      <c r="Y414" s="874"/>
      <c r="AF414" s="874"/>
      <c r="AG414" s="874"/>
      <c r="AH414" s="874"/>
      <c r="AI414" s="953" t="str">
        <f t="shared" si="698"/>
        <v/>
      </c>
      <c r="AJ414" s="874" t="str">
        <f t="shared" si="698"/>
        <v/>
      </c>
      <c r="AK414" s="874">
        <f t="shared" si="698"/>
        <v>1.5595534536049784E-4</v>
      </c>
      <c r="AL414" s="874">
        <f t="shared" si="698"/>
        <v>1.559435715579964E-4</v>
      </c>
      <c r="AM414" s="874" t="str">
        <f t="shared" si="698"/>
        <v/>
      </c>
      <c r="AN414" s="1068" t="str">
        <f t="shared" si="698"/>
        <v/>
      </c>
      <c r="AO414" s="874"/>
      <c r="AP414" s="874"/>
      <c r="AQ414" s="874"/>
      <c r="AR414" s="874"/>
      <c r="AS414" s="874"/>
      <c r="AT414" s="953">
        <f t="shared" si="698"/>
        <v>1.9776100808056998E-4</v>
      </c>
      <c r="AU414" s="874">
        <f t="shared" si="698"/>
        <v>1.6828754288889693E-4</v>
      </c>
      <c r="AV414" s="874">
        <f t="shared" si="698"/>
        <v>2.5282520630328569E-4</v>
      </c>
      <c r="AW414" s="874">
        <f t="shared" si="698"/>
        <v>2.1100778605925109E-4</v>
      </c>
      <c r="AX414" s="874">
        <f t="shared" si="698"/>
        <v>2.0250252472456753E-4</v>
      </c>
      <c r="AY414" s="94">
        <f t="shared" si="698"/>
        <v>2.7308622956240388E-4</v>
      </c>
      <c r="AZ414" s="94">
        <f t="shared" si="698"/>
        <v>2.1301769490803701E-4</v>
      </c>
      <c r="BA414" s="94">
        <f t="shared" si="698"/>
        <v>2.3167162263917752E-4</v>
      </c>
      <c r="BB414" s="1070">
        <f t="shared" si="698"/>
        <v>0</v>
      </c>
      <c r="BC414" s="94"/>
      <c r="BD414" s="94"/>
      <c r="BE414" s="94"/>
      <c r="BF414" s="94"/>
      <c r="BG414" s="94"/>
      <c r="BH414" s="93">
        <f t="shared" si="698"/>
        <v>2.2418129121570213E-4</v>
      </c>
      <c r="BI414" s="94">
        <f t="shared" si="698"/>
        <v>2.0981440322546193E-4</v>
      </c>
      <c r="BJ414" s="94">
        <f t="shared" si="698"/>
        <v>2.0256231681052355E-4</v>
      </c>
      <c r="BK414" s="94">
        <f t="shared" si="698"/>
        <v>2.0005878745238447E-4</v>
      </c>
      <c r="BL414" s="94">
        <f t="shared" si="698"/>
        <v>1.6156991694012761E-4</v>
      </c>
      <c r="BM414" s="94">
        <f>IF(BM316=0,"",BM$97*((BM361*BM316)+BM362))</f>
        <v>2.8928083399853434E-4</v>
      </c>
      <c r="BN414" s="1226">
        <f>IF(BN316=0,"",BN$97*((BN361*BN316)+BN362))</f>
        <v>2.0113600578753449E-4</v>
      </c>
      <c r="BO414" s="858">
        <v>9.4195123425022426E-2</v>
      </c>
      <c r="BP414" s="858">
        <v>0.141862677383231</v>
      </c>
      <c r="BQ414" s="858">
        <v>0.14176908732994464</v>
      </c>
      <c r="BR414" s="858">
        <v>0</v>
      </c>
      <c r="BS414" s="1173">
        <v>0</v>
      </c>
      <c r="BT414" s="858"/>
      <c r="BU414" s="858"/>
      <c r="BV414" s="858"/>
      <c r="BW414" s="858"/>
      <c r="BX414" s="858"/>
      <c r="BY414" s="937">
        <f t="shared" si="698"/>
        <v>1.5234184734003319E-4</v>
      </c>
      <c r="BZ414" s="94">
        <f t="shared" si="698"/>
        <v>1.3564456627606313E-4</v>
      </c>
      <c r="CA414" s="94">
        <f t="shared" si="698"/>
        <v>1.6033256369647143E-4</v>
      </c>
      <c r="CB414" s="94">
        <f t="shared" si="698"/>
        <v>1.3772884511449541E-4</v>
      </c>
      <c r="CC414" s="1070">
        <f t="shared" si="698"/>
        <v>1.5216445720466217E-4</v>
      </c>
      <c r="CD414" s="94"/>
      <c r="CE414" s="94"/>
      <c r="CF414" s="94"/>
      <c r="CG414" s="94"/>
      <c r="CH414" s="94"/>
      <c r="CI414" s="94"/>
      <c r="CJ414" s="94"/>
      <c r="CK414" s="93">
        <f t="shared" si="698"/>
        <v>2.7331235594600201E-5</v>
      </c>
      <c r="CL414" s="94">
        <f>IF(CL316=0,"",CL$97*((CL361*CL316)+CL362))</f>
        <v>1.4961747527272742E-4</v>
      </c>
      <c r="CM414" s="94">
        <f t="shared" si="698"/>
        <v>4.6306730227353418E-5</v>
      </c>
      <c r="CN414" s="94">
        <f t="shared" si="698"/>
        <v>3.7632200092589262E-5</v>
      </c>
      <c r="CO414" s="1070">
        <f t="shared" si="698"/>
        <v>2.692680086740402E-5</v>
      </c>
      <c r="CP414" s="94"/>
      <c r="CQ414" s="94"/>
      <c r="CR414" s="94"/>
      <c r="CS414" s="94"/>
      <c r="CT414" s="94"/>
      <c r="CU414" s="93">
        <f>IF(CU316=0,"",CU$97*((CU361*CU316)+CU362))</f>
        <v>3.5494192508445614E-4</v>
      </c>
      <c r="CV414" s="94">
        <f t="shared" ref="CV414" si="700">IF(CV316=0,"",CV$97*((CV361*CV316)+CV362))</f>
        <v>3.5337697623512334E-5</v>
      </c>
      <c r="CW414" s="94">
        <f>IF(CW316=0,"",CW$97*((CW361*CW316)+CW362))</f>
        <v>4.0882538404905274E-4</v>
      </c>
      <c r="CX414" s="1070">
        <f>IF(CX316=0,"",CX$97*((CX361*CX316)+CX362))</f>
        <v>1.2101443149157091E-4</v>
      </c>
      <c r="DD414" s="979"/>
      <c r="DE414" s="858">
        <v>0</v>
      </c>
      <c r="DF414" s="858">
        <v>9.0711212765707858E-2</v>
      </c>
      <c r="DG414" s="858">
        <v>8.8960748394938172E-2</v>
      </c>
      <c r="DH414" s="858">
        <v>0</v>
      </c>
      <c r="DI414" s="858">
        <v>9.1145350395593988E-2</v>
      </c>
      <c r="DJ414" s="858">
        <v>9.4343641384225574E-2</v>
      </c>
      <c r="DK414" s="858">
        <v>9.3021954274570634E-2</v>
      </c>
      <c r="DL414" s="1120">
        <v>0.10447003406080105</v>
      </c>
      <c r="DM414" s="858"/>
      <c r="DN414" s="858"/>
      <c r="DO414" s="858"/>
      <c r="DP414" s="858"/>
      <c r="DQ414" s="858"/>
      <c r="DR414" s="1006">
        <v>0.15806954125429423</v>
      </c>
      <c r="DS414" s="858">
        <v>0.22387599871455049</v>
      </c>
      <c r="DT414" s="858">
        <v>0.22411209536850302</v>
      </c>
      <c r="DU414" s="858">
        <v>0.26585856011810394</v>
      </c>
      <c r="DV414" s="858">
        <v>0.74503741210801788</v>
      </c>
      <c r="DW414" s="858">
        <v>0</v>
      </c>
      <c r="DX414" s="1120">
        <v>0.10438331340437848</v>
      </c>
      <c r="DY414" s="858"/>
      <c r="DZ414" s="858"/>
      <c r="EA414" s="858"/>
      <c r="EB414" s="858"/>
      <c r="EC414" s="858"/>
      <c r="ED414" s="93">
        <f>IF(ED316=0,"",ED$97*((ED361*ED316)+ED362))</f>
        <v>1.3720343334287712E-4</v>
      </c>
      <c r="EE414" s="858">
        <v>0.13252537415130705</v>
      </c>
      <c r="EF414" s="858">
        <v>0.10841933205029995</v>
      </c>
      <c r="EG414" s="858">
        <v>9.6223212776177347E-2</v>
      </c>
      <c r="EH414" s="858">
        <v>0.11162929860225107</v>
      </c>
      <c r="EI414" s="858">
        <v>9.2486377596583305E-2</v>
      </c>
      <c r="EJ414" s="858">
        <v>9.1011954422085192E-2</v>
      </c>
      <c r="EK414" s="858">
        <v>0.1237459448703824</v>
      </c>
      <c r="EL414" s="1120">
        <v>0.13218450552512673</v>
      </c>
      <c r="EM414" s="858"/>
      <c r="EN414" s="858"/>
      <c r="ER414" s="1253"/>
      <c r="ES414" s="93">
        <f>IF(ES316=0,"",ES$97*((ES361*ES316)+ES362))</f>
        <v>2.9408461778226328E-5</v>
      </c>
      <c r="ET414" s="94">
        <f>IF(ET316=0,"",ET$97*((ET361*ET316)+ET362))</f>
        <v>3.786819654288487E-5</v>
      </c>
      <c r="EU414" s="94">
        <f>IF(EU316=0,"",EU$97*((EU361*EU316)+EU362))</f>
        <v>2.1842222333877432E-5</v>
      </c>
      <c r="EV414" s="94"/>
      <c r="EW414" s="1131"/>
      <c r="EX414" s="66" t="s">
        <v>733</v>
      </c>
      <c r="EY414" s="262">
        <f t="shared" ref="EY414:FO414" si="701">IF(EY316=0,"",EY$97*((EY361*EY316)+EY362))</f>
        <v>8.2080227119161282E-4</v>
      </c>
      <c r="EZ414" s="262">
        <f t="shared" si="701"/>
        <v>6.8298047666513631E-4</v>
      </c>
      <c r="FA414" s="262">
        <f t="shared" si="701"/>
        <v>7.9765046192584209E-4</v>
      </c>
      <c r="FB414" s="262">
        <f t="shared" si="701"/>
        <v>5.6180745322825993E-4</v>
      </c>
      <c r="FC414" s="262">
        <f t="shared" si="701"/>
        <v>2.2365773369509935E-4</v>
      </c>
      <c r="FD414" s="262">
        <f t="shared" si="701"/>
        <v>8.0766133692363156E-4</v>
      </c>
      <c r="FE414" s="262">
        <f t="shared" si="701"/>
        <v>2.6309698702535601E-3</v>
      </c>
      <c r="FF414" s="262">
        <f t="shared" si="701"/>
        <v>6.9880992870845313E-4</v>
      </c>
      <c r="FG414" s="262">
        <f t="shared" si="701"/>
        <v>1.118959325003627E-3</v>
      </c>
      <c r="FH414" s="262">
        <f t="shared" si="701"/>
        <v>1.4091049225995868E-3</v>
      </c>
      <c r="FI414" s="262">
        <f t="shared" si="701"/>
        <v>6.8597151248590133E-4</v>
      </c>
      <c r="FJ414" s="262">
        <f t="shared" si="701"/>
        <v>3.1012125802541137E-4</v>
      </c>
      <c r="FK414" s="262">
        <f t="shared" si="701"/>
        <v>9.4995361880796756E-4</v>
      </c>
      <c r="FL414" s="262">
        <f t="shared" si="701"/>
        <v>4.9271776080761726E-4</v>
      </c>
      <c r="FM414" s="262">
        <f t="shared" si="701"/>
        <v>4.9359691582750141E-4</v>
      </c>
      <c r="FN414" s="262">
        <f t="shared" si="701"/>
        <v>9.180593270186173E-4</v>
      </c>
      <c r="FO414" s="262">
        <f t="shared" si="701"/>
        <v>7.8088716370681174E-4</v>
      </c>
      <c r="FP414" s="262" t="str">
        <f t="shared" ref="FP414:FQ414" si="702">IF(FP316=0,"",FP$97*((FP361*FP316)+FP362))</f>
        <v/>
      </c>
      <c r="FQ414" s="1387" t="str">
        <f t="shared" si="702"/>
        <v/>
      </c>
      <c r="FR414" s="834" t="str">
        <f t="shared" ref="FR414:GL414" si="703">IF(FR316=0,"",FR$97*((FR361*FR316)+FR362))</f>
        <v/>
      </c>
      <c r="FS414" s="834" t="str">
        <f t="shared" si="703"/>
        <v/>
      </c>
      <c r="FT414" s="834" t="str">
        <f t="shared" si="703"/>
        <v/>
      </c>
      <c r="FU414" s="834" t="str">
        <f t="shared" si="703"/>
        <v/>
      </c>
      <c r="FV414" s="834" t="str">
        <f t="shared" si="703"/>
        <v/>
      </c>
      <c r="FW414" s="834" t="str">
        <f t="shared" si="703"/>
        <v/>
      </c>
      <c r="FX414" s="834" t="str">
        <f t="shared" si="703"/>
        <v/>
      </c>
      <c r="FY414" s="834" t="str">
        <f t="shared" si="703"/>
        <v/>
      </c>
      <c r="FZ414" s="834" t="str">
        <f t="shared" si="703"/>
        <v/>
      </c>
      <c r="GA414" s="834" t="str">
        <f t="shared" si="703"/>
        <v/>
      </c>
      <c r="GB414" s="834" t="str">
        <f t="shared" si="703"/>
        <v/>
      </c>
      <c r="GC414" s="834" t="str">
        <f t="shared" si="703"/>
        <v/>
      </c>
      <c r="GD414" s="834" t="str">
        <f t="shared" si="703"/>
        <v/>
      </c>
      <c r="GE414" s="834" t="str">
        <f t="shared" si="703"/>
        <v/>
      </c>
      <c r="GF414" s="834" t="str">
        <f t="shared" si="703"/>
        <v/>
      </c>
      <c r="GG414" s="834" t="str">
        <f t="shared" si="703"/>
        <v/>
      </c>
      <c r="GH414" s="834" t="str">
        <f t="shared" si="703"/>
        <v/>
      </c>
      <c r="GI414" s="834" t="str">
        <f t="shared" si="703"/>
        <v/>
      </c>
      <c r="GJ414" s="834" t="str">
        <f t="shared" si="703"/>
        <v/>
      </c>
      <c r="GK414" s="834" t="str">
        <f t="shared" si="703"/>
        <v/>
      </c>
      <c r="GL414" s="834" t="str">
        <f t="shared" si="703"/>
        <v/>
      </c>
      <c r="GM414" s="59">
        <f t="shared" ref="GM414:HH414" si="704">IF(GM316=0,"",GM$97*((GM361*GM316)+GM362))</f>
        <v>5.7964307332892021E-4</v>
      </c>
      <c r="GN414" s="60">
        <f t="shared" si="704"/>
        <v>3.7984811773423492E-4</v>
      </c>
      <c r="GO414" s="60">
        <f t="shared" si="704"/>
        <v>1.3009864681115437E-3</v>
      </c>
      <c r="GP414" s="60">
        <f t="shared" si="704"/>
        <v>7.5766372709420798E-4</v>
      </c>
      <c r="GQ414" s="60">
        <f t="shared" si="704"/>
        <v>1.8735922343450148E-3</v>
      </c>
      <c r="GR414" s="60">
        <f t="shared" si="704"/>
        <v>1.4297101624341868E-3</v>
      </c>
      <c r="GS414" s="60">
        <f t="shared" si="704"/>
        <v>1.4075636109156639E-3</v>
      </c>
      <c r="GT414" s="60">
        <f t="shared" si="704"/>
        <v>2.6883200211456257E-3</v>
      </c>
      <c r="GU414" s="60">
        <f t="shared" si="704"/>
        <v>2.2611736953690826E-3</v>
      </c>
      <c r="GV414" s="60">
        <f t="shared" si="704"/>
        <v>1.788913421145814E-3</v>
      </c>
      <c r="GW414" s="60">
        <f t="shared" si="704"/>
        <v>6.7646451475205185E-4</v>
      </c>
      <c r="GX414" s="60">
        <f t="shared" si="704"/>
        <v>6.707321250360753E-4</v>
      </c>
      <c r="GY414" s="60">
        <f t="shared" si="704"/>
        <v>1.5114540354069469E-3</v>
      </c>
      <c r="GZ414" s="60" t="e">
        <f t="shared" si="704"/>
        <v>#DIV/0!</v>
      </c>
      <c r="HA414" s="60">
        <f t="shared" si="704"/>
        <v>1.7584304890366484E-2</v>
      </c>
      <c r="HB414" s="60">
        <f t="shared" si="704"/>
        <v>5.1682051956620774E-4</v>
      </c>
      <c r="HC414" s="60">
        <f t="shared" si="704"/>
        <v>3.3330505564600283E-4</v>
      </c>
      <c r="HD414" s="60">
        <f t="shared" si="704"/>
        <v>8.4960291447536466E-4</v>
      </c>
      <c r="HE414" s="60">
        <f t="shared" si="704"/>
        <v>2.5379923157717007E-4</v>
      </c>
      <c r="HF414" s="60">
        <f t="shared" si="704"/>
        <v>2.7840917414654069E-4</v>
      </c>
      <c r="HG414" s="60" t="e">
        <f t="shared" si="704"/>
        <v>#DIV/0!</v>
      </c>
      <c r="HH414" s="60" t="e">
        <f t="shared" si="704"/>
        <v>#DIV/0!</v>
      </c>
      <c r="HI414" s="834" t="str">
        <f>IF(HI316=0,"",HI$97*((HI361*HI316)+HI362))</f>
        <v/>
      </c>
    </row>
    <row r="415" spans="1:217" s="60" customFormat="1" x14ac:dyDescent="0.25">
      <c r="A415" s="66"/>
      <c r="B415" s="642"/>
      <c r="C415" s="937"/>
      <c r="D415" s="94"/>
      <c r="E415" s="94"/>
      <c r="F415" s="94"/>
      <c r="G415" s="94"/>
      <c r="H415" s="874"/>
      <c r="I415" s="874"/>
      <c r="J415" s="874"/>
      <c r="K415" s="874"/>
      <c r="L415" s="874"/>
      <c r="M415" s="94"/>
      <c r="N415" s="94"/>
      <c r="O415" s="94"/>
      <c r="P415" s="94"/>
      <c r="Q415" s="94"/>
      <c r="R415" s="94"/>
      <c r="S415" s="874"/>
      <c r="T415" s="1068"/>
      <c r="U415" s="874"/>
      <c r="V415" s="874"/>
      <c r="W415" s="874"/>
      <c r="X415" s="874"/>
      <c r="Y415" s="874"/>
      <c r="AF415" s="874"/>
      <c r="AG415" s="874"/>
      <c r="AH415" s="874"/>
      <c r="AI415" s="953"/>
      <c r="AJ415" s="874"/>
      <c r="AK415" s="874"/>
      <c r="AL415" s="874"/>
      <c r="AM415" s="874"/>
      <c r="AN415" s="1068"/>
      <c r="AO415" s="874"/>
      <c r="AP415" s="874"/>
      <c r="AQ415" s="874"/>
      <c r="AR415" s="874"/>
      <c r="AS415" s="874"/>
      <c r="AT415" s="953"/>
      <c r="AU415" s="874"/>
      <c r="AV415" s="874"/>
      <c r="AW415" s="874"/>
      <c r="AX415" s="874"/>
      <c r="AY415" s="94"/>
      <c r="AZ415" s="94"/>
      <c r="BA415" s="94"/>
      <c r="BB415" s="1070"/>
      <c r="BC415" s="94"/>
      <c r="BD415" s="94"/>
      <c r="BE415" s="94"/>
      <c r="BF415" s="94"/>
      <c r="BG415" s="94"/>
      <c r="BH415" s="93"/>
      <c r="BI415" s="94"/>
      <c r="BJ415" s="94"/>
      <c r="BK415" s="94"/>
      <c r="BL415" s="94"/>
      <c r="BM415" s="94"/>
      <c r="BN415" s="1226"/>
      <c r="BO415" s="858"/>
      <c r="BP415" s="858"/>
      <c r="BQ415" s="858"/>
      <c r="BR415" s="858"/>
      <c r="BS415" s="1173"/>
      <c r="BT415" s="858"/>
      <c r="BU415" s="858"/>
      <c r="BV415" s="858"/>
      <c r="BW415" s="858"/>
      <c r="BX415" s="858"/>
      <c r="BY415" s="937"/>
      <c r="BZ415" s="94"/>
      <c r="CA415" s="94"/>
      <c r="CB415" s="94"/>
      <c r="CC415" s="1070"/>
      <c r="CD415" s="94"/>
      <c r="CE415" s="94"/>
      <c r="CF415" s="94"/>
      <c r="CG415" s="94"/>
      <c r="CH415" s="94"/>
      <c r="CI415" s="94"/>
      <c r="CJ415" s="94"/>
      <c r="CK415" s="93"/>
      <c r="CL415" s="94"/>
      <c r="CM415" s="94"/>
      <c r="CN415" s="94"/>
      <c r="CO415" s="1070"/>
      <c r="CP415" s="94"/>
      <c r="CQ415" s="94"/>
      <c r="CR415" s="94"/>
      <c r="CS415" s="94"/>
      <c r="CT415" s="94"/>
      <c r="CU415" s="93"/>
      <c r="CV415" s="94"/>
      <c r="CW415" s="94"/>
      <c r="CX415" s="1070"/>
      <c r="DD415" s="979"/>
      <c r="DE415" s="858"/>
      <c r="DF415" s="858"/>
      <c r="DG415" s="858"/>
      <c r="DH415" s="858"/>
      <c r="DI415" s="858"/>
      <c r="DJ415" s="858"/>
      <c r="DK415" s="858"/>
      <c r="DL415" s="1120"/>
      <c r="DM415" s="858"/>
      <c r="DN415" s="858"/>
      <c r="DO415" s="858"/>
      <c r="DP415" s="858"/>
      <c r="DQ415" s="858"/>
      <c r="DR415" s="1006"/>
      <c r="DS415" s="858"/>
      <c r="DT415" s="858"/>
      <c r="DU415" s="858"/>
      <c r="DV415" s="858"/>
      <c r="DW415" s="858"/>
      <c r="DX415" s="1120"/>
      <c r="DY415" s="858"/>
      <c r="DZ415" s="858"/>
      <c r="EA415" s="858"/>
      <c r="EB415" s="858"/>
      <c r="EC415" s="858"/>
      <c r="ED415" s="93"/>
      <c r="EE415" s="858"/>
      <c r="EF415" s="858"/>
      <c r="EG415" s="858"/>
      <c r="EH415" s="858"/>
      <c r="EI415" s="858"/>
      <c r="EJ415" s="858"/>
      <c r="EK415" s="858"/>
      <c r="EL415" s="1120"/>
      <c r="EM415" s="858"/>
      <c r="EN415" s="858"/>
      <c r="ER415" s="1253"/>
      <c r="ES415" s="93"/>
      <c r="ET415" s="94"/>
      <c r="EU415" s="94"/>
      <c r="EV415" s="94"/>
      <c r="EW415" s="1131"/>
      <c r="EX415" s="66"/>
      <c r="FQ415" s="1387"/>
      <c r="FR415" s="834"/>
      <c r="FS415" s="834"/>
      <c r="FT415" s="834"/>
      <c r="FU415" s="834"/>
      <c r="FV415" s="834"/>
      <c r="FW415" s="834"/>
      <c r="FX415" s="834"/>
      <c r="FY415" s="834"/>
      <c r="FZ415" s="834"/>
      <c r="GA415" s="834"/>
      <c r="GB415" s="834"/>
      <c r="GC415" s="834"/>
      <c r="GD415" s="834"/>
      <c r="GE415" s="834"/>
      <c r="GF415" s="834"/>
      <c r="GG415" s="834"/>
      <c r="GH415" s="834"/>
      <c r="GI415" s="834"/>
      <c r="GJ415" s="834"/>
      <c r="GK415" s="834"/>
      <c r="GL415" s="834"/>
      <c r="GM415" s="59"/>
      <c r="HI415" s="834"/>
    </row>
    <row r="416" spans="1:217" s="60" customFormat="1" x14ac:dyDescent="0.25">
      <c r="A416" s="175"/>
      <c r="B416" s="175"/>
      <c r="C416" s="937"/>
      <c r="D416" s="94"/>
      <c r="E416" s="94"/>
      <c r="F416" s="94"/>
      <c r="G416" s="94"/>
      <c r="H416" s="874"/>
      <c r="I416" s="874"/>
      <c r="J416" s="874"/>
      <c r="K416" s="874"/>
      <c r="L416" s="874"/>
      <c r="M416" s="94"/>
      <c r="N416" s="94"/>
      <c r="O416" s="94"/>
      <c r="P416" s="94"/>
      <c r="Q416" s="94"/>
      <c r="R416" s="94"/>
      <c r="S416" s="874"/>
      <c r="T416" s="1068"/>
      <c r="U416" s="874"/>
      <c r="V416" s="874"/>
      <c r="W416" s="874"/>
      <c r="X416" s="874"/>
      <c r="Y416" s="874"/>
      <c r="AF416" s="874"/>
      <c r="AG416" s="874"/>
      <c r="AH416" s="874"/>
      <c r="AI416" s="953"/>
      <c r="AJ416" s="874"/>
      <c r="AK416" s="874"/>
      <c r="AL416" s="874"/>
      <c r="AM416" s="874"/>
      <c r="AN416" s="1068"/>
      <c r="AO416" s="874"/>
      <c r="AP416" s="874"/>
      <c r="AQ416" s="874"/>
      <c r="AR416" s="874"/>
      <c r="AS416" s="874"/>
      <c r="AT416" s="953"/>
      <c r="AU416" s="874"/>
      <c r="AV416" s="874"/>
      <c r="AW416" s="874"/>
      <c r="AX416" s="874"/>
      <c r="AY416" s="94"/>
      <c r="AZ416" s="94"/>
      <c r="BA416" s="94"/>
      <c r="BB416" s="1070"/>
      <c r="BC416" s="94"/>
      <c r="BD416" s="94"/>
      <c r="BE416" s="94"/>
      <c r="BF416" s="94"/>
      <c r="BG416" s="94"/>
      <c r="BH416" s="93"/>
      <c r="BI416" s="94"/>
      <c r="BJ416" s="94"/>
      <c r="BK416" s="94"/>
      <c r="BL416" s="94"/>
      <c r="BM416" s="94"/>
      <c r="BN416" s="1226"/>
      <c r="BO416" s="858"/>
      <c r="BP416" s="858"/>
      <c r="BQ416" s="858"/>
      <c r="BR416" s="858"/>
      <c r="BS416" s="1173"/>
      <c r="BT416" s="858"/>
      <c r="BU416" s="858"/>
      <c r="BV416" s="858"/>
      <c r="BW416" s="858"/>
      <c r="BX416" s="858"/>
      <c r="BY416" s="937"/>
      <c r="BZ416" s="94"/>
      <c r="CA416" s="94"/>
      <c r="CB416" s="94"/>
      <c r="CC416" s="1070"/>
      <c r="CD416" s="94"/>
      <c r="CE416" s="94"/>
      <c r="CF416" s="94"/>
      <c r="CG416" s="94"/>
      <c r="CH416" s="94"/>
      <c r="CI416" s="94"/>
      <c r="CJ416" s="94"/>
      <c r="CK416" s="93"/>
      <c r="CL416" s="94"/>
      <c r="CM416" s="94"/>
      <c r="CN416" s="94"/>
      <c r="CO416" s="1070"/>
      <c r="CP416" s="94"/>
      <c r="CQ416" s="94"/>
      <c r="CR416" s="94"/>
      <c r="CS416" s="94"/>
      <c r="CT416" s="94"/>
      <c r="CU416" s="93"/>
      <c r="CV416" s="94"/>
      <c r="CW416" s="94"/>
      <c r="CX416" s="1070"/>
      <c r="DD416" s="979"/>
      <c r="DE416" s="858"/>
      <c r="DF416" s="858"/>
      <c r="DG416" s="858"/>
      <c r="DH416" s="858"/>
      <c r="DI416" s="858"/>
      <c r="DJ416" s="858"/>
      <c r="DK416" s="858"/>
      <c r="DL416" s="1120"/>
      <c r="DM416" s="858"/>
      <c r="DN416" s="858"/>
      <c r="DO416" s="858"/>
      <c r="DP416" s="858"/>
      <c r="DQ416" s="858"/>
      <c r="DR416" s="1006"/>
      <c r="DS416" s="858"/>
      <c r="DT416" s="858"/>
      <c r="DU416" s="858"/>
      <c r="DV416" s="858"/>
      <c r="DW416" s="858"/>
      <c r="DX416" s="1120"/>
      <c r="DY416" s="858"/>
      <c r="DZ416" s="858"/>
      <c r="EA416" s="858"/>
      <c r="EB416" s="858"/>
      <c r="EC416" s="858"/>
      <c r="ED416" s="93"/>
      <c r="EE416" s="858"/>
      <c r="EF416" s="858"/>
      <c r="EG416" s="858"/>
      <c r="EH416" s="858"/>
      <c r="EI416" s="858"/>
      <c r="EJ416" s="858"/>
      <c r="EK416" s="858"/>
      <c r="EL416" s="1120"/>
      <c r="EM416" s="858"/>
      <c r="EN416" s="858"/>
      <c r="ER416" s="1253"/>
      <c r="ES416" s="93"/>
      <c r="ET416" s="94"/>
      <c r="EU416" s="94"/>
      <c r="EV416" s="94"/>
      <c r="EW416" s="1131"/>
      <c r="EX416" s="175"/>
      <c r="FQ416" s="1387"/>
      <c r="FR416" s="834"/>
      <c r="FS416" s="834"/>
      <c r="FT416" s="834"/>
      <c r="FU416" s="834"/>
      <c r="FV416" s="834"/>
      <c r="FW416" s="834"/>
      <c r="FX416" s="834"/>
      <c r="FY416" s="834"/>
      <c r="FZ416" s="834"/>
      <c r="GA416" s="834"/>
      <c r="GB416" s="834"/>
      <c r="GC416" s="834"/>
      <c r="GD416" s="834"/>
      <c r="GE416" s="834"/>
      <c r="GF416" s="834"/>
      <c r="GG416" s="834"/>
      <c r="GH416" s="834"/>
      <c r="GI416" s="834"/>
      <c r="GJ416" s="834"/>
      <c r="GK416" s="834"/>
      <c r="GL416" s="834"/>
      <c r="GM416" s="59"/>
      <c r="HI416" s="834"/>
    </row>
    <row r="417" spans="1:217" s="60" customFormat="1" x14ac:dyDescent="0.25">
      <c r="A417" s="648" t="s">
        <v>222</v>
      </c>
      <c r="B417" s="648"/>
      <c r="C417" s="937"/>
      <c r="D417" s="94"/>
      <c r="E417" s="94"/>
      <c r="F417" s="94"/>
      <c r="G417" s="94"/>
      <c r="H417" s="874"/>
      <c r="I417" s="874"/>
      <c r="J417" s="877"/>
      <c r="K417" s="874"/>
      <c r="L417" s="874"/>
      <c r="M417" s="94"/>
      <c r="N417" s="94"/>
      <c r="O417" s="94"/>
      <c r="P417" s="94"/>
      <c r="Q417" s="94"/>
      <c r="R417" s="94"/>
      <c r="S417" s="874"/>
      <c r="T417" s="1068"/>
      <c r="U417" s="874"/>
      <c r="V417" s="874"/>
      <c r="W417" s="874"/>
      <c r="X417" s="874"/>
      <c r="Y417" s="874"/>
      <c r="AF417" s="874"/>
      <c r="AG417" s="874"/>
      <c r="AH417" s="874"/>
      <c r="AI417" s="954"/>
      <c r="AJ417" s="877"/>
      <c r="AK417" s="877"/>
      <c r="AL417" s="877"/>
      <c r="AM417" s="877"/>
      <c r="AN417" s="1094"/>
      <c r="AO417" s="877"/>
      <c r="AP417" s="877"/>
      <c r="AQ417" s="877"/>
      <c r="AR417" s="877"/>
      <c r="AS417" s="877"/>
      <c r="AT417" s="953"/>
      <c r="AU417" s="874"/>
      <c r="AV417" s="874"/>
      <c r="AW417" s="874"/>
      <c r="AX417" s="874"/>
      <c r="AY417" s="94"/>
      <c r="AZ417" s="94"/>
      <c r="BA417" s="94"/>
      <c r="BB417" s="1070"/>
      <c r="BC417" s="94"/>
      <c r="BD417" s="94"/>
      <c r="BE417" s="94"/>
      <c r="BF417" s="94"/>
      <c r="BG417" s="94"/>
      <c r="BH417" s="93"/>
      <c r="BI417" s="94"/>
      <c r="BJ417" s="94"/>
      <c r="BK417" s="94"/>
      <c r="BL417" s="94"/>
      <c r="BM417" s="94"/>
      <c r="BN417" s="1226"/>
      <c r="BO417" s="858"/>
      <c r="BP417" s="858"/>
      <c r="BQ417" s="858"/>
      <c r="BR417" s="858"/>
      <c r="BS417" s="1173"/>
      <c r="BT417" s="858"/>
      <c r="BU417" s="858"/>
      <c r="BV417" s="858"/>
      <c r="BW417" s="858"/>
      <c r="BX417" s="858"/>
      <c r="BY417" s="937"/>
      <c r="BZ417" s="94"/>
      <c r="CA417" s="94"/>
      <c r="CB417" s="94"/>
      <c r="CC417" s="1070"/>
      <c r="CD417" s="94"/>
      <c r="CE417" s="94"/>
      <c r="CF417" s="94"/>
      <c r="CG417" s="94"/>
      <c r="CH417" s="94"/>
      <c r="CI417" s="94"/>
      <c r="CJ417" s="94"/>
      <c r="CK417" s="93"/>
      <c r="CL417" s="94"/>
      <c r="CM417" s="94"/>
      <c r="CN417" s="94"/>
      <c r="CO417" s="1070"/>
      <c r="CP417" s="94"/>
      <c r="CQ417" s="94"/>
      <c r="CR417" s="94"/>
      <c r="CS417" s="94"/>
      <c r="CT417" s="94"/>
      <c r="CU417" s="93"/>
      <c r="CV417" s="94"/>
      <c r="CW417" s="94"/>
      <c r="CX417" s="1070"/>
      <c r="DD417" s="979"/>
      <c r="DE417" s="858"/>
      <c r="DF417" s="858"/>
      <c r="DG417" s="858"/>
      <c r="DH417" s="858"/>
      <c r="DI417" s="858"/>
      <c r="DJ417" s="858"/>
      <c r="DK417" s="858"/>
      <c r="DL417" s="1120"/>
      <c r="DM417" s="858"/>
      <c r="DN417" s="858"/>
      <c r="DO417" s="858"/>
      <c r="DP417" s="858"/>
      <c r="DQ417" s="858"/>
      <c r="DR417" s="1006"/>
      <c r="DS417" s="858"/>
      <c r="DT417" s="858"/>
      <c r="DU417" s="858"/>
      <c r="DV417" s="858"/>
      <c r="DW417" s="858"/>
      <c r="DX417" s="1120"/>
      <c r="DY417" s="858"/>
      <c r="DZ417" s="858"/>
      <c r="EA417" s="858"/>
      <c r="EB417" s="858"/>
      <c r="EC417" s="858"/>
      <c r="ED417" s="93"/>
      <c r="EE417" s="858"/>
      <c r="EF417" s="858"/>
      <c r="EG417" s="858"/>
      <c r="EH417" s="858"/>
      <c r="EI417" s="858"/>
      <c r="EJ417" s="858"/>
      <c r="EK417" s="858"/>
      <c r="EL417" s="1120"/>
      <c r="EM417" s="858"/>
      <c r="EN417" s="858"/>
      <c r="ER417" s="1253"/>
      <c r="ES417" s="93"/>
      <c r="ET417" s="94"/>
      <c r="EU417" s="94"/>
      <c r="EV417" s="94"/>
      <c r="EW417" s="1131"/>
      <c r="EX417" s="648" t="s">
        <v>222</v>
      </c>
      <c r="FQ417" s="1387"/>
      <c r="FR417" s="834"/>
      <c r="FS417" s="834"/>
      <c r="FT417" s="834"/>
      <c r="FU417" s="834"/>
      <c r="FV417" s="834"/>
      <c r="FW417" s="834"/>
      <c r="FX417" s="834"/>
      <c r="FY417" s="834"/>
      <c r="FZ417" s="834"/>
      <c r="GA417" s="834"/>
      <c r="GB417" s="834"/>
      <c r="GC417" s="834"/>
      <c r="GD417" s="834"/>
      <c r="GE417" s="834"/>
      <c r="GF417" s="834"/>
      <c r="GG417" s="834"/>
      <c r="GH417" s="834"/>
      <c r="GI417" s="834"/>
      <c r="GJ417" s="834"/>
      <c r="GK417" s="834"/>
      <c r="GL417" s="834"/>
      <c r="GM417" s="59"/>
      <c r="HI417" s="834"/>
    </row>
    <row r="418" spans="1:217" s="60" customFormat="1" x14ac:dyDescent="0.25">
      <c r="A418" s="837" t="s">
        <v>195</v>
      </c>
      <c r="B418" s="658">
        <f>B366*1000</f>
        <v>50.389610389610375</v>
      </c>
      <c r="C418" s="937">
        <f t="shared" ref="C418:BA418" si="705">IF(C366="","",C366*1000)</f>
        <v>0.75283156871527523</v>
      </c>
      <c r="D418" s="94">
        <f t="shared" si="705"/>
        <v>0.9017537887065501</v>
      </c>
      <c r="E418" s="94">
        <f t="shared" si="705"/>
        <v>0.30120187314478558</v>
      </c>
      <c r="F418" s="94">
        <f t="shared" ref="F418:M427" si="706">IF(F366="","",F366*1000)</f>
        <v>0.50089456621853334</v>
      </c>
      <c r="G418" s="94">
        <f t="shared" si="706"/>
        <v>0.73603056491249053</v>
      </c>
      <c r="H418" s="874">
        <f t="shared" si="706"/>
        <v>0.549579161314797</v>
      </c>
      <c r="I418" s="874">
        <f t="shared" si="706"/>
        <v>0.370424170966348</v>
      </c>
      <c r="J418" s="878">
        <f t="shared" si="706"/>
        <v>0.34433863028112138</v>
      </c>
      <c r="K418" s="874">
        <f t="shared" si="706"/>
        <v>7.3730116362286963E-2</v>
      </c>
      <c r="L418" s="874">
        <f t="shared" si="706"/>
        <v>0.3652820893186714</v>
      </c>
      <c r="M418" s="94">
        <f t="shared" si="706"/>
        <v>0.53291666545257921</v>
      </c>
      <c r="N418" s="94">
        <f t="shared" si="705"/>
        <v>0.54774401864967925</v>
      </c>
      <c r="O418" s="94">
        <f t="shared" si="705"/>
        <v>0.47080442249560955</v>
      </c>
      <c r="P418" s="94">
        <f t="shared" si="705"/>
        <v>0.3692696935832358</v>
      </c>
      <c r="Q418" s="94">
        <f t="shared" si="705"/>
        <v>0.32062333497793338</v>
      </c>
      <c r="R418" s="94">
        <f t="shared" si="705"/>
        <v>0.69731845628426492</v>
      </c>
      <c r="S418" s="874">
        <f t="shared" si="705"/>
        <v>0.50280085248498652</v>
      </c>
      <c r="T418" s="1069">
        <f t="shared" si="705"/>
        <v>0.29896133288262788</v>
      </c>
      <c r="U418" s="878"/>
      <c r="V418" s="878"/>
      <c r="W418" s="878"/>
      <c r="X418" s="878"/>
      <c r="Y418" s="878"/>
      <c r="AF418" s="874"/>
      <c r="AG418" s="874"/>
      <c r="AH418" s="874"/>
      <c r="AI418" s="955" t="str">
        <f t="shared" si="705"/>
        <v/>
      </c>
      <c r="AJ418" s="878" t="str">
        <f t="shared" si="705"/>
        <v/>
      </c>
      <c r="AK418" s="878" t="str">
        <f t="shared" si="705"/>
        <v/>
      </c>
      <c r="AL418" s="878" t="str">
        <f t="shared" si="705"/>
        <v/>
      </c>
      <c r="AM418" s="878" t="str">
        <f t="shared" si="705"/>
        <v/>
      </c>
      <c r="AN418" s="1069" t="str">
        <f t="shared" si="705"/>
        <v/>
      </c>
      <c r="AO418" s="878"/>
      <c r="AP418" s="878"/>
      <c r="AQ418" s="878"/>
      <c r="AR418" s="878"/>
      <c r="AS418" s="878"/>
      <c r="AT418" s="953" t="str">
        <f t="shared" si="705"/>
        <v/>
      </c>
      <c r="AU418" s="874" t="str">
        <f t="shared" si="705"/>
        <v/>
      </c>
      <c r="AV418" s="874" t="str">
        <f t="shared" si="705"/>
        <v/>
      </c>
      <c r="AW418" s="874" t="str">
        <f t="shared" si="705"/>
        <v/>
      </c>
      <c r="AX418" s="874" t="str">
        <f t="shared" si="705"/>
        <v/>
      </c>
      <c r="AY418" s="94" t="str">
        <f t="shared" si="705"/>
        <v/>
      </c>
      <c r="AZ418" s="94" t="str">
        <f t="shared" si="705"/>
        <v/>
      </c>
      <c r="BA418" s="94" t="str">
        <f t="shared" si="705"/>
        <v/>
      </c>
      <c r="BB418" s="1070" t="str">
        <f t="shared" ref="BB418:CV418" si="707">IF(BB366="","",BB366*1000)</f>
        <v/>
      </c>
      <c r="BC418" s="94"/>
      <c r="BD418" s="94"/>
      <c r="BE418" s="94"/>
      <c r="BF418" s="94"/>
      <c r="BG418" s="94"/>
      <c r="BH418" s="93" t="str">
        <f t="shared" si="707"/>
        <v/>
      </c>
      <c r="BI418" s="94" t="str">
        <f t="shared" si="707"/>
        <v/>
      </c>
      <c r="BJ418" s="94" t="str">
        <f t="shared" si="707"/>
        <v/>
      </c>
      <c r="BK418" s="94" t="str">
        <f t="shared" si="707"/>
        <v/>
      </c>
      <c r="BL418" s="94" t="str">
        <f t="shared" si="707"/>
        <v/>
      </c>
      <c r="BM418" s="94" t="str">
        <f t="shared" ref="BM418:BN437" si="708">IF(BM366="","",BM366*1000)</f>
        <v/>
      </c>
      <c r="BN418" s="1226" t="str">
        <f t="shared" si="708"/>
        <v/>
      </c>
      <c r="BO418" s="858"/>
      <c r="BP418" s="858"/>
      <c r="BQ418" s="858"/>
      <c r="BR418" s="858"/>
      <c r="BS418" s="1173"/>
      <c r="BT418" s="858"/>
      <c r="BU418" s="858"/>
      <c r="BV418" s="858"/>
      <c r="BW418" s="858"/>
      <c r="BX418" s="858"/>
      <c r="BY418" s="937" t="str">
        <f t="shared" si="707"/>
        <v/>
      </c>
      <c r="BZ418" s="94" t="str">
        <f t="shared" si="707"/>
        <v/>
      </c>
      <c r="CA418" s="94" t="str">
        <f t="shared" si="707"/>
        <v/>
      </c>
      <c r="CB418" s="94" t="str">
        <f t="shared" si="707"/>
        <v/>
      </c>
      <c r="CC418" s="1070" t="str">
        <f t="shared" si="707"/>
        <v/>
      </c>
      <c r="CD418" s="94"/>
      <c r="CE418" s="94"/>
      <c r="CF418" s="94"/>
      <c r="CG418" s="94"/>
      <c r="CH418" s="94"/>
      <c r="CI418" s="94"/>
      <c r="CJ418" s="94"/>
      <c r="CK418" s="93" t="str">
        <f t="shared" si="707"/>
        <v/>
      </c>
      <c r="CL418" s="94" t="str">
        <f t="shared" ref="CL418:CL449" si="709">IF(CL366="","",CL366*1000)</f>
        <v/>
      </c>
      <c r="CM418" s="94" t="str">
        <f t="shared" si="707"/>
        <v/>
      </c>
      <c r="CN418" s="94" t="str">
        <f t="shared" si="707"/>
        <v/>
      </c>
      <c r="CO418" s="1070" t="str">
        <f t="shared" si="707"/>
        <v/>
      </c>
      <c r="CP418" s="94"/>
      <c r="CQ418" s="94"/>
      <c r="CR418" s="94"/>
      <c r="CS418" s="94"/>
      <c r="CT418" s="94"/>
      <c r="CU418" s="93" t="str">
        <f t="shared" si="707"/>
        <v/>
      </c>
      <c r="CV418" s="94" t="str">
        <f t="shared" si="707"/>
        <v/>
      </c>
      <c r="CW418" s="94" t="str">
        <f t="shared" ref="CW418:CX437" si="710">IF(CW366="","",CW366*1000)</f>
        <v/>
      </c>
      <c r="CX418" s="1070" t="str">
        <f t="shared" si="710"/>
        <v/>
      </c>
      <c r="DD418" s="979"/>
      <c r="DE418" s="858"/>
      <c r="DF418" s="858"/>
      <c r="DG418" s="858"/>
      <c r="DH418" s="858"/>
      <c r="DI418" s="858"/>
      <c r="DJ418" s="858"/>
      <c r="DK418" s="858"/>
      <c r="DL418" s="1120"/>
      <c r="DM418" s="858"/>
      <c r="DN418" s="858"/>
      <c r="DO418" s="858"/>
      <c r="DP418" s="858"/>
      <c r="DQ418" s="858"/>
      <c r="DR418" s="1006"/>
      <c r="DS418" s="858"/>
      <c r="DT418" s="858"/>
      <c r="DU418" s="858"/>
      <c r="DV418" s="858"/>
      <c r="DW418" s="858"/>
      <c r="DX418" s="1120"/>
      <c r="DY418" s="858"/>
      <c r="DZ418" s="858"/>
      <c r="EA418" s="858"/>
      <c r="EB418" s="858"/>
      <c r="EC418" s="858"/>
      <c r="ED418" s="93" t="str">
        <f t="shared" ref="ED418:ED449" si="711">IF(ED366="","",ED366*1000)</f>
        <v/>
      </c>
      <c r="EE418" s="858"/>
      <c r="EF418" s="858"/>
      <c r="EG418" s="858"/>
      <c r="EH418" s="858"/>
      <c r="EI418" s="858"/>
      <c r="EJ418" s="858"/>
      <c r="EK418" s="858"/>
      <c r="EL418" s="1120"/>
      <c r="EM418" s="858"/>
      <c r="EN418" s="858"/>
      <c r="ER418" s="1253"/>
      <c r="ES418" s="93" t="str">
        <f t="shared" ref="ES418:EU437" si="712">IF(ES366="","",ES366*1000)</f>
        <v/>
      </c>
      <c r="ET418" s="94" t="str">
        <f t="shared" si="712"/>
        <v/>
      </c>
      <c r="EU418" s="94" t="str">
        <f t="shared" si="712"/>
        <v/>
      </c>
      <c r="EV418" s="94"/>
      <c r="EW418" s="1131"/>
      <c r="EX418" s="837" t="s">
        <v>195</v>
      </c>
      <c r="EY418" s="111">
        <f t="shared" ref="EY418" si="713">IF(EY366="","",EY366*1000)</f>
        <v>0.50270641152413142</v>
      </c>
      <c r="EZ418" s="111">
        <f t="shared" ref="EZ418:GY418" si="714">IF(EZ366="","",EZ366*1000)</f>
        <v>1.5650973866591675</v>
      </c>
      <c r="FA418" s="111">
        <f t="shared" si="714"/>
        <v>0.83643499964322543</v>
      </c>
      <c r="FB418" s="111">
        <f t="shared" si="714"/>
        <v>0.8574586028269916</v>
      </c>
      <c r="FC418" s="111">
        <f t="shared" si="714"/>
        <v>0.78061519739245155</v>
      </c>
      <c r="FD418" s="111">
        <f t="shared" si="714"/>
        <v>1.0629786371249905</v>
      </c>
      <c r="FE418" s="111">
        <f t="shared" si="714"/>
        <v>0.66473182246687179</v>
      </c>
      <c r="FF418" s="111">
        <f t="shared" si="714"/>
        <v>1.1195417546939599</v>
      </c>
      <c r="FG418" s="111">
        <f t="shared" si="714"/>
        <v>0.83032119096066892</v>
      </c>
      <c r="FH418" s="111">
        <f t="shared" si="714"/>
        <v>0.29491729775096515</v>
      </c>
      <c r="FI418" s="111">
        <f t="shared" si="714"/>
        <v>0.52368453243535973</v>
      </c>
      <c r="FJ418" s="111">
        <f t="shared" si="714"/>
        <v>1.1770232338724236</v>
      </c>
      <c r="FK418" s="111">
        <f t="shared" si="714"/>
        <v>0.89067736029726163</v>
      </c>
      <c r="FL418" s="111">
        <f t="shared" si="714"/>
        <v>2.1940592618577863</v>
      </c>
      <c r="FM418" s="111">
        <f t="shared" si="714"/>
        <v>0.95962476159977683</v>
      </c>
      <c r="FN418" s="111">
        <f t="shared" si="714"/>
        <v>1.1890623639326272</v>
      </c>
      <c r="FO418" s="111">
        <f t="shared" si="714"/>
        <v>0.66945778412605417</v>
      </c>
      <c r="FP418" s="111" t="str">
        <f t="shared" ref="FP418:FQ418" si="715">IF(FP366="","",FP366*1000)</f>
        <v/>
      </c>
      <c r="FQ418" s="1387" t="str">
        <f t="shared" si="715"/>
        <v/>
      </c>
      <c r="FR418" s="834" t="str">
        <f t="shared" ref="FR418:GL418" si="716">IF(FR366="","",FR366*1000)</f>
        <v/>
      </c>
      <c r="FS418" s="834" t="str">
        <f t="shared" si="716"/>
        <v/>
      </c>
      <c r="FT418" s="834" t="str">
        <f t="shared" si="716"/>
        <v/>
      </c>
      <c r="FU418" s="834" t="str">
        <f t="shared" si="716"/>
        <v/>
      </c>
      <c r="FV418" s="834" t="str">
        <f t="shared" si="716"/>
        <v/>
      </c>
      <c r="FW418" s="834" t="str">
        <f t="shared" si="716"/>
        <v/>
      </c>
      <c r="FX418" s="834" t="str">
        <f t="shared" si="716"/>
        <v/>
      </c>
      <c r="FY418" s="834" t="str">
        <f t="shared" si="716"/>
        <v/>
      </c>
      <c r="FZ418" s="834" t="str">
        <f t="shared" si="716"/>
        <v/>
      </c>
      <c r="GA418" s="834" t="str">
        <f t="shared" si="716"/>
        <v/>
      </c>
      <c r="GB418" s="834" t="str">
        <f t="shared" si="716"/>
        <v/>
      </c>
      <c r="GC418" s="834" t="str">
        <f t="shared" si="716"/>
        <v/>
      </c>
      <c r="GD418" s="834" t="str">
        <f t="shared" si="716"/>
        <v/>
      </c>
      <c r="GE418" s="834" t="str">
        <f t="shared" si="716"/>
        <v/>
      </c>
      <c r="GF418" s="834" t="str">
        <f t="shared" si="716"/>
        <v/>
      </c>
      <c r="GG418" s="834" t="str">
        <f t="shared" si="716"/>
        <v/>
      </c>
      <c r="GH418" s="834" t="str">
        <f t="shared" si="716"/>
        <v/>
      </c>
      <c r="GI418" s="834" t="str">
        <f t="shared" si="716"/>
        <v/>
      </c>
      <c r="GJ418" s="834" t="str">
        <f t="shared" si="716"/>
        <v/>
      </c>
      <c r="GK418" s="834" t="str">
        <f t="shared" si="716"/>
        <v/>
      </c>
      <c r="GL418" s="834" t="str">
        <f t="shared" si="716"/>
        <v/>
      </c>
      <c r="GM418" s="59">
        <f t="shared" si="714"/>
        <v>2.0004845486981129</v>
      </c>
      <c r="GN418" s="60">
        <f t="shared" si="714"/>
        <v>2.724124964230572</v>
      </c>
      <c r="GO418" s="60">
        <f t="shared" si="714"/>
        <v>1.0830432674692052</v>
      </c>
      <c r="GP418" s="60">
        <f t="shared" si="714"/>
        <v>0.48711636870885994</v>
      </c>
      <c r="GQ418" s="60">
        <f t="shared" si="714"/>
        <v>1.7499674512520422</v>
      </c>
      <c r="GR418" s="60">
        <f t="shared" si="714"/>
        <v>0.46219782390542813</v>
      </c>
      <c r="GS418" s="60">
        <f t="shared" si="714"/>
        <v>0.67473620857314376</v>
      </c>
      <c r="GT418" s="60">
        <f t="shared" si="714"/>
        <v>0.58673665543739584</v>
      </c>
      <c r="GU418" s="60">
        <f t="shared" si="714"/>
        <v>0.53529410660664978</v>
      </c>
      <c r="GV418" s="60">
        <f t="shared" si="714"/>
        <v>0.38533861224826277</v>
      </c>
      <c r="GW418" s="60">
        <f t="shared" si="714"/>
        <v>0.48826109202098567</v>
      </c>
      <c r="GX418" s="60">
        <f t="shared" si="714"/>
        <v>2.3894465647089009</v>
      </c>
      <c r="GY418" s="60">
        <f t="shared" si="714"/>
        <v>0.82572940938860817</v>
      </c>
      <c r="GZ418" s="60" t="e">
        <f t="shared" ref="GZ418:HH418" si="717">IF(GZ366="","",GZ366*1000)</f>
        <v>#DIV/0!</v>
      </c>
      <c r="HA418" s="60">
        <f t="shared" si="717"/>
        <v>3.3317559465479309</v>
      </c>
      <c r="HB418" s="60">
        <f t="shared" si="717"/>
        <v>1.3966636624808422</v>
      </c>
      <c r="HC418" s="60">
        <f t="shared" si="717"/>
        <v>1.3826119561494807</v>
      </c>
      <c r="HD418" s="60">
        <f t="shared" si="717"/>
        <v>1.8080571614436405</v>
      </c>
      <c r="HE418" s="60">
        <f t="shared" si="717"/>
        <v>1.8317102676565467</v>
      </c>
      <c r="HF418" s="60">
        <f t="shared" si="717"/>
        <v>1.0374014909324136</v>
      </c>
      <c r="HG418" s="60" t="e">
        <f t="shared" si="717"/>
        <v>#DIV/0!</v>
      </c>
      <c r="HH418" s="60" t="e">
        <f t="shared" si="717"/>
        <v>#DIV/0!</v>
      </c>
      <c r="HI418" s="834" t="str">
        <f t="shared" ref="HI418:HI449" si="718">IF(HI366="","",HI366*1000)</f>
        <v/>
      </c>
    </row>
    <row r="419" spans="1:217" s="60" customFormat="1" x14ac:dyDescent="0.25">
      <c r="A419" s="66" t="s">
        <v>79</v>
      </c>
      <c r="B419" s="638"/>
      <c r="C419" s="937">
        <f t="shared" ref="C419:BA419" si="719">IF(C367="","",C367*1000)</f>
        <v>0.75356399253950013</v>
      </c>
      <c r="D419" s="94">
        <f t="shared" si="719"/>
        <v>0.8556450991991229</v>
      </c>
      <c r="E419" s="94">
        <f t="shared" si="719"/>
        <v>0.41446780973643782</v>
      </c>
      <c r="F419" s="94">
        <f t="shared" si="706"/>
        <v>0.90435964265731861</v>
      </c>
      <c r="G419" s="94">
        <f t="shared" si="706"/>
        <v>0.93659593909987349</v>
      </c>
      <c r="H419" s="874">
        <f t="shared" si="706"/>
        <v>0.62761778094225673</v>
      </c>
      <c r="I419" s="874">
        <f t="shared" si="706"/>
        <v>0.42215394049331989</v>
      </c>
      <c r="J419" s="874">
        <f t="shared" si="706"/>
        <v>0.51329665448240192</v>
      </c>
      <c r="K419" s="874">
        <f t="shared" si="706"/>
        <v>0.4439403417100582</v>
      </c>
      <c r="L419" s="874">
        <f t="shared" si="706"/>
        <v>0.41552247040928575</v>
      </c>
      <c r="M419" s="94">
        <f t="shared" si="706"/>
        <v>0.72637837356847301</v>
      </c>
      <c r="N419" s="94">
        <f t="shared" si="719"/>
        <v>0.71548941761587437</v>
      </c>
      <c r="O419" s="94">
        <f t="shared" si="719"/>
        <v>0.6498976864625482</v>
      </c>
      <c r="P419" s="94">
        <f t="shared" si="719"/>
        <v>0.76763713719153226</v>
      </c>
      <c r="Q419" s="94">
        <f t="shared" si="719"/>
        <v>0.3691170510050934</v>
      </c>
      <c r="R419" s="94">
        <f t="shared" si="719"/>
        <v>0.81672994077352246</v>
      </c>
      <c r="S419" s="874">
        <f t="shared" si="719"/>
        <v>0.63264874770469171</v>
      </c>
      <c r="T419" s="1068">
        <f t="shared" si="719"/>
        <v>0.32124037856787174</v>
      </c>
      <c r="U419" s="874"/>
      <c r="V419" s="874"/>
      <c r="W419" s="874"/>
      <c r="X419" s="874"/>
      <c r="Y419" s="874"/>
      <c r="AF419" s="874"/>
      <c r="AG419" s="874"/>
      <c r="AH419" s="874"/>
      <c r="AI419" s="955" t="str">
        <f t="shared" si="719"/>
        <v/>
      </c>
      <c r="AJ419" s="878" t="str">
        <f t="shared" si="719"/>
        <v/>
      </c>
      <c r="AK419" s="878" t="str">
        <f t="shared" si="719"/>
        <v/>
      </c>
      <c r="AL419" s="878" t="str">
        <f t="shared" si="719"/>
        <v/>
      </c>
      <c r="AM419" s="878" t="str">
        <f t="shared" si="719"/>
        <v/>
      </c>
      <c r="AN419" s="1069" t="str">
        <f t="shared" si="719"/>
        <v/>
      </c>
      <c r="AO419" s="878"/>
      <c r="AP419" s="878"/>
      <c r="AQ419" s="878"/>
      <c r="AR419" s="878"/>
      <c r="AS419" s="878"/>
      <c r="AT419" s="953" t="str">
        <f t="shared" si="719"/>
        <v/>
      </c>
      <c r="AU419" s="874" t="str">
        <f t="shared" si="719"/>
        <v/>
      </c>
      <c r="AV419" s="874" t="str">
        <f t="shared" si="719"/>
        <v/>
      </c>
      <c r="AW419" s="874" t="str">
        <f t="shared" si="719"/>
        <v/>
      </c>
      <c r="AX419" s="874" t="str">
        <f t="shared" si="719"/>
        <v/>
      </c>
      <c r="AY419" s="94" t="str">
        <f t="shared" si="719"/>
        <v/>
      </c>
      <c r="AZ419" s="94" t="str">
        <f t="shared" si="719"/>
        <v/>
      </c>
      <c r="BA419" s="94" t="str">
        <f t="shared" si="719"/>
        <v/>
      </c>
      <c r="BB419" s="1070" t="str">
        <f t="shared" ref="BB419:CV419" si="720">IF(BB367="","",BB367*1000)</f>
        <v/>
      </c>
      <c r="BC419" s="94"/>
      <c r="BD419" s="94"/>
      <c r="BE419" s="94"/>
      <c r="BF419" s="94"/>
      <c r="BG419" s="94"/>
      <c r="BH419" s="93" t="str">
        <f t="shared" si="720"/>
        <v/>
      </c>
      <c r="BI419" s="94" t="str">
        <f t="shared" si="720"/>
        <v/>
      </c>
      <c r="BJ419" s="94" t="str">
        <f t="shared" si="720"/>
        <v/>
      </c>
      <c r="BK419" s="94" t="str">
        <f t="shared" si="720"/>
        <v/>
      </c>
      <c r="BL419" s="94" t="str">
        <f t="shared" si="720"/>
        <v/>
      </c>
      <c r="BM419" s="94" t="str">
        <f t="shared" si="708"/>
        <v/>
      </c>
      <c r="BN419" s="1226" t="str">
        <f t="shared" si="708"/>
        <v/>
      </c>
      <c r="BO419" s="858"/>
      <c r="BP419" s="858"/>
      <c r="BQ419" s="858"/>
      <c r="BR419" s="858"/>
      <c r="BS419" s="1173"/>
      <c r="BT419" s="858"/>
      <c r="BU419" s="858"/>
      <c r="BV419" s="858"/>
      <c r="BW419" s="858"/>
      <c r="BX419" s="858"/>
      <c r="BY419" s="937" t="str">
        <f t="shared" si="720"/>
        <v/>
      </c>
      <c r="BZ419" s="94" t="str">
        <f t="shared" si="720"/>
        <v/>
      </c>
      <c r="CA419" s="94" t="str">
        <f t="shared" si="720"/>
        <v/>
      </c>
      <c r="CB419" s="94" t="str">
        <f t="shared" si="720"/>
        <v/>
      </c>
      <c r="CC419" s="1070" t="str">
        <f t="shared" si="720"/>
        <v/>
      </c>
      <c r="CD419" s="94"/>
      <c r="CE419" s="94"/>
      <c r="CF419" s="94"/>
      <c r="CG419" s="94"/>
      <c r="CH419" s="94"/>
      <c r="CI419" s="94"/>
      <c r="CJ419" s="94"/>
      <c r="CK419" s="93" t="str">
        <f t="shared" si="720"/>
        <v/>
      </c>
      <c r="CL419" s="94" t="str">
        <f t="shared" si="709"/>
        <v/>
      </c>
      <c r="CM419" s="94" t="str">
        <f t="shared" si="720"/>
        <v/>
      </c>
      <c r="CN419" s="94" t="str">
        <f t="shared" si="720"/>
        <v/>
      </c>
      <c r="CO419" s="1070" t="str">
        <f t="shared" si="720"/>
        <v/>
      </c>
      <c r="CP419" s="94"/>
      <c r="CQ419" s="94"/>
      <c r="CR419" s="94"/>
      <c r="CS419" s="94"/>
      <c r="CT419" s="94"/>
      <c r="CU419" s="93" t="str">
        <f t="shared" si="720"/>
        <v/>
      </c>
      <c r="CV419" s="94" t="str">
        <f t="shared" si="720"/>
        <v/>
      </c>
      <c r="CW419" s="94" t="str">
        <f t="shared" si="710"/>
        <v/>
      </c>
      <c r="CX419" s="1070" t="str">
        <f t="shared" si="710"/>
        <v/>
      </c>
      <c r="DD419" s="979"/>
      <c r="DE419" s="858"/>
      <c r="DF419" s="858"/>
      <c r="DG419" s="858"/>
      <c r="DH419" s="858"/>
      <c r="DI419" s="858"/>
      <c r="DJ419" s="858"/>
      <c r="DK419" s="858"/>
      <c r="DL419" s="1120"/>
      <c r="DM419" s="858"/>
      <c r="DN419" s="858"/>
      <c r="DO419" s="858"/>
      <c r="DP419" s="858"/>
      <c r="DQ419" s="858"/>
      <c r="DR419" s="1006"/>
      <c r="DS419" s="858"/>
      <c r="DT419" s="858"/>
      <c r="DU419" s="858"/>
      <c r="DV419" s="858"/>
      <c r="DW419" s="858"/>
      <c r="DX419" s="1120"/>
      <c r="DY419" s="858"/>
      <c r="DZ419" s="858"/>
      <c r="EA419" s="858"/>
      <c r="EB419" s="858"/>
      <c r="EC419" s="858"/>
      <c r="ED419" s="93" t="str">
        <f t="shared" si="711"/>
        <v/>
      </c>
      <c r="EE419" s="858"/>
      <c r="EF419" s="858"/>
      <c r="EG419" s="858"/>
      <c r="EH419" s="858"/>
      <c r="EI419" s="858"/>
      <c r="EJ419" s="858"/>
      <c r="EK419" s="858"/>
      <c r="EL419" s="1120"/>
      <c r="EM419" s="858"/>
      <c r="EN419" s="858"/>
      <c r="ER419" s="1253"/>
      <c r="ES419" s="93" t="str">
        <f t="shared" si="712"/>
        <v/>
      </c>
      <c r="ET419" s="94" t="str">
        <f t="shared" si="712"/>
        <v/>
      </c>
      <c r="EU419" s="94" t="str">
        <f t="shared" si="712"/>
        <v/>
      </c>
      <c r="EV419" s="94"/>
      <c r="EW419" s="1131"/>
      <c r="EX419" s="66" t="s">
        <v>79</v>
      </c>
      <c r="EY419" s="111">
        <f t="shared" ref="EY419" si="721">IF(EY367="","",EY367*1000)</f>
        <v>0.44997325291159829</v>
      </c>
      <c r="EZ419" s="111">
        <f t="shared" ref="EZ419:GY419" si="722">IF(EZ367="","",EZ367*1000)</f>
        <v>0.70188131379185015</v>
      </c>
      <c r="FA419" s="111">
        <f t="shared" si="722"/>
        <v>0.49267110204301767</v>
      </c>
      <c r="FB419" s="111">
        <f t="shared" si="722"/>
        <v>0.48305497609853065</v>
      </c>
      <c r="FC419" s="111">
        <f t="shared" si="722"/>
        <v>0.34737404396638166</v>
      </c>
      <c r="FD419" s="111">
        <f t="shared" si="722"/>
        <v>0.33770230273103341</v>
      </c>
      <c r="FE419" s="111">
        <f t="shared" si="722"/>
        <v>1.4477523316994283</v>
      </c>
      <c r="FF419" s="111">
        <f t="shared" si="722"/>
        <v>0.18701454131788192</v>
      </c>
      <c r="FG419" s="111">
        <f t="shared" si="722"/>
        <v>0.22200665612286469</v>
      </c>
      <c r="FH419" s="111">
        <f t="shared" si="722"/>
        <v>0.4704030752975209</v>
      </c>
      <c r="FI419" s="111">
        <f t="shared" si="722"/>
        <v>0.47912670176751643</v>
      </c>
      <c r="FJ419" s="111">
        <f t="shared" si="722"/>
        <v>0.39071396012017057</v>
      </c>
      <c r="FK419" s="111">
        <f t="shared" si="722"/>
        <v>0.48683659651619687</v>
      </c>
      <c r="FL419" s="111">
        <f t="shared" si="722"/>
        <v>0.57535450319084236</v>
      </c>
      <c r="FM419" s="111">
        <f t="shared" si="722"/>
        <v>0.37610127594027148</v>
      </c>
      <c r="FN419" s="111">
        <f t="shared" si="722"/>
        <v>0.49923813669018341</v>
      </c>
      <c r="FO419" s="111">
        <f t="shared" si="722"/>
        <v>0.37681097777352845</v>
      </c>
      <c r="FP419" s="111">
        <f t="shared" ref="FP419:FQ419" si="723">IF(FP367="","",FP367*1000)</f>
        <v>1.6475647111702485</v>
      </c>
      <c r="FQ419" s="1387">
        <f t="shared" si="723"/>
        <v>0.51690910269442547</v>
      </c>
      <c r="FR419" s="834">
        <f t="shared" ref="FR419:GL419" si="724">IF(FR367="","",FR367*1000)</f>
        <v>0.91757356249942479</v>
      </c>
      <c r="FS419" s="834">
        <f t="shared" si="724"/>
        <v>0.76243737257231159</v>
      </c>
      <c r="FT419" s="834">
        <f t="shared" si="724"/>
        <v>0.79892685075867076</v>
      </c>
      <c r="FU419" s="834">
        <f t="shared" si="724"/>
        <v>0.75114232250425017</v>
      </c>
      <c r="FV419" s="834">
        <f t="shared" si="724"/>
        <v>1.6703112931056268</v>
      </c>
      <c r="FW419" s="834">
        <f t="shared" si="724"/>
        <v>1.4803859822108518</v>
      </c>
      <c r="FX419" s="834">
        <f t="shared" si="724"/>
        <v>0.8209908602275201</v>
      </c>
      <c r="FY419" s="834">
        <f t="shared" si="724"/>
        <v>0.92140789578704951</v>
      </c>
      <c r="FZ419" s="834">
        <f t="shared" si="724"/>
        <v>1.3159725958945636</v>
      </c>
      <c r="GA419" s="834">
        <f t="shared" si="724"/>
        <v>0.69761545006488845</v>
      </c>
      <c r="GB419" s="834">
        <f t="shared" si="724"/>
        <v>0.75957725265485221</v>
      </c>
      <c r="GC419" s="834">
        <f t="shared" si="724"/>
        <v>0.25380057846860976</v>
      </c>
      <c r="GD419" s="834">
        <f t="shared" si="724"/>
        <v>0.45900450785119656</v>
      </c>
      <c r="GE419" s="834">
        <f t="shared" si="724"/>
        <v>0.46205964399066451</v>
      </c>
      <c r="GF419" s="834">
        <f t="shared" si="724"/>
        <v>0.87641660374129904</v>
      </c>
      <c r="GG419" s="834">
        <f t="shared" si="724"/>
        <v>0.49380048388733272</v>
      </c>
      <c r="GH419" s="834">
        <f t="shared" si="724"/>
        <v>0.73178671480497304</v>
      </c>
      <c r="GI419" s="834">
        <f t="shared" si="724"/>
        <v>1.0078152953091075</v>
      </c>
      <c r="GJ419" s="834">
        <f t="shared" si="724"/>
        <v>1.5106121322193868</v>
      </c>
      <c r="GK419" s="834">
        <f t="shared" si="724"/>
        <v>1.225604936944529</v>
      </c>
      <c r="GL419" s="834">
        <f t="shared" si="724"/>
        <v>1.1838276031334614</v>
      </c>
      <c r="GM419" s="59">
        <f t="shared" si="722"/>
        <v>3.2195075177914747</v>
      </c>
      <c r="GN419" s="60">
        <f t="shared" si="722"/>
        <v>1.481631068447693</v>
      </c>
      <c r="GO419" s="60">
        <f t="shared" si="722"/>
        <v>3.3138933652843403</v>
      </c>
      <c r="GP419" s="60">
        <f t="shared" si="722"/>
        <v>2.9873292414658512</v>
      </c>
      <c r="GQ419" s="60">
        <f t="shared" si="722"/>
        <v>1.4036790201816143</v>
      </c>
      <c r="GR419" s="60">
        <f t="shared" si="722"/>
        <v>3.351872326194814</v>
      </c>
      <c r="GS419" s="60">
        <f t="shared" si="722"/>
        <v>1.9896651530114162</v>
      </c>
      <c r="GT419" s="60">
        <f t="shared" si="722"/>
        <v>2.3067463073652474</v>
      </c>
      <c r="GU419" s="60">
        <f t="shared" si="722"/>
        <v>2.4545421561363958</v>
      </c>
      <c r="GV419" s="60">
        <f t="shared" si="722"/>
        <v>0.30242178456406438</v>
      </c>
      <c r="GW419" s="60">
        <f t="shared" si="722"/>
        <v>1.2283119291805809</v>
      </c>
      <c r="GX419" s="60">
        <f t="shared" si="722"/>
        <v>2.0967683418949576</v>
      </c>
      <c r="GY419" s="60">
        <f t="shared" si="722"/>
        <v>1.5865721308010727</v>
      </c>
      <c r="GZ419" s="60" t="e">
        <f t="shared" ref="GZ419:HH419" si="725">IF(GZ367="","",GZ367*1000)</f>
        <v>#DIV/0!</v>
      </c>
      <c r="HA419" s="60">
        <f t="shared" si="725"/>
        <v>2.1127947372096263</v>
      </c>
      <c r="HB419" s="60">
        <f t="shared" si="725"/>
        <v>2.2999911265426105</v>
      </c>
      <c r="HC419" s="60">
        <f t="shared" si="725"/>
        <v>1.426927180057644</v>
      </c>
      <c r="HD419" s="60">
        <f t="shared" si="725"/>
        <v>1.4741248319459097</v>
      </c>
      <c r="HE419" s="60">
        <f t="shared" si="725"/>
        <v>2.0642786908644974</v>
      </c>
      <c r="HF419" s="60">
        <f t="shared" si="725"/>
        <v>0.20507250732826693</v>
      </c>
      <c r="HG419" s="60" t="e">
        <f t="shared" si="725"/>
        <v>#DIV/0!</v>
      </c>
      <c r="HH419" s="60" t="e">
        <f t="shared" si="725"/>
        <v>#DIV/0!</v>
      </c>
      <c r="HI419" s="834">
        <f t="shared" si="718"/>
        <v>0.8556838329892531</v>
      </c>
    </row>
    <row r="420" spans="1:217" s="60" customFormat="1" x14ac:dyDescent="0.25">
      <c r="A420" s="838" t="s">
        <v>197</v>
      </c>
      <c r="B420" s="641"/>
      <c r="C420" s="937">
        <f t="shared" ref="C420:BA420" si="726">IF(C368="","",C368*1000)</f>
        <v>0.30378666491996154</v>
      </c>
      <c r="D420" s="94">
        <f t="shared" si="726"/>
        <v>0.39189834361383974</v>
      </c>
      <c r="E420" s="94">
        <f t="shared" si="726"/>
        <v>0.28934584993362805</v>
      </c>
      <c r="F420" s="94">
        <f t="shared" si="706"/>
        <v>0.31224470632356138</v>
      </c>
      <c r="G420" s="94">
        <f t="shared" si="706"/>
        <v>0.21935807172337277</v>
      </c>
      <c r="H420" s="874">
        <f t="shared" si="706"/>
        <v>0.2883637185644094</v>
      </c>
      <c r="I420" s="874">
        <f t="shared" si="706"/>
        <v>0.30415838048967675</v>
      </c>
      <c r="J420" s="874">
        <f t="shared" si="706"/>
        <v>0.28071216837906959</v>
      </c>
      <c r="K420" s="874">
        <f t="shared" si="706"/>
        <v>0.25945058154879463</v>
      </c>
      <c r="L420" s="874">
        <f t="shared" si="706"/>
        <v>0.24577158852217026</v>
      </c>
      <c r="M420" s="94">
        <f t="shared" si="706"/>
        <v>0.28645080144747254</v>
      </c>
      <c r="N420" s="94">
        <f t="shared" si="726"/>
        <v>0.31715775090656462</v>
      </c>
      <c r="O420" s="94">
        <f t="shared" si="726"/>
        <v>0.31019723495399076</v>
      </c>
      <c r="P420" s="94">
        <f t="shared" si="726"/>
        <v>0.25315791448844838</v>
      </c>
      <c r="Q420" s="94">
        <f t="shared" si="726"/>
        <v>0.26492864013294881</v>
      </c>
      <c r="R420" s="94">
        <f t="shared" si="726"/>
        <v>0.22963827928352945</v>
      </c>
      <c r="S420" s="874">
        <f t="shared" si="726"/>
        <v>0.28709163396254533</v>
      </c>
      <c r="T420" s="1068">
        <f t="shared" si="726"/>
        <v>0.19330025817781235</v>
      </c>
      <c r="U420" s="874"/>
      <c r="V420" s="874"/>
      <c r="W420" s="874"/>
      <c r="X420" s="874"/>
      <c r="Y420" s="874"/>
      <c r="AF420" s="874"/>
      <c r="AG420" s="874"/>
      <c r="AH420" s="874"/>
      <c r="AI420" s="955">
        <f t="shared" si="726"/>
        <v>0.22660759415252107</v>
      </c>
      <c r="AJ420" s="878">
        <f t="shared" si="726"/>
        <v>0.24189956089222675</v>
      </c>
      <c r="AK420" s="878">
        <f t="shared" si="726"/>
        <v>0.24604197386538407</v>
      </c>
      <c r="AL420" s="878">
        <f t="shared" si="726"/>
        <v>0.25000460906969485</v>
      </c>
      <c r="AM420" s="878">
        <f t="shared" si="726"/>
        <v>0.22917135876246544</v>
      </c>
      <c r="AN420" s="1069">
        <f t="shared" si="726"/>
        <v>0.21377012268778425</v>
      </c>
      <c r="AO420" s="878"/>
      <c r="AP420" s="878"/>
      <c r="AQ420" s="878"/>
      <c r="AR420" s="878"/>
      <c r="AS420" s="878"/>
      <c r="AT420" s="953">
        <f t="shared" si="726"/>
        <v>0.26667879936856981</v>
      </c>
      <c r="AU420" s="874">
        <f t="shared" si="726"/>
        <v>0.27979565530110134</v>
      </c>
      <c r="AV420" s="874">
        <f t="shared" si="726"/>
        <v>0.38759460271708052</v>
      </c>
      <c r="AW420" s="874">
        <f t="shared" si="726"/>
        <v>0.38585294084328875</v>
      </c>
      <c r="AX420" s="874">
        <f t="shared" si="726"/>
        <v>0.31726489483392684</v>
      </c>
      <c r="AY420" s="94">
        <f t="shared" si="726"/>
        <v>0.37065530047641038</v>
      </c>
      <c r="AZ420" s="94">
        <f t="shared" si="726"/>
        <v>0.33990180839628797</v>
      </c>
      <c r="BA420" s="94">
        <f t="shared" si="726"/>
        <v>0.28008316915689419</v>
      </c>
      <c r="BB420" s="1070">
        <f t="shared" ref="BB420:CV420" si="727">IF(BB368="","",BB368*1000)</f>
        <v>0.30604218447742471</v>
      </c>
      <c r="BC420" s="94"/>
      <c r="BD420" s="94"/>
      <c r="BE420" s="94"/>
      <c r="BF420" s="94"/>
      <c r="BG420" s="94"/>
      <c r="BH420" s="93">
        <f t="shared" si="727"/>
        <v>0.38248461878979506</v>
      </c>
      <c r="BI420" s="94">
        <f t="shared" si="727"/>
        <v>0.28661005673887219</v>
      </c>
      <c r="BJ420" s="94">
        <f t="shared" si="727"/>
        <v>0.2639954880370638</v>
      </c>
      <c r="BK420" s="94">
        <f t="shared" si="727"/>
        <v>0.28914265937554523</v>
      </c>
      <c r="BL420" s="94">
        <f t="shared" si="727"/>
        <v>0.25289434907048247</v>
      </c>
      <c r="BM420" s="94">
        <f t="shared" si="708"/>
        <v>0.31917417157385897</v>
      </c>
      <c r="BN420" s="1226">
        <f t="shared" si="708"/>
        <v>0.25173956703866712</v>
      </c>
      <c r="BO420" s="858"/>
      <c r="BP420" s="858"/>
      <c r="BQ420" s="858"/>
      <c r="BR420" s="858"/>
      <c r="BS420" s="1173"/>
      <c r="BT420" s="858"/>
      <c r="BU420" s="858"/>
      <c r="BV420" s="858"/>
      <c r="BW420" s="858"/>
      <c r="BX420" s="858"/>
      <c r="BY420" s="937">
        <f t="shared" si="727"/>
        <v>0.19880129142722924</v>
      </c>
      <c r="BZ420" s="94">
        <f t="shared" si="727"/>
        <v>0.1842312480922248</v>
      </c>
      <c r="CA420" s="94">
        <f t="shared" si="727"/>
        <v>0.22285393772621023</v>
      </c>
      <c r="CB420" s="94">
        <f t="shared" si="727"/>
        <v>0.19816494743179716</v>
      </c>
      <c r="CC420" s="1070">
        <f t="shared" si="727"/>
        <v>0.21734177672143079</v>
      </c>
      <c r="CD420" s="94"/>
      <c r="CE420" s="94"/>
      <c r="CF420" s="94"/>
      <c r="CG420" s="94"/>
      <c r="CH420" s="94"/>
      <c r="CI420" s="94"/>
      <c r="CJ420" s="94"/>
      <c r="CK420" s="93">
        <f t="shared" si="727"/>
        <v>8.1170661046883419E-2</v>
      </c>
      <c r="CL420" s="94">
        <f t="shared" si="709"/>
        <v>0.30139679178024087</v>
      </c>
      <c r="CM420" s="94">
        <f t="shared" si="727"/>
        <v>8.2192671269227011E-2</v>
      </c>
      <c r="CN420" s="94">
        <f t="shared" si="727"/>
        <v>0.10419773651294409</v>
      </c>
      <c r="CO420" s="1070">
        <f t="shared" si="727"/>
        <v>8.2263170265884394E-2</v>
      </c>
      <c r="CP420" s="94"/>
      <c r="CQ420" s="94"/>
      <c r="CR420" s="94"/>
      <c r="CS420" s="94"/>
      <c r="CT420" s="94"/>
      <c r="CU420" s="93">
        <f t="shared" si="727"/>
        <v>1.3597889564545396</v>
      </c>
      <c r="CV420" s="94">
        <f t="shared" si="727"/>
        <v>1.1538890596179019</v>
      </c>
      <c r="CW420" s="94">
        <f t="shared" si="710"/>
        <v>1.361939562368885</v>
      </c>
      <c r="CX420" s="1070">
        <f t="shared" si="710"/>
        <v>3.3054213697328296</v>
      </c>
      <c r="DD420" s="979"/>
      <c r="DE420" s="858"/>
      <c r="DF420" s="858"/>
      <c r="DG420" s="858"/>
      <c r="DH420" s="858"/>
      <c r="DI420" s="858"/>
      <c r="DJ420" s="858"/>
      <c r="DK420" s="858"/>
      <c r="DL420" s="1120"/>
      <c r="DM420" s="858"/>
      <c r="DN420" s="858"/>
      <c r="DO420" s="858"/>
      <c r="DP420" s="858"/>
      <c r="DQ420" s="858"/>
      <c r="DR420" s="1006"/>
      <c r="DS420" s="858"/>
      <c r="DT420" s="858"/>
      <c r="DU420" s="858"/>
      <c r="DV420" s="858"/>
      <c r="DW420" s="858"/>
      <c r="DX420" s="1120"/>
      <c r="DY420" s="858"/>
      <c r="DZ420" s="858"/>
      <c r="EA420" s="858"/>
      <c r="EB420" s="858"/>
      <c r="EC420" s="858"/>
      <c r="ED420" s="93">
        <f t="shared" si="711"/>
        <v>0.28523989734578359</v>
      </c>
      <c r="EE420" s="858"/>
      <c r="EF420" s="858"/>
      <c r="EG420" s="858"/>
      <c r="EH420" s="858"/>
      <c r="EI420" s="858"/>
      <c r="EJ420" s="858"/>
      <c r="EK420" s="858"/>
      <c r="EL420" s="1120"/>
      <c r="EM420" s="858"/>
      <c r="EN420" s="858"/>
      <c r="ER420" s="1253"/>
      <c r="ES420" s="93">
        <f t="shared" si="712"/>
        <v>0.9872383332179997</v>
      </c>
      <c r="ET420" s="94">
        <f t="shared" si="712"/>
        <v>1.8166047840691704</v>
      </c>
      <c r="EU420" s="94">
        <f t="shared" si="712"/>
        <v>0.28819211125038907</v>
      </c>
      <c r="EV420" s="94"/>
      <c r="EW420" s="1131"/>
      <c r="EX420" s="838" t="s">
        <v>197</v>
      </c>
      <c r="EY420" s="111">
        <f t="shared" ref="EY420" si="728">IF(EY368="","",EY368*1000)</f>
        <v>0.34011814967381238</v>
      </c>
      <c r="EZ420" s="111">
        <f t="shared" ref="EZ420:GY420" si="729">IF(EZ368="","",EZ368*1000)</f>
        <v>0.46984063328324333</v>
      </c>
      <c r="FA420" s="111">
        <f t="shared" si="729"/>
        <v>0.3240114703091555</v>
      </c>
      <c r="FB420" s="111">
        <f t="shared" si="729"/>
        <v>0.64779348208109444</v>
      </c>
      <c r="FC420" s="111" t="str">
        <f t="shared" si="729"/>
        <v/>
      </c>
      <c r="FD420" s="111" t="str">
        <f t="shared" si="729"/>
        <v/>
      </c>
      <c r="FE420" s="111" t="str">
        <f t="shared" si="729"/>
        <v/>
      </c>
      <c r="FF420" s="111" t="str">
        <f t="shared" si="729"/>
        <v/>
      </c>
      <c r="FG420" s="111" t="str">
        <f t="shared" si="729"/>
        <v/>
      </c>
      <c r="FH420" s="111" t="str">
        <f t="shared" si="729"/>
        <v/>
      </c>
      <c r="FI420" s="111" t="str">
        <f t="shared" si="729"/>
        <v/>
      </c>
      <c r="FJ420" s="111" t="str">
        <f t="shared" si="729"/>
        <v/>
      </c>
      <c r="FK420" s="111" t="str">
        <f t="shared" si="729"/>
        <v/>
      </c>
      <c r="FL420" s="111" t="str">
        <f t="shared" si="729"/>
        <v/>
      </c>
      <c r="FM420" s="111" t="str">
        <f t="shared" si="729"/>
        <v/>
      </c>
      <c r="FN420" s="111" t="str">
        <f t="shared" si="729"/>
        <v/>
      </c>
      <c r="FO420" s="111" t="str">
        <f t="shared" si="729"/>
        <v/>
      </c>
      <c r="FP420" s="111" t="str">
        <f t="shared" ref="FP420:FQ420" si="730">IF(FP368="","",FP368*1000)</f>
        <v/>
      </c>
      <c r="FQ420" s="1387" t="str">
        <f t="shared" si="730"/>
        <v/>
      </c>
      <c r="FR420" s="834" t="str">
        <f t="shared" ref="FR420:GL420" si="731">IF(FR368="","",FR368*1000)</f>
        <v/>
      </c>
      <c r="FS420" s="834" t="str">
        <f t="shared" si="731"/>
        <v/>
      </c>
      <c r="FT420" s="834" t="str">
        <f t="shared" si="731"/>
        <v/>
      </c>
      <c r="FU420" s="834" t="str">
        <f t="shared" si="731"/>
        <v/>
      </c>
      <c r="FV420" s="834" t="str">
        <f t="shared" si="731"/>
        <v/>
      </c>
      <c r="FW420" s="834" t="str">
        <f t="shared" si="731"/>
        <v/>
      </c>
      <c r="FX420" s="834" t="str">
        <f t="shared" si="731"/>
        <v/>
      </c>
      <c r="FY420" s="834" t="str">
        <f t="shared" si="731"/>
        <v/>
      </c>
      <c r="FZ420" s="834" t="str">
        <f t="shared" si="731"/>
        <v/>
      </c>
      <c r="GA420" s="834" t="str">
        <f t="shared" si="731"/>
        <v/>
      </c>
      <c r="GB420" s="834" t="str">
        <f t="shared" si="731"/>
        <v/>
      </c>
      <c r="GC420" s="834" t="str">
        <f t="shared" si="731"/>
        <v/>
      </c>
      <c r="GD420" s="834" t="str">
        <f t="shared" si="731"/>
        <v/>
      </c>
      <c r="GE420" s="834" t="str">
        <f t="shared" si="731"/>
        <v/>
      </c>
      <c r="GF420" s="834" t="str">
        <f t="shared" si="731"/>
        <v/>
      </c>
      <c r="GG420" s="834" t="str">
        <f t="shared" si="731"/>
        <v/>
      </c>
      <c r="GH420" s="834" t="str">
        <f t="shared" si="731"/>
        <v/>
      </c>
      <c r="GI420" s="834" t="str">
        <f t="shared" si="731"/>
        <v/>
      </c>
      <c r="GJ420" s="834" t="str">
        <f t="shared" si="731"/>
        <v/>
      </c>
      <c r="GK420" s="834" t="str">
        <f t="shared" si="731"/>
        <v/>
      </c>
      <c r="GL420" s="834" t="str">
        <f t="shared" si="731"/>
        <v/>
      </c>
      <c r="GM420" s="59" t="str">
        <f t="shared" si="729"/>
        <v/>
      </c>
      <c r="GN420" s="60" t="str">
        <f t="shared" si="729"/>
        <v/>
      </c>
      <c r="GO420" s="60" t="str">
        <f t="shared" si="729"/>
        <v/>
      </c>
      <c r="GP420" s="60" t="str">
        <f t="shared" si="729"/>
        <v/>
      </c>
      <c r="GQ420" s="60" t="str">
        <f t="shared" si="729"/>
        <v/>
      </c>
      <c r="GR420" s="60" t="str">
        <f t="shared" si="729"/>
        <v/>
      </c>
      <c r="GS420" s="60" t="str">
        <f t="shared" si="729"/>
        <v/>
      </c>
      <c r="GT420" s="60" t="str">
        <f t="shared" si="729"/>
        <v/>
      </c>
      <c r="GU420" s="60" t="str">
        <f t="shared" si="729"/>
        <v/>
      </c>
      <c r="GV420" s="60" t="str">
        <f t="shared" si="729"/>
        <v/>
      </c>
      <c r="GW420" s="60" t="str">
        <f t="shared" si="729"/>
        <v/>
      </c>
      <c r="GX420" s="60" t="str">
        <f t="shared" si="729"/>
        <v/>
      </c>
      <c r="GY420" s="60" t="str">
        <f t="shared" si="729"/>
        <v/>
      </c>
      <c r="GZ420" s="60" t="e">
        <f t="shared" ref="GZ420:HH420" si="732">IF(GZ368="","",GZ368*1000)</f>
        <v>#DIV/0!</v>
      </c>
      <c r="HA420" s="60" t="str">
        <f t="shared" si="732"/>
        <v/>
      </c>
      <c r="HB420" s="60" t="str">
        <f t="shared" si="732"/>
        <v/>
      </c>
      <c r="HC420" s="60" t="str">
        <f t="shared" si="732"/>
        <v/>
      </c>
      <c r="HD420" s="60" t="str">
        <f t="shared" si="732"/>
        <v/>
      </c>
      <c r="HE420" s="60" t="str">
        <f t="shared" si="732"/>
        <v/>
      </c>
      <c r="HF420" s="60" t="str">
        <f t="shared" si="732"/>
        <v/>
      </c>
      <c r="HG420" s="60" t="e">
        <f t="shared" si="732"/>
        <v>#DIV/0!</v>
      </c>
      <c r="HH420" s="60" t="e">
        <f t="shared" si="732"/>
        <v>#DIV/0!</v>
      </c>
      <c r="HI420" s="834" t="str">
        <f t="shared" si="718"/>
        <v/>
      </c>
    </row>
    <row r="421" spans="1:217" s="60" customFormat="1" x14ac:dyDescent="0.25">
      <c r="A421" s="838" t="s">
        <v>198</v>
      </c>
      <c r="B421" s="641"/>
      <c r="C421" s="937">
        <f t="shared" ref="C421:BA421" si="733">IF(C369="","",C369*1000)</f>
        <v>0.27400174443129333</v>
      </c>
      <c r="D421" s="94">
        <f t="shared" si="733"/>
        <v>0.20795388955787333</v>
      </c>
      <c r="E421" s="94" t="str">
        <f t="shared" si="733"/>
        <v/>
      </c>
      <c r="F421" s="94" t="str">
        <f t="shared" si="706"/>
        <v/>
      </c>
      <c r="G421" s="94" t="str">
        <f t="shared" si="706"/>
        <v/>
      </c>
      <c r="H421" s="874" t="str">
        <f t="shared" si="706"/>
        <v/>
      </c>
      <c r="I421" s="874" t="str">
        <f t="shared" si="706"/>
        <v/>
      </c>
      <c r="J421" s="874" t="str">
        <f t="shared" si="706"/>
        <v/>
      </c>
      <c r="K421" s="874" t="str">
        <f t="shared" si="706"/>
        <v/>
      </c>
      <c r="L421" s="874" t="str">
        <f t="shared" si="706"/>
        <v/>
      </c>
      <c r="M421" s="94" t="str">
        <f t="shared" si="706"/>
        <v/>
      </c>
      <c r="N421" s="94" t="str">
        <f t="shared" si="733"/>
        <v/>
      </c>
      <c r="O421" s="94" t="str">
        <f t="shared" si="733"/>
        <v/>
      </c>
      <c r="P421" s="94" t="str">
        <f t="shared" si="733"/>
        <v/>
      </c>
      <c r="Q421" s="94" t="str">
        <f t="shared" si="733"/>
        <v/>
      </c>
      <c r="R421" s="94" t="str">
        <f t="shared" si="733"/>
        <v/>
      </c>
      <c r="S421" s="874" t="str">
        <f t="shared" si="733"/>
        <v/>
      </c>
      <c r="T421" s="1068" t="str">
        <f t="shared" si="733"/>
        <v/>
      </c>
      <c r="U421" s="874"/>
      <c r="V421" s="874"/>
      <c r="W421" s="874"/>
      <c r="X421" s="874"/>
      <c r="Y421" s="874"/>
      <c r="AF421" s="874"/>
      <c r="AG421" s="874"/>
      <c r="AH421" s="874"/>
      <c r="AI421" s="955" t="str">
        <f t="shared" si="733"/>
        <v/>
      </c>
      <c r="AJ421" s="878" t="str">
        <f t="shared" si="733"/>
        <v/>
      </c>
      <c r="AK421" s="878" t="str">
        <f t="shared" si="733"/>
        <v/>
      </c>
      <c r="AL421" s="878" t="str">
        <f t="shared" si="733"/>
        <v/>
      </c>
      <c r="AM421" s="878" t="str">
        <f t="shared" si="733"/>
        <v/>
      </c>
      <c r="AN421" s="1069" t="str">
        <f t="shared" si="733"/>
        <v/>
      </c>
      <c r="AO421" s="878"/>
      <c r="AP421" s="878"/>
      <c r="AQ421" s="878"/>
      <c r="AR421" s="878"/>
      <c r="AS421" s="878"/>
      <c r="AT421" s="953" t="str">
        <f t="shared" si="733"/>
        <v/>
      </c>
      <c r="AU421" s="874" t="str">
        <f t="shared" si="733"/>
        <v/>
      </c>
      <c r="AV421" s="874" t="str">
        <f t="shared" si="733"/>
        <v/>
      </c>
      <c r="AW421" s="874" t="str">
        <f t="shared" si="733"/>
        <v/>
      </c>
      <c r="AX421" s="874" t="str">
        <f t="shared" si="733"/>
        <v/>
      </c>
      <c r="AY421" s="94" t="str">
        <f t="shared" si="733"/>
        <v/>
      </c>
      <c r="AZ421" s="94" t="str">
        <f t="shared" si="733"/>
        <v/>
      </c>
      <c r="BA421" s="94" t="str">
        <f t="shared" si="733"/>
        <v/>
      </c>
      <c r="BB421" s="1070" t="str">
        <f t="shared" ref="BB421:CV421" si="734">IF(BB369="","",BB369*1000)</f>
        <v/>
      </c>
      <c r="BC421" s="94"/>
      <c r="BD421" s="94"/>
      <c r="BE421" s="94"/>
      <c r="BF421" s="94"/>
      <c r="BG421" s="94"/>
      <c r="BH421" s="93" t="str">
        <f t="shared" si="734"/>
        <v/>
      </c>
      <c r="BI421" s="94" t="str">
        <f t="shared" si="734"/>
        <v/>
      </c>
      <c r="BJ421" s="94" t="str">
        <f t="shared" si="734"/>
        <v/>
      </c>
      <c r="BK421" s="94" t="str">
        <f t="shared" si="734"/>
        <v/>
      </c>
      <c r="BL421" s="94" t="str">
        <f t="shared" si="734"/>
        <v/>
      </c>
      <c r="BM421" s="94" t="str">
        <f t="shared" si="708"/>
        <v/>
      </c>
      <c r="BN421" s="1226" t="str">
        <f t="shared" si="708"/>
        <v/>
      </c>
      <c r="BO421" s="858"/>
      <c r="BP421" s="858"/>
      <c r="BQ421" s="858"/>
      <c r="BR421" s="858"/>
      <c r="BS421" s="1173"/>
      <c r="BT421" s="858"/>
      <c r="BU421" s="858"/>
      <c r="BV421" s="858"/>
      <c r="BW421" s="858"/>
      <c r="BX421" s="858"/>
      <c r="BY421" s="937" t="str">
        <f t="shared" si="734"/>
        <v/>
      </c>
      <c r="BZ421" s="94" t="str">
        <f t="shared" si="734"/>
        <v/>
      </c>
      <c r="CA421" s="94" t="str">
        <f t="shared" si="734"/>
        <v/>
      </c>
      <c r="CB421" s="94" t="str">
        <f t="shared" si="734"/>
        <v/>
      </c>
      <c r="CC421" s="1070" t="str">
        <f t="shared" si="734"/>
        <v/>
      </c>
      <c r="CD421" s="94"/>
      <c r="CE421" s="94"/>
      <c r="CF421" s="94"/>
      <c r="CG421" s="94"/>
      <c r="CH421" s="94"/>
      <c r="CI421" s="94"/>
      <c r="CJ421" s="94"/>
      <c r="CK421" s="93" t="str">
        <f t="shared" si="734"/>
        <v/>
      </c>
      <c r="CL421" s="94" t="str">
        <f t="shared" si="709"/>
        <v/>
      </c>
      <c r="CM421" s="94" t="str">
        <f t="shared" si="734"/>
        <v/>
      </c>
      <c r="CN421" s="94" t="str">
        <f t="shared" si="734"/>
        <v/>
      </c>
      <c r="CO421" s="1070" t="str">
        <f t="shared" si="734"/>
        <v/>
      </c>
      <c r="CP421" s="94"/>
      <c r="CQ421" s="94"/>
      <c r="CR421" s="94"/>
      <c r="CS421" s="94"/>
      <c r="CT421" s="94"/>
      <c r="CU421" s="93" t="str">
        <f t="shared" si="734"/>
        <v/>
      </c>
      <c r="CV421" s="94" t="str">
        <f t="shared" si="734"/>
        <v/>
      </c>
      <c r="CW421" s="94" t="str">
        <f t="shared" si="710"/>
        <v/>
      </c>
      <c r="CX421" s="1070" t="str">
        <f t="shared" si="710"/>
        <v/>
      </c>
      <c r="DD421" s="979"/>
      <c r="DE421" s="858"/>
      <c r="DF421" s="858"/>
      <c r="DG421" s="858"/>
      <c r="DH421" s="858"/>
      <c r="DI421" s="858"/>
      <c r="DJ421" s="858"/>
      <c r="DK421" s="858"/>
      <c r="DL421" s="1120"/>
      <c r="DM421" s="858"/>
      <c r="DN421" s="858"/>
      <c r="DO421" s="858"/>
      <c r="DP421" s="858"/>
      <c r="DQ421" s="858"/>
      <c r="DR421" s="1006"/>
      <c r="DS421" s="858"/>
      <c r="DT421" s="858"/>
      <c r="DU421" s="858"/>
      <c r="DV421" s="858"/>
      <c r="DW421" s="858"/>
      <c r="DX421" s="1120"/>
      <c r="DY421" s="858"/>
      <c r="DZ421" s="858"/>
      <c r="EA421" s="858"/>
      <c r="EB421" s="858"/>
      <c r="EC421" s="858"/>
      <c r="ED421" s="93" t="str">
        <f t="shared" si="711"/>
        <v/>
      </c>
      <c r="EE421" s="858"/>
      <c r="EF421" s="858"/>
      <c r="EG421" s="858"/>
      <c r="EH421" s="858"/>
      <c r="EI421" s="858"/>
      <c r="EJ421" s="858"/>
      <c r="EK421" s="858"/>
      <c r="EL421" s="1120"/>
      <c r="EM421" s="858"/>
      <c r="EN421" s="858"/>
      <c r="ER421" s="1253"/>
      <c r="ES421" s="93" t="str">
        <f t="shared" si="712"/>
        <v/>
      </c>
      <c r="ET421" s="94" t="str">
        <f t="shared" si="712"/>
        <v/>
      </c>
      <c r="EU421" s="94" t="str">
        <f t="shared" si="712"/>
        <v/>
      </c>
      <c r="EV421" s="94"/>
      <c r="EW421" s="1131"/>
      <c r="EX421" s="838" t="s">
        <v>198</v>
      </c>
      <c r="EY421" s="111" t="str">
        <f t="shared" ref="EY421" si="735">IF(EY369="","",EY369*1000)</f>
        <v/>
      </c>
      <c r="EZ421" s="111" t="str">
        <f t="shared" ref="EZ421:GY421" si="736">IF(EZ369="","",EZ369*1000)</f>
        <v/>
      </c>
      <c r="FA421" s="111" t="str">
        <f t="shared" si="736"/>
        <v/>
      </c>
      <c r="FB421" s="111" t="str">
        <f t="shared" si="736"/>
        <v/>
      </c>
      <c r="FC421" s="111" t="str">
        <f t="shared" si="736"/>
        <v/>
      </c>
      <c r="FD421" s="111" t="str">
        <f t="shared" si="736"/>
        <v/>
      </c>
      <c r="FE421" s="111" t="str">
        <f t="shared" si="736"/>
        <v/>
      </c>
      <c r="FF421" s="111" t="str">
        <f t="shared" si="736"/>
        <v/>
      </c>
      <c r="FG421" s="111" t="str">
        <f t="shared" si="736"/>
        <v/>
      </c>
      <c r="FH421" s="111" t="str">
        <f t="shared" si="736"/>
        <v/>
      </c>
      <c r="FI421" s="111" t="str">
        <f t="shared" si="736"/>
        <v/>
      </c>
      <c r="FJ421" s="111" t="str">
        <f t="shared" si="736"/>
        <v/>
      </c>
      <c r="FK421" s="111" t="str">
        <f t="shared" si="736"/>
        <v/>
      </c>
      <c r="FL421" s="111" t="str">
        <f t="shared" si="736"/>
        <v/>
      </c>
      <c r="FM421" s="111" t="str">
        <f t="shared" si="736"/>
        <v/>
      </c>
      <c r="FN421" s="111" t="str">
        <f t="shared" si="736"/>
        <v/>
      </c>
      <c r="FO421" s="111" t="str">
        <f t="shared" si="736"/>
        <v/>
      </c>
      <c r="FP421" s="111" t="str">
        <f t="shared" ref="FP421:FQ421" si="737">IF(FP369="","",FP369*1000)</f>
        <v/>
      </c>
      <c r="FQ421" s="1387" t="str">
        <f t="shared" si="737"/>
        <v/>
      </c>
      <c r="FR421" s="834" t="str">
        <f t="shared" ref="FR421:GL421" si="738">IF(FR369="","",FR369*1000)</f>
        <v/>
      </c>
      <c r="FS421" s="834" t="str">
        <f t="shared" si="738"/>
        <v/>
      </c>
      <c r="FT421" s="834" t="str">
        <f t="shared" si="738"/>
        <v/>
      </c>
      <c r="FU421" s="834" t="str">
        <f t="shared" si="738"/>
        <v/>
      </c>
      <c r="FV421" s="834" t="str">
        <f t="shared" si="738"/>
        <v/>
      </c>
      <c r="FW421" s="834" t="str">
        <f t="shared" si="738"/>
        <v/>
      </c>
      <c r="FX421" s="834" t="str">
        <f t="shared" si="738"/>
        <v/>
      </c>
      <c r="FY421" s="834" t="str">
        <f t="shared" si="738"/>
        <v/>
      </c>
      <c r="FZ421" s="834" t="str">
        <f t="shared" si="738"/>
        <v/>
      </c>
      <c r="GA421" s="834" t="str">
        <f t="shared" si="738"/>
        <v/>
      </c>
      <c r="GB421" s="834" t="str">
        <f t="shared" si="738"/>
        <v/>
      </c>
      <c r="GC421" s="834" t="str">
        <f t="shared" si="738"/>
        <v/>
      </c>
      <c r="GD421" s="834" t="str">
        <f t="shared" si="738"/>
        <v/>
      </c>
      <c r="GE421" s="834" t="str">
        <f t="shared" si="738"/>
        <v/>
      </c>
      <c r="GF421" s="834" t="str">
        <f t="shared" si="738"/>
        <v/>
      </c>
      <c r="GG421" s="834" t="str">
        <f t="shared" si="738"/>
        <v/>
      </c>
      <c r="GH421" s="834" t="str">
        <f t="shared" si="738"/>
        <v/>
      </c>
      <c r="GI421" s="834" t="str">
        <f t="shared" si="738"/>
        <v/>
      </c>
      <c r="GJ421" s="834" t="str">
        <f t="shared" si="738"/>
        <v/>
      </c>
      <c r="GK421" s="834" t="str">
        <f t="shared" si="738"/>
        <v/>
      </c>
      <c r="GL421" s="834" t="str">
        <f t="shared" si="738"/>
        <v/>
      </c>
      <c r="GM421" s="59" t="str">
        <f t="shared" si="736"/>
        <v/>
      </c>
      <c r="GN421" s="60" t="str">
        <f t="shared" si="736"/>
        <v/>
      </c>
      <c r="GO421" s="60" t="str">
        <f t="shared" si="736"/>
        <v/>
      </c>
      <c r="GP421" s="60" t="str">
        <f t="shared" si="736"/>
        <v/>
      </c>
      <c r="GQ421" s="60" t="str">
        <f t="shared" si="736"/>
        <v/>
      </c>
      <c r="GR421" s="60" t="str">
        <f t="shared" si="736"/>
        <v/>
      </c>
      <c r="GS421" s="60" t="str">
        <f t="shared" si="736"/>
        <v/>
      </c>
      <c r="GT421" s="60" t="str">
        <f t="shared" si="736"/>
        <v/>
      </c>
      <c r="GU421" s="60" t="str">
        <f t="shared" si="736"/>
        <v/>
      </c>
      <c r="GV421" s="60" t="str">
        <f t="shared" si="736"/>
        <v/>
      </c>
      <c r="GW421" s="60" t="str">
        <f t="shared" si="736"/>
        <v/>
      </c>
      <c r="GX421" s="60" t="str">
        <f t="shared" si="736"/>
        <v/>
      </c>
      <c r="GY421" s="60" t="str">
        <f t="shared" si="736"/>
        <v/>
      </c>
      <c r="GZ421" s="60" t="e">
        <f t="shared" ref="GZ421:HH421" si="739">IF(GZ369="","",GZ369*1000)</f>
        <v>#DIV/0!</v>
      </c>
      <c r="HA421" s="60" t="str">
        <f t="shared" si="739"/>
        <v/>
      </c>
      <c r="HB421" s="60" t="str">
        <f t="shared" si="739"/>
        <v/>
      </c>
      <c r="HC421" s="60" t="str">
        <f t="shared" si="739"/>
        <v/>
      </c>
      <c r="HD421" s="60" t="str">
        <f t="shared" si="739"/>
        <v/>
      </c>
      <c r="HE421" s="60" t="str">
        <f t="shared" si="739"/>
        <v/>
      </c>
      <c r="HF421" s="60" t="str">
        <f t="shared" si="739"/>
        <v/>
      </c>
      <c r="HG421" s="60" t="e">
        <f t="shared" si="739"/>
        <v>#DIV/0!</v>
      </c>
      <c r="HH421" s="60" t="e">
        <f t="shared" si="739"/>
        <v>#DIV/0!</v>
      </c>
      <c r="HI421" s="834" t="str">
        <f t="shared" si="718"/>
        <v/>
      </c>
    </row>
    <row r="422" spans="1:217" s="60" customFormat="1" x14ac:dyDescent="0.25">
      <c r="A422" s="838" t="s">
        <v>388</v>
      </c>
      <c r="B422" s="641"/>
      <c r="C422" s="937">
        <f t="shared" ref="C422:BA422" si="740">IF(C370="","",C370*1000)</f>
        <v>0.28321367875637538</v>
      </c>
      <c r="D422" s="94">
        <f t="shared" si="740"/>
        <v>0.21533826285507038</v>
      </c>
      <c r="E422" s="94" t="str">
        <f t="shared" si="740"/>
        <v/>
      </c>
      <c r="F422" s="94" t="str">
        <f t="shared" si="706"/>
        <v/>
      </c>
      <c r="G422" s="94" t="str">
        <f t="shared" si="706"/>
        <v/>
      </c>
      <c r="H422" s="874" t="str">
        <f t="shared" si="706"/>
        <v/>
      </c>
      <c r="I422" s="874" t="str">
        <f t="shared" si="706"/>
        <v/>
      </c>
      <c r="J422" s="874" t="str">
        <f t="shared" si="706"/>
        <v/>
      </c>
      <c r="K422" s="874" t="str">
        <f t="shared" si="706"/>
        <v/>
      </c>
      <c r="L422" s="874">
        <f t="shared" si="706"/>
        <v>0.19538000421549453</v>
      </c>
      <c r="M422" s="94" t="str">
        <f t="shared" si="706"/>
        <v/>
      </c>
      <c r="N422" s="94" t="str">
        <f t="shared" si="740"/>
        <v/>
      </c>
      <c r="O422" s="94" t="str">
        <f t="shared" si="740"/>
        <v/>
      </c>
      <c r="P422" s="94" t="str">
        <f t="shared" si="740"/>
        <v/>
      </c>
      <c r="Q422" s="94" t="str">
        <f t="shared" si="740"/>
        <v/>
      </c>
      <c r="R422" s="94" t="str">
        <f t="shared" si="740"/>
        <v/>
      </c>
      <c r="S422" s="874" t="str">
        <f t="shared" si="740"/>
        <v/>
      </c>
      <c r="T422" s="1068" t="str">
        <f t="shared" si="740"/>
        <v/>
      </c>
      <c r="U422" s="874"/>
      <c r="V422" s="874"/>
      <c r="W422" s="874"/>
      <c r="X422" s="874"/>
      <c r="Y422" s="874"/>
      <c r="AF422" s="874"/>
      <c r="AG422" s="874"/>
      <c r="AH422" s="874"/>
      <c r="AI422" s="955" t="str">
        <f t="shared" si="740"/>
        <v/>
      </c>
      <c r="AJ422" s="878" t="str">
        <f t="shared" si="740"/>
        <v/>
      </c>
      <c r="AK422" s="878" t="str">
        <f t="shared" si="740"/>
        <v/>
      </c>
      <c r="AL422" s="878" t="str">
        <f t="shared" si="740"/>
        <v/>
      </c>
      <c r="AM422" s="878" t="str">
        <f t="shared" si="740"/>
        <v/>
      </c>
      <c r="AN422" s="1069" t="str">
        <f t="shared" si="740"/>
        <v/>
      </c>
      <c r="AO422" s="878"/>
      <c r="AP422" s="878"/>
      <c r="AQ422" s="878"/>
      <c r="AR422" s="878"/>
      <c r="AS422" s="878"/>
      <c r="AT422" s="953" t="str">
        <f t="shared" si="740"/>
        <v/>
      </c>
      <c r="AU422" s="874" t="str">
        <f t="shared" si="740"/>
        <v/>
      </c>
      <c r="AV422" s="874" t="str">
        <f t="shared" si="740"/>
        <v/>
      </c>
      <c r="AW422" s="874" t="str">
        <f t="shared" si="740"/>
        <v/>
      </c>
      <c r="AX422" s="874" t="str">
        <f t="shared" si="740"/>
        <v/>
      </c>
      <c r="AY422" s="94" t="str">
        <f t="shared" si="740"/>
        <v/>
      </c>
      <c r="AZ422" s="94" t="str">
        <f t="shared" si="740"/>
        <v/>
      </c>
      <c r="BA422" s="94" t="str">
        <f t="shared" si="740"/>
        <v/>
      </c>
      <c r="BB422" s="1070" t="str">
        <f t="shared" ref="BB422:CV422" si="741">IF(BB370="","",BB370*1000)</f>
        <v/>
      </c>
      <c r="BC422" s="94"/>
      <c r="BD422" s="94"/>
      <c r="BE422" s="94"/>
      <c r="BF422" s="94"/>
      <c r="BG422" s="94"/>
      <c r="BH422" s="93" t="str">
        <f t="shared" si="741"/>
        <v/>
      </c>
      <c r="BI422" s="94" t="str">
        <f t="shared" si="741"/>
        <v/>
      </c>
      <c r="BJ422" s="94" t="str">
        <f t="shared" si="741"/>
        <v/>
      </c>
      <c r="BK422" s="94" t="str">
        <f t="shared" si="741"/>
        <v/>
      </c>
      <c r="BL422" s="94" t="str">
        <f t="shared" si="741"/>
        <v/>
      </c>
      <c r="BM422" s="94" t="str">
        <f t="shared" si="708"/>
        <v/>
      </c>
      <c r="BN422" s="1226" t="str">
        <f t="shared" si="708"/>
        <v/>
      </c>
      <c r="BO422" s="858"/>
      <c r="BP422" s="858"/>
      <c r="BQ422" s="858"/>
      <c r="BR422" s="858"/>
      <c r="BS422" s="1173"/>
      <c r="BT422" s="858"/>
      <c r="BU422" s="858"/>
      <c r="BV422" s="858"/>
      <c r="BW422" s="858"/>
      <c r="BX422" s="858"/>
      <c r="BY422" s="937" t="str">
        <f t="shared" si="741"/>
        <v/>
      </c>
      <c r="BZ422" s="94" t="str">
        <f t="shared" si="741"/>
        <v/>
      </c>
      <c r="CA422" s="94" t="str">
        <f t="shared" si="741"/>
        <v/>
      </c>
      <c r="CB422" s="94" t="str">
        <f t="shared" si="741"/>
        <v/>
      </c>
      <c r="CC422" s="1070" t="str">
        <f t="shared" si="741"/>
        <v/>
      </c>
      <c r="CD422" s="94"/>
      <c r="CE422" s="94"/>
      <c r="CF422" s="94"/>
      <c r="CG422" s="94"/>
      <c r="CH422" s="94"/>
      <c r="CI422" s="94"/>
      <c r="CJ422" s="94"/>
      <c r="CK422" s="93">
        <f t="shared" si="741"/>
        <v>0.12563970108292558</v>
      </c>
      <c r="CL422" s="94">
        <f t="shared" si="709"/>
        <v>0.11800532218461808</v>
      </c>
      <c r="CM422" s="94">
        <f t="shared" si="741"/>
        <v>0.1620388454368159</v>
      </c>
      <c r="CN422" s="94">
        <f t="shared" si="741"/>
        <v>0.15344272900676517</v>
      </c>
      <c r="CO422" s="1070">
        <f t="shared" si="741"/>
        <v>0.1634237757806061</v>
      </c>
      <c r="CP422" s="94"/>
      <c r="CQ422" s="94"/>
      <c r="CR422" s="94"/>
      <c r="CS422" s="94"/>
      <c r="CT422" s="94"/>
      <c r="CU422" s="93" t="str">
        <f t="shared" si="741"/>
        <v/>
      </c>
      <c r="CV422" s="94" t="str">
        <f t="shared" si="741"/>
        <v/>
      </c>
      <c r="CW422" s="94" t="str">
        <f t="shared" si="710"/>
        <v/>
      </c>
      <c r="CX422" s="1070" t="str">
        <f t="shared" si="710"/>
        <v/>
      </c>
      <c r="DD422" s="979"/>
      <c r="DE422" s="858"/>
      <c r="DF422" s="858"/>
      <c r="DG422" s="858"/>
      <c r="DH422" s="858"/>
      <c r="DI422" s="858"/>
      <c r="DJ422" s="858"/>
      <c r="DK422" s="858"/>
      <c r="DL422" s="1120"/>
      <c r="DM422" s="858"/>
      <c r="DN422" s="858"/>
      <c r="DO422" s="858"/>
      <c r="DP422" s="858"/>
      <c r="DQ422" s="858"/>
      <c r="DR422" s="1006"/>
      <c r="DS422" s="858"/>
      <c r="DT422" s="858"/>
      <c r="DU422" s="858"/>
      <c r="DV422" s="858"/>
      <c r="DW422" s="858"/>
      <c r="DX422" s="1120"/>
      <c r="DY422" s="858"/>
      <c r="DZ422" s="858"/>
      <c r="EA422" s="858"/>
      <c r="EB422" s="858"/>
      <c r="EC422" s="858"/>
      <c r="ED422" s="93" t="str">
        <f t="shared" si="711"/>
        <v/>
      </c>
      <c r="EE422" s="858"/>
      <c r="EF422" s="858"/>
      <c r="EG422" s="858"/>
      <c r="EH422" s="858"/>
      <c r="EI422" s="858"/>
      <c r="EJ422" s="858"/>
      <c r="EK422" s="858"/>
      <c r="EL422" s="1120"/>
      <c r="EM422" s="858"/>
      <c r="EN422" s="858"/>
      <c r="ER422" s="1253"/>
      <c r="ES422" s="93" t="str">
        <f t="shared" si="712"/>
        <v/>
      </c>
      <c r="ET422" s="94" t="str">
        <f t="shared" si="712"/>
        <v/>
      </c>
      <c r="EU422" s="94" t="str">
        <f t="shared" si="712"/>
        <v/>
      </c>
      <c r="EV422" s="94"/>
      <c r="EW422" s="1131"/>
      <c r="EX422" s="838" t="s">
        <v>388</v>
      </c>
      <c r="EY422" s="111" t="str">
        <f t="shared" ref="EY422" si="742">IF(EY370="","",EY370*1000)</f>
        <v/>
      </c>
      <c r="EZ422" s="111" t="str">
        <f t="shared" ref="EZ422:GY422" si="743">IF(EZ370="","",EZ370*1000)</f>
        <v/>
      </c>
      <c r="FA422" s="111" t="str">
        <f t="shared" si="743"/>
        <v/>
      </c>
      <c r="FB422" s="111" t="str">
        <f t="shared" si="743"/>
        <v/>
      </c>
      <c r="FC422" s="111" t="str">
        <f t="shared" si="743"/>
        <v/>
      </c>
      <c r="FD422" s="111" t="str">
        <f t="shared" si="743"/>
        <v/>
      </c>
      <c r="FE422" s="111" t="str">
        <f t="shared" si="743"/>
        <v/>
      </c>
      <c r="FF422" s="111" t="str">
        <f t="shared" si="743"/>
        <v/>
      </c>
      <c r="FG422" s="111" t="str">
        <f t="shared" si="743"/>
        <v/>
      </c>
      <c r="FH422" s="111" t="str">
        <f t="shared" si="743"/>
        <v/>
      </c>
      <c r="FI422" s="111" t="str">
        <f t="shared" si="743"/>
        <v/>
      </c>
      <c r="FJ422" s="111" t="str">
        <f t="shared" si="743"/>
        <v/>
      </c>
      <c r="FK422" s="111" t="str">
        <f t="shared" si="743"/>
        <v/>
      </c>
      <c r="FL422" s="111" t="str">
        <f t="shared" si="743"/>
        <v/>
      </c>
      <c r="FM422" s="111" t="str">
        <f t="shared" si="743"/>
        <v/>
      </c>
      <c r="FN422" s="111" t="str">
        <f t="shared" si="743"/>
        <v/>
      </c>
      <c r="FO422" s="111" t="str">
        <f t="shared" si="743"/>
        <v/>
      </c>
      <c r="FP422" s="111" t="str">
        <f t="shared" ref="FP422:FQ422" si="744">IF(FP370="","",FP370*1000)</f>
        <v/>
      </c>
      <c r="FQ422" s="1387" t="str">
        <f t="shared" si="744"/>
        <v/>
      </c>
      <c r="FR422" s="834" t="str">
        <f t="shared" ref="FR422:GL422" si="745">IF(FR370="","",FR370*1000)</f>
        <v/>
      </c>
      <c r="FS422" s="834" t="str">
        <f t="shared" si="745"/>
        <v/>
      </c>
      <c r="FT422" s="834" t="str">
        <f t="shared" si="745"/>
        <v/>
      </c>
      <c r="FU422" s="834" t="str">
        <f t="shared" si="745"/>
        <v/>
      </c>
      <c r="FV422" s="834" t="str">
        <f t="shared" si="745"/>
        <v/>
      </c>
      <c r="FW422" s="834" t="str">
        <f t="shared" si="745"/>
        <v/>
      </c>
      <c r="FX422" s="834" t="str">
        <f t="shared" si="745"/>
        <v/>
      </c>
      <c r="FY422" s="834" t="str">
        <f t="shared" si="745"/>
        <v/>
      </c>
      <c r="FZ422" s="834" t="str">
        <f t="shared" si="745"/>
        <v/>
      </c>
      <c r="GA422" s="834" t="str">
        <f t="shared" si="745"/>
        <v/>
      </c>
      <c r="GB422" s="834" t="str">
        <f t="shared" si="745"/>
        <v/>
      </c>
      <c r="GC422" s="834" t="str">
        <f t="shared" si="745"/>
        <v/>
      </c>
      <c r="GD422" s="834" t="str">
        <f t="shared" si="745"/>
        <v/>
      </c>
      <c r="GE422" s="834" t="str">
        <f t="shared" si="745"/>
        <v/>
      </c>
      <c r="GF422" s="834" t="str">
        <f t="shared" si="745"/>
        <v/>
      </c>
      <c r="GG422" s="834" t="str">
        <f t="shared" si="745"/>
        <v/>
      </c>
      <c r="GH422" s="834" t="str">
        <f t="shared" si="745"/>
        <v/>
      </c>
      <c r="GI422" s="834" t="str">
        <f t="shared" si="745"/>
        <v/>
      </c>
      <c r="GJ422" s="834" t="str">
        <f t="shared" si="745"/>
        <v/>
      </c>
      <c r="GK422" s="834" t="str">
        <f t="shared" si="745"/>
        <v/>
      </c>
      <c r="GL422" s="834" t="str">
        <f t="shared" si="745"/>
        <v/>
      </c>
      <c r="GM422" s="59" t="str">
        <f t="shared" si="743"/>
        <v/>
      </c>
      <c r="GN422" s="60" t="str">
        <f t="shared" si="743"/>
        <v/>
      </c>
      <c r="GO422" s="60" t="str">
        <f t="shared" si="743"/>
        <v/>
      </c>
      <c r="GP422" s="60" t="str">
        <f t="shared" si="743"/>
        <v/>
      </c>
      <c r="GQ422" s="60" t="str">
        <f t="shared" si="743"/>
        <v/>
      </c>
      <c r="GR422" s="60" t="str">
        <f t="shared" si="743"/>
        <v/>
      </c>
      <c r="GS422" s="60" t="str">
        <f t="shared" si="743"/>
        <v/>
      </c>
      <c r="GT422" s="60" t="str">
        <f t="shared" si="743"/>
        <v/>
      </c>
      <c r="GU422" s="60" t="str">
        <f t="shared" si="743"/>
        <v/>
      </c>
      <c r="GV422" s="60" t="str">
        <f t="shared" si="743"/>
        <v/>
      </c>
      <c r="GW422" s="60" t="str">
        <f t="shared" si="743"/>
        <v/>
      </c>
      <c r="GX422" s="60" t="str">
        <f t="shared" si="743"/>
        <v/>
      </c>
      <c r="GY422" s="60" t="str">
        <f t="shared" si="743"/>
        <v/>
      </c>
      <c r="GZ422" s="60" t="e">
        <f t="shared" ref="GZ422:HH422" si="746">IF(GZ370="","",GZ370*1000)</f>
        <v>#DIV/0!</v>
      </c>
      <c r="HA422" s="60" t="str">
        <f t="shared" si="746"/>
        <v/>
      </c>
      <c r="HB422" s="60" t="str">
        <f t="shared" si="746"/>
        <v/>
      </c>
      <c r="HC422" s="60" t="str">
        <f t="shared" si="746"/>
        <v/>
      </c>
      <c r="HD422" s="60" t="str">
        <f t="shared" si="746"/>
        <v/>
      </c>
      <c r="HE422" s="60" t="str">
        <f t="shared" si="746"/>
        <v/>
      </c>
      <c r="HF422" s="60" t="str">
        <f t="shared" si="746"/>
        <v/>
      </c>
      <c r="HG422" s="60" t="e">
        <f t="shared" si="746"/>
        <v>#DIV/0!</v>
      </c>
      <c r="HH422" s="60" t="e">
        <f t="shared" si="746"/>
        <v>#DIV/0!</v>
      </c>
      <c r="HI422" s="834" t="str">
        <f t="shared" si="718"/>
        <v/>
      </c>
    </row>
    <row r="423" spans="1:217" s="60" customFormat="1" x14ac:dyDescent="0.25">
      <c r="A423" s="66" t="s">
        <v>696</v>
      </c>
      <c r="B423" s="640"/>
      <c r="C423" s="937">
        <f t="shared" ref="C423:BA423" si="747">IF(C371="","",C371*1000)</f>
        <v>3.9933702567832809</v>
      </c>
      <c r="D423" s="94">
        <f t="shared" si="747"/>
        <v>2.0145249161328418</v>
      </c>
      <c r="E423" s="94">
        <f t="shared" si="747"/>
        <v>1.4794595384734617</v>
      </c>
      <c r="F423" s="94">
        <f t="shared" si="706"/>
        <v>2.2503134393916748</v>
      </c>
      <c r="G423" s="94">
        <f t="shared" si="706"/>
        <v>9.6860616792946899E-2</v>
      </c>
      <c r="H423" s="874">
        <f t="shared" si="706"/>
        <v>0.97591730614902383</v>
      </c>
      <c r="I423" s="874">
        <f t="shared" si="706"/>
        <v>1.0545661507952093</v>
      </c>
      <c r="J423" s="874">
        <f t="shared" si="706"/>
        <v>0.93206177677659541</v>
      </c>
      <c r="K423" s="874">
        <f t="shared" si="706"/>
        <v>1.1806405155396236</v>
      </c>
      <c r="L423" s="874">
        <f t="shared" si="706"/>
        <v>1.3913094071672201</v>
      </c>
      <c r="M423" s="94">
        <f t="shared" si="706"/>
        <v>1.2001072649236584</v>
      </c>
      <c r="N423" s="94">
        <f t="shared" si="747"/>
        <v>1.5043636555533362</v>
      </c>
      <c r="O423" s="94">
        <f t="shared" si="747"/>
        <v>1.4460097293485974</v>
      </c>
      <c r="P423" s="94">
        <f t="shared" si="747"/>
        <v>0.76078868586639081</v>
      </c>
      <c r="Q423" s="94">
        <f t="shared" si="747"/>
        <v>0.77148146668719608</v>
      </c>
      <c r="R423" s="94">
        <f t="shared" si="747"/>
        <v>0.69973957914981311</v>
      </c>
      <c r="S423" s="874">
        <f t="shared" si="747"/>
        <v>1.4933673573085637</v>
      </c>
      <c r="T423" s="1068">
        <f t="shared" si="747"/>
        <v>0.37134598454527334</v>
      </c>
      <c r="U423" s="874"/>
      <c r="V423" s="874"/>
      <c r="W423" s="874"/>
      <c r="X423" s="874"/>
      <c r="Y423" s="874"/>
      <c r="AF423" s="874"/>
      <c r="AG423" s="874"/>
      <c r="AH423" s="874"/>
      <c r="AI423" s="955">
        <f t="shared" si="747"/>
        <v>0.19017642582172814</v>
      </c>
      <c r="AJ423" s="878">
        <f t="shared" si="747"/>
        <v>0.32300289499839135</v>
      </c>
      <c r="AK423" s="878">
        <f t="shared" si="747"/>
        <v>0.19581537095348647</v>
      </c>
      <c r="AL423" s="878">
        <f t="shared" si="747"/>
        <v>0.1957941866677273</v>
      </c>
      <c r="AM423" s="878">
        <f t="shared" si="747"/>
        <v>0.4125890929674903</v>
      </c>
      <c r="AN423" s="1069">
        <f t="shared" si="747"/>
        <v>0.13311198481854797</v>
      </c>
      <c r="AO423" s="878"/>
      <c r="AP423" s="878"/>
      <c r="AQ423" s="878"/>
      <c r="AR423" s="878"/>
      <c r="AS423" s="878"/>
      <c r="AT423" s="953">
        <f t="shared" si="747"/>
        <v>3.072677930056388</v>
      </c>
      <c r="AU423" s="874">
        <f t="shared" si="747"/>
        <v>1.9468535333308903</v>
      </c>
      <c r="AV423" s="874">
        <f t="shared" si="747"/>
        <v>1.3837975000168545</v>
      </c>
      <c r="AW423" s="874">
        <f t="shared" si="747"/>
        <v>2.33663620527728</v>
      </c>
      <c r="AX423" s="874">
        <f t="shared" si="747"/>
        <v>2.3732211462685582</v>
      </c>
      <c r="AY423" s="94">
        <f t="shared" si="747"/>
        <v>1.6915244789990673</v>
      </c>
      <c r="AZ423" s="94">
        <f t="shared" si="747"/>
        <v>1.4621112671915641</v>
      </c>
      <c r="BA423" s="94">
        <f t="shared" si="747"/>
        <v>2.1128443185284587</v>
      </c>
      <c r="BB423" s="1070">
        <f t="shared" ref="BB423:CV423" si="748">IF(BB371="","",BB371*1000)</f>
        <v>2.7061438317997091</v>
      </c>
      <c r="BC423" s="94"/>
      <c r="BD423" s="94"/>
      <c r="BE423" s="94"/>
      <c r="BF423" s="94"/>
      <c r="BG423" s="94"/>
      <c r="BH423" s="93">
        <f t="shared" si="748"/>
        <v>3.7290870806247014</v>
      </c>
      <c r="BI423" s="94">
        <f t="shared" si="748"/>
        <v>2.6731842800674541</v>
      </c>
      <c r="BJ423" s="94">
        <f t="shared" si="748"/>
        <v>2.3863472422604941</v>
      </c>
      <c r="BK423" s="94">
        <f t="shared" si="748"/>
        <v>1.7418598055337584</v>
      </c>
      <c r="BL423" s="94">
        <f t="shared" si="748"/>
        <v>1.7617574567768872</v>
      </c>
      <c r="BM423" s="94">
        <f t="shared" si="708"/>
        <v>6.518480885429506</v>
      </c>
      <c r="BN423" s="1226">
        <f t="shared" si="708"/>
        <v>2.5995443177676405</v>
      </c>
      <c r="BO423" s="858"/>
      <c r="BP423" s="858"/>
      <c r="BQ423" s="858"/>
      <c r="BR423" s="858"/>
      <c r="BS423" s="1173"/>
      <c r="BT423" s="858"/>
      <c r="BU423" s="858"/>
      <c r="BV423" s="858"/>
      <c r="BW423" s="858"/>
      <c r="BX423" s="858"/>
      <c r="BY423" s="937">
        <f t="shared" si="748"/>
        <v>0.93234131681712373</v>
      </c>
      <c r="BZ423" s="94">
        <f t="shared" si="748"/>
        <v>0.77384169083643184</v>
      </c>
      <c r="CA423" s="94">
        <f t="shared" si="748"/>
        <v>1.2155951814398993</v>
      </c>
      <c r="CB423" s="94">
        <f t="shared" si="748"/>
        <v>0.86336880590053067</v>
      </c>
      <c r="CC423" s="1070">
        <f t="shared" si="748"/>
        <v>1.607926013924678</v>
      </c>
      <c r="CD423" s="94"/>
      <c r="CE423" s="94"/>
      <c r="CF423" s="94"/>
      <c r="CG423" s="94"/>
      <c r="CH423" s="94"/>
      <c r="CI423" s="94"/>
      <c r="CJ423" s="94"/>
      <c r="CK423" s="93">
        <f t="shared" si="748"/>
        <v>0.16376699219159943</v>
      </c>
      <c r="CL423" s="94">
        <f t="shared" si="709"/>
        <v>0.61244787094670783</v>
      </c>
      <c r="CM423" s="94">
        <f t="shared" si="748"/>
        <v>0.26081748210883759</v>
      </c>
      <c r="CN423" s="94">
        <f t="shared" si="748"/>
        <v>0.71355855039403715</v>
      </c>
      <c r="CO423" s="1070">
        <f t="shared" si="748"/>
        <v>0.79064548787349598</v>
      </c>
      <c r="CP423" s="94"/>
      <c r="CQ423" s="94"/>
      <c r="CR423" s="94"/>
      <c r="CS423" s="94"/>
      <c r="CT423" s="94"/>
      <c r="CU423" s="93">
        <f t="shared" si="748"/>
        <v>9.2608590114829408</v>
      </c>
      <c r="CV423" s="94">
        <f t="shared" si="748"/>
        <v>1.688467590669924</v>
      </c>
      <c r="CW423" s="94">
        <f t="shared" si="710"/>
        <v>0.45778341757726293</v>
      </c>
      <c r="CX423" s="1070">
        <f t="shared" si="710"/>
        <v>0.32321823398775457</v>
      </c>
      <c r="DD423" s="979"/>
      <c r="DE423" s="858"/>
      <c r="DF423" s="858"/>
      <c r="DG423" s="858"/>
      <c r="DH423" s="858"/>
      <c r="DI423" s="858"/>
      <c r="DJ423" s="858"/>
      <c r="DK423" s="858"/>
      <c r="DL423" s="1120"/>
      <c r="DM423" s="858"/>
      <c r="DN423" s="858"/>
      <c r="DO423" s="858"/>
      <c r="DP423" s="858"/>
      <c r="DQ423" s="858"/>
      <c r="DR423" s="1006"/>
      <c r="DS423" s="858"/>
      <c r="DT423" s="858"/>
      <c r="DU423" s="858"/>
      <c r="DV423" s="858"/>
      <c r="DW423" s="858"/>
      <c r="DX423" s="1120"/>
      <c r="DY423" s="858"/>
      <c r="DZ423" s="858"/>
      <c r="EA423" s="858"/>
      <c r="EB423" s="858"/>
      <c r="EC423" s="858"/>
      <c r="ED423" s="93">
        <f t="shared" si="711"/>
        <v>1.5916829655798721</v>
      </c>
      <c r="EE423" s="858"/>
      <c r="EF423" s="858"/>
      <c r="EG423" s="858"/>
      <c r="EH423" s="858"/>
      <c r="EI423" s="858"/>
      <c r="EJ423" s="858"/>
      <c r="EK423" s="858"/>
      <c r="EL423" s="1120"/>
      <c r="EM423" s="858"/>
      <c r="EN423" s="858"/>
      <c r="ER423" s="1253"/>
      <c r="ES423" s="93">
        <f t="shared" si="712"/>
        <v>12.816507455432827</v>
      </c>
      <c r="ET423" s="94">
        <f t="shared" si="712"/>
        <v>1.2063743087739389</v>
      </c>
      <c r="EU423" s="94">
        <f t="shared" si="712"/>
        <v>0.18614353271760981</v>
      </c>
      <c r="EV423" s="94"/>
      <c r="EW423" s="1131"/>
      <c r="EX423" s="66" t="s">
        <v>696</v>
      </c>
      <c r="EY423" s="111">
        <f t="shared" ref="EY423" si="749">IF(EY371="","",EY371*1000)</f>
        <v>0.25336777019065759</v>
      </c>
      <c r="EZ423" s="111">
        <f t="shared" ref="EZ423:GY423" si="750">IF(EZ371="","",EZ371*1000)</f>
        <v>2.5296462203004015</v>
      </c>
      <c r="FA423" s="111">
        <f t="shared" si="750"/>
        <v>6.6448421420594178E-2</v>
      </c>
      <c r="FB423" s="111">
        <f t="shared" si="750"/>
        <v>15.054496660229507</v>
      </c>
      <c r="FC423" s="111">
        <f t="shared" si="750"/>
        <v>0.25434846784709503</v>
      </c>
      <c r="FD423" s="111">
        <f t="shared" si="750"/>
        <v>0.76254991420648621</v>
      </c>
      <c r="FE423" s="111">
        <f t="shared" si="750"/>
        <v>0.15422100262186439</v>
      </c>
      <c r="FF423" s="111">
        <f t="shared" si="750"/>
        <v>0.10527517736655304</v>
      </c>
      <c r="FG423" s="111">
        <f t="shared" si="750"/>
        <v>9.2125042315280181E-2</v>
      </c>
      <c r="FH423" s="111">
        <f t="shared" si="750"/>
        <v>0.93692787740179184</v>
      </c>
      <c r="FI423" s="111">
        <f t="shared" si="750"/>
        <v>0.37199946631414482</v>
      </c>
      <c r="FJ423" s="111">
        <f t="shared" si="750"/>
        <v>0.58251431279373689</v>
      </c>
      <c r="FK423" s="111">
        <f t="shared" si="750"/>
        <v>0.14922676329146101</v>
      </c>
      <c r="FL423" s="111">
        <f t="shared" si="750"/>
        <v>0.11621000768835144</v>
      </c>
      <c r="FM423" s="111">
        <f t="shared" si="750"/>
        <v>0.14176514349550978</v>
      </c>
      <c r="FN423" s="111">
        <f t="shared" si="750"/>
        <v>0.10675056670841331</v>
      </c>
      <c r="FO423" s="111">
        <f t="shared" si="750"/>
        <v>0.10443399612492747</v>
      </c>
      <c r="FP423" s="111" t="str">
        <f t="shared" ref="FP423:FQ423" si="751">IF(FP371="","",FP371*1000)</f>
        <v/>
      </c>
      <c r="FQ423" s="1387" t="str">
        <f t="shared" si="751"/>
        <v/>
      </c>
      <c r="FR423" s="834">
        <f t="shared" ref="FR423:GL423" si="752">IF(FR371="","",FR371*1000)</f>
        <v>0.14315813159792817</v>
      </c>
      <c r="FS423" s="834">
        <f t="shared" si="752"/>
        <v>1.8337940639136086</v>
      </c>
      <c r="FT423" s="834">
        <f t="shared" si="752"/>
        <v>0.2092230509302527</v>
      </c>
      <c r="FU423" s="834">
        <f t="shared" si="752"/>
        <v>0.14255525581381145</v>
      </c>
      <c r="FV423" s="834" t="e">
        <f t="shared" si="752"/>
        <v>#VALUE!</v>
      </c>
      <c r="FW423" s="834">
        <f t="shared" si="752"/>
        <v>8.3880282375513274E-2</v>
      </c>
      <c r="FX423" s="834">
        <f t="shared" si="752"/>
        <v>0.12285462161280682</v>
      </c>
      <c r="FY423" s="834" t="str">
        <f t="shared" si="752"/>
        <v/>
      </c>
      <c r="FZ423" s="834">
        <f t="shared" si="752"/>
        <v>1.116811422428826E-2</v>
      </c>
      <c r="GA423" s="834">
        <f t="shared" si="752"/>
        <v>1.4463126250006531E-2</v>
      </c>
      <c r="GB423" s="834">
        <f t="shared" si="752"/>
        <v>9.6109710654376387E-2</v>
      </c>
      <c r="GC423" s="834">
        <f t="shared" si="752"/>
        <v>0.75978448109225583</v>
      </c>
      <c r="GD423" s="834">
        <f t="shared" si="752"/>
        <v>8.7476787391844876E-2</v>
      </c>
      <c r="GE423" s="834">
        <f t="shared" si="752"/>
        <v>0.19897646092532656</v>
      </c>
      <c r="GF423" s="834">
        <f t="shared" si="752"/>
        <v>4.5373616310878162E-2</v>
      </c>
      <c r="GG423" s="834">
        <f t="shared" si="752"/>
        <v>2.2236616702093044</v>
      </c>
      <c r="GH423" s="834">
        <f t="shared" si="752"/>
        <v>6.6820458558673371E-2</v>
      </c>
      <c r="GI423" s="834">
        <f t="shared" si="752"/>
        <v>0.7168942855983369</v>
      </c>
      <c r="GJ423" s="834">
        <f t="shared" si="752"/>
        <v>0.14228432643674135</v>
      </c>
      <c r="GK423" s="834">
        <f t="shared" si="752"/>
        <v>0.14412993300218513</v>
      </c>
      <c r="GL423" s="834">
        <f t="shared" si="752"/>
        <v>0.12107886826123682</v>
      </c>
      <c r="GM423" s="59">
        <f t="shared" si="750"/>
        <v>0.12622836143402558</v>
      </c>
      <c r="GN423" s="60">
        <f t="shared" si="750"/>
        <v>0.10301479103945647</v>
      </c>
      <c r="GO423" s="60">
        <f t="shared" si="750"/>
        <v>0.21104214209644617</v>
      </c>
      <c r="GP423" s="60">
        <f t="shared" si="750"/>
        <v>0.1362134138111474</v>
      </c>
      <c r="GQ423" s="60" t="str">
        <f t="shared" si="750"/>
        <v/>
      </c>
      <c r="GR423" s="60">
        <f t="shared" si="750"/>
        <v>0.13880959150035013</v>
      </c>
      <c r="GS423" s="60">
        <f t="shared" si="750"/>
        <v>0.13190705176961828</v>
      </c>
      <c r="GT423" s="60">
        <f t="shared" si="750"/>
        <v>0.13770444067736673</v>
      </c>
      <c r="GU423" s="60">
        <f t="shared" si="750"/>
        <v>0.11262026724929525</v>
      </c>
      <c r="GV423" s="60">
        <f t="shared" si="750"/>
        <v>9.5959297932414353E-2</v>
      </c>
      <c r="GW423" s="60" t="str">
        <f t="shared" si="750"/>
        <v/>
      </c>
      <c r="GX423" s="60">
        <f t="shared" si="750"/>
        <v>0.11281497468368375</v>
      </c>
      <c r="GY423" s="60">
        <f t="shared" si="750"/>
        <v>0.1145435350917423</v>
      </c>
      <c r="GZ423" s="60" t="e">
        <f t="shared" ref="GZ423:HH423" si="753">IF(GZ371="","",GZ371*1000)</f>
        <v>#DIV/0!</v>
      </c>
      <c r="HA423" s="60">
        <f t="shared" si="753"/>
        <v>0.12585614228041667</v>
      </c>
      <c r="HB423" s="60">
        <f t="shared" si="753"/>
        <v>0.1171881509406137</v>
      </c>
      <c r="HC423" s="60">
        <f t="shared" si="753"/>
        <v>0.10031039982142556</v>
      </c>
      <c r="HD423" s="60">
        <f t="shared" si="753"/>
        <v>0.11395438057278062</v>
      </c>
      <c r="HE423" s="60">
        <f t="shared" si="753"/>
        <v>0.11038293493118942</v>
      </c>
      <c r="HF423" s="60">
        <f t="shared" si="753"/>
        <v>9.6844269685995618E-2</v>
      </c>
      <c r="HG423" s="60" t="e">
        <f t="shared" si="753"/>
        <v>#DIV/0!</v>
      </c>
      <c r="HH423" s="60" t="e">
        <f t="shared" si="753"/>
        <v>#DIV/0!</v>
      </c>
      <c r="HI423" s="834">
        <f t="shared" si="718"/>
        <v>-1.4128761361669807E-3</v>
      </c>
    </row>
    <row r="424" spans="1:217" s="60" customFormat="1" x14ac:dyDescent="0.25">
      <c r="A424" s="66" t="s">
        <v>697</v>
      </c>
      <c r="B424" s="640"/>
      <c r="C424" s="937">
        <f t="shared" ref="C424:BA424" si="754">IF(C372="","",C372*1000)</f>
        <v>1.5595569907855675</v>
      </c>
      <c r="D424" s="94">
        <f t="shared" si="754"/>
        <v>1.1298907300987198</v>
      </c>
      <c r="E424" s="94">
        <f t="shared" si="754"/>
        <v>0.40237853998357143</v>
      </c>
      <c r="F424" s="94">
        <f t="shared" si="706"/>
        <v>0.73136729425730806</v>
      </c>
      <c r="G424" s="94">
        <f t="shared" si="706"/>
        <v>0.29841803473748885</v>
      </c>
      <c r="H424" s="874">
        <f t="shared" si="706"/>
        <v>9.4629707915783456E-2</v>
      </c>
      <c r="I424" s="874">
        <f t="shared" si="706"/>
        <v>0.2204378531352725</v>
      </c>
      <c r="J424" s="874">
        <f t="shared" si="706"/>
        <v>0.15172396201022031</v>
      </c>
      <c r="K424" s="874">
        <f t="shared" si="706"/>
        <v>0.76321493885344682</v>
      </c>
      <c r="L424" s="874">
        <f t="shared" si="706"/>
        <v>0.13788507574592493</v>
      </c>
      <c r="M424" s="94">
        <f t="shared" si="706"/>
        <v>0.57458436800418022</v>
      </c>
      <c r="N424" s="94">
        <f t="shared" si="754"/>
        <v>0.4513561600053751</v>
      </c>
      <c r="O424" s="94">
        <f t="shared" si="754"/>
        <v>0.43168000271657619</v>
      </c>
      <c r="P424" s="94">
        <f t="shared" si="754"/>
        <v>0.30757904742824421</v>
      </c>
      <c r="Q424" s="94">
        <f t="shared" si="754"/>
        <v>0.12285711572804529</v>
      </c>
      <c r="R424" s="94">
        <f t="shared" si="754"/>
        <v>0.43827894100867831</v>
      </c>
      <c r="S424" s="874">
        <f t="shared" si="754"/>
        <v>0.62371613492886824</v>
      </c>
      <c r="T424" s="1068">
        <f t="shared" si="754"/>
        <v>0.17212827616576334</v>
      </c>
      <c r="U424" s="874"/>
      <c r="V424" s="874"/>
      <c r="W424" s="874"/>
      <c r="X424" s="874"/>
      <c r="Y424" s="874"/>
      <c r="AF424" s="874"/>
      <c r="AG424" s="874"/>
      <c r="AH424" s="874"/>
      <c r="AI424" s="955" t="str">
        <f t="shared" si="754"/>
        <v/>
      </c>
      <c r="AJ424" s="878" t="str">
        <f t="shared" si="754"/>
        <v/>
      </c>
      <c r="AK424" s="878">
        <f t="shared" si="754"/>
        <v>6.414534280691378E-2</v>
      </c>
      <c r="AL424" s="878">
        <f t="shared" si="754"/>
        <v>5.830930557551485E-2</v>
      </c>
      <c r="AM424" s="878">
        <f t="shared" si="754"/>
        <v>6.0075285847980921E-2</v>
      </c>
      <c r="AN424" s="1069">
        <f t="shared" si="754"/>
        <v>5.5379396992456267E-2</v>
      </c>
      <c r="AO424" s="878"/>
      <c r="AP424" s="878"/>
      <c r="AQ424" s="878"/>
      <c r="AR424" s="878"/>
      <c r="AS424" s="878"/>
      <c r="AT424" s="953">
        <f t="shared" si="754"/>
        <v>0.96803366328771689</v>
      </c>
      <c r="AU424" s="874">
        <f t="shared" si="754"/>
        <v>0.59430522270024233</v>
      </c>
      <c r="AV424" s="874">
        <f t="shared" si="754"/>
        <v>0.27117577608560067</v>
      </c>
      <c r="AW424" s="874">
        <f t="shared" si="754"/>
        <v>0.4311026258378422</v>
      </c>
      <c r="AX424" s="874">
        <f t="shared" si="754"/>
        <v>0.27315964088583961</v>
      </c>
      <c r="AY424" s="94">
        <f t="shared" si="754"/>
        <v>0.39285506817211646</v>
      </c>
      <c r="AZ424" s="94">
        <f t="shared" si="754"/>
        <v>0.52510863315176393</v>
      </c>
      <c r="BA424" s="94">
        <f t="shared" si="754"/>
        <v>0.44650171164389646</v>
      </c>
      <c r="BB424" s="1070">
        <f t="shared" ref="BB424:CV424" si="755">IF(BB372="","",BB372*1000)</f>
        <v>0.3706045414563845</v>
      </c>
      <c r="BC424" s="94"/>
      <c r="BD424" s="94"/>
      <c r="BE424" s="94"/>
      <c r="BF424" s="94"/>
      <c r="BG424" s="94"/>
      <c r="BH424" s="93">
        <f t="shared" si="755"/>
        <v>0.29043810987780966</v>
      </c>
      <c r="BI424" s="94">
        <f t="shared" si="755"/>
        <v>0.5082823604878921</v>
      </c>
      <c r="BJ424" s="94">
        <f t="shared" si="755"/>
        <v>0.17627237441848082</v>
      </c>
      <c r="BK424" s="94">
        <f t="shared" si="755"/>
        <v>0.30740972792609611</v>
      </c>
      <c r="BL424" s="94">
        <f t="shared" si="755"/>
        <v>0.25752813542644931</v>
      </c>
      <c r="BM424" s="94">
        <f t="shared" si="708"/>
        <v>0.90671074393416262</v>
      </c>
      <c r="BN424" s="1226">
        <f t="shared" si="708"/>
        <v>0.56092110986161936</v>
      </c>
      <c r="BO424" s="858"/>
      <c r="BP424" s="858"/>
      <c r="BQ424" s="858"/>
      <c r="BR424" s="858"/>
      <c r="BS424" s="1173"/>
      <c r="BT424" s="858"/>
      <c r="BU424" s="858"/>
      <c r="BV424" s="858"/>
      <c r="BW424" s="858"/>
      <c r="BX424" s="858"/>
      <c r="BY424" s="937">
        <f t="shared" si="755"/>
        <v>0.8964920066807841</v>
      </c>
      <c r="BZ424" s="94">
        <f t="shared" si="755"/>
        <v>0.7450606164403053</v>
      </c>
      <c r="CA424" s="94">
        <f t="shared" si="755"/>
        <v>1.5454125314593554</v>
      </c>
      <c r="CB424" s="94">
        <f t="shared" si="755"/>
        <v>1.3470314060647512</v>
      </c>
      <c r="CC424" s="1070">
        <f t="shared" si="755"/>
        <v>0.84389934585847937</v>
      </c>
      <c r="CD424" s="94"/>
      <c r="CE424" s="94"/>
      <c r="CF424" s="94"/>
      <c r="CG424" s="94"/>
      <c r="CH424" s="94"/>
      <c r="CI424" s="94"/>
      <c r="CJ424" s="94"/>
      <c r="CK424" s="93">
        <f t="shared" si="755"/>
        <v>0.13921356795470691</v>
      </c>
      <c r="CL424" s="94">
        <f t="shared" si="709"/>
        <v>0.51470124229018632</v>
      </c>
      <c r="CM424" s="94">
        <f t="shared" si="755"/>
        <v>0.45776508040095276</v>
      </c>
      <c r="CN424" s="94">
        <f t="shared" si="755"/>
        <v>0.14919484591018156</v>
      </c>
      <c r="CO424" s="1070">
        <f t="shared" si="755"/>
        <v>0.16474976512564732</v>
      </c>
      <c r="CP424" s="94"/>
      <c r="CQ424" s="94"/>
      <c r="CR424" s="94"/>
      <c r="CS424" s="94"/>
      <c r="CT424" s="94"/>
      <c r="CU424" s="93">
        <f t="shared" si="755"/>
        <v>1.2311390585627429</v>
      </c>
      <c r="CV424" s="94">
        <f t="shared" si="755"/>
        <v>0.12461642695701748</v>
      </c>
      <c r="CW424" s="94">
        <f t="shared" si="710"/>
        <v>3.9154566941448102E-2</v>
      </c>
      <c r="CX424" s="1070">
        <f t="shared" si="710"/>
        <v>3.0257456847615969E-2</v>
      </c>
      <c r="DD424" s="979"/>
      <c r="DE424" s="858"/>
      <c r="DF424" s="858"/>
      <c r="DG424" s="858"/>
      <c r="DH424" s="858"/>
      <c r="DI424" s="858"/>
      <c r="DJ424" s="858"/>
      <c r="DK424" s="858"/>
      <c r="DL424" s="1120"/>
      <c r="DM424" s="858"/>
      <c r="DN424" s="858"/>
      <c r="DO424" s="858"/>
      <c r="DP424" s="858"/>
      <c r="DQ424" s="858"/>
      <c r="DR424" s="1006"/>
      <c r="DS424" s="858"/>
      <c r="DT424" s="858"/>
      <c r="DU424" s="858"/>
      <c r="DV424" s="858"/>
      <c r="DW424" s="858"/>
      <c r="DX424" s="1120"/>
      <c r="DY424" s="858"/>
      <c r="DZ424" s="858"/>
      <c r="EA424" s="858"/>
      <c r="EB424" s="858"/>
      <c r="EC424" s="858"/>
      <c r="ED424" s="93">
        <f t="shared" si="711"/>
        <v>0.6249187931691903</v>
      </c>
      <c r="EE424" s="858"/>
      <c r="EF424" s="858"/>
      <c r="EG424" s="858"/>
      <c r="EH424" s="858"/>
      <c r="EI424" s="858"/>
      <c r="EJ424" s="858"/>
      <c r="EK424" s="858"/>
      <c r="EL424" s="1120"/>
      <c r="EM424" s="858"/>
      <c r="EN424" s="858"/>
      <c r="ER424" s="1253"/>
      <c r="ES424" s="93">
        <f t="shared" si="712"/>
        <v>10.042422179587978</v>
      </c>
      <c r="ET424" s="94">
        <f t="shared" si="712"/>
        <v>0.56856598292276528</v>
      </c>
      <c r="EU424" s="94">
        <f t="shared" si="712"/>
        <v>4.211306095187356E-2</v>
      </c>
      <c r="EV424" s="94"/>
      <c r="EW424" s="1131"/>
      <c r="EX424" s="66" t="s">
        <v>697</v>
      </c>
      <c r="EY424" s="111">
        <f t="shared" ref="EY424" si="756">IF(EY372="","",EY372*1000)</f>
        <v>9.0515563419832731E-2</v>
      </c>
      <c r="EZ424" s="111">
        <f t="shared" ref="EZ424:GY424" si="757">IF(EZ372="","",EZ372*1000)</f>
        <v>0.53229487445971579</v>
      </c>
      <c r="FA424" s="111">
        <f t="shared" si="757"/>
        <v>3.8614467023743618E-2</v>
      </c>
      <c r="FB424" s="111">
        <f t="shared" si="757"/>
        <v>4.2161992090995302</v>
      </c>
      <c r="FC424" s="111">
        <f t="shared" si="757"/>
        <v>8.4399048778321328E-2</v>
      </c>
      <c r="FD424" s="111">
        <f t="shared" si="757"/>
        <v>0.17336020901929547</v>
      </c>
      <c r="FE424" s="111">
        <f t="shared" si="757"/>
        <v>6.3997913675370832E-2</v>
      </c>
      <c r="FF424" s="111">
        <f t="shared" si="757"/>
        <v>4.4159154655418517E-2</v>
      </c>
      <c r="FG424" s="111">
        <f t="shared" si="757"/>
        <v>3.2343386664994436E-2</v>
      </c>
      <c r="FH424" s="111">
        <f t="shared" si="757"/>
        <v>0.33135776437585596</v>
      </c>
      <c r="FI424" s="111">
        <f t="shared" si="757"/>
        <v>5.9604317071646346E-2</v>
      </c>
      <c r="FJ424" s="111">
        <f t="shared" si="757"/>
        <v>0.15352514531932626</v>
      </c>
      <c r="FK424" s="111">
        <f t="shared" si="757"/>
        <v>4.7462627577496246E-2</v>
      </c>
      <c r="FL424" s="111">
        <f t="shared" si="757"/>
        <v>5.6266830752114312E-2</v>
      </c>
      <c r="FM424" s="111">
        <f t="shared" si="757"/>
        <v>5.4872265683017375E-2</v>
      </c>
      <c r="FN424" s="111">
        <f t="shared" si="757"/>
        <v>4.2121556179269153E-2</v>
      </c>
      <c r="FO424" s="111">
        <f t="shared" si="757"/>
        <v>3.4436339002484766E-2</v>
      </c>
      <c r="FP424" s="111" t="str">
        <f t="shared" ref="FP424:FQ424" si="758">IF(FP372="","",FP372*1000)</f>
        <v/>
      </c>
      <c r="FQ424" s="1387" t="str">
        <f t="shared" si="758"/>
        <v/>
      </c>
      <c r="FR424" s="834">
        <f t="shared" ref="FR424:GL424" si="759">IF(FR372="","",FR372*1000)</f>
        <v>3.6403105070303747E-2</v>
      </c>
      <c r="FS424" s="834">
        <f t="shared" si="759"/>
        <v>0.47494376767030588</v>
      </c>
      <c r="FT424" s="834">
        <f t="shared" si="759"/>
        <v>4.1534796608165128E-2</v>
      </c>
      <c r="FU424" s="834">
        <f t="shared" si="759"/>
        <v>3.8161487261787058E-2</v>
      </c>
      <c r="FV424" s="834" t="e">
        <f t="shared" si="759"/>
        <v>#VALUE!</v>
      </c>
      <c r="FW424" s="834" t="str">
        <f t="shared" si="759"/>
        <v/>
      </c>
      <c r="FX424" s="834">
        <f t="shared" si="759"/>
        <v>3.0343931861255887E-2</v>
      </c>
      <c r="FY424" s="834" t="str">
        <f t="shared" si="759"/>
        <v/>
      </c>
      <c r="FZ424" s="834">
        <f t="shared" si="759"/>
        <v>-9.5489651692096528E-3</v>
      </c>
      <c r="GA424" s="834" t="str">
        <f t="shared" si="759"/>
        <v/>
      </c>
      <c r="GB424" s="834">
        <f t="shared" si="759"/>
        <v>3.0224766966459305E-2</v>
      </c>
      <c r="GC424" s="834">
        <f t="shared" si="759"/>
        <v>0.23392831270037284</v>
      </c>
      <c r="GD424" s="834">
        <f t="shared" si="759"/>
        <v>-1.2151218763912456E-3</v>
      </c>
      <c r="GE424" s="834">
        <f t="shared" si="759"/>
        <v>3.6656215378860213E-2</v>
      </c>
      <c r="GF424" s="834">
        <f t="shared" si="759"/>
        <v>3.1579159962591258E-3</v>
      </c>
      <c r="GG424" s="834">
        <f t="shared" si="759"/>
        <v>0.53206180211109244</v>
      </c>
      <c r="GH424" s="834">
        <f t="shared" si="759"/>
        <v>8.5924799951213379E-3</v>
      </c>
      <c r="GI424" s="834">
        <f t="shared" si="759"/>
        <v>0.18852016147165276</v>
      </c>
      <c r="GJ424" s="834">
        <f t="shared" si="759"/>
        <v>3.6203841205107085E-2</v>
      </c>
      <c r="GK424" s="834">
        <f t="shared" si="759"/>
        <v>4.2767704584505892E-2</v>
      </c>
      <c r="GL424" s="834">
        <f t="shared" si="759"/>
        <v>3.432312669232071E-2</v>
      </c>
      <c r="GM424" s="59">
        <f t="shared" si="757"/>
        <v>9.5820211646084175E-2</v>
      </c>
      <c r="GN424" s="60">
        <f t="shared" si="757"/>
        <v>0.11907195914351854</v>
      </c>
      <c r="GO424" s="60">
        <f t="shared" si="757"/>
        <v>7.4909431127528875E-2</v>
      </c>
      <c r="GP424" s="60">
        <f t="shared" si="757"/>
        <v>0.13669492416839138</v>
      </c>
      <c r="GQ424" s="60">
        <f t="shared" si="757"/>
        <v>0.12303713845766814</v>
      </c>
      <c r="GR424" s="60">
        <f t="shared" si="757"/>
        <v>0.10593590255741775</v>
      </c>
      <c r="GS424" s="60">
        <f t="shared" si="757"/>
        <v>0.15872241797012779</v>
      </c>
      <c r="GT424" s="60">
        <f t="shared" si="757"/>
        <v>8.3836117197710697E-2</v>
      </c>
      <c r="GU424" s="60">
        <f t="shared" si="757"/>
        <v>7.8414600706594992E-2</v>
      </c>
      <c r="GV424" s="60">
        <f t="shared" si="757"/>
        <v>8.5468472384718511E-2</v>
      </c>
      <c r="GW424" s="60" t="str">
        <f t="shared" si="757"/>
        <v/>
      </c>
      <c r="GX424" s="60">
        <f t="shared" si="757"/>
        <v>6.8420651775822877E-2</v>
      </c>
      <c r="GY424" s="60">
        <f t="shared" si="757"/>
        <v>0.10128613502639455</v>
      </c>
      <c r="GZ424" s="60" t="e">
        <f t="shared" ref="GZ424:HH424" si="760">IF(GZ372="","",GZ372*1000)</f>
        <v>#DIV/0!</v>
      </c>
      <c r="HA424" s="60">
        <f t="shared" si="760"/>
        <v>0.15512677593096516</v>
      </c>
      <c r="HB424" s="60">
        <f t="shared" si="760"/>
        <v>8.167861550903617E-2</v>
      </c>
      <c r="HC424" s="60">
        <f t="shared" si="760"/>
        <v>0.13356477612196793</v>
      </c>
      <c r="HD424" s="60">
        <f t="shared" si="760"/>
        <v>6.8649626144470358E-2</v>
      </c>
      <c r="HE424" s="60">
        <f t="shared" si="760"/>
        <v>6.4722246195908134E-2</v>
      </c>
      <c r="HF424" s="60">
        <f t="shared" si="760"/>
        <v>6.5452911275397874E-2</v>
      </c>
      <c r="HG424" s="60" t="e">
        <f t="shared" si="760"/>
        <v>#DIV/0!</v>
      </c>
      <c r="HH424" s="60" t="e">
        <f t="shared" si="760"/>
        <v>#DIV/0!</v>
      </c>
      <c r="HI424" s="834" t="str">
        <f t="shared" si="718"/>
        <v/>
      </c>
    </row>
    <row r="425" spans="1:217" s="60" customFormat="1" x14ac:dyDescent="0.25">
      <c r="A425" s="839" t="s">
        <v>698</v>
      </c>
      <c r="B425" s="640"/>
      <c r="C425" s="937">
        <f t="shared" ref="C425:BA425" si="761">IF(C373="","",C373*1000)</f>
        <v>3.5991482029702841</v>
      </c>
      <c r="D425" s="94">
        <f t="shared" si="761"/>
        <v>2.0133870436034118</v>
      </c>
      <c r="E425" s="94">
        <f t="shared" si="761"/>
        <v>1.400977017665574</v>
      </c>
      <c r="F425" s="94">
        <f t="shared" si="706"/>
        <v>1.7432978031276138</v>
      </c>
      <c r="G425" s="94">
        <f t="shared" si="706"/>
        <v>7.3817586526351786E-2</v>
      </c>
      <c r="H425" s="874">
        <f t="shared" si="706"/>
        <v>0.64775754410124142</v>
      </c>
      <c r="I425" s="874">
        <f t="shared" si="706"/>
        <v>0.5747446520353473</v>
      </c>
      <c r="J425" s="874">
        <f t="shared" si="706"/>
        <v>0.46060220395243356</v>
      </c>
      <c r="K425" s="874">
        <f t="shared" si="706"/>
        <v>0.80785789501068117</v>
      </c>
      <c r="L425" s="874">
        <f t="shared" si="706"/>
        <v>0.61882897371343693</v>
      </c>
      <c r="M425" s="94">
        <f t="shared" si="706"/>
        <v>0.79538205717322463</v>
      </c>
      <c r="N425" s="94">
        <f t="shared" si="761"/>
        <v>1.358968900455763</v>
      </c>
      <c r="O425" s="94">
        <f t="shared" si="761"/>
        <v>1.0791506247211693</v>
      </c>
      <c r="P425" s="94">
        <f t="shared" si="761"/>
        <v>0.64977105183734329</v>
      </c>
      <c r="Q425" s="94">
        <f t="shared" si="761"/>
        <v>0.48837738513119661</v>
      </c>
      <c r="R425" s="94">
        <f t="shared" si="761"/>
        <v>0.55170753939149009</v>
      </c>
      <c r="S425" s="874">
        <f t="shared" si="761"/>
        <v>0.89325666438546369</v>
      </c>
      <c r="T425" s="1068">
        <f t="shared" si="761"/>
        <v>0.37882794502470768</v>
      </c>
      <c r="U425" s="874"/>
      <c r="V425" s="874"/>
      <c r="W425" s="874"/>
      <c r="X425" s="874"/>
      <c r="Y425" s="874"/>
      <c r="AF425" s="874"/>
      <c r="AG425" s="874"/>
      <c r="AH425" s="874"/>
      <c r="AI425" s="955">
        <f t="shared" si="761"/>
        <v>0.47318097586340568</v>
      </c>
      <c r="AJ425" s="878">
        <f t="shared" si="761"/>
        <v>0.24393924690967747</v>
      </c>
      <c r="AK425" s="878">
        <f t="shared" si="761"/>
        <v>0.38015191045519214</v>
      </c>
      <c r="AL425" s="878">
        <f t="shared" si="761"/>
        <v>0.30800204709803941</v>
      </c>
      <c r="AM425" s="878">
        <f t="shared" si="761"/>
        <v>0.2273293724137542</v>
      </c>
      <c r="AN425" s="1069">
        <f t="shared" si="761"/>
        <v>0.28020173027052542</v>
      </c>
      <c r="AO425" s="878"/>
      <c r="AP425" s="878"/>
      <c r="AQ425" s="878"/>
      <c r="AR425" s="878"/>
      <c r="AS425" s="878"/>
      <c r="AT425" s="953">
        <f t="shared" si="761"/>
        <v>2.8445487212797689</v>
      </c>
      <c r="AU425" s="874">
        <f t="shared" si="761"/>
        <v>1.5483332184596501</v>
      </c>
      <c r="AV425" s="874">
        <f t="shared" si="761"/>
        <v>0.74238891674613627</v>
      </c>
      <c r="AW425" s="874">
        <f t="shared" si="761"/>
        <v>1.2353687830730533</v>
      </c>
      <c r="AX425" s="874">
        <f t="shared" si="761"/>
        <v>1.6357478205399676</v>
      </c>
      <c r="AY425" s="94">
        <f t="shared" si="761"/>
        <v>0.80584358242764309</v>
      </c>
      <c r="AZ425" s="94">
        <f t="shared" si="761"/>
        <v>1.0244094425127781</v>
      </c>
      <c r="BA425" s="94">
        <f t="shared" si="761"/>
        <v>1.7910080684439362</v>
      </c>
      <c r="BB425" s="1070">
        <f t="shared" ref="BB425:CV425" si="762">IF(BB373="","",BB373*1000)</f>
        <v>2.1473781472289746</v>
      </c>
      <c r="BC425" s="94"/>
      <c r="BD425" s="94"/>
      <c r="BE425" s="94"/>
      <c r="BF425" s="94"/>
      <c r="BG425" s="94"/>
      <c r="BH425" s="93">
        <f t="shared" si="762"/>
        <v>3.3557287462074052</v>
      </c>
      <c r="BI425" s="94">
        <f t="shared" si="762"/>
        <v>1.6668241988327164</v>
      </c>
      <c r="BJ425" s="94">
        <f t="shared" si="762"/>
        <v>1.5212657571966957</v>
      </c>
      <c r="BK425" s="94">
        <f t="shared" si="762"/>
        <v>1.2330140528141704</v>
      </c>
      <c r="BL425" s="94">
        <f t="shared" si="762"/>
        <v>1.5058721274723375</v>
      </c>
      <c r="BM425" s="94">
        <f t="shared" si="708"/>
        <v>3.9435703218125728</v>
      </c>
      <c r="BN425" s="1226">
        <f t="shared" si="708"/>
        <v>2.011413844517945</v>
      </c>
      <c r="BO425" s="858"/>
      <c r="BP425" s="858"/>
      <c r="BQ425" s="858"/>
      <c r="BR425" s="858"/>
      <c r="BS425" s="1173"/>
      <c r="BT425" s="858"/>
      <c r="BU425" s="858"/>
      <c r="BV425" s="858"/>
      <c r="BW425" s="858"/>
      <c r="BX425" s="858"/>
      <c r="BY425" s="937">
        <f t="shared" si="762"/>
        <v>1.2826565187778949</v>
      </c>
      <c r="BZ425" s="94">
        <f t="shared" si="762"/>
        <v>0.84673082406259714</v>
      </c>
      <c r="CA425" s="94">
        <f t="shared" si="762"/>
        <v>0.89281415366042183</v>
      </c>
      <c r="CB425" s="94">
        <f t="shared" si="762"/>
        <v>0.97489805788560846</v>
      </c>
      <c r="CC425" s="1070">
        <f t="shared" si="762"/>
        <v>1.8312919159803269</v>
      </c>
      <c r="CD425" s="94"/>
      <c r="CE425" s="94"/>
      <c r="CF425" s="94"/>
      <c r="CG425" s="94"/>
      <c r="CH425" s="94"/>
      <c r="CI425" s="94"/>
      <c r="CJ425" s="94"/>
      <c r="CK425" s="93">
        <f t="shared" si="762"/>
        <v>6.6475489025671783E-2</v>
      </c>
      <c r="CL425" s="94">
        <f t="shared" si="709"/>
        <v>0.259360692027505</v>
      </c>
      <c r="CM425" s="94">
        <f t="shared" si="762"/>
        <v>0.29214319497037333</v>
      </c>
      <c r="CN425" s="94">
        <f t="shared" si="762"/>
        <v>0.1334998141048602</v>
      </c>
      <c r="CO425" s="1070">
        <f t="shared" si="762"/>
        <v>0.13264502130502581</v>
      </c>
      <c r="CP425" s="94"/>
      <c r="CQ425" s="94"/>
      <c r="CR425" s="94"/>
      <c r="CS425" s="94"/>
      <c r="CT425" s="94"/>
      <c r="CU425" s="93">
        <f t="shared" si="762"/>
        <v>3.5422897153382937</v>
      </c>
      <c r="CV425" s="94">
        <f t="shared" si="762"/>
        <v>0.29743995362376729</v>
      </c>
      <c r="CW425" s="94">
        <f t="shared" si="710"/>
        <v>4.8503851382124576</v>
      </c>
      <c r="CX425" s="1070">
        <f t="shared" si="710"/>
        <v>2.5175789323458306</v>
      </c>
      <c r="DD425" s="979"/>
      <c r="DE425" s="858"/>
      <c r="DF425" s="858"/>
      <c r="DG425" s="858"/>
      <c r="DH425" s="858"/>
      <c r="DI425" s="858"/>
      <c r="DJ425" s="858"/>
      <c r="DK425" s="858"/>
      <c r="DL425" s="1120"/>
      <c r="DM425" s="858"/>
      <c r="DN425" s="858"/>
      <c r="DO425" s="858"/>
      <c r="DP425" s="858"/>
      <c r="DQ425" s="858"/>
      <c r="DR425" s="1006"/>
      <c r="DS425" s="858"/>
      <c r="DT425" s="858"/>
      <c r="DU425" s="858"/>
      <c r="DV425" s="858"/>
      <c r="DW425" s="858"/>
      <c r="DX425" s="1120"/>
      <c r="DY425" s="858"/>
      <c r="DZ425" s="858"/>
      <c r="EA425" s="858"/>
      <c r="EB425" s="858"/>
      <c r="EC425" s="858"/>
      <c r="ED425" s="93">
        <f t="shared" si="711"/>
        <v>1.415143432919141</v>
      </c>
      <c r="EE425" s="858"/>
      <c r="EF425" s="858"/>
      <c r="EG425" s="858"/>
      <c r="EH425" s="858"/>
      <c r="EI425" s="858"/>
      <c r="EJ425" s="858"/>
      <c r="EK425" s="858"/>
      <c r="EL425" s="1120"/>
      <c r="EM425" s="858"/>
      <c r="EN425" s="858"/>
      <c r="ER425" s="1253"/>
      <c r="ES425" s="93">
        <f t="shared" si="712"/>
        <v>0.90025329815735511</v>
      </c>
      <c r="ET425" s="94">
        <f t="shared" si="712"/>
        <v>1.5758993524394149</v>
      </c>
      <c r="EU425" s="94">
        <f t="shared" si="712"/>
        <v>0.25459360372900369</v>
      </c>
      <c r="EV425" s="94"/>
      <c r="EW425" s="1131"/>
      <c r="EX425" s="839" t="s">
        <v>698</v>
      </c>
      <c r="EY425" s="111">
        <f t="shared" ref="EY425" si="763">IF(EY373="","",EY373*1000)</f>
        <v>0.88843961647163083</v>
      </c>
      <c r="EZ425" s="111">
        <f t="shared" ref="EZ425:GY425" si="764">IF(EZ373="","",EZ373*1000)</f>
        <v>1.4013993583191799</v>
      </c>
      <c r="FA425" s="111">
        <f t="shared" si="764"/>
        <v>0.66784079992807477</v>
      </c>
      <c r="FB425" s="111">
        <f t="shared" si="764"/>
        <v>2.1734132949984746</v>
      </c>
      <c r="FC425" s="111">
        <f t="shared" si="764"/>
        <v>0.51103238534642759</v>
      </c>
      <c r="FD425" s="111">
        <f t="shared" si="764"/>
        <v>0.66167088945853592</v>
      </c>
      <c r="FE425" s="111">
        <f t="shared" si="764"/>
        <v>0.97404244955107555</v>
      </c>
      <c r="FF425" s="111">
        <f t="shared" si="764"/>
        <v>0.8714542200995482</v>
      </c>
      <c r="FG425" s="111">
        <f t="shared" si="764"/>
        <v>0.57357685064828234</v>
      </c>
      <c r="FH425" s="111">
        <f t="shared" si="764"/>
        <v>1.0757261477529754</v>
      </c>
      <c r="FI425" s="111">
        <f t="shared" si="764"/>
        <v>0.80543639139401202</v>
      </c>
      <c r="FJ425" s="111">
        <f t="shared" si="764"/>
        <v>0.68101990174128757</v>
      </c>
      <c r="FK425" s="111">
        <f t="shared" si="764"/>
        <v>0.9540165003593799</v>
      </c>
      <c r="FL425" s="111">
        <f t="shared" si="764"/>
        <v>0.7275542685560864</v>
      </c>
      <c r="FM425" s="111">
        <f t="shared" si="764"/>
        <v>0.78405805571457809</v>
      </c>
      <c r="FN425" s="111">
        <f t="shared" si="764"/>
        <v>1.0446097481918646</v>
      </c>
      <c r="FO425" s="111">
        <f t="shared" si="764"/>
        <v>0.98736994559420654</v>
      </c>
      <c r="FP425" s="111" t="str">
        <f t="shared" ref="FP425:FQ425" si="765">IF(FP373="","",FP373*1000)</f>
        <v/>
      </c>
      <c r="FQ425" s="1387" t="str">
        <f t="shared" si="765"/>
        <v/>
      </c>
      <c r="FR425" s="834" t="str">
        <f t="shared" ref="FR425:GL425" si="766">IF(FR373="","",FR373*1000)</f>
        <v/>
      </c>
      <c r="FS425" s="834" t="str">
        <f t="shared" si="766"/>
        <v/>
      </c>
      <c r="FT425" s="834" t="str">
        <f t="shared" si="766"/>
        <v/>
      </c>
      <c r="FU425" s="834" t="str">
        <f t="shared" si="766"/>
        <v/>
      </c>
      <c r="FV425" s="834" t="e">
        <f t="shared" si="766"/>
        <v>#VALUE!</v>
      </c>
      <c r="FW425" s="834" t="str">
        <f t="shared" si="766"/>
        <v/>
      </c>
      <c r="FX425" s="834" t="str">
        <f t="shared" si="766"/>
        <v/>
      </c>
      <c r="FY425" s="834" t="str">
        <f t="shared" si="766"/>
        <v/>
      </c>
      <c r="FZ425" s="834" t="str">
        <f t="shared" si="766"/>
        <v/>
      </c>
      <c r="GA425" s="834" t="str">
        <f t="shared" si="766"/>
        <v/>
      </c>
      <c r="GB425" s="834" t="str">
        <f t="shared" si="766"/>
        <v/>
      </c>
      <c r="GC425" s="834" t="str">
        <f t="shared" si="766"/>
        <v/>
      </c>
      <c r="GD425" s="834" t="str">
        <f t="shared" si="766"/>
        <v/>
      </c>
      <c r="GE425" s="834" t="str">
        <f t="shared" si="766"/>
        <v/>
      </c>
      <c r="GF425" s="834" t="str">
        <f t="shared" si="766"/>
        <v/>
      </c>
      <c r="GG425" s="834">
        <f t="shared" si="766"/>
        <v>0.7173727763938782</v>
      </c>
      <c r="GH425" s="834" t="str">
        <f t="shared" si="766"/>
        <v/>
      </c>
      <c r="GI425" s="834" t="str">
        <f t="shared" si="766"/>
        <v/>
      </c>
      <c r="GJ425" s="834" t="str">
        <f t="shared" si="766"/>
        <v/>
      </c>
      <c r="GK425" s="834" t="str">
        <f t="shared" si="766"/>
        <v/>
      </c>
      <c r="GL425" s="834" t="str">
        <f t="shared" si="766"/>
        <v/>
      </c>
      <c r="GM425" s="59">
        <f t="shared" si="764"/>
        <v>6.5362745258873547E-2</v>
      </c>
      <c r="GN425" s="60">
        <f t="shared" si="764"/>
        <v>0.70146364785568649</v>
      </c>
      <c r="GO425" s="60">
        <f t="shared" si="764"/>
        <v>1.1819203855476799</v>
      </c>
      <c r="GP425" s="60">
        <f t="shared" si="764"/>
        <v>1.0523169538651451</v>
      </c>
      <c r="GQ425" s="60">
        <f t="shared" si="764"/>
        <v>0.77329652722003261</v>
      </c>
      <c r="GR425" s="60">
        <f t="shared" si="764"/>
        <v>1.1324045395705533</v>
      </c>
      <c r="GS425" s="60">
        <f t="shared" si="764"/>
        <v>1.4528030854087843</v>
      </c>
      <c r="GT425" s="60">
        <f t="shared" si="764"/>
        <v>0.85982813643803879</v>
      </c>
      <c r="GU425" s="60">
        <f t="shared" si="764"/>
        <v>1.4113471997014309</v>
      </c>
      <c r="GV425" s="60">
        <f t="shared" si="764"/>
        <v>0.54309128997528766</v>
      </c>
      <c r="GW425" s="60">
        <f t="shared" si="764"/>
        <v>0.51312494487840277</v>
      </c>
      <c r="GX425" s="60">
        <f t="shared" si="764"/>
        <v>0.97536489136519522</v>
      </c>
      <c r="GY425" s="60">
        <f t="shared" si="764"/>
        <v>1.189207003468985</v>
      </c>
      <c r="GZ425" s="60" t="e">
        <f t="shared" ref="GZ425:HH425" si="767">IF(GZ373="","",GZ373*1000)</f>
        <v>#DIV/0!</v>
      </c>
      <c r="HA425" s="60">
        <f t="shared" si="767"/>
        <v>1.054703600966252</v>
      </c>
      <c r="HB425" s="60">
        <f t="shared" si="767"/>
        <v>0.54083121704451265</v>
      </c>
      <c r="HC425" s="60">
        <f t="shared" si="767"/>
        <v>0.48664965717691155</v>
      </c>
      <c r="HD425" s="60">
        <f t="shared" si="767"/>
        <v>0.71274130988070961</v>
      </c>
      <c r="HE425" s="60">
        <f t="shared" si="767"/>
        <v>0.45710655689083785</v>
      </c>
      <c r="HF425" s="60">
        <f t="shared" si="767"/>
        <v>0.19514303461705645</v>
      </c>
      <c r="HG425" s="60" t="e">
        <f t="shared" si="767"/>
        <v>#DIV/0!</v>
      </c>
      <c r="HH425" s="60" t="e">
        <f t="shared" si="767"/>
        <v>#DIV/0!</v>
      </c>
      <c r="HI425" s="834" t="str">
        <f t="shared" si="718"/>
        <v/>
      </c>
    </row>
    <row r="426" spans="1:217" s="60" customFormat="1" x14ac:dyDescent="0.25">
      <c r="A426" s="66" t="s">
        <v>734</v>
      </c>
      <c r="B426" s="640"/>
      <c r="C426" s="937">
        <f t="shared" ref="C426:BA426" si="768">IF(C374="","",C374*1000)</f>
        <v>5.2596668707071963</v>
      </c>
      <c r="D426" s="94">
        <f t="shared" si="768"/>
        <v>0.69129595315596448</v>
      </c>
      <c r="E426" s="94">
        <f t="shared" si="768"/>
        <v>0.35296259336017727</v>
      </c>
      <c r="F426" s="94">
        <f t="shared" si="706"/>
        <v>0.80462155227718435</v>
      </c>
      <c r="G426" s="94">
        <f t="shared" si="706"/>
        <v>6.8694309637642531E-2</v>
      </c>
      <c r="H426" s="874">
        <f t="shared" si="706"/>
        <v>7.6881429097380674E-2</v>
      </c>
      <c r="I426" s="874">
        <f t="shared" si="706"/>
        <v>8.1577794525366815E-2</v>
      </c>
      <c r="J426" s="874">
        <f t="shared" si="706"/>
        <v>8.8373600372741515E-2</v>
      </c>
      <c r="K426" s="874">
        <f t="shared" si="706"/>
        <v>0.30347107974939974</v>
      </c>
      <c r="L426" s="874">
        <f t="shared" si="706"/>
        <v>8.3708688175231513E-2</v>
      </c>
      <c r="M426" s="94">
        <f t="shared" si="706"/>
        <v>0.57084416518818981</v>
      </c>
      <c r="N426" s="94">
        <f t="shared" si="768"/>
        <v>0.51684420237534434</v>
      </c>
      <c r="O426" s="94">
        <f t="shared" si="768"/>
        <v>0.46457922663406631</v>
      </c>
      <c r="P426" s="94">
        <f t="shared" si="768"/>
        <v>0.43283238956456083</v>
      </c>
      <c r="Q426" s="94">
        <f t="shared" si="768"/>
        <v>9.2546548482231927E-2</v>
      </c>
      <c r="R426" s="94">
        <f t="shared" si="768"/>
        <v>0.43723376767228916</v>
      </c>
      <c r="S426" s="874">
        <f t="shared" si="768"/>
        <v>0.58337664599987749</v>
      </c>
      <c r="T426" s="1068">
        <f t="shared" si="768"/>
        <v>0.1781587838734951</v>
      </c>
      <c r="U426" s="874"/>
      <c r="V426" s="874"/>
      <c r="W426" s="874"/>
      <c r="X426" s="874"/>
      <c r="Y426" s="874"/>
      <c r="AF426" s="874"/>
      <c r="AG426" s="874"/>
      <c r="AH426" s="874"/>
      <c r="AI426" s="955">
        <f t="shared" si="768"/>
        <v>5.6183308696046694E-2</v>
      </c>
      <c r="AJ426" s="878" t="str">
        <f t="shared" si="768"/>
        <v/>
      </c>
      <c r="AK426" s="878" t="str">
        <f t="shared" si="768"/>
        <v/>
      </c>
      <c r="AL426" s="878" t="str">
        <f t="shared" si="768"/>
        <v/>
      </c>
      <c r="AM426" s="878" t="str">
        <f t="shared" si="768"/>
        <v/>
      </c>
      <c r="AN426" s="1069" t="str">
        <f t="shared" si="768"/>
        <v/>
      </c>
      <c r="AO426" s="878"/>
      <c r="AP426" s="878"/>
      <c r="AQ426" s="878"/>
      <c r="AR426" s="878"/>
      <c r="AS426" s="878"/>
      <c r="AT426" s="953">
        <f t="shared" si="768"/>
        <v>2.4627311712817601</v>
      </c>
      <c r="AU426" s="874">
        <f t="shared" si="768"/>
        <v>1.6207184649191624</v>
      </c>
      <c r="AV426" s="874">
        <f t="shared" si="768"/>
        <v>0.18478045277007649</v>
      </c>
      <c r="AW426" s="874">
        <f t="shared" si="768"/>
        <v>0.32655002304450553</v>
      </c>
      <c r="AX426" s="874">
        <f t="shared" si="768"/>
        <v>0.36656669860305591</v>
      </c>
      <c r="AY426" s="94">
        <f t="shared" si="768"/>
        <v>0.21147775817846587</v>
      </c>
      <c r="AZ426" s="94">
        <f t="shared" si="768"/>
        <v>0.37506406519466634</v>
      </c>
      <c r="BA426" s="94">
        <f t="shared" si="768"/>
        <v>0.72758913335248432</v>
      </c>
      <c r="BB426" s="1070">
        <f t="shared" ref="BB426:CV426" si="769">IF(BB374="","",BB374*1000)</f>
        <v>0.67521004174701571</v>
      </c>
      <c r="BC426" s="94"/>
      <c r="BD426" s="94"/>
      <c r="BE426" s="94"/>
      <c r="BF426" s="94"/>
      <c r="BG426" s="94"/>
      <c r="BH426" s="93">
        <f t="shared" si="769"/>
        <v>0.38034371077538248</v>
      </c>
      <c r="BI426" s="94">
        <f t="shared" si="769"/>
        <v>0.44331626278757336</v>
      </c>
      <c r="BJ426" s="94">
        <f t="shared" si="769"/>
        <v>0.1898838993072198</v>
      </c>
      <c r="BK426" s="94">
        <f t="shared" si="769"/>
        <v>0.27136402952952188</v>
      </c>
      <c r="BL426" s="94">
        <f t="shared" si="769"/>
        <v>0.31414553602363771</v>
      </c>
      <c r="BM426" s="94">
        <f t="shared" si="708"/>
        <v>1.1190670908629048</v>
      </c>
      <c r="BN426" s="1226">
        <f t="shared" si="708"/>
        <v>0.42327558516364855</v>
      </c>
      <c r="BO426" s="858"/>
      <c r="BP426" s="858"/>
      <c r="BQ426" s="858"/>
      <c r="BR426" s="858"/>
      <c r="BS426" s="1173"/>
      <c r="BT426" s="858"/>
      <c r="BU426" s="858"/>
      <c r="BV426" s="858"/>
      <c r="BW426" s="858"/>
      <c r="BX426" s="858"/>
      <c r="BY426" s="937">
        <f t="shared" si="769"/>
        <v>0.80662602881843692</v>
      </c>
      <c r="BZ426" s="94">
        <f t="shared" si="769"/>
        <v>0.55079927894642222</v>
      </c>
      <c r="CA426" s="94">
        <f t="shared" si="769"/>
        <v>0.80867192624733197</v>
      </c>
      <c r="CB426" s="94">
        <f t="shared" si="769"/>
        <v>0.87496255909668408</v>
      </c>
      <c r="CC426" s="1070">
        <f t="shared" si="769"/>
        <v>0.51202247681343649</v>
      </c>
      <c r="CD426" s="94"/>
      <c r="CE426" s="94"/>
      <c r="CF426" s="94"/>
      <c r="CG426" s="94"/>
      <c r="CH426" s="94"/>
      <c r="CI426" s="94"/>
      <c r="CJ426" s="94"/>
      <c r="CK426" s="93">
        <f t="shared" si="769"/>
        <v>0.19478761754952634</v>
      </c>
      <c r="CL426" s="94">
        <f t="shared" si="709"/>
        <v>0.14976331548348995</v>
      </c>
      <c r="CM426" s="94">
        <f t="shared" si="769"/>
        <v>0.87407487792598459</v>
      </c>
      <c r="CN426" s="94">
        <f t="shared" si="769"/>
        <v>0.1521790762289191</v>
      </c>
      <c r="CO426" s="1070">
        <f t="shared" si="769"/>
        <v>0.15829456904578776</v>
      </c>
      <c r="CP426" s="94"/>
      <c r="CQ426" s="94"/>
      <c r="CR426" s="94"/>
      <c r="CS426" s="94"/>
      <c r="CT426" s="94"/>
      <c r="CU426" s="93" t="str">
        <f t="shared" si="769"/>
        <v/>
      </c>
      <c r="CV426" s="94">
        <f t="shared" si="769"/>
        <v>0.16570545127649874</v>
      </c>
      <c r="CW426" s="94" t="str">
        <f t="shared" si="710"/>
        <v/>
      </c>
      <c r="CX426" s="1070" t="str">
        <f t="shared" si="710"/>
        <v/>
      </c>
      <c r="DD426" s="979"/>
      <c r="DE426" s="858"/>
      <c r="DF426" s="858"/>
      <c r="DG426" s="858"/>
      <c r="DH426" s="858"/>
      <c r="DI426" s="858"/>
      <c r="DJ426" s="858"/>
      <c r="DK426" s="858"/>
      <c r="DL426" s="1120"/>
      <c r="DM426" s="858"/>
      <c r="DN426" s="858"/>
      <c r="DO426" s="858"/>
      <c r="DP426" s="858"/>
      <c r="DQ426" s="858"/>
      <c r="DR426" s="1006"/>
      <c r="DS426" s="858"/>
      <c r="DT426" s="858"/>
      <c r="DU426" s="858"/>
      <c r="DV426" s="858"/>
      <c r="DW426" s="858"/>
      <c r="DX426" s="1120"/>
      <c r="DY426" s="858"/>
      <c r="DZ426" s="858"/>
      <c r="EA426" s="858"/>
      <c r="EB426" s="858"/>
      <c r="EC426" s="858"/>
      <c r="ED426" s="93">
        <f t="shared" si="711"/>
        <v>0.54012925625726305</v>
      </c>
      <c r="EE426" s="858"/>
      <c r="EF426" s="858"/>
      <c r="EG426" s="858"/>
      <c r="EH426" s="858"/>
      <c r="EI426" s="858"/>
      <c r="EJ426" s="858"/>
      <c r="EK426" s="858"/>
      <c r="EL426" s="1120"/>
      <c r="EM426" s="858"/>
      <c r="EN426" s="858"/>
      <c r="ER426" s="1253"/>
      <c r="ES426" s="93">
        <f t="shared" si="712"/>
        <v>0.14814549201364541</v>
      </c>
      <c r="ET426" s="94">
        <f t="shared" si="712"/>
        <v>0.12657238717651206</v>
      </c>
      <c r="EU426" s="94" t="str">
        <f t="shared" si="712"/>
        <v/>
      </c>
      <c r="EV426" s="94"/>
      <c r="EW426" s="1131"/>
      <c r="EX426" s="66" t="s">
        <v>734</v>
      </c>
      <c r="EY426" s="111">
        <f t="shared" ref="EY426" si="770">IF(EY374="","",EY374*1000)</f>
        <v>7.4660114293349261E-2</v>
      </c>
      <c r="EZ426" s="111">
        <f t="shared" ref="EZ426:GY426" si="771">IF(EZ374="","",EZ374*1000)</f>
        <v>0.11122928394600842</v>
      </c>
      <c r="FA426" s="111">
        <f t="shared" si="771"/>
        <v>7.7426599104236521E-2</v>
      </c>
      <c r="FB426" s="111">
        <f t="shared" si="771"/>
        <v>0.11759417112070182</v>
      </c>
      <c r="FC426" s="111">
        <f t="shared" si="771"/>
        <v>5.9274505550709872E-2</v>
      </c>
      <c r="FD426" s="111">
        <f t="shared" si="771"/>
        <v>5.6205271463657717E-2</v>
      </c>
      <c r="FE426" s="111">
        <f t="shared" si="771"/>
        <v>5.6930507945238372E-2</v>
      </c>
      <c r="FF426" s="111">
        <f t="shared" si="771"/>
        <v>7.0374559067053463E-2</v>
      </c>
      <c r="FG426" s="111">
        <f t="shared" si="771"/>
        <v>5.7438058852096303E-2</v>
      </c>
      <c r="FH426" s="111">
        <f t="shared" si="771"/>
        <v>5.8013134760303675E-2</v>
      </c>
      <c r="FI426" s="111">
        <f t="shared" si="771"/>
        <v>6.4660840367042047E-2</v>
      </c>
      <c r="FJ426" s="111">
        <f t="shared" si="771"/>
        <v>7.3307179986894233E-2</v>
      </c>
      <c r="FK426" s="111">
        <f t="shared" si="771"/>
        <v>8.5041742637687531E-2</v>
      </c>
      <c r="FL426" s="111">
        <f t="shared" si="771"/>
        <v>8.3359319658844203E-2</v>
      </c>
      <c r="FM426" s="111">
        <f t="shared" si="771"/>
        <v>6.6242328907342704E-2</v>
      </c>
      <c r="FN426" s="111">
        <f t="shared" si="771"/>
        <v>7.7399367756209758E-2</v>
      </c>
      <c r="FO426" s="111">
        <f t="shared" si="771"/>
        <v>7.8062468962235135E-2</v>
      </c>
      <c r="FP426" s="111" t="str">
        <f t="shared" ref="FP426:FQ426" si="772">IF(FP374="","",FP374*1000)</f>
        <v/>
      </c>
      <c r="FQ426" s="1387" t="str">
        <f t="shared" si="772"/>
        <v/>
      </c>
      <c r="FR426" s="834">
        <f t="shared" ref="FR426:GL426" si="773">IF(FR374="","",FR374*1000)</f>
        <v>8.0833759308034395E-2</v>
      </c>
      <c r="FS426" s="834">
        <f t="shared" si="773"/>
        <v>9.0291589361868402E-2</v>
      </c>
      <c r="FT426" s="834">
        <f t="shared" si="773"/>
        <v>7.8636295477591683E-2</v>
      </c>
      <c r="FU426" s="834">
        <f t="shared" si="773"/>
        <v>7.8732873663717548E-2</v>
      </c>
      <c r="FV426" s="834" t="e">
        <f t="shared" si="773"/>
        <v>#VALUE!</v>
      </c>
      <c r="FW426" s="834">
        <f t="shared" si="773"/>
        <v>8.2470391058853412E-2</v>
      </c>
      <c r="FX426" s="834">
        <f t="shared" si="773"/>
        <v>8.6092025410941492E-2</v>
      </c>
      <c r="FY426" s="834">
        <f t="shared" si="773"/>
        <v>7.7791937276837558E-2</v>
      </c>
      <c r="FZ426" s="834">
        <f t="shared" si="773"/>
        <v>-1.3612417287079781E-4</v>
      </c>
      <c r="GA426" s="834">
        <f t="shared" si="773"/>
        <v>-2.2788354503509947E-3</v>
      </c>
      <c r="GB426" s="834">
        <f t="shared" si="773"/>
        <v>7.9879299472756737E-2</v>
      </c>
      <c r="GC426" s="834">
        <f t="shared" si="773"/>
        <v>2.3914560203512306E-2</v>
      </c>
      <c r="GD426" s="834">
        <f t="shared" si="773"/>
        <v>1.1629141658355655E-3</v>
      </c>
      <c r="GE426" s="834">
        <f t="shared" si="773"/>
        <v>3.9545039395426597E-3</v>
      </c>
      <c r="GF426" s="834">
        <f t="shared" si="773"/>
        <v>-2.7350807732452877E-3</v>
      </c>
      <c r="GG426" s="834">
        <f t="shared" si="773"/>
        <v>6.4398528719715006E-2</v>
      </c>
      <c r="GH426" s="834">
        <f t="shared" si="773"/>
        <v>-9.2294761806215443E-4</v>
      </c>
      <c r="GI426" s="834">
        <f t="shared" si="773"/>
        <v>9.9984584549791755E-2</v>
      </c>
      <c r="GJ426" s="834">
        <f t="shared" si="773"/>
        <v>8.0664527682511006E-2</v>
      </c>
      <c r="GK426" s="834">
        <f t="shared" si="773"/>
        <v>7.9518211503469605E-2</v>
      </c>
      <c r="GL426" s="834">
        <f t="shared" si="773"/>
        <v>7.8880926811095903E-2</v>
      </c>
      <c r="GM426" s="59">
        <f t="shared" si="771"/>
        <v>0.10581561191722803</v>
      </c>
      <c r="GN426" s="60">
        <f t="shared" si="771"/>
        <v>0.10729683700785236</v>
      </c>
      <c r="GO426" s="60">
        <f t="shared" si="771"/>
        <v>0.11618182705171198</v>
      </c>
      <c r="GP426" s="60">
        <f t="shared" si="771"/>
        <v>0.13904444130337154</v>
      </c>
      <c r="GQ426" s="60">
        <f t="shared" si="771"/>
        <v>9.9035683633234659E-2</v>
      </c>
      <c r="GR426" s="60">
        <f t="shared" si="771"/>
        <v>0.13859534473554358</v>
      </c>
      <c r="GS426" s="60">
        <f t="shared" si="771"/>
        <v>0.11362957456580143</v>
      </c>
      <c r="GT426" s="60">
        <f t="shared" si="771"/>
        <v>0.11979830051800792</v>
      </c>
      <c r="GU426" s="60">
        <f t="shared" si="771"/>
        <v>0.11568531869903984</v>
      </c>
      <c r="GV426" s="60">
        <f t="shared" si="771"/>
        <v>9.755230424833651E-2</v>
      </c>
      <c r="GW426" s="60" t="str">
        <f t="shared" si="771"/>
        <v/>
      </c>
      <c r="GX426" s="60">
        <f t="shared" si="771"/>
        <v>0.10769175061400246</v>
      </c>
      <c r="GY426" s="60">
        <f t="shared" si="771"/>
        <v>0.10754384292865005</v>
      </c>
      <c r="GZ426" s="60" t="e">
        <f t="shared" ref="GZ426:HH426" si="774">IF(GZ374="","",GZ374*1000)</f>
        <v>#DIV/0!</v>
      </c>
      <c r="HA426" s="60">
        <f t="shared" si="774"/>
        <v>0.10786982995457443</v>
      </c>
      <c r="HB426" s="60">
        <f t="shared" si="774"/>
        <v>9.7779678318663674E-2</v>
      </c>
      <c r="HC426" s="60">
        <f t="shared" si="774"/>
        <v>0.10165774460642753</v>
      </c>
      <c r="HD426" s="60">
        <f t="shared" si="774"/>
        <v>0.10159297666314962</v>
      </c>
      <c r="HE426" s="60">
        <f t="shared" si="774"/>
        <v>9.9433987533844484E-2</v>
      </c>
      <c r="HF426" s="60" t="str">
        <f t="shared" si="774"/>
        <v/>
      </c>
      <c r="HG426" s="60" t="e">
        <f t="shared" si="774"/>
        <v>#DIV/0!</v>
      </c>
      <c r="HH426" s="60" t="e">
        <f t="shared" si="774"/>
        <v>#DIV/0!</v>
      </c>
      <c r="HI426" s="834">
        <f t="shared" si="718"/>
        <v>-9.4366107794973363E-3</v>
      </c>
    </row>
    <row r="427" spans="1:217" s="60" customFormat="1" x14ac:dyDescent="0.25">
      <c r="A427" s="66" t="s">
        <v>700</v>
      </c>
      <c r="B427" s="640"/>
      <c r="C427" s="937">
        <f t="shared" ref="C427:BA427" si="775">IF(C375="","",C375*1000)</f>
        <v>2.5871170714024232</v>
      </c>
      <c r="D427" s="94">
        <f t="shared" si="775"/>
        <v>0.32985327044253898</v>
      </c>
      <c r="E427" s="94">
        <f t="shared" si="775"/>
        <v>0.28571278838352671</v>
      </c>
      <c r="F427" s="94">
        <f t="shared" si="706"/>
        <v>0.5518063967806458</v>
      </c>
      <c r="G427" s="94">
        <f t="shared" si="706"/>
        <v>8.1486372419338107E-2</v>
      </c>
      <c r="H427" s="874">
        <f t="shared" si="706"/>
        <v>5.6813615922146704E-2</v>
      </c>
      <c r="I427" s="874" t="str">
        <f t="shared" si="706"/>
        <v/>
      </c>
      <c r="J427" s="874">
        <f t="shared" si="706"/>
        <v>6.8672773748750637E-2</v>
      </c>
      <c r="K427" s="874">
        <f t="shared" si="706"/>
        <v>9.5488989001684038E-2</v>
      </c>
      <c r="L427" s="874">
        <f t="shared" si="706"/>
        <v>6.9914897239983273E-2</v>
      </c>
      <c r="M427" s="94">
        <f t="shared" si="706"/>
        <v>0.23455303728338645</v>
      </c>
      <c r="N427" s="94">
        <f t="shared" si="775"/>
        <v>0.51110564832647032</v>
      </c>
      <c r="O427" s="94">
        <f t="shared" si="775"/>
        <v>0.6995424546847554</v>
      </c>
      <c r="P427" s="94">
        <f t="shared" si="775"/>
        <v>0.22715671646631266</v>
      </c>
      <c r="Q427" s="94">
        <f t="shared" si="775"/>
        <v>7.0135423885590423E-2</v>
      </c>
      <c r="R427" s="94">
        <f t="shared" si="775"/>
        <v>0.10752582083656022</v>
      </c>
      <c r="S427" s="874">
        <f t="shared" si="775"/>
        <v>0.10165861897095042</v>
      </c>
      <c r="T427" s="1068">
        <f t="shared" si="775"/>
        <v>7.6482548294596928E-2</v>
      </c>
      <c r="U427" s="874"/>
      <c r="V427" s="874"/>
      <c r="W427" s="874"/>
      <c r="X427" s="874"/>
      <c r="Y427" s="874"/>
      <c r="AF427" s="874"/>
      <c r="AG427" s="874"/>
      <c r="AH427" s="874"/>
      <c r="AI427" s="955">
        <f t="shared" si="775"/>
        <v>0.24853251785454808</v>
      </c>
      <c r="AJ427" s="878" t="str">
        <f t="shared" si="775"/>
        <v/>
      </c>
      <c r="AK427" s="878" t="str">
        <f t="shared" si="775"/>
        <v/>
      </c>
      <c r="AL427" s="878" t="str">
        <f t="shared" si="775"/>
        <v/>
      </c>
      <c r="AM427" s="878" t="str">
        <f t="shared" si="775"/>
        <v/>
      </c>
      <c r="AN427" s="1069" t="str">
        <f t="shared" si="775"/>
        <v/>
      </c>
      <c r="AO427" s="878"/>
      <c r="AP427" s="878"/>
      <c r="AQ427" s="878"/>
      <c r="AR427" s="878"/>
      <c r="AS427" s="878"/>
      <c r="AT427" s="953">
        <f t="shared" si="775"/>
        <v>1.175218850643684</v>
      </c>
      <c r="AU427" s="874">
        <f t="shared" si="775"/>
        <v>1.0913293562770996</v>
      </c>
      <c r="AV427" s="874">
        <f t="shared" si="775"/>
        <v>0.21758000632866578</v>
      </c>
      <c r="AW427" s="874">
        <f t="shared" si="775"/>
        <v>0.32297384224828318</v>
      </c>
      <c r="AX427" s="874">
        <f t="shared" si="775"/>
        <v>0.37544210805781497</v>
      </c>
      <c r="AY427" s="94">
        <f t="shared" si="775"/>
        <v>0.29216950486210053</v>
      </c>
      <c r="AZ427" s="94">
        <f t="shared" si="775"/>
        <v>0.30867545329422452</v>
      </c>
      <c r="BA427" s="94">
        <f t="shared" si="775"/>
        <v>0.54938489675104962</v>
      </c>
      <c r="BB427" s="1070">
        <f t="shared" ref="BB427:CV427" si="776">IF(BB375="","",BB375*1000)</f>
        <v>0.30476332746143125</v>
      </c>
      <c r="BC427" s="94"/>
      <c r="BD427" s="94"/>
      <c r="BE427" s="94"/>
      <c r="BF427" s="94"/>
      <c r="BG427" s="94"/>
      <c r="BH427" s="93">
        <f t="shared" si="776"/>
        <v>0.16775611565924292</v>
      </c>
      <c r="BI427" s="94">
        <f t="shared" si="776"/>
        <v>0.37787795008435476</v>
      </c>
      <c r="BJ427" s="94">
        <f t="shared" si="776"/>
        <v>0.13375309540331984</v>
      </c>
      <c r="BK427" s="94">
        <f t="shared" si="776"/>
        <v>0.32279336448498125</v>
      </c>
      <c r="BL427" s="94">
        <f t="shared" si="776"/>
        <v>0.23905956154071767</v>
      </c>
      <c r="BM427" s="94">
        <f t="shared" si="708"/>
        <v>0.68366047619555093</v>
      </c>
      <c r="BN427" s="1226">
        <f t="shared" si="708"/>
        <v>0.49306999994692241</v>
      </c>
      <c r="BO427" s="858"/>
      <c r="BP427" s="858"/>
      <c r="BQ427" s="858"/>
      <c r="BR427" s="858"/>
      <c r="BS427" s="1173"/>
      <c r="BT427" s="858"/>
      <c r="BU427" s="858"/>
      <c r="BV427" s="858"/>
      <c r="BW427" s="858"/>
      <c r="BX427" s="858"/>
      <c r="BY427" s="937">
        <f t="shared" si="776"/>
        <v>0.38354399713297915</v>
      </c>
      <c r="BZ427" s="94">
        <f t="shared" si="776"/>
        <v>0.27786778218293812</v>
      </c>
      <c r="CA427" s="94">
        <f t="shared" si="776"/>
        <v>0.70826058434751815</v>
      </c>
      <c r="CB427" s="94">
        <f t="shared" si="776"/>
        <v>0.43620915390595028</v>
      </c>
      <c r="CC427" s="1070">
        <f t="shared" si="776"/>
        <v>0.2427930643769608</v>
      </c>
      <c r="CD427" s="94"/>
      <c r="CE427" s="94"/>
      <c r="CF427" s="94"/>
      <c r="CG427" s="94"/>
      <c r="CH427" s="94"/>
      <c r="CI427" s="94"/>
      <c r="CJ427" s="94"/>
      <c r="CK427" s="93">
        <f t="shared" si="776"/>
        <v>0.54618185369358918</v>
      </c>
      <c r="CL427" s="94">
        <f t="shared" si="709"/>
        <v>0.15897432144318496</v>
      </c>
      <c r="CM427" s="94">
        <f t="shared" si="776"/>
        <v>2.0019473274784771</v>
      </c>
      <c r="CN427" s="94">
        <f t="shared" si="776"/>
        <v>0.23647652706009606</v>
      </c>
      <c r="CO427" s="1070">
        <f t="shared" si="776"/>
        <v>0.18536150948582911</v>
      </c>
      <c r="CP427" s="94"/>
      <c r="CQ427" s="94"/>
      <c r="CR427" s="94"/>
      <c r="CS427" s="94"/>
      <c r="CT427" s="94"/>
      <c r="CU427" s="93" t="str">
        <f t="shared" si="776"/>
        <v/>
      </c>
      <c r="CV427" s="94" t="str">
        <f t="shared" si="776"/>
        <v/>
      </c>
      <c r="CW427" s="94" t="str">
        <f t="shared" si="710"/>
        <v/>
      </c>
      <c r="CX427" s="1070" t="str">
        <f t="shared" si="710"/>
        <v/>
      </c>
      <c r="DD427" s="979"/>
      <c r="DE427" s="858"/>
      <c r="DF427" s="858"/>
      <c r="DG427" s="858"/>
      <c r="DH427" s="858"/>
      <c r="DI427" s="858"/>
      <c r="DJ427" s="858"/>
      <c r="DK427" s="858"/>
      <c r="DL427" s="1120"/>
      <c r="DM427" s="858"/>
      <c r="DN427" s="858"/>
      <c r="DO427" s="858"/>
      <c r="DP427" s="858"/>
      <c r="DQ427" s="858"/>
      <c r="DR427" s="1006"/>
      <c r="DS427" s="858"/>
      <c r="DT427" s="858"/>
      <c r="DU427" s="858"/>
      <c r="DV427" s="858"/>
      <c r="DW427" s="858"/>
      <c r="DX427" s="1120"/>
      <c r="DY427" s="858"/>
      <c r="DZ427" s="858"/>
      <c r="EA427" s="858"/>
      <c r="EB427" s="858"/>
      <c r="EC427" s="858"/>
      <c r="ED427" s="93">
        <f t="shared" si="711"/>
        <v>0.37722593493679879</v>
      </c>
      <c r="EE427" s="858"/>
      <c r="EF427" s="858"/>
      <c r="EG427" s="858"/>
      <c r="EH427" s="858"/>
      <c r="EI427" s="858"/>
      <c r="EJ427" s="858"/>
      <c r="EK427" s="858"/>
      <c r="EL427" s="1120"/>
      <c r="EM427" s="858"/>
      <c r="EN427" s="858"/>
      <c r="ER427" s="1253"/>
      <c r="ES427" s="93">
        <f t="shared" si="712"/>
        <v>0.14547085069091484</v>
      </c>
      <c r="ET427" s="94" t="str">
        <f t="shared" si="712"/>
        <v/>
      </c>
      <c r="EU427" s="94" t="str">
        <f t="shared" si="712"/>
        <v/>
      </c>
      <c r="EV427" s="94"/>
      <c r="EW427" s="1131"/>
      <c r="EX427" s="66" t="s">
        <v>700</v>
      </c>
      <c r="EY427" s="111" t="str">
        <f t="shared" ref="EY427" si="777">IF(EY375="","",EY375*1000)</f>
        <v/>
      </c>
      <c r="EZ427" s="111" t="str">
        <f t="shared" ref="EZ427:GY427" si="778">IF(EZ375="","",EZ375*1000)</f>
        <v/>
      </c>
      <c r="FA427" s="111" t="str">
        <f t="shared" si="778"/>
        <v/>
      </c>
      <c r="FB427" s="111" t="str">
        <f t="shared" si="778"/>
        <v/>
      </c>
      <c r="FC427" s="111" t="str">
        <f t="shared" si="778"/>
        <v/>
      </c>
      <c r="FD427" s="111" t="str">
        <f t="shared" si="778"/>
        <v/>
      </c>
      <c r="FE427" s="111" t="str">
        <f t="shared" si="778"/>
        <v/>
      </c>
      <c r="FF427" s="111" t="str">
        <f t="shared" si="778"/>
        <v/>
      </c>
      <c r="FG427" s="111" t="str">
        <f t="shared" si="778"/>
        <v/>
      </c>
      <c r="FH427" s="111" t="str">
        <f t="shared" si="778"/>
        <v/>
      </c>
      <c r="FI427" s="111" t="str">
        <f t="shared" si="778"/>
        <v/>
      </c>
      <c r="FJ427" s="111" t="str">
        <f t="shared" si="778"/>
        <v/>
      </c>
      <c r="FK427" s="111" t="str">
        <f t="shared" si="778"/>
        <v/>
      </c>
      <c r="FL427" s="111" t="str">
        <f t="shared" si="778"/>
        <v/>
      </c>
      <c r="FM427" s="111" t="str">
        <f t="shared" si="778"/>
        <v/>
      </c>
      <c r="FN427" s="111" t="str">
        <f t="shared" si="778"/>
        <v/>
      </c>
      <c r="FO427" s="111" t="str">
        <f t="shared" si="778"/>
        <v/>
      </c>
      <c r="FP427" s="111" t="str">
        <f t="shared" ref="FP427:FQ427" si="779">IF(FP375="","",FP375*1000)</f>
        <v/>
      </c>
      <c r="FQ427" s="1387" t="str">
        <f t="shared" si="779"/>
        <v/>
      </c>
      <c r="FR427" s="834" t="str">
        <f t="shared" ref="FR427:GL427" si="780">IF(FR375="","",FR375*1000)</f>
        <v/>
      </c>
      <c r="FS427" s="834" t="str">
        <f t="shared" si="780"/>
        <v/>
      </c>
      <c r="FT427" s="834" t="str">
        <f t="shared" si="780"/>
        <v/>
      </c>
      <c r="FU427" s="834" t="str">
        <f t="shared" si="780"/>
        <v/>
      </c>
      <c r="FV427" s="834" t="str">
        <f t="shared" si="780"/>
        <v/>
      </c>
      <c r="FW427" s="834" t="str">
        <f t="shared" si="780"/>
        <v/>
      </c>
      <c r="FX427" s="834" t="str">
        <f t="shared" si="780"/>
        <v/>
      </c>
      <c r="FY427" s="834" t="str">
        <f t="shared" si="780"/>
        <v/>
      </c>
      <c r="FZ427" s="834" t="str">
        <f t="shared" si="780"/>
        <v/>
      </c>
      <c r="GA427" s="834" t="str">
        <f t="shared" si="780"/>
        <v/>
      </c>
      <c r="GB427" s="834" t="str">
        <f t="shared" si="780"/>
        <v/>
      </c>
      <c r="GC427" s="834" t="str">
        <f t="shared" si="780"/>
        <v/>
      </c>
      <c r="GD427" s="834" t="str">
        <f t="shared" si="780"/>
        <v/>
      </c>
      <c r="GE427" s="834" t="str">
        <f t="shared" si="780"/>
        <v/>
      </c>
      <c r="GF427" s="834" t="str">
        <f t="shared" si="780"/>
        <v/>
      </c>
      <c r="GG427" s="834" t="str">
        <f t="shared" si="780"/>
        <v/>
      </c>
      <c r="GH427" s="834" t="str">
        <f t="shared" si="780"/>
        <v/>
      </c>
      <c r="GI427" s="834" t="str">
        <f t="shared" si="780"/>
        <v/>
      </c>
      <c r="GJ427" s="834" t="str">
        <f t="shared" si="780"/>
        <v/>
      </c>
      <c r="GK427" s="834" t="str">
        <f t="shared" si="780"/>
        <v/>
      </c>
      <c r="GL427" s="834" t="str">
        <f t="shared" si="780"/>
        <v/>
      </c>
      <c r="GM427" s="59" t="str">
        <f t="shared" si="778"/>
        <v/>
      </c>
      <c r="GN427" s="60" t="str">
        <f t="shared" si="778"/>
        <v/>
      </c>
      <c r="GO427" s="60">
        <f t="shared" si="778"/>
        <v>0.12883095715488971</v>
      </c>
      <c r="GP427" s="60" t="str">
        <f t="shared" si="778"/>
        <v/>
      </c>
      <c r="GQ427" s="60">
        <f t="shared" si="778"/>
        <v>9.7075415217589209E-2</v>
      </c>
      <c r="GR427" s="60">
        <f t="shared" si="778"/>
        <v>0.14640711139079768</v>
      </c>
      <c r="GS427" s="60" t="str">
        <f t="shared" si="778"/>
        <v/>
      </c>
      <c r="GT427" s="60">
        <f t="shared" si="778"/>
        <v>0.12201588164680097</v>
      </c>
      <c r="GU427" s="60">
        <f t="shared" si="778"/>
        <v>0.12766387112155514</v>
      </c>
      <c r="GV427" s="60" t="str">
        <f t="shared" si="778"/>
        <v/>
      </c>
      <c r="GW427" s="60" t="str">
        <f t="shared" si="778"/>
        <v/>
      </c>
      <c r="GX427" s="60" t="str">
        <f t="shared" si="778"/>
        <v/>
      </c>
      <c r="GY427" s="60" t="str">
        <f t="shared" si="778"/>
        <v/>
      </c>
      <c r="GZ427" s="60" t="e">
        <f t="shared" ref="GZ427:HH427" si="781">IF(GZ375="","",GZ375*1000)</f>
        <v>#DIV/0!</v>
      </c>
      <c r="HA427" s="60" t="str">
        <f t="shared" si="781"/>
        <v/>
      </c>
      <c r="HB427" s="60">
        <f t="shared" si="781"/>
        <v>9.7795744935072565E-2</v>
      </c>
      <c r="HC427" s="60" t="str">
        <f t="shared" si="781"/>
        <v/>
      </c>
      <c r="HD427" s="60" t="str">
        <f t="shared" si="781"/>
        <v/>
      </c>
      <c r="HE427" s="60">
        <f t="shared" si="781"/>
        <v>9.5898901378647913E-2</v>
      </c>
      <c r="HF427" s="60" t="str">
        <f t="shared" si="781"/>
        <v/>
      </c>
      <c r="HG427" s="60" t="e">
        <f t="shared" si="781"/>
        <v>#DIV/0!</v>
      </c>
      <c r="HH427" s="60" t="e">
        <f t="shared" si="781"/>
        <v>#DIV/0!</v>
      </c>
      <c r="HI427" s="834" t="str">
        <f t="shared" si="718"/>
        <v/>
      </c>
    </row>
    <row r="428" spans="1:217" s="60" customFormat="1" x14ac:dyDescent="0.25">
      <c r="A428" s="66" t="s">
        <v>701</v>
      </c>
      <c r="B428" s="640"/>
      <c r="C428" s="937">
        <f t="shared" ref="C428:BA428" si="782">IF(C376="","",C376*1000)</f>
        <v>0.3857199118069769</v>
      </c>
      <c r="D428" s="94">
        <f t="shared" si="782"/>
        <v>0.39208671811653956</v>
      </c>
      <c r="E428" s="94">
        <f t="shared" si="782"/>
        <v>0.76154677639396806</v>
      </c>
      <c r="F428" s="94">
        <f t="shared" si="782"/>
        <v>0.37998085289187733</v>
      </c>
      <c r="G428" s="94">
        <f t="shared" si="782"/>
        <v>5.7414821847025822E-2</v>
      </c>
      <c r="H428" s="874">
        <f t="shared" si="782"/>
        <v>0.50498042217678163</v>
      </c>
      <c r="I428" s="874">
        <f t="shared" si="782"/>
        <v>0.36903000638492756</v>
      </c>
      <c r="J428" s="874">
        <f t="shared" si="782"/>
        <v>0.36970980199924502</v>
      </c>
      <c r="K428" s="874">
        <f t="shared" si="782"/>
        <v>0.1045794849380042</v>
      </c>
      <c r="L428" s="874">
        <f t="shared" si="782"/>
        <v>0.17261991822697353</v>
      </c>
      <c r="M428" s="94">
        <f t="shared" si="782"/>
        <v>0.56166226773023631</v>
      </c>
      <c r="N428" s="94">
        <f t="shared" si="782"/>
        <v>0.13037591022942879</v>
      </c>
      <c r="O428" s="94">
        <f t="shared" si="782"/>
        <v>0.12925740617251091</v>
      </c>
      <c r="P428" s="94">
        <f t="shared" si="782"/>
        <v>0.33758210967105468</v>
      </c>
      <c r="Q428" s="94">
        <f t="shared" si="782"/>
        <v>0.15206288408557703</v>
      </c>
      <c r="R428" s="94">
        <f t="shared" si="782"/>
        <v>0.29443356677689875</v>
      </c>
      <c r="S428" s="874">
        <f t="shared" si="782"/>
        <v>0.32568978172773699</v>
      </c>
      <c r="T428" s="1068">
        <f t="shared" si="782"/>
        <v>0.12702653210007558</v>
      </c>
      <c r="U428" s="874"/>
      <c r="V428" s="874"/>
      <c r="W428" s="874"/>
      <c r="X428" s="874"/>
      <c r="Y428" s="874"/>
      <c r="AF428" s="874"/>
      <c r="AG428" s="874"/>
      <c r="AH428" s="874"/>
      <c r="AI428" s="955">
        <f t="shared" si="782"/>
        <v>0.22172636461108497</v>
      </c>
      <c r="AJ428" s="878">
        <f t="shared" si="782"/>
        <v>5.465875568629925E-2</v>
      </c>
      <c r="AK428" s="878">
        <f t="shared" si="782"/>
        <v>0.31418115741388197</v>
      </c>
      <c r="AL428" s="878">
        <f t="shared" si="782"/>
        <v>0.18861731944382817</v>
      </c>
      <c r="AM428" s="878">
        <f t="shared" si="782"/>
        <v>6.7017506821348341E-2</v>
      </c>
      <c r="AN428" s="1069">
        <f t="shared" si="782"/>
        <v>0.16741791427866948</v>
      </c>
      <c r="AO428" s="878"/>
      <c r="AP428" s="878"/>
      <c r="AQ428" s="878"/>
      <c r="AR428" s="878"/>
      <c r="AS428" s="878"/>
      <c r="AT428" s="953">
        <f t="shared" si="782"/>
        <v>0.1991283514943944</v>
      </c>
      <c r="AU428" s="874">
        <f t="shared" si="782"/>
        <v>0.10425293977100633</v>
      </c>
      <c r="AV428" s="874">
        <f t="shared" si="782"/>
        <v>8.3840746150931719E-2</v>
      </c>
      <c r="AW428" s="874">
        <f t="shared" si="782"/>
        <v>0.11116145100373523</v>
      </c>
      <c r="AX428" s="874">
        <f t="shared" si="782"/>
        <v>0.13692938154489959</v>
      </c>
      <c r="AY428" s="94">
        <f t="shared" si="782"/>
        <v>0.12883010563397118</v>
      </c>
      <c r="AZ428" s="94">
        <f t="shared" si="782"/>
        <v>8.6083197446179718E-2</v>
      </c>
      <c r="BA428" s="94">
        <f t="shared" si="782"/>
        <v>0.22359665615307059</v>
      </c>
      <c r="BB428" s="1070">
        <f t="shared" ref="BB428:CV428" si="783">IF(BB376="","",BB376*1000)</f>
        <v>0.15977654642009342</v>
      </c>
      <c r="BC428" s="94"/>
      <c r="BD428" s="94"/>
      <c r="BE428" s="94"/>
      <c r="BF428" s="94"/>
      <c r="BG428" s="94"/>
      <c r="BH428" s="93">
        <f t="shared" si="783"/>
        <v>0.19309044823745647</v>
      </c>
      <c r="BI428" s="94">
        <f t="shared" si="783"/>
        <v>0.2118108641396397</v>
      </c>
      <c r="BJ428" s="94">
        <f t="shared" si="783"/>
        <v>0.23026400995186699</v>
      </c>
      <c r="BK428" s="94">
        <f t="shared" si="783"/>
        <v>0.16369105969468944</v>
      </c>
      <c r="BL428" s="94">
        <f t="shared" si="783"/>
        <v>0.22405459895059299</v>
      </c>
      <c r="BM428" s="94">
        <f t="shared" si="708"/>
        <v>0.16663923389366747</v>
      </c>
      <c r="BN428" s="1226">
        <f t="shared" si="708"/>
        <v>0.32501641157623073</v>
      </c>
      <c r="BO428" s="858"/>
      <c r="BP428" s="858"/>
      <c r="BQ428" s="858"/>
      <c r="BR428" s="858"/>
      <c r="BS428" s="1173"/>
      <c r="BT428" s="858"/>
      <c r="BU428" s="858"/>
      <c r="BV428" s="858"/>
      <c r="BW428" s="858"/>
      <c r="BX428" s="858"/>
      <c r="BY428" s="937">
        <f t="shared" si="783"/>
        <v>0.10510674494493331</v>
      </c>
      <c r="BZ428" s="94">
        <f t="shared" si="783"/>
        <v>7.6109623401905829E-2</v>
      </c>
      <c r="CA428" s="94">
        <f t="shared" si="783"/>
        <v>0.11071355269756022</v>
      </c>
      <c r="CB428" s="94">
        <f t="shared" si="783"/>
        <v>0.15365757322581142</v>
      </c>
      <c r="CC428" s="1070">
        <f t="shared" si="783"/>
        <v>0.1662080998019127</v>
      </c>
      <c r="CD428" s="94"/>
      <c r="CE428" s="94"/>
      <c r="CF428" s="94"/>
      <c r="CG428" s="94"/>
      <c r="CH428" s="94"/>
      <c r="CI428" s="94"/>
      <c r="CJ428" s="94"/>
      <c r="CK428" s="93">
        <f t="shared" si="783"/>
        <v>0.12833866006639691</v>
      </c>
      <c r="CL428" s="94" t="str">
        <f t="shared" si="709"/>
        <v/>
      </c>
      <c r="CM428" s="94">
        <f t="shared" si="783"/>
        <v>0.1387074159977032</v>
      </c>
      <c r="CN428" s="94">
        <f t="shared" si="783"/>
        <v>0.13214818750552618</v>
      </c>
      <c r="CO428" s="1070" t="str">
        <f t="shared" si="783"/>
        <v/>
      </c>
      <c r="CP428" s="94"/>
      <c r="CQ428" s="94"/>
      <c r="CR428" s="94"/>
      <c r="CS428" s="94"/>
      <c r="CT428" s="94"/>
      <c r="CU428" s="93" t="str">
        <f t="shared" si="783"/>
        <v/>
      </c>
      <c r="CV428" s="94" t="str">
        <f t="shared" si="783"/>
        <v/>
      </c>
      <c r="CW428" s="94" t="str">
        <f t="shared" si="710"/>
        <v/>
      </c>
      <c r="CX428" s="1070" t="str">
        <f t="shared" si="710"/>
        <v/>
      </c>
      <c r="DD428" s="979"/>
      <c r="DE428" s="858"/>
      <c r="DF428" s="858"/>
      <c r="DG428" s="858"/>
      <c r="DH428" s="858"/>
      <c r="DI428" s="858"/>
      <c r="DJ428" s="858"/>
      <c r="DK428" s="858"/>
      <c r="DL428" s="1120"/>
      <c r="DM428" s="858"/>
      <c r="DN428" s="858"/>
      <c r="DO428" s="858"/>
      <c r="DP428" s="858"/>
      <c r="DQ428" s="858"/>
      <c r="DR428" s="1006"/>
      <c r="DS428" s="858"/>
      <c r="DT428" s="858"/>
      <c r="DU428" s="858"/>
      <c r="DV428" s="858"/>
      <c r="DW428" s="858"/>
      <c r="DX428" s="1120"/>
      <c r="DY428" s="858"/>
      <c r="DZ428" s="858"/>
      <c r="EA428" s="858"/>
      <c r="EB428" s="858"/>
      <c r="EC428" s="858"/>
      <c r="ED428" s="93">
        <f t="shared" si="711"/>
        <v>0.18151985893462694</v>
      </c>
      <c r="EE428" s="858"/>
      <c r="EF428" s="858"/>
      <c r="EG428" s="858"/>
      <c r="EH428" s="858"/>
      <c r="EI428" s="858"/>
      <c r="EJ428" s="858"/>
      <c r="EK428" s="858"/>
      <c r="EL428" s="1120"/>
      <c r="EM428" s="858"/>
      <c r="EN428" s="858"/>
      <c r="ER428" s="1253"/>
      <c r="ES428" s="93">
        <f t="shared" si="712"/>
        <v>0.16432962740596388</v>
      </c>
      <c r="ET428" s="94" t="str">
        <f t="shared" si="712"/>
        <v/>
      </c>
      <c r="EU428" s="94" t="str">
        <f t="shared" si="712"/>
        <v/>
      </c>
      <c r="EV428" s="94"/>
      <c r="EW428" s="1131"/>
      <c r="EX428" s="66" t="s">
        <v>701</v>
      </c>
      <c r="EY428" s="111" t="str">
        <f t="shared" ref="EY428" si="784">IF(EY376="","",EY376*1000)</f>
        <v/>
      </c>
      <c r="EZ428" s="111" t="str">
        <f t="shared" ref="EZ428:GY428" si="785">IF(EZ376="","",EZ376*1000)</f>
        <v/>
      </c>
      <c r="FA428" s="111" t="str">
        <f t="shared" si="785"/>
        <v/>
      </c>
      <c r="FB428" s="111" t="str">
        <f t="shared" si="785"/>
        <v/>
      </c>
      <c r="FC428" s="111" t="str">
        <f t="shared" si="785"/>
        <v/>
      </c>
      <c r="FD428" s="111" t="str">
        <f t="shared" si="785"/>
        <v/>
      </c>
      <c r="FE428" s="111" t="str">
        <f t="shared" si="785"/>
        <v/>
      </c>
      <c r="FF428" s="111" t="str">
        <f t="shared" si="785"/>
        <v/>
      </c>
      <c r="FG428" s="111" t="str">
        <f t="shared" si="785"/>
        <v/>
      </c>
      <c r="FH428" s="111" t="str">
        <f t="shared" si="785"/>
        <v/>
      </c>
      <c r="FI428" s="111" t="str">
        <f t="shared" si="785"/>
        <v/>
      </c>
      <c r="FJ428" s="111" t="str">
        <f t="shared" si="785"/>
        <v/>
      </c>
      <c r="FK428" s="111" t="str">
        <f t="shared" si="785"/>
        <v/>
      </c>
      <c r="FL428" s="111" t="str">
        <f t="shared" si="785"/>
        <v/>
      </c>
      <c r="FM428" s="111" t="str">
        <f t="shared" si="785"/>
        <v/>
      </c>
      <c r="FN428" s="111" t="str">
        <f t="shared" si="785"/>
        <v/>
      </c>
      <c r="FO428" s="111" t="str">
        <f t="shared" si="785"/>
        <v/>
      </c>
      <c r="FP428" s="111" t="str">
        <f t="shared" ref="FP428:FQ428" si="786">IF(FP376="","",FP376*1000)</f>
        <v/>
      </c>
      <c r="FQ428" s="1387" t="str">
        <f t="shared" si="786"/>
        <v/>
      </c>
      <c r="FR428" s="834">
        <f t="shared" ref="FR428:GL428" si="787">IF(FR376="","",FR376*1000)</f>
        <v>0.17627580322923034</v>
      </c>
      <c r="FS428" s="834">
        <f t="shared" si="787"/>
        <v>0.24657495159087586</v>
      </c>
      <c r="FT428" s="834">
        <f t="shared" si="787"/>
        <v>8.199658975970231E-2</v>
      </c>
      <c r="FU428" s="834">
        <f t="shared" si="787"/>
        <v>0.21964605924048666</v>
      </c>
      <c r="FV428" s="834" t="e">
        <f t="shared" si="787"/>
        <v>#VALUE!</v>
      </c>
      <c r="FW428" s="834">
        <f t="shared" si="787"/>
        <v>0.14692256553473276</v>
      </c>
      <c r="FX428" s="834">
        <f t="shared" si="787"/>
        <v>0.38441433717344681</v>
      </c>
      <c r="FY428" s="834">
        <f t="shared" si="787"/>
        <v>0.11718186861150551</v>
      </c>
      <c r="FZ428" s="834">
        <f t="shared" si="787"/>
        <v>0.21929614949233625</v>
      </c>
      <c r="GA428" s="834">
        <f t="shared" si="787"/>
        <v>5.758636093274562E-2</v>
      </c>
      <c r="GB428" s="834">
        <f t="shared" si="787"/>
        <v>0.26162031833816102</v>
      </c>
      <c r="GC428" s="834">
        <f t="shared" si="787"/>
        <v>0.62558029320882125</v>
      </c>
      <c r="GD428" s="834">
        <f t="shared" si="787"/>
        <v>0.3502826683398238</v>
      </c>
      <c r="GE428" s="834">
        <f t="shared" si="787"/>
        <v>0.19856565251344538</v>
      </c>
      <c r="GF428" s="834">
        <f t="shared" si="787"/>
        <v>0.14646490468153406</v>
      </c>
      <c r="GG428" s="834">
        <f t="shared" si="787"/>
        <v>0.24044713710191198</v>
      </c>
      <c r="GH428" s="834">
        <f t="shared" si="787"/>
        <v>7.5191051850626342E-2</v>
      </c>
      <c r="GI428" s="834">
        <f t="shared" si="787"/>
        <v>0.4748446839390712</v>
      </c>
      <c r="GJ428" s="834">
        <f t="shared" si="787"/>
        <v>0.14486526041597614</v>
      </c>
      <c r="GK428" s="834">
        <f t="shared" si="787"/>
        <v>0.13850223068862555</v>
      </c>
      <c r="GL428" s="834">
        <f t="shared" si="787"/>
        <v>0.15830252705625825</v>
      </c>
      <c r="GM428" s="59" t="str">
        <f t="shared" si="785"/>
        <v/>
      </c>
      <c r="GN428" s="60" t="str">
        <f t="shared" si="785"/>
        <v/>
      </c>
      <c r="GO428" s="60" t="str">
        <f t="shared" si="785"/>
        <v/>
      </c>
      <c r="GP428" s="60" t="str">
        <f t="shared" si="785"/>
        <v/>
      </c>
      <c r="GQ428" s="60" t="str">
        <f t="shared" si="785"/>
        <v/>
      </c>
      <c r="GR428" s="60" t="str">
        <f t="shared" si="785"/>
        <v/>
      </c>
      <c r="GS428" s="60" t="str">
        <f t="shared" si="785"/>
        <v/>
      </c>
      <c r="GT428" s="60" t="str">
        <f t="shared" si="785"/>
        <v/>
      </c>
      <c r="GU428" s="60" t="str">
        <f t="shared" si="785"/>
        <v/>
      </c>
      <c r="GV428" s="60" t="str">
        <f t="shared" si="785"/>
        <v/>
      </c>
      <c r="GW428" s="60" t="str">
        <f t="shared" si="785"/>
        <v/>
      </c>
      <c r="GX428" s="60" t="str">
        <f t="shared" si="785"/>
        <v/>
      </c>
      <c r="GY428" s="60" t="str">
        <f t="shared" si="785"/>
        <v/>
      </c>
      <c r="GZ428" s="60" t="e">
        <f t="shared" ref="GZ428:HH428" si="788">IF(GZ376="","",GZ376*1000)</f>
        <v>#DIV/0!</v>
      </c>
      <c r="HA428" s="60" t="str">
        <f t="shared" si="788"/>
        <v/>
      </c>
      <c r="HB428" s="60" t="str">
        <f t="shared" si="788"/>
        <v/>
      </c>
      <c r="HC428" s="60" t="str">
        <f t="shared" si="788"/>
        <v/>
      </c>
      <c r="HD428" s="60" t="str">
        <f t="shared" si="788"/>
        <v/>
      </c>
      <c r="HE428" s="60" t="str">
        <f t="shared" si="788"/>
        <v/>
      </c>
      <c r="HF428" s="60" t="str">
        <f t="shared" si="788"/>
        <v/>
      </c>
      <c r="HG428" s="60" t="e">
        <f t="shared" si="788"/>
        <v>#DIV/0!</v>
      </c>
      <c r="HH428" s="60" t="e">
        <f t="shared" si="788"/>
        <v>#DIV/0!</v>
      </c>
      <c r="HI428" s="834">
        <f t="shared" si="718"/>
        <v>4.3127038618646418E-2</v>
      </c>
    </row>
    <row r="429" spans="1:217" s="60" customFormat="1" x14ac:dyDescent="0.25">
      <c r="A429" s="66" t="s">
        <v>702</v>
      </c>
      <c r="B429" s="640"/>
      <c r="C429" s="937">
        <f t="shared" ref="C429:BA429" si="789">IF(C377="","",C377*1000)</f>
        <v>0.40264179927457977</v>
      </c>
      <c r="D429" s="94">
        <f t="shared" si="789"/>
        <v>0.19561265101010217</v>
      </c>
      <c r="E429" s="94">
        <f t="shared" si="789"/>
        <v>0.32566587699630795</v>
      </c>
      <c r="F429" s="94">
        <f t="shared" si="789"/>
        <v>0.22148073732078535</v>
      </c>
      <c r="G429" s="94">
        <f t="shared" si="789"/>
        <v>5.0619038494250049E-2</v>
      </c>
      <c r="H429" s="874">
        <f t="shared" si="789"/>
        <v>6.4726621653797445E-2</v>
      </c>
      <c r="I429" s="874">
        <f t="shared" si="789"/>
        <v>6.1298110368322577E-2</v>
      </c>
      <c r="J429" s="874">
        <f t="shared" si="789"/>
        <v>7.3512348656943574E-2</v>
      </c>
      <c r="K429" s="874">
        <f t="shared" si="789"/>
        <v>7.7540544699507705E-2</v>
      </c>
      <c r="L429" s="874">
        <f t="shared" si="789"/>
        <v>8.7001696695666417E-2</v>
      </c>
      <c r="M429" s="94">
        <f t="shared" si="789"/>
        <v>0.36882037574116638</v>
      </c>
      <c r="N429" s="94">
        <f t="shared" si="789"/>
        <v>0.12439870175886238</v>
      </c>
      <c r="O429" s="94">
        <f t="shared" si="789"/>
        <v>0.10724132705129766</v>
      </c>
      <c r="P429" s="94">
        <f t="shared" si="789"/>
        <v>0.21868420668798977</v>
      </c>
      <c r="Q429" s="94">
        <f t="shared" si="789"/>
        <v>5.1212823400690298E-2</v>
      </c>
      <c r="R429" s="94">
        <f t="shared" si="789"/>
        <v>0.1947232224199133</v>
      </c>
      <c r="S429" s="874">
        <f t="shared" si="789"/>
        <v>0.39544161136799616</v>
      </c>
      <c r="T429" s="1068">
        <f t="shared" si="789"/>
        <v>0.19578329219300325</v>
      </c>
      <c r="U429" s="874"/>
      <c r="V429" s="874"/>
      <c r="W429" s="874"/>
      <c r="X429" s="874"/>
      <c r="Y429" s="874"/>
      <c r="AF429" s="874"/>
      <c r="AG429" s="874"/>
      <c r="AH429" s="874"/>
      <c r="AI429" s="955" t="str">
        <f t="shared" si="789"/>
        <v/>
      </c>
      <c r="AJ429" s="878" t="str">
        <f t="shared" si="789"/>
        <v/>
      </c>
      <c r="AK429" s="878" t="str">
        <f t="shared" si="789"/>
        <v/>
      </c>
      <c r="AL429" s="878" t="str">
        <f t="shared" si="789"/>
        <v/>
      </c>
      <c r="AM429" s="878" t="str">
        <f t="shared" si="789"/>
        <v/>
      </c>
      <c r="AN429" s="1069" t="str">
        <f t="shared" si="789"/>
        <v/>
      </c>
      <c r="AO429" s="878"/>
      <c r="AP429" s="878"/>
      <c r="AQ429" s="878"/>
      <c r="AR429" s="878"/>
      <c r="AS429" s="878"/>
      <c r="AT429" s="953">
        <f t="shared" si="789"/>
        <v>0.2420114896800418</v>
      </c>
      <c r="AU429" s="874">
        <f t="shared" si="789"/>
        <v>0.16588426291167416</v>
      </c>
      <c r="AV429" s="874">
        <f t="shared" si="789"/>
        <v>8.0898482427021565E-2</v>
      </c>
      <c r="AW429" s="874">
        <f t="shared" si="789"/>
        <v>8.3925781403236907E-2</v>
      </c>
      <c r="AX429" s="874">
        <f t="shared" si="789"/>
        <v>7.3956238270657282E-2</v>
      </c>
      <c r="AY429" s="94">
        <f t="shared" si="789"/>
        <v>0.10529545576470926</v>
      </c>
      <c r="AZ429" s="94">
        <f t="shared" si="789"/>
        <v>0.11133704342216023</v>
      </c>
      <c r="BA429" s="94">
        <f t="shared" si="789"/>
        <v>0.19389595005283145</v>
      </c>
      <c r="BB429" s="1070">
        <f t="shared" ref="BB429:CV429" si="790">IF(BB377="","",BB377*1000)</f>
        <v>0.10537483780863051</v>
      </c>
      <c r="BC429" s="94"/>
      <c r="BD429" s="94"/>
      <c r="BE429" s="94"/>
      <c r="BF429" s="94"/>
      <c r="BG429" s="94"/>
      <c r="BH429" s="93">
        <f t="shared" si="790"/>
        <v>6.7005281470532585E-2</v>
      </c>
      <c r="BI429" s="94">
        <f t="shared" si="790"/>
        <v>0.12932396909797383</v>
      </c>
      <c r="BJ429" s="94">
        <f t="shared" si="790"/>
        <v>6.2711635213993963E-2</v>
      </c>
      <c r="BK429" s="94">
        <f t="shared" si="790"/>
        <v>0.10167511558664426</v>
      </c>
      <c r="BL429" s="94">
        <f t="shared" si="790"/>
        <v>0.10046752935638689</v>
      </c>
      <c r="BM429" s="94">
        <f t="shared" si="708"/>
        <v>0.1319872132220235</v>
      </c>
      <c r="BN429" s="1226">
        <f t="shared" si="708"/>
        <v>0.15995602464679953</v>
      </c>
      <c r="BO429" s="858"/>
      <c r="BP429" s="858"/>
      <c r="BQ429" s="858"/>
      <c r="BR429" s="858"/>
      <c r="BS429" s="1173"/>
      <c r="BT429" s="858"/>
      <c r="BU429" s="858"/>
      <c r="BV429" s="858"/>
      <c r="BW429" s="858"/>
      <c r="BX429" s="858"/>
      <c r="BY429" s="937">
        <f t="shared" si="790"/>
        <v>0.14183762952172119</v>
      </c>
      <c r="BZ429" s="94">
        <f t="shared" si="790"/>
        <v>0.10288901524458927</v>
      </c>
      <c r="CA429" s="94">
        <f t="shared" si="790"/>
        <v>0.18956256378910868</v>
      </c>
      <c r="CB429" s="94">
        <f t="shared" si="790"/>
        <v>0.19408801828883029</v>
      </c>
      <c r="CC429" s="1070">
        <f t="shared" si="790"/>
        <v>0.10193830540978688</v>
      </c>
      <c r="CD429" s="94"/>
      <c r="CE429" s="94"/>
      <c r="CF429" s="94"/>
      <c r="CG429" s="94"/>
      <c r="CH429" s="94"/>
      <c r="CI429" s="94"/>
      <c r="CJ429" s="94"/>
      <c r="CK429" s="93" t="str">
        <f t="shared" si="790"/>
        <v/>
      </c>
      <c r="CL429" s="94" t="str">
        <f t="shared" si="709"/>
        <v/>
      </c>
      <c r="CM429" s="94">
        <f t="shared" si="790"/>
        <v>0.18657767795961205</v>
      </c>
      <c r="CN429" s="94" t="str">
        <f t="shared" si="790"/>
        <v/>
      </c>
      <c r="CO429" s="1070" t="str">
        <f t="shared" si="790"/>
        <v/>
      </c>
      <c r="CP429" s="94"/>
      <c r="CQ429" s="94"/>
      <c r="CR429" s="94"/>
      <c r="CS429" s="94"/>
      <c r="CT429" s="94"/>
      <c r="CU429" s="93" t="str">
        <f t="shared" si="790"/>
        <v/>
      </c>
      <c r="CV429" s="94">
        <f t="shared" si="790"/>
        <v>0.13276589345047732</v>
      </c>
      <c r="CW429" s="94" t="str">
        <f t="shared" si="710"/>
        <v/>
      </c>
      <c r="CX429" s="1070" t="str">
        <f t="shared" si="710"/>
        <v/>
      </c>
      <c r="DD429" s="979"/>
      <c r="DE429" s="858"/>
      <c r="DF429" s="858"/>
      <c r="DG429" s="858"/>
      <c r="DH429" s="858"/>
      <c r="DI429" s="858"/>
      <c r="DJ429" s="858"/>
      <c r="DK429" s="858"/>
      <c r="DL429" s="1120"/>
      <c r="DM429" s="858"/>
      <c r="DN429" s="858"/>
      <c r="DO429" s="858"/>
      <c r="DP429" s="858"/>
      <c r="DQ429" s="858"/>
      <c r="DR429" s="1006"/>
      <c r="DS429" s="858"/>
      <c r="DT429" s="858"/>
      <c r="DU429" s="858"/>
      <c r="DV429" s="858"/>
      <c r="DW429" s="858"/>
      <c r="DX429" s="1120"/>
      <c r="DY429" s="858"/>
      <c r="DZ429" s="858"/>
      <c r="EA429" s="858"/>
      <c r="EB429" s="858"/>
      <c r="EC429" s="858"/>
      <c r="ED429" s="93">
        <f t="shared" si="711"/>
        <v>0.13419239094091065</v>
      </c>
      <c r="EE429" s="858"/>
      <c r="EF429" s="858"/>
      <c r="EG429" s="858"/>
      <c r="EH429" s="858"/>
      <c r="EI429" s="858"/>
      <c r="EJ429" s="858"/>
      <c r="EK429" s="858"/>
      <c r="EL429" s="1120"/>
      <c r="EM429" s="858"/>
      <c r="EN429" s="858"/>
      <c r="ER429" s="1253"/>
      <c r="ES429" s="93" t="str">
        <f t="shared" si="712"/>
        <v/>
      </c>
      <c r="ET429" s="94" t="str">
        <f t="shared" si="712"/>
        <v/>
      </c>
      <c r="EU429" s="94" t="str">
        <f t="shared" si="712"/>
        <v/>
      </c>
      <c r="EV429" s="94"/>
      <c r="EW429" s="1131"/>
      <c r="EX429" s="66" t="s">
        <v>702</v>
      </c>
      <c r="EY429" s="111" t="str">
        <f t="shared" ref="EY429" si="791">IF(EY377="","",EY377*1000)</f>
        <v/>
      </c>
      <c r="EZ429" s="111" t="str">
        <f t="shared" ref="EZ429:GY429" si="792">IF(EZ377="","",EZ377*1000)</f>
        <v/>
      </c>
      <c r="FA429" s="111" t="str">
        <f t="shared" si="792"/>
        <v/>
      </c>
      <c r="FB429" s="111" t="str">
        <f t="shared" si="792"/>
        <v/>
      </c>
      <c r="FC429" s="111" t="str">
        <f t="shared" si="792"/>
        <v/>
      </c>
      <c r="FD429" s="111" t="str">
        <f t="shared" si="792"/>
        <v/>
      </c>
      <c r="FE429" s="111" t="str">
        <f t="shared" si="792"/>
        <v/>
      </c>
      <c r="FF429" s="111" t="str">
        <f t="shared" si="792"/>
        <v/>
      </c>
      <c r="FG429" s="111" t="str">
        <f t="shared" si="792"/>
        <v/>
      </c>
      <c r="FH429" s="111" t="str">
        <f t="shared" si="792"/>
        <v/>
      </c>
      <c r="FI429" s="111" t="str">
        <f t="shared" si="792"/>
        <v/>
      </c>
      <c r="FJ429" s="111" t="str">
        <f t="shared" si="792"/>
        <v/>
      </c>
      <c r="FK429" s="111" t="str">
        <f t="shared" si="792"/>
        <v/>
      </c>
      <c r="FL429" s="111" t="str">
        <f t="shared" si="792"/>
        <v/>
      </c>
      <c r="FM429" s="111" t="str">
        <f t="shared" si="792"/>
        <v/>
      </c>
      <c r="FN429" s="111" t="str">
        <f t="shared" si="792"/>
        <v/>
      </c>
      <c r="FO429" s="111" t="str">
        <f t="shared" si="792"/>
        <v/>
      </c>
      <c r="FP429" s="111" t="str">
        <f t="shared" ref="FP429:FQ429" si="793">IF(FP377="","",FP377*1000)</f>
        <v/>
      </c>
      <c r="FQ429" s="1387" t="str">
        <f t="shared" si="793"/>
        <v/>
      </c>
      <c r="FR429" s="834">
        <f t="shared" ref="FR429:GL429" si="794">IF(FR377="","",FR377*1000)</f>
        <v>0.12105576353196698</v>
      </c>
      <c r="FS429" s="834">
        <f t="shared" si="794"/>
        <v>0.10254439716152923</v>
      </c>
      <c r="FT429" s="834">
        <f t="shared" si="794"/>
        <v>9.0647560145561606E-2</v>
      </c>
      <c r="FU429" s="834">
        <f t="shared" si="794"/>
        <v>8.7599751343740581E-2</v>
      </c>
      <c r="FV429" s="834" t="e">
        <f t="shared" si="794"/>
        <v>#VALUE!</v>
      </c>
      <c r="FW429" s="834">
        <f t="shared" si="794"/>
        <v>9.1533978094523946E-2</v>
      </c>
      <c r="FX429" s="834">
        <f t="shared" si="794"/>
        <v>8.2538894103392782E-2</v>
      </c>
      <c r="FY429" s="834">
        <f t="shared" si="794"/>
        <v>8.4392997198306646E-2</v>
      </c>
      <c r="FZ429" s="834">
        <f t="shared" si="794"/>
        <v>2.4172990256418149E-2</v>
      </c>
      <c r="GA429" s="834">
        <f t="shared" si="794"/>
        <v>-3.1715104909698153E-4</v>
      </c>
      <c r="GB429" s="834">
        <f t="shared" si="794"/>
        <v>9.9039101940815041E-2</v>
      </c>
      <c r="GC429" s="834">
        <f t="shared" si="794"/>
        <v>1.8086961032608311E-2</v>
      </c>
      <c r="GD429" s="834">
        <f t="shared" si="794"/>
        <v>1.9509126550276038E-2</v>
      </c>
      <c r="GE429" s="834">
        <f t="shared" si="794"/>
        <v>1.2954942781667117E-2</v>
      </c>
      <c r="GF429" s="834">
        <f t="shared" si="794"/>
        <v>2.8530910277926322E-3</v>
      </c>
      <c r="GG429" s="834">
        <f t="shared" si="794"/>
        <v>0.56328461514182859</v>
      </c>
      <c r="GH429" s="834">
        <f t="shared" si="794"/>
        <v>6.7079188248344909E-3</v>
      </c>
      <c r="GI429" s="834">
        <f t="shared" si="794"/>
        <v>0.10369741970048975</v>
      </c>
      <c r="GJ429" s="834">
        <f t="shared" si="794"/>
        <v>9.4214431073493601E-2</v>
      </c>
      <c r="GK429" s="834">
        <f t="shared" si="794"/>
        <v>9.9606971660732874E-2</v>
      </c>
      <c r="GL429" s="834">
        <f t="shared" si="794"/>
        <v>7.9081233495194664E-2</v>
      </c>
      <c r="GM429" s="59" t="str">
        <f t="shared" si="792"/>
        <v/>
      </c>
      <c r="GN429" s="60" t="str">
        <f t="shared" si="792"/>
        <v/>
      </c>
      <c r="GO429" s="60" t="str">
        <f t="shared" si="792"/>
        <v/>
      </c>
      <c r="GP429" s="60" t="str">
        <f t="shared" si="792"/>
        <v/>
      </c>
      <c r="GQ429" s="60" t="str">
        <f t="shared" si="792"/>
        <v/>
      </c>
      <c r="GR429" s="60" t="str">
        <f t="shared" si="792"/>
        <v/>
      </c>
      <c r="GS429" s="60" t="str">
        <f t="shared" si="792"/>
        <v/>
      </c>
      <c r="GT429" s="60" t="str">
        <f t="shared" si="792"/>
        <v/>
      </c>
      <c r="GU429" s="60" t="str">
        <f t="shared" si="792"/>
        <v/>
      </c>
      <c r="GV429" s="60" t="str">
        <f t="shared" si="792"/>
        <v/>
      </c>
      <c r="GW429" s="60" t="str">
        <f t="shared" si="792"/>
        <v/>
      </c>
      <c r="GX429" s="60" t="str">
        <f t="shared" si="792"/>
        <v/>
      </c>
      <c r="GY429" s="60" t="str">
        <f t="shared" si="792"/>
        <v/>
      </c>
      <c r="GZ429" s="60" t="e">
        <f t="shared" ref="GZ429:HH429" si="795">IF(GZ377="","",GZ377*1000)</f>
        <v>#DIV/0!</v>
      </c>
      <c r="HA429" s="60" t="str">
        <f t="shared" si="795"/>
        <v/>
      </c>
      <c r="HB429" s="60" t="str">
        <f t="shared" si="795"/>
        <v/>
      </c>
      <c r="HC429" s="60" t="str">
        <f t="shared" si="795"/>
        <v/>
      </c>
      <c r="HD429" s="60" t="str">
        <f t="shared" si="795"/>
        <v/>
      </c>
      <c r="HE429" s="60" t="str">
        <f t="shared" si="795"/>
        <v/>
      </c>
      <c r="HF429" s="60" t="str">
        <f t="shared" si="795"/>
        <v/>
      </c>
      <c r="HG429" s="60" t="e">
        <f t="shared" si="795"/>
        <v>#DIV/0!</v>
      </c>
      <c r="HH429" s="60" t="e">
        <f t="shared" si="795"/>
        <v>#DIV/0!</v>
      </c>
      <c r="HI429" s="834">
        <f t="shared" si="718"/>
        <v>-7.3078648537158106E-3</v>
      </c>
    </row>
    <row r="430" spans="1:217" s="60" customFormat="1" x14ac:dyDescent="0.25">
      <c r="A430" s="839" t="s">
        <v>711</v>
      </c>
      <c r="B430" s="640"/>
      <c r="C430" s="937">
        <f t="shared" ref="C430:BA430" si="796">IF(C378="","",C378*1000)</f>
        <v>2.1966351216962532</v>
      </c>
      <c r="D430" s="94">
        <f t="shared" si="796"/>
        <v>0.79886010536968732</v>
      </c>
      <c r="E430" s="94">
        <f t="shared" si="796"/>
        <v>5.4829690051640805</v>
      </c>
      <c r="F430" s="94">
        <f t="shared" si="796"/>
        <v>5.3862160882950159</v>
      </c>
      <c r="G430" s="94">
        <f t="shared" si="796"/>
        <v>0.92045738043139413</v>
      </c>
      <c r="H430" s="874">
        <f t="shared" si="796"/>
        <v>4.959977899550176</v>
      </c>
      <c r="I430" s="874">
        <f t="shared" si="796"/>
        <v>2.9282070530679967</v>
      </c>
      <c r="J430" s="874">
        <f t="shared" si="796"/>
        <v>6.6357961374050536</v>
      </c>
      <c r="K430" s="874">
        <f t="shared" si="796"/>
        <v>2.4960757030162428</v>
      </c>
      <c r="L430" s="874">
        <f t="shared" si="796"/>
        <v>8.0094875795559659</v>
      </c>
      <c r="M430" s="94">
        <f t="shared" si="796"/>
        <v>2.2430077181389718</v>
      </c>
      <c r="N430" s="94">
        <f t="shared" si="796"/>
        <v>6.9268052665616757</v>
      </c>
      <c r="O430" s="94">
        <f t="shared" si="796"/>
        <v>9.5601817550919552</v>
      </c>
      <c r="P430" s="94">
        <f t="shared" si="796"/>
        <v>2.1406888541387405</v>
      </c>
      <c r="Q430" s="94">
        <f t="shared" si="796"/>
        <v>3.697154599359628</v>
      </c>
      <c r="R430" s="94">
        <f t="shared" si="796"/>
        <v>1.9129847047900428</v>
      </c>
      <c r="S430" s="874">
        <f t="shared" si="796"/>
        <v>2.223535727595769</v>
      </c>
      <c r="T430" s="1068">
        <f t="shared" si="796"/>
        <v>1.0979918975354794</v>
      </c>
      <c r="U430" s="874"/>
      <c r="V430" s="874"/>
      <c r="W430" s="874"/>
      <c r="X430" s="874"/>
      <c r="Y430" s="874"/>
      <c r="AF430" s="874"/>
      <c r="AG430" s="874"/>
      <c r="AH430" s="874"/>
      <c r="AI430" s="955">
        <f t="shared" si="796"/>
        <v>0.30857756831918132</v>
      </c>
      <c r="AJ430" s="878">
        <f t="shared" si="796"/>
        <v>0.78186089711823592</v>
      </c>
      <c r="AK430" s="878">
        <f t="shared" si="796"/>
        <v>0.3080959763416023</v>
      </c>
      <c r="AL430" s="878">
        <f t="shared" si="796"/>
        <v>0.25605156901287268</v>
      </c>
      <c r="AM430" s="878">
        <f t="shared" si="796"/>
        <v>0.9126948775382312</v>
      </c>
      <c r="AN430" s="1069">
        <f t="shared" si="796"/>
        <v>0.26921378899863524</v>
      </c>
      <c r="AO430" s="878"/>
      <c r="AP430" s="878"/>
      <c r="AQ430" s="878"/>
      <c r="AR430" s="878"/>
      <c r="AS430" s="878"/>
      <c r="AT430" s="953">
        <f t="shared" si="796"/>
        <v>12.787194997918458</v>
      </c>
      <c r="AU430" s="874">
        <f t="shared" si="796"/>
        <v>5.9007714963810667</v>
      </c>
      <c r="AV430" s="874">
        <f t="shared" si="796"/>
        <v>13.934976416515582</v>
      </c>
      <c r="AW430" s="874">
        <f t="shared" si="796"/>
        <v>12.56601997791515</v>
      </c>
      <c r="AX430" s="874">
        <f t="shared" si="796"/>
        <v>16.010405846171508</v>
      </c>
      <c r="AY430" s="94">
        <f t="shared" si="796"/>
        <v>14.99035178352741</v>
      </c>
      <c r="AZ430" s="94">
        <f t="shared" si="796"/>
        <v>11.902508638916498</v>
      </c>
      <c r="BA430" s="94">
        <f t="shared" si="796"/>
        <v>12.912192398843489</v>
      </c>
      <c r="BB430" s="1070">
        <f t="shared" ref="BB430:CV430" si="797">IF(BB378="","",BB378*1000)</f>
        <v>11.558655528043422</v>
      </c>
      <c r="BC430" s="94"/>
      <c r="BD430" s="94"/>
      <c r="BE430" s="94"/>
      <c r="BF430" s="94"/>
      <c r="BG430" s="94"/>
      <c r="BH430" s="93">
        <f t="shared" si="797"/>
        <v>12.274753128892797</v>
      </c>
      <c r="BI430" s="94">
        <f t="shared" si="797"/>
        <v>10.063809459613294</v>
      </c>
      <c r="BJ430" s="94">
        <f t="shared" si="797"/>
        <v>9.6669420756415168</v>
      </c>
      <c r="BK430" s="94">
        <f t="shared" si="797"/>
        <v>11.646125970162949</v>
      </c>
      <c r="BL430" s="94">
        <f t="shared" si="797"/>
        <v>14.37978928023405</v>
      </c>
      <c r="BM430" s="94">
        <f t="shared" si="708"/>
        <v>9.713649541361395</v>
      </c>
      <c r="BN430" s="1226">
        <f t="shared" si="708"/>
        <v>11.205585273130826</v>
      </c>
      <c r="BO430" s="858"/>
      <c r="BP430" s="858"/>
      <c r="BQ430" s="858"/>
      <c r="BR430" s="858"/>
      <c r="BS430" s="1173"/>
      <c r="BT430" s="858"/>
      <c r="BU430" s="858"/>
      <c r="BV430" s="858"/>
      <c r="BW430" s="858"/>
      <c r="BX430" s="858"/>
      <c r="BY430" s="937">
        <f t="shared" si="797"/>
        <v>4.1774995664166692</v>
      </c>
      <c r="BZ430" s="94">
        <f t="shared" si="797"/>
        <v>2.7323170881800758</v>
      </c>
      <c r="CA430" s="94">
        <f t="shared" si="797"/>
        <v>3.9798799280338595</v>
      </c>
      <c r="CB430" s="94">
        <f t="shared" si="797"/>
        <v>3.9651700736339173</v>
      </c>
      <c r="CC430" s="1070">
        <f t="shared" si="797"/>
        <v>7.622705046435307</v>
      </c>
      <c r="CD430" s="94"/>
      <c r="CE430" s="94"/>
      <c r="CF430" s="94"/>
      <c r="CG430" s="94"/>
      <c r="CH430" s="94"/>
      <c r="CI430" s="94"/>
      <c r="CJ430" s="94"/>
      <c r="CK430" s="93">
        <f t="shared" si="797"/>
        <v>1.9843290003000733</v>
      </c>
      <c r="CL430" s="94">
        <f t="shared" si="709"/>
        <v>7.9619772226402361</v>
      </c>
      <c r="CM430" s="94">
        <f t="shared" si="797"/>
        <v>5.5857058911020978</v>
      </c>
      <c r="CN430" s="94">
        <f t="shared" si="797"/>
        <v>7.7270165320331232</v>
      </c>
      <c r="CO430" s="1070">
        <f t="shared" si="797"/>
        <v>14.795320099617962</v>
      </c>
      <c r="CP430" s="94"/>
      <c r="CQ430" s="94"/>
      <c r="CR430" s="94"/>
      <c r="CS430" s="94"/>
      <c r="CT430" s="94"/>
      <c r="CU430" s="93">
        <f t="shared" si="797"/>
        <v>0.1898029307050817</v>
      </c>
      <c r="CV430" s="94">
        <f t="shared" si="797"/>
        <v>0.51389411123344897</v>
      </c>
      <c r="CW430" s="94">
        <f t="shared" si="710"/>
        <v>0.37904616431323235</v>
      </c>
      <c r="CX430" s="1070">
        <f t="shared" si="710"/>
        <v>0.19055343981423942</v>
      </c>
      <c r="DD430" s="979"/>
      <c r="DE430" s="858"/>
      <c r="DF430" s="858"/>
      <c r="DG430" s="858"/>
      <c r="DH430" s="858"/>
      <c r="DI430" s="858"/>
      <c r="DJ430" s="858"/>
      <c r="DK430" s="858"/>
      <c r="DL430" s="1120"/>
      <c r="DM430" s="858"/>
      <c r="DN430" s="858"/>
      <c r="DO430" s="858"/>
      <c r="DP430" s="858"/>
      <c r="DQ430" s="858"/>
      <c r="DR430" s="1006"/>
      <c r="DS430" s="858"/>
      <c r="DT430" s="858"/>
      <c r="DU430" s="858"/>
      <c r="DV430" s="858"/>
      <c r="DW430" s="858"/>
      <c r="DX430" s="1120"/>
      <c r="DY430" s="858"/>
      <c r="DZ430" s="858"/>
      <c r="EA430" s="858"/>
      <c r="EB430" s="858"/>
      <c r="EC430" s="858"/>
      <c r="ED430" s="93">
        <f t="shared" si="711"/>
        <v>8.4669540711334168</v>
      </c>
      <c r="EE430" s="858"/>
      <c r="EF430" s="858"/>
      <c r="EG430" s="858"/>
      <c r="EH430" s="858"/>
      <c r="EI430" s="858"/>
      <c r="EJ430" s="858"/>
      <c r="EK430" s="858"/>
      <c r="EL430" s="1120"/>
      <c r="EM430" s="858"/>
      <c r="EN430" s="858"/>
      <c r="ER430" s="1253"/>
      <c r="ES430" s="93">
        <f t="shared" si="712"/>
        <v>0.83834249821116402</v>
      </c>
      <c r="ET430" s="94">
        <f t="shared" si="712"/>
        <v>0.18670383044954475</v>
      </c>
      <c r="EU430" s="94">
        <f t="shared" si="712"/>
        <v>0.15910598362832412</v>
      </c>
      <c r="EV430" s="94"/>
      <c r="EW430" s="1131"/>
      <c r="EX430" s="839" t="s">
        <v>711</v>
      </c>
      <c r="EY430" s="111">
        <f t="shared" ref="EY430" si="798">IF(EY378="","",EY378*1000)</f>
        <v>5.254149917245968E-3</v>
      </c>
      <c r="EZ430" s="111">
        <f t="shared" ref="EZ430:GY430" si="799">IF(EZ378="","",EZ378*1000)</f>
        <v>0.42613832675221974</v>
      </c>
      <c r="FA430" s="111">
        <f t="shared" si="799"/>
        <v>-1.9745115319825174E-2</v>
      </c>
      <c r="FB430" s="111">
        <f t="shared" si="799"/>
        <v>0.59801157662007642</v>
      </c>
      <c r="FC430" s="111">
        <f t="shared" si="799"/>
        <v>-3.5206105876859212E-2</v>
      </c>
      <c r="FD430" s="111">
        <f t="shared" si="799"/>
        <v>-4.7151700958615164E-2</v>
      </c>
      <c r="FE430" s="111">
        <f t="shared" si="799"/>
        <v>-2.057577460434068E-2</v>
      </c>
      <c r="FF430" s="111">
        <f t="shared" si="799"/>
        <v>1.3334241753124105E-2</v>
      </c>
      <c r="FG430" s="111">
        <f t="shared" si="799"/>
        <v>-6.5225378039020397E-3</v>
      </c>
      <c r="FH430" s="111">
        <f t="shared" si="799"/>
        <v>0.21209127658337582</v>
      </c>
      <c r="FI430" s="111">
        <f t="shared" si="799"/>
        <v>-1.4639401859943104E-2</v>
      </c>
      <c r="FJ430" s="111">
        <f t="shared" si="799"/>
        <v>-5.1137293313564841E-2</v>
      </c>
      <c r="FK430" s="111">
        <f t="shared" si="799"/>
        <v>-1.078109556884334E-2</v>
      </c>
      <c r="FL430" s="111">
        <f t="shared" si="799"/>
        <v>-6.9212335681832618E-2</v>
      </c>
      <c r="FM430" s="111">
        <f t="shared" si="799"/>
        <v>5.8334381662243431E-2</v>
      </c>
      <c r="FN430" s="111">
        <f t="shared" si="799"/>
        <v>-2.7325401425940525E-2</v>
      </c>
      <c r="FO430" s="111">
        <f t="shared" si="799"/>
        <v>-1.120314873279227E-3</v>
      </c>
      <c r="FP430" s="111" t="str">
        <f t="shared" ref="FP430:FQ430" si="800">IF(FP378="","",FP378*1000)</f>
        <v/>
      </c>
      <c r="FQ430" s="1387" t="str">
        <f t="shared" si="800"/>
        <v/>
      </c>
      <c r="FR430" s="834">
        <f t="shared" ref="FR430:GL430" si="801">IF(FR378="","",FR378*1000)</f>
        <v>0.16247471375435707</v>
      </c>
      <c r="FS430" s="834">
        <f t="shared" si="801"/>
        <v>0.62909297187149493</v>
      </c>
      <c r="FT430" s="834">
        <f t="shared" si="801"/>
        <v>0.24174674614638</v>
      </c>
      <c r="FU430" s="834">
        <f t="shared" si="801"/>
        <v>0.16760863148988125</v>
      </c>
      <c r="FV430" s="834">
        <f t="shared" si="801"/>
        <v>-3.7634148598775549E-2</v>
      </c>
      <c r="FW430" s="834">
        <f t="shared" si="801"/>
        <v>0.17274626759211387</v>
      </c>
      <c r="FX430" s="834">
        <f t="shared" si="801"/>
        <v>0.5115575259389753</v>
      </c>
      <c r="FY430" s="834">
        <f t="shared" si="801"/>
        <v>0.15997328276751466</v>
      </c>
      <c r="FZ430" s="834">
        <f t="shared" si="801"/>
        <v>9.3353904285663411E-3</v>
      </c>
      <c r="GA430" s="834">
        <f t="shared" si="801"/>
        <v>-4.6694022095301026E-2</v>
      </c>
      <c r="GB430" s="834">
        <f t="shared" si="801"/>
        <v>0.27602599599111188</v>
      </c>
      <c r="GC430" s="834">
        <f t="shared" si="801"/>
        <v>0.59687755301452905</v>
      </c>
      <c r="GD430" s="834">
        <f t="shared" si="801"/>
        <v>1.6881410446288472</v>
      </c>
      <c r="GE430" s="834">
        <f t="shared" si="801"/>
        <v>0.27059183217183602</v>
      </c>
      <c r="GF430" s="834">
        <f t="shared" si="801"/>
        <v>1.6303598096045733E-2</v>
      </c>
      <c r="GG430" s="834">
        <f t="shared" si="801"/>
        <v>2.3204246694714525</v>
      </c>
      <c r="GH430" s="834">
        <f t="shared" si="801"/>
        <v>2.5482175355395351E-2</v>
      </c>
      <c r="GI430" s="834">
        <f t="shared" si="801"/>
        <v>0.27740377508756342</v>
      </c>
      <c r="GJ430" s="834">
        <f t="shared" si="801"/>
        <v>0.1585463300436411</v>
      </c>
      <c r="GK430" s="834">
        <f t="shared" si="801"/>
        <v>0.14751383699443779</v>
      </c>
      <c r="GL430" s="834">
        <f t="shared" si="801"/>
        <v>0.16360624863048709</v>
      </c>
      <c r="GM430" s="59">
        <f t="shared" si="799"/>
        <v>0.34103255045526387</v>
      </c>
      <c r="GN430" s="60">
        <f t="shared" si="799"/>
        <v>0.26091848154659131</v>
      </c>
      <c r="GO430" s="60">
        <f t="shared" si="799"/>
        <v>0.51651016306861852</v>
      </c>
      <c r="GP430" s="60">
        <f t="shared" si="799"/>
        <v>0.38944129473753442</v>
      </c>
      <c r="GQ430" s="60">
        <f t="shared" si="799"/>
        <v>0.33555521048287712</v>
      </c>
      <c r="GR430" s="60">
        <f t="shared" si="799"/>
        <v>0.44289984749179606</v>
      </c>
      <c r="GS430" s="60">
        <f t="shared" si="799"/>
        <v>0.33819640245789573</v>
      </c>
      <c r="GT430" s="60">
        <f t="shared" si="799"/>
        <v>0.32039755237259726</v>
      </c>
      <c r="GU430" s="60">
        <f t="shared" si="799"/>
        <v>0.33422862993002844</v>
      </c>
      <c r="GV430" s="60">
        <f t="shared" si="799"/>
        <v>0.23437327176851977</v>
      </c>
      <c r="GW430" s="60">
        <f t="shared" si="799"/>
        <v>0.3005016448989612</v>
      </c>
      <c r="GX430" s="60">
        <f t="shared" si="799"/>
        <v>0.32858883629630181</v>
      </c>
      <c r="GY430" s="60">
        <f t="shared" si="799"/>
        <v>0.26642362513379519</v>
      </c>
      <c r="GZ430" s="60" t="e">
        <f t="shared" ref="GZ430:HH430" si="802">IF(GZ378="","",GZ378*1000)</f>
        <v>#DIV/0!</v>
      </c>
      <c r="HA430" s="60">
        <f t="shared" si="802"/>
        <v>0.30088159644398443</v>
      </c>
      <c r="HB430" s="60">
        <f t="shared" si="802"/>
        <v>0.31635864737194958</v>
      </c>
      <c r="HC430" s="60">
        <f t="shared" si="802"/>
        <v>0.36417810232067221</v>
      </c>
      <c r="HD430" s="60">
        <f t="shared" si="802"/>
        <v>0.27338467135784961</v>
      </c>
      <c r="HE430" s="60">
        <f t="shared" si="802"/>
        <v>0.27689696571232292</v>
      </c>
      <c r="HF430" s="60">
        <f t="shared" si="802"/>
        <v>0.22545786113077751</v>
      </c>
      <c r="HG430" s="60" t="e">
        <f t="shared" si="802"/>
        <v>#DIV/0!</v>
      </c>
      <c r="HH430" s="60" t="e">
        <f t="shared" si="802"/>
        <v>#DIV/0!</v>
      </c>
      <c r="HI430" s="834">
        <f t="shared" si="718"/>
        <v>-0.1567823689823514</v>
      </c>
    </row>
    <row r="431" spans="1:217" s="60" customFormat="1" x14ac:dyDescent="0.25">
      <c r="A431" s="839" t="s">
        <v>712</v>
      </c>
      <c r="B431" s="640"/>
      <c r="C431" s="937">
        <f t="shared" ref="C431:BA431" si="803">IF(C379="","",C379*1000)</f>
        <v>2.7375753368346896</v>
      </c>
      <c r="D431" s="94">
        <f t="shared" si="803"/>
        <v>0.50094885745184403</v>
      </c>
      <c r="E431" s="94">
        <f t="shared" si="803"/>
        <v>1.5351472228983765</v>
      </c>
      <c r="F431" s="94">
        <f t="shared" si="803"/>
        <v>3.1622229156831434</v>
      </c>
      <c r="G431" s="94">
        <f t="shared" si="803"/>
        <v>0.54107675447024395</v>
      </c>
      <c r="H431" s="874">
        <f t="shared" si="803"/>
        <v>0.64390741798070827</v>
      </c>
      <c r="I431" s="874">
        <f t="shared" si="803"/>
        <v>0.81814336552556621</v>
      </c>
      <c r="J431" s="874">
        <f t="shared" si="803"/>
        <v>1.9384367843956085</v>
      </c>
      <c r="K431" s="874">
        <f t="shared" si="803"/>
        <v>1.7716455988669013</v>
      </c>
      <c r="L431" s="874">
        <f t="shared" si="803"/>
        <v>1.2143019957186219</v>
      </c>
      <c r="M431" s="94">
        <f t="shared" si="803"/>
        <v>1.8536167548534546</v>
      </c>
      <c r="N431" s="94">
        <f t="shared" si="803"/>
        <v>2.7367177793907951</v>
      </c>
      <c r="O431" s="94">
        <f t="shared" si="803"/>
        <v>5.2019544704469594</v>
      </c>
      <c r="P431" s="94">
        <f t="shared" si="803"/>
        <v>1.5697794374559111</v>
      </c>
      <c r="Q431" s="94">
        <f t="shared" si="803"/>
        <v>0.77636089390781704</v>
      </c>
      <c r="R431" s="94">
        <f t="shared" si="803"/>
        <v>1.7573026338471478</v>
      </c>
      <c r="S431" s="874">
        <f t="shared" si="803"/>
        <v>1.4533744235267838</v>
      </c>
      <c r="T431" s="1068">
        <f t="shared" si="803"/>
        <v>0.72678821258260362</v>
      </c>
      <c r="U431" s="874"/>
      <c r="V431" s="874"/>
      <c r="W431" s="874"/>
      <c r="X431" s="874"/>
      <c r="Y431" s="874"/>
      <c r="AF431" s="874"/>
      <c r="AG431" s="874"/>
      <c r="AH431" s="874"/>
      <c r="AI431" s="955" t="str">
        <f t="shared" si="803"/>
        <v/>
      </c>
      <c r="AJ431" s="878">
        <f t="shared" si="803"/>
        <v>0.1347849190893865</v>
      </c>
      <c r="AK431" s="878">
        <f t="shared" si="803"/>
        <v>0.13669603840280364</v>
      </c>
      <c r="AL431" s="878" t="str">
        <f t="shared" si="803"/>
        <v/>
      </c>
      <c r="AM431" s="878">
        <f t="shared" si="803"/>
        <v>0.13637205387863566</v>
      </c>
      <c r="AN431" s="1069" t="str">
        <f t="shared" si="803"/>
        <v/>
      </c>
      <c r="AO431" s="878"/>
      <c r="AP431" s="878"/>
      <c r="AQ431" s="878"/>
      <c r="AR431" s="878"/>
      <c r="AS431" s="878"/>
      <c r="AT431" s="953">
        <f t="shared" si="803"/>
        <v>9.8552681966638129</v>
      </c>
      <c r="AU431" s="874">
        <f t="shared" si="803"/>
        <v>7.7219813009154938</v>
      </c>
      <c r="AV431" s="874">
        <f t="shared" si="803"/>
        <v>5.5558785264577866</v>
      </c>
      <c r="AW431" s="874">
        <f t="shared" si="803"/>
        <v>7.1277342349028903</v>
      </c>
      <c r="AX431" s="874">
        <f t="shared" si="803"/>
        <v>5.116942112295531</v>
      </c>
      <c r="AY431" s="94">
        <f t="shared" si="803"/>
        <v>6.1441811600101834</v>
      </c>
      <c r="AZ431" s="94">
        <f t="shared" si="803"/>
        <v>6.7262419499034838</v>
      </c>
      <c r="BA431" s="94">
        <f t="shared" si="803"/>
        <v>6.0000738362672239</v>
      </c>
      <c r="BB431" s="1070">
        <f t="shared" ref="BB431:CV431" si="804">IF(BB379="","",BB379*1000)</f>
        <v>4.392916749265483</v>
      </c>
      <c r="BC431" s="94"/>
      <c r="BD431" s="94"/>
      <c r="BE431" s="94"/>
      <c r="BF431" s="94"/>
      <c r="BG431" s="94"/>
      <c r="BH431" s="93">
        <f t="shared" si="804"/>
        <v>1.6394389477420668</v>
      </c>
      <c r="BI431" s="94">
        <f t="shared" si="804"/>
        <v>3.1291138196892616</v>
      </c>
      <c r="BJ431" s="94">
        <f t="shared" si="804"/>
        <v>1.0886059758260516</v>
      </c>
      <c r="BK431" s="94">
        <f t="shared" si="804"/>
        <v>3.1062216256560706</v>
      </c>
      <c r="BL431" s="94">
        <f t="shared" si="804"/>
        <v>2.9418616298586433</v>
      </c>
      <c r="BM431" s="94">
        <f t="shared" si="708"/>
        <v>5.6761403584109731</v>
      </c>
      <c r="BN431" s="1226">
        <f t="shared" si="708"/>
        <v>3.3187389434632961</v>
      </c>
      <c r="BO431" s="858"/>
      <c r="BP431" s="858"/>
      <c r="BQ431" s="858"/>
      <c r="BR431" s="858"/>
      <c r="BS431" s="1173"/>
      <c r="BT431" s="858"/>
      <c r="BU431" s="858"/>
      <c r="BV431" s="858"/>
      <c r="BW431" s="858"/>
      <c r="BX431" s="858"/>
      <c r="BY431" s="937">
        <f t="shared" si="804"/>
        <v>3.5646249711530498</v>
      </c>
      <c r="BZ431" s="94">
        <f t="shared" si="804"/>
        <v>2.7860633186952004</v>
      </c>
      <c r="CA431" s="94">
        <f t="shared" si="804"/>
        <v>5.8369892450495398</v>
      </c>
      <c r="CB431" s="94">
        <f t="shared" si="804"/>
        <v>3.573607186535714</v>
      </c>
      <c r="CC431" s="1070">
        <f t="shared" si="804"/>
        <v>2.164602444994332</v>
      </c>
      <c r="CD431" s="94"/>
      <c r="CE431" s="94"/>
      <c r="CF431" s="94"/>
      <c r="CG431" s="94"/>
      <c r="CH431" s="94"/>
      <c r="CI431" s="94"/>
      <c r="CJ431" s="94"/>
      <c r="CK431" s="93">
        <f t="shared" si="804"/>
        <v>8.3264734160466034</v>
      </c>
      <c r="CL431" s="94">
        <f t="shared" si="709"/>
        <v>1.9580781776429232</v>
      </c>
      <c r="CM431" s="94">
        <f t="shared" si="804"/>
        <v>31.297743160856374</v>
      </c>
      <c r="CN431" s="94">
        <f t="shared" si="804"/>
        <v>8.436685616501018</v>
      </c>
      <c r="CO431" s="1070">
        <f t="shared" si="804"/>
        <v>10.753154434545264</v>
      </c>
      <c r="CP431" s="94"/>
      <c r="CQ431" s="94"/>
      <c r="CR431" s="94"/>
      <c r="CS431" s="94"/>
      <c r="CT431" s="94"/>
      <c r="CU431" s="93">
        <f t="shared" si="804"/>
        <v>1.0211738581346837E-2</v>
      </c>
      <c r="CV431" s="94">
        <f t="shared" si="804"/>
        <v>8.4224738741914509E-2</v>
      </c>
      <c r="CW431" s="94">
        <f t="shared" si="710"/>
        <v>1.5826426705996949E-2</v>
      </c>
      <c r="CX431" s="1070">
        <f t="shared" si="710"/>
        <v>1.0618972188126885E-2</v>
      </c>
      <c r="DD431" s="979"/>
      <c r="DE431" s="858"/>
      <c r="DF431" s="858"/>
      <c r="DG431" s="858"/>
      <c r="DH431" s="858"/>
      <c r="DI431" s="858"/>
      <c r="DJ431" s="858"/>
      <c r="DK431" s="858"/>
      <c r="DL431" s="1120"/>
      <c r="DM431" s="858"/>
      <c r="DN431" s="858"/>
      <c r="DO431" s="858"/>
      <c r="DP431" s="858"/>
      <c r="DQ431" s="858"/>
      <c r="DR431" s="1006"/>
      <c r="DS431" s="858"/>
      <c r="DT431" s="858"/>
      <c r="DU431" s="858"/>
      <c r="DV431" s="858"/>
      <c r="DW431" s="858"/>
      <c r="DX431" s="1120"/>
      <c r="DY431" s="858"/>
      <c r="DZ431" s="858"/>
      <c r="EA431" s="858"/>
      <c r="EB431" s="858"/>
      <c r="EC431" s="858"/>
      <c r="ED431" s="93">
        <f t="shared" si="711"/>
        <v>3.8529001746277909</v>
      </c>
      <c r="EE431" s="858"/>
      <c r="EF431" s="858"/>
      <c r="EG431" s="858"/>
      <c r="EH431" s="858"/>
      <c r="EI431" s="858"/>
      <c r="EJ431" s="858"/>
      <c r="EK431" s="858"/>
      <c r="EL431" s="1120"/>
      <c r="EM431" s="858"/>
      <c r="EN431" s="858"/>
      <c r="ER431" s="1253"/>
      <c r="ES431" s="93">
        <f t="shared" si="712"/>
        <v>0.25730617489585328</v>
      </c>
      <c r="ET431" s="94">
        <f t="shared" si="712"/>
        <v>4.1703965852149263E-2</v>
      </c>
      <c r="EU431" s="94">
        <f t="shared" si="712"/>
        <v>4.4162919497618969E-2</v>
      </c>
      <c r="EV431" s="94"/>
      <c r="EW431" s="1131"/>
      <c r="EX431" s="839" t="s">
        <v>712</v>
      </c>
      <c r="EY431" s="111">
        <f t="shared" ref="EY431" si="805">IF(EY379="","",EY379*1000)</f>
        <v>-7.2996146337901094E-2</v>
      </c>
      <c r="EZ431" s="111">
        <f t="shared" ref="EZ431:GY431" si="806">IF(EZ379="","",EZ379*1000)</f>
        <v>4.1340092328948509E-2</v>
      </c>
      <c r="FA431" s="111">
        <f t="shared" si="806"/>
        <v>-9.0196877050074786E-2</v>
      </c>
      <c r="FB431" s="111">
        <f t="shared" si="806"/>
        <v>0.11040694453826952</v>
      </c>
      <c r="FC431" s="111">
        <f t="shared" si="806"/>
        <v>-0.1045687858111959</v>
      </c>
      <c r="FD431" s="111">
        <f t="shared" si="806"/>
        <v>-7.913811420796972E-2</v>
      </c>
      <c r="FE431" s="111">
        <f t="shared" si="806"/>
        <v>-8.7609636384899284E-2</v>
      </c>
      <c r="FF431" s="111">
        <f t="shared" si="806"/>
        <v>-6.900161738625131E-2</v>
      </c>
      <c r="FG431" s="111">
        <f t="shared" si="806"/>
        <v>-0.1020977154884613</v>
      </c>
      <c r="FH431" s="111">
        <f t="shared" si="806"/>
        <v>-6.2606931865420559E-2</v>
      </c>
      <c r="FI431" s="111">
        <f t="shared" si="806"/>
        <v>-9.0273872921561429E-2</v>
      </c>
      <c r="FJ431" s="111">
        <f t="shared" si="806"/>
        <v>-0.10199645561828817</v>
      </c>
      <c r="FK431" s="111">
        <f t="shared" si="806"/>
        <v>-7.9846877963733673E-2</v>
      </c>
      <c r="FL431" s="111">
        <f t="shared" si="806"/>
        <v>-0.11019547040239296</v>
      </c>
      <c r="FM431" s="111">
        <f t="shared" si="806"/>
        <v>-5.8245852259927559E-2</v>
      </c>
      <c r="FN431" s="111">
        <f t="shared" si="806"/>
        <v>-0.11543810261465498</v>
      </c>
      <c r="FO431" s="111">
        <f t="shared" si="806"/>
        <v>-8.0276947453283246E-2</v>
      </c>
      <c r="FP431" s="111" t="str">
        <f t="shared" ref="FP431:FQ431" si="807">IF(FP379="","",FP379*1000)</f>
        <v/>
      </c>
      <c r="FQ431" s="1387" t="str">
        <f t="shared" si="807"/>
        <v/>
      </c>
      <c r="FR431" s="834">
        <f t="shared" ref="FR431:GL431" si="808">IF(FR379="","",FR379*1000)</f>
        <v>5.5556302959826991E-2</v>
      </c>
      <c r="FS431" s="834">
        <f t="shared" si="808"/>
        <v>0.20583297825599045</v>
      </c>
      <c r="FT431" s="834">
        <f t="shared" si="808"/>
        <v>6.702954730716916E-2</v>
      </c>
      <c r="FU431" s="834">
        <f t="shared" si="808"/>
        <v>4.1300002035190686E-2</v>
      </c>
      <c r="FV431" s="834">
        <f t="shared" si="808"/>
        <v>-6.8272034373773868E-2</v>
      </c>
      <c r="FW431" s="834">
        <f t="shared" si="808"/>
        <v>6.3301152018696363E-2</v>
      </c>
      <c r="FX431" s="834">
        <f t="shared" si="808"/>
        <v>0.12365267556104667</v>
      </c>
      <c r="FY431" s="834">
        <f t="shared" si="808"/>
        <v>3.8552740962725915E-2</v>
      </c>
      <c r="FZ431" s="834">
        <f t="shared" si="808"/>
        <v>-5.1831039593076764E-2</v>
      </c>
      <c r="GA431" s="834">
        <f t="shared" si="808"/>
        <v>-7.1826442362389414E-2</v>
      </c>
      <c r="GB431" s="834">
        <f t="shared" si="808"/>
        <v>6.6984243823426701E-2</v>
      </c>
      <c r="GC431" s="834">
        <f t="shared" si="808"/>
        <v>0.17172219710058784</v>
      </c>
      <c r="GD431" s="834">
        <f t="shared" si="808"/>
        <v>0.12905612123482083</v>
      </c>
      <c r="GE431" s="834">
        <f t="shared" si="808"/>
        <v>1.6074935949595911E-2</v>
      </c>
      <c r="GF431" s="834">
        <f t="shared" si="808"/>
        <v>-3.6056641901600926E-2</v>
      </c>
      <c r="GG431" s="834">
        <f t="shared" si="808"/>
        <v>0.79399351795679518</v>
      </c>
      <c r="GH431" s="834">
        <f t="shared" si="808"/>
        <v>-5.8600259980220809E-2</v>
      </c>
      <c r="GI431" s="834">
        <f t="shared" si="808"/>
        <v>0.10267417417778872</v>
      </c>
      <c r="GJ431" s="834">
        <f t="shared" si="808"/>
        <v>3.9537431731247706E-2</v>
      </c>
      <c r="GK431" s="834">
        <f t="shared" si="808"/>
        <v>4.3887429879866643E-2</v>
      </c>
      <c r="GL431" s="834">
        <f t="shared" si="808"/>
        <v>3.9401505713997843E-2</v>
      </c>
      <c r="GM431" s="59">
        <f t="shared" si="806"/>
        <v>0.20583103469915728</v>
      </c>
      <c r="GN431" s="60">
        <f t="shared" si="806"/>
        <v>0.17391706316789185</v>
      </c>
      <c r="GO431" s="60">
        <f t="shared" si="806"/>
        <v>0.22373877125745684</v>
      </c>
      <c r="GP431" s="60">
        <f t="shared" si="806"/>
        <v>0.23476669808904119</v>
      </c>
      <c r="GQ431" s="60">
        <f t="shared" si="806"/>
        <v>0.26140394511477916</v>
      </c>
      <c r="GR431" s="60">
        <f t="shared" si="806"/>
        <v>0.23036151073834724</v>
      </c>
      <c r="GS431" s="60">
        <f t="shared" si="806"/>
        <v>0.2188116632426188</v>
      </c>
      <c r="GT431" s="60">
        <f t="shared" si="806"/>
        <v>0.19481942833801547</v>
      </c>
      <c r="GU431" s="60">
        <f t="shared" si="806"/>
        <v>0.20086649582668226</v>
      </c>
      <c r="GV431" s="60">
        <f t="shared" si="806"/>
        <v>0.16897495416676783</v>
      </c>
      <c r="GW431" s="60">
        <f t="shared" si="806"/>
        <v>0.17496686323253471</v>
      </c>
      <c r="GX431" s="60">
        <f t="shared" si="806"/>
        <v>0.20023931866835598</v>
      </c>
      <c r="GY431" s="60">
        <f t="shared" si="806"/>
        <v>0.17994442627021781</v>
      </c>
      <c r="GZ431" s="60" t="e">
        <f t="shared" ref="GZ431:HH431" si="809">IF(GZ379="","",GZ379*1000)</f>
        <v>#DIV/0!</v>
      </c>
      <c r="HA431" s="60">
        <f t="shared" si="809"/>
        <v>0.19490124820087562</v>
      </c>
      <c r="HB431" s="60">
        <f t="shared" si="809"/>
        <v>0.19190314869005026</v>
      </c>
      <c r="HC431" s="60">
        <f t="shared" si="809"/>
        <v>0.19774688538017524</v>
      </c>
      <c r="HD431" s="60">
        <f t="shared" si="809"/>
        <v>0.17392088931326413</v>
      </c>
      <c r="HE431" s="60">
        <f t="shared" si="809"/>
        <v>0.18319305649179055</v>
      </c>
      <c r="HF431" s="60">
        <f t="shared" si="809"/>
        <v>0.14766763654761186</v>
      </c>
      <c r="HG431" s="60" t="e">
        <f t="shared" si="809"/>
        <v>#DIV/0!</v>
      </c>
      <c r="HH431" s="60" t="e">
        <f t="shared" si="809"/>
        <v>#DIV/0!</v>
      </c>
      <c r="HI431" s="834">
        <f t="shared" si="718"/>
        <v>-0.25197000276416487</v>
      </c>
    </row>
    <row r="432" spans="1:217" s="60" customFormat="1" x14ac:dyDescent="0.25">
      <c r="A432" s="66" t="s">
        <v>703</v>
      </c>
      <c r="B432" s="640"/>
      <c r="C432" s="937">
        <f t="shared" ref="C432:BA432" si="810">IF(C380="","",C380*1000)</f>
        <v>2.2064857580280357</v>
      </c>
      <c r="D432" s="94">
        <f t="shared" si="810"/>
        <v>1.1919667434292731</v>
      </c>
      <c r="E432" s="94">
        <f t="shared" si="810"/>
        <v>1.2019733431859352</v>
      </c>
      <c r="F432" s="94">
        <f t="shared" si="810"/>
        <v>0.78124186537064411</v>
      </c>
      <c r="G432" s="94">
        <f t="shared" si="810"/>
        <v>0.12943341717858345</v>
      </c>
      <c r="H432" s="874">
        <f t="shared" si="810"/>
        <v>0.48701659914708195</v>
      </c>
      <c r="I432" s="874">
        <f t="shared" si="810"/>
        <v>0.23318558524028329</v>
      </c>
      <c r="J432" s="874">
        <f t="shared" si="810"/>
        <v>0.11677508518750483</v>
      </c>
      <c r="K432" s="874">
        <f t="shared" si="810"/>
        <v>0.92294326923522862</v>
      </c>
      <c r="L432" s="874">
        <f t="shared" si="810"/>
        <v>0.39686309079289628</v>
      </c>
      <c r="M432" s="94">
        <f t="shared" si="810"/>
        <v>0.28551506580912761</v>
      </c>
      <c r="N432" s="94">
        <f t="shared" si="810"/>
        <v>0.87327641740176953</v>
      </c>
      <c r="O432" s="94">
        <f t="shared" si="810"/>
        <v>0.72345134193782878</v>
      </c>
      <c r="P432" s="94">
        <f t="shared" si="810"/>
        <v>0.5318928832276697</v>
      </c>
      <c r="Q432" s="94">
        <f t="shared" si="810"/>
        <v>0.8509313671891432</v>
      </c>
      <c r="R432" s="94">
        <f t="shared" si="810"/>
        <v>0.35840085679605238</v>
      </c>
      <c r="S432" s="874">
        <f t="shared" si="810"/>
        <v>0.67788222229236483</v>
      </c>
      <c r="T432" s="1068">
        <f t="shared" si="810"/>
        <v>0.353485771884055</v>
      </c>
      <c r="U432" s="874"/>
      <c r="V432" s="874"/>
      <c r="W432" s="874"/>
      <c r="X432" s="874"/>
      <c r="Y432" s="874"/>
      <c r="AF432" s="874"/>
      <c r="AG432" s="874"/>
      <c r="AH432" s="874"/>
      <c r="AI432" s="955">
        <f t="shared" si="810"/>
        <v>0.15288510339001501</v>
      </c>
      <c r="AJ432" s="878">
        <f t="shared" si="810"/>
        <v>5.8203121568378854E-2</v>
      </c>
      <c r="AK432" s="878">
        <f t="shared" si="810"/>
        <v>0.24712976815262611</v>
      </c>
      <c r="AL432" s="878">
        <f t="shared" si="810"/>
        <v>0.23776350217965653</v>
      </c>
      <c r="AM432" s="878">
        <f t="shared" si="810"/>
        <v>6.5164003908085785E-2</v>
      </c>
      <c r="AN432" s="1069">
        <f t="shared" si="810"/>
        <v>0.19796510168332593</v>
      </c>
      <c r="AO432" s="878"/>
      <c r="AP432" s="878"/>
      <c r="AQ432" s="878"/>
      <c r="AR432" s="878"/>
      <c r="AS432" s="878"/>
      <c r="AT432" s="953">
        <f t="shared" si="810"/>
        <v>0.96733257683112761</v>
      </c>
      <c r="AU432" s="874">
        <f t="shared" si="810"/>
        <v>1.9508478019540194</v>
      </c>
      <c r="AV432" s="874">
        <f t="shared" si="810"/>
        <v>0.35765129607160639</v>
      </c>
      <c r="AW432" s="874">
        <f t="shared" si="810"/>
        <v>0.68953765878662965</v>
      </c>
      <c r="AX432" s="874">
        <f t="shared" si="810"/>
        <v>0.79670624691788483</v>
      </c>
      <c r="AY432" s="94">
        <f t="shared" si="810"/>
        <v>0.44121464847422109</v>
      </c>
      <c r="AZ432" s="94">
        <f t="shared" si="810"/>
        <v>0.43714227391097715</v>
      </c>
      <c r="BA432" s="94">
        <f t="shared" si="810"/>
        <v>0.95434730595876083</v>
      </c>
      <c r="BB432" s="1070">
        <f t="shared" ref="BB432:CV432" si="811">IF(BB380="","",BB380*1000)</f>
        <v>1.5903420116164322</v>
      </c>
      <c r="BC432" s="94"/>
      <c r="BD432" s="94"/>
      <c r="BE432" s="94"/>
      <c r="BF432" s="94"/>
      <c r="BG432" s="94"/>
      <c r="BH432" s="93">
        <f t="shared" si="811"/>
        <v>1.8951171601035577</v>
      </c>
      <c r="BI432" s="94">
        <f t="shared" si="811"/>
        <v>1.1050527084078716</v>
      </c>
      <c r="BJ432" s="94">
        <f t="shared" si="811"/>
        <v>0.8054025077132454</v>
      </c>
      <c r="BK432" s="94">
        <f t="shared" si="811"/>
        <v>0.5481568097284496</v>
      </c>
      <c r="BL432" s="94">
        <f t="shared" si="811"/>
        <v>0.89626229494494536</v>
      </c>
      <c r="BM432" s="94">
        <f t="shared" si="708"/>
        <v>2.3643442789814069</v>
      </c>
      <c r="BN432" s="1226">
        <f t="shared" si="708"/>
        <v>0.91613591295455665</v>
      </c>
      <c r="BO432" s="858"/>
      <c r="BP432" s="858"/>
      <c r="BQ432" s="858"/>
      <c r="BR432" s="858"/>
      <c r="BS432" s="1173"/>
      <c r="BT432" s="858"/>
      <c r="BU432" s="858"/>
      <c r="BV432" s="858"/>
      <c r="BW432" s="858"/>
      <c r="BX432" s="858"/>
      <c r="BY432" s="937">
        <f t="shared" si="811"/>
        <v>0.73419253393823036</v>
      </c>
      <c r="BZ432" s="94">
        <f t="shared" si="811"/>
        <v>0.3100744674161619</v>
      </c>
      <c r="CA432" s="94">
        <f t="shared" si="811"/>
        <v>0.24921942455950827</v>
      </c>
      <c r="CB432" s="94">
        <f t="shared" si="811"/>
        <v>0.2991779066658532</v>
      </c>
      <c r="CC432" s="1070">
        <f t="shared" si="811"/>
        <v>0.83978051865770698</v>
      </c>
      <c r="CD432" s="94"/>
      <c r="CE432" s="94"/>
      <c r="CF432" s="94"/>
      <c r="CG432" s="94"/>
      <c r="CH432" s="94"/>
      <c r="CI432" s="94"/>
      <c r="CJ432" s="94"/>
      <c r="CK432" s="93" t="str">
        <f t="shared" si="811"/>
        <v/>
      </c>
      <c r="CL432" s="94">
        <f t="shared" si="709"/>
        <v>0.23623740360996226</v>
      </c>
      <c r="CM432" s="94" t="str">
        <f t="shared" si="811"/>
        <v/>
      </c>
      <c r="CN432" s="94">
        <f t="shared" si="811"/>
        <v>2.9732246307308769E-2</v>
      </c>
      <c r="CO432" s="1070">
        <f t="shared" si="811"/>
        <v>7.1676937055948917E-3</v>
      </c>
      <c r="CP432" s="94"/>
      <c r="CQ432" s="94"/>
      <c r="CR432" s="94"/>
      <c r="CS432" s="94"/>
      <c r="CT432" s="94"/>
      <c r="CU432" s="93">
        <f t="shared" si="811"/>
        <v>0.55678497246570735</v>
      </c>
      <c r="CV432" s="94">
        <f t="shared" si="811"/>
        <v>1.4441664724782505E-2</v>
      </c>
      <c r="CW432" s="94">
        <f t="shared" si="710"/>
        <v>1.7404658081059823</v>
      </c>
      <c r="CX432" s="1070">
        <f t="shared" si="710"/>
        <v>0.69266805867073167</v>
      </c>
      <c r="DD432" s="979"/>
      <c r="DE432" s="858"/>
      <c r="DF432" s="858"/>
      <c r="DG432" s="858"/>
      <c r="DH432" s="858"/>
      <c r="DI432" s="858"/>
      <c r="DJ432" s="858"/>
      <c r="DK432" s="858"/>
      <c r="DL432" s="1120"/>
      <c r="DM432" s="858"/>
      <c r="DN432" s="858"/>
      <c r="DO432" s="858"/>
      <c r="DP432" s="858"/>
      <c r="DQ432" s="858"/>
      <c r="DR432" s="1006"/>
      <c r="DS432" s="858"/>
      <c r="DT432" s="858"/>
      <c r="DU432" s="858"/>
      <c r="DV432" s="858"/>
      <c r="DW432" s="858"/>
      <c r="DX432" s="1120"/>
      <c r="DY432" s="858"/>
      <c r="DZ432" s="858"/>
      <c r="EA432" s="858"/>
      <c r="EB432" s="858"/>
      <c r="EC432" s="858"/>
      <c r="ED432" s="93">
        <f t="shared" si="711"/>
        <v>0.73770787542123828</v>
      </c>
      <c r="EE432" s="858"/>
      <c r="EF432" s="858"/>
      <c r="EG432" s="858"/>
      <c r="EH432" s="858"/>
      <c r="EI432" s="858"/>
      <c r="EJ432" s="858"/>
      <c r="EK432" s="858"/>
      <c r="EL432" s="1120"/>
      <c r="EM432" s="858"/>
      <c r="EN432" s="858"/>
      <c r="ER432" s="1253"/>
      <c r="ES432" s="93" t="str">
        <f t="shared" si="712"/>
        <v/>
      </c>
      <c r="ET432" s="94">
        <f t="shared" si="712"/>
        <v>-1.7421178408678746E-2</v>
      </c>
      <c r="EU432" s="94" t="str">
        <f t="shared" si="712"/>
        <v/>
      </c>
      <c r="EV432" s="94"/>
      <c r="EW432" s="1131"/>
      <c r="EX432" s="66" t="s">
        <v>703</v>
      </c>
      <c r="EY432" s="111">
        <f t="shared" ref="EY432" si="812">IF(EY380="","",EY380*1000)</f>
        <v>2.1113055265638132</v>
      </c>
      <c r="EZ432" s="111">
        <f t="shared" ref="EZ432:GY432" si="813">IF(EZ380="","",EZ380*1000)</f>
        <v>2.4790125567976067</v>
      </c>
      <c r="FA432" s="111">
        <f t="shared" si="813"/>
        <v>1.5889828998950568</v>
      </c>
      <c r="FB432" s="111">
        <f t="shared" si="813"/>
        <v>1.8927676704556597</v>
      </c>
      <c r="FC432" s="111">
        <f t="shared" si="813"/>
        <v>1.2132627333325268</v>
      </c>
      <c r="FD432" s="111">
        <f t="shared" si="813"/>
        <v>2.3017626877311277</v>
      </c>
      <c r="FE432" s="111">
        <f t="shared" si="813"/>
        <v>0.79057912726945845</v>
      </c>
      <c r="FF432" s="111">
        <f t="shared" si="813"/>
        <v>2.4203369528468492</v>
      </c>
      <c r="FG432" s="111">
        <f t="shared" si="813"/>
        <v>1.3247631983886652</v>
      </c>
      <c r="FH432" s="111">
        <f t="shared" si="813"/>
        <v>1.8935415792095849</v>
      </c>
      <c r="FI432" s="111">
        <f t="shared" si="813"/>
        <v>1.9008028384664959</v>
      </c>
      <c r="FJ432" s="111">
        <f t="shared" si="813"/>
        <v>2.1612972886796604</v>
      </c>
      <c r="FK432" s="111">
        <f t="shared" si="813"/>
        <v>3.0568126152675932</v>
      </c>
      <c r="FL432" s="111">
        <f t="shared" si="813"/>
        <v>2.0774537449788562</v>
      </c>
      <c r="FM432" s="111">
        <f t="shared" si="813"/>
        <v>2.2986032678284083</v>
      </c>
      <c r="FN432" s="111">
        <f t="shared" si="813"/>
        <v>3.0299574131111782</v>
      </c>
      <c r="FO432" s="111">
        <f t="shared" si="813"/>
        <v>2.1051372827543453</v>
      </c>
      <c r="FP432" s="111" t="str">
        <f t="shared" ref="FP432:FQ432" si="814">IF(FP380="","",FP380*1000)</f>
        <v/>
      </c>
      <c r="FQ432" s="1387" t="str">
        <f t="shared" si="814"/>
        <v/>
      </c>
      <c r="FR432" s="834">
        <f t="shared" ref="FR432:GL432" si="815">IF(FR380="","",FR380*1000)</f>
        <v>0.13786409161879623</v>
      </c>
      <c r="FS432" s="834">
        <f t="shared" si="815"/>
        <v>0.34355554184481274</v>
      </c>
      <c r="FT432" s="834">
        <f t="shared" si="815"/>
        <v>0.30216964977083577</v>
      </c>
      <c r="FU432" s="834">
        <f t="shared" si="815"/>
        <v>0.2475409299395514</v>
      </c>
      <c r="FV432" s="834">
        <f t="shared" si="815"/>
        <v>8.4510126666901844E-2</v>
      </c>
      <c r="FW432" s="834">
        <f t="shared" si="815"/>
        <v>0.37152972320517486</v>
      </c>
      <c r="FX432" s="834">
        <f t="shared" si="815"/>
        <v>0.39704225602986093</v>
      </c>
      <c r="FY432" s="834">
        <f t="shared" si="815"/>
        <v>0.15788083842660594</v>
      </c>
      <c r="FZ432" s="834">
        <f t="shared" si="815"/>
        <v>0.31190381174775084</v>
      </c>
      <c r="GA432" s="834">
        <f t="shared" si="815"/>
        <v>5.3840311160004359E-2</v>
      </c>
      <c r="GB432" s="834">
        <f t="shared" si="815"/>
        <v>0.27441438003298385</v>
      </c>
      <c r="GC432" s="834">
        <f t="shared" si="815"/>
        <v>1.0463791992347677</v>
      </c>
      <c r="GD432" s="834">
        <f t="shared" si="815"/>
        <v>0.83498372226602846</v>
      </c>
      <c r="GE432" s="834">
        <f t="shared" si="815"/>
        <v>0.41792020204858205</v>
      </c>
      <c r="GF432" s="834">
        <f t="shared" si="815"/>
        <v>0.23716769213015809</v>
      </c>
      <c r="GG432" s="834">
        <f t="shared" si="815"/>
        <v>0.51169784424916087</v>
      </c>
      <c r="GH432" s="834">
        <f t="shared" si="815"/>
        <v>0.27464708043322189</v>
      </c>
      <c r="GI432" s="834">
        <f t="shared" si="815"/>
        <v>0.39437471478397912</v>
      </c>
      <c r="GJ432" s="834">
        <f t="shared" si="815"/>
        <v>0.14030814221227927</v>
      </c>
      <c r="GK432" s="834">
        <f t="shared" si="815"/>
        <v>0.16082487684064306</v>
      </c>
      <c r="GL432" s="834">
        <f t="shared" si="815"/>
        <v>0.13069980953502283</v>
      </c>
      <c r="GM432" s="59">
        <f t="shared" si="813"/>
        <v>1.2953906829893529</v>
      </c>
      <c r="GN432" s="60">
        <f t="shared" si="813"/>
        <v>1.588572069718466</v>
      </c>
      <c r="GO432" s="60">
        <f t="shared" si="813"/>
        <v>1.4332902240617404</v>
      </c>
      <c r="GP432" s="60">
        <f t="shared" si="813"/>
        <v>3.7987576835321346</v>
      </c>
      <c r="GQ432" s="60">
        <f t="shared" si="813"/>
        <v>1.7318046353806011</v>
      </c>
      <c r="GR432" s="60">
        <f t="shared" si="813"/>
        <v>3.1990102303453911</v>
      </c>
      <c r="GS432" s="60">
        <f t="shared" si="813"/>
        <v>3.8785274810589878</v>
      </c>
      <c r="GT432" s="60">
        <f t="shared" si="813"/>
        <v>1.2935797524332497</v>
      </c>
      <c r="GU432" s="60">
        <f t="shared" si="813"/>
        <v>3.5904904115968495</v>
      </c>
      <c r="GV432" s="60">
        <f t="shared" si="813"/>
        <v>1.2573281504583325</v>
      </c>
      <c r="GW432" s="60">
        <f t="shared" si="813"/>
        <v>1.0645823793064699</v>
      </c>
      <c r="GX432" s="60">
        <f t="shared" si="813"/>
        <v>1.7597107482319001</v>
      </c>
      <c r="GY432" s="60">
        <f t="shared" si="813"/>
        <v>2.5400967615007337</v>
      </c>
      <c r="GZ432" s="60" t="e">
        <f t="shared" ref="GZ432:HH432" si="816">IF(GZ380="","",GZ380*1000)</f>
        <v>#DIV/0!</v>
      </c>
      <c r="HA432" s="60">
        <f t="shared" si="816"/>
        <v>1.7961340948318858</v>
      </c>
      <c r="HB432" s="60">
        <f t="shared" si="816"/>
        <v>1.2517419828042438</v>
      </c>
      <c r="HC432" s="60">
        <f t="shared" si="816"/>
        <v>1.031173840460951</v>
      </c>
      <c r="HD432" s="60">
        <f t="shared" si="816"/>
        <v>1.3916950129257899</v>
      </c>
      <c r="HE432" s="60">
        <f t="shared" si="816"/>
        <v>0.76772768702917948</v>
      </c>
      <c r="HF432" s="60">
        <f t="shared" si="816"/>
        <v>0.19326974125211752</v>
      </c>
      <c r="HG432" s="60" t="e">
        <f t="shared" si="816"/>
        <v>#DIV/0!</v>
      </c>
      <c r="HH432" s="60" t="e">
        <f t="shared" si="816"/>
        <v>#DIV/0!</v>
      </c>
      <c r="HI432" s="834">
        <f t="shared" si="718"/>
        <v>1.3534769451089161</v>
      </c>
    </row>
    <row r="433" spans="1:217" s="60" customFormat="1" x14ac:dyDescent="0.25">
      <c r="A433" s="66" t="s">
        <v>704</v>
      </c>
      <c r="B433" s="640"/>
      <c r="C433" s="937">
        <f t="shared" ref="C433:BA433" si="817">IF(C381="","",C381*1000)</f>
        <v>0.13270691996457648</v>
      </c>
      <c r="D433" s="94">
        <f t="shared" si="817"/>
        <v>9.4389367979599043E-2</v>
      </c>
      <c r="E433" s="94">
        <f t="shared" si="817"/>
        <v>0.24389514672725443</v>
      </c>
      <c r="F433" s="94">
        <f t="shared" si="817"/>
        <v>0.10460204318628709</v>
      </c>
      <c r="G433" s="94">
        <f t="shared" si="817"/>
        <v>5.8047513043979419E-2</v>
      </c>
      <c r="H433" s="874">
        <f t="shared" si="817"/>
        <v>0.13193973404851117</v>
      </c>
      <c r="I433" s="874">
        <f t="shared" si="817"/>
        <v>0.10403242365926677</v>
      </c>
      <c r="J433" s="874">
        <f t="shared" si="817"/>
        <v>6.3205093212638119E-2</v>
      </c>
      <c r="K433" s="874">
        <f t="shared" si="817"/>
        <v>0.11781922687592172</v>
      </c>
      <c r="L433" s="874">
        <f t="shared" si="817"/>
        <v>9.6824801015894468E-2</v>
      </c>
      <c r="M433" s="94">
        <f t="shared" si="817"/>
        <v>0.10626732341142854</v>
      </c>
      <c r="N433" s="94">
        <f t="shared" si="817"/>
        <v>6.8016494416362622E-2</v>
      </c>
      <c r="O433" s="94">
        <f t="shared" si="817"/>
        <v>7.0627083963128723E-2</v>
      </c>
      <c r="P433" s="94">
        <f t="shared" si="817"/>
        <v>0.14017290169244764</v>
      </c>
      <c r="Q433" s="94">
        <f t="shared" si="817"/>
        <v>0.11813475494763705</v>
      </c>
      <c r="R433" s="94">
        <f t="shared" si="817"/>
        <v>0.11544888727873812</v>
      </c>
      <c r="S433" s="874">
        <f t="shared" si="817"/>
        <v>0.13937715893024913</v>
      </c>
      <c r="T433" s="1068">
        <f t="shared" si="817"/>
        <v>9.5282428362827687E-2</v>
      </c>
      <c r="U433" s="874"/>
      <c r="V433" s="874"/>
      <c r="W433" s="874"/>
      <c r="X433" s="874"/>
      <c r="Y433" s="874"/>
      <c r="AF433" s="874"/>
      <c r="AG433" s="874"/>
      <c r="AH433" s="874"/>
      <c r="AI433" s="955">
        <f t="shared" si="817"/>
        <v>5.3523298755313385E-2</v>
      </c>
      <c r="AJ433" s="878">
        <f t="shared" si="817"/>
        <v>7.8804335161419478E-2</v>
      </c>
      <c r="AK433" s="878">
        <f t="shared" si="817"/>
        <v>9.2414271400854717E-2</v>
      </c>
      <c r="AL433" s="878">
        <f t="shared" si="817"/>
        <v>7.4917624147893713E-2</v>
      </c>
      <c r="AM433" s="878">
        <f t="shared" si="817"/>
        <v>5.1003667062706461E-2</v>
      </c>
      <c r="AN433" s="1069">
        <f t="shared" si="817"/>
        <v>6.4387090303782119E-2</v>
      </c>
      <c r="AO433" s="878"/>
      <c r="AP433" s="878"/>
      <c r="AQ433" s="878"/>
      <c r="AR433" s="878"/>
      <c r="AS433" s="878"/>
      <c r="AT433" s="953">
        <f t="shared" si="817"/>
        <v>4.3276777117760207E-2</v>
      </c>
      <c r="AU433" s="874">
        <f t="shared" si="817"/>
        <v>7.1220224252074957E-2</v>
      </c>
      <c r="AV433" s="874">
        <f t="shared" si="817"/>
        <v>6.5116573823585433E-2</v>
      </c>
      <c r="AW433" s="874">
        <f t="shared" si="817"/>
        <v>8.2589086746309326E-2</v>
      </c>
      <c r="AX433" s="874">
        <f t="shared" si="817"/>
        <v>8.0644981767186416E-2</v>
      </c>
      <c r="AY433" s="94">
        <f t="shared" si="817"/>
        <v>8.9577612677932891E-2</v>
      </c>
      <c r="AZ433" s="94">
        <f t="shared" si="817"/>
        <v>7.3463416729706382E-2</v>
      </c>
      <c r="BA433" s="94">
        <f t="shared" si="817"/>
        <v>0.11060520260397561</v>
      </c>
      <c r="BB433" s="1070">
        <f t="shared" ref="BB433:CV433" si="818">IF(BB381="","",BB381*1000)</f>
        <v>8.3181060885347602E-2</v>
      </c>
      <c r="BC433" s="94"/>
      <c r="BD433" s="94"/>
      <c r="BE433" s="94"/>
      <c r="BF433" s="94"/>
      <c r="BG433" s="94"/>
      <c r="BH433" s="93">
        <f t="shared" si="818"/>
        <v>9.5048957293447117E-2</v>
      </c>
      <c r="BI433" s="94">
        <f t="shared" si="818"/>
        <v>0.12691362407204046</v>
      </c>
      <c r="BJ433" s="94">
        <f t="shared" si="818"/>
        <v>9.2793771374558548E-2</v>
      </c>
      <c r="BK433" s="94">
        <f t="shared" si="818"/>
        <v>8.2384517182530398E-2</v>
      </c>
      <c r="BL433" s="94">
        <f t="shared" si="818"/>
        <v>8.2197762122465781E-2</v>
      </c>
      <c r="BM433" s="94">
        <f t="shared" si="708"/>
        <v>0.12735253362534765</v>
      </c>
      <c r="BN433" s="1226">
        <f t="shared" si="708"/>
        <v>0.11540690052526757</v>
      </c>
      <c r="BO433" s="858"/>
      <c r="BP433" s="858"/>
      <c r="BQ433" s="858"/>
      <c r="BR433" s="858"/>
      <c r="BS433" s="1173"/>
      <c r="BT433" s="858"/>
      <c r="BU433" s="858"/>
      <c r="BV433" s="858"/>
      <c r="BW433" s="858"/>
      <c r="BX433" s="858"/>
      <c r="BY433" s="937">
        <f t="shared" si="818"/>
        <v>4.7059484726088716E-2</v>
      </c>
      <c r="BZ433" s="94">
        <f t="shared" si="818"/>
        <v>3.3560118872825749E-2</v>
      </c>
      <c r="CA433" s="94">
        <f t="shared" si="818"/>
        <v>3.6143049928734912E-2</v>
      </c>
      <c r="CB433" s="94">
        <f t="shared" si="818"/>
        <v>3.3229392365693444E-2</v>
      </c>
      <c r="CC433" s="1070">
        <f t="shared" si="818"/>
        <v>4.7706252212336014E-2</v>
      </c>
      <c r="CD433" s="94"/>
      <c r="CE433" s="94"/>
      <c r="CF433" s="94"/>
      <c r="CG433" s="94"/>
      <c r="CH433" s="94"/>
      <c r="CI433" s="94"/>
      <c r="CJ433" s="94"/>
      <c r="CK433" s="93">
        <f t="shared" si="818"/>
        <v>-2.3988167154989169E-2</v>
      </c>
      <c r="CL433" s="94">
        <f t="shared" si="709"/>
        <v>-1.385115382132307E-2</v>
      </c>
      <c r="CM433" s="94" t="str">
        <f t="shared" si="818"/>
        <v/>
      </c>
      <c r="CN433" s="94">
        <f t="shared" si="818"/>
        <v>-3.1356776044289721E-2</v>
      </c>
      <c r="CO433" s="1070">
        <f t="shared" si="818"/>
        <v>-2.4048247586836772E-2</v>
      </c>
      <c r="CP433" s="94"/>
      <c r="CQ433" s="94"/>
      <c r="CR433" s="94"/>
      <c r="CS433" s="94"/>
      <c r="CT433" s="94"/>
      <c r="CU433" s="93">
        <f t="shared" si="818"/>
        <v>-2.6908801630209044E-2</v>
      </c>
      <c r="CV433" s="94">
        <f t="shared" si="818"/>
        <v>-3.2058794531929148E-2</v>
      </c>
      <c r="CW433" s="94">
        <f t="shared" si="710"/>
        <v>-2.1923349409766243E-2</v>
      </c>
      <c r="CX433" s="1070">
        <f t="shared" si="710"/>
        <v>-2.8457188262009686E-2</v>
      </c>
      <c r="DD433" s="979"/>
      <c r="DE433" s="858"/>
      <c r="DF433" s="858"/>
      <c r="DG433" s="858"/>
      <c r="DH433" s="858"/>
      <c r="DI433" s="858"/>
      <c r="DJ433" s="858"/>
      <c r="DK433" s="858"/>
      <c r="DL433" s="1120"/>
      <c r="DM433" s="858"/>
      <c r="DN433" s="858"/>
      <c r="DO433" s="858"/>
      <c r="DP433" s="858"/>
      <c r="DQ433" s="858"/>
      <c r="DR433" s="1006"/>
      <c r="DS433" s="858"/>
      <c r="DT433" s="858"/>
      <c r="DU433" s="858"/>
      <c r="DV433" s="858"/>
      <c r="DW433" s="858"/>
      <c r="DX433" s="1120"/>
      <c r="DY433" s="858"/>
      <c r="DZ433" s="858"/>
      <c r="EA433" s="858"/>
      <c r="EB433" s="858"/>
      <c r="EC433" s="858"/>
      <c r="ED433" s="93">
        <f t="shared" si="711"/>
        <v>6.4132008617552388E-2</v>
      </c>
      <c r="EE433" s="858"/>
      <c r="EF433" s="858"/>
      <c r="EG433" s="858"/>
      <c r="EH433" s="858"/>
      <c r="EI433" s="858"/>
      <c r="EJ433" s="858"/>
      <c r="EK433" s="858"/>
      <c r="EL433" s="1120"/>
      <c r="EM433" s="858"/>
      <c r="EN433" s="858"/>
      <c r="ER433" s="1253"/>
      <c r="ES433" s="93">
        <f t="shared" si="712"/>
        <v>-3.0800393101251655E-2</v>
      </c>
      <c r="ET433" s="94">
        <f t="shared" si="712"/>
        <v>-3.0567355444396288E-2</v>
      </c>
      <c r="EU433" s="94">
        <f t="shared" si="712"/>
        <v>-2.6688695238659393E-2</v>
      </c>
      <c r="EV433" s="94"/>
      <c r="EW433" s="1131"/>
      <c r="EX433" s="66" t="s">
        <v>704</v>
      </c>
      <c r="EY433" s="111">
        <f t="shared" ref="EY433" si="819">IF(EY381="","",EY381*1000)</f>
        <v>0.11124919415094159</v>
      </c>
      <c r="EZ433" s="111">
        <f t="shared" ref="EZ433:GY433" si="820">IF(EZ381="","",EZ381*1000)</f>
        <v>0.1215854837283786</v>
      </c>
      <c r="FA433" s="111">
        <f t="shared" si="820"/>
        <v>0.12098084596798786</v>
      </c>
      <c r="FB433" s="111">
        <f t="shared" si="820"/>
        <v>0.15149163045546518</v>
      </c>
      <c r="FC433" s="111">
        <f t="shared" si="820"/>
        <v>5.5707577066873876E-2</v>
      </c>
      <c r="FD433" s="111">
        <f t="shared" si="820"/>
        <v>0.11203533583936033</v>
      </c>
      <c r="FE433" s="111">
        <f t="shared" si="820"/>
        <v>0.15289613616005873</v>
      </c>
      <c r="FF433" s="111">
        <f t="shared" si="820"/>
        <v>7.3731439409918109E-2</v>
      </c>
      <c r="FG433" s="111">
        <f t="shared" si="820"/>
        <v>0.14499526087151077</v>
      </c>
      <c r="FH433" s="111">
        <f t="shared" si="820"/>
        <v>0.16428061031108493</v>
      </c>
      <c r="FI433" s="111">
        <f t="shared" si="820"/>
        <v>6.5270096364892977E-2</v>
      </c>
      <c r="FJ433" s="111">
        <f t="shared" si="820"/>
        <v>0.14419522352556258</v>
      </c>
      <c r="FK433" s="111">
        <f t="shared" si="820"/>
        <v>0.12013300667689102</v>
      </c>
      <c r="FL433" s="111">
        <f t="shared" si="820"/>
        <v>9.5422028347885809E-2</v>
      </c>
      <c r="FM433" s="111">
        <f t="shared" si="820"/>
        <v>0.13355504583895553</v>
      </c>
      <c r="FN433" s="111">
        <f t="shared" si="820"/>
        <v>0.16160293357860001</v>
      </c>
      <c r="FO433" s="111">
        <f t="shared" si="820"/>
        <v>0.11476748158384376</v>
      </c>
      <c r="FP433" s="111" t="str">
        <f t="shared" ref="FP433:FQ433" si="821">IF(FP381="","",FP381*1000)</f>
        <v/>
      </c>
      <c r="FQ433" s="1387" t="str">
        <f t="shared" si="821"/>
        <v/>
      </c>
      <c r="FR433" s="834">
        <f t="shared" ref="FR433:GL433" si="822">IF(FR381="","",FR381*1000)</f>
        <v>4.556291081853895E-2</v>
      </c>
      <c r="FS433" s="834">
        <f t="shared" si="822"/>
        <v>6.0823545802871568E-2</v>
      </c>
      <c r="FT433" s="834">
        <f t="shared" si="822"/>
        <v>8.9229929396825211E-2</v>
      </c>
      <c r="FU433" s="834">
        <f t="shared" si="822"/>
        <v>0.14174521733680512</v>
      </c>
      <c r="FV433" s="834">
        <f t="shared" si="822"/>
        <v>-2.4133926005418464E-2</v>
      </c>
      <c r="FW433" s="834">
        <f t="shared" si="822"/>
        <v>0.11683535079584005</v>
      </c>
      <c r="FX433" s="834">
        <f t="shared" si="822"/>
        <v>0.10176787737355232</v>
      </c>
      <c r="FY433" s="834">
        <f t="shared" si="822"/>
        <v>0.1668856115442485</v>
      </c>
      <c r="FZ433" s="834">
        <f t="shared" si="822"/>
        <v>-3.4428983081385346E-2</v>
      </c>
      <c r="GA433" s="834">
        <f t="shared" si="822"/>
        <v>-2.8135091440843078E-2</v>
      </c>
      <c r="GB433" s="834">
        <f t="shared" si="822"/>
        <v>0.10300587513941105</v>
      </c>
      <c r="GC433" s="834">
        <f t="shared" si="822"/>
        <v>-1.919082979508973E-2</v>
      </c>
      <c r="GD433" s="834">
        <f t="shared" si="822"/>
        <v>-1.823374261531753E-2</v>
      </c>
      <c r="GE433" s="834">
        <f t="shared" si="822"/>
        <v>2.12973556550012E-3</v>
      </c>
      <c r="GF433" s="834">
        <f t="shared" si="822"/>
        <v>6.7252757490631934E-2</v>
      </c>
      <c r="GG433" s="834">
        <f t="shared" si="822"/>
        <v>7.6892051740085066E-4</v>
      </c>
      <c r="GH433" s="834">
        <f t="shared" si="822"/>
        <v>-2.3847655917006078E-2</v>
      </c>
      <c r="GI433" s="834">
        <f t="shared" si="822"/>
        <v>0.13205642652055394</v>
      </c>
      <c r="GJ433" s="834">
        <f t="shared" si="822"/>
        <v>5.7985626468317363E-2</v>
      </c>
      <c r="GK433" s="834">
        <f t="shared" si="822"/>
        <v>0.14743135172351371</v>
      </c>
      <c r="GL433" s="834">
        <f t="shared" si="822"/>
        <v>3.6170644683275958E-2</v>
      </c>
      <c r="GM433" s="59">
        <f t="shared" si="820"/>
        <v>0.32006895086771425</v>
      </c>
      <c r="GN433" s="60">
        <f t="shared" si="820"/>
        <v>0.24839840448387698</v>
      </c>
      <c r="GO433" s="60">
        <f t="shared" si="820"/>
        <v>0.35544731986769879</v>
      </c>
      <c r="GP433" s="60">
        <f t="shared" si="820"/>
        <v>0.49661611910829667</v>
      </c>
      <c r="GQ433" s="60">
        <f t="shared" si="820"/>
        <v>0.31997118898970545</v>
      </c>
      <c r="GR433" s="60">
        <f t="shared" si="820"/>
        <v>0.56624300872353017</v>
      </c>
      <c r="GS433" s="60">
        <f t="shared" si="820"/>
        <v>0.5960678483442341</v>
      </c>
      <c r="GT433" s="60">
        <f t="shared" si="820"/>
        <v>0.35384127147307243</v>
      </c>
      <c r="GU433" s="60">
        <f t="shared" si="820"/>
        <v>0.52575941736914833</v>
      </c>
      <c r="GV433" s="60">
        <f t="shared" si="820"/>
        <v>0.19873711966502841</v>
      </c>
      <c r="GW433" s="60">
        <f t="shared" si="820"/>
        <v>0.28352737480980145</v>
      </c>
      <c r="GX433" s="60">
        <f t="shared" si="820"/>
        <v>0.57451611445395034</v>
      </c>
      <c r="GY433" s="60">
        <f t="shared" si="820"/>
        <v>0.39320070690107223</v>
      </c>
      <c r="GZ433" s="60" t="e">
        <f t="shared" ref="GZ433:HH433" si="823">IF(GZ381="","",GZ381*1000)</f>
        <v>#DIV/0!</v>
      </c>
      <c r="HA433" s="60">
        <f t="shared" si="823"/>
        <v>0.30223241659604627</v>
      </c>
      <c r="HB433" s="60">
        <f t="shared" si="823"/>
        <v>0.22373334592938829</v>
      </c>
      <c r="HC433" s="60">
        <f t="shared" si="823"/>
        <v>0.27471052872485652</v>
      </c>
      <c r="HD433" s="60">
        <f t="shared" si="823"/>
        <v>0.27161148538956897</v>
      </c>
      <c r="HE433" s="60">
        <f t="shared" si="823"/>
        <v>0.24369547351788071</v>
      </c>
      <c r="HF433" s="60">
        <f t="shared" si="823"/>
        <v>0.10785186395948698</v>
      </c>
      <c r="HG433" s="60" t="e">
        <f t="shared" si="823"/>
        <v>#DIV/0!</v>
      </c>
      <c r="HH433" s="60" t="e">
        <f t="shared" si="823"/>
        <v>#DIV/0!</v>
      </c>
      <c r="HI433" s="834">
        <f t="shared" si="718"/>
        <v>-8.6327688081188625E-2</v>
      </c>
    </row>
    <row r="434" spans="1:217" s="60" customFormat="1" x14ac:dyDescent="0.25">
      <c r="A434" s="66" t="s">
        <v>705</v>
      </c>
      <c r="B434" s="640"/>
      <c r="C434" s="937">
        <f t="shared" ref="C434:BA434" si="824">IF(C382="","",C382*1000)</f>
        <v>9.0439145812627917</v>
      </c>
      <c r="D434" s="94">
        <f t="shared" si="824"/>
        <v>5.8335167466462874</v>
      </c>
      <c r="E434" s="94">
        <f t="shared" si="824"/>
        <v>5.3108530939991638</v>
      </c>
      <c r="F434" s="94">
        <f t="shared" si="824"/>
        <v>3.3298859825237286</v>
      </c>
      <c r="G434" s="94">
        <f t="shared" si="824"/>
        <v>1.0173179364159319</v>
      </c>
      <c r="H434" s="874">
        <f t="shared" si="824"/>
        <v>5.9772101993207389</v>
      </c>
      <c r="I434" s="874">
        <f t="shared" si="824"/>
        <v>4.2293623966613616</v>
      </c>
      <c r="J434" s="874">
        <f t="shared" si="824"/>
        <v>2.2015686752129993</v>
      </c>
      <c r="K434" s="874">
        <f t="shared" si="824"/>
        <v>12.783867814481201</v>
      </c>
      <c r="L434" s="874">
        <f t="shared" si="824"/>
        <v>6.7423370098231388</v>
      </c>
      <c r="M434" s="94">
        <f t="shared" si="824"/>
        <v>1.4395010500105239</v>
      </c>
      <c r="N434" s="94">
        <f t="shared" si="824"/>
        <v>6.772727593258038</v>
      </c>
      <c r="O434" s="94">
        <f t="shared" si="824"/>
        <v>10.236736543274265</v>
      </c>
      <c r="P434" s="94">
        <f t="shared" si="824"/>
        <v>2.3344310829241079</v>
      </c>
      <c r="Q434" s="94">
        <f t="shared" si="824"/>
        <v>9.9694755134904511</v>
      </c>
      <c r="R434" s="94">
        <f t="shared" si="824"/>
        <v>2.0602272724779249</v>
      </c>
      <c r="S434" s="874">
        <f t="shared" si="824"/>
        <v>2.9433889823114545</v>
      </c>
      <c r="T434" s="1068">
        <f t="shared" si="824"/>
        <v>1.7249912688109132</v>
      </c>
      <c r="U434" s="874"/>
      <c r="V434" s="874"/>
      <c r="W434" s="874"/>
      <c r="X434" s="874"/>
      <c r="Y434" s="874"/>
      <c r="AF434" s="874"/>
      <c r="AG434" s="874"/>
      <c r="AH434" s="874"/>
      <c r="AI434" s="955">
        <f t="shared" si="824"/>
        <v>0.30428426503541928</v>
      </c>
      <c r="AJ434" s="878">
        <f t="shared" si="824"/>
        <v>1.5270894121081393</v>
      </c>
      <c r="AK434" s="878">
        <f t="shared" si="824"/>
        <v>0.82182915896026432</v>
      </c>
      <c r="AL434" s="878">
        <f t="shared" si="824"/>
        <v>0.73294012005599618</v>
      </c>
      <c r="AM434" s="878">
        <f t="shared" si="824"/>
        <v>1.3693563136833173</v>
      </c>
      <c r="AN434" s="1069">
        <f t="shared" si="824"/>
        <v>0.57873417180546272</v>
      </c>
      <c r="AO434" s="878"/>
      <c r="AP434" s="878"/>
      <c r="AQ434" s="878"/>
      <c r="AR434" s="878"/>
      <c r="AS434" s="878"/>
      <c r="AT434" s="953">
        <f t="shared" si="824"/>
        <v>4.4666096456168809</v>
      </c>
      <c r="AU434" s="874">
        <f t="shared" si="824"/>
        <v>11.300369618335431</v>
      </c>
      <c r="AV434" s="874">
        <f t="shared" si="824"/>
        <v>9.8185967762646555</v>
      </c>
      <c r="AW434" s="874">
        <f t="shared" si="824"/>
        <v>11.493106265471885</v>
      </c>
      <c r="AX434" s="874">
        <f t="shared" si="824"/>
        <v>10.071439233231592</v>
      </c>
      <c r="AY434" s="94">
        <f t="shared" si="824"/>
        <v>11.074577410089438</v>
      </c>
      <c r="AZ434" s="94">
        <f t="shared" si="824"/>
        <v>8.3664945127926895</v>
      </c>
      <c r="BA434" s="94">
        <f t="shared" si="824"/>
        <v>8.1422320361835698</v>
      </c>
      <c r="BB434" s="1070">
        <f t="shared" ref="BB434:CV434" si="825">IF(BB382="","",BB382*1000)</f>
        <v>9.0865809122207111</v>
      </c>
      <c r="BC434" s="94"/>
      <c r="BD434" s="94"/>
      <c r="BE434" s="94"/>
      <c r="BF434" s="94"/>
      <c r="BG434" s="94"/>
      <c r="BH434" s="93">
        <f t="shared" si="825"/>
        <v>9.1423210961055599</v>
      </c>
      <c r="BI434" s="94">
        <f t="shared" si="825"/>
        <v>8.0848001793436168</v>
      </c>
      <c r="BJ434" s="94">
        <f t="shared" si="825"/>
        <v>5.4123681572162363</v>
      </c>
      <c r="BK434" s="94">
        <f t="shared" si="825"/>
        <v>5.6421411080531891</v>
      </c>
      <c r="BL434" s="94">
        <f t="shared" si="825"/>
        <v>8.0859765724116457</v>
      </c>
      <c r="BM434" s="94">
        <f t="shared" si="708"/>
        <v>14.02775278087689</v>
      </c>
      <c r="BN434" s="1226">
        <f t="shared" si="708"/>
        <v>5.7109476805218664</v>
      </c>
      <c r="BO434" s="858"/>
      <c r="BP434" s="858"/>
      <c r="BQ434" s="858"/>
      <c r="BR434" s="858"/>
      <c r="BS434" s="1173"/>
      <c r="BT434" s="858"/>
      <c r="BU434" s="858"/>
      <c r="BV434" s="858"/>
      <c r="BW434" s="858"/>
      <c r="BX434" s="858"/>
      <c r="BY434" s="937">
        <f t="shared" si="825"/>
        <v>3.3325563810007228</v>
      </c>
      <c r="BZ434" s="94">
        <f t="shared" si="825"/>
        <v>1.8942489570784597</v>
      </c>
      <c r="CA434" s="94">
        <f t="shared" si="825"/>
        <v>1.7839248235973537</v>
      </c>
      <c r="CB434" s="94">
        <f t="shared" si="825"/>
        <v>1.6628048562021085</v>
      </c>
      <c r="CC434" s="1070">
        <f t="shared" si="825"/>
        <v>3.6094714490209072</v>
      </c>
      <c r="CD434" s="94"/>
      <c r="CE434" s="94"/>
      <c r="CF434" s="94"/>
      <c r="CG434" s="94"/>
      <c r="CH434" s="94"/>
      <c r="CI434" s="94"/>
      <c r="CJ434" s="94"/>
      <c r="CK434" s="93">
        <f t="shared" si="825"/>
        <v>0.55561093446857635</v>
      </c>
      <c r="CL434" s="94">
        <f t="shared" si="709"/>
        <v>18.570980151162725</v>
      </c>
      <c r="CM434" s="94">
        <f t="shared" si="825"/>
        <v>0.92576509818220798</v>
      </c>
      <c r="CN434" s="94">
        <f t="shared" si="825"/>
        <v>7.88063791332186</v>
      </c>
      <c r="CO434" s="1070">
        <f t="shared" si="825"/>
        <v>3.6296033436410964</v>
      </c>
      <c r="CP434" s="94"/>
      <c r="CQ434" s="94"/>
      <c r="CR434" s="94"/>
      <c r="CS434" s="94"/>
      <c r="CT434" s="94"/>
      <c r="CU434" s="93">
        <f t="shared" si="825"/>
        <v>1.6655530162598184</v>
      </c>
      <c r="CV434" s="94">
        <f t="shared" si="825"/>
        <v>0.12093423049560843</v>
      </c>
      <c r="CW434" s="94">
        <f t="shared" si="710"/>
        <v>4.062028964597876</v>
      </c>
      <c r="CX434" s="1070">
        <f t="shared" si="710"/>
        <v>0.94064205254126798</v>
      </c>
      <c r="DD434" s="979"/>
      <c r="DE434" s="858"/>
      <c r="DF434" s="858"/>
      <c r="DG434" s="858"/>
      <c r="DH434" s="858"/>
      <c r="DI434" s="858"/>
      <c r="DJ434" s="858"/>
      <c r="DK434" s="858"/>
      <c r="DL434" s="1120"/>
      <c r="DM434" s="858"/>
      <c r="DN434" s="858"/>
      <c r="DO434" s="858"/>
      <c r="DP434" s="858"/>
      <c r="DQ434" s="858"/>
      <c r="DR434" s="1006"/>
      <c r="DS434" s="858"/>
      <c r="DT434" s="858"/>
      <c r="DU434" s="858"/>
      <c r="DV434" s="858"/>
      <c r="DW434" s="858"/>
      <c r="DX434" s="1120"/>
      <c r="DY434" s="858"/>
      <c r="DZ434" s="858"/>
      <c r="EA434" s="858"/>
      <c r="EB434" s="858"/>
      <c r="EC434" s="858"/>
      <c r="ED434" s="93">
        <f t="shared" si="711"/>
        <v>5.6253904988985433</v>
      </c>
      <c r="EE434" s="858"/>
      <c r="EF434" s="858"/>
      <c r="EG434" s="858"/>
      <c r="EH434" s="858"/>
      <c r="EI434" s="858"/>
      <c r="EJ434" s="858"/>
      <c r="EK434" s="858"/>
      <c r="EL434" s="1120"/>
      <c r="EM434" s="858"/>
      <c r="EN434" s="858"/>
      <c r="ER434" s="1253"/>
      <c r="ES434" s="93">
        <f t="shared" si="712"/>
        <v>4.095658817204699E-2</v>
      </c>
      <c r="ET434" s="94">
        <f t="shared" si="712"/>
        <v>0.10048897206962153</v>
      </c>
      <c r="EU434" s="94">
        <f t="shared" si="712"/>
        <v>4.4655467034323326E-2</v>
      </c>
      <c r="EV434" s="94"/>
      <c r="EW434" s="1131"/>
      <c r="EX434" s="66" t="s">
        <v>705</v>
      </c>
      <c r="EY434" s="111">
        <f t="shared" ref="EY434" si="826">IF(EY382="","",EY382*1000)</f>
        <v>6.9080997541947804</v>
      </c>
      <c r="EZ434" s="111">
        <f t="shared" ref="EZ434:GY434" si="827">IF(EZ382="","",EZ382*1000)</f>
        <v>11.466923143409289</v>
      </c>
      <c r="FA434" s="111">
        <f t="shared" si="827"/>
        <v>5.0784168216151784</v>
      </c>
      <c r="FB434" s="111">
        <f t="shared" si="827"/>
        <v>10.156896406200266</v>
      </c>
      <c r="FC434" s="111">
        <f t="shared" si="827"/>
        <v>4.2617947846638993</v>
      </c>
      <c r="FD434" s="111">
        <f t="shared" si="827"/>
        <v>7.7303373230877321</v>
      </c>
      <c r="FE434" s="111">
        <f t="shared" si="827"/>
        <v>5.1515740031414543</v>
      </c>
      <c r="FF434" s="111">
        <f t="shared" si="827"/>
        <v>6.8826536845620732</v>
      </c>
      <c r="FG434" s="111">
        <f t="shared" si="827"/>
        <v>5.2910820266081977</v>
      </c>
      <c r="FH434" s="111">
        <f t="shared" si="827"/>
        <v>11.002804827194911</v>
      </c>
      <c r="FI434" s="111">
        <f t="shared" si="827"/>
        <v>6.9085501701970422</v>
      </c>
      <c r="FJ434" s="111">
        <f t="shared" si="827"/>
        <v>5.8136681032927813</v>
      </c>
      <c r="FK434" s="111">
        <f t="shared" si="827"/>
        <v>8.8920674854539001</v>
      </c>
      <c r="FL434" s="111">
        <f t="shared" si="827"/>
        <v>5.3613869454904926</v>
      </c>
      <c r="FM434" s="111">
        <f t="shared" si="827"/>
        <v>7.8279182032429739</v>
      </c>
      <c r="FN434" s="111">
        <f t="shared" si="827"/>
        <v>10.292426098037762</v>
      </c>
      <c r="FO434" s="111">
        <f t="shared" si="827"/>
        <v>7.8485070504854519</v>
      </c>
      <c r="FP434" s="111" t="str">
        <f t="shared" ref="FP434:FQ434" si="828">IF(FP382="","",FP382*1000)</f>
        <v/>
      </c>
      <c r="FQ434" s="1387" t="str">
        <f t="shared" si="828"/>
        <v/>
      </c>
      <c r="FR434" s="834">
        <f t="shared" ref="FR434:GL434" si="829">IF(FR382="","",FR382*1000)</f>
        <v>0.98635358229473757</v>
      </c>
      <c r="FS434" s="834">
        <f t="shared" si="829"/>
        <v>2.5807867090289465</v>
      </c>
      <c r="FT434" s="834">
        <f t="shared" si="829"/>
        <v>1.3202926050014976</v>
      </c>
      <c r="FU434" s="834">
        <f t="shared" si="829"/>
        <v>1.260492258984917</v>
      </c>
      <c r="FV434" s="834">
        <f t="shared" si="829"/>
        <v>1.2743088801464815</v>
      </c>
      <c r="FW434" s="834">
        <f t="shared" si="829"/>
        <v>2.9485846293175779</v>
      </c>
      <c r="FX434" s="834">
        <f t="shared" si="829"/>
        <v>3.560844841421225</v>
      </c>
      <c r="FY434" s="834">
        <f t="shared" si="829"/>
        <v>1.4934225158571151</v>
      </c>
      <c r="FZ434" s="834">
        <f t="shared" si="829"/>
        <v>3.5648353355226652</v>
      </c>
      <c r="GA434" s="834">
        <f t="shared" si="829"/>
        <v>1.2514402206379402</v>
      </c>
      <c r="GB434" s="834">
        <f t="shared" si="829"/>
        <v>2.2864355885782346</v>
      </c>
      <c r="GC434" s="834">
        <f t="shared" si="829"/>
        <v>7.6993106128229956</v>
      </c>
      <c r="GD434" s="834">
        <f t="shared" si="829"/>
        <v>7.2990340163332146</v>
      </c>
      <c r="GE434" s="834">
        <f t="shared" si="829"/>
        <v>2.9816680706382122</v>
      </c>
      <c r="GF434" s="834">
        <f t="shared" si="829"/>
        <v>3.1590068040474706</v>
      </c>
      <c r="GG434" s="834">
        <f t="shared" si="829"/>
        <v>4.5307289558626795</v>
      </c>
      <c r="GH434" s="834">
        <f t="shared" si="829"/>
        <v>2.117631460981805</v>
      </c>
      <c r="GI434" s="834">
        <f t="shared" si="829"/>
        <v>2.2921608905824811</v>
      </c>
      <c r="GJ434" s="834">
        <f t="shared" si="829"/>
        <v>1.2117991812868432</v>
      </c>
      <c r="GK434" s="834">
        <f t="shared" si="829"/>
        <v>1.0885392645941787</v>
      </c>
      <c r="GL434" s="834">
        <f t="shared" si="829"/>
        <v>1.6355461747132314</v>
      </c>
      <c r="GM434" s="59">
        <f t="shared" si="827"/>
        <v>5.3798057099872656</v>
      </c>
      <c r="GN434" s="60">
        <f t="shared" si="827"/>
        <v>4.9977333422009291</v>
      </c>
      <c r="GO434" s="60">
        <f t="shared" si="827"/>
        <v>5.1620212695783882</v>
      </c>
      <c r="GP434" s="60">
        <f t="shared" si="827"/>
        <v>12.943734565913704</v>
      </c>
      <c r="GQ434" s="60">
        <f t="shared" si="827"/>
        <v>6.2465726615576695</v>
      </c>
      <c r="GR434" s="60">
        <f t="shared" si="827"/>
        <v>9.8739811632088514</v>
      </c>
      <c r="GS434" s="60">
        <f t="shared" si="827"/>
        <v>13.132096824159714</v>
      </c>
      <c r="GT434" s="60">
        <f t="shared" si="827"/>
        <v>4.6725351873656855</v>
      </c>
      <c r="GU434" s="60">
        <f t="shared" si="827"/>
        <v>8.8273976355735755</v>
      </c>
      <c r="GV434" s="60">
        <f t="shared" si="827"/>
        <v>4.7285343749654416</v>
      </c>
      <c r="GW434" s="60">
        <f t="shared" si="827"/>
        <v>4.5868406006256599</v>
      </c>
      <c r="GX434" s="60">
        <f t="shared" si="827"/>
        <v>5.4571646842540886</v>
      </c>
      <c r="GY434" s="60">
        <f t="shared" si="827"/>
        <v>7.9841510900075914</v>
      </c>
      <c r="GZ434" s="60" t="e">
        <f t="shared" ref="GZ434:HH434" si="830">IF(GZ382="","",GZ382*1000)</f>
        <v>#DIV/0!</v>
      </c>
      <c r="HA434" s="60">
        <f t="shared" si="830"/>
        <v>7.4813762832647095</v>
      </c>
      <c r="HB434" s="60">
        <f t="shared" si="830"/>
        <v>4.1854009110883776</v>
      </c>
      <c r="HC434" s="60">
        <f t="shared" si="830"/>
        <v>5.2749767509396479</v>
      </c>
      <c r="HD434" s="60">
        <f t="shared" si="830"/>
        <v>3.8560328096603653</v>
      </c>
      <c r="HE434" s="60">
        <f t="shared" si="830"/>
        <v>2.2658324229826632</v>
      </c>
      <c r="HF434" s="60">
        <f t="shared" si="830"/>
        <v>0.84213722389106493</v>
      </c>
      <c r="HG434" s="60" t="e">
        <f t="shared" si="830"/>
        <v>#DIV/0!</v>
      </c>
      <c r="HH434" s="60" t="e">
        <f t="shared" si="830"/>
        <v>#DIV/0!</v>
      </c>
      <c r="HI434" s="834">
        <f t="shared" si="718"/>
        <v>13.399621885377325</v>
      </c>
    </row>
    <row r="435" spans="1:217" s="60" customFormat="1" x14ac:dyDescent="0.25">
      <c r="A435" s="66" t="s">
        <v>706</v>
      </c>
      <c r="B435" s="234"/>
      <c r="C435" s="937">
        <f t="shared" ref="C435:BA435" si="831">IF(C383="","",C383*1000)</f>
        <v>2.4495992467396168</v>
      </c>
      <c r="D435" s="94">
        <f t="shared" si="831"/>
        <v>5.5984054568232837</v>
      </c>
      <c r="E435" s="94">
        <f t="shared" si="831"/>
        <v>1.7071274720306913</v>
      </c>
      <c r="F435" s="94">
        <f t="shared" si="831"/>
        <v>2.0043791239659812</v>
      </c>
      <c r="G435" s="94">
        <f t="shared" si="831"/>
        <v>0.56919485955015592</v>
      </c>
      <c r="H435" s="874">
        <f t="shared" si="831"/>
        <v>1.7584746270837617</v>
      </c>
      <c r="I435" s="874">
        <f t="shared" si="831"/>
        <v>2.1161707194365191</v>
      </c>
      <c r="J435" s="874">
        <f t="shared" si="831"/>
        <v>1.6380468271762298</v>
      </c>
      <c r="K435" s="874">
        <f t="shared" si="831"/>
        <v>1.4799889532651616</v>
      </c>
      <c r="L435" s="874">
        <f t="shared" si="831"/>
        <v>1.4485249113588099</v>
      </c>
      <c r="M435" s="94">
        <f t="shared" si="831"/>
        <v>1.7310388152816014</v>
      </c>
      <c r="N435" s="94">
        <f t="shared" si="831"/>
        <v>1.7166665898069735</v>
      </c>
      <c r="O435" s="94">
        <f t="shared" si="831"/>
        <v>2.0578865208449284</v>
      </c>
      <c r="P435" s="94">
        <f t="shared" si="831"/>
        <v>0.96495529769660227</v>
      </c>
      <c r="Q435" s="94">
        <f t="shared" si="831"/>
        <v>1.3546959098197768</v>
      </c>
      <c r="R435" s="94">
        <f t="shared" si="831"/>
        <v>0.74951342916721786</v>
      </c>
      <c r="S435" s="874">
        <f t="shared" si="831"/>
        <v>1.9580733751497588</v>
      </c>
      <c r="T435" s="1068">
        <f t="shared" si="831"/>
        <v>0.54918700915268026</v>
      </c>
      <c r="U435" s="874"/>
      <c r="V435" s="874"/>
      <c r="W435" s="874"/>
      <c r="X435" s="874"/>
      <c r="Y435" s="874"/>
      <c r="AF435" s="874"/>
      <c r="AG435" s="874"/>
      <c r="AH435" s="874"/>
      <c r="AI435" s="955">
        <f t="shared" si="831"/>
        <v>1.3731574637211252</v>
      </c>
      <c r="AJ435" s="878">
        <f t="shared" si="831"/>
        <v>1.0225824862017232</v>
      </c>
      <c r="AK435" s="878">
        <f t="shared" si="831"/>
        <v>1.8300843430379508</v>
      </c>
      <c r="AL435" s="878">
        <f t="shared" si="831"/>
        <v>0.77711126582619527</v>
      </c>
      <c r="AM435" s="878">
        <f t="shared" si="831"/>
        <v>1.2967047180234605</v>
      </c>
      <c r="AN435" s="1069">
        <f t="shared" si="831"/>
        <v>0.74552355873492493</v>
      </c>
      <c r="AO435" s="878"/>
      <c r="AP435" s="878"/>
      <c r="AQ435" s="878"/>
      <c r="AR435" s="878"/>
      <c r="AS435" s="878"/>
      <c r="AT435" s="953">
        <f t="shared" si="831"/>
        <v>1.5910368528871497</v>
      </c>
      <c r="AU435" s="874">
        <f t="shared" si="831"/>
        <v>1.8878854103955409</v>
      </c>
      <c r="AV435" s="874">
        <f t="shared" si="831"/>
        <v>3.2910079125089924</v>
      </c>
      <c r="AW435" s="874">
        <f t="shared" si="831"/>
        <v>3.3053109599146833</v>
      </c>
      <c r="AX435" s="874">
        <f t="shared" si="831"/>
        <v>2.015144479692426</v>
      </c>
      <c r="AY435" s="94">
        <f t="shared" si="831"/>
        <v>3.4188764765020849</v>
      </c>
      <c r="AZ435" s="94">
        <f t="shared" si="831"/>
        <v>2.6133202345350925</v>
      </c>
      <c r="BA435" s="94">
        <f t="shared" si="831"/>
        <v>1.4914442251273325</v>
      </c>
      <c r="BB435" s="1070">
        <f t="shared" ref="BB435:CV435" si="832">IF(BB383="","",BB383*1000)</f>
        <v>2.2715786004603893</v>
      </c>
      <c r="BC435" s="94"/>
      <c r="BD435" s="94"/>
      <c r="BE435" s="94"/>
      <c r="BF435" s="94"/>
      <c r="BG435" s="94"/>
      <c r="BH435" s="93">
        <f t="shared" si="832"/>
        <v>2.9396096398843752</v>
      </c>
      <c r="BI435" s="94">
        <f t="shared" si="832"/>
        <v>1.7917282930431084</v>
      </c>
      <c r="BJ435" s="94">
        <f t="shared" si="832"/>
        <v>1.3409606343478548</v>
      </c>
      <c r="BK435" s="94">
        <f t="shared" si="832"/>
        <v>1.7049953038052126</v>
      </c>
      <c r="BL435" s="94">
        <f t="shared" si="832"/>
        <v>1.5902542894101599</v>
      </c>
      <c r="BM435" s="94">
        <f t="shared" si="708"/>
        <v>1.6892926347162174</v>
      </c>
      <c r="BN435" s="1226">
        <f t="shared" si="708"/>
        <v>1.1677988170732483</v>
      </c>
      <c r="BO435" s="858"/>
      <c r="BP435" s="858"/>
      <c r="BQ435" s="858"/>
      <c r="BR435" s="858"/>
      <c r="BS435" s="1173"/>
      <c r="BT435" s="858"/>
      <c r="BU435" s="858"/>
      <c r="BV435" s="858"/>
      <c r="BW435" s="858"/>
      <c r="BX435" s="858"/>
      <c r="BY435" s="937">
        <f t="shared" si="832"/>
        <v>0.46042594155886185</v>
      </c>
      <c r="BZ435" s="94">
        <f t="shared" si="832"/>
        <v>0.3526555166492546</v>
      </c>
      <c r="CA435" s="94">
        <f t="shared" si="832"/>
        <v>0.78487911953578915</v>
      </c>
      <c r="CB435" s="94">
        <f t="shared" si="832"/>
        <v>0.50818463194524577</v>
      </c>
      <c r="CC435" s="1070">
        <f t="shared" si="832"/>
        <v>0.76274097945177388</v>
      </c>
      <c r="CD435" s="94"/>
      <c r="CE435" s="94"/>
      <c r="CF435" s="94"/>
      <c r="CG435" s="94"/>
      <c r="CH435" s="94"/>
      <c r="CI435" s="94"/>
      <c r="CJ435" s="94"/>
      <c r="CK435" s="93">
        <f t="shared" si="832"/>
        <v>0.49455041345319517</v>
      </c>
      <c r="CL435" s="94">
        <f t="shared" si="709"/>
        <v>5.4944117302504631</v>
      </c>
      <c r="CM435" s="94">
        <f t="shared" si="832"/>
        <v>0.50737934316077071</v>
      </c>
      <c r="CN435" s="94">
        <f t="shared" si="832"/>
        <v>0.86065908645785827</v>
      </c>
      <c r="CO435" s="1070">
        <f t="shared" si="832"/>
        <v>0.44870809421159119</v>
      </c>
      <c r="CP435" s="94"/>
      <c r="CQ435" s="94"/>
      <c r="CR435" s="94"/>
      <c r="CS435" s="94"/>
      <c r="CT435" s="94"/>
      <c r="CU435" s="93">
        <f t="shared" si="832"/>
        <v>22.453624893475457</v>
      </c>
      <c r="CV435" s="94">
        <f t="shared" si="832"/>
        <v>21.330880586300545</v>
      </c>
      <c r="CW435" s="94">
        <f t="shared" si="710"/>
        <v>27.781203797469498</v>
      </c>
      <c r="CX435" s="1070">
        <f t="shared" si="710"/>
        <v>68.611070721608812</v>
      </c>
      <c r="DD435" s="979"/>
      <c r="DE435" s="858"/>
      <c r="DF435" s="858"/>
      <c r="DG435" s="858"/>
      <c r="DH435" s="858"/>
      <c r="DI435" s="858"/>
      <c r="DJ435" s="858"/>
      <c r="DK435" s="858"/>
      <c r="DL435" s="1120"/>
      <c r="DM435" s="858"/>
      <c r="DN435" s="858"/>
      <c r="DO435" s="858"/>
      <c r="DP435" s="858"/>
      <c r="DQ435" s="858"/>
      <c r="DR435" s="1006"/>
      <c r="DS435" s="858"/>
      <c r="DT435" s="858"/>
      <c r="DU435" s="858"/>
      <c r="DV435" s="858"/>
      <c r="DW435" s="858"/>
      <c r="DX435" s="1120"/>
      <c r="DY435" s="858"/>
      <c r="DZ435" s="858"/>
      <c r="EA435" s="858"/>
      <c r="EB435" s="858"/>
      <c r="EC435" s="858"/>
      <c r="ED435" s="93">
        <f t="shared" si="711"/>
        <v>2.1817572064428323</v>
      </c>
      <c r="EE435" s="858"/>
      <c r="EF435" s="858"/>
      <c r="EG435" s="858"/>
      <c r="EH435" s="858"/>
      <c r="EI435" s="858"/>
      <c r="EJ435" s="858"/>
      <c r="EK435" s="858"/>
      <c r="EL435" s="1120"/>
      <c r="EM435" s="858"/>
      <c r="EN435" s="858"/>
      <c r="ER435" s="1253"/>
      <c r="ES435" s="93">
        <f t="shared" si="712"/>
        <v>14.081946898873749</v>
      </c>
      <c r="ET435" s="94">
        <f t="shared" si="712"/>
        <v>37.050048371531219</v>
      </c>
      <c r="EU435" s="94">
        <f t="shared" si="712"/>
        <v>4.918161108400807</v>
      </c>
      <c r="EV435" s="94"/>
      <c r="EW435" s="1131"/>
      <c r="EX435" s="66" t="s">
        <v>706</v>
      </c>
      <c r="EY435" s="111">
        <f t="shared" ref="EY435" si="833">IF(EY383="","",EY383*1000)</f>
        <v>3.5198414154187074</v>
      </c>
      <c r="EZ435" s="111">
        <f t="shared" ref="EZ435:GY435" si="834">IF(EZ383="","",EZ383*1000)</f>
        <v>5.157595899739241</v>
      </c>
      <c r="FA435" s="111">
        <f t="shared" si="834"/>
        <v>3.3092163502483953</v>
      </c>
      <c r="FB435" s="111">
        <f t="shared" si="834"/>
        <v>8.7454529354781823</v>
      </c>
      <c r="FC435" s="111">
        <f t="shared" si="834"/>
        <v>2.0926675553684042</v>
      </c>
      <c r="FD435" s="111">
        <f t="shared" si="834"/>
        <v>2.8026197016552863</v>
      </c>
      <c r="FE435" s="111">
        <f t="shared" si="834"/>
        <v>10.072539749685056</v>
      </c>
      <c r="FF435" s="111">
        <f t="shared" si="834"/>
        <v>2.4906186699353348</v>
      </c>
      <c r="FG435" s="111">
        <f t="shared" si="834"/>
        <v>2.017336425364864</v>
      </c>
      <c r="FH435" s="111">
        <f t="shared" si="834"/>
        <v>4.6047994069066895</v>
      </c>
      <c r="FI435" s="111">
        <f t="shared" si="834"/>
        <v>3.1682941148072366</v>
      </c>
      <c r="FJ435" s="111">
        <f t="shared" si="834"/>
        <v>2.6939769585665849</v>
      </c>
      <c r="FK435" s="111">
        <f t="shared" si="834"/>
        <v>3.4342825308347735</v>
      </c>
      <c r="FL435" s="111">
        <f t="shared" si="834"/>
        <v>3.0129347066405261</v>
      </c>
      <c r="FM435" s="111">
        <f t="shared" si="834"/>
        <v>2.7391725317559681</v>
      </c>
      <c r="FN435" s="111">
        <f t="shared" si="834"/>
        <v>3.448930873443834</v>
      </c>
      <c r="FO435" s="111">
        <f t="shared" si="834"/>
        <v>3.1654844902365338</v>
      </c>
      <c r="FP435" s="111" t="str">
        <f t="shared" ref="FP435:FQ435" si="835">IF(FP383="","",FP383*1000)</f>
        <v/>
      </c>
      <c r="FQ435" s="1387" t="str">
        <f t="shared" si="835"/>
        <v/>
      </c>
      <c r="FR435" s="834">
        <f t="shared" ref="FR435:GL435" si="836">IF(FR383="","",FR383*1000)</f>
        <v>0.61834570546084122</v>
      </c>
      <c r="FS435" s="834">
        <f t="shared" si="836"/>
        <v>1.5400315090484007</v>
      </c>
      <c r="FT435" s="834">
        <f t="shared" si="836"/>
        <v>1.0555070713480308</v>
      </c>
      <c r="FU435" s="834">
        <f t="shared" si="836"/>
        <v>0.72091811024522867</v>
      </c>
      <c r="FV435" s="834" t="str">
        <f t="shared" si="836"/>
        <v/>
      </c>
      <c r="FW435" s="834">
        <f t="shared" si="836"/>
        <v>1.0442346832004494</v>
      </c>
      <c r="FX435" s="834">
        <f t="shared" si="836"/>
        <v>0.48071905100491819</v>
      </c>
      <c r="FY435" s="834">
        <f t="shared" si="836"/>
        <v>0.53327610246285639</v>
      </c>
      <c r="FZ435" s="834">
        <f t="shared" si="836"/>
        <v>0.91861219520189197</v>
      </c>
      <c r="GA435" s="834">
        <f t="shared" si="836"/>
        <v>0.46422150804503814</v>
      </c>
      <c r="GB435" s="834">
        <f t="shared" si="836"/>
        <v>0.61147908800271467</v>
      </c>
      <c r="GC435" s="834">
        <f t="shared" si="836"/>
        <v>1.2631351981871957</v>
      </c>
      <c r="GD435" s="834">
        <f t="shared" si="836"/>
        <v>1.1379548085553031</v>
      </c>
      <c r="GE435" s="834">
        <f t="shared" si="836"/>
        <v>0.47370712481680738</v>
      </c>
      <c r="GF435" s="834">
        <f t="shared" si="836"/>
        <v>0.62117129834269613</v>
      </c>
      <c r="GG435" s="834">
        <f t="shared" si="836"/>
        <v>1.3445383591024742</v>
      </c>
      <c r="GH435" s="834">
        <f t="shared" si="836"/>
        <v>0.52372789561089028</v>
      </c>
      <c r="GI435" s="834">
        <f t="shared" si="836"/>
        <v>1.432632652488119</v>
      </c>
      <c r="GJ435" s="834">
        <f t="shared" si="836"/>
        <v>2.2339761602425798</v>
      </c>
      <c r="GK435" s="834">
        <f t="shared" si="836"/>
        <v>0.80476199640628865</v>
      </c>
      <c r="GL435" s="834">
        <f t="shared" si="836"/>
        <v>1.0210465337031023</v>
      </c>
      <c r="GM435" s="59">
        <f t="shared" si="834"/>
        <v>3.7463309686782962</v>
      </c>
      <c r="GN435" s="60">
        <f t="shared" si="834"/>
        <v>2.2985607406178956</v>
      </c>
      <c r="GO435" s="60">
        <f t="shared" si="834"/>
        <v>5.9168010365358112</v>
      </c>
      <c r="GP435" s="60">
        <f t="shared" si="834"/>
        <v>4.3450130270436</v>
      </c>
      <c r="GQ435" s="60">
        <f t="shared" si="834"/>
        <v>2.1392651330325698</v>
      </c>
      <c r="GR435" s="60">
        <f t="shared" si="834"/>
        <v>5.0425837488374983</v>
      </c>
      <c r="GS435" s="60">
        <f t="shared" si="834"/>
        <v>5.1061061286827307</v>
      </c>
      <c r="GT435" s="60">
        <f t="shared" si="834"/>
        <v>5.1523113209142597</v>
      </c>
      <c r="GU435" s="60">
        <f t="shared" si="834"/>
        <v>4.7916041520593096</v>
      </c>
      <c r="GV435" s="60">
        <f t="shared" si="834"/>
        <v>1.1714859958854853</v>
      </c>
      <c r="GW435" s="60">
        <f t="shared" si="834"/>
        <v>2.6466188183073838</v>
      </c>
      <c r="GX435" s="60">
        <f t="shared" si="834"/>
        <v>3.2398597029715259</v>
      </c>
      <c r="GY435" s="60">
        <f t="shared" si="834"/>
        <v>3.3029366204826127</v>
      </c>
      <c r="GZ435" s="60" t="e">
        <f t="shared" ref="GZ435:HH435" si="837">IF(GZ383="","",GZ383*1000)</f>
        <v>#DIV/0!</v>
      </c>
      <c r="HA435" s="60">
        <f t="shared" si="837"/>
        <v>6.3761067593963663</v>
      </c>
      <c r="HB435" s="60">
        <f t="shared" si="837"/>
        <v>5.4126821071788731</v>
      </c>
      <c r="HC435" s="60">
        <f t="shared" si="837"/>
        <v>4.1557802804676003</v>
      </c>
      <c r="HD435" s="60">
        <f t="shared" si="837"/>
        <v>6.1841769612063411</v>
      </c>
      <c r="HE435" s="60">
        <f t="shared" si="837"/>
        <v>5.9057249416519735</v>
      </c>
      <c r="HF435" s="60">
        <f t="shared" si="837"/>
        <v>1.2756346306042525</v>
      </c>
      <c r="HG435" s="60" t="e">
        <f t="shared" si="837"/>
        <v>#DIV/0!</v>
      </c>
      <c r="HH435" s="60" t="e">
        <f t="shared" si="837"/>
        <v>#DIV/0!</v>
      </c>
      <c r="HI435" s="834">
        <f t="shared" si="718"/>
        <v>2.2627562918688198</v>
      </c>
    </row>
    <row r="436" spans="1:217" s="60" customFormat="1" x14ac:dyDescent="0.25">
      <c r="A436" s="66" t="s">
        <v>707</v>
      </c>
      <c r="B436" s="580"/>
      <c r="C436" s="937">
        <f t="shared" ref="C436:BA436" si="838">IF(C384="","",C384*1000)</f>
        <v>4.9333470354385058</v>
      </c>
      <c r="D436" s="94">
        <f t="shared" si="838"/>
        <v>4.106247461211229</v>
      </c>
      <c r="E436" s="94">
        <f t="shared" si="838"/>
        <v>0.76692958213717544</v>
      </c>
      <c r="F436" s="94">
        <f t="shared" si="838"/>
        <v>2.5414949402098506</v>
      </c>
      <c r="G436" s="94">
        <f t="shared" si="838"/>
        <v>0.54413394766574608</v>
      </c>
      <c r="H436" s="874">
        <f t="shared" si="838"/>
        <v>1.9084528823262368</v>
      </c>
      <c r="I436" s="874">
        <f t="shared" si="838"/>
        <v>3.1597567314133719</v>
      </c>
      <c r="J436" s="874">
        <f t="shared" si="838"/>
        <v>1.7701405549171694</v>
      </c>
      <c r="K436" s="874">
        <f t="shared" si="838"/>
        <v>2.9689619637671525</v>
      </c>
      <c r="L436" s="874">
        <f t="shared" si="838"/>
        <v>1.2552357068382296</v>
      </c>
      <c r="M436" s="94">
        <f t="shared" si="838"/>
        <v>1.9957134612223431</v>
      </c>
      <c r="N436" s="94">
        <f t="shared" si="838"/>
        <v>1.7835083607148976</v>
      </c>
      <c r="O436" s="94">
        <f t="shared" si="838"/>
        <v>1.1829713869069229</v>
      </c>
      <c r="P436" s="94">
        <f t="shared" si="838"/>
        <v>1.6452095958138788</v>
      </c>
      <c r="Q436" s="94">
        <f t="shared" si="838"/>
        <v>0.70147621979558894</v>
      </c>
      <c r="R436" s="94">
        <f t="shared" si="838"/>
        <v>1.643077623859839</v>
      </c>
      <c r="S436" s="874">
        <f t="shared" si="838"/>
        <v>1.3272568375235863</v>
      </c>
      <c r="T436" s="1068">
        <f t="shared" si="838"/>
        <v>0.51455668836907331</v>
      </c>
      <c r="U436" s="874"/>
      <c r="V436" s="874"/>
      <c r="W436" s="874"/>
      <c r="X436" s="874"/>
      <c r="Y436" s="874"/>
      <c r="AF436" s="874"/>
      <c r="AG436" s="874"/>
      <c r="AH436" s="874"/>
      <c r="AI436" s="955">
        <f t="shared" si="838"/>
        <v>8.8442071524377308</v>
      </c>
      <c r="AJ436" s="878">
        <f t="shared" si="838"/>
        <v>0.387951180621666</v>
      </c>
      <c r="AK436" s="878">
        <f t="shared" si="838"/>
        <v>12.104928551919127</v>
      </c>
      <c r="AL436" s="878">
        <f t="shared" si="838"/>
        <v>5.6506664024085982</v>
      </c>
      <c r="AM436" s="878">
        <f t="shared" si="838"/>
        <v>0.44835469567415226</v>
      </c>
      <c r="AN436" s="1069">
        <f t="shared" si="838"/>
        <v>5.8059056014277823</v>
      </c>
      <c r="AO436" s="878"/>
      <c r="AP436" s="878"/>
      <c r="AQ436" s="878"/>
      <c r="AR436" s="878"/>
      <c r="AS436" s="878"/>
      <c r="AT436" s="953">
        <f t="shared" si="838"/>
        <v>0.80307260470189423</v>
      </c>
      <c r="AU436" s="874">
        <f t="shared" si="838"/>
        <v>0.34750303249889336</v>
      </c>
      <c r="AV436" s="874">
        <f t="shared" si="838"/>
        <v>0.37864332102338549</v>
      </c>
      <c r="AW436" s="874">
        <f t="shared" si="838"/>
        <v>0.70224237351017504</v>
      </c>
      <c r="AX436" s="874">
        <f t="shared" si="838"/>
        <v>0.78623887978857732</v>
      </c>
      <c r="AY436" s="94">
        <f t="shared" si="838"/>
        <v>0.5385098889681722</v>
      </c>
      <c r="AZ436" s="94">
        <f t="shared" si="838"/>
        <v>0.54967559743128935</v>
      </c>
      <c r="BA436" s="94">
        <f t="shared" si="838"/>
        <v>0.75831917064113452</v>
      </c>
      <c r="BB436" s="1070">
        <f t="shared" ref="BB436:CV436" si="839">IF(BB384="","",BB384*1000)</f>
        <v>0.8341222336926275</v>
      </c>
      <c r="BC436" s="94"/>
      <c r="BD436" s="94"/>
      <c r="BE436" s="94"/>
      <c r="BF436" s="94"/>
      <c r="BG436" s="94"/>
      <c r="BH436" s="93">
        <f t="shared" si="839"/>
        <v>1.6412345963233994</v>
      </c>
      <c r="BI436" s="94">
        <f t="shared" si="839"/>
        <v>0.73302264135446715</v>
      </c>
      <c r="BJ436" s="94">
        <f t="shared" si="839"/>
        <v>0.94504421993171384</v>
      </c>
      <c r="BK436" s="94">
        <f t="shared" si="839"/>
        <v>0.63496714715098479</v>
      </c>
      <c r="BL436" s="94">
        <f t="shared" si="839"/>
        <v>0.59703504869260815</v>
      </c>
      <c r="BM436" s="94">
        <f t="shared" si="708"/>
        <v>1.1749294784414501</v>
      </c>
      <c r="BN436" s="1226">
        <f t="shared" si="708"/>
        <v>0.69450835264478172</v>
      </c>
      <c r="BO436" s="858"/>
      <c r="BP436" s="858"/>
      <c r="BQ436" s="858"/>
      <c r="BR436" s="858"/>
      <c r="BS436" s="1173"/>
      <c r="BT436" s="858"/>
      <c r="BU436" s="858"/>
      <c r="BV436" s="858"/>
      <c r="BW436" s="858"/>
      <c r="BX436" s="858"/>
      <c r="BY436" s="937">
        <f t="shared" si="839"/>
        <v>1.2901922331546236</v>
      </c>
      <c r="BZ436" s="94">
        <f t="shared" si="839"/>
        <v>0.90147695520159676</v>
      </c>
      <c r="CA436" s="94">
        <f t="shared" si="839"/>
        <v>0.87528912993809072</v>
      </c>
      <c r="CB436" s="94">
        <f t="shared" si="839"/>
        <v>1.0655047779424394</v>
      </c>
      <c r="CC436" s="1070">
        <f t="shared" si="839"/>
        <v>2.2499767846674907</v>
      </c>
      <c r="CD436" s="94"/>
      <c r="CE436" s="94"/>
      <c r="CF436" s="94"/>
      <c r="CG436" s="94"/>
      <c r="CH436" s="94"/>
      <c r="CI436" s="94"/>
      <c r="CJ436" s="94"/>
      <c r="CK436" s="93">
        <f t="shared" si="839"/>
        <v>0.1075684219001264</v>
      </c>
      <c r="CL436" s="94">
        <f t="shared" si="709"/>
        <v>0.59137730756430329</v>
      </c>
      <c r="CM436" s="94">
        <f t="shared" si="839"/>
        <v>0.34158356653315897</v>
      </c>
      <c r="CN436" s="94">
        <f t="shared" si="839"/>
        <v>7.2798969770879129E-2</v>
      </c>
      <c r="CO436" s="1070">
        <f t="shared" si="839"/>
        <v>0.27382397781973755</v>
      </c>
      <c r="CP436" s="94"/>
      <c r="CQ436" s="94"/>
      <c r="CR436" s="94"/>
      <c r="CS436" s="94"/>
      <c r="CT436" s="94"/>
      <c r="CU436" s="93">
        <f t="shared" si="839"/>
        <v>13.482333014017648</v>
      </c>
      <c r="CV436" s="94">
        <f t="shared" si="839"/>
        <v>1.1387689621989976</v>
      </c>
      <c r="CW436" s="94">
        <f t="shared" si="710"/>
        <v>15.503341530250363</v>
      </c>
      <c r="CX436" s="1070">
        <f t="shared" si="710"/>
        <v>7.7558051157520111</v>
      </c>
      <c r="DD436" s="979"/>
      <c r="DE436" s="858"/>
      <c r="DF436" s="858"/>
      <c r="DG436" s="858"/>
      <c r="DH436" s="858"/>
      <c r="DI436" s="858"/>
      <c r="DJ436" s="858"/>
      <c r="DK436" s="858"/>
      <c r="DL436" s="1120"/>
      <c r="DM436" s="858"/>
      <c r="DN436" s="858"/>
      <c r="DO436" s="858"/>
      <c r="DP436" s="858"/>
      <c r="DQ436" s="858"/>
      <c r="DR436" s="1006"/>
      <c r="DS436" s="858"/>
      <c r="DT436" s="858"/>
      <c r="DU436" s="858"/>
      <c r="DV436" s="858"/>
      <c r="DW436" s="858"/>
      <c r="DX436" s="1120"/>
      <c r="DY436" s="858"/>
      <c r="DZ436" s="858"/>
      <c r="EA436" s="858"/>
      <c r="EB436" s="858"/>
      <c r="EC436" s="858"/>
      <c r="ED436" s="93">
        <f t="shared" si="711"/>
        <v>0.56136506611158032</v>
      </c>
      <c r="EE436" s="858"/>
      <c r="EF436" s="858"/>
      <c r="EG436" s="858"/>
      <c r="EH436" s="858"/>
      <c r="EI436" s="858"/>
      <c r="EJ436" s="858"/>
      <c r="EK436" s="858"/>
      <c r="EL436" s="1120"/>
      <c r="EM436" s="858"/>
      <c r="EN436" s="858"/>
      <c r="ER436" s="1253"/>
      <c r="ES436" s="93">
        <f t="shared" si="712"/>
        <v>0.18593037323561964</v>
      </c>
      <c r="ET436" s="94">
        <f t="shared" si="712"/>
        <v>0.28470044074876821</v>
      </c>
      <c r="EU436" s="94">
        <f t="shared" si="712"/>
        <v>9.0888272187465591E-2</v>
      </c>
      <c r="EV436" s="94"/>
      <c r="EW436" s="1131"/>
      <c r="EX436" s="66" t="s">
        <v>707</v>
      </c>
      <c r="EY436" s="111">
        <f t="shared" ref="EY436" si="840">IF(EY384="","",EY384*1000)</f>
        <v>40.188315293573353</v>
      </c>
      <c r="EZ436" s="111">
        <f t="shared" ref="EZ436:GY436" si="841">IF(EZ384="","",EZ384*1000)</f>
        <v>67.255199745793945</v>
      </c>
      <c r="FA436" s="111">
        <f t="shared" si="841"/>
        <v>54.690264944501962</v>
      </c>
      <c r="FB436" s="111">
        <f t="shared" si="841"/>
        <v>30.886124468272822</v>
      </c>
      <c r="FC436" s="111">
        <f t="shared" si="841"/>
        <v>31.222167351829704</v>
      </c>
      <c r="FD436" s="111">
        <f t="shared" si="841"/>
        <v>52.039363360724259</v>
      </c>
      <c r="FE436" s="111">
        <f t="shared" si="841"/>
        <v>13.006965502020236</v>
      </c>
      <c r="FF436" s="111">
        <f t="shared" si="841"/>
        <v>73.470336012058496</v>
      </c>
      <c r="FG436" s="111">
        <f t="shared" si="841"/>
        <v>58.000460910334048</v>
      </c>
      <c r="FH436" s="111">
        <f t="shared" si="841"/>
        <v>59.967206364294888</v>
      </c>
      <c r="FI436" s="111">
        <f t="shared" si="841"/>
        <v>62.648521729159526</v>
      </c>
      <c r="FJ436" s="111">
        <f t="shared" si="841"/>
        <v>67.086261678054086</v>
      </c>
      <c r="FK436" s="111">
        <f t="shared" si="841"/>
        <v>78.746748992958302</v>
      </c>
      <c r="FL436" s="111">
        <f t="shared" si="841"/>
        <v>61.542519936437607</v>
      </c>
      <c r="FM436" s="111">
        <f t="shared" si="841"/>
        <v>56.798736265026854</v>
      </c>
      <c r="FN436" s="111">
        <f t="shared" si="841"/>
        <v>61.436954095411373</v>
      </c>
      <c r="FO436" s="111">
        <f t="shared" si="841"/>
        <v>73.836596061517</v>
      </c>
      <c r="FP436" s="111" t="str">
        <f t="shared" ref="FP436:FQ436" si="842">IF(FP384="","",FP384*1000)</f>
        <v/>
      </c>
      <c r="FQ436" s="1387" t="str">
        <f t="shared" si="842"/>
        <v/>
      </c>
      <c r="FR436" s="834">
        <f t="shared" ref="FR436:GL436" si="843">IF(FR384="","",FR384*1000)</f>
        <v>1.4503691344319452</v>
      </c>
      <c r="FS436" s="834">
        <f t="shared" si="843"/>
        <v>4.2286274034370255</v>
      </c>
      <c r="FT436" s="834">
        <f t="shared" si="843"/>
        <v>5.1840176740424768</v>
      </c>
      <c r="FU436" s="834">
        <f t="shared" si="843"/>
        <v>3.4771891348530675</v>
      </c>
      <c r="FV436" s="834" t="str">
        <f t="shared" si="843"/>
        <v/>
      </c>
      <c r="FW436" s="834">
        <f t="shared" si="843"/>
        <v>4.1238981730395787</v>
      </c>
      <c r="FX436" s="834">
        <f t="shared" si="843"/>
        <v>13.434453217156584</v>
      </c>
      <c r="FY436" s="834">
        <f t="shared" si="843"/>
        <v>1.5250329987751756</v>
      </c>
      <c r="FZ436" s="834">
        <f t="shared" si="843"/>
        <v>6.084533358466202</v>
      </c>
      <c r="GA436" s="834">
        <f t="shared" si="843"/>
        <v>0.76103369411947175</v>
      </c>
      <c r="GB436" s="834">
        <f t="shared" si="843"/>
        <v>3.6255709782995194</v>
      </c>
      <c r="GC436" s="834">
        <f t="shared" si="843"/>
        <v>29.139636927826221</v>
      </c>
      <c r="GD436" s="834">
        <f t="shared" si="843"/>
        <v>21.133621672020425</v>
      </c>
      <c r="GE436" s="834">
        <f t="shared" si="843"/>
        <v>10.208117384666965</v>
      </c>
      <c r="GF436" s="834">
        <f t="shared" si="843"/>
        <v>6.0019016725634478</v>
      </c>
      <c r="GG436" s="834">
        <f t="shared" si="843"/>
        <v>9.4686088684272054</v>
      </c>
      <c r="GH436" s="834">
        <f t="shared" si="843"/>
        <v>4.7756786858896128</v>
      </c>
      <c r="GI436" s="834">
        <f t="shared" si="843"/>
        <v>11.974393449747879</v>
      </c>
      <c r="GJ436" s="834">
        <f t="shared" si="843"/>
        <v>2.2326355046149371</v>
      </c>
      <c r="GK436" s="834">
        <f t="shared" si="843"/>
        <v>1.7303822593784586</v>
      </c>
      <c r="GL436" s="834">
        <f t="shared" si="843"/>
        <v>1.6460206319448123</v>
      </c>
      <c r="GM436" s="59">
        <f t="shared" si="841"/>
        <v>13.60058105707698</v>
      </c>
      <c r="GN436" s="60">
        <f t="shared" si="841"/>
        <v>14.408858018495105</v>
      </c>
      <c r="GO436" s="60">
        <f t="shared" si="841"/>
        <v>14.505755361244809</v>
      </c>
      <c r="GP436" s="60">
        <f t="shared" si="841"/>
        <v>30.986209712966399</v>
      </c>
      <c r="GQ436" s="60">
        <f t="shared" si="841"/>
        <v>15.732669686447505</v>
      </c>
      <c r="GR436" s="60">
        <f t="shared" si="841"/>
        <v>29.135484782315746</v>
      </c>
      <c r="GS436" s="60">
        <f t="shared" si="841"/>
        <v>40.045558330389106</v>
      </c>
      <c r="GT436" s="60">
        <f t="shared" si="841"/>
        <v>14.922943110958499</v>
      </c>
      <c r="GU436" s="60">
        <f t="shared" si="841"/>
        <v>39.495612770845561</v>
      </c>
      <c r="GV436" s="60">
        <f t="shared" si="841"/>
        <v>10.999395283319208</v>
      </c>
      <c r="GW436" s="60">
        <f t="shared" si="841"/>
        <v>8.1165273543080989</v>
      </c>
      <c r="GX436" s="60">
        <f t="shared" si="841"/>
        <v>13.914096877610303</v>
      </c>
      <c r="GY436" s="60">
        <f t="shared" si="841"/>
        <v>20.023430678278377</v>
      </c>
      <c r="GZ436" s="60" t="e">
        <f t="shared" ref="GZ436:HH436" si="844">IF(GZ384="","",GZ384*1000)</f>
        <v>#DIV/0!</v>
      </c>
      <c r="HA436" s="60">
        <f t="shared" si="844"/>
        <v>14.149510364852523</v>
      </c>
      <c r="HB436" s="60">
        <f t="shared" si="844"/>
        <v>10.189472371956874</v>
      </c>
      <c r="HC436" s="60">
        <f t="shared" si="844"/>
        <v>12.479084942978245</v>
      </c>
      <c r="HD436" s="60">
        <f t="shared" si="844"/>
        <v>13.886160619887209</v>
      </c>
      <c r="HE436" s="60">
        <f t="shared" si="844"/>
        <v>8.0234373416674369</v>
      </c>
      <c r="HF436" s="60">
        <f t="shared" si="844"/>
        <v>1.8305134928862981</v>
      </c>
      <c r="HG436" s="60" t="e">
        <f t="shared" si="844"/>
        <v>#DIV/0!</v>
      </c>
      <c r="HH436" s="60" t="e">
        <f t="shared" si="844"/>
        <v>#DIV/0!</v>
      </c>
      <c r="HI436" s="834">
        <f t="shared" si="718"/>
        <v>12.586399041854991</v>
      </c>
    </row>
    <row r="437" spans="1:217" s="60" customFormat="1" x14ac:dyDescent="0.25">
      <c r="A437" s="66" t="s">
        <v>708</v>
      </c>
      <c r="B437" s="580"/>
      <c r="C437" s="937">
        <f t="shared" ref="C437:BA437" si="845">IF(C385="","",C385*1000)</f>
        <v>1.1043528283320705</v>
      </c>
      <c r="D437" s="94">
        <f t="shared" si="845"/>
        <v>1.3772202314271449</v>
      </c>
      <c r="E437" s="94">
        <f t="shared" si="845"/>
        <v>1.0738252520981473</v>
      </c>
      <c r="F437" s="94">
        <f t="shared" si="845"/>
        <v>0.98403335382605317</v>
      </c>
      <c r="G437" s="94">
        <f t="shared" si="845"/>
        <v>0.35737714467907489</v>
      </c>
      <c r="H437" s="874">
        <f t="shared" si="845"/>
        <v>0.7621606396957521</v>
      </c>
      <c r="I437" s="874">
        <f t="shared" si="845"/>
        <v>0.35229457626715877</v>
      </c>
      <c r="J437" s="874">
        <f t="shared" si="845"/>
        <v>0.27296252302709723</v>
      </c>
      <c r="K437" s="874">
        <f t="shared" si="845"/>
        <v>1.0163878113183678</v>
      </c>
      <c r="L437" s="874">
        <f t="shared" si="845"/>
        <v>1.1293202559276592</v>
      </c>
      <c r="M437" s="94">
        <f t="shared" si="845"/>
        <v>1.1335729834719952</v>
      </c>
      <c r="N437" s="94">
        <f t="shared" si="845"/>
        <v>0.49405144024710473</v>
      </c>
      <c r="O437" s="94">
        <f t="shared" si="845"/>
        <v>0.43891049677310501</v>
      </c>
      <c r="P437" s="94">
        <f t="shared" si="845"/>
        <v>1.033800389001029</v>
      </c>
      <c r="Q437" s="94">
        <f t="shared" si="845"/>
        <v>0.35139971102590917</v>
      </c>
      <c r="R437" s="94">
        <f t="shared" si="845"/>
        <v>0.99240002522975557</v>
      </c>
      <c r="S437" s="874">
        <f t="shared" si="845"/>
        <v>3.1563511806213214</v>
      </c>
      <c r="T437" s="1068">
        <f t="shared" si="845"/>
        <v>1.152451083285845</v>
      </c>
      <c r="U437" s="874"/>
      <c r="V437" s="874"/>
      <c r="W437" s="874"/>
      <c r="X437" s="874"/>
      <c r="Y437" s="874"/>
      <c r="AF437" s="874"/>
      <c r="AG437" s="874"/>
      <c r="AH437" s="874"/>
      <c r="AI437" s="955">
        <f t="shared" si="845"/>
        <v>4.5741037044836927</v>
      </c>
      <c r="AJ437" s="878">
        <f t="shared" si="845"/>
        <v>0.19233214062890583</v>
      </c>
      <c r="AK437" s="878">
        <f t="shared" si="845"/>
        <v>7.2425202408503182</v>
      </c>
      <c r="AL437" s="878">
        <f t="shared" si="845"/>
        <v>3.3656139009465886</v>
      </c>
      <c r="AM437" s="878">
        <f t="shared" si="845"/>
        <v>0.16204728316337882</v>
      </c>
      <c r="AN437" s="1069">
        <f t="shared" si="845"/>
        <v>3.6772779505274227</v>
      </c>
      <c r="AO437" s="878"/>
      <c r="AP437" s="878"/>
      <c r="AQ437" s="878"/>
      <c r="AR437" s="878"/>
      <c r="AS437" s="878"/>
      <c r="AT437" s="953">
        <f t="shared" si="845"/>
        <v>0.76630864537627652</v>
      </c>
      <c r="AU437" s="874">
        <f t="shared" si="845"/>
        <v>0.57545987109496344</v>
      </c>
      <c r="AV437" s="874">
        <f t="shared" si="845"/>
        <v>0.17938086817113957</v>
      </c>
      <c r="AW437" s="874">
        <f t="shared" si="845"/>
        <v>0.20713646962794269</v>
      </c>
      <c r="AX437" s="874">
        <f t="shared" si="845"/>
        <v>0.17189954127416268</v>
      </c>
      <c r="AY437" s="94">
        <f t="shared" si="845"/>
        <v>0.25477370819963185</v>
      </c>
      <c r="AZ437" s="94">
        <f t="shared" si="845"/>
        <v>0.23603312764724171</v>
      </c>
      <c r="BA437" s="94">
        <f t="shared" si="845"/>
        <v>0.27663398961054164</v>
      </c>
      <c r="BB437" s="1070">
        <f t="shared" ref="BB437:CV437" si="846">IF(BB385="","",BB385*1000)</f>
        <v>0.69525573656447126</v>
      </c>
      <c r="BC437" s="94"/>
      <c r="BD437" s="94"/>
      <c r="BE437" s="94"/>
      <c r="BF437" s="94"/>
      <c r="BG437" s="94"/>
      <c r="BH437" s="93">
        <f t="shared" si="846"/>
        <v>0.3621464426501475</v>
      </c>
      <c r="BI437" s="94">
        <f t="shared" si="846"/>
        <v>0.28382498027752556</v>
      </c>
      <c r="BJ437" s="94">
        <f t="shared" si="846"/>
        <v>0.31859386260226996</v>
      </c>
      <c r="BK437" s="94">
        <f t="shared" si="846"/>
        <v>0.22132886763333937</v>
      </c>
      <c r="BL437" s="94">
        <f t="shared" si="846"/>
        <v>0.8437525638361989</v>
      </c>
      <c r="BM437" s="94">
        <f t="shared" si="708"/>
        <v>0.3944130684597279</v>
      </c>
      <c r="BN437" s="1226">
        <f t="shared" si="708"/>
        <v>0.2774857588749422</v>
      </c>
      <c r="BO437" s="858"/>
      <c r="BP437" s="858"/>
      <c r="BQ437" s="858"/>
      <c r="BR437" s="858"/>
      <c r="BS437" s="1173"/>
      <c r="BT437" s="858"/>
      <c r="BU437" s="858"/>
      <c r="BV437" s="858"/>
      <c r="BW437" s="858"/>
      <c r="BX437" s="858"/>
      <c r="BY437" s="937">
        <f t="shared" si="846"/>
        <v>1.0910199272453698</v>
      </c>
      <c r="BZ437" s="94">
        <f t="shared" si="846"/>
        <v>0.76330072975968088</v>
      </c>
      <c r="CA437" s="94">
        <f t="shared" si="846"/>
        <v>0.9490404592631515</v>
      </c>
      <c r="CB437" s="94">
        <f t="shared" si="846"/>
        <v>1.0450018666579002</v>
      </c>
      <c r="CC437" s="1070">
        <f t="shared" si="846"/>
        <v>1.5073722109084304</v>
      </c>
      <c r="CD437" s="94"/>
      <c r="CE437" s="94"/>
      <c r="CF437" s="94"/>
      <c r="CG437" s="94"/>
      <c r="CH437" s="94"/>
      <c r="CI437" s="94"/>
      <c r="CJ437" s="94"/>
      <c r="CK437" s="93">
        <f t="shared" si="846"/>
        <v>3.6665159392083618E-2</v>
      </c>
      <c r="CL437" s="94">
        <f t="shared" si="709"/>
        <v>5.3010826496622747E-2</v>
      </c>
      <c r="CM437" s="94">
        <f t="shared" si="846"/>
        <v>0.15416938625697477</v>
      </c>
      <c r="CN437" s="94">
        <f t="shared" si="846"/>
        <v>2.8631646226203008E-2</v>
      </c>
      <c r="CO437" s="1070">
        <f t="shared" si="846"/>
        <v>0.19422429816487508</v>
      </c>
      <c r="CP437" s="94"/>
      <c r="CQ437" s="94"/>
      <c r="CR437" s="94"/>
      <c r="CS437" s="94"/>
      <c r="CT437" s="94"/>
      <c r="CU437" s="93">
        <f t="shared" si="846"/>
        <v>3.0138233462647492</v>
      </c>
      <c r="CV437" s="94">
        <f t="shared" si="846"/>
        <v>0.2818842489025149</v>
      </c>
      <c r="CW437" s="94">
        <f t="shared" si="710"/>
        <v>2.3286832597104525</v>
      </c>
      <c r="CX437" s="1070">
        <f t="shared" si="710"/>
        <v>0.46809064662148808</v>
      </c>
      <c r="DD437" s="979"/>
      <c r="DE437" s="858"/>
      <c r="DF437" s="858"/>
      <c r="DG437" s="858"/>
      <c r="DH437" s="858"/>
      <c r="DI437" s="858"/>
      <c r="DJ437" s="858"/>
      <c r="DK437" s="858"/>
      <c r="DL437" s="1120"/>
      <c r="DM437" s="858"/>
      <c r="DN437" s="858"/>
      <c r="DO437" s="858"/>
      <c r="DP437" s="858"/>
      <c r="DQ437" s="858"/>
      <c r="DR437" s="1006"/>
      <c r="DS437" s="858"/>
      <c r="DT437" s="858"/>
      <c r="DU437" s="858"/>
      <c r="DV437" s="858"/>
      <c r="DW437" s="858"/>
      <c r="DX437" s="1120"/>
      <c r="DY437" s="858"/>
      <c r="DZ437" s="858"/>
      <c r="EA437" s="858"/>
      <c r="EB437" s="858"/>
      <c r="EC437" s="858"/>
      <c r="ED437" s="93">
        <f t="shared" si="711"/>
        <v>0.79017379702721624</v>
      </c>
      <c r="EE437" s="858"/>
      <c r="EF437" s="858"/>
      <c r="EG437" s="858"/>
      <c r="EH437" s="858"/>
      <c r="EI437" s="858"/>
      <c r="EJ437" s="858"/>
      <c r="EK437" s="858"/>
      <c r="EL437" s="1120"/>
      <c r="EM437" s="858"/>
      <c r="EN437" s="858"/>
      <c r="ER437" s="1253"/>
      <c r="ES437" s="93">
        <f t="shared" si="712"/>
        <v>5.1290939969947068E-2</v>
      </c>
      <c r="ET437" s="94">
        <f t="shared" si="712"/>
        <v>0.11395145746998095</v>
      </c>
      <c r="EU437" s="94">
        <f t="shared" si="712"/>
        <v>3.5935509556675689E-2</v>
      </c>
      <c r="EV437" s="94"/>
      <c r="EW437" s="1131"/>
      <c r="EX437" s="66" t="s">
        <v>708</v>
      </c>
      <c r="EY437" s="111">
        <f t="shared" ref="EY437" si="847">IF(EY385="","",EY385*1000)</f>
        <v>10.883438822653842</v>
      </c>
      <c r="EZ437" s="111">
        <f t="shared" ref="EZ437:GY437" si="848">IF(EZ385="","",EZ385*1000)</f>
        <v>26.923973609244943</v>
      </c>
      <c r="FA437" s="111">
        <f t="shared" si="848"/>
        <v>18.279134254972234</v>
      </c>
      <c r="FB437" s="111">
        <f t="shared" si="848"/>
        <v>9.9453594655401112</v>
      </c>
      <c r="FC437" s="111">
        <f t="shared" si="848"/>
        <v>10.504821964234054</v>
      </c>
      <c r="FD437" s="111">
        <f t="shared" si="848"/>
        <v>16.329337626867733</v>
      </c>
      <c r="FE437" s="111">
        <f t="shared" si="848"/>
        <v>2.8104946268151236</v>
      </c>
      <c r="FF437" s="111">
        <f t="shared" si="848"/>
        <v>25.309259710824918</v>
      </c>
      <c r="FG437" s="111">
        <f t="shared" si="848"/>
        <v>21.669147200917603</v>
      </c>
      <c r="FH437" s="111">
        <f t="shared" si="848"/>
        <v>22.986330484974836</v>
      </c>
      <c r="FI437" s="111">
        <f t="shared" si="848"/>
        <v>18.319723760663273</v>
      </c>
      <c r="FJ437" s="111">
        <f t="shared" si="848"/>
        <v>23.662894531694583</v>
      </c>
      <c r="FK437" s="111">
        <f t="shared" si="848"/>
        <v>25.795203218779225</v>
      </c>
      <c r="FL437" s="111">
        <f t="shared" si="848"/>
        <v>17.313408533174503</v>
      </c>
      <c r="FM437" s="111">
        <f t="shared" si="848"/>
        <v>18.129988607934557</v>
      </c>
      <c r="FN437" s="111">
        <f t="shared" si="848"/>
        <v>15.226662832613666</v>
      </c>
      <c r="FO437" s="111">
        <f t="shared" si="848"/>
        <v>25.617551698462215</v>
      </c>
      <c r="FP437" s="111" t="str">
        <f t="shared" ref="FP437:FQ437" si="849">IF(FP385="","",FP385*1000)</f>
        <v/>
      </c>
      <c r="FQ437" s="1387" t="str">
        <f t="shared" si="849"/>
        <v/>
      </c>
      <c r="FR437" s="834">
        <f t="shared" ref="FR437:GL437" si="850">IF(FR385="","",FR385*1000)</f>
        <v>1.4064100842933436</v>
      </c>
      <c r="FS437" s="834">
        <f t="shared" si="850"/>
        <v>2.7105620771865544</v>
      </c>
      <c r="FT437" s="834">
        <f t="shared" si="850"/>
        <v>3.1274883175772397</v>
      </c>
      <c r="FU437" s="834">
        <f t="shared" si="850"/>
        <v>2.1106156237750673</v>
      </c>
      <c r="FV437" s="834" t="str">
        <f t="shared" si="850"/>
        <v/>
      </c>
      <c r="FW437" s="834">
        <f t="shared" si="850"/>
        <v>2.3847304365796775</v>
      </c>
      <c r="FX437" s="834">
        <f t="shared" si="850"/>
        <v>6.3012749727073514</v>
      </c>
      <c r="FY437" s="834">
        <f t="shared" si="850"/>
        <v>1.421690892790336</v>
      </c>
      <c r="FZ437" s="834">
        <f t="shared" si="850"/>
        <v>2.7110826223295774</v>
      </c>
      <c r="GA437" s="834">
        <f t="shared" si="850"/>
        <v>0.43528320342712978</v>
      </c>
      <c r="GB437" s="834">
        <f t="shared" si="850"/>
        <v>2.4459023547887835</v>
      </c>
      <c r="GC437" s="834">
        <f t="shared" si="850"/>
        <v>15.768285671582699</v>
      </c>
      <c r="GD437" s="834">
        <f t="shared" si="850"/>
        <v>12.103344795549811</v>
      </c>
      <c r="GE437" s="834">
        <f t="shared" si="850"/>
        <v>5.5832583543569561</v>
      </c>
      <c r="GF437" s="834">
        <f t="shared" si="850"/>
        <v>2.1589485508726383</v>
      </c>
      <c r="GG437" s="834">
        <f t="shared" si="850"/>
        <v>3.6789826165764121</v>
      </c>
      <c r="GH437" s="834">
        <f t="shared" si="850"/>
        <v>1.9556832570725058</v>
      </c>
      <c r="GI437" s="834">
        <f t="shared" si="850"/>
        <v>6.2162495467555523</v>
      </c>
      <c r="GJ437" s="834">
        <f t="shared" si="850"/>
        <v>1.2992247244317323</v>
      </c>
      <c r="GK437" s="834">
        <f t="shared" si="850"/>
        <v>1.6564722190295029</v>
      </c>
      <c r="GL437" s="834">
        <f t="shared" si="850"/>
        <v>1.5329241025782816</v>
      </c>
      <c r="GM437" s="59">
        <f t="shared" si="848"/>
        <v>7.1910852188545604</v>
      </c>
      <c r="GN437" s="60">
        <f t="shared" si="848"/>
        <v>7.9572160744347373</v>
      </c>
      <c r="GO437" s="60">
        <f t="shared" si="848"/>
        <v>6.966552694597488</v>
      </c>
      <c r="GP437" s="60">
        <f t="shared" si="848"/>
        <v>14.640866854227083</v>
      </c>
      <c r="GQ437" s="60">
        <f t="shared" si="848"/>
        <v>8.6358694419198212</v>
      </c>
      <c r="GR437" s="60">
        <f t="shared" si="848"/>
        <v>16.92956532202399</v>
      </c>
      <c r="GS437" s="60">
        <f t="shared" si="848"/>
        <v>22.507736802162064</v>
      </c>
      <c r="GT437" s="60">
        <f t="shared" si="848"/>
        <v>6.7924712856997891</v>
      </c>
      <c r="GU437" s="60">
        <f t="shared" si="848"/>
        <v>18.243551324864828</v>
      </c>
      <c r="GV437" s="60">
        <f t="shared" si="848"/>
        <v>5.8336343477821959</v>
      </c>
      <c r="GW437" s="60">
        <f t="shared" si="848"/>
        <v>5.2535663681880429</v>
      </c>
      <c r="GX437" s="60">
        <f t="shared" si="848"/>
        <v>7.9262037005979904</v>
      </c>
      <c r="GY437" s="60">
        <f t="shared" si="848"/>
        <v>10.203395363864606</v>
      </c>
      <c r="GZ437" s="60" t="e">
        <f t="shared" ref="GZ437:HH437" si="851">IF(GZ385="","",GZ385*1000)</f>
        <v>#DIV/0!</v>
      </c>
      <c r="HA437" s="60">
        <f t="shared" si="851"/>
        <v>7.0220854610657311</v>
      </c>
      <c r="HB437" s="60">
        <f t="shared" si="851"/>
        <v>3.9462273806003942</v>
      </c>
      <c r="HC437" s="60">
        <f t="shared" si="851"/>
        <v>6.259710073944504</v>
      </c>
      <c r="HD437" s="60">
        <f t="shared" si="851"/>
        <v>6.4190056039223409</v>
      </c>
      <c r="HE437" s="60">
        <f t="shared" si="851"/>
        <v>4.5968042400470033</v>
      </c>
      <c r="HF437" s="60">
        <f t="shared" si="851"/>
        <v>0.9885240837057333</v>
      </c>
      <c r="HG437" s="60" t="e">
        <f t="shared" si="851"/>
        <v>#DIV/0!</v>
      </c>
      <c r="HH437" s="60" t="e">
        <f t="shared" si="851"/>
        <v>#DIV/0!</v>
      </c>
      <c r="HI437" s="834">
        <f t="shared" si="718"/>
        <v>10.732704801037094</v>
      </c>
    </row>
    <row r="438" spans="1:217" s="60" customFormat="1" x14ac:dyDescent="0.25">
      <c r="A438" s="66" t="s">
        <v>709</v>
      </c>
      <c r="B438" s="234"/>
      <c r="C438" s="937">
        <f t="shared" ref="C438:BA438" si="852">IF(C386="","",C386*1000)</f>
        <v>18.78542066705003</v>
      </c>
      <c r="D438" s="94">
        <f t="shared" si="852"/>
        <v>14.684433875233845</v>
      </c>
      <c r="E438" s="94">
        <f t="shared" si="852"/>
        <v>3.491430930265675</v>
      </c>
      <c r="F438" s="94">
        <f t="shared" si="852"/>
        <v>9.1118811764503516</v>
      </c>
      <c r="G438" s="94">
        <f t="shared" si="852"/>
        <v>3.0756277332253457</v>
      </c>
      <c r="H438" s="874">
        <f t="shared" si="852"/>
        <v>7.7001299620881376</v>
      </c>
      <c r="I438" s="874">
        <f t="shared" si="852"/>
        <v>6.6343647240907568</v>
      </c>
      <c r="J438" s="874">
        <f t="shared" si="852"/>
        <v>7.3205717893564488</v>
      </c>
      <c r="K438" s="874">
        <f t="shared" si="852"/>
        <v>4.3553364385836835</v>
      </c>
      <c r="L438" s="874">
        <f t="shared" si="852"/>
        <v>5.4703609998182232</v>
      </c>
      <c r="M438" s="94">
        <f t="shared" si="852"/>
        <v>7.3920245766167003</v>
      </c>
      <c r="N438" s="94">
        <f t="shared" si="852"/>
        <v>9.1571083246066127</v>
      </c>
      <c r="O438" s="94">
        <f t="shared" si="852"/>
        <v>11.243177848620569</v>
      </c>
      <c r="P438" s="94">
        <f t="shared" si="852"/>
        <v>7.547756242130446</v>
      </c>
      <c r="Q438" s="94">
        <f t="shared" si="852"/>
        <v>6.0053830796937122</v>
      </c>
      <c r="R438" s="94">
        <f t="shared" si="852"/>
        <v>9.5781544507761627</v>
      </c>
      <c r="S438" s="874">
        <f t="shared" si="852"/>
        <v>5.7885930707740609</v>
      </c>
      <c r="T438" s="1068">
        <f t="shared" si="852"/>
        <v>2.8836810480551942</v>
      </c>
      <c r="U438" s="874"/>
      <c r="V438" s="874"/>
      <c r="W438" s="874"/>
      <c r="X438" s="874"/>
      <c r="Y438" s="874"/>
      <c r="AF438" s="874"/>
      <c r="AG438" s="874"/>
      <c r="AH438" s="874"/>
      <c r="AI438" s="955">
        <f t="shared" si="852"/>
        <v>20.372379084871721</v>
      </c>
      <c r="AJ438" s="878">
        <f t="shared" si="852"/>
        <v>23.535319759050939</v>
      </c>
      <c r="AK438" s="878">
        <f t="shared" si="852"/>
        <v>24.544261766506562</v>
      </c>
      <c r="AL438" s="878">
        <f t="shared" si="852"/>
        <v>8.9895064680554402</v>
      </c>
      <c r="AM438" s="878">
        <f t="shared" si="852"/>
        <v>27.987950228601935</v>
      </c>
      <c r="AN438" s="1069">
        <f t="shared" si="852"/>
        <v>9.4682539983629308</v>
      </c>
      <c r="AO438" s="878"/>
      <c r="AP438" s="878"/>
      <c r="AQ438" s="878"/>
      <c r="AR438" s="878"/>
      <c r="AS438" s="878"/>
      <c r="AT438" s="953">
        <f t="shared" si="852"/>
        <v>3.6987729439472963</v>
      </c>
      <c r="AU438" s="874">
        <f t="shared" si="852"/>
        <v>1.8580752547844506</v>
      </c>
      <c r="AV438" s="874">
        <f t="shared" si="852"/>
        <v>18.317078207313479</v>
      </c>
      <c r="AW438" s="874">
        <f t="shared" si="852"/>
        <v>11.062375375457393</v>
      </c>
      <c r="AX438" s="874">
        <f t="shared" si="852"/>
        <v>10.8590614993107</v>
      </c>
      <c r="AY438" s="94">
        <f t="shared" si="852"/>
        <v>19.091670350246496</v>
      </c>
      <c r="AZ438" s="94">
        <f t="shared" si="852"/>
        <v>13.618512149698628</v>
      </c>
      <c r="BA438" s="94">
        <f t="shared" si="852"/>
        <v>7.1576768945504208</v>
      </c>
      <c r="BB438" s="1070">
        <f t="shared" ref="BB438:CV438" si="853">IF(BB386="","",BB386*1000)</f>
        <v>5.5757696111812294</v>
      </c>
      <c r="BC438" s="94"/>
      <c r="BD438" s="94"/>
      <c r="BE438" s="94"/>
      <c r="BF438" s="94"/>
      <c r="BG438" s="94"/>
      <c r="BH438" s="93">
        <f t="shared" si="853"/>
        <v>8.5555266319236107</v>
      </c>
      <c r="BI438" s="94">
        <f t="shared" si="853"/>
        <v>4.6978570740014982</v>
      </c>
      <c r="BJ438" s="94">
        <f t="shared" si="853"/>
        <v>5.8591537182189057</v>
      </c>
      <c r="BK438" s="94">
        <f t="shared" si="853"/>
        <v>7.9613260744099534</v>
      </c>
      <c r="BL438" s="94">
        <f t="shared" si="853"/>
        <v>6.6478814445194612</v>
      </c>
      <c r="BM438" s="94">
        <f t="shared" si="853"/>
        <v>7.4254929172264053</v>
      </c>
      <c r="BN438" s="1226">
        <f t="shared" si="853"/>
        <v>3.913590466566895</v>
      </c>
      <c r="BO438" s="858"/>
      <c r="BP438" s="858"/>
      <c r="BQ438" s="858"/>
      <c r="BR438" s="858"/>
      <c r="BS438" s="1173"/>
      <c r="BT438" s="858"/>
      <c r="BU438" s="858"/>
      <c r="BV438" s="858"/>
      <c r="BW438" s="858"/>
      <c r="BX438" s="858"/>
      <c r="BY438" s="937">
        <f t="shared" si="853"/>
        <v>5.3450858413646971</v>
      </c>
      <c r="BZ438" s="94">
        <f t="shared" si="853"/>
        <v>3.9983010355123856</v>
      </c>
      <c r="CA438" s="94">
        <f t="shared" si="853"/>
        <v>5.1924113092197235</v>
      </c>
      <c r="CB438" s="94">
        <f t="shared" si="853"/>
        <v>4.2413624716997207</v>
      </c>
      <c r="CC438" s="1070">
        <f t="shared" si="853"/>
        <v>8.83331044112375</v>
      </c>
      <c r="CD438" s="94"/>
      <c r="CE438" s="94"/>
      <c r="CF438" s="94"/>
      <c r="CG438" s="94"/>
      <c r="CH438" s="94"/>
      <c r="CI438" s="94"/>
      <c r="CJ438" s="94"/>
      <c r="CK438" s="93">
        <f t="shared" si="853"/>
        <v>3.3298328529659296</v>
      </c>
      <c r="CL438" s="94">
        <f t="shared" si="709"/>
        <v>35.459925284417118</v>
      </c>
      <c r="CM438" s="94">
        <f t="shared" si="853"/>
        <v>6.5352252509836593</v>
      </c>
      <c r="CN438" s="94">
        <f t="shared" si="853"/>
        <v>11.525893093541926</v>
      </c>
      <c r="CO438" s="1070">
        <f t="shared" si="853"/>
        <v>8.1679553650839871</v>
      </c>
      <c r="CP438" s="94"/>
      <c r="CQ438" s="94"/>
      <c r="CR438" s="94"/>
      <c r="CS438" s="94"/>
      <c r="CT438" s="94"/>
      <c r="CU438" s="93">
        <f t="shared" si="853"/>
        <v>41.559664403556795</v>
      </c>
      <c r="CV438" s="94">
        <f t="shared" si="853"/>
        <v>2.3823281042763838</v>
      </c>
      <c r="CW438" s="94">
        <f t="shared" ref="CW438:CX457" si="854">IF(CW386="","",CW386*1000)</f>
        <v>46.757184635921298</v>
      </c>
      <c r="CX438" s="1070">
        <f t="shared" si="854"/>
        <v>14.691471868143582</v>
      </c>
      <c r="DD438" s="979"/>
      <c r="DE438" s="858"/>
      <c r="DF438" s="858"/>
      <c r="DG438" s="858"/>
      <c r="DH438" s="858"/>
      <c r="DI438" s="858"/>
      <c r="DJ438" s="858"/>
      <c r="DK438" s="858"/>
      <c r="DL438" s="1120"/>
      <c r="DM438" s="858"/>
      <c r="DN438" s="858"/>
      <c r="DO438" s="858"/>
      <c r="DP438" s="858"/>
      <c r="DQ438" s="858"/>
      <c r="DR438" s="1006"/>
      <c r="DS438" s="858"/>
      <c r="DT438" s="858"/>
      <c r="DU438" s="858"/>
      <c r="DV438" s="858"/>
      <c r="DW438" s="858"/>
      <c r="DX438" s="1120"/>
      <c r="DY438" s="858"/>
      <c r="DZ438" s="858"/>
      <c r="EA438" s="858"/>
      <c r="EB438" s="858"/>
      <c r="EC438" s="858"/>
      <c r="ED438" s="93">
        <f t="shared" si="711"/>
        <v>4.3333219333891142</v>
      </c>
      <c r="EE438" s="858"/>
      <c r="EF438" s="858"/>
      <c r="EG438" s="858"/>
      <c r="EH438" s="858"/>
      <c r="EI438" s="858"/>
      <c r="EJ438" s="858"/>
      <c r="EK438" s="858"/>
      <c r="EL438" s="1120"/>
      <c r="EM438" s="858"/>
      <c r="EN438" s="858"/>
      <c r="ER438" s="1253"/>
      <c r="ES438" s="93">
        <f t="shared" ref="ES438:EU457" si="855">IF(ES386="","",ES386*1000)</f>
        <v>2.082424760624491</v>
      </c>
      <c r="ET438" s="94">
        <f t="shared" si="855"/>
        <v>2.1447121974055374</v>
      </c>
      <c r="EU438" s="94">
        <f t="shared" si="855"/>
        <v>1.0342126067463899</v>
      </c>
      <c r="EV438" s="94"/>
      <c r="EW438" s="1131"/>
      <c r="EX438" s="66" t="s">
        <v>709</v>
      </c>
      <c r="EY438" s="111">
        <f t="shared" ref="EY438" si="856">IF(EY386="","",EY386*1000)</f>
        <v>102.03898810472741</v>
      </c>
      <c r="EZ438" s="111">
        <f t="shared" ref="EZ438:GY438" si="857">IF(EZ386="","",EZ386*1000)</f>
        <v>215.18665312647019</v>
      </c>
      <c r="FA438" s="111">
        <f t="shared" si="857"/>
        <v>105.55207999837526</v>
      </c>
      <c r="FB438" s="111">
        <f t="shared" si="857"/>
        <v>140.34767934215679</v>
      </c>
      <c r="FC438" s="111">
        <f t="shared" si="857"/>
        <v>66.415808840772939</v>
      </c>
      <c r="FD438" s="111">
        <f t="shared" si="857"/>
        <v>134.01963004128052</v>
      </c>
      <c r="FE438" s="111">
        <f t="shared" si="857"/>
        <v>85.898218562385068</v>
      </c>
      <c r="FF438" s="111">
        <f t="shared" si="857"/>
        <v>109.81369895999501</v>
      </c>
      <c r="FG438" s="111">
        <f t="shared" si="857"/>
        <v>114.72026473868918</v>
      </c>
      <c r="FH438" s="111">
        <f t="shared" si="857"/>
        <v>203.4127251885167</v>
      </c>
      <c r="FI438" s="111">
        <f t="shared" si="857"/>
        <v>131.6313111092723</v>
      </c>
      <c r="FJ438" s="111">
        <f t="shared" si="857"/>
        <v>121.99472802449213</v>
      </c>
      <c r="FK438" s="111">
        <f t="shared" si="857"/>
        <v>151.56155046354303</v>
      </c>
      <c r="FL438" s="111">
        <f t="shared" si="857"/>
        <v>108.92765970744908</v>
      </c>
      <c r="FM438" s="111">
        <f t="shared" si="857"/>
        <v>99.705526095518621</v>
      </c>
      <c r="FN438" s="111">
        <f t="shared" si="857"/>
        <v>165.53310562845743</v>
      </c>
      <c r="FO438" s="111">
        <f t="shared" si="857"/>
        <v>158.26330648402416</v>
      </c>
      <c r="FP438" s="111" t="str">
        <f t="shared" ref="FP438:FQ438" si="858">IF(FP386="","",FP386*1000)</f>
        <v/>
      </c>
      <c r="FQ438" s="1387" t="str">
        <f t="shared" si="858"/>
        <v/>
      </c>
      <c r="FR438" s="834">
        <f t="shared" ref="FR438:GL438" si="859">IF(FR386="","",FR386*1000)</f>
        <v>10.96947475219776</v>
      </c>
      <c r="FS438" s="834">
        <f t="shared" si="859"/>
        <v>21.280305291471951</v>
      </c>
      <c r="FT438" s="834">
        <f t="shared" si="859"/>
        <v>20.264181535552851</v>
      </c>
      <c r="FU438" s="834">
        <f t="shared" si="859"/>
        <v>17.326592659267433</v>
      </c>
      <c r="FV438" s="834" t="str">
        <f t="shared" si="859"/>
        <v/>
      </c>
      <c r="FW438" s="834">
        <f t="shared" si="859"/>
        <v>25.305263069929797</v>
      </c>
      <c r="FX438" s="834">
        <f t="shared" si="859"/>
        <v>92.489780892997601</v>
      </c>
      <c r="FY438" s="834">
        <f t="shared" si="859"/>
        <v>9.9272851509341464</v>
      </c>
      <c r="FZ438" s="834">
        <f t="shared" si="859"/>
        <v>28.535980823889396</v>
      </c>
      <c r="GA438" s="834">
        <f t="shared" si="859"/>
        <v>7.285928778917417</v>
      </c>
      <c r="GB438" s="834">
        <f t="shared" si="859"/>
        <v>23.558656939604216</v>
      </c>
      <c r="GC438" s="834">
        <f t="shared" si="859"/>
        <v>122.69713516859377</v>
      </c>
      <c r="GD438" s="834">
        <f t="shared" si="859"/>
        <v>98.788940328323747</v>
      </c>
      <c r="GE438" s="834">
        <f t="shared" si="859"/>
        <v>32.014831343558747</v>
      </c>
      <c r="GF438" s="834">
        <f t="shared" si="859"/>
        <v>29.46434856533569</v>
      </c>
      <c r="GG438" s="834">
        <f t="shared" si="859"/>
        <v>35.454450192884835</v>
      </c>
      <c r="GH438" s="834">
        <f t="shared" si="859"/>
        <v>27.186473647203652</v>
      </c>
      <c r="GI438" s="834">
        <f t="shared" si="859"/>
        <v>36.673520682750279</v>
      </c>
      <c r="GJ438" s="834">
        <f t="shared" si="859"/>
        <v>7.8010077411777559</v>
      </c>
      <c r="GK438" s="834">
        <f t="shared" si="859"/>
        <v>9.7684419720614937</v>
      </c>
      <c r="GL438" s="834">
        <f t="shared" si="859"/>
        <v>10.945427648844868</v>
      </c>
      <c r="GM438" s="59">
        <f t="shared" si="857"/>
        <v>56.432023913652927</v>
      </c>
      <c r="GN438" s="60">
        <f t="shared" si="857"/>
        <v>53.75094760256458</v>
      </c>
      <c r="GO438" s="60">
        <f t="shared" si="857"/>
        <v>68.990689906570623</v>
      </c>
      <c r="GP438" s="60">
        <f t="shared" si="857"/>
        <v>105.5891457770567</v>
      </c>
      <c r="GQ438" s="60">
        <f t="shared" si="857"/>
        <v>66.309037129319421</v>
      </c>
      <c r="GR438" s="60">
        <f t="shared" si="857"/>
        <v>92.166263455904101</v>
      </c>
      <c r="GS438" s="60">
        <f t="shared" si="857"/>
        <v>133.76129884433431</v>
      </c>
      <c r="GT438" s="60">
        <f t="shared" si="857"/>
        <v>77.722054568881703</v>
      </c>
      <c r="GU438" s="60">
        <f t="shared" si="857"/>
        <v>102.30507226294419</v>
      </c>
      <c r="GV438" s="60">
        <f t="shared" si="857"/>
        <v>36.652780358531764</v>
      </c>
      <c r="GW438" s="60">
        <f t="shared" si="857"/>
        <v>43.031300401295155</v>
      </c>
      <c r="GX438" s="60">
        <f t="shared" si="857"/>
        <v>45.561755685750498</v>
      </c>
      <c r="GY438" s="60">
        <f t="shared" si="857"/>
        <v>61.639293405813362</v>
      </c>
      <c r="GZ438" s="60" t="e">
        <f t="shared" ref="GZ438:HH438" si="860">IF(GZ386="","",GZ386*1000)</f>
        <v>#DIV/0!</v>
      </c>
      <c r="HA438" s="60">
        <f t="shared" si="860"/>
        <v>68.277756216140645</v>
      </c>
      <c r="HB438" s="60">
        <f t="shared" si="860"/>
        <v>50.937418330419256</v>
      </c>
      <c r="HC438" s="60">
        <f t="shared" si="860"/>
        <v>93.424020016464226</v>
      </c>
      <c r="HD438" s="60">
        <f t="shared" si="860"/>
        <v>48.962427282941881</v>
      </c>
      <c r="HE438" s="60">
        <f t="shared" si="860"/>
        <v>26.74625077052907</v>
      </c>
      <c r="HF438" s="60">
        <f t="shared" si="860"/>
        <v>9.5992603503153298</v>
      </c>
      <c r="HG438" s="60" t="e">
        <f t="shared" si="860"/>
        <v>#DIV/0!</v>
      </c>
      <c r="HH438" s="60" t="e">
        <f t="shared" si="860"/>
        <v>#DIV/0!</v>
      </c>
      <c r="HI438" s="834">
        <f t="shared" si="718"/>
        <v>54.154162788874153</v>
      </c>
    </row>
    <row r="439" spans="1:217" s="60" customFormat="1" x14ac:dyDescent="0.25">
      <c r="A439" s="66" t="s">
        <v>710</v>
      </c>
      <c r="B439" s="234"/>
      <c r="C439" s="937">
        <f t="shared" ref="C439:BA439" si="861">IF(C387="","",C387*1000)</f>
        <v>0.31107415921845727</v>
      </c>
      <c r="D439" s="94">
        <f t="shared" si="861"/>
        <v>0.34255193884434798</v>
      </c>
      <c r="E439" s="94">
        <f t="shared" si="861"/>
        <v>0.33501563054583011</v>
      </c>
      <c r="F439" s="94">
        <f t="shared" si="861"/>
        <v>0.47613120999063424</v>
      </c>
      <c r="G439" s="94">
        <f t="shared" si="861"/>
        <v>0.31483887517429876</v>
      </c>
      <c r="H439" s="874">
        <f t="shared" si="861"/>
        <v>0.4765778937138252</v>
      </c>
      <c r="I439" s="874">
        <f t="shared" si="861"/>
        <v>0.57695097480436031</v>
      </c>
      <c r="J439" s="874">
        <f t="shared" si="861"/>
        <v>0.4143402436893166</v>
      </c>
      <c r="K439" s="874">
        <f t="shared" si="861"/>
        <v>1.0506021261638392</v>
      </c>
      <c r="L439" s="874">
        <f t="shared" si="861"/>
        <v>0.19622949830646855</v>
      </c>
      <c r="M439" s="94">
        <f t="shared" si="861"/>
        <v>0.37757861907875728</v>
      </c>
      <c r="N439" s="94">
        <f t="shared" si="861"/>
        <v>0.38371898154342965</v>
      </c>
      <c r="O439" s="94">
        <f t="shared" si="861"/>
        <v>0.32969852075443173</v>
      </c>
      <c r="P439" s="94">
        <f t="shared" si="861"/>
        <v>0.33548032981833142</v>
      </c>
      <c r="Q439" s="94">
        <f t="shared" si="861"/>
        <v>0.31262872313647438</v>
      </c>
      <c r="R439" s="94">
        <f t="shared" si="861"/>
        <v>0.3202496466747054</v>
      </c>
      <c r="S439" s="874">
        <f t="shared" si="861"/>
        <v>0.36907560641909121</v>
      </c>
      <c r="T439" s="1068">
        <f t="shared" si="861"/>
        <v>4.6603889721089288E-2</v>
      </c>
      <c r="U439" s="874"/>
      <c r="V439" s="874"/>
      <c r="W439" s="874"/>
      <c r="X439" s="874"/>
      <c r="Y439" s="874"/>
      <c r="AF439" s="874"/>
      <c r="AG439" s="874"/>
      <c r="AH439" s="874"/>
      <c r="AI439" s="955" t="str">
        <f t="shared" si="861"/>
        <v/>
      </c>
      <c r="AJ439" s="878" t="str">
        <f t="shared" si="861"/>
        <v/>
      </c>
      <c r="AK439" s="878">
        <f t="shared" si="861"/>
        <v>0.31964286839765393</v>
      </c>
      <c r="AL439" s="878">
        <f t="shared" si="861"/>
        <v>0.31167147850484844</v>
      </c>
      <c r="AM439" s="878">
        <f t="shared" si="861"/>
        <v>0.31765751794771147</v>
      </c>
      <c r="AN439" s="1069">
        <f t="shared" si="861"/>
        <v>0.31136556701573215</v>
      </c>
      <c r="AO439" s="878"/>
      <c r="AP439" s="878"/>
      <c r="AQ439" s="878"/>
      <c r="AR439" s="878"/>
      <c r="AS439" s="878"/>
      <c r="AT439" s="953">
        <f t="shared" si="861"/>
        <v>4.2800116490178196E-2</v>
      </c>
      <c r="AU439" s="874" t="str">
        <f t="shared" si="861"/>
        <v/>
      </c>
      <c r="AV439" s="874">
        <f t="shared" si="861"/>
        <v>0.31910891928857948</v>
      </c>
      <c r="AW439" s="874">
        <f t="shared" si="861"/>
        <v>0.32980689896567916</v>
      </c>
      <c r="AX439" s="874">
        <f t="shared" si="861"/>
        <v>0.37171216300223414</v>
      </c>
      <c r="AY439" s="94">
        <f t="shared" si="861"/>
        <v>0.33154593251664316</v>
      </c>
      <c r="AZ439" s="94">
        <f t="shared" si="861"/>
        <v>0.31899535159526055</v>
      </c>
      <c r="BA439" s="94">
        <f t="shared" si="861"/>
        <v>0.33846631036832747</v>
      </c>
      <c r="BB439" s="1070" t="str">
        <f t="shared" ref="BB439:CV439" si="862">IF(BB387="","",BB387*1000)</f>
        <v/>
      </c>
      <c r="BC439" s="94"/>
      <c r="BD439" s="94"/>
      <c r="BE439" s="94"/>
      <c r="BF439" s="94"/>
      <c r="BG439" s="94"/>
      <c r="BH439" s="93">
        <f t="shared" si="862"/>
        <v>0.30707604440246694</v>
      </c>
      <c r="BI439" s="94">
        <f t="shared" si="862"/>
        <v>0.31191528356775489</v>
      </c>
      <c r="BJ439" s="94">
        <f t="shared" si="862"/>
        <v>0.30947051014618804</v>
      </c>
      <c r="BK439" s="94">
        <f t="shared" si="862"/>
        <v>0.31821583176702728</v>
      </c>
      <c r="BL439" s="94">
        <f t="shared" si="862"/>
        <v>5.4339506967498154E-2</v>
      </c>
      <c r="BM439" s="94">
        <f t="shared" si="862"/>
        <v>0.33123736277665233</v>
      </c>
      <c r="BN439" s="1226">
        <f t="shared" si="862"/>
        <v>0.31586733578480336</v>
      </c>
      <c r="BO439" s="858"/>
      <c r="BP439" s="858"/>
      <c r="BQ439" s="858"/>
      <c r="BR439" s="858"/>
      <c r="BS439" s="1173"/>
      <c r="BT439" s="858"/>
      <c r="BU439" s="858"/>
      <c r="BV439" s="858"/>
      <c r="BW439" s="858"/>
      <c r="BX439" s="858"/>
      <c r="BY439" s="937" t="str">
        <f t="shared" si="862"/>
        <v/>
      </c>
      <c r="BZ439" s="94">
        <f t="shared" si="862"/>
        <v>4.2472788187985444E-2</v>
      </c>
      <c r="CA439" s="94">
        <f t="shared" si="862"/>
        <v>4.2488261191733705E-2</v>
      </c>
      <c r="CB439" s="94">
        <f t="shared" si="862"/>
        <v>4.5288687898386422E-2</v>
      </c>
      <c r="CC439" s="1070">
        <f t="shared" si="862"/>
        <v>4.2505898900565359E-2</v>
      </c>
      <c r="CD439" s="94"/>
      <c r="CE439" s="94"/>
      <c r="CF439" s="94"/>
      <c r="CG439" s="94"/>
      <c r="CH439" s="94"/>
      <c r="CI439" s="94"/>
      <c r="CJ439" s="94"/>
      <c r="CK439" s="93">
        <f t="shared" si="862"/>
        <v>0.18910973895476857</v>
      </c>
      <c r="CL439" s="94">
        <f t="shared" si="709"/>
        <v>0.86619843860066581</v>
      </c>
      <c r="CM439" s="94">
        <f t="shared" si="862"/>
        <v>0.19592244022259001</v>
      </c>
      <c r="CN439" s="94">
        <f t="shared" si="862"/>
        <v>0.20227306043717913</v>
      </c>
      <c r="CO439" s="1070">
        <f t="shared" si="862"/>
        <v>0.20102425796013432</v>
      </c>
      <c r="CP439" s="94"/>
      <c r="CQ439" s="94"/>
      <c r="CR439" s="94"/>
      <c r="CS439" s="94"/>
      <c r="CT439" s="94"/>
      <c r="CU439" s="93">
        <f t="shared" si="862"/>
        <v>0.22427153647303291</v>
      </c>
      <c r="CV439" s="94">
        <f t="shared" si="862"/>
        <v>0.23524650708205158</v>
      </c>
      <c r="CW439" s="94">
        <f t="shared" si="854"/>
        <v>0.5633083328534515</v>
      </c>
      <c r="CX439" s="1070">
        <f t="shared" si="854"/>
        <v>0.85585537207821361</v>
      </c>
      <c r="DD439" s="979"/>
      <c r="DE439" s="858"/>
      <c r="DF439" s="858"/>
      <c r="DG439" s="858"/>
      <c r="DH439" s="858"/>
      <c r="DI439" s="858"/>
      <c r="DJ439" s="858"/>
      <c r="DK439" s="858"/>
      <c r="DL439" s="1120"/>
      <c r="DM439" s="858"/>
      <c r="DN439" s="858"/>
      <c r="DO439" s="858"/>
      <c r="DP439" s="858"/>
      <c r="DQ439" s="858"/>
      <c r="DR439" s="1006"/>
      <c r="DS439" s="858"/>
      <c r="DT439" s="858"/>
      <c r="DU439" s="858"/>
      <c r="DV439" s="858"/>
      <c r="DW439" s="858"/>
      <c r="DX439" s="1120"/>
      <c r="DY439" s="858"/>
      <c r="DZ439" s="858"/>
      <c r="EA439" s="858"/>
      <c r="EB439" s="858"/>
      <c r="EC439" s="858"/>
      <c r="ED439" s="93">
        <f t="shared" si="711"/>
        <v>9.3115911750133618E-2</v>
      </c>
      <c r="EE439" s="858"/>
      <c r="EF439" s="858"/>
      <c r="EG439" s="858"/>
      <c r="EH439" s="858"/>
      <c r="EI439" s="858"/>
      <c r="EJ439" s="858"/>
      <c r="EK439" s="858"/>
      <c r="EL439" s="1120"/>
      <c r="EM439" s="858"/>
      <c r="EN439" s="858"/>
      <c r="ER439" s="1253"/>
      <c r="ES439" s="93" t="str">
        <f t="shared" si="855"/>
        <v/>
      </c>
      <c r="ET439" s="94" t="str">
        <f t="shared" si="855"/>
        <v/>
      </c>
      <c r="EU439" s="94">
        <f t="shared" si="855"/>
        <v>0.19142231756239886</v>
      </c>
      <c r="EV439" s="94"/>
      <c r="EW439" s="1131"/>
      <c r="EX439" s="66" t="s">
        <v>710</v>
      </c>
      <c r="EY439" s="111">
        <f t="shared" ref="EY439" si="863">IF(EY387="","",EY387*1000)</f>
        <v>0.57107541254924954</v>
      </c>
      <c r="EZ439" s="111">
        <f t="shared" ref="EZ439:GY439" si="864">IF(EZ387="","",EZ387*1000)</f>
        <v>4.7734405158128137</v>
      </c>
      <c r="FA439" s="111">
        <f t="shared" si="864"/>
        <v>2.1918390627112001</v>
      </c>
      <c r="FB439" s="111">
        <f t="shared" si="864"/>
        <v>0.6901095864000828</v>
      </c>
      <c r="FC439" s="111">
        <f t="shared" si="864"/>
        <v>0.64873032296620459</v>
      </c>
      <c r="FD439" s="111">
        <f t="shared" si="864"/>
        <v>1.5482749571250687</v>
      </c>
      <c r="FE439" s="111">
        <f t="shared" si="864"/>
        <v>0.48377791823711641</v>
      </c>
      <c r="FF439" s="111">
        <f t="shared" si="864"/>
        <v>1.3113047463162915</v>
      </c>
      <c r="FG439" s="111">
        <f t="shared" si="864"/>
        <v>1.784962815062979</v>
      </c>
      <c r="FH439" s="111">
        <f t="shared" si="864"/>
        <v>1.3826668631270698</v>
      </c>
      <c r="FI439" s="111">
        <f t="shared" si="864"/>
        <v>1.5869491450698776</v>
      </c>
      <c r="FJ439" s="111">
        <f t="shared" si="864"/>
        <v>2.0055094405059348</v>
      </c>
      <c r="FK439" s="111">
        <f t="shared" si="864"/>
        <v>1.8390120250494295</v>
      </c>
      <c r="FL439" s="111">
        <f t="shared" si="864"/>
        <v>1.2454239851607416</v>
      </c>
      <c r="FM439" s="111">
        <f t="shared" si="864"/>
        <v>0.53670357202036345</v>
      </c>
      <c r="FN439" s="111">
        <f t="shared" si="864"/>
        <v>1.7054209692514124</v>
      </c>
      <c r="FO439" s="111">
        <f t="shared" si="864"/>
        <v>0.90386307125312093</v>
      </c>
      <c r="FP439" s="111" t="str">
        <f t="shared" ref="FP439:FQ439" si="865">IF(FP387="","",FP387*1000)</f>
        <v/>
      </c>
      <c r="FQ439" s="1387" t="str">
        <f t="shared" si="865"/>
        <v/>
      </c>
      <c r="FR439" s="834">
        <f t="shared" ref="FR439:GL439" si="866">IF(FR387="","",FR387*1000)</f>
        <v>0.51489294747005687</v>
      </c>
      <c r="FS439" s="834">
        <f t="shared" si="866"/>
        <v>0.61471577570205016</v>
      </c>
      <c r="FT439" s="834">
        <f t="shared" si="866"/>
        <v>0.53334572446918949</v>
      </c>
      <c r="FU439" s="834">
        <f t="shared" si="866"/>
        <v>0.684422841656529</v>
      </c>
      <c r="FV439" s="834" t="str">
        <f t="shared" si="866"/>
        <v/>
      </c>
      <c r="FW439" s="834">
        <f t="shared" si="866"/>
        <v>0.47958851372020994</v>
      </c>
      <c r="FX439" s="834">
        <f t="shared" si="866"/>
        <v>0.56302826592291633</v>
      </c>
      <c r="FY439" s="834">
        <f t="shared" si="866"/>
        <v>0.50949250697863657</v>
      </c>
      <c r="FZ439" s="834">
        <f t="shared" si="866"/>
        <v>0.40746076727984915</v>
      </c>
      <c r="GA439" s="834">
        <f t="shared" si="866"/>
        <v>0.10036862565349665</v>
      </c>
      <c r="GB439" s="834">
        <f t="shared" si="866"/>
        <v>0.53165390226570874</v>
      </c>
      <c r="GC439" s="834">
        <f t="shared" si="866"/>
        <v>0.14384153813425238</v>
      </c>
      <c r="GD439" s="834">
        <f t="shared" si="866"/>
        <v>0.24798665414225335</v>
      </c>
      <c r="GE439" s="834">
        <f t="shared" si="866"/>
        <v>6.7491273055618861E-2</v>
      </c>
      <c r="GF439" s="834">
        <f t="shared" si="866"/>
        <v>0.27764800500589243</v>
      </c>
      <c r="GG439" s="834">
        <f t="shared" si="866"/>
        <v>0.17122585128062207</v>
      </c>
      <c r="GH439" s="834">
        <f t="shared" si="866"/>
        <v>0.26536859323111084</v>
      </c>
      <c r="GI439" s="834">
        <f t="shared" si="866"/>
        <v>0.64977489586224058</v>
      </c>
      <c r="GJ439" s="834">
        <f t="shared" si="866"/>
        <v>0.59404782403208645</v>
      </c>
      <c r="GK439" s="834">
        <f t="shared" si="866"/>
        <v>0.53882485694395643</v>
      </c>
      <c r="GL439" s="834">
        <f t="shared" si="866"/>
        <v>0.59011226875902723</v>
      </c>
      <c r="GM439" s="59">
        <f t="shared" si="864"/>
        <v>0.64942987013844689</v>
      </c>
      <c r="GN439" s="60">
        <f t="shared" si="864"/>
        <v>0.60473572961252764</v>
      </c>
      <c r="GO439" s="60">
        <f t="shared" si="864"/>
        <v>0.56297513094485963</v>
      </c>
      <c r="GP439" s="60">
        <f t="shared" si="864"/>
        <v>0.80219695493861531</v>
      </c>
      <c r="GQ439" s="60">
        <f t="shared" si="864"/>
        <v>0.57828440191944719</v>
      </c>
      <c r="GR439" s="60">
        <f t="shared" si="864"/>
        <v>1.0050468283512319</v>
      </c>
      <c r="GS439" s="60">
        <f t="shared" si="864"/>
        <v>2.0263109812144733</v>
      </c>
      <c r="GT439" s="60">
        <f t="shared" si="864"/>
        <v>0.571057170438664</v>
      </c>
      <c r="GU439" s="60">
        <f t="shared" si="864"/>
        <v>0.65105393791281219</v>
      </c>
      <c r="GV439" s="60">
        <f t="shared" si="864"/>
        <v>0.56073923318870167</v>
      </c>
      <c r="GW439" s="60">
        <f t="shared" si="864"/>
        <v>0.59214682584474931</v>
      </c>
      <c r="GX439" s="60">
        <f t="shared" si="864"/>
        <v>0.62044838845942474</v>
      </c>
      <c r="GY439" s="60">
        <f t="shared" si="864"/>
        <v>0.61883019278071161</v>
      </c>
      <c r="GZ439" s="60" t="e">
        <f t="shared" ref="GZ439:HH439" si="867">IF(GZ387="","",GZ387*1000)</f>
        <v>#DIV/0!</v>
      </c>
      <c r="HA439" s="60">
        <f t="shared" si="867"/>
        <v>0.64364425615218024</v>
      </c>
      <c r="HB439" s="60">
        <f t="shared" si="867"/>
        <v>0.61570728891052884</v>
      </c>
      <c r="HC439" s="60">
        <f t="shared" si="867"/>
        <v>0.54878055641695012</v>
      </c>
      <c r="HD439" s="60">
        <f t="shared" si="867"/>
        <v>0.53655826948308782</v>
      </c>
      <c r="HE439" s="60">
        <f t="shared" si="867"/>
        <v>0.52226433368216318</v>
      </c>
      <c r="HF439" s="60">
        <f t="shared" si="867"/>
        <v>0.51315516383246984</v>
      </c>
      <c r="HG439" s="60" t="e">
        <f t="shared" si="867"/>
        <v>#DIV/0!</v>
      </c>
      <c r="HH439" s="60" t="e">
        <f t="shared" si="867"/>
        <v>#DIV/0!</v>
      </c>
      <c r="HI439" s="834">
        <f t="shared" si="718"/>
        <v>0.10636719010646534</v>
      </c>
    </row>
    <row r="440" spans="1:217" s="60" customFormat="1" x14ac:dyDescent="0.25">
      <c r="A440" s="66"/>
      <c r="B440" s="234"/>
      <c r="C440" s="937" t="str">
        <f t="shared" ref="C440:T443" si="868">IF(C388="","",C388*1000)</f>
        <v/>
      </c>
      <c r="D440" s="94" t="str">
        <f t="shared" si="868"/>
        <v/>
      </c>
      <c r="E440" s="94" t="str">
        <f t="shared" si="868"/>
        <v/>
      </c>
      <c r="F440" s="94" t="str">
        <f t="shared" si="868"/>
        <v/>
      </c>
      <c r="G440" s="94" t="str">
        <f t="shared" si="868"/>
        <v/>
      </c>
      <c r="H440" s="874" t="str">
        <f t="shared" si="868"/>
        <v/>
      </c>
      <c r="I440" s="874" t="str">
        <f t="shared" si="868"/>
        <v/>
      </c>
      <c r="J440" s="874" t="str">
        <f t="shared" si="868"/>
        <v/>
      </c>
      <c r="K440" s="874" t="str">
        <f t="shared" si="868"/>
        <v/>
      </c>
      <c r="L440" s="874" t="str">
        <f t="shared" si="868"/>
        <v/>
      </c>
      <c r="M440" s="94" t="str">
        <f t="shared" si="868"/>
        <v/>
      </c>
      <c r="N440" s="94" t="str">
        <f t="shared" si="868"/>
        <v/>
      </c>
      <c r="O440" s="94" t="str">
        <f t="shared" si="868"/>
        <v/>
      </c>
      <c r="P440" s="94" t="str">
        <f t="shared" si="868"/>
        <v/>
      </c>
      <c r="Q440" s="94" t="str">
        <f t="shared" si="868"/>
        <v/>
      </c>
      <c r="R440" s="94" t="str">
        <f t="shared" si="868"/>
        <v/>
      </c>
      <c r="S440" s="874" t="str">
        <f t="shared" si="868"/>
        <v/>
      </c>
      <c r="T440" s="1068" t="str">
        <f t="shared" si="868"/>
        <v/>
      </c>
      <c r="U440" s="874"/>
      <c r="V440" s="874"/>
      <c r="W440" s="874"/>
      <c r="X440" s="874"/>
      <c r="Y440" s="874"/>
      <c r="AF440" s="874"/>
      <c r="AG440" s="874"/>
      <c r="AH440" s="874"/>
      <c r="AI440" s="955" t="str">
        <f t="shared" ref="D440:BK443" si="869">IF(AI388="","",AI388*1000)</f>
        <v/>
      </c>
      <c r="AJ440" s="878" t="str">
        <f t="shared" si="869"/>
        <v/>
      </c>
      <c r="AK440" s="878" t="str">
        <f t="shared" si="869"/>
        <v/>
      </c>
      <c r="AL440" s="878" t="str">
        <f t="shared" si="869"/>
        <v/>
      </c>
      <c r="AM440" s="878" t="str">
        <f t="shared" si="869"/>
        <v/>
      </c>
      <c r="AN440" s="1069" t="str">
        <f t="shared" si="869"/>
        <v/>
      </c>
      <c r="AO440" s="878"/>
      <c r="AP440" s="878"/>
      <c r="AQ440" s="878"/>
      <c r="AR440" s="878"/>
      <c r="AS440" s="878"/>
      <c r="AT440" s="953" t="str">
        <f t="shared" si="869"/>
        <v/>
      </c>
      <c r="AU440" s="874" t="str">
        <f t="shared" si="869"/>
        <v/>
      </c>
      <c r="AV440" s="874" t="str">
        <f t="shared" si="869"/>
        <v/>
      </c>
      <c r="AW440" s="874" t="str">
        <f t="shared" si="869"/>
        <v/>
      </c>
      <c r="AX440" s="874" t="str">
        <f t="shared" si="869"/>
        <v/>
      </c>
      <c r="AY440" s="94" t="str">
        <f t="shared" si="869"/>
        <v/>
      </c>
      <c r="AZ440" s="94" t="str">
        <f t="shared" si="869"/>
        <v/>
      </c>
      <c r="BA440" s="94" t="str">
        <f t="shared" si="869"/>
        <v/>
      </c>
      <c r="BB440" s="1070" t="str">
        <f t="shared" si="869"/>
        <v/>
      </c>
      <c r="BC440" s="94"/>
      <c r="BD440" s="94"/>
      <c r="BE440" s="94"/>
      <c r="BF440" s="94"/>
      <c r="BG440" s="94"/>
      <c r="BH440" s="93" t="str">
        <f t="shared" si="869"/>
        <v/>
      </c>
      <c r="BI440" s="94" t="str">
        <f t="shared" si="869"/>
        <v/>
      </c>
      <c r="BJ440" s="94" t="str">
        <f t="shared" si="869"/>
        <v/>
      </c>
      <c r="BK440" s="94" t="str">
        <f t="shared" si="869"/>
        <v/>
      </c>
      <c r="BL440" s="94" t="str">
        <f t="shared" ref="BL440:CV440" si="870">IF(BL388="","",BL388*1000)</f>
        <v/>
      </c>
      <c r="BM440" s="94" t="str">
        <f t="shared" si="870"/>
        <v/>
      </c>
      <c r="BN440" s="1226" t="str">
        <f t="shared" si="870"/>
        <v/>
      </c>
      <c r="BO440" s="858"/>
      <c r="BP440" s="858"/>
      <c r="BQ440" s="858"/>
      <c r="BR440" s="858"/>
      <c r="BS440" s="1173"/>
      <c r="BT440" s="858"/>
      <c r="BU440" s="858"/>
      <c r="BV440" s="858"/>
      <c r="BW440" s="858"/>
      <c r="BX440" s="858"/>
      <c r="BY440" s="937" t="str">
        <f t="shared" si="870"/>
        <v/>
      </c>
      <c r="BZ440" s="94" t="str">
        <f t="shared" si="870"/>
        <v/>
      </c>
      <c r="CA440" s="94" t="str">
        <f t="shared" si="870"/>
        <v/>
      </c>
      <c r="CB440" s="94" t="str">
        <f t="shared" si="870"/>
        <v/>
      </c>
      <c r="CC440" s="1070" t="str">
        <f t="shared" si="870"/>
        <v/>
      </c>
      <c r="CD440" s="94"/>
      <c r="CE440" s="94"/>
      <c r="CF440" s="94"/>
      <c r="CG440" s="94"/>
      <c r="CH440" s="94"/>
      <c r="CI440" s="94"/>
      <c r="CJ440" s="94"/>
      <c r="CK440" s="93" t="str">
        <f t="shared" si="870"/>
        <v/>
      </c>
      <c r="CL440" s="94" t="str">
        <f t="shared" si="709"/>
        <v/>
      </c>
      <c r="CM440" s="94" t="str">
        <f t="shared" si="870"/>
        <v/>
      </c>
      <c r="CN440" s="94" t="str">
        <f t="shared" si="870"/>
        <v/>
      </c>
      <c r="CO440" s="1070" t="str">
        <f t="shared" si="870"/>
        <v/>
      </c>
      <c r="CP440" s="94"/>
      <c r="CQ440" s="94"/>
      <c r="CR440" s="94"/>
      <c r="CS440" s="94"/>
      <c r="CT440" s="94"/>
      <c r="CU440" s="93" t="str">
        <f t="shared" si="870"/>
        <v/>
      </c>
      <c r="CV440" s="94" t="str">
        <f t="shared" si="870"/>
        <v/>
      </c>
      <c r="CW440" s="94" t="str">
        <f t="shared" si="854"/>
        <v/>
      </c>
      <c r="CX440" s="1070" t="str">
        <f t="shared" si="854"/>
        <v/>
      </c>
      <c r="DD440" s="979"/>
      <c r="DE440" s="858"/>
      <c r="DF440" s="858"/>
      <c r="DG440" s="858"/>
      <c r="DH440" s="858"/>
      <c r="DI440" s="858"/>
      <c r="DJ440" s="858"/>
      <c r="DK440" s="858"/>
      <c r="DL440" s="1120"/>
      <c r="DM440" s="858"/>
      <c r="DN440" s="858"/>
      <c r="DO440" s="858"/>
      <c r="DP440" s="858"/>
      <c r="DQ440" s="858"/>
      <c r="DR440" s="1006"/>
      <c r="DS440" s="858"/>
      <c r="DT440" s="858"/>
      <c r="DU440" s="858"/>
      <c r="DV440" s="858"/>
      <c r="DW440" s="858"/>
      <c r="DX440" s="1120"/>
      <c r="DY440" s="858"/>
      <c r="DZ440" s="858"/>
      <c r="EA440" s="858"/>
      <c r="EB440" s="858"/>
      <c r="EC440" s="858"/>
      <c r="ED440" s="93" t="str">
        <f t="shared" si="711"/>
        <v/>
      </c>
      <c r="EE440" s="858"/>
      <c r="EF440" s="858"/>
      <c r="EG440" s="858"/>
      <c r="EH440" s="858"/>
      <c r="EI440" s="858"/>
      <c r="EJ440" s="858"/>
      <c r="EK440" s="858"/>
      <c r="EL440" s="1120"/>
      <c r="EM440" s="858"/>
      <c r="EN440" s="858"/>
      <c r="ER440" s="1253"/>
      <c r="ES440" s="93" t="str">
        <f t="shared" si="855"/>
        <v/>
      </c>
      <c r="ET440" s="94" t="str">
        <f t="shared" si="855"/>
        <v/>
      </c>
      <c r="EU440" s="94" t="str">
        <f t="shared" si="855"/>
        <v/>
      </c>
      <c r="EV440" s="94"/>
      <c r="EW440" s="1131"/>
      <c r="EX440" s="66"/>
      <c r="EY440" s="111" t="str">
        <f t="shared" ref="EY440" si="871">IF(EY388="","",EY388*1000)</f>
        <v/>
      </c>
      <c r="EZ440" s="111" t="str">
        <f t="shared" ref="EZ440:GY440" si="872">IF(EZ388="","",EZ388*1000)</f>
        <v/>
      </c>
      <c r="FA440" s="111" t="str">
        <f t="shared" si="872"/>
        <v/>
      </c>
      <c r="FB440" s="111" t="str">
        <f t="shared" si="872"/>
        <v/>
      </c>
      <c r="FC440" s="111" t="str">
        <f t="shared" si="872"/>
        <v/>
      </c>
      <c r="FD440" s="111" t="str">
        <f t="shared" si="872"/>
        <v/>
      </c>
      <c r="FE440" s="111" t="str">
        <f t="shared" si="872"/>
        <v/>
      </c>
      <c r="FF440" s="111" t="str">
        <f t="shared" si="872"/>
        <v/>
      </c>
      <c r="FG440" s="111" t="str">
        <f t="shared" si="872"/>
        <v/>
      </c>
      <c r="FH440" s="111" t="str">
        <f t="shared" si="872"/>
        <v/>
      </c>
      <c r="FI440" s="111" t="str">
        <f t="shared" si="872"/>
        <v/>
      </c>
      <c r="FJ440" s="111" t="str">
        <f t="shared" si="872"/>
        <v/>
      </c>
      <c r="FK440" s="111" t="str">
        <f t="shared" si="872"/>
        <v/>
      </c>
      <c r="FL440" s="111" t="str">
        <f t="shared" si="872"/>
        <v/>
      </c>
      <c r="FM440" s="111" t="str">
        <f t="shared" si="872"/>
        <v/>
      </c>
      <c r="FN440" s="111" t="str">
        <f t="shared" si="872"/>
        <v/>
      </c>
      <c r="FO440" s="111" t="str">
        <f t="shared" si="872"/>
        <v/>
      </c>
      <c r="FP440" s="111" t="str">
        <f t="shared" ref="FP440:FQ440" si="873">IF(FP388="","",FP388*1000)</f>
        <v/>
      </c>
      <c r="FQ440" s="1387" t="str">
        <f t="shared" si="873"/>
        <v/>
      </c>
      <c r="FR440" s="834" t="str">
        <f t="shared" ref="FR440:GL440" si="874">IF(FR388="","",FR388*1000)</f>
        <v/>
      </c>
      <c r="FS440" s="834" t="str">
        <f t="shared" si="874"/>
        <v/>
      </c>
      <c r="FT440" s="834" t="str">
        <f t="shared" si="874"/>
        <v/>
      </c>
      <c r="FU440" s="834" t="str">
        <f t="shared" si="874"/>
        <v/>
      </c>
      <c r="FV440" s="834" t="str">
        <f t="shared" si="874"/>
        <v/>
      </c>
      <c r="FW440" s="834" t="str">
        <f t="shared" si="874"/>
        <v/>
      </c>
      <c r="FX440" s="834" t="str">
        <f t="shared" si="874"/>
        <v/>
      </c>
      <c r="FY440" s="834" t="str">
        <f t="shared" si="874"/>
        <v/>
      </c>
      <c r="FZ440" s="834" t="str">
        <f t="shared" si="874"/>
        <v/>
      </c>
      <c r="GA440" s="834" t="str">
        <f t="shared" si="874"/>
        <v/>
      </c>
      <c r="GB440" s="834" t="str">
        <f t="shared" si="874"/>
        <v/>
      </c>
      <c r="GC440" s="834" t="str">
        <f t="shared" si="874"/>
        <v/>
      </c>
      <c r="GD440" s="834" t="str">
        <f t="shared" si="874"/>
        <v/>
      </c>
      <c r="GE440" s="834" t="str">
        <f t="shared" si="874"/>
        <v/>
      </c>
      <c r="GF440" s="834" t="str">
        <f t="shared" si="874"/>
        <v/>
      </c>
      <c r="GG440" s="834" t="str">
        <f t="shared" si="874"/>
        <v/>
      </c>
      <c r="GH440" s="834" t="str">
        <f t="shared" si="874"/>
        <v/>
      </c>
      <c r="GI440" s="834" t="str">
        <f t="shared" si="874"/>
        <v/>
      </c>
      <c r="GJ440" s="834" t="str">
        <f t="shared" si="874"/>
        <v/>
      </c>
      <c r="GK440" s="834" t="str">
        <f t="shared" si="874"/>
        <v/>
      </c>
      <c r="GL440" s="834" t="str">
        <f t="shared" si="874"/>
        <v/>
      </c>
      <c r="GM440" s="59" t="str">
        <f t="shared" si="872"/>
        <v/>
      </c>
      <c r="GN440" s="60" t="str">
        <f t="shared" si="872"/>
        <v/>
      </c>
      <c r="GO440" s="60" t="str">
        <f t="shared" si="872"/>
        <v/>
      </c>
      <c r="GP440" s="60" t="str">
        <f t="shared" si="872"/>
        <v/>
      </c>
      <c r="GQ440" s="60" t="str">
        <f t="shared" si="872"/>
        <v/>
      </c>
      <c r="GR440" s="60" t="str">
        <f t="shared" si="872"/>
        <v/>
      </c>
      <c r="GS440" s="60" t="str">
        <f t="shared" si="872"/>
        <v/>
      </c>
      <c r="GT440" s="60" t="str">
        <f t="shared" si="872"/>
        <v/>
      </c>
      <c r="GU440" s="60" t="str">
        <f t="shared" si="872"/>
        <v/>
      </c>
      <c r="GV440" s="60" t="str">
        <f t="shared" si="872"/>
        <v/>
      </c>
      <c r="GW440" s="60" t="str">
        <f t="shared" si="872"/>
        <v/>
      </c>
      <c r="GX440" s="60" t="str">
        <f t="shared" si="872"/>
        <v/>
      </c>
      <c r="GY440" s="60" t="str">
        <f t="shared" si="872"/>
        <v/>
      </c>
      <c r="GZ440" s="60" t="str">
        <f t="shared" ref="GZ440:HH440" si="875">IF(GZ388="","",GZ388*1000)</f>
        <v/>
      </c>
      <c r="HA440" s="60" t="str">
        <f t="shared" si="875"/>
        <v/>
      </c>
      <c r="HB440" s="60" t="str">
        <f t="shared" si="875"/>
        <v/>
      </c>
      <c r="HC440" s="60" t="str">
        <f t="shared" si="875"/>
        <v/>
      </c>
      <c r="HD440" s="60" t="str">
        <f t="shared" si="875"/>
        <v/>
      </c>
      <c r="HE440" s="60" t="str">
        <f t="shared" si="875"/>
        <v/>
      </c>
      <c r="HF440" s="60" t="str">
        <f t="shared" si="875"/>
        <v/>
      </c>
      <c r="HG440" s="60" t="str">
        <f t="shared" si="875"/>
        <v/>
      </c>
      <c r="HH440" s="60" t="str">
        <f t="shared" si="875"/>
        <v/>
      </c>
      <c r="HI440" s="834" t="str">
        <f t="shared" si="718"/>
        <v/>
      </c>
    </row>
    <row r="441" spans="1:217" s="60" customFormat="1" x14ac:dyDescent="0.25">
      <c r="A441" s="839" t="s">
        <v>713</v>
      </c>
      <c r="B441" s="234"/>
      <c r="C441" s="937" t="str">
        <f t="shared" si="868"/>
        <v/>
      </c>
      <c r="D441" s="94" t="str">
        <f t="shared" si="869"/>
        <v/>
      </c>
      <c r="E441" s="94" t="str">
        <f t="shared" si="869"/>
        <v/>
      </c>
      <c r="F441" s="94" t="str">
        <f t="shared" si="868"/>
        <v/>
      </c>
      <c r="G441" s="94" t="str">
        <f t="shared" si="868"/>
        <v/>
      </c>
      <c r="H441" s="874" t="str">
        <f t="shared" si="868"/>
        <v/>
      </c>
      <c r="I441" s="874" t="str">
        <f t="shared" si="868"/>
        <v/>
      </c>
      <c r="J441" s="874" t="str">
        <f t="shared" si="868"/>
        <v/>
      </c>
      <c r="K441" s="874" t="str">
        <f t="shared" si="868"/>
        <v/>
      </c>
      <c r="L441" s="874" t="str">
        <f t="shared" si="868"/>
        <v/>
      </c>
      <c r="M441" s="94" t="str">
        <f t="shared" si="868"/>
        <v/>
      </c>
      <c r="N441" s="94" t="str">
        <f t="shared" si="869"/>
        <v/>
      </c>
      <c r="O441" s="94" t="str">
        <f t="shared" si="869"/>
        <v/>
      </c>
      <c r="P441" s="94" t="str">
        <f t="shared" si="869"/>
        <v/>
      </c>
      <c r="Q441" s="94" t="str">
        <f t="shared" si="869"/>
        <v/>
      </c>
      <c r="R441" s="94" t="str">
        <f t="shared" si="869"/>
        <v/>
      </c>
      <c r="S441" s="874" t="str">
        <f t="shared" si="869"/>
        <v/>
      </c>
      <c r="T441" s="1068" t="str">
        <f t="shared" si="869"/>
        <v/>
      </c>
      <c r="U441" s="874"/>
      <c r="V441" s="874"/>
      <c r="W441" s="874"/>
      <c r="X441" s="874"/>
      <c r="Y441" s="874"/>
      <c r="AF441" s="874"/>
      <c r="AG441" s="874"/>
      <c r="AH441" s="874"/>
      <c r="AI441" s="955" t="str">
        <f t="shared" si="869"/>
        <v/>
      </c>
      <c r="AJ441" s="878" t="str">
        <f t="shared" si="869"/>
        <v/>
      </c>
      <c r="AK441" s="878" t="str">
        <f t="shared" si="869"/>
        <v/>
      </c>
      <c r="AL441" s="878" t="str">
        <f t="shared" si="869"/>
        <v/>
      </c>
      <c r="AM441" s="878" t="str">
        <f t="shared" si="869"/>
        <v/>
      </c>
      <c r="AN441" s="1069" t="str">
        <f t="shared" si="869"/>
        <v/>
      </c>
      <c r="AO441" s="878"/>
      <c r="AP441" s="878"/>
      <c r="AQ441" s="878"/>
      <c r="AR441" s="878"/>
      <c r="AS441" s="878"/>
      <c r="AT441" s="953" t="str">
        <f t="shared" si="869"/>
        <v/>
      </c>
      <c r="AU441" s="874" t="str">
        <f t="shared" si="869"/>
        <v/>
      </c>
      <c r="AV441" s="874" t="str">
        <f t="shared" si="869"/>
        <v/>
      </c>
      <c r="AW441" s="874" t="str">
        <f t="shared" si="869"/>
        <v/>
      </c>
      <c r="AX441" s="874" t="str">
        <f t="shared" si="869"/>
        <v/>
      </c>
      <c r="AY441" s="94" t="str">
        <f t="shared" si="869"/>
        <v/>
      </c>
      <c r="AZ441" s="94" t="str">
        <f t="shared" si="869"/>
        <v/>
      </c>
      <c r="BA441" s="94" t="str">
        <f t="shared" si="869"/>
        <v/>
      </c>
      <c r="BB441" s="1070" t="str">
        <f t="shared" si="869"/>
        <v/>
      </c>
      <c r="BC441" s="94"/>
      <c r="BD441" s="94"/>
      <c r="BE441" s="94"/>
      <c r="BF441" s="94"/>
      <c r="BG441" s="94"/>
      <c r="BH441" s="93" t="str">
        <f t="shared" si="869"/>
        <v/>
      </c>
      <c r="BI441" s="94" t="str">
        <f t="shared" si="869"/>
        <v/>
      </c>
      <c r="BJ441" s="94" t="str">
        <f t="shared" si="869"/>
        <v/>
      </c>
      <c r="BK441" s="94" t="str">
        <f t="shared" si="869"/>
        <v/>
      </c>
      <c r="BL441" s="94" t="str">
        <f t="shared" ref="BL441:CV441" si="876">IF(BL389="","",BL389*1000)</f>
        <v/>
      </c>
      <c r="BM441" s="94" t="str">
        <f t="shared" si="876"/>
        <v/>
      </c>
      <c r="BN441" s="1226" t="str">
        <f t="shared" si="876"/>
        <v/>
      </c>
      <c r="BO441" s="858"/>
      <c r="BP441" s="858"/>
      <c r="BQ441" s="858"/>
      <c r="BR441" s="858"/>
      <c r="BS441" s="1173"/>
      <c r="BT441" s="858"/>
      <c r="BU441" s="858"/>
      <c r="BV441" s="858"/>
      <c r="BW441" s="858"/>
      <c r="BX441" s="858"/>
      <c r="BY441" s="937" t="str">
        <f t="shared" si="876"/>
        <v/>
      </c>
      <c r="BZ441" s="94" t="str">
        <f t="shared" si="876"/>
        <v/>
      </c>
      <c r="CA441" s="94" t="str">
        <f t="shared" si="876"/>
        <v/>
      </c>
      <c r="CB441" s="94" t="str">
        <f t="shared" si="876"/>
        <v/>
      </c>
      <c r="CC441" s="1070" t="str">
        <f t="shared" si="876"/>
        <v/>
      </c>
      <c r="CD441" s="94"/>
      <c r="CE441" s="94"/>
      <c r="CF441" s="94"/>
      <c r="CG441" s="94"/>
      <c r="CH441" s="94"/>
      <c r="CI441" s="94"/>
      <c r="CJ441" s="94"/>
      <c r="CK441" s="93" t="str">
        <f t="shared" si="876"/>
        <v/>
      </c>
      <c r="CL441" s="94" t="str">
        <f t="shared" si="709"/>
        <v/>
      </c>
      <c r="CM441" s="94" t="str">
        <f t="shared" si="876"/>
        <v/>
      </c>
      <c r="CN441" s="94" t="str">
        <f t="shared" si="876"/>
        <v/>
      </c>
      <c r="CO441" s="1070" t="str">
        <f t="shared" si="876"/>
        <v/>
      </c>
      <c r="CP441" s="94"/>
      <c r="CQ441" s="94"/>
      <c r="CR441" s="94"/>
      <c r="CS441" s="94"/>
      <c r="CT441" s="94"/>
      <c r="CU441" s="93" t="str">
        <f t="shared" si="876"/>
        <v/>
      </c>
      <c r="CV441" s="94" t="str">
        <f t="shared" si="876"/>
        <v/>
      </c>
      <c r="CW441" s="94" t="str">
        <f t="shared" si="854"/>
        <v/>
      </c>
      <c r="CX441" s="1070" t="str">
        <f t="shared" si="854"/>
        <v/>
      </c>
      <c r="DD441" s="979"/>
      <c r="DE441" s="858"/>
      <c r="DF441" s="858"/>
      <c r="DG441" s="858"/>
      <c r="DH441" s="858"/>
      <c r="DI441" s="858"/>
      <c r="DJ441" s="858"/>
      <c r="DK441" s="858"/>
      <c r="DL441" s="1120"/>
      <c r="DM441" s="858"/>
      <c r="DN441" s="858"/>
      <c r="DO441" s="858"/>
      <c r="DP441" s="858"/>
      <c r="DQ441" s="858"/>
      <c r="DR441" s="1006"/>
      <c r="DS441" s="858"/>
      <c r="DT441" s="858"/>
      <c r="DU441" s="858"/>
      <c r="DV441" s="858"/>
      <c r="DW441" s="858"/>
      <c r="DX441" s="1120"/>
      <c r="DY441" s="858"/>
      <c r="DZ441" s="858"/>
      <c r="EA441" s="858"/>
      <c r="EB441" s="858"/>
      <c r="EC441" s="858"/>
      <c r="ED441" s="93" t="str">
        <f t="shared" si="711"/>
        <v/>
      </c>
      <c r="EE441" s="858"/>
      <c r="EF441" s="858"/>
      <c r="EG441" s="858"/>
      <c r="EH441" s="858"/>
      <c r="EI441" s="858"/>
      <c r="EJ441" s="858"/>
      <c r="EK441" s="858"/>
      <c r="EL441" s="1120"/>
      <c r="EM441" s="858"/>
      <c r="EN441" s="858"/>
      <c r="ER441" s="1253"/>
      <c r="ES441" s="93" t="str">
        <f t="shared" si="855"/>
        <v/>
      </c>
      <c r="ET441" s="94" t="str">
        <f t="shared" si="855"/>
        <v/>
      </c>
      <c r="EU441" s="94" t="str">
        <f t="shared" si="855"/>
        <v/>
      </c>
      <c r="EV441" s="94"/>
      <c r="EW441" s="1131"/>
      <c r="EX441" s="839" t="s">
        <v>713</v>
      </c>
      <c r="EY441" s="111" t="str">
        <f t="shared" ref="EY441" si="877">IF(EY389="","",EY389*1000)</f>
        <v/>
      </c>
      <c r="EZ441" s="111" t="str">
        <f t="shared" ref="EZ441:GY441" si="878">IF(EZ389="","",EZ389*1000)</f>
        <v/>
      </c>
      <c r="FA441" s="111" t="str">
        <f t="shared" si="878"/>
        <v/>
      </c>
      <c r="FB441" s="111" t="str">
        <f t="shared" si="878"/>
        <v/>
      </c>
      <c r="FC441" s="111" t="str">
        <f t="shared" si="878"/>
        <v/>
      </c>
      <c r="FD441" s="111" t="str">
        <f t="shared" si="878"/>
        <v/>
      </c>
      <c r="FE441" s="111" t="str">
        <f t="shared" si="878"/>
        <v/>
      </c>
      <c r="FF441" s="111" t="str">
        <f t="shared" si="878"/>
        <v/>
      </c>
      <c r="FG441" s="111" t="str">
        <f t="shared" si="878"/>
        <v/>
      </c>
      <c r="FH441" s="111" t="str">
        <f t="shared" si="878"/>
        <v/>
      </c>
      <c r="FI441" s="111" t="str">
        <f t="shared" si="878"/>
        <v/>
      </c>
      <c r="FJ441" s="111" t="str">
        <f t="shared" si="878"/>
        <v/>
      </c>
      <c r="FK441" s="111" t="str">
        <f t="shared" si="878"/>
        <v/>
      </c>
      <c r="FL441" s="111" t="str">
        <f t="shared" si="878"/>
        <v/>
      </c>
      <c r="FM441" s="111" t="str">
        <f t="shared" si="878"/>
        <v/>
      </c>
      <c r="FN441" s="111" t="str">
        <f t="shared" si="878"/>
        <v/>
      </c>
      <c r="FO441" s="111" t="str">
        <f t="shared" si="878"/>
        <v/>
      </c>
      <c r="FP441" s="111" t="str">
        <f t="shared" ref="FP441:FQ441" si="879">IF(FP389="","",FP389*1000)</f>
        <v/>
      </c>
      <c r="FQ441" s="1387" t="str">
        <f t="shared" si="879"/>
        <v/>
      </c>
      <c r="FR441" s="834" t="str">
        <f t="shared" ref="FR441:GL441" si="880">IF(FR389="","",FR389*1000)</f>
        <v/>
      </c>
      <c r="FS441" s="834" t="str">
        <f t="shared" si="880"/>
        <v/>
      </c>
      <c r="FT441" s="834" t="str">
        <f t="shared" si="880"/>
        <v/>
      </c>
      <c r="FU441" s="834" t="str">
        <f t="shared" si="880"/>
        <v/>
      </c>
      <c r="FV441" s="834" t="str">
        <f t="shared" si="880"/>
        <v/>
      </c>
      <c r="FW441" s="834" t="str">
        <f t="shared" si="880"/>
        <v/>
      </c>
      <c r="FX441" s="834" t="str">
        <f t="shared" si="880"/>
        <v/>
      </c>
      <c r="FY441" s="834" t="str">
        <f t="shared" si="880"/>
        <v/>
      </c>
      <c r="FZ441" s="834" t="str">
        <f t="shared" si="880"/>
        <v/>
      </c>
      <c r="GA441" s="834" t="str">
        <f t="shared" si="880"/>
        <v/>
      </c>
      <c r="GB441" s="834" t="str">
        <f t="shared" si="880"/>
        <v/>
      </c>
      <c r="GC441" s="834" t="str">
        <f t="shared" si="880"/>
        <v/>
      </c>
      <c r="GD441" s="834" t="str">
        <f t="shared" si="880"/>
        <v/>
      </c>
      <c r="GE441" s="834" t="str">
        <f t="shared" si="880"/>
        <v/>
      </c>
      <c r="GF441" s="834" t="str">
        <f t="shared" si="880"/>
        <v/>
      </c>
      <c r="GG441" s="834" t="str">
        <f t="shared" si="880"/>
        <v/>
      </c>
      <c r="GH441" s="834" t="str">
        <f t="shared" si="880"/>
        <v/>
      </c>
      <c r="GI441" s="834" t="str">
        <f t="shared" si="880"/>
        <v/>
      </c>
      <c r="GJ441" s="834" t="str">
        <f t="shared" si="880"/>
        <v/>
      </c>
      <c r="GK441" s="834" t="str">
        <f t="shared" si="880"/>
        <v/>
      </c>
      <c r="GL441" s="834" t="str">
        <f t="shared" si="880"/>
        <v/>
      </c>
      <c r="GM441" s="59" t="str">
        <f t="shared" si="878"/>
        <v/>
      </c>
      <c r="GN441" s="60" t="str">
        <f t="shared" si="878"/>
        <v/>
      </c>
      <c r="GO441" s="60" t="str">
        <f t="shared" si="878"/>
        <v/>
      </c>
      <c r="GP441" s="60" t="str">
        <f t="shared" si="878"/>
        <v/>
      </c>
      <c r="GQ441" s="60" t="str">
        <f t="shared" si="878"/>
        <v/>
      </c>
      <c r="GR441" s="60" t="str">
        <f t="shared" si="878"/>
        <v/>
      </c>
      <c r="GS441" s="60" t="str">
        <f t="shared" si="878"/>
        <v/>
      </c>
      <c r="GT441" s="60" t="str">
        <f t="shared" si="878"/>
        <v/>
      </c>
      <c r="GU441" s="60" t="str">
        <f t="shared" si="878"/>
        <v/>
      </c>
      <c r="GV441" s="60" t="str">
        <f t="shared" si="878"/>
        <v/>
      </c>
      <c r="GW441" s="60" t="str">
        <f t="shared" si="878"/>
        <v/>
      </c>
      <c r="GX441" s="60" t="str">
        <f t="shared" si="878"/>
        <v/>
      </c>
      <c r="GY441" s="60" t="str">
        <f t="shared" si="878"/>
        <v/>
      </c>
      <c r="GZ441" s="60" t="str">
        <f t="shared" ref="GZ441:HH441" si="881">IF(GZ389="","",GZ389*1000)</f>
        <v/>
      </c>
      <c r="HA441" s="60" t="str">
        <f t="shared" si="881"/>
        <v/>
      </c>
      <c r="HB441" s="60" t="str">
        <f t="shared" si="881"/>
        <v/>
      </c>
      <c r="HC441" s="60" t="str">
        <f t="shared" si="881"/>
        <v/>
      </c>
      <c r="HD441" s="60" t="str">
        <f t="shared" si="881"/>
        <v/>
      </c>
      <c r="HE441" s="60" t="str">
        <f t="shared" si="881"/>
        <v/>
      </c>
      <c r="HF441" s="60" t="str">
        <f t="shared" si="881"/>
        <v/>
      </c>
      <c r="HG441" s="60" t="str">
        <f t="shared" si="881"/>
        <v/>
      </c>
      <c r="HH441" s="60" t="str">
        <f t="shared" si="881"/>
        <v/>
      </c>
      <c r="HI441" s="834" t="str">
        <f t="shared" si="718"/>
        <v/>
      </c>
    </row>
    <row r="442" spans="1:217" s="60" customFormat="1" x14ac:dyDescent="0.25">
      <c r="A442" s="839" t="s">
        <v>714</v>
      </c>
      <c r="B442" s="234"/>
      <c r="C442" s="937" t="str">
        <f t="shared" si="868"/>
        <v/>
      </c>
      <c r="D442" s="94" t="str">
        <f t="shared" si="869"/>
        <v/>
      </c>
      <c r="E442" s="94" t="str">
        <f t="shared" si="869"/>
        <v/>
      </c>
      <c r="F442" s="94" t="str">
        <f t="shared" si="868"/>
        <v/>
      </c>
      <c r="G442" s="94" t="str">
        <f t="shared" si="868"/>
        <v/>
      </c>
      <c r="H442" s="874" t="str">
        <f t="shared" si="868"/>
        <v/>
      </c>
      <c r="I442" s="874" t="str">
        <f t="shared" si="868"/>
        <v/>
      </c>
      <c r="J442" s="874" t="str">
        <f t="shared" si="868"/>
        <v/>
      </c>
      <c r="K442" s="874" t="str">
        <f t="shared" si="868"/>
        <v/>
      </c>
      <c r="L442" s="874" t="str">
        <f t="shared" si="868"/>
        <v/>
      </c>
      <c r="M442" s="94" t="str">
        <f t="shared" si="868"/>
        <v/>
      </c>
      <c r="N442" s="94" t="str">
        <f t="shared" si="869"/>
        <v/>
      </c>
      <c r="O442" s="94" t="str">
        <f t="shared" si="869"/>
        <v/>
      </c>
      <c r="P442" s="94" t="str">
        <f t="shared" si="869"/>
        <v/>
      </c>
      <c r="Q442" s="94" t="str">
        <f t="shared" si="869"/>
        <v/>
      </c>
      <c r="R442" s="94" t="str">
        <f t="shared" si="869"/>
        <v/>
      </c>
      <c r="S442" s="874" t="str">
        <f t="shared" si="869"/>
        <v/>
      </c>
      <c r="T442" s="1068" t="str">
        <f t="shared" si="869"/>
        <v/>
      </c>
      <c r="U442" s="874"/>
      <c r="V442" s="874"/>
      <c r="W442" s="874"/>
      <c r="X442" s="874"/>
      <c r="Y442" s="874"/>
      <c r="AF442" s="874"/>
      <c r="AG442" s="874"/>
      <c r="AH442" s="874"/>
      <c r="AI442" s="955" t="str">
        <f t="shared" si="869"/>
        <v/>
      </c>
      <c r="AJ442" s="878" t="str">
        <f t="shared" si="869"/>
        <v/>
      </c>
      <c r="AK442" s="878" t="str">
        <f t="shared" si="869"/>
        <v/>
      </c>
      <c r="AL442" s="878" t="str">
        <f t="shared" si="869"/>
        <v/>
      </c>
      <c r="AM442" s="878" t="str">
        <f t="shared" si="869"/>
        <v/>
      </c>
      <c r="AN442" s="1069" t="str">
        <f t="shared" si="869"/>
        <v/>
      </c>
      <c r="AO442" s="878"/>
      <c r="AP442" s="878"/>
      <c r="AQ442" s="878"/>
      <c r="AR442" s="878"/>
      <c r="AS442" s="878"/>
      <c r="AT442" s="953" t="str">
        <f t="shared" si="869"/>
        <v/>
      </c>
      <c r="AU442" s="874" t="str">
        <f t="shared" si="869"/>
        <v/>
      </c>
      <c r="AV442" s="874" t="str">
        <f t="shared" si="869"/>
        <v/>
      </c>
      <c r="AW442" s="874" t="str">
        <f t="shared" si="869"/>
        <v/>
      </c>
      <c r="AX442" s="874" t="str">
        <f t="shared" si="869"/>
        <v/>
      </c>
      <c r="AY442" s="94" t="str">
        <f t="shared" si="869"/>
        <v/>
      </c>
      <c r="AZ442" s="94" t="str">
        <f t="shared" si="869"/>
        <v/>
      </c>
      <c r="BA442" s="94" t="str">
        <f t="shared" si="869"/>
        <v/>
      </c>
      <c r="BB442" s="1070" t="str">
        <f t="shared" si="869"/>
        <v/>
      </c>
      <c r="BC442" s="94"/>
      <c r="BD442" s="94"/>
      <c r="BE442" s="94"/>
      <c r="BF442" s="94"/>
      <c r="BG442" s="94"/>
      <c r="BH442" s="93" t="str">
        <f t="shared" si="869"/>
        <v/>
      </c>
      <c r="BI442" s="94" t="str">
        <f t="shared" si="869"/>
        <v/>
      </c>
      <c r="BJ442" s="94" t="str">
        <f t="shared" si="869"/>
        <v/>
      </c>
      <c r="BK442" s="94" t="str">
        <f t="shared" si="869"/>
        <v/>
      </c>
      <c r="BL442" s="94" t="str">
        <f t="shared" ref="BL442:CV442" si="882">IF(BL390="","",BL390*1000)</f>
        <v/>
      </c>
      <c r="BM442" s="94" t="str">
        <f t="shared" si="882"/>
        <v/>
      </c>
      <c r="BN442" s="1226" t="str">
        <f t="shared" si="882"/>
        <v/>
      </c>
      <c r="BO442" s="858"/>
      <c r="BP442" s="858"/>
      <c r="BQ442" s="858"/>
      <c r="BR442" s="858"/>
      <c r="BS442" s="1173"/>
      <c r="BT442" s="858"/>
      <c r="BU442" s="858"/>
      <c r="BV442" s="858"/>
      <c r="BW442" s="858"/>
      <c r="BX442" s="858"/>
      <c r="BY442" s="937" t="str">
        <f t="shared" si="882"/>
        <v/>
      </c>
      <c r="BZ442" s="94" t="str">
        <f t="shared" si="882"/>
        <v/>
      </c>
      <c r="CA442" s="94" t="str">
        <f t="shared" si="882"/>
        <v/>
      </c>
      <c r="CB442" s="94" t="str">
        <f t="shared" si="882"/>
        <v/>
      </c>
      <c r="CC442" s="1070" t="str">
        <f t="shared" si="882"/>
        <v/>
      </c>
      <c r="CD442" s="94"/>
      <c r="CE442" s="94"/>
      <c r="CF442" s="94"/>
      <c r="CG442" s="94"/>
      <c r="CH442" s="94"/>
      <c r="CI442" s="94"/>
      <c r="CJ442" s="94"/>
      <c r="CK442" s="93" t="str">
        <f t="shared" si="882"/>
        <v/>
      </c>
      <c r="CL442" s="94" t="str">
        <f t="shared" si="709"/>
        <v/>
      </c>
      <c r="CM442" s="94" t="str">
        <f t="shared" si="882"/>
        <v/>
      </c>
      <c r="CN442" s="94" t="str">
        <f t="shared" si="882"/>
        <v/>
      </c>
      <c r="CO442" s="1070" t="str">
        <f t="shared" si="882"/>
        <v/>
      </c>
      <c r="CP442" s="94"/>
      <c r="CQ442" s="94"/>
      <c r="CR442" s="94"/>
      <c r="CS442" s="94"/>
      <c r="CT442" s="94"/>
      <c r="CU442" s="93" t="str">
        <f t="shared" si="882"/>
        <v/>
      </c>
      <c r="CV442" s="94" t="str">
        <f t="shared" si="882"/>
        <v/>
      </c>
      <c r="CW442" s="94" t="str">
        <f t="shared" si="854"/>
        <v/>
      </c>
      <c r="CX442" s="1070" t="str">
        <f t="shared" si="854"/>
        <v/>
      </c>
      <c r="DD442" s="979"/>
      <c r="DE442" s="858"/>
      <c r="DF442" s="858"/>
      <c r="DG442" s="858"/>
      <c r="DH442" s="858"/>
      <c r="DI442" s="858"/>
      <c r="DJ442" s="858"/>
      <c r="DK442" s="858"/>
      <c r="DL442" s="1120"/>
      <c r="DM442" s="858"/>
      <c r="DN442" s="858"/>
      <c r="DO442" s="858"/>
      <c r="DP442" s="858"/>
      <c r="DQ442" s="858"/>
      <c r="DR442" s="1006"/>
      <c r="DS442" s="858"/>
      <c r="DT442" s="858"/>
      <c r="DU442" s="858"/>
      <c r="DV442" s="858"/>
      <c r="DW442" s="858"/>
      <c r="DX442" s="1120"/>
      <c r="DY442" s="858"/>
      <c r="DZ442" s="858"/>
      <c r="EA442" s="858"/>
      <c r="EB442" s="858"/>
      <c r="EC442" s="858"/>
      <c r="ED442" s="93" t="str">
        <f t="shared" si="711"/>
        <v/>
      </c>
      <c r="EE442" s="858"/>
      <c r="EF442" s="858"/>
      <c r="EG442" s="858"/>
      <c r="EH442" s="858"/>
      <c r="EI442" s="858"/>
      <c r="EJ442" s="858"/>
      <c r="EK442" s="858"/>
      <c r="EL442" s="1120"/>
      <c r="EM442" s="858"/>
      <c r="EN442" s="858"/>
      <c r="ER442" s="1253"/>
      <c r="ES442" s="93" t="str">
        <f t="shared" si="855"/>
        <v/>
      </c>
      <c r="ET442" s="94" t="str">
        <f t="shared" si="855"/>
        <v/>
      </c>
      <c r="EU442" s="94" t="str">
        <f t="shared" si="855"/>
        <v/>
      </c>
      <c r="EV442" s="94"/>
      <c r="EW442" s="1131"/>
      <c r="EX442" s="839" t="s">
        <v>714</v>
      </c>
      <c r="EY442" s="111" t="str">
        <f t="shared" ref="EY442" si="883">IF(EY390="","",EY390*1000)</f>
        <v/>
      </c>
      <c r="EZ442" s="111" t="str">
        <f t="shared" ref="EZ442:GY442" si="884">IF(EZ390="","",EZ390*1000)</f>
        <v/>
      </c>
      <c r="FA442" s="111" t="str">
        <f t="shared" si="884"/>
        <v/>
      </c>
      <c r="FB442" s="111" t="str">
        <f t="shared" si="884"/>
        <v/>
      </c>
      <c r="FC442" s="111" t="str">
        <f t="shared" si="884"/>
        <v/>
      </c>
      <c r="FD442" s="111" t="str">
        <f t="shared" si="884"/>
        <v/>
      </c>
      <c r="FE442" s="111" t="str">
        <f t="shared" si="884"/>
        <v/>
      </c>
      <c r="FF442" s="111" t="str">
        <f t="shared" si="884"/>
        <v/>
      </c>
      <c r="FG442" s="111" t="str">
        <f t="shared" si="884"/>
        <v/>
      </c>
      <c r="FH442" s="111" t="str">
        <f t="shared" si="884"/>
        <v/>
      </c>
      <c r="FI442" s="111" t="str">
        <f t="shared" si="884"/>
        <v/>
      </c>
      <c r="FJ442" s="111" t="str">
        <f t="shared" si="884"/>
        <v/>
      </c>
      <c r="FK442" s="111" t="str">
        <f t="shared" si="884"/>
        <v/>
      </c>
      <c r="FL442" s="111" t="str">
        <f t="shared" si="884"/>
        <v/>
      </c>
      <c r="FM442" s="111" t="str">
        <f t="shared" si="884"/>
        <v/>
      </c>
      <c r="FN442" s="111" t="str">
        <f t="shared" si="884"/>
        <v/>
      </c>
      <c r="FO442" s="111" t="str">
        <f t="shared" si="884"/>
        <v/>
      </c>
      <c r="FP442" s="111" t="str">
        <f t="shared" ref="FP442:FQ442" si="885">IF(FP390="","",FP390*1000)</f>
        <v/>
      </c>
      <c r="FQ442" s="1387" t="str">
        <f t="shared" si="885"/>
        <v/>
      </c>
      <c r="FR442" s="834" t="str">
        <f t="shared" ref="FR442:GL442" si="886">IF(FR390="","",FR390*1000)</f>
        <v/>
      </c>
      <c r="FS442" s="834" t="str">
        <f t="shared" si="886"/>
        <v/>
      </c>
      <c r="FT442" s="834" t="str">
        <f t="shared" si="886"/>
        <v/>
      </c>
      <c r="FU442" s="834" t="str">
        <f t="shared" si="886"/>
        <v/>
      </c>
      <c r="FV442" s="834" t="str">
        <f t="shared" si="886"/>
        <v/>
      </c>
      <c r="FW442" s="834" t="str">
        <f t="shared" si="886"/>
        <v/>
      </c>
      <c r="FX442" s="834" t="str">
        <f t="shared" si="886"/>
        <v/>
      </c>
      <c r="FY442" s="834" t="str">
        <f t="shared" si="886"/>
        <v/>
      </c>
      <c r="FZ442" s="834" t="str">
        <f t="shared" si="886"/>
        <v/>
      </c>
      <c r="GA442" s="834" t="str">
        <f t="shared" si="886"/>
        <v/>
      </c>
      <c r="GB442" s="834" t="str">
        <f t="shared" si="886"/>
        <v/>
      </c>
      <c r="GC442" s="834" t="str">
        <f t="shared" si="886"/>
        <v/>
      </c>
      <c r="GD442" s="834" t="str">
        <f t="shared" si="886"/>
        <v/>
      </c>
      <c r="GE442" s="834" t="str">
        <f t="shared" si="886"/>
        <v/>
      </c>
      <c r="GF442" s="834" t="str">
        <f t="shared" si="886"/>
        <v/>
      </c>
      <c r="GG442" s="834" t="str">
        <f t="shared" si="886"/>
        <v/>
      </c>
      <c r="GH442" s="834" t="str">
        <f t="shared" si="886"/>
        <v/>
      </c>
      <c r="GI442" s="834" t="str">
        <f t="shared" si="886"/>
        <v/>
      </c>
      <c r="GJ442" s="834" t="str">
        <f t="shared" si="886"/>
        <v/>
      </c>
      <c r="GK442" s="834" t="str">
        <f t="shared" si="886"/>
        <v/>
      </c>
      <c r="GL442" s="834" t="str">
        <f t="shared" si="886"/>
        <v/>
      </c>
      <c r="GM442" s="59" t="str">
        <f t="shared" si="884"/>
        <v/>
      </c>
      <c r="GN442" s="60" t="str">
        <f t="shared" si="884"/>
        <v/>
      </c>
      <c r="GO442" s="60" t="str">
        <f t="shared" si="884"/>
        <v/>
      </c>
      <c r="GP442" s="60" t="str">
        <f t="shared" si="884"/>
        <v/>
      </c>
      <c r="GQ442" s="60" t="str">
        <f t="shared" si="884"/>
        <v/>
      </c>
      <c r="GR442" s="60" t="str">
        <f t="shared" si="884"/>
        <v/>
      </c>
      <c r="GS442" s="60" t="str">
        <f t="shared" si="884"/>
        <v/>
      </c>
      <c r="GT442" s="60" t="str">
        <f t="shared" si="884"/>
        <v/>
      </c>
      <c r="GU442" s="60" t="str">
        <f t="shared" si="884"/>
        <v/>
      </c>
      <c r="GV442" s="60" t="str">
        <f t="shared" si="884"/>
        <v/>
      </c>
      <c r="GW442" s="60" t="str">
        <f t="shared" si="884"/>
        <v/>
      </c>
      <c r="GX442" s="60" t="str">
        <f t="shared" si="884"/>
        <v/>
      </c>
      <c r="GY442" s="60" t="str">
        <f t="shared" si="884"/>
        <v/>
      </c>
      <c r="GZ442" s="60" t="str">
        <f t="shared" ref="GZ442:HH442" si="887">IF(GZ390="","",GZ390*1000)</f>
        <v/>
      </c>
      <c r="HA442" s="60" t="str">
        <f t="shared" si="887"/>
        <v/>
      </c>
      <c r="HB442" s="60" t="str">
        <f t="shared" si="887"/>
        <v/>
      </c>
      <c r="HC442" s="60" t="str">
        <f t="shared" si="887"/>
        <v/>
      </c>
      <c r="HD442" s="60" t="str">
        <f t="shared" si="887"/>
        <v/>
      </c>
      <c r="HE442" s="60" t="str">
        <f t="shared" si="887"/>
        <v/>
      </c>
      <c r="HF442" s="60" t="str">
        <f t="shared" si="887"/>
        <v/>
      </c>
      <c r="HG442" s="60" t="str">
        <f t="shared" si="887"/>
        <v/>
      </c>
      <c r="HH442" s="60" t="str">
        <f t="shared" si="887"/>
        <v/>
      </c>
      <c r="HI442" s="834" t="str">
        <f t="shared" si="718"/>
        <v/>
      </c>
    </row>
    <row r="443" spans="1:217" s="60" customFormat="1" x14ac:dyDescent="0.25">
      <c r="A443" s="839" t="s">
        <v>715</v>
      </c>
      <c r="B443" s="234"/>
      <c r="C443" s="937" t="str">
        <f t="shared" si="868"/>
        <v/>
      </c>
      <c r="D443" s="94" t="str">
        <f t="shared" si="869"/>
        <v/>
      </c>
      <c r="E443" s="94" t="str">
        <f t="shared" si="869"/>
        <v/>
      </c>
      <c r="F443" s="94" t="str">
        <f t="shared" si="868"/>
        <v/>
      </c>
      <c r="G443" s="94" t="str">
        <f t="shared" si="868"/>
        <v/>
      </c>
      <c r="H443" s="874" t="str">
        <f t="shared" si="868"/>
        <v/>
      </c>
      <c r="I443" s="874" t="str">
        <f t="shared" si="868"/>
        <v/>
      </c>
      <c r="J443" s="874" t="str">
        <f t="shared" si="868"/>
        <v/>
      </c>
      <c r="K443" s="874" t="str">
        <f t="shared" si="868"/>
        <v/>
      </c>
      <c r="L443" s="874" t="str">
        <f t="shared" si="868"/>
        <v/>
      </c>
      <c r="M443" s="94" t="str">
        <f t="shared" si="868"/>
        <v/>
      </c>
      <c r="N443" s="94" t="str">
        <f t="shared" si="869"/>
        <v/>
      </c>
      <c r="O443" s="94" t="str">
        <f t="shared" si="869"/>
        <v/>
      </c>
      <c r="P443" s="94" t="str">
        <f t="shared" si="869"/>
        <v/>
      </c>
      <c r="Q443" s="94" t="str">
        <f t="shared" si="869"/>
        <v/>
      </c>
      <c r="R443" s="94" t="str">
        <f t="shared" si="869"/>
        <v/>
      </c>
      <c r="S443" s="874" t="str">
        <f t="shared" si="869"/>
        <v/>
      </c>
      <c r="T443" s="1068" t="str">
        <f t="shared" si="869"/>
        <v/>
      </c>
      <c r="U443" s="874"/>
      <c r="V443" s="874"/>
      <c r="W443" s="874"/>
      <c r="X443" s="874"/>
      <c r="Y443" s="874"/>
      <c r="AF443" s="874"/>
      <c r="AG443" s="874"/>
      <c r="AH443" s="874"/>
      <c r="AI443" s="955" t="str">
        <f t="shared" si="869"/>
        <v/>
      </c>
      <c r="AJ443" s="878" t="str">
        <f t="shared" si="869"/>
        <v/>
      </c>
      <c r="AK443" s="878" t="str">
        <f t="shared" si="869"/>
        <v/>
      </c>
      <c r="AL443" s="878" t="str">
        <f t="shared" si="869"/>
        <v/>
      </c>
      <c r="AM443" s="878" t="str">
        <f t="shared" si="869"/>
        <v/>
      </c>
      <c r="AN443" s="1069" t="str">
        <f t="shared" si="869"/>
        <v/>
      </c>
      <c r="AO443" s="878"/>
      <c r="AP443" s="878"/>
      <c r="AQ443" s="878"/>
      <c r="AR443" s="878"/>
      <c r="AS443" s="878"/>
      <c r="AT443" s="953" t="str">
        <f t="shared" si="869"/>
        <v/>
      </c>
      <c r="AU443" s="874" t="str">
        <f t="shared" si="869"/>
        <v/>
      </c>
      <c r="AV443" s="874" t="str">
        <f t="shared" si="869"/>
        <v/>
      </c>
      <c r="AW443" s="874" t="str">
        <f t="shared" si="869"/>
        <v/>
      </c>
      <c r="AX443" s="874" t="str">
        <f t="shared" si="869"/>
        <v/>
      </c>
      <c r="AY443" s="94" t="str">
        <f t="shared" si="869"/>
        <v/>
      </c>
      <c r="AZ443" s="94" t="str">
        <f t="shared" si="869"/>
        <v/>
      </c>
      <c r="BA443" s="94" t="str">
        <f t="shared" si="869"/>
        <v/>
      </c>
      <c r="BB443" s="1070" t="str">
        <f t="shared" si="869"/>
        <v/>
      </c>
      <c r="BC443" s="94"/>
      <c r="BD443" s="94"/>
      <c r="BE443" s="94"/>
      <c r="BF443" s="94"/>
      <c r="BG443" s="94"/>
      <c r="BH443" s="93" t="str">
        <f t="shared" si="869"/>
        <v/>
      </c>
      <c r="BI443" s="94" t="str">
        <f t="shared" si="869"/>
        <v/>
      </c>
      <c r="BJ443" s="94" t="str">
        <f t="shared" si="869"/>
        <v/>
      </c>
      <c r="BK443" s="94" t="str">
        <f t="shared" si="869"/>
        <v/>
      </c>
      <c r="BL443" s="94" t="str">
        <f t="shared" ref="BL443:CV443" si="888">IF(BL391="","",BL391*1000)</f>
        <v/>
      </c>
      <c r="BM443" s="94" t="str">
        <f t="shared" si="888"/>
        <v/>
      </c>
      <c r="BN443" s="1226" t="str">
        <f t="shared" si="888"/>
        <v/>
      </c>
      <c r="BO443" s="858"/>
      <c r="BP443" s="858"/>
      <c r="BQ443" s="858"/>
      <c r="BR443" s="858"/>
      <c r="BS443" s="1173"/>
      <c r="BT443" s="858"/>
      <c r="BU443" s="858"/>
      <c r="BV443" s="858"/>
      <c r="BW443" s="858"/>
      <c r="BX443" s="858"/>
      <c r="BY443" s="937" t="str">
        <f t="shared" si="888"/>
        <v/>
      </c>
      <c r="BZ443" s="94" t="str">
        <f t="shared" si="888"/>
        <v/>
      </c>
      <c r="CA443" s="94" t="str">
        <f t="shared" si="888"/>
        <v/>
      </c>
      <c r="CB443" s="94" t="str">
        <f t="shared" si="888"/>
        <v/>
      </c>
      <c r="CC443" s="1070" t="str">
        <f t="shared" si="888"/>
        <v/>
      </c>
      <c r="CD443" s="94"/>
      <c r="CE443" s="94"/>
      <c r="CF443" s="94"/>
      <c r="CG443" s="94"/>
      <c r="CH443" s="94"/>
      <c r="CI443" s="94"/>
      <c r="CJ443" s="94"/>
      <c r="CK443" s="93" t="str">
        <f t="shared" si="888"/>
        <v/>
      </c>
      <c r="CL443" s="94" t="str">
        <f t="shared" si="709"/>
        <v/>
      </c>
      <c r="CM443" s="94" t="str">
        <f t="shared" si="888"/>
        <v/>
      </c>
      <c r="CN443" s="94" t="str">
        <f t="shared" si="888"/>
        <v/>
      </c>
      <c r="CO443" s="1070" t="str">
        <f t="shared" si="888"/>
        <v/>
      </c>
      <c r="CP443" s="94"/>
      <c r="CQ443" s="94"/>
      <c r="CR443" s="94"/>
      <c r="CS443" s="94"/>
      <c r="CT443" s="94"/>
      <c r="CU443" s="93" t="str">
        <f t="shared" si="888"/>
        <v/>
      </c>
      <c r="CV443" s="94" t="str">
        <f t="shared" si="888"/>
        <v/>
      </c>
      <c r="CW443" s="94" t="str">
        <f t="shared" si="854"/>
        <v/>
      </c>
      <c r="CX443" s="1070" t="str">
        <f t="shared" si="854"/>
        <v/>
      </c>
      <c r="DD443" s="979"/>
      <c r="DE443" s="858"/>
      <c r="DF443" s="858"/>
      <c r="DG443" s="858"/>
      <c r="DH443" s="858"/>
      <c r="DI443" s="858"/>
      <c r="DJ443" s="858"/>
      <c r="DK443" s="858"/>
      <c r="DL443" s="1120"/>
      <c r="DM443" s="858"/>
      <c r="DN443" s="858"/>
      <c r="DO443" s="858"/>
      <c r="DP443" s="858"/>
      <c r="DQ443" s="858"/>
      <c r="DR443" s="1006"/>
      <c r="DS443" s="858"/>
      <c r="DT443" s="858"/>
      <c r="DU443" s="858"/>
      <c r="DV443" s="858"/>
      <c r="DW443" s="858"/>
      <c r="DX443" s="1120"/>
      <c r="DY443" s="858"/>
      <c r="DZ443" s="858"/>
      <c r="EA443" s="858"/>
      <c r="EB443" s="858"/>
      <c r="EC443" s="858"/>
      <c r="ED443" s="93" t="str">
        <f t="shared" si="711"/>
        <v/>
      </c>
      <c r="EE443" s="858"/>
      <c r="EF443" s="858"/>
      <c r="EG443" s="858"/>
      <c r="EH443" s="858"/>
      <c r="EI443" s="858"/>
      <c r="EJ443" s="858"/>
      <c r="EK443" s="858"/>
      <c r="EL443" s="1120"/>
      <c r="EM443" s="858"/>
      <c r="EN443" s="858"/>
      <c r="ER443" s="1253"/>
      <c r="ES443" s="93" t="str">
        <f t="shared" si="855"/>
        <v/>
      </c>
      <c r="ET443" s="94" t="str">
        <f t="shared" si="855"/>
        <v/>
      </c>
      <c r="EU443" s="94" t="str">
        <f t="shared" si="855"/>
        <v/>
      </c>
      <c r="EV443" s="94"/>
      <c r="EW443" s="1131"/>
      <c r="EX443" s="839" t="s">
        <v>715</v>
      </c>
      <c r="EY443" s="111" t="str">
        <f t="shared" ref="EY443" si="889">IF(EY391="","",EY391*1000)</f>
        <v/>
      </c>
      <c r="EZ443" s="111" t="str">
        <f t="shared" ref="EZ443:GY443" si="890">IF(EZ391="","",EZ391*1000)</f>
        <v/>
      </c>
      <c r="FA443" s="111" t="str">
        <f t="shared" si="890"/>
        <v/>
      </c>
      <c r="FB443" s="111" t="str">
        <f t="shared" si="890"/>
        <v/>
      </c>
      <c r="FC443" s="111" t="str">
        <f t="shared" si="890"/>
        <v/>
      </c>
      <c r="FD443" s="111" t="str">
        <f t="shared" si="890"/>
        <v/>
      </c>
      <c r="FE443" s="111" t="str">
        <f t="shared" si="890"/>
        <v/>
      </c>
      <c r="FF443" s="111" t="str">
        <f t="shared" si="890"/>
        <v/>
      </c>
      <c r="FG443" s="111" t="str">
        <f t="shared" si="890"/>
        <v/>
      </c>
      <c r="FH443" s="111" t="str">
        <f t="shared" si="890"/>
        <v/>
      </c>
      <c r="FI443" s="111" t="str">
        <f t="shared" si="890"/>
        <v/>
      </c>
      <c r="FJ443" s="111" t="str">
        <f t="shared" si="890"/>
        <v/>
      </c>
      <c r="FK443" s="111" t="str">
        <f t="shared" si="890"/>
        <v/>
      </c>
      <c r="FL443" s="111" t="str">
        <f t="shared" si="890"/>
        <v/>
      </c>
      <c r="FM443" s="111" t="str">
        <f t="shared" si="890"/>
        <v/>
      </c>
      <c r="FN443" s="111" t="str">
        <f t="shared" si="890"/>
        <v/>
      </c>
      <c r="FO443" s="111" t="str">
        <f t="shared" si="890"/>
        <v/>
      </c>
      <c r="FP443" s="111" t="str">
        <f t="shared" ref="FP443:FQ443" si="891">IF(FP391="","",FP391*1000)</f>
        <v/>
      </c>
      <c r="FQ443" s="1387" t="str">
        <f t="shared" si="891"/>
        <v/>
      </c>
      <c r="FR443" s="834" t="str">
        <f t="shared" ref="FR443:GL443" si="892">IF(FR391="","",FR391*1000)</f>
        <v/>
      </c>
      <c r="FS443" s="834" t="str">
        <f t="shared" si="892"/>
        <v/>
      </c>
      <c r="FT443" s="834" t="str">
        <f t="shared" si="892"/>
        <v/>
      </c>
      <c r="FU443" s="834" t="str">
        <f t="shared" si="892"/>
        <v/>
      </c>
      <c r="FV443" s="834" t="str">
        <f t="shared" si="892"/>
        <v/>
      </c>
      <c r="FW443" s="834" t="str">
        <f t="shared" si="892"/>
        <v/>
      </c>
      <c r="FX443" s="834" t="str">
        <f t="shared" si="892"/>
        <v/>
      </c>
      <c r="FY443" s="834" t="str">
        <f t="shared" si="892"/>
        <v/>
      </c>
      <c r="FZ443" s="834" t="str">
        <f t="shared" si="892"/>
        <v/>
      </c>
      <c r="GA443" s="834" t="str">
        <f t="shared" si="892"/>
        <v/>
      </c>
      <c r="GB443" s="834" t="str">
        <f t="shared" si="892"/>
        <v/>
      </c>
      <c r="GC443" s="834" t="str">
        <f t="shared" si="892"/>
        <v/>
      </c>
      <c r="GD443" s="834" t="str">
        <f t="shared" si="892"/>
        <v/>
      </c>
      <c r="GE443" s="834" t="str">
        <f t="shared" si="892"/>
        <v/>
      </c>
      <c r="GF443" s="834" t="str">
        <f t="shared" si="892"/>
        <v/>
      </c>
      <c r="GG443" s="834" t="str">
        <f t="shared" si="892"/>
        <v/>
      </c>
      <c r="GH443" s="834" t="str">
        <f t="shared" si="892"/>
        <v/>
      </c>
      <c r="GI443" s="834" t="str">
        <f t="shared" si="892"/>
        <v/>
      </c>
      <c r="GJ443" s="834" t="str">
        <f t="shared" si="892"/>
        <v/>
      </c>
      <c r="GK443" s="834" t="str">
        <f t="shared" si="892"/>
        <v/>
      </c>
      <c r="GL443" s="834" t="str">
        <f t="shared" si="892"/>
        <v/>
      </c>
      <c r="GM443" s="59" t="str">
        <f t="shared" si="890"/>
        <v/>
      </c>
      <c r="GN443" s="60" t="str">
        <f t="shared" si="890"/>
        <v/>
      </c>
      <c r="GO443" s="60" t="str">
        <f t="shared" si="890"/>
        <v/>
      </c>
      <c r="GP443" s="60" t="str">
        <f t="shared" si="890"/>
        <v/>
      </c>
      <c r="GQ443" s="60" t="str">
        <f t="shared" si="890"/>
        <v/>
      </c>
      <c r="GR443" s="60" t="str">
        <f t="shared" si="890"/>
        <v/>
      </c>
      <c r="GS443" s="60" t="str">
        <f t="shared" si="890"/>
        <v/>
      </c>
      <c r="GT443" s="60" t="str">
        <f t="shared" si="890"/>
        <v/>
      </c>
      <c r="GU443" s="60" t="str">
        <f t="shared" si="890"/>
        <v/>
      </c>
      <c r="GV443" s="60" t="str">
        <f t="shared" si="890"/>
        <v/>
      </c>
      <c r="GW443" s="60" t="str">
        <f t="shared" si="890"/>
        <v/>
      </c>
      <c r="GX443" s="60" t="str">
        <f t="shared" si="890"/>
        <v/>
      </c>
      <c r="GY443" s="60" t="str">
        <f t="shared" si="890"/>
        <v/>
      </c>
      <c r="GZ443" s="60" t="str">
        <f t="shared" ref="GZ443:HH443" si="893">IF(GZ391="","",GZ391*1000)</f>
        <v/>
      </c>
      <c r="HA443" s="60" t="str">
        <f t="shared" si="893"/>
        <v/>
      </c>
      <c r="HB443" s="60" t="str">
        <f t="shared" si="893"/>
        <v/>
      </c>
      <c r="HC443" s="60" t="str">
        <f t="shared" si="893"/>
        <v/>
      </c>
      <c r="HD443" s="60" t="str">
        <f t="shared" si="893"/>
        <v/>
      </c>
      <c r="HE443" s="60" t="str">
        <f t="shared" si="893"/>
        <v/>
      </c>
      <c r="HF443" s="60" t="str">
        <f t="shared" si="893"/>
        <v/>
      </c>
      <c r="HG443" s="60" t="str">
        <f t="shared" si="893"/>
        <v/>
      </c>
      <c r="HH443" s="60" t="str">
        <f t="shared" si="893"/>
        <v/>
      </c>
      <c r="HI443" s="834" t="str">
        <f t="shared" si="718"/>
        <v/>
      </c>
    </row>
    <row r="444" spans="1:217" s="60" customFormat="1" x14ac:dyDescent="0.25">
      <c r="A444" s="66" t="s">
        <v>480</v>
      </c>
      <c r="B444" s="234"/>
      <c r="C444" s="937">
        <f>IF(C392="","",C392*1000)</f>
        <v>11.857093451583255</v>
      </c>
      <c r="D444" s="94">
        <f t="shared" ref="D444:CV444" si="894">IF(D392="","",D392*1000)</f>
        <v>3.2684684649341613</v>
      </c>
      <c r="E444" s="94">
        <f t="shared" si="894"/>
        <v>5.8286791348362978</v>
      </c>
      <c r="F444" s="94">
        <f t="shared" si="894"/>
        <v>5.1246296589673417</v>
      </c>
      <c r="G444" s="94">
        <f t="shared" si="894"/>
        <v>0.81000164929492524</v>
      </c>
      <c r="H444" s="874">
        <f t="shared" si="894"/>
        <v>4.763889496753225</v>
      </c>
      <c r="I444" s="874">
        <f t="shared" si="894"/>
        <v>2.804576454733827</v>
      </c>
      <c r="J444" s="874">
        <f t="shared" si="894"/>
        <v>6.4564128256526869</v>
      </c>
      <c r="K444" s="874">
        <f t="shared" si="894"/>
        <v>2.4393200099347738</v>
      </c>
      <c r="L444" s="874">
        <f t="shared" si="894"/>
        <v>7.8643721866861247</v>
      </c>
      <c r="M444" s="94">
        <f t="shared" si="894"/>
        <v>2.2044676009583655</v>
      </c>
      <c r="N444" s="94">
        <f t="shared" si="894"/>
        <v>6.398055502511065</v>
      </c>
      <c r="O444" s="94">
        <f t="shared" si="894"/>
        <v>8.65444584214519</v>
      </c>
      <c r="P444" s="94">
        <f t="shared" si="894"/>
        <v>1.9273024411707482</v>
      </c>
      <c r="Q444" s="94">
        <f t="shared" si="894"/>
        <v>3.4170298527099123</v>
      </c>
      <c r="R444" s="94">
        <f t="shared" si="894"/>
        <v>1.8107324986537907</v>
      </c>
      <c r="S444" s="874">
        <f t="shared" si="894"/>
        <v>2.0597379723105531</v>
      </c>
      <c r="T444" s="1068">
        <f t="shared" si="894"/>
        <v>1.0051689057863962</v>
      </c>
      <c r="U444" s="874"/>
      <c r="V444" s="874"/>
      <c r="W444" s="874"/>
      <c r="X444" s="874"/>
      <c r="Y444" s="874"/>
      <c r="AF444" s="874"/>
      <c r="AG444" s="874"/>
      <c r="AH444" s="874"/>
      <c r="AI444" s="955">
        <f t="shared" si="894"/>
        <v>1.1485285888990222</v>
      </c>
      <c r="AJ444" s="878">
        <f t="shared" si="894"/>
        <v>4.525692185455231</v>
      </c>
      <c r="AK444" s="878">
        <f t="shared" si="894"/>
        <v>1.3017246882879741</v>
      </c>
      <c r="AL444" s="878">
        <f t="shared" si="894"/>
        <v>0.97450010573609436</v>
      </c>
      <c r="AM444" s="878">
        <f t="shared" si="894"/>
        <v>5.8918882383009077</v>
      </c>
      <c r="AN444" s="1069">
        <f t="shared" si="894"/>
        <v>0.85287532567778213</v>
      </c>
      <c r="AO444" s="878"/>
      <c r="AP444" s="878"/>
      <c r="AQ444" s="878"/>
      <c r="AR444" s="878"/>
      <c r="AS444" s="878"/>
      <c r="AT444" s="953">
        <f t="shared" si="894"/>
        <v>12.630042092219972</v>
      </c>
      <c r="AU444" s="874">
        <f t="shared" si="894"/>
        <v>5.6613784265556495</v>
      </c>
      <c r="AV444" s="874">
        <f t="shared" si="894"/>
        <v>13.545372721266205</v>
      </c>
      <c r="AW444" s="874">
        <f t="shared" si="894"/>
        <v>12.384597064109819</v>
      </c>
      <c r="AX444" s="874">
        <f t="shared" si="894"/>
        <v>16.002209001439901</v>
      </c>
      <c r="AY444" s="94">
        <f t="shared" si="894"/>
        <v>14.989119388128769</v>
      </c>
      <c r="AZ444" s="94">
        <f t="shared" si="894"/>
        <v>12.285799314470845</v>
      </c>
      <c r="BA444" s="94">
        <f t="shared" si="894"/>
        <v>13.375762420231649</v>
      </c>
      <c r="BB444" s="1070">
        <f t="shared" si="894"/>
        <v>11.795465548559115</v>
      </c>
      <c r="BC444" s="94"/>
      <c r="BD444" s="94"/>
      <c r="BE444" s="94"/>
      <c r="BF444" s="94"/>
      <c r="BG444" s="94"/>
      <c r="BH444" s="93">
        <f t="shared" si="894"/>
        <v>12.519595522061648</v>
      </c>
      <c r="BI444" s="94">
        <f t="shared" si="894"/>
        <v>6.7576472765132145</v>
      </c>
      <c r="BJ444" s="94">
        <f t="shared" si="894"/>
        <v>10.826404176290669</v>
      </c>
      <c r="BK444" s="94">
        <f t="shared" si="894"/>
        <v>13.315882825615097</v>
      </c>
      <c r="BL444" s="94">
        <f t="shared" si="894"/>
        <v>14.45308560291212</v>
      </c>
      <c r="BM444" s="94">
        <f t="shared" si="894"/>
        <v>10.229458577836304</v>
      </c>
      <c r="BN444" s="1226">
        <f t="shared" si="894"/>
        <v>12.526645752276014</v>
      </c>
      <c r="BO444" s="858"/>
      <c r="BP444" s="858"/>
      <c r="BQ444" s="858"/>
      <c r="BR444" s="858"/>
      <c r="BS444" s="1173"/>
      <c r="BT444" s="858"/>
      <c r="BU444" s="858"/>
      <c r="BV444" s="858"/>
      <c r="BW444" s="858"/>
      <c r="BX444" s="858"/>
      <c r="BY444" s="937">
        <f t="shared" si="894"/>
        <v>4.1236270885675781</v>
      </c>
      <c r="BZ444" s="94">
        <f t="shared" si="894"/>
        <v>2.5927560070076932</v>
      </c>
      <c r="CA444" s="94">
        <f t="shared" si="894"/>
        <v>3.901461864044443</v>
      </c>
      <c r="CB444" s="94">
        <f t="shared" si="894"/>
        <v>3.6785158713890893</v>
      </c>
      <c r="CC444" s="1070">
        <f t="shared" si="894"/>
        <v>6.9595142824490139</v>
      </c>
      <c r="CD444" s="94"/>
      <c r="CE444" s="94"/>
      <c r="CF444" s="94"/>
      <c r="CG444" s="94"/>
      <c r="CH444" s="94"/>
      <c r="CI444" s="94"/>
      <c r="CJ444" s="94"/>
      <c r="CK444" s="93">
        <f t="shared" si="894"/>
        <v>2.1634464825067594</v>
      </c>
      <c r="CL444" s="94">
        <f t="shared" si="709"/>
        <v>8.5185705391133375</v>
      </c>
      <c r="CM444" s="94">
        <f t="shared" si="894"/>
        <v>5.4137452148492775</v>
      </c>
      <c r="CN444" s="94">
        <f t="shared" si="894"/>
        <v>8.3390772123838275</v>
      </c>
      <c r="CO444" s="1070">
        <f t="shared" si="894"/>
        <v>15.025081499607785</v>
      </c>
      <c r="CP444" s="94"/>
      <c r="CQ444" s="94"/>
      <c r="CR444" s="94"/>
      <c r="CS444" s="94"/>
      <c r="CT444" s="94"/>
      <c r="CU444" s="93">
        <f t="shared" si="894"/>
        <v>0.14311402777920995</v>
      </c>
      <c r="CV444" s="94">
        <f t="shared" si="894"/>
        <v>0.50643355040132165</v>
      </c>
      <c r="CW444" s="94">
        <f t="shared" si="854"/>
        <v>0.33624703383011556</v>
      </c>
      <c r="CX444" s="1070">
        <f t="shared" si="854"/>
        <v>0.19335026043193099</v>
      </c>
      <c r="DD444" s="979"/>
      <c r="DE444" s="858"/>
      <c r="DF444" s="858"/>
      <c r="DG444" s="858"/>
      <c r="DH444" s="858"/>
      <c r="DI444" s="858"/>
      <c r="DJ444" s="858"/>
      <c r="DK444" s="858"/>
      <c r="DL444" s="1120"/>
      <c r="DM444" s="858"/>
      <c r="DN444" s="858"/>
      <c r="DO444" s="858"/>
      <c r="DP444" s="858"/>
      <c r="DQ444" s="858"/>
      <c r="DR444" s="1006"/>
      <c r="DS444" s="858"/>
      <c r="DT444" s="858"/>
      <c r="DU444" s="858"/>
      <c r="DV444" s="858"/>
      <c r="DW444" s="858"/>
      <c r="DX444" s="1120"/>
      <c r="DY444" s="858"/>
      <c r="DZ444" s="858"/>
      <c r="EA444" s="858"/>
      <c r="EB444" s="858"/>
      <c r="EC444" s="858"/>
      <c r="ED444" s="93">
        <f t="shared" si="711"/>
        <v>8.4501939395492656</v>
      </c>
      <c r="EE444" s="858"/>
      <c r="EF444" s="858"/>
      <c r="EG444" s="858"/>
      <c r="EH444" s="858"/>
      <c r="EI444" s="858"/>
      <c r="EJ444" s="858"/>
      <c r="EK444" s="858"/>
      <c r="EL444" s="1120"/>
      <c r="EM444" s="858"/>
      <c r="EN444" s="858"/>
      <c r="ER444" s="1253"/>
      <c r="ES444" s="93">
        <f t="shared" si="855"/>
        <v>0.83117554789872905</v>
      </c>
      <c r="ET444" s="94">
        <f t="shared" si="855"/>
        <v>0.24627995375739767</v>
      </c>
      <c r="EU444" s="94">
        <f t="shared" si="855"/>
        <v>0.14532676955355908</v>
      </c>
      <c r="EV444" s="94"/>
      <c r="EW444" s="1131"/>
      <c r="EX444" s="66" t="s">
        <v>480</v>
      </c>
      <c r="EY444" s="111">
        <f>IF(EY392="","",EY392*1000)</f>
        <v>0.7888278977291443</v>
      </c>
      <c r="EZ444" s="111">
        <f t="shared" ref="EZ444:GX444" si="895">IF(EZ392="","",EZ392*1000)</f>
        <v>0.48958401556413172</v>
      </c>
      <c r="FA444" s="111">
        <f t="shared" si="895"/>
        <v>0.58327145561081817</v>
      </c>
      <c r="FB444" s="111">
        <f t="shared" si="895"/>
        <v>1.2630738341723731</v>
      </c>
      <c r="FC444" s="111">
        <f t="shared" si="895"/>
        <v>0.46083397246480845</v>
      </c>
      <c r="FD444" s="111">
        <f t="shared" si="895"/>
        <v>0.64776243021185764</v>
      </c>
      <c r="FE444" s="111">
        <f t="shared" si="895"/>
        <v>0.2417935786968291</v>
      </c>
      <c r="FF444" s="111">
        <f t="shared" si="895"/>
        <v>0.94467203334308913</v>
      </c>
      <c r="FG444" s="111">
        <f t="shared" si="895"/>
        <v>0.7219209422496019</v>
      </c>
      <c r="FH444" s="111">
        <f t="shared" si="895"/>
        <v>1.160298608828056</v>
      </c>
      <c r="FI444" s="111">
        <f t="shared" si="895"/>
        <v>0.74361933786977907</v>
      </c>
      <c r="FJ444" s="111">
        <f t="shared" si="895"/>
        <v>0.74575960684160114</v>
      </c>
      <c r="FK444" s="111">
        <f t="shared" si="895"/>
        <v>0.98439374341880859</v>
      </c>
      <c r="FL444" s="111">
        <f t="shared" si="895"/>
        <v>0.83365514639010974</v>
      </c>
      <c r="FM444" s="111">
        <f t="shared" si="895"/>
        <v>1.2244317159268192</v>
      </c>
      <c r="FN444" s="111">
        <f t="shared" si="895"/>
        <v>0.84617212112948526</v>
      </c>
      <c r="FO444" s="111">
        <f t="shared" si="895"/>
        <v>1.2070868806942097</v>
      </c>
      <c r="FP444" s="111" t="str">
        <f t="shared" ref="FP444:FQ444" si="896">IF(FP392="","",FP392*1000)</f>
        <v/>
      </c>
      <c r="FQ444" s="1387" t="str">
        <f t="shared" si="896"/>
        <v/>
      </c>
      <c r="FR444" s="834">
        <f t="shared" ref="FR444:GL444" si="897">IF(FR392="","",FR392*1000)</f>
        <v>0.21577299621174717</v>
      </c>
      <c r="FS444" s="834">
        <f t="shared" si="897"/>
        <v>0.65661461855535119</v>
      </c>
      <c r="FT444" s="834">
        <f t="shared" si="897"/>
        <v>0.28785400119277371</v>
      </c>
      <c r="FU444" s="834">
        <f t="shared" si="897"/>
        <v>0.17063762821245806</v>
      </c>
      <c r="FV444" s="834">
        <f t="shared" si="897"/>
        <v>-1.2963862659189064E-2</v>
      </c>
      <c r="FW444" s="834">
        <f t="shared" si="897"/>
        <v>0.17087034339594595</v>
      </c>
      <c r="FX444" s="834">
        <f t="shared" si="897"/>
        <v>0.43070417193159671</v>
      </c>
      <c r="FY444" s="834">
        <f t="shared" si="897"/>
        <v>0.16826959507347855</v>
      </c>
      <c r="FZ444" s="834">
        <f t="shared" si="897"/>
        <v>3.2566640314316997E-2</v>
      </c>
      <c r="GA444" s="834">
        <f t="shared" si="897"/>
        <v>-2.3293212294343026E-2</v>
      </c>
      <c r="GB444" s="834">
        <f t="shared" si="897"/>
        <v>0.28762981448874475</v>
      </c>
      <c r="GC444" s="834">
        <f t="shared" si="897"/>
        <v>0.5477960708334263</v>
      </c>
      <c r="GD444" s="834">
        <f t="shared" si="897"/>
        <v>1.53749752335991</v>
      </c>
      <c r="GE444" s="834">
        <f t="shared" si="897"/>
        <v>0.26849079496451017</v>
      </c>
      <c r="GF444" s="834">
        <f t="shared" si="897"/>
        <v>5.1986380519149139E-2</v>
      </c>
      <c r="GG444" s="834">
        <f t="shared" si="897"/>
        <v>1.9268669554141236</v>
      </c>
      <c r="GH444" s="834">
        <f t="shared" si="897"/>
        <v>5.5491537314326593E-2</v>
      </c>
      <c r="GI444" s="834">
        <f t="shared" si="897"/>
        <v>0.38874498023656068</v>
      </c>
      <c r="GJ444" s="834">
        <f t="shared" si="897"/>
        <v>0.14818887437617503</v>
      </c>
      <c r="GK444" s="834">
        <f t="shared" si="897"/>
        <v>0.1513287612136866</v>
      </c>
      <c r="GL444" s="834">
        <f t="shared" si="897"/>
        <v>0.15437623064052053</v>
      </c>
      <c r="GM444" s="59">
        <f t="shared" si="895"/>
        <v>0.37834819351151638</v>
      </c>
      <c r="GN444" s="60">
        <f t="shared" si="895"/>
        <v>0.26646356118441794</v>
      </c>
      <c r="GO444" s="60">
        <f t="shared" si="895"/>
        <v>0.44074326283260662</v>
      </c>
      <c r="GP444" s="60">
        <f t="shared" si="895"/>
        <v>0.6693649088825514</v>
      </c>
      <c r="GQ444" s="60">
        <f t="shared" si="895"/>
        <v>0.38279908768456528</v>
      </c>
      <c r="GR444" s="60">
        <f t="shared" si="895"/>
        <v>0.57360232487214946</v>
      </c>
      <c r="GS444" s="60">
        <f t="shared" si="895"/>
        <v>1.0414754040937699</v>
      </c>
      <c r="GT444" s="60">
        <f t="shared" si="895"/>
        <v>0.48442172783595522</v>
      </c>
      <c r="GU444" s="60">
        <f t="shared" si="895"/>
        <v>0.52846993140269138</v>
      </c>
      <c r="GV444" s="60">
        <f t="shared" si="895"/>
        <v>0.27077223507404691</v>
      </c>
      <c r="GW444" s="60">
        <f t="shared" si="895"/>
        <v>0.18706329231183053</v>
      </c>
      <c r="GX444" s="60">
        <f t="shared" si="895"/>
        <v>0.34147980200975681</v>
      </c>
      <c r="GY444" s="60">
        <f>IF(GY392="","",GY392*1000)</f>
        <v>0.33114853592636878</v>
      </c>
      <c r="GZ444" s="60" t="e">
        <f>IF(GZ392="","",GZ392*1000)</f>
        <v>#DIV/0!</v>
      </c>
      <c r="HA444" s="60">
        <f t="shared" ref="HA444:HH444" si="898">IF(HA392="","",HA392*1000)</f>
        <v>0.23276932273418444</v>
      </c>
      <c r="HB444" s="60">
        <f t="shared" si="898"/>
        <v>0.31990332423628504</v>
      </c>
      <c r="HC444" s="60">
        <f t="shared" si="898"/>
        <v>0.22100322225984323</v>
      </c>
      <c r="HD444" s="60">
        <f t="shared" si="898"/>
        <v>0.24897402913274158</v>
      </c>
      <c r="HE444" s="60">
        <f t="shared" si="898"/>
        <v>0.16075171295249757</v>
      </c>
      <c r="HF444" s="60">
        <f t="shared" si="898"/>
        <v>0.11081841675672144</v>
      </c>
      <c r="HG444" s="60" t="e">
        <f t="shared" si="898"/>
        <v>#DIV/0!</v>
      </c>
      <c r="HH444" s="60" t="e">
        <f t="shared" si="898"/>
        <v>#DIV/0!</v>
      </c>
      <c r="HI444" s="834">
        <f t="shared" si="718"/>
        <v>4.6143494743233274E-2</v>
      </c>
    </row>
    <row r="445" spans="1:217" s="60" customFormat="1" x14ac:dyDescent="0.25">
      <c r="A445" s="66" t="s">
        <v>481</v>
      </c>
      <c r="B445" s="658">
        <f>B393*1000</f>
        <v>0</v>
      </c>
      <c r="C445" s="937">
        <f>IF(C393="","",C393*1000)</f>
        <v>15.335970314324761</v>
      </c>
      <c r="D445" s="94">
        <f t="shared" ref="D445:BK452" si="899">IF(D393="","",D393*1000)</f>
        <v>2.1585142601537024</v>
      </c>
      <c r="E445" s="94">
        <f t="shared" si="899"/>
        <v>1.7031410747234188</v>
      </c>
      <c r="F445" s="94">
        <f t="shared" si="899"/>
        <v>2.8245875181404778</v>
      </c>
      <c r="G445" s="94">
        <f t="shared" si="899"/>
        <v>0.48489164165752957</v>
      </c>
      <c r="H445" s="94">
        <f t="shared" si="899"/>
        <v>0.61409719432056975</v>
      </c>
      <c r="I445" s="94">
        <f t="shared" si="899"/>
        <v>0.77928129686741798</v>
      </c>
      <c r="J445" s="834">
        <f t="shared" si="899"/>
        <v>1.8530640907166671</v>
      </c>
      <c r="K445" s="94">
        <f t="shared" si="899"/>
        <v>1.8770152293638043</v>
      </c>
      <c r="L445" s="94">
        <f t="shared" si="899"/>
        <v>1.2319923094580136</v>
      </c>
      <c r="M445" s="94">
        <f t="shared" si="899"/>
        <v>1.8795560757831773</v>
      </c>
      <c r="N445" s="94">
        <f t="shared" si="899"/>
        <v>2.8388574930022594</v>
      </c>
      <c r="O445" s="94">
        <f t="shared" si="899"/>
        <v>4.6348588049902606</v>
      </c>
      <c r="P445" s="94">
        <f t="shared" si="899"/>
        <v>1.4849492080671698</v>
      </c>
      <c r="Q445" s="94">
        <f t="shared" si="899"/>
        <v>0.78412996756557796</v>
      </c>
      <c r="R445" s="94">
        <f t="shared" si="899"/>
        <v>1.6952703401261617</v>
      </c>
      <c r="S445" s="94">
        <f t="shared" si="899"/>
        <v>1.3017456165013381</v>
      </c>
      <c r="T445" s="1070">
        <f t="shared" si="899"/>
        <v>0.71336746829489817</v>
      </c>
      <c r="U445" s="94"/>
      <c r="V445" s="94"/>
      <c r="W445" s="94"/>
      <c r="X445" s="94"/>
      <c r="Y445" s="94"/>
      <c r="AF445" s="94"/>
      <c r="AG445" s="94"/>
      <c r="AH445" s="94"/>
      <c r="AI445" s="937" t="str">
        <f t="shared" si="899"/>
        <v/>
      </c>
      <c r="AJ445" s="834">
        <f t="shared" si="899"/>
        <v>5.7966302160848054E-2</v>
      </c>
      <c r="AK445" s="834">
        <f t="shared" si="899"/>
        <v>6.7904377420452286E-2</v>
      </c>
      <c r="AL445" s="834" t="str">
        <f t="shared" si="899"/>
        <v/>
      </c>
      <c r="AM445" s="834">
        <f t="shared" si="899"/>
        <v>9.970334802918232E-2</v>
      </c>
      <c r="AN445" s="1095" t="str">
        <f t="shared" si="899"/>
        <v/>
      </c>
      <c r="AO445" s="834"/>
      <c r="AP445" s="834"/>
      <c r="AQ445" s="834"/>
      <c r="AR445" s="834"/>
      <c r="AS445" s="834"/>
      <c r="AT445" s="93">
        <f t="shared" si="899"/>
        <v>9.6795274315271609</v>
      </c>
      <c r="AU445" s="94">
        <f t="shared" si="899"/>
        <v>7.7922362039084554</v>
      </c>
      <c r="AV445" s="94">
        <f t="shared" si="899"/>
        <v>5.4086800609686199</v>
      </c>
      <c r="AW445" s="94">
        <f t="shared" si="899"/>
        <v>6.9997767424244044</v>
      </c>
      <c r="AX445" s="94">
        <f t="shared" si="899"/>
        <v>5.4291086133408406</v>
      </c>
      <c r="AY445" s="94">
        <f t="shared" si="899"/>
        <v>6.1251122189136478</v>
      </c>
      <c r="AZ445" s="94">
        <f t="shared" si="899"/>
        <v>6.6490589995583278</v>
      </c>
      <c r="BA445" s="94">
        <f t="shared" si="899"/>
        <v>6.0950762331827102</v>
      </c>
      <c r="BB445" s="1070">
        <f t="shared" si="899"/>
        <v>4.5938451329172096</v>
      </c>
      <c r="BC445" s="94"/>
      <c r="BD445" s="94"/>
      <c r="BE445" s="94"/>
      <c r="BF445" s="94"/>
      <c r="BG445" s="94"/>
      <c r="BH445" s="93">
        <f t="shared" si="899"/>
        <v>1.83412613176576</v>
      </c>
      <c r="BI445" s="94">
        <f t="shared" si="899"/>
        <v>0.96439397345698574</v>
      </c>
      <c r="BJ445" s="94">
        <f t="shared" si="899"/>
        <v>1.3903584213095652</v>
      </c>
      <c r="BK445" s="94">
        <f t="shared" si="899"/>
        <v>3.7224154423735607</v>
      </c>
      <c r="BL445" s="94">
        <f t="shared" ref="BL445:CV445" si="900">IF(BL393="","",BL393*1000)</f>
        <v>3.225219688131908</v>
      </c>
      <c r="BM445" s="94">
        <f t="shared" si="900"/>
        <v>6.4203803882188017</v>
      </c>
      <c r="BN445" s="1226">
        <f t="shared" si="900"/>
        <v>3.8395652526063726</v>
      </c>
      <c r="BO445" s="858"/>
      <c r="BP445" s="858"/>
      <c r="BQ445" s="858"/>
      <c r="BR445" s="858"/>
      <c r="BS445" s="1173"/>
      <c r="BT445" s="858"/>
      <c r="BU445" s="858"/>
      <c r="BV445" s="858"/>
      <c r="BW445" s="858"/>
      <c r="BX445" s="858"/>
      <c r="BY445" s="937">
        <f t="shared" si="900"/>
        <v>3.2783684576027814</v>
      </c>
      <c r="BZ445" s="94">
        <f t="shared" si="900"/>
        <v>2.7020325227063884</v>
      </c>
      <c r="CA445" s="94">
        <f t="shared" si="900"/>
        <v>5.7207935969330528</v>
      </c>
      <c r="CB445" s="94">
        <f t="shared" si="900"/>
        <v>3.4547149197938514</v>
      </c>
      <c r="CC445" s="1070">
        <f t="shared" si="900"/>
        <v>2.0509114051905764</v>
      </c>
      <c r="CD445" s="94"/>
      <c r="CE445" s="94"/>
      <c r="CF445" s="94"/>
      <c r="CG445" s="94"/>
      <c r="CH445" s="94"/>
      <c r="CI445" s="94"/>
      <c r="CJ445" s="94"/>
      <c r="CK445" s="93">
        <f t="shared" si="900"/>
        <v>8.6313895477462133</v>
      </c>
      <c r="CL445" s="94">
        <f t="shared" si="709"/>
        <v>1.9871992680460122</v>
      </c>
      <c r="CM445" s="94">
        <f t="shared" si="900"/>
        <v>29.000484822381143</v>
      </c>
      <c r="CN445" s="94">
        <f t="shared" si="900"/>
        <v>8.7930061599928155</v>
      </c>
      <c r="CO445" s="1070">
        <f t="shared" si="900"/>
        <v>10.510824441550874</v>
      </c>
      <c r="CP445" s="94"/>
      <c r="CQ445" s="94"/>
      <c r="CR445" s="94"/>
      <c r="CS445" s="94"/>
      <c r="CT445" s="94"/>
      <c r="CU445" s="93" t="str">
        <f t="shared" si="900"/>
        <v/>
      </c>
      <c r="CV445" s="94">
        <f t="shared" si="900"/>
        <v>4.1004872282164498E-2</v>
      </c>
      <c r="CW445" s="94" t="str">
        <f t="shared" si="854"/>
        <v/>
      </c>
      <c r="CX445" s="1070" t="str">
        <f t="shared" si="854"/>
        <v/>
      </c>
      <c r="DD445" s="979"/>
      <c r="DE445" s="858"/>
      <c r="DF445" s="858"/>
      <c r="DG445" s="858"/>
      <c r="DH445" s="858"/>
      <c r="DI445" s="858"/>
      <c r="DJ445" s="858"/>
      <c r="DK445" s="858"/>
      <c r="DL445" s="1120"/>
      <c r="DM445" s="858"/>
      <c r="DN445" s="858"/>
      <c r="DO445" s="858"/>
      <c r="DP445" s="858"/>
      <c r="DQ445" s="858"/>
      <c r="DR445" s="1006"/>
      <c r="DS445" s="858"/>
      <c r="DT445" s="858"/>
      <c r="DU445" s="858"/>
      <c r="DV445" s="858"/>
      <c r="DW445" s="858"/>
      <c r="DX445" s="1120"/>
      <c r="DY445" s="858"/>
      <c r="DZ445" s="858"/>
      <c r="EA445" s="858"/>
      <c r="EB445" s="858"/>
      <c r="EC445" s="858"/>
      <c r="ED445" s="93">
        <f t="shared" si="711"/>
        <v>4.2225023482209441</v>
      </c>
      <c r="EE445" s="858"/>
      <c r="EF445" s="858"/>
      <c r="EG445" s="858"/>
      <c r="EH445" s="858"/>
      <c r="EI445" s="858"/>
      <c r="EJ445" s="858"/>
      <c r="EK445" s="858"/>
      <c r="EL445" s="1120"/>
      <c r="EM445" s="858"/>
      <c r="EN445" s="858"/>
      <c r="ER445" s="1253"/>
      <c r="ES445" s="93">
        <f t="shared" si="855"/>
        <v>0.20239119226814334</v>
      </c>
      <c r="ET445" s="94">
        <f t="shared" si="855"/>
        <v>-9.0707602295535489E-4</v>
      </c>
      <c r="EU445" s="94">
        <f t="shared" si="855"/>
        <v>2.7653112944405613E-2</v>
      </c>
      <c r="EV445" s="94"/>
      <c r="EW445" s="1131"/>
      <c r="EX445" s="66" t="s">
        <v>481</v>
      </c>
      <c r="EY445" s="111">
        <f>IF(EY393="","",EY393*1000)</f>
        <v>0.44118352635125635</v>
      </c>
      <c r="EZ445" s="111">
        <f t="shared" ref="EZ445:GX445" si="901">IF(EZ393="","",EZ393*1000)</f>
        <v>0.41392792627515146</v>
      </c>
      <c r="FA445" s="111">
        <f t="shared" si="901"/>
        <v>0.28944179129909026</v>
      </c>
      <c r="FB445" s="111">
        <f t="shared" si="901"/>
        <v>0.5662486732486387</v>
      </c>
      <c r="FC445" s="111">
        <f t="shared" si="901"/>
        <v>0.23264298429795688</v>
      </c>
      <c r="FD445" s="111" t="str">
        <f t="shared" si="901"/>
        <v/>
      </c>
      <c r="FE445" s="111">
        <f t="shared" si="901"/>
        <v>0.17743509802510324</v>
      </c>
      <c r="FF445" s="111">
        <f t="shared" si="901"/>
        <v>0.42708258470031341</v>
      </c>
      <c r="FG445" s="111">
        <f t="shared" si="901"/>
        <v>0.236120079469535</v>
      </c>
      <c r="FH445" s="111">
        <f t="shared" si="901"/>
        <v>0.43240405944379301</v>
      </c>
      <c r="FI445" s="111">
        <f t="shared" si="901"/>
        <v>0.36394591986994407</v>
      </c>
      <c r="FJ445" s="111">
        <f t="shared" si="901"/>
        <v>0.34225113017346903</v>
      </c>
      <c r="FK445" s="111">
        <f t="shared" si="901"/>
        <v>0.38613327496668254</v>
      </c>
      <c r="FL445" s="111">
        <f t="shared" si="901"/>
        <v>0.25893069284410797</v>
      </c>
      <c r="FM445" s="111">
        <f t="shared" si="901"/>
        <v>0.55917716306644472</v>
      </c>
      <c r="FN445" s="111">
        <f t="shared" si="901"/>
        <v>0.36781539220534831</v>
      </c>
      <c r="FO445" s="111">
        <f t="shared" si="901"/>
        <v>0.41300760565073036</v>
      </c>
      <c r="FP445" s="111" t="str">
        <f t="shared" ref="FP445:FQ445" si="902">IF(FP393="","",FP393*1000)</f>
        <v/>
      </c>
      <c r="FQ445" s="1387" t="str">
        <f t="shared" si="902"/>
        <v/>
      </c>
      <c r="FR445" s="834">
        <f t="shared" ref="FR445:GL445" si="903">IF(FR393="","",FR393*1000)</f>
        <v>9.604869908638182E-2</v>
      </c>
      <c r="FS445" s="834">
        <f t="shared" si="903"/>
        <v>0.26668409530656845</v>
      </c>
      <c r="FT445" s="834">
        <f t="shared" si="903"/>
        <v>5.8725356210966327E-2</v>
      </c>
      <c r="FU445" s="834">
        <f t="shared" si="903"/>
        <v>5.1025881797789274E-2</v>
      </c>
      <c r="FV445" s="834">
        <f t="shared" si="903"/>
        <v>-2.5123377715809535E-2</v>
      </c>
      <c r="FW445" s="834">
        <f t="shared" si="903"/>
        <v>4.9813931940061319E-2</v>
      </c>
      <c r="FX445" s="834">
        <f t="shared" si="903"/>
        <v>7.4096787715795337E-2</v>
      </c>
      <c r="FY445" s="834">
        <f t="shared" si="903"/>
        <v>4.8011573405703598E-2</v>
      </c>
      <c r="FZ445" s="834">
        <f t="shared" si="903"/>
        <v>-2.5911224614268924E-2</v>
      </c>
      <c r="GA445" s="834">
        <f t="shared" si="903"/>
        <v>-3.1530463554480463E-2</v>
      </c>
      <c r="GB445" s="834">
        <f t="shared" si="903"/>
        <v>5.115290277398938E-2</v>
      </c>
      <c r="GC445" s="834">
        <f t="shared" si="903"/>
        <v>0.18389230206206261</v>
      </c>
      <c r="GD445" s="834">
        <f t="shared" si="903"/>
        <v>8.7001201902824815E-2</v>
      </c>
      <c r="GE445" s="834">
        <f t="shared" si="903"/>
        <v>7.6735637190353785E-3</v>
      </c>
      <c r="GF445" s="834">
        <f t="shared" si="903"/>
        <v>-2.1125539748835433E-2</v>
      </c>
      <c r="GG445" s="834">
        <f t="shared" si="903"/>
        <v>0.94905833467513834</v>
      </c>
      <c r="GH445" s="834">
        <f t="shared" si="903"/>
        <v>-2.509363592566536E-2</v>
      </c>
      <c r="GI445" s="834">
        <f t="shared" si="903"/>
        <v>0.10908265307870503</v>
      </c>
      <c r="GJ445" s="834">
        <f t="shared" si="903"/>
        <v>8.7558587286532305E-2</v>
      </c>
      <c r="GK445" s="834">
        <f t="shared" si="903"/>
        <v>4.8036334489303827E-2</v>
      </c>
      <c r="GL445" s="834">
        <f t="shared" si="903"/>
        <v>5.0894181403261067E-2</v>
      </c>
      <c r="GM445" s="59">
        <f t="shared" si="901"/>
        <v>9.7209690578210467E-2</v>
      </c>
      <c r="GN445" s="60">
        <f t="shared" si="901"/>
        <v>7.3067095266055468E-2</v>
      </c>
      <c r="GO445" s="60">
        <f t="shared" si="901"/>
        <v>0.12644560015932479</v>
      </c>
      <c r="GP445" s="60">
        <f t="shared" si="901"/>
        <v>0.11789435407712029</v>
      </c>
      <c r="GQ445" s="60">
        <f t="shared" si="901"/>
        <v>0.13140085021692541</v>
      </c>
      <c r="GR445" s="60">
        <f t="shared" si="901"/>
        <v>9.0590445322782071E-2</v>
      </c>
      <c r="GS445" s="60">
        <f t="shared" si="901"/>
        <v>0.12464689896280493</v>
      </c>
      <c r="GT445" s="60">
        <f t="shared" si="901"/>
        <v>0.10018938189302258</v>
      </c>
      <c r="GU445" s="60">
        <f t="shared" si="901"/>
        <v>9.0809555198434852E-2</v>
      </c>
      <c r="GV445" s="60">
        <f t="shared" si="901"/>
        <v>4.1265964819185555E-2</v>
      </c>
      <c r="GW445" s="60">
        <f t="shared" si="901"/>
        <v>5.1721869126719382E-2</v>
      </c>
      <c r="GX445" s="60">
        <f t="shared" si="901"/>
        <v>0.11237506920921878</v>
      </c>
      <c r="GY445" s="60">
        <f>IF(GY393="","",GY393*1000)</f>
        <v>9.1995108904775538E-2</v>
      </c>
      <c r="GZ445" s="60" t="e">
        <f>IF(GZ393="","",GZ393*1000)</f>
        <v>#DIV/0!</v>
      </c>
      <c r="HA445" s="60">
        <f t="shared" ref="HA445:HH445" si="904">IF(HA393="","",HA393*1000)</f>
        <v>6.4363283027780188E-2</v>
      </c>
      <c r="HB445" s="60">
        <f t="shared" si="904"/>
        <v>8.018409669617374E-2</v>
      </c>
      <c r="HC445" s="60">
        <f t="shared" si="904"/>
        <v>5.9784431695100393E-2</v>
      </c>
      <c r="HD445" s="60">
        <f t="shared" si="904"/>
        <v>5.6866835436798095E-2</v>
      </c>
      <c r="HE445" s="60">
        <f t="shared" si="904"/>
        <v>6.3494747077215211E-2</v>
      </c>
      <c r="HF445" s="60">
        <f t="shared" si="904"/>
        <v>3.2406390499897082E-2</v>
      </c>
      <c r="HG445" s="60" t="e">
        <f t="shared" si="904"/>
        <v>#DIV/0!</v>
      </c>
      <c r="HH445" s="60" t="e">
        <f t="shared" si="904"/>
        <v>#DIV/0!</v>
      </c>
      <c r="HI445" s="834">
        <f t="shared" si="718"/>
        <v>-9.4940152931103958E-2</v>
      </c>
    </row>
    <row r="446" spans="1:217" s="60" customFormat="1" x14ac:dyDescent="0.25">
      <c r="A446" s="640"/>
      <c r="B446" s="658"/>
      <c r="C446" s="937" t="str">
        <f t="shared" ref="C446:T466" si="905">IF(C394="","",C394*1000)</f>
        <v/>
      </c>
      <c r="D446" s="94" t="str">
        <f t="shared" si="905"/>
        <v/>
      </c>
      <c r="E446" s="94" t="str">
        <f t="shared" si="905"/>
        <v/>
      </c>
      <c r="F446" s="94" t="str">
        <f t="shared" si="899"/>
        <v/>
      </c>
      <c r="G446" s="94" t="str">
        <f t="shared" si="899"/>
        <v/>
      </c>
      <c r="H446" s="94" t="str">
        <f t="shared" si="899"/>
        <v/>
      </c>
      <c r="I446" s="94" t="str">
        <f t="shared" si="899"/>
        <v/>
      </c>
      <c r="J446" s="834" t="str">
        <f t="shared" si="899"/>
        <v/>
      </c>
      <c r="K446" s="94" t="str">
        <f t="shared" si="899"/>
        <v/>
      </c>
      <c r="L446" s="94" t="str">
        <f t="shared" si="899"/>
        <v/>
      </c>
      <c r="M446" s="94" t="str">
        <f t="shared" si="899"/>
        <v/>
      </c>
      <c r="N446" s="94" t="str">
        <f t="shared" si="905"/>
        <v/>
      </c>
      <c r="O446" s="94" t="str">
        <f t="shared" si="905"/>
        <v/>
      </c>
      <c r="P446" s="94" t="str">
        <f t="shared" si="905"/>
        <v/>
      </c>
      <c r="Q446" s="94" t="str">
        <f t="shared" si="905"/>
        <v/>
      </c>
      <c r="R446" s="94" t="str">
        <f t="shared" si="905"/>
        <v/>
      </c>
      <c r="S446" s="94" t="str">
        <f t="shared" si="905"/>
        <v/>
      </c>
      <c r="T446" s="1070" t="str">
        <f t="shared" si="905"/>
        <v/>
      </c>
      <c r="U446" s="94"/>
      <c r="V446" s="94"/>
      <c r="W446" s="94"/>
      <c r="X446" s="94"/>
      <c r="Y446" s="94"/>
      <c r="AF446" s="94"/>
      <c r="AG446" s="94"/>
      <c r="AH446" s="94"/>
      <c r="AI446" s="937" t="str">
        <f t="shared" si="899"/>
        <v/>
      </c>
      <c r="AJ446" s="834" t="str">
        <f t="shared" si="899"/>
        <v/>
      </c>
      <c r="AK446" s="834" t="str">
        <f t="shared" si="899"/>
        <v/>
      </c>
      <c r="AL446" s="834" t="str">
        <f t="shared" si="899"/>
        <v/>
      </c>
      <c r="AM446" s="834" t="str">
        <f t="shared" si="899"/>
        <v/>
      </c>
      <c r="AN446" s="1095" t="str">
        <f t="shared" si="899"/>
        <v/>
      </c>
      <c r="AO446" s="834"/>
      <c r="AP446" s="834"/>
      <c r="AQ446" s="834"/>
      <c r="AR446" s="834"/>
      <c r="AS446" s="834"/>
      <c r="AT446" s="93" t="str">
        <f t="shared" si="899"/>
        <v/>
      </c>
      <c r="AU446" s="94" t="str">
        <f t="shared" si="899"/>
        <v/>
      </c>
      <c r="AV446" s="94" t="str">
        <f t="shared" si="899"/>
        <v/>
      </c>
      <c r="AW446" s="94" t="str">
        <f t="shared" si="899"/>
        <v/>
      </c>
      <c r="AX446" s="94" t="str">
        <f t="shared" si="899"/>
        <v/>
      </c>
      <c r="AY446" s="94" t="str">
        <f t="shared" si="899"/>
        <v/>
      </c>
      <c r="AZ446" s="94" t="str">
        <f t="shared" si="899"/>
        <v/>
      </c>
      <c r="BA446" s="94" t="str">
        <f t="shared" si="899"/>
        <v/>
      </c>
      <c r="BB446" s="1070" t="str">
        <f t="shared" si="899"/>
        <v/>
      </c>
      <c r="BC446" s="94"/>
      <c r="BD446" s="94"/>
      <c r="BE446" s="94"/>
      <c r="BF446" s="94"/>
      <c r="BG446" s="94"/>
      <c r="BH446" s="93" t="str">
        <f t="shared" si="899"/>
        <v/>
      </c>
      <c r="BI446" s="94" t="str">
        <f t="shared" si="899"/>
        <v/>
      </c>
      <c r="BJ446" s="94" t="str">
        <f t="shared" si="899"/>
        <v/>
      </c>
      <c r="BK446" s="94" t="str">
        <f t="shared" si="899"/>
        <v/>
      </c>
      <c r="BL446" s="94" t="str">
        <f t="shared" ref="BL446:CV446" si="906">IF(BL394="","",BL394*1000)</f>
        <v/>
      </c>
      <c r="BM446" s="94" t="str">
        <f t="shared" si="906"/>
        <v/>
      </c>
      <c r="BN446" s="1226" t="str">
        <f t="shared" si="906"/>
        <v/>
      </c>
      <c r="BO446" s="858"/>
      <c r="BP446" s="858"/>
      <c r="BQ446" s="858"/>
      <c r="BR446" s="858"/>
      <c r="BS446" s="1173"/>
      <c r="BT446" s="858"/>
      <c r="BU446" s="858"/>
      <c r="BV446" s="858"/>
      <c r="BW446" s="858"/>
      <c r="BX446" s="858"/>
      <c r="BY446" s="937" t="str">
        <f t="shared" si="906"/>
        <v/>
      </c>
      <c r="BZ446" s="94" t="str">
        <f t="shared" si="906"/>
        <v/>
      </c>
      <c r="CA446" s="94" t="str">
        <f t="shared" si="906"/>
        <v/>
      </c>
      <c r="CB446" s="94" t="str">
        <f t="shared" si="906"/>
        <v/>
      </c>
      <c r="CC446" s="1070" t="str">
        <f t="shared" si="906"/>
        <v/>
      </c>
      <c r="CD446" s="94"/>
      <c r="CE446" s="94"/>
      <c r="CF446" s="94"/>
      <c r="CG446" s="94"/>
      <c r="CH446" s="94"/>
      <c r="CI446" s="94"/>
      <c r="CJ446" s="94"/>
      <c r="CK446" s="93" t="str">
        <f t="shared" si="906"/>
        <v/>
      </c>
      <c r="CL446" s="94" t="str">
        <f t="shared" si="709"/>
        <v/>
      </c>
      <c r="CM446" s="94" t="str">
        <f t="shared" si="906"/>
        <v/>
      </c>
      <c r="CN446" s="94" t="str">
        <f t="shared" si="906"/>
        <v/>
      </c>
      <c r="CO446" s="1070" t="str">
        <f t="shared" si="906"/>
        <v/>
      </c>
      <c r="CP446" s="94"/>
      <c r="CQ446" s="94"/>
      <c r="CR446" s="94"/>
      <c r="CS446" s="94"/>
      <c r="CT446" s="94"/>
      <c r="CU446" s="93" t="str">
        <f t="shared" si="906"/>
        <v/>
      </c>
      <c r="CV446" s="94" t="str">
        <f t="shared" si="906"/>
        <v/>
      </c>
      <c r="CW446" s="94" t="str">
        <f t="shared" si="854"/>
        <v/>
      </c>
      <c r="CX446" s="1070" t="str">
        <f t="shared" si="854"/>
        <v/>
      </c>
      <c r="DD446" s="979"/>
      <c r="DE446" s="858"/>
      <c r="DF446" s="858"/>
      <c r="DG446" s="858"/>
      <c r="DH446" s="858"/>
      <c r="DI446" s="858"/>
      <c r="DJ446" s="858"/>
      <c r="DK446" s="858"/>
      <c r="DL446" s="1120"/>
      <c r="DM446" s="858"/>
      <c r="DN446" s="858"/>
      <c r="DO446" s="858"/>
      <c r="DP446" s="858"/>
      <c r="DQ446" s="858"/>
      <c r="DR446" s="1006"/>
      <c r="DS446" s="858"/>
      <c r="DT446" s="858"/>
      <c r="DU446" s="858"/>
      <c r="DV446" s="858"/>
      <c r="DW446" s="858"/>
      <c r="DX446" s="1120"/>
      <c r="DY446" s="858"/>
      <c r="DZ446" s="858"/>
      <c r="EA446" s="858"/>
      <c r="EB446" s="858"/>
      <c r="EC446" s="858"/>
      <c r="ED446" s="93" t="str">
        <f t="shared" si="711"/>
        <v/>
      </c>
      <c r="EE446" s="858"/>
      <c r="EF446" s="858"/>
      <c r="EG446" s="858"/>
      <c r="EH446" s="858"/>
      <c r="EI446" s="858"/>
      <c r="EJ446" s="858"/>
      <c r="EK446" s="858"/>
      <c r="EL446" s="1120"/>
      <c r="EM446" s="858"/>
      <c r="EN446" s="858"/>
      <c r="ER446" s="1253"/>
      <c r="ES446" s="93" t="str">
        <f t="shared" si="855"/>
        <v/>
      </c>
      <c r="ET446" s="94" t="str">
        <f t="shared" si="855"/>
        <v/>
      </c>
      <c r="EU446" s="94" t="str">
        <f t="shared" si="855"/>
        <v/>
      </c>
      <c r="EV446" s="94"/>
      <c r="EW446" s="1131"/>
      <c r="EX446" s="640"/>
      <c r="EY446" s="111" t="str">
        <f t="shared" ref="EY446" si="907">IF(EY394="","",EY394*1000)</f>
        <v/>
      </c>
      <c r="EZ446" s="111" t="str">
        <f t="shared" ref="EZ446:GY446" si="908">IF(EZ394="","",EZ394*1000)</f>
        <v/>
      </c>
      <c r="FA446" s="111" t="str">
        <f t="shared" si="908"/>
        <v/>
      </c>
      <c r="FB446" s="111" t="str">
        <f t="shared" si="908"/>
        <v/>
      </c>
      <c r="FC446" s="111" t="str">
        <f t="shared" si="908"/>
        <v/>
      </c>
      <c r="FD446" s="111" t="str">
        <f t="shared" si="908"/>
        <v/>
      </c>
      <c r="FE446" s="111" t="str">
        <f t="shared" si="908"/>
        <v/>
      </c>
      <c r="FF446" s="111" t="str">
        <f t="shared" si="908"/>
        <v/>
      </c>
      <c r="FG446" s="111" t="str">
        <f t="shared" si="908"/>
        <v/>
      </c>
      <c r="FH446" s="111" t="str">
        <f t="shared" si="908"/>
        <v/>
      </c>
      <c r="FI446" s="111" t="str">
        <f t="shared" si="908"/>
        <v/>
      </c>
      <c r="FJ446" s="111" t="str">
        <f t="shared" si="908"/>
        <v/>
      </c>
      <c r="FK446" s="111" t="str">
        <f t="shared" si="908"/>
        <v/>
      </c>
      <c r="FL446" s="111" t="str">
        <f t="shared" si="908"/>
        <v/>
      </c>
      <c r="FM446" s="111" t="str">
        <f t="shared" si="908"/>
        <v/>
      </c>
      <c r="FN446" s="111" t="str">
        <f t="shared" si="908"/>
        <v/>
      </c>
      <c r="FO446" s="111" t="str">
        <f t="shared" si="908"/>
        <v/>
      </c>
      <c r="FP446" s="111" t="str">
        <f t="shared" ref="FP446:FQ446" si="909">IF(FP394="","",FP394*1000)</f>
        <v/>
      </c>
      <c r="FQ446" s="1387" t="str">
        <f t="shared" si="909"/>
        <v/>
      </c>
      <c r="FR446" s="834" t="str">
        <f>IF(FR394="","",FR394*1000)</f>
        <v/>
      </c>
      <c r="FS446" s="834" t="str">
        <f t="shared" ref="FS446:GL446" si="910">IF(FS394="","",FS394*1000)</f>
        <v/>
      </c>
      <c r="FT446" s="834" t="str">
        <f t="shared" si="910"/>
        <v/>
      </c>
      <c r="FU446" s="834" t="str">
        <f t="shared" si="910"/>
        <v/>
      </c>
      <c r="FV446" s="834" t="str">
        <f t="shared" si="910"/>
        <v/>
      </c>
      <c r="FW446" s="834" t="str">
        <f t="shared" si="910"/>
        <v/>
      </c>
      <c r="FX446" s="834" t="str">
        <f t="shared" si="910"/>
        <v/>
      </c>
      <c r="FY446" s="834" t="str">
        <f t="shared" si="910"/>
        <v/>
      </c>
      <c r="FZ446" s="834" t="str">
        <f t="shared" si="910"/>
        <v/>
      </c>
      <c r="GA446" s="834" t="str">
        <f t="shared" si="910"/>
        <v/>
      </c>
      <c r="GB446" s="834" t="str">
        <f t="shared" si="910"/>
        <v/>
      </c>
      <c r="GC446" s="834" t="str">
        <f t="shared" si="910"/>
        <v/>
      </c>
      <c r="GD446" s="834" t="str">
        <f t="shared" si="910"/>
        <v/>
      </c>
      <c r="GE446" s="834" t="str">
        <f t="shared" si="910"/>
        <v/>
      </c>
      <c r="GF446" s="834" t="str">
        <f t="shared" si="910"/>
        <v/>
      </c>
      <c r="GG446" s="834" t="str">
        <f t="shared" si="910"/>
        <v/>
      </c>
      <c r="GH446" s="834" t="str">
        <f t="shared" si="910"/>
        <v/>
      </c>
      <c r="GI446" s="834" t="str">
        <f t="shared" si="910"/>
        <v/>
      </c>
      <c r="GJ446" s="834" t="str">
        <f t="shared" si="910"/>
        <v/>
      </c>
      <c r="GK446" s="834" t="str">
        <f t="shared" si="910"/>
        <v/>
      </c>
      <c r="GL446" s="834" t="str">
        <f t="shared" si="910"/>
        <v/>
      </c>
      <c r="GM446" s="59" t="str">
        <f t="shared" si="908"/>
        <v/>
      </c>
      <c r="GN446" s="60" t="str">
        <f t="shared" si="908"/>
        <v/>
      </c>
      <c r="GO446" s="60" t="str">
        <f t="shared" si="908"/>
        <v/>
      </c>
      <c r="GP446" s="60" t="str">
        <f t="shared" si="908"/>
        <v/>
      </c>
      <c r="GQ446" s="60" t="str">
        <f t="shared" si="908"/>
        <v/>
      </c>
      <c r="GR446" s="60" t="str">
        <f t="shared" si="908"/>
        <v/>
      </c>
      <c r="GS446" s="60" t="str">
        <f t="shared" si="908"/>
        <v/>
      </c>
      <c r="GT446" s="60" t="str">
        <f t="shared" si="908"/>
        <v/>
      </c>
      <c r="GU446" s="60" t="str">
        <f t="shared" si="908"/>
        <v/>
      </c>
      <c r="GV446" s="60" t="str">
        <f t="shared" si="908"/>
        <v/>
      </c>
      <c r="GW446" s="60" t="str">
        <f t="shared" si="908"/>
        <v/>
      </c>
      <c r="GX446" s="60" t="str">
        <f t="shared" si="908"/>
        <v/>
      </c>
      <c r="GY446" s="60" t="str">
        <f t="shared" si="908"/>
        <v/>
      </c>
      <c r="GZ446" s="60" t="str">
        <f t="shared" ref="GZ446:HH446" si="911">IF(GZ394="","",GZ394*1000)</f>
        <v/>
      </c>
      <c r="HA446" s="60" t="str">
        <f t="shared" si="911"/>
        <v/>
      </c>
      <c r="HB446" s="60" t="str">
        <f t="shared" si="911"/>
        <v/>
      </c>
      <c r="HC446" s="60" t="str">
        <f t="shared" si="911"/>
        <v/>
      </c>
      <c r="HD446" s="60" t="str">
        <f t="shared" si="911"/>
        <v/>
      </c>
      <c r="HE446" s="60" t="str">
        <f t="shared" si="911"/>
        <v/>
      </c>
      <c r="HF446" s="60" t="str">
        <f t="shared" si="911"/>
        <v/>
      </c>
      <c r="HG446" s="60" t="str">
        <f t="shared" si="911"/>
        <v/>
      </c>
      <c r="HH446" s="60" t="str">
        <f t="shared" si="911"/>
        <v/>
      </c>
      <c r="HI446" s="834" t="str">
        <f t="shared" si="718"/>
        <v/>
      </c>
    </row>
    <row r="447" spans="1:217" s="60" customFormat="1" x14ac:dyDescent="0.25">
      <c r="A447" s="197" t="s">
        <v>716</v>
      </c>
      <c r="B447" s="658"/>
      <c r="C447" s="937">
        <f t="shared" si="905"/>
        <v>0.10735855770016464</v>
      </c>
      <c r="D447" s="94">
        <f t="shared" si="899"/>
        <v>0.32622514559301363</v>
      </c>
      <c r="E447" s="94">
        <f t="shared" si="899"/>
        <v>9.541111916340142E-2</v>
      </c>
      <c r="F447" s="94">
        <f t="shared" si="899"/>
        <v>0.22187102183218169</v>
      </c>
      <c r="G447" s="94">
        <f t="shared" si="899"/>
        <v>6.7840785178390886E-2</v>
      </c>
      <c r="H447" s="94">
        <f t="shared" si="899"/>
        <v>0.11664024565110334</v>
      </c>
      <c r="I447" s="94">
        <f t="shared" si="899"/>
        <v>0.11368729444068687</v>
      </c>
      <c r="J447" s="834">
        <f t="shared" si="899"/>
        <v>0.12271469355690508</v>
      </c>
      <c r="K447" s="94">
        <f t="shared" si="899"/>
        <v>0.23884399584863059</v>
      </c>
      <c r="L447" s="94">
        <f t="shared" si="899"/>
        <v>0.11949424929939809</v>
      </c>
      <c r="M447" s="94">
        <f t="shared" si="899"/>
        <v>0.26571417067310354</v>
      </c>
      <c r="N447" s="94">
        <f t="shared" si="899"/>
        <v>0.15463187781597423</v>
      </c>
      <c r="O447" s="94">
        <f t="shared" si="899"/>
        <v>0.12689930616926506</v>
      </c>
      <c r="P447" s="94">
        <f t="shared" si="899"/>
        <v>0.20495434226353829</v>
      </c>
      <c r="Q447" s="94">
        <f t="shared" si="899"/>
        <v>7.8052141903481601E-2</v>
      </c>
      <c r="R447" s="94">
        <f t="shared" si="899"/>
        <v>0.27698252181810834</v>
      </c>
      <c r="S447" s="94">
        <f t="shared" si="899"/>
        <v>0.25593795208747783</v>
      </c>
      <c r="T447" s="1070">
        <f t="shared" si="899"/>
        <v>9.6295413454845089E-2</v>
      </c>
      <c r="U447" s="94"/>
      <c r="V447" s="94"/>
      <c r="W447" s="94"/>
      <c r="X447" s="94"/>
      <c r="Y447" s="94"/>
      <c r="AF447" s="94"/>
      <c r="AG447" s="94"/>
      <c r="AH447" s="94"/>
      <c r="AI447" s="937">
        <f t="shared" si="899"/>
        <v>4.2215495699803977E-2</v>
      </c>
      <c r="AJ447" s="834">
        <f t="shared" si="899"/>
        <v>4.1100635675640047E-2</v>
      </c>
      <c r="AK447" s="834">
        <f t="shared" si="899"/>
        <v>4.7981264562937054E-2</v>
      </c>
      <c r="AL447" s="834">
        <f t="shared" si="899"/>
        <v>4.5472153502670344E-2</v>
      </c>
      <c r="AM447" s="834">
        <f t="shared" si="899"/>
        <v>4.3469984480162677E-2</v>
      </c>
      <c r="AN447" s="1095">
        <f t="shared" si="899"/>
        <v>4.2866769287933197E-2</v>
      </c>
      <c r="AO447" s="834"/>
      <c r="AP447" s="834"/>
      <c r="AQ447" s="834"/>
      <c r="AR447" s="834"/>
      <c r="AS447" s="834"/>
      <c r="AT447" s="93">
        <f t="shared" si="899"/>
        <v>5.7781694904830275E-2</v>
      </c>
      <c r="AU447" s="94">
        <f t="shared" si="899"/>
        <v>4.8600300196099865E-2</v>
      </c>
      <c r="AV447" s="94">
        <f t="shared" si="899"/>
        <v>3.8926644607909365E-2</v>
      </c>
      <c r="AW447" s="94">
        <f t="shared" si="899"/>
        <v>4.4173479015960346E-2</v>
      </c>
      <c r="AX447" s="94">
        <f t="shared" si="899"/>
        <v>4.5583845389591898E-2</v>
      </c>
      <c r="AY447" s="94">
        <f t="shared" si="899"/>
        <v>3.9613160578544269E-2</v>
      </c>
      <c r="AZ447" s="94">
        <f t="shared" si="899"/>
        <v>4.6799437039098925E-2</v>
      </c>
      <c r="BA447" s="94">
        <f t="shared" si="899"/>
        <v>3.8610911579832007E-2</v>
      </c>
      <c r="BB447" s="1070">
        <f t="shared" si="899"/>
        <v>5.1353117848702834E-2</v>
      </c>
      <c r="BC447" s="94"/>
      <c r="BD447" s="94"/>
      <c r="BE447" s="94"/>
      <c r="BF447" s="94"/>
      <c r="BG447" s="94"/>
      <c r="BH447" s="93">
        <f t="shared" si="899"/>
        <v>4.6109919557407758E-2</v>
      </c>
      <c r="BI447" s="94">
        <f t="shared" si="899"/>
        <v>4.0789781323031099E-2</v>
      </c>
      <c r="BJ447" s="94">
        <f t="shared" si="899"/>
        <v>5.273619614980056E-2</v>
      </c>
      <c r="BK447" s="94">
        <f t="shared" si="899"/>
        <v>4.511618650570514E-2</v>
      </c>
      <c r="BL447" s="94">
        <f t="shared" ref="BL447:CV447" si="912">IF(BL395="","",BL395*1000)</f>
        <v>5.2659598277796767E-2</v>
      </c>
      <c r="BM447" s="94">
        <f t="shared" si="912"/>
        <v>4.4211446959303256E-2</v>
      </c>
      <c r="BN447" s="1226">
        <f t="shared" si="912"/>
        <v>5.2318153210098896E-2</v>
      </c>
      <c r="BO447" s="858"/>
      <c r="BP447" s="858"/>
      <c r="BQ447" s="858"/>
      <c r="BR447" s="858"/>
      <c r="BS447" s="1173"/>
      <c r="BT447" s="858"/>
      <c r="BU447" s="858"/>
      <c r="BV447" s="858"/>
      <c r="BW447" s="858"/>
      <c r="BX447" s="858"/>
      <c r="BY447" s="937">
        <f t="shared" si="912"/>
        <v>4.2384472756069581E-2</v>
      </c>
      <c r="BZ447" s="94">
        <f t="shared" si="912"/>
        <v>4.3740997984185889E-2</v>
      </c>
      <c r="CA447" s="94">
        <f t="shared" si="912"/>
        <v>4.6683948407162709E-2</v>
      </c>
      <c r="CB447" s="94">
        <f t="shared" si="912"/>
        <v>4.7172273169421922E-2</v>
      </c>
      <c r="CC447" s="1070">
        <f t="shared" si="912"/>
        <v>5.1816295811137315E-2</v>
      </c>
      <c r="CD447" s="94"/>
      <c r="CE447" s="94"/>
      <c r="CF447" s="94"/>
      <c r="CG447" s="94"/>
      <c r="CH447" s="94"/>
      <c r="CI447" s="94"/>
      <c r="CJ447" s="94"/>
      <c r="CK447" s="93" t="str">
        <f t="shared" si="912"/>
        <v/>
      </c>
      <c r="CL447" s="94" t="str">
        <f t="shared" si="709"/>
        <v/>
      </c>
      <c r="CM447" s="94" t="str">
        <f t="shared" si="912"/>
        <v/>
      </c>
      <c r="CN447" s="94" t="str">
        <f t="shared" si="912"/>
        <v/>
      </c>
      <c r="CO447" s="1070" t="str">
        <f t="shared" si="912"/>
        <v/>
      </c>
      <c r="CP447" s="94"/>
      <c r="CQ447" s="94"/>
      <c r="CR447" s="94"/>
      <c r="CS447" s="94"/>
      <c r="CT447" s="94"/>
      <c r="CU447" s="93" t="str">
        <f t="shared" si="912"/>
        <v/>
      </c>
      <c r="CV447" s="94">
        <f t="shared" si="912"/>
        <v>0.12710467912289564</v>
      </c>
      <c r="CW447" s="94" t="str">
        <f t="shared" si="854"/>
        <v/>
      </c>
      <c r="CX447" s="1070" t="str">
        <f t="shared" si="854"/>
        <v/>
      </c>
      <c r="DD447" s="979"/>
      <c r="DE447" s="858"/>
      <c r="DF447" s="858"/>
      <c r="DG447" s="858"/>
      <c r="DH447" s="858"/>
      <c r="DI447" s="858"/>
      <c r="DJ447" s="858"/>
      <c r="DK447" s="858"/>
      <c r="DL447" s="1120"/>
      <c r="DM447" s="858"/>
      <c r="DN447" s="858"/>
      <c r="DO447" s="858"/>
      <c r="DP447" s="858"/>
      <c r="DQ447" s="858"/>
      <c r="DR447" s="1006"/>
      <c r="DS447" s="858"/>
      <c r="DT447" s="858"/>
      <c r="DU447" s="858"/>
      <c r="DV447" s="858"/>
      <c r="DW447" s="858"/>
      <c r="DX447" s="1120"/>
      <c r="DY447" s="858"/>
      <c r="DZ447" s="858"/>
      <c r="EA447" s="858"/>
      <c r="EB447" s="858"/>
      <c r="EC447" s="858"/>
      <c r="ED447" s="93">
        <f t="shared" si="711"/>
        <v>5.2707416718036353E-2</v>
      </c>
      <c r="EE447" s="858"/>
      <c r="EF447" s="858"/>
      <c r="EG447" s="858"/>
      <c r="EH447" s="858"/>
      <c r="EI447" s="858"/>
      <c r="EJ447" s="858"/>
      <c r="EK447" s="858"/>
      <c r="EL447" s="1120"/>
      <c r="EM447" s="858"/>
      <c r="EN447" s="858"/>
      <c r="ER447" s="1253"/>
      <c r="ES447" s="93" t="str">
        <f t="shared" si="855"/>
        <v/>
      </c>
      <c r="ET447" s="94" t="str">
        <f t="shared" si="855"/>
        <v/>
      </c>
      <c r="EU447" s="94" t="str">
        <f t="shared" si="855"/>
        <v/>
      </c>
      <c r="EV447" s="94"/>
      <c r="EW447" s="1131"/>
      <c r="EX447" s="197" t="s">
        <v>716</v>
      </c>
      <c r="EY447" s="111">
        <f t="shared" ref="EY447" si="913">IF(EY395="","",EY395*1000)</f>
        <v>0.18341792400750584</v>
      </c>
      <c r="EZ447" s="111">
        <f t="shared" ref="EZ447:GY447" si="914">IF(EZ395="","",EZ395*1000)</f>
        <v>0.24629644399556022</v>
      </c>
      <c r="FA447" s="111">
        <f t="shared" si="914"/>
        <v>0.15024104292431315</v>
      </c>
      <c r="FB447" s="111">
        <f t="shared" si="914"/>
        <v>0.12787885666972126</v>
      </c>
      <c r="FC447" s="111">
        <f t="shared" si="914"/>
        <v>6.9234349268050832E-2</v>
      </c>
      <c r="FD447" s="111">
        <f t="shared" si="914"/>
        <v>9.7299117769531013E-2</v>
      </c>
      <c r="FE447" s="111">
        <f t="shared" si="914"/>
        <v>0.10720715077355578</v>
      </c>
      <c r="FF447" s="111">
        <f t="shared" si="914"/>
        <v>7.7587652194421167E-2</v>
      </c>
      <c r="FG447" s="111">
        <f t="shared" si="914"/>
        <v>6.7761312963000989E-2</v>
      </c>
      <c r="FH447" s="111">
        <f t="shared" si="914"/>
        <v>0.20127216666692194</v>
      </c>
      <c r="FI447" s="111">
        <f t="shared" si="914"/>
        <v>0.19587222387090203</v>
      </c>
      <c r="FJ447" s="111">
        <f t="shared" si="914"/>
        <v>0.14924397240868936</v>
      </c>
      <c r="FK447" s="111">
        <f t="shared" si="914"/>
        <v>0.16580381061043817</v>
      </c>
      <c r="FL447" s="111">
        <f t="shared" si="914"/>
        <v>0.25830356975114516</v>
      </c>
      <c r="FM447" s="111">
        <f t="shared" si="914"/>
        <v>0.14325264969167514</v>
      </c>
      <c r="FN447" s="111">
        <f t="shared" si="914"/>
        <v>0.14820173714800769</v>
      </c>
      <c r="FO447" s="111">
        <f t="shared" si="914"/>
        <v>0.16770350036819359</v>
      </c>
      <c r="FP447" s="111" t="str">
        <f t="shared" ref="FP447:FQ447" si="915">IF(FP395="","",FP395*1000)</f>
        <v/>
      </c>
      <c r="FQ447" s="1387" t="str">
        <f t="shared" si="915"/>
        <v/>
      </c>
      <c r="FR447" s="834">
        <f t="shared" ref="FR447:GL447" si="916">IF(FR395="","",FR395*1000)</f>
        <v>0.40436793601383281</v>
      </c>
      <c r="FS447" s="834">
        <f t="shared" si="916"/>
        <v>0.3087599532669324</v>
      </c>
      <c r="FT447" s="834" t="str">
        <f t="shared" si="916"/>
        <v/>
      </c>
      <c r="FU447" s="834">
        <f t="shared" si="916"/>
        <v>0.38537374422393894</v>
      </c>
      <c r="FV447" s="834" t="str">
        <f t="shared" si="916"/>
        <v/>
      </c>
      <c r="FW447" s="834">
        <f t="shared" si="916"/>
        <v>0.27396384381804806</v>
      </c>
      <c r="FX447" s="834">
        <f t="shared" si="916"/>
        <v>0.23662518249015851</v>
      </c>
      <c r="FY447" s="834">
        <f t="shared" si="916"/>
        <v>0.27961122831847407</v>
      </c>
      <c r="FZ447" s="834">
        <f t="shared" si="916"/>
        <v>0.3726536491635295</v>
      </c>
      <c r="GA447" s="834">
        <f t="shared" si="916"/>
        <v>0.16835388531389892</v>
      </c>
      <c r="GB447" s="834">
        <f t="shared" si="916"/>
        <v>0.29368527701404379</v>
      </c>
      <c r="GC447" s="834">
        <f t="shared" si="916"/>
        <v>1.618960316301166E-2</v>
      </c>
      <c r="GD447" s="834">
        <f t="shared" si="916"/>
        <v>0.11564616861204874</v>
      </c>
      <c r="GE447" s="834">
        <f t="shared" si="916"/>
        <v>0.13616012012676501</v>
      </c>
      <c r="GF447" s="834">
        <f t="shared" si="916"/>
        <v>0.20310291661987331</v>
      </c>
      <c r="GG447" s="834">
        <f t="shared" si="916"/>
        <v>0.16235832408851944</v>
      </c>
      <c r="GH447" s="834">
        <f t="shared" si="916"/>
        <v>0.11766694618328062</v>
      </c>
      <c r="GI447" s="834">
        <f t="shared" si="916"/>
        <v>0.40222299089973057</v>
      </c>
      <c r="GJ447" s="834">
        <f t="shared" si="916"/>
        <v>0.385214737232215</v>
      </c>
      <c r="GK447" s="834">
        <f t="shared" si="916"/>
        <v>0.36653102949500743</v>
      </c>
      <c r="GL447" s="834">
        <f t="shared" si="916"/>
        <v>0.24640408361236735</v>
      </c>
      <c r="GM447" s="59">
        <f t="shared" si="914"/>
        <v>0.1117511148656873</v>
      </c>
      <c r="GN447" s="60">
        <f t="shared" si="914"/>
        <v>0.14228098331881786</v>
      </c>
      <c r="GO447" s="60">
        <f t="shared" si="914"/>
        <v>0.12478323552187284</v>
      </c>
      <c r="GP447" s="60">
        <f t="shared" si="914"/>
        <v>0.24508713572247492</v>
      </c>
      <c r="GQ447" s="60" t="str">
        <f t="shared" si="914"/>
        <v/>
      </c>
      <c r="GR447" s="60">
        <f t="shared" si="914"/>
        <v>0.21966302443426697</v>
      </c>
      <c r="GS447" s="60">
        <f t="shared" si="914"/>
        <v>0.26110812411697631</v>
      </c>
      <c r="GT447" s="60">
        <f t="shared" si="914"/>
        <v>0.11839162592138547</v>
      </c>
      <c r="GU447" s="60">
        <f t="shared" si="914"/>
        <v>0.10607596820794873</v>
      </c>
      <c r="GV447" s="60" t="str">
        <f t="shared" si="914"/>
        <v/>
      </c>
      <c r="GW447" s="60">
        <f t="shared" si="914"/>
        <v>9.7913496761170143E-2</v>
      </c>
      <c r="GX447" s="60">
        <f t="shared" si="914"/>
        <v>9.8156412440147695E-2</v>
      </c>
      <c r="GY447" s="60" t="str">
        <f t="shared" si="914"/>
        <v/>
      </c>
      <c r="GZ447" s="60" t="e">
        <f t="shared" ref="GZ447:HH447" si="917">IF(GZ395="","",GZ395*1000)</f>
        <v>#DIV/0!</v>
      </c>
      <c r="HA447" s="60">
        <f t="shared" si="917"/>
        <v>0.15592993843471592</v>
      </c>
      <c r="HB447" s="60">
        <f t="shared" si="917"/>
        <v>9.5691018185506807E-2</v>
      </c>
      <c r="HC447" s="60" t="str">
        <f t="shared" si="917"/>
        <v/>
      </c>
      <c r="HD447" s="60" t="str">
        <f t="shared" si="917"/>
        <v/>
      </c>
      <c r="HE447" s="60" t="str">
        <f t="shared" si="917"/>
        <v/>
      </c>
      <c r="HF447" s="60" t="str">
        <f t="shared" si="917"/>
        <v/>
      </c>
      <c r="HG447" s="60" t="e">
        <f t="shared" si="917"/>
        <v>#DIV/0!</v>
      </c>
      <c r="HH447" s="60" t="e">
        <f t="shared" si="917"/>
        <v>#DIV/0!</v>
      </c>
      <c r="HI447" s="834">
        <f t="shared" si="718"/>
        <v>5.3934517934152604E-2</v>
      </c>
    </row>
    <row r="448" spans="1:217" s="60" customFormat="1" x14ac:dyDescent="0.25">
      <c r="A448" s="197" t="s">
        <v>717</v>
      </c>
      <c r="B448" s="658"/>
      <c r="C448" s="937">
        <f t="shared" si="905"/>
        <v>0.71555459124433074</v>
      </c>
      <c r="D448" s="94">
        <f t="shared" si="899"/>
        <v>3.2303807077338345</v>
      </c>
      <c r="E448" s="94">
        <f t="shared" si="899"/>
        <v>0.98012315979273945</v>
      </c>
      <c r="F448" s="94">
        <f t="shared" si="899"/>
        <v>4.109758343904228</v>
      </c>
      <c r="G448" s="94">
        <f t="shared" si="899"/>
        <v>0.49919159089476495</v>
      </c>
      <c r="H448" s="94">
        <f t="shared" si="899"/>
        <v>1.5203994170496258</v>
      </c>
      <c r="I448" s="94">
        <f t="shared" si="899"/>
        <v>4.1176000971151074</v>
      </c>
      <c r="J448" s="834">
        <f t="shared" si="899"/>
        <v>3.0700465998661035</v>
      </c>
      <c r="K448" s="94">
        <f t="shared" si="899"/>
        <v>6.1655024710305488</v>
      </c>
      <c r="L448" s="94">
        <f t="shared" si="899"/>
        <v>3.6300054567381745</v>
      </c>
      <c r="M448" s="94">
        <f t="shared" si="899"/>
        <v>5.0595608790945041</v>
      </c>
      <c r="N448" s="94">
        <f t="shared" si="899"/>
        <v>2.4120047695662867</v>
      </c>
      <c r="O448" s="94">
        <f t="shared" si="899"/>
        <v>1.7081021514583183</v>
      </c>
      <c r="P448" s="94">
        <f t="shared" si="899"/>
        <v>1.712816482114154</v>
      </c>
      <c r="Q448" s="94">
        <f t="shared" si="899"/>
        <v>0.78883933256807359</v>
      </c>
      <c r="R448" s="94">
        <f t="shared" si="899"/>
        <v>5.2961189145762519</v>
      </c>
      <c r="S448" s="94">
        <f t="shared" si="899"/>
        <v>3.2580387173003356</v>
      </c>
      <c r="T448" s="1070">
        <f t="shared" si="899"/>
        <v>0.93406835362980523</v>
      </c>
      <c r="U448" s="94"/>
      <c r="V448" s="94"/>
      <c r="W448" s="94"/>
      <c r="X448" s="94"/>
      <c r="Y448" s="94"/>
      <c r="AF448" s="94"/>
      <c r="AG448" s="94"/>
      <c r="AH448" s="94"/>
      <c r="AI448" s="937" t="str">
        <f t="shared" si="899"/>
        <v/>
      </c>
      <c r="AJ448" s="834" t="str">
        <f t="shared" si="899"/>
        <v/>
      </c>
      <c r="AK448" s="834" t="str">
        <f t="shared" si="899"/>
        <v/>
      </c>
      <c r="AL448" s="834" t="str">
        <f t="shared" si="899"/>
        <v/>
      </c>
      <c r="AM448" s="834" t="str">
        <f t="shared" si="899"/>
        <v/>
      </c>
      <c r="AN448" s="1095" t="str">
        <f t="shared" si="899"/>
        <v/>
      </c>
      <c r="AO448" s="834"/>
      <c r="AP448" s="834"/>
      <c r="AQ448" s="834"/>
      <c r="AR448" s="834"/>
      <c r="AS448" s="834"/>
      <c r="AT448" s="93">
        <f t="shared" si="899"/>
        <v>0.36125065703515413</v>
      </c>
      <c r="AU448" s="94">
        <f t="shared" si="899"/>
        <v>0.31423407022198491</v>
      </c>
      <c r="AV448" s="94">
        <f t="shared" si="899"/>
        <v>0.38284224976920261</v>
      </c>
      <c r="AW448" s="94">
        <f t="shared" si="899"/>
        <v>0.47545098760139703</v>
      </c>
      <c r="AX448" s="94">
        <f t="shared" si="899"/>
        <v>0.56220821860889347</v>
      </c>
      <c r="AY448" s="94">
        <f t="shared" si="899"/>
        <v>0.40396494867029115</v>
      </c>
      <c r="AZ448" s="94">
        <f t="shared" si="899"/>
        <v>0.4552718968201801</v>
      </c>
      <c r="BA448" s="94">
        <f t="shared" si="899"/>
        <v>0.339515476175687</v>
      </c>
      <c r="BB448" s="1070">
        <f t="shared" si="899"/>
        <v>0</v>
      </c>
      <c r="BC448" s="94"/>
      <c r="BD448" s="94"/>
      <c r="BE448" s="94"/>
      <c r="BF448" s="94"/>
      <c r="BG448" s="94"/>
      <c r="BH448" s="93" t="str">
        <f t="shared" si="899"/>
        <v/>
      </c>
      <c r="BI448" s="94">
        <f t="shared" si="899"/>
        <v>0.41578968001834915</v>
      </c>
      <c r="BJ448" s="94">
        <f t="shared" si="899"/>
        <v>0.53143442692399734</v>
      </c>
      <c r="BK448" s="94">
        <f t="shared" si="899"/>
        <v>0.52879179189078551</v>
      </c>
      <c r="BL448" s="94">
        <f t="shared" ref="BL448:CV448" si="918">IF(BL396="","",BL396*1000)</f>
        <v>0.50887516281598499</v>
      </c>
      <c r="BM448" s="94">
        <f t="shared" si="918"/>
        <v>0.54902699413788791</v>
      </c>
      <c r="BN448" s="1226">
        <f t="shared" si="918"/>
        <v>0.79471371475304819</v>
      </c>
      <c r="BO448" s="858"/>
      <c r="BP448" s="858"/>
      <c r="BQ448" s="858"/>
      <c r="BR448" s="858"/>
      <c r="BS448" s="1173"/>
      <c r="BT448" s="858"/>
      <c r="BU448" s="858"/>
      <c r="BV448" s="858"/>
      <c r="BW448" s="858"/>
      <c r="BX448" s="858"/>
      <c r="BY448" s="937">
        <f t="shared" si="918"/>
        <v>0.39330712425088721</v>
      </c>
      <c r="BZ448" s="94">
        <f t="shared" si="918"/>
        <v>0.46058283147773954</v>
      </c>
      <c r="CA448" s="94">
        <f t="shared" si="918"/>
        <v>0.55355670460691175</v>
      </c>
      <c r="CB448" s="94">
        <f t="shared" si="918"/>
        <v>0.69187315224079105</v>
      </c>
      <c r="CC448" s="1070">
        <f t="shared" si="918"/>
        <v>0.45774174400985701</v>
      </c>
      <c r="CD448" s="94"/>
      <c r="CE448" s="94"/>
      <c r="CF448" s="94"/>
      <c r="CG448" s="94"/>
      <c r="CH448" s="94"/>
      <c r="CI448" s="94"/>
      <c r="CJ448" s="94"/>
      <c r="CK448" s="93" t="str">
        <f t="shared" si="918"/>
        <v/>
      </c>
      <c r="CL448" s="94">
        <f t="shared" si="709"/>
        <v>0.25434165798108382</v>
      </c>
      <c r="CM448" s="94" t="str">
        <f t="shared" si="918"/>
        <v/>
      </c>
      <c r="CN448" s="94">
        <f t="shared" si="918"/>
        <v>0.25046926346049236</v>
      </c>
      <c r="CO448" s="1070">
        <f t="shared" si="918"/>
        <v>0.32500227183104857</v>
      </c>
      <c r="CP448" s="94"/>
      <c r="CQ448" s="94"/>
      <c r="CR448" s="94"/>
      <c r="CS448" s="94"/>
      <c r="CT448" s="94"/>
      <c r="CU448" s="93" t="str">
        <f t="shared" si="918"/>
        <v/>
      </c>
      <c r="CV448" s="94">
        <f t="shared" si="918"/>
        <v>0.34790714287831187</v>
      </c>
      <c r="CW448" s="94" t="str">
        <f t="shared" si="854"/>
        <v/>
      </c>
      <c r="CX448" s="1070" t="str">
        <f t="shared" si="854"/>
        <v/>
      </c>
      <c r="DD448" s="979"/>
      <c r="DE448" s="858"/>
      <c r="DF448" s="858"/>
      <c r="DG448" s="858"/>
      <c r="DH448" s="858"/>
      <c r="DI448" s="858"/>
      <c r="DJ448" s="858"/>
      <c r="DK448" s="858"/>
      <c r="DL448" s="1120"/>
      <c r="DM448" s="858"/>
      <c r="DN448" s="858"/>
      <c r="DO448" s="858"/>
      <c r="DP448" s="858"/>
      <c r="DQ448" s="858"/>
      <c r="DR448" s="1006"/>
      <c r="DS448" s="858"/>
      <c r="DT448" s="858"/>
      <c r="DU448" s="858"/>
      <c r="DV448" s="858"/>
      <c r="DW448" s="858"/>
      <c r="DX448" s="1120"/>
      <c r="DY448" s="858"/>
      <c r="DZ448" s="858"/>
      <c r="EA448" s="858"/>
      <c r="EB448" s="858"/>
      <c r="EC448" s="858"/>
      <c r="ED448" s="93">
        <f t="shared" si="711"/>
        <v>0.50465890065536578</v>
      </c>
      <c r="EE448" s="858"/>
      <c r="EF448" s="858"/>
      <c r="EG448" s="858"/>
      <c r="EH448" s="858"/>
      <c r="EI448" s="858"/>
      <c r="EJ448" s="858"/>
      <c r="EK448" s="858"/>
      <c r="EL448" s="1120"/>
      <c r="EM448" s="858"/>
      <c r="EN448" s="858"/>
      <c r="ER448" s="1253"/>
      <c r="ES448" s="93">
        <f t="shared" si="855"/>
        <v>0.31479958109006972</v>
      </c>
      <c r="ET448" s="94">
        <f t="shared" si="855"/>
        <v>0.34546534467290868</v>
      </c>
      <c r="EU448" s="94">
        <f t="shared" si="855"/>
        <v>0.19579936921449606</v>
      </c>
      <c r="EV448" s="94"/>
      <c r="EW448" s="1131"/>
      <c r="EX448" s="197" t="s">
        <v>717</v>
      </c>
      <c r="EY448" s="111">
        <f t="shared" ref="EY448" si="919">IF(EY396="","",EY396*1000)</f>
        <v>0.99417477830922807</v>
      </c>
      <c r="EZ448" s="111">
        <f t="shared" ref="EZ448:GY448" si="920">IF(EZ396="","",EZ396*1000)</f>
        <v>1.7338268558871055</v>
      </c>
      <c r="FA448" s="111">
        <f t="shared" si="920"/>
        <v>1.4956820498349073</v>
      </c>
      <c r="FB448" s="111">
        <f t="shared" si="920"/>
        <v>1.0649772854767272</v>
      </c>
      <c r="FC448" s="111">
        <f t="shared" si="920"/>
        <v>0.75794586499050842</v>
      </c>
      <c r="FD448" s="111">
        <f t="shared" si="920"/>
        <v>0.81980188405367371</v>
      </c>
      <c r="FE448" s="111">
        <f t="shared" si="920"/>
        <v>1.1703217434778277</v>
      </c>
      <c r="FF448" s="111">
        <f t="shared" si="920"/>
        <v>0.8929613016405179</v>
      </c>
      <c r="FG448" s="111">
        <f t="shared" si="920"/>
        <v>0.8778473216699898</v>
      </c>
      <c r="FH448" s="111">
        <f t="shared" si="920"/>
        <v>1.0274448275683785</v>
      </c>
      <c r="FI448" s="111">
        <f t="shared" si="920"/>
        <v>1.0970964518915016</v>
      </c>
      <c r="FJ448" s="111">
        <f t="shared" si="920"/>
        <v>1.183195275884485</v>
      </c>
      <c r="FK448" s="111">
        <f t="shared" si="920"/>
        <v>1.2346524682831685</v>
      </c>
      <c r="FL448" s="111">
        <f t="shared" si="920"/>
        <v>1.2323036215636138</v>
      </c>
      <c r="FM448" s="111">
        <f t="shared" si="920"/>
        <v>1.641884776786652</v>
      </c>
      <c r="FN448" s="111">
        <f t="shared" si="920"/>
        <v>1.4955386893895188</v>
      </c>
      <c r="FO448" s="111">
        <f t="shared" si="920"/>
        <v>1.0910282338302544</v>
      </c>
      <c r="FP448" s="111" t="str">
        <f t="shared" ref="FP448:FQ448" si="921">IF(FP396="","",FP396*1000)</f>
        <v/>
      </c>
      <c r="FQ448" s="1387" t="str">
        <f t="shared" si="921"/>
        <v/>
      </c>
      <c r="FR448" s="834">
        <f t="shared" ref="FR448:GL448" si="922">IF(FR396="","",FR396*1000)</f>
        <v>0.75903035250820827</v>
      </c>
      <c r="FS448" s="834">
        <f t="shared" si="922"/>
        <v>0.56937286671560805</v>
      </c>
      <c r="FT448" s="834">
        <f t="shared" si="922"/>
        <v>0.5859398523215914</v>
      </c>
      <c r="FU448" s="834">
        <f t="shared" si="922"/>
        <v>0.72319934434834465</v>
      </c>
      <c r="FV448" s="834" t="str">
        <f t="shared" si="922"/>
        <v/>
      </c>
      <c r="FW448" s="834">
        <f t="shared" si="922"/>
        <v>0.54594157963982448</v>
      </c>
      <c r="FX448" s="834">
        <f t="shared" si="922"/>
        <v>0.53108544385761136</v>
      </c>
      <c r="FY448" s="834">
        <f t="shared" si="922"/>
        <v>0.50152811968480371</v>
      </c>
      <c r="FZ448" s="834">
        <f t="shared" si="922"/>
        <v>0.1237137586412581</v>
      </c>
      <c r="GA448" s="834">
        <f t="shared" si="922"/>
        <v>0.14961817922041332</v>
      </c>
      <c r="GB448" s="834">
        <f t="shared" si="922"/>
        <v>0.65385233007790455</v>
      </c>
      <c r="GC448" s="834">
        <f t="shared" si="922"/>
        <v>1.5719635853808499E-2</v>
      </c>
      <c r="GD448" s="834">
        <f t="shared" si="922"/>
        <v>0.93831914888244639</v>
      </c>
      <c r="GE448" s="834">
        <f t="shared" si="922"/>
        <v>0.11100461237645219</v>
      </c>
      <c r="GF448" s="834">
        <f t="shared" si="922"/>
        <v>0.29392096059990686</v>
      </c>
      <c r="GG448" s="834">
        <f t="shared" si="922"/>
        <v>0.20645669889629989</v>
      </c>
      <c r="GH448" s="834">
        <f t="shared" si="922"/>
        <v>0.13628358692751197</v>
      </c>
      <c r="GI448" s="834">
        <f t="shared" si="922"/>
        <v>0.71238185947772259</v>
      </c>
      <c r="GJ448" s="834">
        <f t="shared" si="922"/>
        <v>0.62622745394863533</v>
      </c>
      <c r="GK448" s="834">
        <f t="shared" si="922"/>
        <v>0.52347561331500636</v>
      </c>
      <c r="GL448" s="834">
        <f t="shared" si="922"/>
        <v>0.66399127879561881</v>
      </c>
      <c r="GM448" s="59">
        <f t="shared" si="920"/>
        <v>0.98018547854312177</v>
      </c>
      <c r="GN448" s="60">
        <f t="shared" si="920"/>
        <v>1.2315782460458393</v>
      </c>
      <c r="GO448" s="60">
        <f t="shared" si="920"/>
        <v>1.310071874177837</v>
      </c>
      <c r="GP448" s="60">
        <f t="shared" si="920"/>
        <v>1.336959466510441</v>
      </c>
      <c r="GQ448" s="60">
        <f t="shared" si="920"/>
        <v>1.231933495745523</v>
      </c>
      <c r="GR448" s="60">
        <f t="shared" si="920"/>
        <v>1.3146083242066793</v>
      </c>
      <c r="GS448" s="60">
        <f t="shared" si="920"/>
        <v>1.2358200640764538</v>
      </c>
      <c r="GT448" s="60">
        <f t="shared" si="920"/>
        <v>1.7440415788471666</v>
      </c>
      <c r="GU448" s="60">
        <f t="shared" si="920"/>
        <v>1.2051128213513107</v>
      </c>
      <c r="GV448" s="60">
        <f t="shared" si="920"/>
        <v>0.70596406378791177</v>
      </c>
      <c r="GW448" s="60">
        <f t="shared" si="920"/>
        <v>0.96220219362541004</v>
      </c>
      <c r="GX448" s="60">
        <f t="shared" si="920"/>
        <v>1.1297674453122757</v>
      </c>
      <c r="GY448" s="60">
        <f t="shared" si="920"/>
        <v>1.1280570693175282</v>
      </c>
      <c r="GZ448" s="60" t="e">
        <f t="shared" ref="GZ448:HH448" si="923">IF(GZ396="","",GZ396*1000)</f>
        <v>#DIV/0!</v>
      </c>
      <c r="HA448" s="60">
        <f t="shared" si="923"/>
        <v>1.0205919553405309</v>
      </c>
      <c r="HB448" s="60">
        <f t="shared" si="923"/>
        <v>0.95405748612811814</v>
      </c>
      <c r="HC448" s="60">
        <f t="shared" si="923"/>
        <v>1.0428035707007077</v>
      </c>
      <c r="HD448" s="60">
        <f t="shared" si="923"/>
        <v>0.970347178418279</v>
      </c>
      <c r="HE448" s="60">
        <f t="shared" si="923"/>
        <v>0.87618277676906553</v>
      </c>
      <c r="HF448" s="60">
        <f t="shared" si="923"/>
        <v>0.49336438905852587</v>
      </c>
      <c r="HG448" s="60" t="e">
        <f t="shared" si="923"/>
        <v>#DIV/0!</v>
      </c>
      <c r="HH448" s="60" t="e">
        <f t="shared" si="923"/>
        <v>#DIV/0!</v>
      </c>
      <c r="HI448" s="834">
        <f t="shared" si="718"/>
        <v>-3.2021753787954904E-3</v>
      </c>
    </row>
    <row r="449" spans="1:217" s="60" customFormat="1" x14ac:dyDescent="0.25">
      <c r="A449" s="197" t="s">
        <v>718</v>
      </c>
      <c r="B449" s="658"/>
      <c r="C449" s="937">
        <f t="shared" si="905"/>
        <v>9.0494224268408918E-2</v>
      </c>
      <c r="D449" s="94">
        <f t="shared" si="899"/>
        <v>0.19141933943421324</v>
      </c>
      <c r="E449" s="94">
        <f t="shared" si="899"/>
        <v>7.1053347887144166E-2</v>
      </c>
      <c r="F449" s="94">
        <f t="shared" si="899"/>
        <v>0.13786523355311942</v>
      </c>
      <c r="G449" s="94">
        <f t="shared" si="899"/>
        <v>5.6131616947267343E-2</v>
      </c>
      <c r="H449" s="94">
        <f t="shared" si="899"/>
        <v>5.6835033083212527E-2</v>
      </c>
      <c r="I449" s="94" t="str">
        <f t="shared" si="899"/>
        <v/>
      </c>
      <c r="J449" s="834" t="str">
        <f t="shared" si="899"/>
        <v/>
      </c>
      <c r="K449" s="94">
        <f t="shared" si="899"/>
        <v>0.17130345343457015</v>
      </c>
      <c r="L449" s="94" t="str">
        <f t="shared" si="899"/>
        <v/>
      </c>
      <c r="M449" s="94">
        <f t="shared" si="899"/>
        <v>0.23728565985434816</v>
      </c>
      <c r="N449" s="94">
        <f t="shared" si="899"/>
        <v>0.10576640099823507</v>
      </c>
      <c r="O449" s="94">
        <f t="shared" si="899"/>
        <v>9.0066933934612098E-2</v>
      </c>
      <c r="P449" s="94">
        <f t="shared" si="899"/>
        <v>0.15952966664776483</v>
      </c>
      <c r="Q449" s="94">
        <f t="shared" si="899"/>
        <v>6.0545782203221161E-2</v>
      </c>
      <c r="R449" s="94">
        <f t="shared" si="899"/>
        <v>0.24634538941992701</v>
      </c>
      <c r="S449" s="94">
        <f t="shared" si="899"/>
        <v>0.26389136895059129</v>
      </c>
      <c r="T449" s="1070">
        <f t="shared" si="899"/>
        <v>8.5514846383417525E-2</v>
      </c>
      <c r="U449" s="94"/>
      <c r="V449" s="94"/>
      <c r="W449" s="94"/>
      <c r="X449" s="94"/>
      <c r="Y449" s="94"/>
      <c r="AF449" s="94"/>
      <c r="AG449" s="94"/>
      <c r="AH449" s="94"/>
      <c r="AI449" s="937" t="str">
        <f t="shared" si="899"/>
        <v/>
      </c>
      <c r="AJ449" s="834" t="str">
        <f t="shared" si="899"/>
        <v/>
      </c>
      <c r="AK449" s="834" t="str">
        <f t="shared" si="899"/>
        <v/>
      </c>
      <c r="AL449" s="834" t="str">
        <f t="shared" si="899"/>
        <v/>
      </c>
      <c r="AM449" s="834" t="str">
        <f t="shared" si="899"/>
        <v/>
      </c>
      <c r="AN449" s="1095" t="str">
        <f t="shared" si="899"/>
        <v/>
      </c>
      <c r="AO449" s="834"/>
      <c r="AP449" s="834"/>
      <c r="AQ449" s="834"/>
      <c r="AR449" s="834"/>
      <c r="AS449" s="834"/>
      <c r="AT449" s="93">
        <f t="shared" si="899"/>
        <v>7.6027642296170109E-2</v>
      </c>
      <c r="AU449" s="94">
        <f t="shared" si="899"/>
        <v>5.8333972762050879E-2</v>
      </c>
      <c r="AV449" s="94" t="str">
        <f t="shared" si="899"/>
        <v/>
      </c>
      <c r="AW449" s="94" t="str">
        <f t="shared" si="899"/>
        <v/>
      </c>
      <c r="AX449" s="94" t="str">
        <f t="shared" si="899"/>
        <v/>
      </c>
      <c r="AY449" s="94" t="str">
        <f t="shared" si="899"/>
        <v/>
      </c>
      <c r="AZ449" s="94" t="str">
        <f t="shared" si="899"/>
        <v/>
      </c>
      <c r="BA449" s="94" t="str">
        <f t="shared" si="899"/>
        <v/>
      </c>
      <c r="BB449" s="1070">
        <f t="shared" si="899"/>
        <v>5.3131578696132449E-2</v>
      </c>
      <c r="BC449" s="94"/>
      <c r="BD449" s="94"/>
      <c r="BE449" s="94"/>
      <c r="BF449" s="94"/>
      <c r="BG449" s="94"/>
      <c r="BH449" s="93" t="str">
        <f t="shared" si="899"/>
        <v/>
      </c>
      <c r="BI449" s="94" t="str">
        <f t="shared" si="899"/>
        <v/>
      </c>
      <c r="BJ449" s="94" t="str">
        <f t="shared" si="899"/>
        <v/>
      </c>
      <c r="BK449" s="94" t="str">
        <f t="shared" si="899"/>
        <v/>
      </c>
      <c r="BL449" s="94">
        <f t="shared" ref="BL449:CV449" si="924">IF(BL397="","",BL397*1000)</f>
        <v>8.5549740586135195E-2</v>
      </c>
      <c r="BM449" s="94" t="str">
        <f t="shared" si="924"/>
        <v/>
      </c>
      <c r="BN449" s="1226" t="str">
        <f t="shared" si="924"/>
        <v/>
      </c>
      <c r="BO449" s="858"/>
      <c r="BP449" s="858"/>
      <c r="BQ449" s="858"/>
      <c r="BR449" s="858"/>
      <c r="BS449" s="1173"/>
      <c r="BT449" s="858"/>
      <c r="BU449" s="858"/>
      <c r="BV449" s="858"/>
      <c r="BW449" s="858"/>
      <c r="BX449" s="858"/>
      <c r="BY449" s="937">
        <f t="shared" si="924"/>
        <v>5.5108273303086201E-2</v>
      </c>
      <c r="BZ449" s="94">
        <f t="shared" si="924"/>
        <v>5.3137869408036123E-2</v>
      </c>
      <c r="CA449" s="94">
        <f t="shared" si="924"/>
        <v>6.5833809325973117E-2</v>
      </c>
      <c r="CB449" s="94">
        <f t="shared" si="924"/>
        <v>5.7552646494987349E-2</v>
      </c>
      <c r="CC449" s="1070">
        <f t="shared" si="924"/>
        <v>5.584437950051474E-2</v>
      </c>
      <c r="CD449" s="94"/>
      <c r="CE449" s="94"/>
      <c r="CF449" s="94"/>
      <c r="CG449" s="94"/>
      <c r="CH449" s="94"/>
      <c r="CI449" s="94"/>
      <c r="CJ449" s="94"/>
      <c r="CK449" s="93" t="str">
        <f t="shared" si="924"/>
        <v/>
      </c>
      <c r="CL449" s="94" t="str">
        <f t="shared" si="709"/>
        <v/>
      </c>
      <c r="CM449" s="94" t="str">
        <f t="shared" si="924"/>
        <v/>
      </c>
      <c r="CN449" s="94" t="str">
        <f t="shared" si="924"/>
        <v/>
      </c>
      <c r="CO449" s="1070" t="str">
        <f t="shared" si="924"/>
        <v/>
      </c>
      <c r="CP449" s="94"/>
      <c r="CQ449" s="94"/>
      <c r="CR449" s="94"/>
      <c r="CS449" s="94"/>
      <c r="CT449" s="94"/>
      <c r="CU449" s="93" t="str">
        <f t="shared" si="924"/>
        <v/>
      </c>
      <c r="CV449" s="94">
        <f t="shared" si="924"/>
        <v>2.6640339644350908E-2</v>
      </c>
      <c r="CW449" s="94" t="str">
        <f t="shared" si="854"/>
        <v/>
      </c>
      <c r="CX449" s="1070" t="str">
        <f t="shared" si="854"/>
        <v/>
      </c>
      <c r="DD449" s="979"/>
      <c r="DE449" s="858"/>
      <c r="DF449" s="858"/>
      <c r="DG449" s="858"/>
      <c r="DH449" s="858"/>
      <c r="DI449" s="858"/>
      <c r="DJ449" s="858"/>
      <c r="DK449" s="858"/>
      <c r="DL449" s="1120"/>
      <c r="DM449" s="858"/>
      <c r="DN449" s="858"/>
      <c r="DO449" s="858"/>
      <c r="DP449" s="858"/>
      <c r="DQ449" s="858"/>
      <c r="DR449" s="1006"/>
      <c r="DS449" s="858"/>
      <c r="DT449" s="858"/>
      <c r="DU449" s="858"/>
      <c r="DV449" s="858"/>
      <c r="DW449" s="858"/>
      <c r="DX449" s="1120"/>
      <c r="DY449" s="858"/>
      <c r="DZ449" s="858"/>
      <c r="EA449" s="858"/>
      <c r="EB449" s="858"/>
      <c r="EC449" s="858"/>
      <c r="ED449" s="93">
        <f t="shared" si="711"/>
        <v>5.6210759084940408E-2</v>
      </c>
      <c r="EE449" s="858"/>
      <c r="EF449" s="858"/>
      <c r="EG449" s="858"/>
      <c r="EH449" s="858"/>
      <c r="EI449" s="858"/>
      <c r="EJ449" s="858"/>
      <c r="EK449" s="858"/>
      <c r="EL449" s="1120"/>
      <c r="EM449" s="858"/>
      <c r="EN449" s="858"/>
      <c r="ER449" s="1253"/>
      <c r="ES449" s="93" t="str">
        <f t="shared" si="855"/>
        <v/>
      </c>
      <c r="ET449" s="94" t="str">
        <f t="shared" si="855"/>
        <v/>
      </c>
      <c r="EU449" s="94" t="str">
        <f t="shared" si="855"/>
        <v/>
      </c>
      <c r="EV449" s="94"/>
      <c r="EW449" s="1131"/>
      <c r="EX449" s="197" t="s">
        <v>718</v>
      </c>
      <c r="EY449" s="111">
        <f t="shared" ref="EY449" si="925">IF(EY397="","",EY397*1000)</f>
        <v>5.2216136737307808E-2</v>
      </c>
      <c r="EZ449" s="111">
        <f t="shared" ref="EZ449:GY449" si="926">IF(EZ397="","",EZ397*1000)</f>
        <v>0.12215032366089397</v>
      </c>
      <c r="FA449" s="111">
        <f t="shared" si="926"/>
        <v>5.0975228390704154E-2</v>
      </c>
      <c r="FB449" s="111">
        <f t="shared" si="926"/>
        <v>6.3975020736405791E-2</v>
      </c>
      <c r="FC449" s="111">
        <f t="shared" si="926"/>
        <v>5.024392561601753E-2</v>
      </c>
      <c r="FD449" s="111">
        <f t="shared" si="926"/>
        <v>5.2079028656406443E-2</v>
      </c>
      <c r="FE449" s="111">
        <f t="shared" si="926"/>
        <v>9.8669562167649938E-2</v>
      </c>
      <c r="FF449" s="111">
        <f t="shared" si="926"/>
        <v>8.8559078058076404E-2</v>
      </c>
      <c r="FG449" s="111">
        <f t="shared" si="926"/>
        <v>5.063763542654038E-2</v>
      </c>
      <c r="FH449" s="111">
        <f t="shared" si="926"/>
        <v>0.10005974030401882</v>
      </c>
      <c r="FI449" s="111">
        <f t="shared" si="926"/>
        <v>5.5819073526999684E-2</v>
      </c>
      <c r="FJ449" s="111">
        <f t="shared" si="926"/>
        <v>7.3769806183296593E-2</v>
      </c>
      <c r="FK449" s="111">
        <f t="shared" si="926"/>
        <v>8.7717372304128863E-2</v>
      </c>
      <c r="FL449" s="111">
        <f t="shared" si="926"/>
        <v>4.80418180526875E-2</v>
      </c>
      <c r="FM449" s="111">
        <f t="shared" si="926"/>
        <v>0.12288373741068924</v>
      </c>
      <c r="FN449" s="111">
        <f t="shared" si="926"/>
        <v>6.189886668020473E-2</v>
      </c>
      <c r="FO449" s="111">
        <f t="shared" si="926"/>
        <v>7.8905532749310281E-2</v>
      </c>
      <c r="FP449" s="111" t="str">
        <f t="shared" ref="FP449:FQ449" si="927">IF(FP397="","",FP397*1000)</f>
        <v/>
      </c>
      <c r="FQ449" s="1387" t="str">
        <f t="shared" si="927"/>
        <v/>
      </c>
      <c r="FR449" s="834">
        <f t="shared" ref="FR449:GL449" si="928">IF(FR397="","",FR397*1000)</f>
        <v>3.5911412128961581E-2</v>
      </c>
      <c r="FS449" s="834">
        <f t="shared" si="928"/>
        <v>3.6588782754054854E-2</v>
      </c>
      <c r="FT449" s="834" t="str">
        <f t="shared" si="928"/>
        <v/>
      </c>
      <c r="FU449" s="834">
        <f t="shared" si="928"/>
        <v>3.4664840289192582E-2</v>
      </c>
      <c r="FV449" s="834" t="str">
        <f t="shared" si="928"/>
        <v/>
      </c>
      <c r="FW449" s="834">
        <f t="shared" si="928"/>
        <v>4.5367653651200671E-2</v>
      </c>
      <c r="FX449" s="834">
        <f t="shared" si="928"/>
        <v>2.9840884160618524E-2</v>
      </c>
      <c r="FY449" s="834">
        <f t="shared" si="928"/>
        <v>3.0491653317941632E-2</v>
      </c>
      <c r="FZ449" s="834">
        <f t="shared" si="928"/>
        <v>6.8326535953639154E-3</v>
      </c>
      <c r="GA449" s="834">
        <f t="shared" si="928"/>
        <v>1.0803205647601167E-2</v>
      </c>
      <c r="GB449" s="834">
        <f t="shared" si="928"/>
        <v>4.7206664070021616E-2</v>
      </c>
      <c r="GC449" s="834">
        <f t="shared" si="928"/>
        <v>3.3590642314459566E-2</v>
      </c>
      <c r="GD449" s="834">
        <f t="shared" si="928"/>
        <v>2.1627457741848211E-2</v>
      </c>
      <c r="GE449" s="834">
        <f t="shared" si="928"/>
        <v>1.5582803239597562E-2</v>
      </c>
      <c r="GF449" s="834">
        <f t="shared" si="928"/>
        <v>1.0410977135570845E-2</v>
      </c>
      <c r="GG449" s="834">
        <f t="shared" si="928"/>
        <v>2.1532528414823709E-2</v>
      </c>
      <c r="GH449" s="834">
        <f t="shared" si="928"/>
        <v>4.4218645980457728E-3</v>
      </c>
      <c r="GI449" s="834">
        <f t="shared" si="928"/>
        <v>4.5380134098428525E-2</v>
      </c>
      <c r="GJ449" s="834">
        <f t="shared" si="928"/>
        <v>3.6165397525689646E-2</v>
      </c>
      <c r="GK449" s="834">
        <f t="shared" si="928"/>
        <v>3.1286714607803551E-2</v>
      </c>
      <c r="GL449" s="834">
        <f t="shared" si="928"/>
        <v>2.8415559315152467E-2</v>
      </c>
      <c r="GM449" s="59">
        <f t="shared" si="926"/>
        <v>0.12048990159311128</v>
      </c>
      <c r="GN449" s="60">
        <f t="shared" si="926"/>
        <v>0.10473897550108242</v>
      </c>
      <c r="GO449" s="60">
        <f t="shared" si="926"/>
        <v>0.15855552882016272</v>
      </c>
      <c r="GP449" s="60">
        <f t="shared" si="926"/>
        <v>0.21562688692591273</v>
      </c>
      <c r="GQ449" s="60">
        <f t="shared" si="926"/>
        <v>9.0335801529553908E-2</v>
      </c>
      <c r="GR449" s="60">
        <f t="shared" si="926"/>
        <v>0.18021462727900375</v>
      </c>
      <c r="GS449" s="60">
        <f t="shared" si="926"/>
        <v>0.25771250814214336</v>
      </c>
      <c r="GT449" s="60">
        <f t="shared" si="926"/>
        <v>0.11608398394226667</v>
      </c>
      <c r="GU449" s="60">
        <f t="shared" si="926"/>
        <v>0.10218047819897687</v>
      </c>
      <c r="GV449" s="60" t="str">
        <f t="shared" si="926"/>
        <v/>
      </c>
      <c r="GW449" s="60">
        <f t="shared" si="926"/>
        <v>0.15379029697467556</v>
      </c>
      <c r="GX449" s="60">
        <f t="shared" si="926"/>
        <v>0.14429449787540746</v>
      </c>
      <c r="GY449" s="60" t="str">
        <f t="shared" si="926"/>
        <v/>
      </c>
      <c r="GZ449" s="60" t="e">
        <f t="shared" ref="GZ449:HH449" si="929">IF(GZ397="","",GZ397*1000)</f>
        <v>#DIV/0!</v>
      </c>
      <c r="HA449" s="60">
        <f t="shared" si="929"/>
        <v>0.17790916484784328</v>
      </c>
      <c r="HB449" s="60">
        <f t="shared" si="929"/>
        <v>0.13251266608678366</v>
      </c>
      <c r="HC449" s="60">
        <f t="shared" si="929"/>
        <v>7.8833090451436688E-2</v>
      </c>
      <c r="HD449" s="60">
        <f t="shared" si="929"/>
        <v>0.10707585985697715</v>
      </c>
      <c r="HE449" s="60">
        <f t="shared" si="929"/>
        <v>8.1925578933057838E-2</v>
      </c>
      <c r="HF449" s="60">
        <f t="shared" si="929"/>
        <v>8.3188633325422076E-2</v>
      </c>
      <c r="HG449" s="60" t="e">
        <f t="shared" si="929"/>
        <v>#DIV/0!</v>
      </c>
      <c r="HH449" s="60" t="e">
        <f t="shared" si="929"/>
        <v>#DIV/0!</v>
      </c>
      <c r="HI449" s="834">
        <f t="shared" si="718"/>
        <v>-9.6898277929729267E-3</v>
      </c>
    </row>
    <row r="450" spans="1:217" s="60" customFormat="1" x14ac:dyDescent="0.25">
      <c r="A450" s="197" t="s">
        <v>719</v>
      </c>
      <c r="B450" s="658"/>
      <c r="C450" s="937">
        <f t="shared" si="905"/>
        <v>0.16545979185119603</v>
      </c>
      <c r="D450" s="94">
        <f t="shared" si="899"/>
        <v>8.6284220971847583E-2</v>
      </c>
      <c r="E450" s="94">
        <f t="shared" si="899"/>
        <v>7.2441369653619636E-2</v>
      </c>
      <c r="F450" s="94">
        <f t="shared" si="899"/>
        <v>8.9846950825246311E-2</v>
      </c>
      <c r="G450" s="94" t="str">
        <f t="shared" si="899"/>
        <v/>
      </c>
      <c r="H450" s="94">
        <f t="shared" si="899"/>
        <v>5.9278845457566717E-2</v>
      </c>
      <c r="I450" s="94">
        <f t="shared" si="899"/>
        <v>6.0131927770074894E-2</v>
      </c>
      <c r="J450" s="834">
        <f t="shared" si="899"/>
        <v>6.0591116425511578E-2</v>
      </c>
      <c r="K450" s="94">
        <f t="shared" si="899"/>
        <v>7.6037148075282973E-2</v>
      </c>
      <c r="L450" s="94">
        <f t="shared" si="899"/>
        <v>7.526804932639071E-2</v>
      </c>
      <c r="M450" s="94">
        <f t="shared" si="899"/>
        <v>7.0908255215784102E-2</v>
      </c>
      <c r="N450" s="94">
        <f t="shared" si="899"/>
        <v>0.10614982194642678</v>
      </c>
      <c r="O450" s="94">
        <f t="shared" si="899"/>
        <v>1.0791506247211693</v>
      </c>
      <c r="P450" s="94">
        <f t="shared" si="899"/>
        <v>6.7250379932638632E-2</v>
      </c>
      <c r="Q450" s="94">
        <f t="shared" si="899"/>
        <v>5.9654531707234559E-2</v>
      </c>
      <c r="R450" s="94">
        <f t="shared" si="899"/>
        <v>7.1605454523097398E-2</v>
      </c>
      <c r="S450" s="94">
        <f t="shared" si="899"/>
        <v>7.6206248872442983E-2</v>
      </c>
      <c r="T450" s="1070">
        <f t="shared" si="899"/>
        <v>7.0280943557120848E-2</v>
      </c>
      <c r="U450" s="94"/>
      <c r="V450" s="94"/>
      <c r="W450" s="94"/>
      <c r="X450" s="94"/>
      <c r="Y450" s="94"/>
      <c r="AF450" s="94"/>
      <c r="AG450" s="94"/>
      <c r="AH450" s="94"/>
      <c r="AI450" s="937" t="str">
        <f t="shared" si="899"/>
        <v/>
      </c>
      <c r="AJ450" s="834" t="str">
        <f t="shared" si="899"/>
        <v/>
      </c>
      <c r="AK450" s="834" t="str">
        <f t="shared" si="899"/>
        <v/>
      </c>
      <c r="AL450" s="834" t="str">
        <f t="shared" si="899"/>
        <v/>
      </c>
      <c r="AM450" s="834" t="str">
        <f t="shared" si="899"/>
        <v/>
      </c>
      <c r="AN450" s="1095" t="str">
        <f t="shared" si="899"/>
        <v/>
      </c>
      <c r="AO450" s="834"/>
      <c r="AP450" s="834"/>
      <c r="AQ450" s="834"/>
      <c r="AR450" s="834"/>
      <c r="AS450" s="834"/>
      <c r="AT450" s="93">
        <f t="shared" si="899"/>
        <v>0.14598584867891962</v>
      </c>
      <c r="AU450" s="94">
        <f t="shared" si="899"/>
        <v>8.3928469976587552E-2</v>
      </c>
      <c r="AV450" s="94">
        <f t="shared" si="899"/>
        <v>6.0125217642812437E-2</v>
      </c>
      <c r="AW450" s="94">
        <f t="shared" si="899"/>
        <v>6.7334704736417561E-2</v>
      </c>
      <c r="AX450" s="94">
        <f t="shared" si="899"/>
        <v>7.3074707954197599E-2</v>
      </c>
      <c r="AY450" s="94">
        <f t="shared" si="899"/>
        <v>6.0444510481187631E-2</v>
      </c>
      <c r="AZ450" s="94">
        <f t="shared" si="899"/>
        <v>6.5444170148209413E-2</v>
      </c>
      <c r="BA450" s="94">
        <f t="shared" si="899"/>
        <v>0.20023967149857963</v>
      </c>
      <c r="BB450" s="1070">
        <f t="shared" si="899"/>
        <v>0.13392562402569622</v>
      </c>
      <c r="BC450" s="94"/>
      <c r="BD450" s="94"/>
      <c r="BE450" s="94"/>
      <c r="BF450" s="94"/>
      <c r="BG450" s="94"/>
      <c r="BH450" s="93">
        <f t="shared" si="899"/>
        <v>0.13543728541815545</v>
      </c>
      <c r="BI450" s="94">
        <f t="shared" si="899"/>
        <v>0.1046464526228144</v>
      </c>
      <c r="BJ450" s="94">
        <f t="shared" si="899"/>
        <v>0.10503491154171958</v>
      </c>
      <c r="BK450" s="94">
        <f t="shared" si="899"/>
        <v>7.7852451688365437E-2</v>
      </c>
      <c r="BL450" s="94">
        <f t="shared" ref="BL450:CV450" si="930">IF(BL398="","",BL398*1000)</f>
        <v>1.5058721274723375</v>
      </c>
      <c r="BM450" s="94">
        <f t="shared" si="930"/>
        <v>0.12726854263947143</v>
      </c>
      <c r="BN450" s="1226">
        <f t="shared" si="930"/>
        <v>0.10410116266295336</v>
      </c>
      <c r="BO450" s="858"/>
      <c r="BP450" s="858"/>
      <c r="BQ450" s="858"/>
      <c r="BR450" s="858"/>
      <c r="BS450" s="1173"/>
      <c r="BT450" s="858"/>
      <c r="BU450" s="858"/>
      <c r="BV450" s="858"/>
      <c r="BW450" s="858"/>
      <c r="BX450" s="858"/>
      <c r="BY450" s="937">
        <f t="shared" si="930"/>
        <v>7.5927889941005342E-2</v>
      </c>
      <c r="BZ450" s="94">
        <f t="shared" si="930"/>
        <v>7.4882471962935571E-2</v>
      </c>
      <c r="CA450" s="94">
        <f t="shared" si="930"/>
        <v>7.8833540952039094E-2</v>
      </c>
      <c r="CB450" s="94">
        <f t="shared" si="930"/>
        <v>7.8740041576142686E-2</v>
      </c>
      <c r="CC450" s="1070">
        <f t="shared" si="930"/>
        <v>8.6338032147915564E-2</v>
      </c>
      <c r="CD450" s="94"/>
      <c r="CE450" s="94"/>
      <c r="CF450" s="94"/>
      <c r="CG450" s="94"/>
      <c r="CH450" s="94"/>
      <c r="CI450" s="94"/>
      <c r="CJ450" s="94"/>
      <c r="CK450" s="93" t="str">
        <f t="shared" si="930"/>
        <v/>
      </c>
      <c r="CL450" s="94" t="str">
        <f t="shared" si="930"/>
        <v/>
      </c>
      <c r="CM450" s="94" t="str">
        <f t="shared" si="930"/>
        <v/>
      </c>
      <c r="CN450" s="94" t="str">
        <f t="shared" si="930"/>
        <v/>
      </c>
      <c r="CO450" s="1070" t="str">
        <f t="shared" si="930"/>
        <v/>
      </c>
      <c r="CP450" s="94"/>
      <c r="CQ450" s="94"/>
      <c r="CR450" s="94"/>
      <c r="CS450" s="94"/>
      <c r="CT450" s="94"/>
      <c r="CU450" s="93" t="str">
        <f t="shared" si="930"/>
        <v/>
      </c>
      <c r="CV450" s="94" t="str">
        <f t="shared" si="930"/>
        <v/>
      </c>
      <c r="CW450" s="94" t="str">
        <f t="shared" si="854"/>
        <v/>
      </c>
      <c r="CX450" s="1070" t="str">
        <f t="shared" si="854"/>
        <v/>
      </c>
      <c r="DD450" s="979"/>
      <c r="DE450" s="858"/>
      <c r="DF450" s="858"/>
      <c r="DG450" s="858"/>
      <c r="DH450" s="858"/>
      <c r="DI450" s="858"/>
      <c r="DJ450" s="858"/>
      <c r="DK450" s="858"/>
      <c r="DL450" s="1120"/>
      <c r="DM450" s="858"/>
      <c r="DN450" s="858"/>
      <c r="DO450" s="858"/>
      <c r="DP450" s="858"/>
      <c r="DQ450" s="858"/>
      <c r="DR450" s="1006"/>
      <c r="DS450" s="858"/>
      <c r="DT450" s="858"/>
      <c r="DU450" s="858"/>
      <c r="DV450" s="858"/>
      <c r="DW450" s="858"/>
      <c r="DX450" s="1120"/>
      <c r="DY450" s="858"/>
      <c r="DZ450" s="858"/>
      <c r="EA450" s="858"/>
      <c r="EB450" s="858"/>
      <c r="EC450" s="858"/>
      <c r="ED450" s="93">
        <f t="shared" ref="ED450:ED466" si="931">IF(ED398="","",ED398*1000)</f>
        <v>8.9099055326806759E-2</v>
      </c>
      <c r="EE450" s="858"/>
      <c r="EF450" s="858"/>
      <c r="EG450" s="858"/>
      <c r="EH450" s="858"/>
      <c r="EI450" s="858"/>
      <c r="EJ450" s="858"/>
      <c r="EK450" s="858"/>
      <c r="EL450" s="1120"/>
      <c r="EM450" s="858"/>
      <c r="EN450" s="858"/>
      <c r="ER450" s="1253"/>
      <c r="ES450" s="93" t="str">
        <f t="shared" si="855"/>
        <v/>
      </c>
      <c r="ET450" s="94" t="str">
        <f t="shared" si="855"/>
        <v/>
      </c>
      <c r="EU450" s="94" t="str">
        <f t="shared" si="855"/>
        <v/>
      </c>
      <c r="EV450" s="94"/>
      <c r="EW450" s="1131"/>
      <c r="EX450" s="197" t="s">
        <v>719</v>
      </c>
      <c r="EY450" s="111">
        <f t="shared" ref="EY450" si="932">IF(EY398="","",EY398*1000)</f>
        <v>4.9181118402115177E-2</v>
      </c>
      <c r="EZ450" s="111">
        <f t="shared" ref="EZ450:GY450" si="933">IF(EZ398="","",EZ398*1000)</f>
        <v>5.0693725378843681E-2</v>
      </c>
      <c r="FA450" s="111">
        <f t="shared" si="933"/>
        <v>7.2222040974404531E-2</v>
      </c>
      <c r="FB450" s="111">
        <f t="shared" si="933"/>
        <v>5.3935373377681249E-2</v>
      </c>
      <c r="FC450" s="111">
        <f t="shared" si="933"/>
        <v>0.13973481116736855</v>
      </c>
      <c r="FD450" s="111">
        <f t="shared" si="933"/>
        <v>0.12768303154695934</v>
      </c>
      <c r="FE450" s="111">
        <f t="shared" si="933"/>
        <v>0.97404244955107555</v>
      </c>
      <c r="FF450" s="111">
        <f t="shared" si="933"/>
        <v>0.11640260506616548</v>
      </c>
      <c r="FG450" s="111">
        <f t="shared" si="933"/>
        <v>5.7164153560876535E-2</v>
      </c>
      <c r="FH450" s="111">
        <f t="shared" si="933"/>
        <v>9.3157290002984922E-2</v>
      </c>
      <c r="FI450" s="111">
        <f t="shared" si="933"/>
        <v>0.18041613672190268</v>
      </c>
      <c r="FJ450" s="111">
        <f t="shared" si="933"/>
        <v>0.1559534714147216</v>
      </c>
      <c r="FK450" s="111">
        <f t="shared" si="933"/>
        <v>0.21134482429369925</v>
      </c>
      <c r="FL450" s="111">
        <f t="shared" si="933"/>
        <v>0.15202754324894713</v>
      </c>
      <c r="FM450" s="111">
        <f t="shared" si="933"/>
        <v>0.2252897844437261</v>
      </c>
      <c r="FN450" s="111">
        <f t="shared" si="933"/>
        <v>0.18915006064572595</v>
      </c>
      <c r="FO450" s="111">
        <f t="shared" si="933"/>
        <v>0.13566594376806074</v>
      </c>
      <c r="FP450" s="111" t="str">
        <f t="shared" ref="FP450:FQ450" si="934">IF(FP398="","",FP398*1000)</f>
        <v/>
      </c>
      <c r="FQ450" s="1387" t="str">
        <f t="shared" si="934"/>
        <v/>
      </c>
      <c r="FR450" s="834" t="str">
        <f t="shared" ref="FR450:GL450" si="935">IF(FR398="","",FR398*1000)</f>
        <v/>
      </c>
      <c r="FS450" s="834" t="str">
        <f t="shared" si="935"/>
        <v/>
      </c>
      <c r="FT450" s="834" t="str">
        <f t="shared" si="935"/>
        <v/>
      </c>
      <c r="FU450" s="834" t="str">
        <f t="shared" si="935"/>
        <v/>
      </c>
      <c r="FV450" s="834" t="str">
        <f t="shared" si="935"/>
        <v/>
      </c>
      <c r="FW450" s="834" t="str">
        <f t="shared" si="935"/>
        <v/>
      </c>
      <c r="FX450" s="834" t="str">
        <f t="shared" si="935"/>
        <v/>
      </c>
      <c r="FY450" s="834" t="str">
        <f t="shared" si="935"/>
        <v/>
      </c>
      <c r="FZ450" s="834" t="str">
        <f t="shared" si="935"/>
        <v/>
      </c>
      <c r="GA450" s="834" t="str">
        <f t="shared" si="935"/>
        <v/>
      </c>
      <c r="GB450" s="834" t="str">
        <f t="shared" si="935"/>
        <v/>
      </c>
      <c r="GC450" s="834" t="str">
        <f t="shared" si="935"/>
        <v/>
      </c>
      <c r="GD450" s="834" t="str">
        <f t="shared" si="935"/>
        <v/>
      </c>
      <c r="GE450" s="834" t="str">
        <f t="shared" si="935"/>
        <v/>
      </c>
      <c r="GF450" s="834" t="str">
        <f t="shared" si="935"/>
        <v/>
      </c>
      <c r="GG450" s="834" t="str">
        <f t="shared" si="935"/>
        <v/>
      </c>
      <c r="GH450" s="834" t="str">
        <f t="shared" si="935"/>
        <v/>
      </c>
      <c r="GI450" s="834" t="str">
        <f t="shared" si="935"/>
        <v/>
      </c>
      <c r="GJ450" s="834" t="str">
        <f t="shared" si="935"/>
        <v/>
      </c>
      <c r="GK450" s="834" t="str">
        <f t="shared" si="935"/>
        <v/>
      </c>
      <c r="GL450" s="834" t="str">
        <f t="shared" si="935"/>
        <v/>
      </c>
      <c r="GM450" s="59">
        <f t="shared" si="933"/>
        <v>0.94405176688976489</v>
      </c>
      <c r="GN450" s="60" t="str">
        <f t="shared" si="933"/>
        <v/>
      </c>
      <c r="GO450" s="60" t="str">
        <f t="shared" si="933"/>
        <v/>
      </c>
      <c r="GP450" s="60" t="str">
        <f t="shared" si="933"/>
        <v/>
      </c>
      <c r="GQ450" s="60" t="str">
        <f t="shared" si="933"/>
        <v/>
      </c>
      <c r="GR450" s="60">
        <f t="shared" si="933"/>
        <v>0.12388902427946019</v>
      </c>
      <c r="GS450" s="60" t="str">
        <f t="shared" si="933"/>
        <v/>
      </c>
      <c r="GT450" s="60" t="str">
        <f t="shared" si="933"/>
        <v/>
      </c>
      <c r="GU450" s="60">
        <f t="shared" si="933"/>
        <v>0.22754108492249581</v>
      </c>
      <c r="GV450" s="60" t="str">
        <f t="shared" si="933"/>
        <v/>
      </c>
      <c r="GW450" s="60">
        <f t="shared" si="933"/>
        <v>0.1634255830257034</v>
      </c>
      <c r="GX450" s="60" t="str">
        <f t="shared" si="933"/>
        <v/>
      </c>
      <c r="GY450" s="60" t="str">
        <f t="shared" si="933"/>
        <v/>
      </c>
      <c r="GZ450" s="60" t="e">
        <f t="shared" ref="GZ450:HH450" si="936">IF(GZ398="","",GZ398*1000)</f>
        <v>#DIV/0!</v>
      </c>
      <c r="HA450" s="60">
        <f t="shared" si="936"/>
        <v>0.13540581015193004</v>
      </c>
      <c r="HB450" s="60" t="str">
        <f t="shared" si="936"/>
        <v/>
      </c>
      <c r="HC450" s="60" t="str">
        <f t="shared" si="936"/>
        <v/>
      </c>
      <c r="HD450" s="60" t="str">
        <f t="shared" si="936"/>
        <v/>
      </c>
      <c r="HE450" s="60" t="str">
        <f t="shared" si="936"/>
        <v/>
      </c>
      <c r="HF450" s="60" t="str">
        <f t="shared" si="936"/>
        <v/>
      </c>
      <c r="HG450" s="60" t="e">
        <f t="shared" si="936"/>
        <v>#DIV/0!</v>
      </c>
      <c r="HH450" s="60" t="e">
        <f t="shared" si="936"/>
        <v>#DIV/0!</v>
      </c>
      <c r="HI450" s="834" t="str">
        <f t="shared" ref="HI450:HI466" si="937">IF(HI398="","",HI398*1000)</f>
        <v/>
      </c>
    </row>
    <row r="451" spans="1:217" s="60" customFormat="1" x14ac:dyDescent="0.25">
      <c r="A451" s="197" t="s">
        <v>720</v>
      </c>
      <c r="B451" s="658"/>
      <c r="C451" s="937">
        <f t="shared" si="905"/>
        <v>0.80325391499339449</v>
      </c>
      <c r="D451" s="94">
        <f t="shared" si="899"/>
        <v>4.9623968039617621</v>
      </c>
      <c r="E451" s="94">
        <f t="shared" si="899"/>
        <v>0.69740028882937388</v>
      </c>
      <c r="F451" s="94">
        <f t="shared" si="899"/>
        <v>1.1487648315623535</v>
      </c>
      <c r="G451" s="94">
        <f t="shared" si="899"/>
        <v>0.32149725328740386</v>
      </c>
      <c r="H451" s="94">
        <f t="shared" si="899"/>
        <v>2.1707399661974516</v>
      </c>
      <c r="I451" s="94">
        <f t="shared" si="899"/>
        <v>1.8700757950842166</v>
      </c>
      <c r="J451" s="834">
        <f t="shared" si="899"/>
        <v>1.7114336417552127</v>
      </c>
      <c r="K451" s="94">
        <f t="shared" si="899"/>
        <v>6.5954599944623622</v>
      </c>
      <c r="L451" s="94">
        <f t="shared" si="899"/>
        <v>2.8708878356243712</v>
      </c>
      <c r="M451" s="94">
        <f t="shared" si="899"/>
        <v>1.8770381270759189</v>
      </c>
      <c r="N451" s="94">
        <f t="shared" si="899"/>
        <v>0.8153925655810067</v>
      </c>
      <c r="O451" s="94">
        <f t="shared" si="899"/>
        <v>0.84697217274630998</v>
      </c>
      <c r="P451" s="94">
        <f t="shared" si="899"/>
        <v>1.3000833534578151</v>
      </c>
      <c r="Q451" s="94">
        <f t="shared" si="899"/>
        <v>0.47632559050903833</v>
      </c>
      <c r="R451" s="94">
        <f t="shared" si="899"/>
        <v>1.9670981898066939</v>
      </c>
      <c r="S451" s="94">
        <f t="shared" si="899"/>
        <v>4.5995326427221661</v>
      </c>
      <c r="T451" s="1070">
        <f t="shared" si="899"/>
        <v>1.4634341127690551</v>
      </c>
      <c r="U451" s="94"/>
      <c r="V451" s="94"/>
      <c r="W451" s="94"/>
      <c r="X451" s="94"/>
      <c r="Y451" s="94"/>
      <c r="AF451" s="94"/>
      <c r="AG451" s="94"/>
      <c r="AH451" s="94"/>
      <c r="AI451" s="937">
        <f t="shared" si="899"/>
        <v>1.029258259324926</v>
      </c>
      <c r="AJ451" s="834">
        <f t="shared" si="899"/>
        <v>0.16621302885973488</v>
      </c>
      <c r="AK451" s="834">
        <f t="shared" si="899"/>
        <v>1.6535719523064805</v>
      </c>
      <c r="AL451" s="834">
        <f t="shared" si="899"/>
        <v>0.92841646168026137</v>
      </c>
      <c r="AM451" s="834">
        <f t="shared" si="899"/>
        <v>0.23638556681192008</v>
      </c>
      <c r="AN451" s="1095">
        <f t="shared" si="899"/>
        <v>0.68944645887926959</v>
      </c>
      <c r="AO451" s="834"/>
      <c r="AP451" s="834"/>
      <c r="AQ451" s="834"/>
      <c r="AR451" s="834"/>
      <c r="AS451" s="834"/>
      <c r="AT451" s="93">
        <f t="shared" si="899"/>
        <v>0.48196942603030357</v>
      </c>
      <c r="AU451" s="94">
        <f t="shared" si="899"/>
        <v>0.65691375587062129</v>
      </c>
      <c r="AV451" s="94">
        <f t="shared" si="899"/>
        <v>9.5767014684222537E-2</v>
      </c>
      <c r="AW451" s="94">
        <f t="shared" si="899"/>
        <v>0.16315847846423623</v>
      </c>
      <c r="AX451" s="94">
        <f t="shared" si="899"/>
        <v>0.12639025220671615</v>
      </c>
      <c r="AY451" s="94">
        <f t="shared" si="899"/>
        <v>0.10678867609322223</v>
      </c>
      <c r="AZ451" s="94">
        <f t="shared" si="899"/>
        <v>0.12267003584652988</v>
      </c>
      <c r="BA451" s="94">
        <f t="shared" si="899"/>
        <v>0.11460001531128795</v>
      </c>
      <c r="BB451" s="1070">
        <f t="shared" si="899"/>
        <v>0.43575571726543177</v>
      </c>
      <c r="BC451" s="94"/>
      <c r="BD451" s="94"/>
      <c r="BE451" s="94"/>
      <c r="BF451" s="94"/>
      <c r="BG451" s="94"/>
      <c r="BH451" s="93">
        <f t="shared" si="899"/>
        <v>0.15671617133500496</v>
      </c>
      <c r="BI451" s="94">
        <f t="shared" si="899"/>
        <v>0.15571063654780004</v>
      </c>
      <c r="BJ451" s="94">
        <f t="shared" si="899"/>
        <v>0.16386821964442047</v>
      </c>
      <c r="BK451" s="94">
        <f t="shared" si="899"/>
        <v>0.18495727152170932</v>
      </c>
      <c r="BL451" s="94">
        <f t="shared" ref="BL451:CV451" si="938">IF(BL399="","",BL399*1000)</f>
        <v>0.57747829557165453</v>
      </c>
      <c r="BM451" s="94">
        <f t="shared" si="938"/>
        <v>0.15214788977697438</v>
      </c>
      <c r="BN451" s="1226">
        <f t="shared" si="938"/>
        <v>0.22255587064013349</v>
      </c>
      <c r="BO451" s="858"/>
      <c r="BP451" s="858"/>
      <c r="BQ451" s="858"/>
      <c r="BR451" s="858"/>
      <c r="BS451" s="1173"/>
      <c r="BT451" s="858"/>
      <c r="BU451" s="858"/>
      <c r="BV451" s="858"/>
      <c r="BW451" s="858"/>
      <c r="BX451" s="858"/>
      <c r="BY451" s="937">
        <f t="shared" si="938"/>
        <v>0.34512706755453648</v>
      </c>
      <c r="BZ451" s="94">
        <f t="shared" si="938"/>
        <v>0.32716577690450416</v>
      </c>
      <c r="CA451" s="94">
        <f t="shared" si="938"/>
        <v>0.47589587264104599</v>
      </c>
      <c r="CB451" s="94">
        <f t="shared" si="938"/>
        <v>0.43318891256438857</v>
      </c>
      <c r="CC451" s="1070">
        <f t="shared" si="938"/>
        <v>0.4271892872221868</v>
      </c>
      <c r="CD451" s="94"/>
      <c r="CE451" s="94"/>
      <c r="CF451" s="94"/>
      <c r="CG451" s="94"/>
      <c r="CH451" s="94"/>
      <c r="CI451" s="94"/>
      <c r="CJ451" s="94"/>
      <c r="CK451" s="93">
        <f t="shared" si="938"/>
        <v>0.23214966682284532</v>
      </c>
      <c r="CL451" s="94" t="str">
        <f t="shared" si="938"/>
        <v/>
      </c>
      <c r="CM451" s="94">
        <f t="shared" si="938"/>
        <v>3.3919157972665745E-2</v>
      </c>
      <c r="CN451" s="94">
        <f t="shared" si="938"/>
        <v>0.15880677224855691</v>
      </c>
      <c r="CO451" s="1070">
        <f t="shared" si="938"/>
        <v>0.12783885494636801</v>
      </c>
      <c r="CP451" s="94"/>
      <c r="CQ451" s="94"/>
      <c r="CR451" s="94"/>
      <c r="CS451" s="94"/>
      <c r="CT451" s="94"/>
      <c r="CU451" s="93">
        <f t="shared" si="938"/>
        <v>0.21072411567627311</v>
      </c>
      <c r="CV451" s="94">
        <f t="shared" si="938"/>
        <v>17.888888739776412</v>
      </c>
      <c r="CW451" s="94">
        <f t="shared" si="854"/>
        <v>0.49068911213950794</v>
      </c>
      <c r="CX451" s="1070">
        <f t="shared" si="854"/>
        <v>0.59580260370365767</v>
      </c>
      <c r="DD451" s="979"/>
      <c r="DE451" s="858"/>
      <c r="DF451" s="858"/>
      <c r="DG451" s="858"/>
      <c r="DH451" s="858"/>
      <c r="DI451" s="858"/>
      <c r="DJ451" s="858"/>
      <c r="DK451" s="858"/>
      <c r="DL451" s="1120"/>
      <c r="DM451" s="858"/>
      <c r="DN451" s="858"/>
      <c r="DO451" s="858"/>
      <c r="DP451" s="858"/>
      <c r="DQ451" s="858"/>
      <c r="DR451" s="1006"/>
      <c r="DS451" s="858"/>
      <c r="DT451" s="858"/>
      <c r="DU451" s="858"/>
      <c r="DV451" s="858"/>
      <c r="DW451" s="858"/>
      <c r="DX451" s="1120"/>
      <c r="DY451" s="858"/>
      <c r="DZ451" s="858"/>
      <c r="EA451" s="858"/>
      <c r="EB451" s="858"/>
      <c r="EC451" s="858"/>
      <c r="ED451" s="93">
        <f t="shared" si="931"/>
        <v>0.63824652277752825</v>
      </c>
      <c r="EE451" s="858"/>
      <c r="EF451" s="858"/>
      <c r="EG451" s="858"/>
      <c r="EH451" s="858"/>
      <c r="EI451" s="858"/>
      <c r="EJ451" s="858"/>
      <c r="EK451" s="858"/>
      <c r="EL451" s="1120"/>
      <c r="EM451" s="858"/>
      <c r="EN451" s="858"/>
      <c r="ER451" s="1253"/>
      <c r="ES451" s="93">
        <f t="shared" si="855"/>
        <v>0.36228676804631138</v>
      </c>
      <c r="ET451" s="94">
        <f t="shared" si="855"/>
        <v>0.43073332880443876</v>
      </c>
      <c r="EU451" s="94">
        <f t="shared" si="855"/>
        <v>0.14655585853490385</v>
      </c>
      <c r="EV451" s="94"/>
      <c r="EW451" s="1131"/>
      <c r="EX451" s="197" t="s">
        <v>720</v>
      </c>
      <c r="EY451" s="111">
        <f t="shared" ref="EY451" si="939">IF(EY399="","",EY399*1000)</f>
        <v>3.1664958497779088</v>
      </c>
      <c r="EZ451" s="111">
        <f t="shared" ref="EZ451:GY451" si="940">IF(EZ399="","",EZ399*1000)</f>
        <v>8.0755392740068839</v>
      </c>
      <c r="FA451" s="111">
        <f t="shared" si="940"/>
        <v>7.3298037724910001</v>
      </c>
      <c r="FB451" s="111">
        <f t="shared" si="940"/>
        <v>4.2160936091003682</v>
      </c>
      <c r="FC451" s="111">
        <f t="shared" si="940"/>
        <v>3.2277557430693116</v>
      </c>
      <c r="FD451" s="111">
        <f t="shared" si="940"/>
        <v>6.9280667382218102</v>
      </c>
      <c r="FE451" s="111">
        <f t="shared" si="940"/>
        <v>1.2138208518197933</v>
      </c>
      <c r="FF451" s="111">
        <f t="shared" si="940"/>
        <v>7.7554334604705959</v>
      </c>
      <c r="FG451" s="111">
        <f t="shared" si="940"/>
        <v>9.9589004644360291</v>
      </c>
      <c r="FH451" s="111">
        <f t="shared" si="940"/>
        <v>5.7031388472232187</v>
      </c>
      <c r="FI451" s="111">
        <f t="shared" si="940"/>
        <v>8.1229160339039623</v>
      </c>
      <c r="FJ451" s="111">
        <f t="shared" si="940"/>
        <v>9.1898880543082999</v>
      </c>
      <c r="FK451" s="111">
        <f t="shared" si="940"/>
        <v>8.4669680217397971</v>
      </c>
      <c r="FL451" s="111">
        <f t="shared" si="940"/>
        <v>3.9342872303129051</v>
      </c>
      <c r="FM451" s="111">
        <f t="shared" si="940"/>
        <v>6.8528041049468191</v>
      </c>
      <c r="FN451" s="111">
        <f t="shared" si="940"/>
        <v>10.662404044256766</v>
      </c>
      <c r="FO451" s="111">
        <f t="shared" si="940"/>
        <v>9.60211154067024</v>
      </c>
      <c r="FP451" s="111" t="str">
        <f t="shared" ref="FP451:FQ451" si="941">IF(FP399="","",FP399*1000)</f>
        <v/>
      </c>
      <c r="FQ451" s="1387" t="str">
        <f t="shared" si="941"/>
        <v/>
      </c>
      <c r="FR451" s="834">
        <f t="shared" ref="FR451:GL451" si="942">IF(FR399="","",FR399*1000)</f>
        <v>1.2243032211111571</v>
      </c>
      <c r="FS451" s="834">
        <f t="shared" si="942"/>
        <v>1.5735335998961659</v>
      </c>
      <c r="FT451" s="834">
        <f t="shared" si="942"/>
        <v>1.2272274244442507</v>
      </c>
      <c r="FU451" s="834">
        <f t="shared" si="942"/>
        <v>1.6738610011861097</v>
      </c>
      <c r="FV451" s="834" t="str">
        <f t="shared" si="942"/>
        <v/>
      </c>
      <c r="FW451" s="834">
        <f t="shared" si="942"/>
        <v>1.2231472362800095</v>
      </c>
      <c r="FX451" s="834">
        <f t="shared" si="942"/>
        <v>2.8717314173109445</v>
      </c>
      <c r="FY451" s="834">
        <f t="shared" si="942"/>
        <v>1.0424010904042196</v>
      </c>
      <c r="FZ451" s="834">
        <f t="shared" si="942"/>
        <v>1.1535413199192692</v>
      </c>
      <c r="GA451" s="834">
        <f t="shared" si="942"/>
        <v>0.11569078339968106</v>
      </c>
      <c r="GB451" s="834">
        <f t="shared" si="942"/>
        <v>1.6604641912223819</v>
      </c>
      <c r="GC451" s="834">
        <f t="shared" si="942"/>
        <v>5.339134909490741</v>
      </c>
      <c r="GD451" s="834">
        <f t="shared" si="942"/>
        <v>4.4152939647715499</v>
      </c>
      <c r="GE451" s="834">
        <f t="shared" si="942"/>
        <v>1.4468257609739972</v>
      </c>
      <c r="GF451" s="834">
        <f t="shared" si="942"/>
        <v>1.5592308629113725</v>
      </c>
      <c r="GG451" s="834">
        <f t="shared" si="942"/>
        <v>1.4315224720185313</v>
      </c>
      <c r="GH451" s="834">
        <f t="shared" si="942"/>
        <v>0.51302481345152207</v>
      </c>
      <c r="GI451" s="834">
        <f t="shared" si="942"/>
        <v>2.6846664668517151</v>
      </c>
      <c r="GJ451" s="834">
        <f t="shared" si="942"/>
        <v>1.0628068008205294</v>
      </c>
      <c r="GK451" s="834">
        <f t="shared" si="942"/>
        <v>1.086295978037584</v>
      </c>
      <c r="GL451" s="834">
        <f t="shared" si="942"/>
        <v>1.0365570338291665</v>
      </c>
      <c r="GM451" s="59">
        <f t="shared" si="940"/>
        <v>0.74619798436231211</v>
      </c>
      <c r="GN451" s="60">
        <f t="shared" si="940"/>
        <v>1.2859289248734764</v>
      </c>
      <c r="GO451" s="60">
        <f t="shared" si="940"/>
        <v>1.5103780596700462</v>
      </c>
      <c r="GP451" s="60">
        <f t="shared" si="940"/>
        <v>3.8167471509069406</v>
      </c>
      <c r="GQ451" s="60">
        <f t="shared" si="940"/>
        <v>2.0323250951614238</v>
      </c>
      <c r="GR451" s="60">
        <f t="shared" si="940"/>
        <v>4.0179336702245969</v>
      </c>
      <c r="GS451" s="60">
        <f t="shared" si="940"/>
        <v>6.9836701435921276</v>
      </c>
      <c r="GT451" s="60">
        <f t="shared" si="940"/>
        <v>1.6015709141835446</v>
      </c>
      <c r="GU451" s="60">
        <f t="shared" si="940"/>
        <v>3.4473255365737647</v>
      </c>
      <c r="GV451" s="60">
        <f t="shared" si="940"/>
        <v>1.0520214414683087</v>
      </c>
      <c r="GW451" s="60">
        <f t="shared" si="940"/>
        <v>1.337644311234496</v>
      </c>
      <c r="GX451" s="60">
        <f t="shared" si="940"/>
        <v>1.833499105428422</v>
      </c>
      <c r="GY451" s="60">
        <f t="shared" si="940"/>
        <v>2.5484888578316167</v>
      </c>
      <c r="GZ451" s="60" t="e">
        <f t="shared" ref="GZ451:HH451" si="943">IF(GZ399="","",GZ399*1000)</f>
        <v>#DIV/0!</v>
      </c>
      <c r="HA451" s="60">
        <f t="shared" si="943"/>
        <v>1.4831384222729926</v>
      </c>
      <c r="HB451" s="60">
        <f t="shared" si="943"/>
        <v>0.94742515351436696</v>
      </c>
      <c r="HC451" s="60">
        <f t="shared" si="943"/>
        <v>2.2629583130841211</v>
      </c>
      <c r="HD451" s="60">
        <f t="shared" si="943"/>
        <v>1.5132373362190641</v>
      </c>
      <c r="HE451" s="60">
        <f t="shared" si="943"/>
        <v>1.3224393104905725</v>
      </c>
      <c r="HF451" s="60">
        <f t="shared" si="943"/>
        <v>0.34539349611281095</v>
      </c>
      <c r="HG451" s="60" t="e">
        <f t="shared" si="943"/>
        <v>#DIV/0!</v>
      </c>
      <c r="HH451" s="60" t="e">
        <f t="shared" si="943"/>
        <v>#DIV/0!</v>
      </c>
      <c r="HI451" s="834">
        <f t="shared" si="937"/>
        <v>0.12969184759053867</v>
      </c>
    </row>
    <row r="452" spans="1:217" s="60" customFormat="1" x14ac:dyDescent="0.25">
      <c r="A452" s="197" t="s">
        <v>721</v>
      </c>
      <c r="B452" s="658"/>
      <c r="C452" s="937" t="str">
        <f t="shared" si="905"/>
        <v/>
      </c>
      <c r="D452" s="94">
        <f t="shared" si="899"/>
        <v>0.3238383143356876</v>
      </c>
      <c r="E452" s="94">
        <f t="shared" si="899"/>
        <v>0.30742276458039897</v>
      </c>
      <c r="F452" s="94">
        <f t="shared" si="899"/>
        <v>0.58179931499117488</v>
      </c>
      <c r="G452" s="94">
        <f t="shared" si="899"/>
        <v>0.31181813110709983</v>
      </c>
      <c r="H452" s="94">
        <f t="shared" si="899"/>
        <v>0.45079657501223663</v>
      </c>
      <c r="I452" s="94">
        <f t="shared" si="899"/>
        <v>0.44519027288121166</v>
      </c>
      <c r="J452" s="834">
        <f t="shared" si="899"/>
        <v>0.36269505647991579</v>
      </c>
      <c r="K452" s="94">
        <f t="shared" si="899"/>
        <v>0.22059739819345434</v>
      </c>
      <c r="L452" s="94">
        <f t="shared" si="899"/>
        <v>0.15143651707187153</v>
      </c>
      <c r="M452" s="94">
        <f t="shared" si="899"/>
        <v>0.33598225491368044</v>
      </c>
      <c r="N452" s="94">
        <f t="shared" ref="D452:BK458" si="944">IF(N400="","",N400*1000)</f>
        <v>0.45260397833094085</v>
      </c>
      <c r="O452" s="94">
        <f t="shared" si="944"/>
        <v>0.34971136427344018</v>
      </c>
      <c r="P452" s="94">
        <f t="shared" si="944"/>
        <v>0.34107187762548186</v>
      </c>
      <c r="Q452" s="94">
        <f t="shared" si="944"/>
        <v>0.35350313925374216</v>
      </c>
      <c r="R452" s="94">
        <f t="shared" si="944"/>
        <v>0.33758569843764002</v>
      </c>
      <c r="S452" s="94">
        <f t="shared" si="944"/>
        <v>0.36279377271073976</v>
      </c>
      <c r="T452" s="1070">
        <f t="shared" si="944"/>
        <v>5.6125642161828429E-2</v>
      </c>
      <c r="U452" s="94"/>
      <c r="V452" s="94"/>
      <c r="W452" s="94"/>
      <c r="X452" s="94"/>
      <c r="Y452" s="94"/>
      <c r="AF452" s="94"/>
      <c r="AG452" s="94"/>
      <c r="AH452" s="94"/>
      <c r="AI452" s="937">
        <f t="shared" si="944"/>
        <v>0.30711696955494544</v>
      </c>
      <c r="AJ452" s="834" t="str">
        <f t="shared" si="944"/>
        <v/>
      </c>
      <c r="AK452" s="834" t="str">
        <f t="shared" si="944"/>
        <v/>
      </c>
      <c r="AL452" s="834" t="str">
        <f t="shared" si="944"/>
        <v/>
      </c>
      <c r="AM452" s="834">
        <f t="shared" si="944"/>
        <v>0.32116774266256992</v>
      </c>
      <c r="AN452" s="1095" t="str">
        <f t="shared" si="944"/>
        <v/>
      </c>
      <c r="AO452" s="834"/>
      <c r="AP452" s="834"/>
      <c r="AQ452" s="834"/>
      <c r="AR452" s="834"/>
      <c r="AS452" s="834"/>
      <c r="AT452" s="93" t="str">
        <f t="shared" si="944"/>
        <v/>
      </c>
      <c r="AU452" s="94" t="str">
        <f t="shared" si="944"/>
        <v/>
      </c>
      <c r="AV452" s="94">
        <f t="shared" si="944"/>
        <v>0.3072433289018599</v>
      </c>
      <c r="AW452" s="94">
        <f t="shared" si="944"/>
        <v>0.31509884283106454</v>
      </c>
      <c r="AX452" s="94">
        <f t="shared" si="944"/>
        <v>0.32740413988073319</v>
      </c>
      <c r="AY452" s="94">
        <f t="shared" si="944"/>
        <v>0.30760167163947155</v>
      </c>
      <c r="AZ452" s="94">
        <f t="shared" si="944"/>
        <v>0.3070204812801392</v>
      </c>
      <c r="BA452" s="94">
        <f t="shared" si="944"/>
        <v>0.31086881698226404</v>
      </c>
      <c r="BB452" s="1070" t="str">
        <f t="shared" si="944"/>
        <v/>
      </c>
      <c r="BC452" s="94"/>
      <c r="BD452" s="94"/>
      <c r="BE452" s="94"/>
      <c r="BF452" s="94"/>
      <c r="BG452" s="94"/>
      <c r="BH452" s="93">
        <f t="shared" si="944"/>
        <v>0.30493251836801127</v>
      </c>
      <c r="BI452" s="94" t="str">
        <f t="shared" si="944"/>
        <v/>
      </c>
      <c r="BJ452" s="94" t="str">
        <f t="shared" si="944"/>
        <v/>
      </c>
      <c r="BK452" s="94" t="str">
        <f t="shared" si="944"/>
        <v/>
      </c>
      <c r="BL452" s="94">
        <f t="shared" ref="BL452:CV452" si="945">IF(BL400="","",BL400*1000)</f>
        <v>4.6620607380719908E-2</v>
      </c>
      <c r="BM452" s="94">
        <f t="shared" si="945"/>
        <v>0.30837491138091183</v>
      </c>
      <c r="BN452" s="1226" t="str">
        <f t="shared" si="945"/>
        <v/>
      </c>
      <c r="BO452" s="858"/>
      <c r="BP452" s="858"/>
      <c r="BQ452" s="858"/>
      <c r="BR452" s="858"/>
      <c r="BS452" s="1173"/>
      <c r="BT452" s="858"/>
      <c r="BU452" s="858"/>
      <c r="BV452" s="858"/>
      <c r="BW452" s="858"/>
      <c r="BX452" s="858"/>
      <c r="BY452" s="937" t="str">
        <f t="shared" si="945"/>
        <v/>
      </c>
      <c r="BZ452" s="94" t="str">
        <f t="shared" si="945"/>
        <v/>
      </c>
      <c r="CA452" s="94" t="str">
        <f t="shared" si="945"/>
        <v/>
      </c>
      <c r="CB452" s="94" t="str">
        <f t="shared" si="945"/>
        <v/>
      </c>
      <c r="CC452" s="1070" t="str">
        <f t="shared" si="945"/>
        <v/>
      </c>
      <c r="CD452" s="94"/>
      <c r="CE452" s="94"/>
      <c r="CF452" s="94"/>
      <c r="CG452" s="94"/>
      <c r="CH452" s="94"/>
      <c r="CI452" s="94"/>
      <c r="CJ452" s="94"/>
      <c r="CK452" s="93" t="str">
        <f t="shared" si="945"/>
        <v/>
      </c>
      <c r="CL452" s="94">
        <f t="shared" si="945"/>
        <v>0.20733668563581892</v>
      </c>
      <c r="CM452" s="94">
        <f t="shared" si="945"/>
        <v>0.19287584983722297</v>
      </c>
      <c r="CN452" s="94">
        <f t="shared" si="945"/>
        <v>0.20901238146905105</v>
      </c>
      <c r="CO452" s="1070">
        <f t="shared" si="945"/>
        <v>0.25309302557037344</v>
      </c>
      <c r="CP452" s="94"/>
      <c r="CQ452" s="94"/>
      <c r="CR452" s="94"/>
      <c r="CS452" s="94"/>
      <c r="CT452" s="94"/>
      <c r="CU452" s="93" t="str">
        <f t="shared" si="945"/>
        <v/>
      </c>
      <c r="CV452" s="94" t="str">
        <f t="shared" si="945"/>
        <v/>
      </c>
      <c r="CW452" s="94" t="str">
        <f t="shared" si="854"/>
        <v/>
      </c>
      <c r="CX452" s="1070" t="str">
        <f t="shared" si="854"/>
        <v/>
      </c>
      <c r="DD452" s="979"/>
      <c r="DE452" s="858"/>
      <c r="DF452" s="858"/>
      <c r="DG452" s="858"/>
      <c r="DH452" s="858"/>
      <c r="DI452" s="858"/>
      <c r="DJ452" s="858"/>
      <c r="DK452" s="858"/>
      <c r="DL452" s="1120"/>
      <c r="DM452" s="858"/>
      <c r="DN452" s="858"/>
      <c r="DO452" s="858"/>
      <c r="DP452" s="858"/>
      <c r="DQ452" s="858"/>
      <c r="DR452" s="1006"/>
      <c r="DS452" s="858"/>
      <c r="DT452" s="858"/>
      <c r="DU452" s="858"/>
      <c r="DV452" s="858"/>
      <c r="DW452" s="858"/>
      <c r="DX452" s="1120"/>
      <c r="DY452" s="858"/>
      <c r="DZ452" s="858"/>
      <c r="EA452" s="858"/>
      <c r="EB452" s="858"/>
      <c r="EC452" s="858"/>
      <c r="ED452" s="93">
        <f t="shared" si="931"/>
        <v>4.5675505586934818E-2</v>
      </c>
      <c r="EE452" s="858"/>
      <c r="EF452" s="858"/>
      <c r="EG452" s="858"/>
      <c r="EH452" s="858"/>
      <c r="EI452" s="858"/>
      <c r="EJ452" s="858"/>
      <c r="EK452" s="858"/>
      <c r="EL452" s="1120"/>
      <c r="EM452" s="858"/>
      <c r="EN452" s="858"/>
      <c r="ER452" s="1253"/>
      <c r="ES452" s="93" t="str">
        <f t="shared" si="855"/>
        <v/>
      </c>
      <c r="ET452" s="94" t="str">
        <f t="shared" si="855"/>
        <v/>
      </c>
      <c r="EU452" s="94" t="str">
        <f t="shared" si="855"/>
        <v/>
      </c>
      <c r="EV452" s="94"/>
      <c r="EW452" s="1131"/>
      <c r="EX452" s="197" t="s">
        <v>721</v>
      </c>
      <c r="EY452" s="111">
        <f t="shared" ref="EY452" si="946">IF(EY400="","",EY400*1000)</f>
        <v>1.1198421570626096</v>
      </c>
      <c r="EZ452" s="111">
        <f t="shared" ref="EZ452:GY452" si="947">IF(EZ400="","",EZ400*1000)</f>
        <v>2.2888183081389704</v>
      </c>
      <c r="FA452" s="111">
        <f t="shared" si="947"/>
        <v>1.8999907175323778</v>
      </c>
      <c r="FB452" s="111">
        <f t="shared" si="947"/>
        <v>0.70854385217878568</v>
      </c>
      <c r="FC452" s="111">
        <f t="shared" si="947"/>
        <v>0.83823331482428876</v>
      </c>
      <c r="FD452" s="111">
        <f t="shared" si="947"/>
        <v>1.155034421234912</v>
      </c>
      <c r="FE452" s="111">
        <f t="shared" si="947"/>
        <v>0.78950895347503403</v>
      </c>
      <c r="FF452" s="111">
        <f t="shared" si="947"/>
        <v>1.6129885869640399</v>
      </c>
      <c r="FG452" s="111">
        <f t="shared" si="947"/>
        <v>2.4165913317512699</v>
      </c>
      <c r="FH452" s="111">
        <f t="shared" si="947"/>
        <v>1.483262604734475</v>
      </c>
      <c r="FI452" s="111">
        <f t="shared" si="947"/>
        <v>2.2933861451316324</v>
      </c>
      <c r="FJ452" s="111">
        <f t="shared" si="947"/>
        <v>2.1922620265117985</v>
      </c>
      <c r="FK452" s="111">
        <f t="shared" si="947"/>
        <v>2.5040676079327104</v>
      </c>
      <c r="FL452" s="111">
        <f t="shared" si="947"/>
        <v>1.5407566849727312</v>
      </c>
      <c r="FM452" s="111">
        <f t="shared" si="947"/>
        <v>1.3007450271491134</v>
      </c>
      <c r="FN452" s="111">
        <f t="shared" si="947"/>
        <v>2.7356583638502583</v>
      </c>
      <c r="FO452" s="111">
        <f t="shared" si="947"/>
        <v>1.6089245582867395</v>
      </c>
      <c r="FP452" s="111" t="str">
        <f t="shared" ref="FP452:FQ452" si="948">IF(FP400="","",FP400*1000)</f>
        <v/>
      </c>
      <c r="FQ452" s="1387" t="str">
        <f t="shared" si="948"/>
        <v/>
      </c>
      <c r="FR452" s="834" t="str">
        <f t="shared" ref="FR452:GL452" si="949">IF(FR400="","",FR400*1000)</f>
        <v/>
      </c>
      <c r="FS452" s="834">
        <f t="shared" si="949"/>
        <v>0.43090911130467874</v>
      </c>
      <c r="FT452" s="834" t="str">
        <f t="shared" si="949"/>
        <v/>
      </c>
      <c r="FU452" s="834" t="str">
        <f t="shared" si="949"/>
        <v/>
      </c>
      <c r="FV452" s="834" t="str">
        <f t="shared" si="949"/>
        <v/>
      </c>
      <c r="FW452" s="834" t="str">
        <f t="shared" si="949"/>
        <v/>
      </c>
      <c r="FX452" s="834">
        <f t="shared" si="949"/>
        <v>0.57902524721430848</v>
      </c>
      <c r="FY452" s="834">
        <f t="shared" si="949"/>
        <v>0.46572887040700289</v>
      </c>
      <c r="FZ452" s="834">
        <f t="shared" si="949"/>
        <v>0.10035887683881597</v>
      </c>
      <c r="GA452" s="834">
        <f t="shared" si="949"/>
        <v>2.1126200362505267E-2</v>
      </c>
      <c r="GB452" s="834">
        <f t="shared" si="949"/>
        <v>0.52420526085487218</v>
      </c>
      <c r="GC452" s="834">
        <f t="shared" si="949"/>
        <v>0.66844794691510656</v>
      </c>
      <c r="GD452" s="834">
        <f t="shared" si="949"/>
        <v>0.42833366603414363</v>
      </c>
      <c r="GE452" s="834">
        <f t="shared" si="949"/>
        <v>6.1611891348927923E-2</v>
      </c>
      <c r="GF452" s="834" t="str">
        <f t="shared" si="949"/>
        <v/>
      </c>
      <c r="GG452" s="834">
        <f t="shared" si="949"/>
        <v>9.1207329043665915E-3</v>
      </c>
      <c r="GH452" s="834" t="str">
        <f t="shared" si="949"/>
        <v/>
      </c>
      <c r="GI452" s="834">
        <f t="shared" si="949"/>
        <v>0.44367585672443316</v>
      </c>
      <c r="GJ452" s="834">
        <f t="shared" si="949"/>
        <v>0.44747261964553847</v>
      </c>
      <c r="GK452" s="834">
        <f t="shared" si="949"/>
        <v>0.50391852595037345</v>
      </c>
      <c r="GL452" s="834">
        <f t="shared" si="949"/>
        <v>0.47645317782230295</v>
      </c>
      <c r="GM452" s="59">
        <f t="shared" si="947"/>
        <v>0.56819765897819097</v>
      </c>
      <c r="GN452" s="60">
        <f t="shared" si="947"/>
        <v>0.51429276806717539</v>
      </c>
      <c r="GO452" s="60">
        <f t="shared" si="947"/>
        <v>0.50556112405410214</v>
      </c>
      <c r="GP452" s="60">
        <f t="shared" si="947"/>
        <v>0.83564083186595417</v>
      </c>
      <c r="GQ452" s="60">
        <f t="shared" si="947"/>
        <v>0.57616161061456017</v>
      </c>
      <c r="GR452" s="60">
        <f t="shared" si="947"/>
        <v>0.82538711914122154</v>
      </c>
      <c r="GS452" s="60">
        <f t="shared" si="947"/>
        <v>1.8243804015871963</v>
      </c>
      <c r="GT452" s="60">
        <f t="shared" si="947"/>
        <v>0.51009249626152142</v>
      </c>
      <c r="GU452" s="60">
        <f t="shared" si="947"/>
        <v>0.67134968763813641</v>
      </c>
      <c r="GV452" s="60">
        <f t="shared" si="947"/>
        <v>0.5539390388408113</v>
      </c>
      <c r="GW452" s="60">
        <f t="shared" si="947"/>
        <v>0.58475566243421506</v>
      </c>
      <c r="GX452" s="60">
        <f t="shared" si="947"/>
        <v>0.59127978380779422</v>
      </c>
      <c r="GY452" s="60">
        <f t="shared" si="947"/>
        <v>0.57482246410693016</v>
      </c>
      <c r="GZ452" s="60" t="e">
        <f t="shared" ref="GZ452:HH452" si="950">IF(GZ400="","",GZ400*1000)</f>
        <v>#DIV/0!</v>
      </c>
      <c r="HA452" s="60">
        <f t="shared" si="950"/>
        <v>0.61453221738391495</v>
      </c>
      <c r="HB452" s="60">
        <f t="shared" si="950"/>
        <v>0.60715865450542972</v>
      </c>
      <c r="HC452" s="60">
        <f t="shared" si="950"/>
        <v>0.49239413185512071</v>
      </c>
      <c r="HD452" s="60">
        <f t="shared" si="950"/>
        <v>0.53844776625687485</v>
      </c>
      <c r="HE452" s="60">
        <f t="shared" si="950"/>
        <v>0.51083688786539294</v>
      </c>
      <c r="HF452" s="60">
        <f t="shared" si="950"/>
        <v>0.48769909784685678</v>
      </c>
      <c r="HG452" s="60" t="e">
        <f t="shared" si="950"/>
        <v>#DIV/0!</v>
      </c>
      <c r="HH452" s="60" t="e">
        <f t="shared" si="950"/>
        <v>#DIV/0!</v>
      </c>
      <c r="HI452" s="834" t="str">
        <f t="shared" si="937"/>
        <v/>
      </c>
    </row>
    <row r="453" spans="1:217" s="60" customFormat="1" x14ac:dyDescent="0.25">
      <c r="A453" s="197" t="s">
        <v>722</v>
      </c>
      <c r="B453" s="658"/>
      <c r="C453" s="937">
        <f t="shared" si="905"/>
        <v>0.97839857301349809</v>
      </c>
      <c r="D453" s="94">
        <f t="shared" si="944"/>
        <v>3.3443385877669503</v>
      </c>
      <c r="E453" s="94">
        <f t="shared" si="944"/>
        <v>0.86906099127634862</v>
      </c>
      <c r="F453" s="94">
        <f t="shared" si="944"/>
        <v>3.8708408077776255</v>
      </c>
      <c r="G453" s="94">
        <f t="shared" si="944"/>
        <v>0.49919159089476495</v>
      </c>
      <c r="H453" s="94">
        <f t="shared" si="944"/>
        <v>3.4446807789733174</v>
      </c>
      <c r="I453" s="94">
        <f t="shared" si="944"/>
        <v>14.201994261711301</v>
      </c>
      <c r="J453" s="834">
        <f t="shared" si="944"/>
        <v>5.1363626082993541</v>
      </c>
      <c r="K453" s="94">
        <f t="shared" si="944"/>
        <v>17.947694884789783</v>
      </c>
      <c r="L453" s="94">
        <f t="shared" si="944"/>
        <v>5.7935478673804504</v>
      </c>
      <c r="M453" s="94">
        <f t="shared" si="944"/>
        <v>4.1378440352034787</v>
      </c>
      <c r="N453" s="94">
        <f t="shared" si="944"/>
        <v>2.2038527576356084</v>
      </c>
      <c r="O453" s="94">
        <f t="shared" si="944"/>
        <v>1.3371499610249131</v>
      </c>
      <c r="P453" s="94">
        <f t="shared" si="944"/>
        <v>2.2196261024020889</v>
      </c>
      <c r="Q453" s="94">
        <f t="shared" si="944"/>
        <v>0.8479357707865508</v>
      </c>
      <c r="R453" s="94">
        <f t="shared" si="944"/>
        <v>4.3290837098870636</v>
      </c>
      <c r="S453" s="94">
        <f t="shared" si="944"/>
        <v>3.4445278026755606</v>
      </c>
      <c r="T453" s="1070">
        <f t="shared" si="944"/>
        <v>1.3411736262018079</v>
      </c>
      <c r="U453" s="94"/>
      <c r="V453" s="94"/>
      <c r="W453" s="94"/>
      <c r="X453" s="94"/>
      <c r="Y453" s="94"/>
      <c r="AF453" s="94"/>
      <c r="AG453" s="94"/>
      <c r="AH453" s="94"/>
      <c r="AI453" s="937" t="str">
        <f t="shared" si="944"/>
        <v/>
      </c>
      <c r="AJ453" s="834" t="str">
        <f t="shared" si="944"/>
        <v/>
      </c>
      <c r="AK453" s="834" t="str">
        <f t="shared" si="944"/>
        <v/>
      </c>
      <c r="AL453" s="834" t="str">
        <f t="shared" si="944"/>
        <v/>
      </c>
      <c r="AM453" s="834" t="str">
        <f t="shared" si="944"/>
        <v/>
      </c>
      <c r="AN453" s="1095" t="str">
        <f t="shared" si="944"/>
        <v/>
      </c>
      <c r="AO453" s="834"/>
      <c r="AP453" s="834"/>
      <c r="AQ453" s="834"/>
      <c r="AR453" s="834"/>
      <c r="AS453" s="834"/>
      <c r="AT453" s="93">
        <f t="shared" si="944"/>
        <v>0.57364083474132543</v>
      </c>
      <c r="AU453" s="94">
        <f t="shared" si="944"/>
        <v>0.29575363193181903</v>
      </c>
      <c r="AV453" s="94" t="str">
        <f t="shared" si="944"/>
        <v/>
      </c>
      <c r="AW453" s="94" t="str">
        <f t="shared" si="944"/>
        <v/>
      </c>
      <c r="AX453" s="94" t="str">
        <f t="shared" si="944"/>
        <v/>
      </c>
      <c r="AY453" s="94" t="str">
        <f t="shared" si="944"/>
        <v/>
      </c>
      <c r="AZ453" s="94" t="str">
        <f t="shared" si="944"/>
        <v/>
      </c>
      <c r="BA453" s="94" t="str">
        <f t="shared" si="944"/>
        <v/>
      </c>
      <c r="BB453" s="1070">
        <f t="shared" si="944"/>
        <v>0</v>
      </c>
      <c r="BC453" s="94"/>
      <c r="BD453" s="94"/>
      <c r="BE453" s="94"/>
      <c r="BF453" s="94"/>
      <c r="BG453" s="94"/>
      <c r="BH453" s="93" t="str">
        <f t="shared" si="944"/>
        <v/>
      </c>
      <c r="BI453" s="94" t="str">
        <f t="shared" si="944"/>
        <v/>
      </c>
      <c r="BJ453" s="94">
        <f t="shared" si="944"/>
        <v>0.3932954694594975</v>
      </c>
      <c r="BK453" s="94">
        <f t="shared" si="944"/>
        <v>0.55688897618185451</v>
      </c>
      <c r="BL453" s="94">
        <f t="shared" ref="BL453:CV453" si="951">IF(BL401="","",BL401*1000)</f>
        <v>0.59263808911388427</v>
      </c>
      <c r="BM453" s="94">
        <f t="shared" si="951"/>
        <v>0.57142071409546835</v>
      </c>
      <c r="BN453" s="1226">
        <f t="shared" si="951"/>
        <v>1.0605931944892992</v>
      </c>
      <c r="BO453" s="858"/>
      <c r="BP453" s="858"/>
      <c r="BQ453" s="858"/>
      <c r="BR453" s="858"/>
      <c r="BS453" s="1173"/>
      <c r="BT453" s="858"/>
      <c r="BU453" s="858"/>
      <c r="BV453" s="858"/>
      <c r="BW453" s="858"/>
      <c r="BX453" s="858"/>
      <c r="BY453" s="937">
        <f t="shared" si="951"/>
        <v>0.34603789668185264</v>
      </c>
      <c r="BZ453" s="94">
        <f t="shared" si="951"/>
        <v>0.28666131609620515</v>
      </c>
      <c r="CA453" s="94">
        <f t="shared" si="951"/>
        <v>0.38092949914851093</v>
      </c>
      <c r="CB453" s="94">
        <f t="shared" si="951"/>
        <v>0.34800445202251806</v>
      </c>
      <c r="CC453" s="1070">
        <f t="shared" si="951"/>
        <v>0.46101137608962039</v>
      </c>
      <c r="CD453" s="94"/>
      <c r="CE453" s="94"/>
      <c r="CF453" s="94"/>
      <c r="CG453" s="94"/>
      <c r="CH453" s="94"/>
      <c r="CI453" s="94"/>
      <c r="CJ453" s="94"/>
      <c r="CK453" s="93" t="str">
        <f t="shared" si="951"/>
        <v/>
      </c>
      <c r="CL453" s="94" t="str">
        <f t="shared" si="951"/>
        <v/>
      </c>
      <c r="CM453" s="94" t="str">
        <f t="shared" si="951"/>
        <v/>
      </c>
      <c r="CN453" s="94" t="str">
        <f t="shared" si="951"/>
        <v/>
      </c>
      <c r="CO453" s="1070" t="str">
        <f t="shared" si="951"/>
        <v/>
      </c>
      <c r="CP453" s="94"/>
      <c r="CQ453" s="94"/>
      <c r="CR453" s="94"/>
      <c r="CS453" s="94"/>
      <c r="CT453" s="94"/>
      <c r="CU453" s="93" t="str">
        <f t="shared" si="951"/>
        <v/>
      </c>
      <c r="CV453" s="94">
        <f t="shared" si="951"/>
        <v>2.1012970486427052</v>
      </c>
      <c r="CW453" s="94" t="str">
        <f t="shared" si="854"/>
        <v/>
      </c>
      <c r="CX453" s="1070" t="str">
        <f t="shared" si="854"/>
        <v/>
      </c>
      <c r="DD453" s="979"/>
      <c r="DE453" s="858"/>
      <c r="DF453" s="858"/>
      <c r="DG453" s="858"/>
      <c r="DH453" s="858"/>
      <c r="DI453" s="858"/>
      <c r="DJ453" s="858"/>
      <c r="DK453" s="858"/>
      <c r="DL453" s="1120"/>
      <c r="DM453" s="858"/>
      <c r="DN453" s="858"/>
      <c r="DO453" s="858"/>
      <c r="DP453" s="858"/>
      <c r="DQ453" s="858"/>
      <c r="DR453" s="1006"/>
      <c r="DS453" s="858"/>
      <c r="DT453" s="858"/>
      <c r="DU453" s="858"/>
      <c r="DV453" s="858"/>
      <c r="DW453" s="858"/>
      <c r="DX453" s="1120"/>
      <c r="DY453" s="858"/>
      <c r="DZ453" s="858"/>
      <c r="EA453" s="858"/>
      <c r="EB453" s="858"/>
      <c r="EC453" s="858"/>
      <c r="ED453" s="93">
        <f t="shared" si="931"/>
        <v>0.38227755859465767</v>
      </c>
      <c r="EE453" s="858"/>
      <c r="EF453" s="858"/>
      <c r="EG453" s="858"/>
      <c r="EH453" s="858"/>
      <c r="EI453" s="858"/>
      <c r="EJ453" s="858"/>
      <c r="EK453" s="858"/>
      <c r="EL453" s="1120"/>
      <c r="EM453" s="858"/>
      <c r="EN453" s="858"/>
      <c r="ER453" s="1253"/>
      <c r="ES453" s="93" t="str">
        <f t="shared" si="855"/>
        <v/>
      </c>
      <c r="ET453" s="94" t="str">
        <f t="shared" si="855"/>
        <v/>
      </c>
      <c r="EU453" s="94" t="str">
        <f t="shared" si="855"/>
        <v/>
      </c>
      <c r="EV453" s="94"/>
      <c r="EW453" s="1131"/>
      <c r="EX453" s="197" t="s">
        <v>722</v>
      </c>
      <c r="EY453" s="111">
        <f t="shared" ref="EY453" si="952">IF(EY401="","",EY401*1000)</f>
        <v>1.5939827868535494</v>
      </c>
      <c r="EZ453" s="111">
        <f t="shared" ref="EZ453:GY453" si="953">IF(EZ401="","",EZ401*1000)</f>
        <v>2.6762667425088722</v>
      </c>
      <c r="FA453" s="111">
        <f t="shared" si="953"/>
        <v>2.293853405838346</v>
      </c>
      <c r="FB453" s="111">
        <f t="shared" si="953"/>
        <v>1.3079872310650751</v>
      </c>
      <c r="FC453" s="111">
        <f t="shared" si="953"/>
        <v>1.1166743088223312</v>
      </c>
      <c r="FD453" s="111">
        <f t="shared" si="953"/>
        <v>2.0196403722507208</v>
      </c>
      <c r="FE453" s="111">
        <f t="shared" si="953"/>
        <v>0.72443263782556411</v>
      </c>
      <c r="FF453" s="111">
        <f t="shared" si="953"/>
        <v>2.4768498874266225</v>
      </c>
      <c r="FG453" s="111">
        <f t="shared" si="953"/>
        <v>2.2469265334845523</v>
      </c>
      <c r="FH453" s="111">
        <f t="shared" si="953"/>
        <v>1.9647589454932644</v>
      </c>
      <c r="FI453" s="111">
        <f t="shared" si="953"/>
        <v>2.2055181484691184</v>
      </c>
      <c r="FJ453" s="111">
        <f t="shared" si="953"/>
        <v>2.0519382990668125</v>
      </c>
      <c r="FK453" s="111">
        <f t="shared" si="953"/>
        <v>2.6217987756870778</v>
      </c>
      <c r="FL453" s="111">
        <f t="shared" si="953"/>
        <v>2.0826673919277172</v>
      </c>
      <c r="FM453" s="111">
        <f t="shared" si="953"/>
        <v>1.7165371393771325</v>
      </c>
      <c r="FN453" s="111">
        <f t="shared" si="953"/>
        <v>2.5594081830628927</v>
      </c>
      <c r="FO453" s="111">
        <f t="shared" si="953"/>
        <v>2.7183725175356055</v>
      </c>
      <c r="FP453" s="111" t="str">
        <f t="shared" ref="FP453:FQ453" si="954">IF(FP401="","",FP401*1000)</f>
        <v/>
      </c>
      <c r="FQ453" s="1387" t="str">
        <f t="shared" si="954"/>
        <v/>
      </c>
      <c r="FR453" s="834">
        <f t="shared" ref="FR453:GL453" si="955">IF(FR401="","",FR401*1000)</f>
        <v>0.4556607447422471</v>
      </c>
      <c r="FS453" s="834">
        <f t="shared" si="955"/>
        <v>0.53555723261150456</v>
      </c>
      <c r="FT453" s="834">
        <f t="shared" si="955"/>
        <v>0.52946813447962626</v>
      </c>
      <c r="FU453" s="834">
        <f t="shared" si="955"/>
        <v>0.50755480448380053</v>
      </c>
      <c r="FV453" s="834" t="str">
        <f t="shared" si="955"/>
        <v/>
      </c>
      <c r="FW453" s="834">
        <f t="shared" si="955"/>
        <v>0.87262357606998397</v>
      </c>
      <c r="FX453" s="834">
        <f t="shared" si="955"/>
        <v>1.6360986923100209</v>
      </c>
      <c r="FY453" s="834">
        <f t="shared" si="955"/>
        <v>0.57033759231858627</v>
      </c>
      <c r="FZ453" s="834">
        <f t="shared" si="955"/>
        <v>0.3455470064189779</v>
      </c>
      <c r="GA453" s="834">
        <f t="shared" si="955"/>
        <v>3.9688682639233287E-2</v>
      </c>
      <c r="GB453" s="834">
        <f t="shared" si="955"/>
        <v>0.60547574674789029</v>
      </c>
      <c r="GC453" s="834">
        <f t="shared" si="955"/>
        <v>1.0931126382223875</v>
      </c>
      <c r="GD453" s="834">
        <f t="shared" si="955"/>
        <v>1.1961900568590653</v>
      </c>
      <c r="GE453" s="834">
        <f t="shared" si="955"/>
        <v>0.34123105966834122</v>
      </c>
      <c r="GF453" s="834">
        <f t="shared" si="955"/>
        <v>0.1815830638992679</v>
      </c>
      <c r="GG453" s="834">
        <f t="shared" si="955"/>
        <v>0.42265537518395663</v>
      </c>
      <c r="GH453" s="834">
        <f t="shared" si="955"/>
        <v>0.13603691853136191</v>
      </c>
      <c r="GI453" s="834">
        <f t="shared" si="955"/>
        <v>0.72676495995801926</v>
      </c>
      <c r="GJ453" s="834">
        <f t="shared" si="955"/>
        <v>0.44352424328651546</v>
      </c>
      <c r="GK453" s="834">
        <f t="shared" si="955"/>
        <v>0.47694013332317575</v>
      </c>
      <c r="GL453" s="834">
        <f t="shared" si="955"/>
        <v>0.50876170694610445</v>
      </c>
      <c r="GM453" s="59">
        <f t="shared" si="953"/>
        <v>0.85100101915987714</v>
      </c>
      <c r="GN453" s="60">
        <f t="shared" si="953"/>
        <v>1.1837563846493784</v>
      </c>
      <c r="GO453" s="60">
        <f t="shared" si="953"/>
        <v>1.1683405055118323</v>
      </c>
      <c r="GP453" s="60">
        <f t="shared" si="953"/>
        <v>2.3115838586968573</v>
      </c>
      <c r="GQ453" s="60">
        <f t="shared" si="953"/>
        <v>1.3187873845712699</v>
      </c>
      <c r="GR453" s="60">
        <f t="shared" si="953"/>
        <v>2.2362602861902392</v>
      </c>
      <c r="GS453" s="60">
        <f t="shared" si="953"/>
        <v>2.8680662062419224</v>
      </c>
      <c r="GT453" s="60">
        <f t="shared" si="953"/>
        <v>1.0078504085959195</v>
      </c>
      <c r="GU453" s="60">
        <f t="shared" si="953"/>
        <v>2.5403154870296287</v>
      </c>
      <c r="GV453" s="60">
        <f t="shared" si="953"/>
        <v>0.88387801510809749</v>
      </c>
      <c r="GW453" s="60">
        <f t="shared" si="953"/>
        <v>0.91590769532458616</v>
      </c>
      <c r="GX453" s="60">
        <f t="shared" si="953"/>
        <v>1.372141148940911</v>
      </c>
      <c r="GY453" s="60">
        <f t="shared" si="953"/>
        <v>1.6050241470331288</v>
      </c>
      <c r="GZ453" s="60" t="e">
        <f t="shared" ref="GZ453:HH453" si="956">IF(GZ401="","",GZ401*1000)</f>
        <v>#DIV/0!</v>
      </c>
      <c r="HA453" s="60">
        <f t="shared" si="956"/>
        <v>1.4347416083490074</v>
      </c>
      <c r="HB453" s="60">
        <f t="shared" si="956"/>
        <v>0.97533444630885135</v>
      </c>
      <c r="HC453" s="60">
        <f t="shared" si="956"/>
        <v>1.873142451775327</v>
      </c>
      <c r="HD453" s="60">
        <f t="shared" si="956"/>
        <v>1.0504315952551138</v>
      </c>
      <c r="HE453" s="60">
        <f t="shared" si="956"/>
        <v>0.78642752816505146</v>
      </c>
      <c r="HF453" s="60">
        <f t="shared" si="956"/>
        <v>0.52924778639359638</v>
      </c>
      <c r="HG453" s="60" t="e">
        <f t="shared" si="956"/>
        <v>#DIV/0!</v>
      </c>
      <c r="HH453" s="60" t="e">
        <f t="shared" si="956"/>
        <v>#DIV/0!</v>
      </c>
      <c r="HI453" s="834">
        <f t="shared" si="937"/>
        <v>0.61616835452768504</v>
      </c>
    </row>
    <row r="454" spans="1:217" s="60" customFormat="1" x14ac:dyDescent="0.25">
      <c r="A454" s="840" t="s">
        <v>723</v>
      </c>
      <c r="B454" s="658"/>
      <c r="C454" s="937" t="str">
        <f t="shared" si="905"/>
        <v/>
      </c>
      <c r="D454" s="94" t="str">
        <f t="shared" si="944"/>
        <v/>
      </c>
      <c r="E454" s="94" t="str">
        <f t="shared" si="944"/>
        <v/>
      </c>
      <c r="F454" s="94" t="str">
        <f t="shared" si="944"/>
        <v/>
      </c>
      <c r="G454" s="94" t="str">
        <f t="shared" si="944"/>
        <v/>
      </c>
      <c r="H454" s="94" t="str">
        <f t="shared" si="944"/>
        <v/>
      </c>
      <c r="I454" s="94" t="str">
        <f t="shared" si="944"/>
        <v/>
      </c>
      <c r="J454" s="834" t="str">
        <f t="shared" si="944"/>
        <v/>
      </c>
      <c r="K454" s="94" t="str">
        <f t="shared" si="944"/>
        <v/>
      </c>
      <c r="L454" s="94" t="str">
        <f t="shared" si="944"/>
        <v/>
      </c>
      <c r="M454" s="94" t="str">
        <f t="shared" si="944"/>
        <v/>
      </c>
      <c r="N454" s="94" t="str">
        <f t="shared" si="944"/>
        <v/>
      </c>
      <c r="O454" s="94" t="str">
        <f t="shared" si="944"/>
        <v/>
      </c>
      <c r="P454" s="94" t="str">
        <f t="shared" si="944"/>
        <v/>
      </c>
      <c r="Q454" s="94" t="str">
        <f t="shared" si="944"/>
        <v/>
      </c>
      <c r="R454" s="94" t="str">
        <f t="shared" si="944"/>
        <v/>
      </c>
      <c r="S454" s="94" t="str">
        <f t="shared" si="944"/>
        <v/>
      </c>
      <c r="T454" s="1070" t="str">
        <f t="shared" si="944"/>
        <v/>
      </c>
      <c r="U454" s="94"/>
      <c r="V454" s="94"/>
      <c r="W454" s="94"/>
      <c r="X454" s="94"/>
      <c r="Y454" s="94"/>
      <c r="AF454" s="94"/>
      <c r="AG454" s="94"/>
      <c r="AH454" s="94"/>
      <c r="AI454" s="937" t="str">
        <f t="shared" si="944"/>
        <v/>
      </c>
      <c r="AJ454" s="834" t="str">
        <f t="shared" si="944"/>
        <v/>
      </c>
      <c r="AK454" s="834" t="str">
        <f t="shared" si="944"/>
        <v/>
      </c>
      <c r="AL454" s="834" t="str">
        <f t="shared" si="944"/>
        <v/>
      </c>
      <c r="AM454" s="834" t="str">
        <f t="shared" si="944"/>
        <v/>
      </c>
      <c r="AN454" s="1095" t="str">
        <f t="shared" si="944"/>
        <v/>
      </c>
      <c r="AO454" s="834"/>
      <c r="AP454" s="834"/>
      <c r="AQ454" s="834"/>
      <c r="AR454" s="834"/>
      <c r="AS454" s="834"/>
      <c r="AT454" s="93" t="str">
        <f t="shared" si="944"/>
        <v/>
      </c>
      <c r="AU454" s="94" t="str">
        <f t="shared" si="944"/>
        <v/>
      </c>
      <c r="AV454" s="94" t="str">
        <f t="shared" si="944"/>
        <v/>
      </c>
      <c r="AW454" s="94" t="str">
        <f t="shared" si="944"/>
        <v/>
      </c>
      <c r="AX454" s="94" t="str">
        <f t="shared" si="944"/>
        <v/>
      </c>
      <c r="AY454" s="94" t="str">
        <f t="shared" si="944"/>
        <v/>
      </c>
      <c r="AZ454" s="94" t="str">
        <f t="shared" si="944"/>
        <v/>
      </c>
      <c r="BA454" s="94" t="str">
        <f t="shared" si="944"/>
        <v/>
      </c>
      <c r="BB454" s="1070" t="str">
        <f t="shared" si="944"/>
        <v/>
      </c>
      <c r="BC454" s="94"/>
      <c r="BD454" s="94"/>
      <c r="BE454" s="94"/>
      <c r="BF454" s="94"/>
      <c r="BG454" s="94"/>
      <c r="BH454" s="93" t="str">
        <f t="shared" si="944"/>
        <v/>
      </c>
      <c r="BI454" s="94" t="str">
        <f t="shared" si="944"/>
        <v/>
      </c>
      <c r="BJ454" s="94" t="str">
        <f t="shared" si="944"/>
        <v/>
      </c>
      <c r="BK454" s="94" t="str">
        <f t="shared" si="944"/>
        <v/>
      </c>
      <c r="BL454" s="94" t="str">
        <f t="shared" ref="BL454:CV454" si="957">IF(BL402="","",BL402*1000)</f>
        <v/>
      </c>
      <c r="BM454" s="94" t="str">
        <f t="shared" si="957"/>
        <v/>
      </c>
      <c r="BN454" s="1226" t="str">
        <f t="shared" si="957"/>
        <v/>
      </c>
      <c r="BO454" s="858"/>
      <c r="BP454" s="858"/>
      <c r="BQ454" s="858"/>
      <c r="BR454" s="858"/>
      <c r="BS454" s="1173"/>
      <c r="BT454" s="858"/>
      <c r="BU454" s="858"/>
      <c r="BV454" s="858"/>
      <c r="BW454" s="858"/>
      <c r="BX454" s="858"/>
      <c r="BY454" s="937" t="str">
        <f t="shared" si="957"/>
        <v/>
      </c>
      <c r="BZ454" s="94" t="str">
        <f t="shared" si="957"/>
        <v/>
      </c>
      <c r="CA454" s="94" t="str">
        <f t="shared" si="957"/>
        <v/>
      </c>
      <c r="CB454" s="94" t="str">
        <f t="shared" si="957"/>
        <v/>
      </c>
      <c r="CC454" s="1070" t="str">
        <f t="shared" si="957"/>
        <v/>
      </c>
      <c r="CD454" s="94"/>
      <c r="CE454" s="94"/>
      <c r="CF454" s="94"/>
      <c r="CG454" s="94"/>
      <c r="CH454" s="94"/>
      <c r="CI454" s="94"/>
      <c r="CJ454" s="94"/>
      <c r="CK454" s="93" t="str">
        <f t="shared" si="957"/>
        <v/>
      </c>
      <c r="CL454" s="94" t="str">
        <f t="shared" si="957"/>
        <v/>
      </c>
      <c r="CM454" s="94" t="str">
        <f t="shared" si="957"/>
        <v/>
      </c>
      <c r="CN454" s="94" t="str">
        <f t="shared" si="957"/>
        <v/>
      </c>
      <c r="CO454" s="1070" t="str">
        <f t="shared" si="957"/>
        <v/>
      </c>
      <c r="CP454" s="94"/>
      <c r="CQ454" s="94"/>
      <c r="CR454" s="94"/>
      <c r="CS454" s="94"/>
      <c r="CT454" s="94"/>
      <c r="CU454" s="93" t="str">
        <f t="shared" si="957"/>
        <v/>
      </c>
      <c r="CV454" s="94" t="str">
        <f t="shared" si="957"/>
        <v/>
      </c>
      <c r="CW454" s="94" t="str">
        <f t="shared" si="854"/>
        <v/>
      </c>
      <c r="CX454" s="1070" t="str">
        <f t="shared" si="854"/>
        <v/>
      </c>
      <c r="DD454" s="979"/>
      <c r="DE454" s="858"/>
      <c r="DF454" s="858"/>
      <c r="DG454" s="858"/>
      <c r="DH454" s="858"/>
      <c r="DI454" s="858"/>
      <c r="DJ454" s="858"/>
      <c r="DK454" s="858"/>
      <c r="DL454" s="1120"/>
      <c r="DM454" s="858"/>
      <c r="DN454" s="858"/>
      <c r="DO454" s="858"/>
      <c r="DP454" s="858"/>
      <c r="DQ454" s="858"/>
      <c r="DR454" s="1006"/>
      <c r="DS454" s="858"/>
      <c r="DT454" s="858"/>
      <c r="DU454" s="858"/>
      <c r="DV454" s="858"/>
      <c r="DW454" s="858"/>
      <c r="DX454" s="1120"/>
      <c r="DY454" s="858"/>
      <c r="DZ454" s="858"/>
      <c r="EA454" s="858"/>
      <c r="EB454" s="858"/>
      <c r="EC454" s="858"/>
      <c r="ED454" s="93" t="str">
        <f t="shared" si="931"/>
        <v/>
      </c>
      <c r="EE454" s="858"/>
      <c r="EF454" s="858"/>
      <c r="EG454" s="858"/>
      <c r="EH454" s="858"/>
      <c r="EI454" s="858"/>
      <c r="EJ454" s="858"/>
      <c r="EK454" s="858"/>
      <c r="EL454" s="1120"/>
      <c r="EM454" s="858"/>
      <c r="EN454" s="858"/>
      <c r="ER454" s="1253"/>
      <c r="ES454" s="93" t="str">
        <f t="shared" si="855"/>
        <v/>
      </c>
      <c r="ET454" s="94" t="str">
        <f t="shared" si="855"/>
        <v/>
      </c>
      <c r="EU454" s="94" t="str">
        <f t="shared" si="855"/>
        <v/>
      </c>
      <c r="EV454" s="94"/>
      <c r="EW454" s="1131"/>
      <c r="EX454" s="840" t="s">
        <v>723</v>
      </c>
      <c r="EY454" s="111" t="str">
        <f t="shared" ref="EY454" si="958">IF(EY402="","",EY402*1000)</f>
        <v/>
      </c>
      <c r="EZ454" s="111" t="str">
        <f t="shared" ref="EZ454:GY454" si="959">IF(EZ402="","",EZ402*1000)</f>
        <v/>
      </c>
      <c r="FA454" s="111" t="str">
        <f t="shared" si="959"/>
        <v/>
      </c>
      <c r="FB454" s="111" t="str">
        <f t="shared" si="959"/>
        <v/>
      </c>
      <c r="FC454" s="111" t="str">
        <f t="shared" si="959"/>
        <v/>
      </c>
      <c r="FD454" s="111" t="str">
        <f t="shared" si="959"/>
        <v/>
      </c>
      <c r="FE454" s="111" t="str">
        <f t="shared" si="959"/>
        <v/>
      </c>
      <c r="FF454" s="111" t="str">
        <f t="shared" si="959"/>
        <v/>
      </c>
      <c r="FG454" s="111" t="str">
        <f t="shared" si="959"/>
        <v/>
      </c>
      <c r="FH454" s="111" t="str">
        <f t="shared" si="959"/>
        <v/>
      </c>
      <c r="FI454" s="111" t="str">
        <f t="shared" si="959"/>
        <v/>
      </c>
      <c r="FJ454" s="111" t="str">
        <f t="shared" si="959"/>
        <v/>
      </c>
      <c r="FK454" s="111" t="str">
        <f t="shared" si="959"/>
        <v/>
      </c>
      <c r="FL454" s="111" t="str">
        <f t="shared" si="959"/>
        <v/>
      </c>
      <c r="FM454" s="111" t="str">
        <f t="shared" si="959"/>
        <v/>
      </c>
      <c r="FN454" s="111" t="str">
        <f t="shared" si="959"/>
        <v/>
      </c>
      <c r="FO454" s="111" t="str">
        <f t="shared" si="959"/>
        <v/>
      </c>
      <c r="FP454" s="111" t="str">
        <f t="shared" ref="FP454:FQ454" si="960">IF(FP402="","",FP402*1000)</f>
        <v/>
      </c>
      <c r="FQ454" s="1387" t="str">
        <f t="shared" si="960"/>
        <v/>
      </c>
      <c r="FR454" s="834" t="str">
        <f t="shared" ref="FR454:GL454" si="961">IF(FR402="","",FR402*1000)</f>
        <v/>
      </c>
      <c r="FS454" s="834" t="str">
        <f t="shared" si="961"/>
        <v/>
      </c>
      <c r="FT454" s="834" t="str">
        <f t="shared" si="961"/>
        <v/>
      </c>
      <c r="FU454" s="834" t="str">
        <f t="shared" si="961"/>
        <v/>
      </c>
      <c r="FV454" s="834" t="str">
        <f t="shared" si="961"/>
        <v/>
      </c>
      <c r="FW454" s="834" t="str">
        <f t="shared" si="961"/>
        <v/>
      </c>
      <c r="FX454" s="834" t="str">
        <f t="shared" si="961"/>
        <v/>
      </c>
      <c r="FY454" s="834" t="str">
        <f t="shared" si="961"/>
        <v/>
      </c>
      <c r="FZ454" s="834" t="str">
        <f t="shared" si="961"/>
        <v/>
      </c>
      <c r="GA454" s="834" t="str">
        <f t="shared" si="961"/>
        <v/>
      </c>
      <c r="GB454" s="834" t="str">
        <f t="shared" si="961"/>
        <v/>
      </c>
      <c r="GC454" s="834" t="str">
        <f t="shared" si="961"/>
        <v/>
      </c>
      <c r="GD454" s="834" t="str">
        <f t="shared" si="961"/>
        <v/>
      </c>
      <c r="GE454" s="834" t="str">
        <f t="shared" si="961"/>
        <v/>
      </c>
      <c r="GF454" s="834" t="str">
        <f t="shared" si="961"/>
        <v/>
      </c>
      <c r="GG454" s="834" t="str">
        <f t="shared" si="961"/>
        <v/>
      </c>
      <c r="GH454" s="834" t="str">
        <f t="shared" si="961"/>
        <v/>
      </c>
      <c r="GI454" s="834" t="str">
        <f t="shared" si="961"/>
        <v/>
      </c>
      <c r="GJ454" s="834" t="str">
        <f t="shared" si="961"/>
        <v/>
      </c>
      <c r="GK454" s="834" t="str">
        <f t="shared" si="961"/>
        <v/>
      </c>
      <c r="GL454" s="834" t="str">
        <f t="shared" si="961"/>
        <v/>
      </c>
      <c r="GM454" s="59" t="str">
        <f t="shared" si="959"/>
        <v/>
      </c>
      <c r="GN454" s="60" t="str">
        <f t="shared" si="959"/>
        <v/>
      </c>
      <c r="GO454" s="60" t="str">
        <f t="shared" si="959"/>
        <v/>
      </c>
      <c r="GP454" s="60" t="str">
        <f t="shared" si="959"/>
        <v/>
      </c>
      <c r="GQ454" s="60" t="str">
        <f t="shared" si="959"/>
        <v/>
      </c>
      <c r="GR454" s="60" t="str">
        <f t="shared" si="959"/>
        <v/>
      </c>
      <c r="GS454" s="60" t="str">
        <f t="shared" si="959"/>
        <v/>
      </c>
      <c r="GT454" s="60" t="str">
        <f t="shared" si="959"/>
        <v/>
      </c>
      <c r="GU454" s="60" t="str">
        <f t="shared" si="959"/>
        <v/>
      </c>
      <c r="GV454" s="60" t="str">
        <f t="shared" si="959"/>
        <v/>
      </c>
      <c r="GW454" s="60" t="str">
        <f t="shared" si="959"/>
        <v/>
      </c>
      <c r="GX454" s="60" t="str">
        <f t="shared" si="959"/>
        <v/>
      </c>
      <c r="GY454" s="60" t="str">
        <f t="shared" si="959"/>
        <v/>
      </c>
      <c r="GZ454" s="60" t="str">
        <f t="shared" ref="GZ454:HH454" si="962">IF(GZ402="","",GZ402*1000)</f>
        <v/>
      </c>
      <c r="HA454" s="60" t="str">
        <f t="shared" si="962"/>
        <v/>
      </c>
      <c r="HB454" s="60" t="str">
        <f t="shared" si="962"/>
        <v/>
      </c>
      <c r="HC454" s="60" t="str">
        <f t="shared" si="962"/>
        <v/>
      </c>
      <c r="HD454" s="60" t="str">
        <f t="shared" si="962"/>
        <v/>
      </c>
      <c r="HE454" s="60" t="str">
        <f t="shared" si="962"/>
        <v/>
      </c>
      <c r="HF454" s="60" t="str">
        <f t="shared" si="962"/>
        <v/>
      </c>
      <c r="HG454" s="60" t="str">
        <f t="shared" si="962"/>
        <v/>
      </c>
      <c r="HH454" s="60" t="str">
        <f t="shared" si="962"/>
        <v/>
      </c>
      <c r="HI454" s="834" t="str">
        <f t="shared" si="937"/>
        <v/>
      </c>
    </row>
    <row r="455" spans="1:217" s="60" customFormat="1" x14ac:dyDescent="0.25">
      <c r="A455" s="197" t="s">
        <v>724</v>
      </c>
      <c r="B455" s="658"/>
      <c r="C455" s="937">
        <f t="shared" si="905"/>
        <v>0.23088772007950986</v>
      </c>
      <c r="D455" s="94">
        <f t="shared" si="944"/>
        <v>0.3096354594174095</v>
      </c>
      <c r="E455" s="94">
        <f t="shared" si="944"/>
        <v>0.1051346588835321</v>
      </c>
      <c r="F455" s="94">
        <f t="shared" si="944"/>
        <v>0.14067792831327733</v>
      </c>
      <c r="G455" s="94">
        <f t="shared" si="944"/>
        <v>6.5931005941930687E-2</v>
      </c>
      <c r="H455" s="94">
        <f t="shared" si="944"/>
        <v>0.13612943157179813</v>
      </c>
      <c r="I455" s="94">
        <f t="shared" si="944"/>
        <v>8.2284285614261946E-2</v>
      </c>
      <c r="J455" s="834">
        <f t="shared" si="944"/>
        <v>5.921332257317314E-2</v>
      </c>
      <c r="K455" s="94">
        <f t="shared" si="944"/>
        <v>0.1932023532680214</v>
      </c>
      <c r="L455" s="94">
        <f t="shared" si="944"/>
        <v>0.10509927521527047</v>
      </c>
      <c r="M455" s="94">
        <f t="shared" si="944"/>
        <v>5.9961180004045926E-2</v>
      </c>
      <c r="N455" s="94">
        <f t="shared" si="944"/>
        <v>0.28200150116832357</v>
      </c>
      <c r="O455" s="94">
        <f t="shared" si="944"/>
        <v>0.23954257117877983</v>
      </c>
      <c r="P455" s="94">
        <f t="shared" si="944"/>
        <v>6.7593169385035415E-2</v>
      </c>
      <c r="Q455" s="94">
        <f t="shared" si="944"/>
        <v>0.15470297279975195</v>
      </c>
      <c r="R455" s="94">
        <f t="shared" si="944"/>
        <v>6.0640303108839527E-2</v>
      </c>
      <c r="S455" s="94">
        <f t="shared" si="944"/>
        <v>5.4136743387168021E-2</v>
      </c>
      <c r="T455" s="1070">
        <f t="shared" si="944"/>
        <v>3.2491103650183338E-2</v>
      </c>
      <c r="U455" s="94"/>
      <c r="V455" s="94"/>
      <c r="W455" s="94"/>
      <c r="X455" s="94"/>
      <c r="Y455" s="94"/>
      <c r="AF455" s="94"/>
      <c r="AG455" s="94"/>
      <c r="AH455" s="94"/>
      <c r="AI455" s="937" t="str">
        <f t="shared" si="944"/>
        <v/>
      </c>
      <c r="AJ455" s="834" t="str">
        <f t="shared" si="944"/>
        <v/>
      </c>
      <c r="AK455" s="834" t="str">
        <f t="shared" si="944"/>
        <v/>
      </c>
      <c r="AL455" s="834" t="str">
        <f t="shared" si="944"/>
        <v/>
      </c>
      <c r="AM455" s="834" t="str">
        <f t="shared" si="944"/>
        <v/>
      </c>
      <c r="AN455" s="1095" t="str">
        <f t="shared" si="944"/>
        <v/>
      </c>
      <c r="AO455" s="834"/>
      <c r="AP455" s="834"/>
      <c r="AQ455" s="834"/>
      <c r="AR455" s="834"/>
      <c r="AS455" s="834"/>
      <c r="AT455" s="93">
        <f t="shared" si="944"/>
        <v>0.1170029991786521</v>
      </c>
      <c r="AU455" s="94">
        <f t="shared" si="944"/>
        <v>0.18028365072491997</v>
      </c>
      <c r="AV455" s="94">
        <f t="shared" si="944"/>
        <v>0.15547423099574836</v>
      </c>
      <c r="AW455" s="94">
        <f t="shared" si="944"/>
        <v>0.12158942899828266</v>
      </c>
      <c r="AX455" s="94">
        <f t="shared" si="944"/>
        <v>0.14856270349022344</v>
      </c>
      <c r="AY455" s="94">
        <f t="shared" si="944"/>
        <v>0.19970463461381996</v>
      </c>
      <c r="AZ455" s="94">
        <f t="shared" si="944"/>
        <v>0.12194475474205435</v>
      </c>
      <c r="BA455" s="94">
        <f t="shared" si="944"/>
        <v>0.20014801080170416</v>
      </c>
      <c r="BB455" s="1070">
        <f t="shared" si="944"/>
        <v>5.2260085401966201E-2</v>
      </c>
      <c r="BC455" s="94"/>
      <c r="BD455" s="94"/>
      <c r="BE455" s="94"/>
      <c r="BF455" s="94"/>
      <c r="BG455" s="94"/>
      <c r="BH455" s="93">
        <f t="shared" si="944"/>
        <v>0.16706421628468171</v>
      </c>
      <c r="BI455" s="94">
        <f t="shared" si="944"/>
        <v>0.15997598231950258</v>
      </c>
      <c r="BJ455" s="94">
        <f t="shared" si="944"/>
        <v>0.1156774041909651</v>
      </c>
      <c r="BK455" s="94">
        <f t="shared" si="944"/>
        <v>0.14775372119734237</v>
      </c>
      <c r="BL455" s="94">
        <f t="shared" ref="BL455:CV455" si="963">IF(BL403="","",BL403*1000)</f>
        <v>0.1690131234443302</v>
      </c>
      <c r="BM455" s="94">
        <f t="shared" si="963"/>
        <v>0.6362622790503385</v>
      </c>
      <c r="BN455" s="1226">
        <f t="shared" si="963"/>
        <v>0.14665950424309249</v>
      </c>
      <c r="BO455" s="858"/>
      <c r="BP455" s="858"/>
      <c r="BQ455" s="858"/>
      <c r="BR455" s="858"/>
      <c r="BS455" s="1173"/>
      <c r="BT455" s="858"/>
      <c r="BU455" s="858"/>
      <c r="BV455" s="858"/>
      <c r="BW455" s="858"/>
      <c r="BX455" s="858"/>
      <c r="BY455" s="937">
        <f t="shared" si="963"/>
        <v>6.6775968572536176E-2</v>
      </c>
      <c r="BZ455" s="94">
        <f t="shared" si="963"/>
        <v>4.0422923187963873E-2</v>
      </c>
      <c r="CA455" s="94">
        <f t="shared" si="963"/>
        <v>6.332744289360237E-2</v>
      </c>
      <c r="CB455" s="94">
        <f t="shared" si="963"/>
        <v>3.778766268836329E-2</v>
      </c>
      <c r="CC455" s="1070">
        <f t="shared" si="963"/>
        <v>4.1059955362624891E-2</v>
      </c>
      <c r="CD455" s="94"/>
      <c r="CE455" s="94"/>
      <c r="CF455" s="94"/>
      <c r="CG455" s="94"/>
      <c r="CH455" s="94"/>
      <c r="CI455" s="94"/>
      <c r="CJ455" s="94"/>
      <c r="CK455" s="93" t="str">
        <f t="shared" si="963"/>
        <v/>
      </c>
      <c r="CL455" s="94">
        <f t="shared" si="963"/>
        <v>0.25123598519695828</v>
      </c>
      <c r="CM455" s="94" t="str">
        <f t="shared" si="963"/>
        <v/>
      </c>
      <c r="CN455" s="94">
        <f t="shared" si="963"/>
        <v>-1.4374658320791735E-2</v>
      </c>
      <c r="CO455" s="1070">
        <f t="shared" si="963"/>
        <v>-1.1913290637624111E-2</v>
      </c>
      <c r="CP455" s="94"/>
      <c r="CQ455" s="94"/>
      <c r="CR455" s="94"/>
      <c r="CS455" s="94"/>
      <c r="CT455" s="94"/>
      <c r="CU455" s="93" t="str">
        <f t="shared" si="963"/>
        <v/>
      </c>
      <c r="CV455" s="94" t="str">
        <f t="shared" si="963"/>
        <v/>
      </c>
      <c r="CW455" s="94" t="str">
        <f t="shared" si="854"/>
        <v/>
      </c>
      <c r="CX455" s="1070" t="str">
        <f t="shared" si="854"/>
        <v/>
      </c>
      <c r="DD455" s="979"/>
      <c r="DE455" s="858"/>
      <c r="DF455" s="858"/>
      <c r="DG455" s="858"/>
      <c r="DH455" s="858"/>
      <c r="DI455" s="858"/>
      <c r="DJ455" s="858"/>
      <c r="DK455" s="858"/>
      <c r="DL455" s="1120"/>
      <c r="DM455" s="858"/>
      <c r="DN455" s="858"/>
      <c r="DO455" s="858"/>
      <c r="DP455" s="858"/>
      <c r="DQ455" s="858"/>
      <c r="DR455" s="1006"/>
      <c r="DS455" s="858"/>
      <c r="DT455" s="858"/>
      <c r="DU455" s="858"/>
      <c r="DV455" s="858"/>
      <c r="DW455" s="858"/>
      <c r="DX455" s="1120"/>
      <c r="DY455" s="858"/>
      <c r="DZ455" s="858"/>
      <c r="EA455" s="858"/>
      <c r="EB455" s="858"/>
      <c r="EC455" s="858"/>
      <c r="ED455" s="93">
        <f t="shared" si="931"/>
        <v>9.3481881470600964E-2</v>
      </c>
      <c r="EE455" s="858"/>
      <c r="EF455" s="858"/>
      <c r="EG455" s="858"/>
      <c r="EH455" s="858"/>
      <c r="EI455" s="858"/>
      <c r="EJ455" s="858"/>
      <c r="EK455" s="858"/>
      <c r="EL455" s="1120"/>
      <c r="EM455" s="858"/>
      <c r="EN455" s="858"/>
      <c r="ER455" s="1253"/>
      <c r="ES455" s="93" t="str">
        <f t="shared" si="855"/>
        <v/>
      </c>
      <c r="ET455" s="94" t="str">
        <f t="shared" si="855"/>
        <v/>
      </c>
      <c r="EU455" s="94" t="str">
        <f t="shared" si="855"/>
        <v/>
      </c>
      <c r="EV455" s="94"/>
      <c r="EW455" s="1131"/>
      <c r="EX455" s="197" t="s">
        <v>724</v>
      </c>
      <c r="EY455" s="111">
        <f t="shared" ref="EY455" si="964">IF(EY403="","",EY403*1000)</f>
        <v>6.0214771113307905E-2</v>
      </c>
      <c r="EZ455" s="111">
        <f t="shared" ref="EZ455:GY455" si="965">IF(EZ403="","",EZ403*1000)</f>
        <v>0.16100432430490366</v>
      </c>
      <c r="FA455" s="111">
        <f t="shared" si="965"/>
        <v>6.9415100956275691E-2</v>
      </c>
      <c r="FB455" s="111">
        <f t="shared" si="965"/>
        <v>0.18697536496868342</v>
      </c>
      <c r="FC455" s="111">
        <f t="shared" si="965"/>
        <v>8.2138563908975212E-2</v>
      </c>
      <c r="FD455" s="111">
        <f t="shared" si="965"/>
        <v>0.23271740979740521</v>
      </c>
      <c r="FE455" s="111">
        <f t="shared" si="965"/>
        <v>0.12067081379806137</v>
      </c>
      <c r="FF455" s="111">
        <f t="shared" si="965"/>
        <v>0.23103863070035821</v>
      </c>
      <c r="FG455" s="111">
        <f t="shared" si="965"/>
        <v>7.5450816484717839E-2</v>
      </c>
      <c r="FH455" s="111">
        <f t="shared" si="965"/>
        <v>0.14623574495055644</v>
      </c>
      <c r="FI455" s="111">
        <f t="shared" si="965"/>
        <v>0.1797770908563302</v>
      </c>
      <c r="FJ455" s="111">
        <f t="shared" si="965"/>
        <v>9.7223298767229099E-2</v>
      </c>
      <c r="FK455" s="111">
        <f t="shared" si="965"/>
        <v>0.33705881268782706</v>
      </c>
      <c r="FL455" s="111">
        <f t="shared" si="965"/>
        <v>0.14234306931126373</v>
      </c>
      <c r="FM455" s="111">
        <f t="shared" si="965"/>
        <v>0.23291441968189977</v>
      </c>
      <c r="FN455" s="111">
        <f t="shared" si="965"/>
        <v>0.23245581700469028</v>
      </c>
      <c r="FO455" s="111">
        <f t="shared" si="965"/>
        <v>0.1602991879681443</v>
      </c>
      <c r="FP455" s="111" t="str">
        <f t="shared" ref="FP455:FQ455" si="966">IF(FP403="","",FP403*1000)</f>
        <v/>
      </c>
      <c r="FQ455" s="1387" t="str">
        <f t="shared" si="966"/>
        <v/>
      </c>
      <c r="FR455" s="834">
        <f t="shared" ref="FR455:GL455" si="967">IF(FR403="","",FR403*1000)</f>
        <v>3.1709836995180853E-2</v>
      </c>
      <c r="FS455" s="834">
        <f t="shared" si="967"/>
        <v>4.4910586367614025E-2</v>
      </c>
      <c r="FT455" s="834" t="str">
        <f t="shared" si="967"/>
        <v/>
      </c>
      <c r="FU455" s="834" t="str">
        <f t="shared" si="967"/>
        <v/>
      </c>
      <c r="FV455" s="834" t="str">
        <f t="shared" si="967"/>
        <v/>
      </c>
      <c r="FW455" s="834" t="str">
        <f t="shared" si="967"/>
        <v/>
      </c>
      <c r="FX455" s="834" t="str">
        <f t="shared" si="967"/>
        <v/>
      </c>
      <c r="FY455" s="834" t="str">
        <f t="shared" si="967"/>
        <v/>
      </c>
      <c r="FZ455" s="834" t="str">
        <f t="shared" si="967"/>
        <v/>
      </c>
      <c r="GA455" s="834" t="str">
        <f t="shared" si="967"/>
        <v/>
      </c>
      <c r="GB455" s="834" t="str">
        <f t="shared" si="967"/>
        <v/>
      </c>
      <c r="GC455" s="834" t="str">
        <f t="shared" si="967"/>
        <v/>
      </c>
      <c r="GD455" s="834" t="str">
        <f t="shared" si="967"/>
        <v/>
      </c>
      <c r="GE455" s="834" t="str">
        <f t="shared" si="967"/>
        <v/>
      </c>
      <c r="GF455" s="834" t="str">
        <f t="shared" si="967"/>
        <v/>
      </c>
      <c r="GG455" s="834">
        <f t="shared" si="967"/>
        <v>-8.8212215864303545E-3</v>
      </c>
      <c r="GH455" s="834" t="str">
        <f t="shared" si="967"/>
        <v/>
      </c>
      <c r="GI455" s="834">
        <f t="shared" si="967"/>
        <v>4.4131500145003992E-2</v>
      </c>
      <c r="GJ455" s="834">
        <f t="shared" si="967"/>
        <v>4.914072334747769E-2</v>
      </c>
      <c r="GK455" s="834" t="str">
        <f t="shared" si="967"/>
        <v/>
      </c>
      <c r="GL455" s="834" t="str">
        <f t="shared" si="967"/>
        <v/>
      </c>
      <c r="GM455" s="59" t="str">
        <f t="shared" si="965"/>
        <v/>
      </c>
      <c r="GN455" s="60" t="str">
        <f t="shared" si="965"/>
        <v/>
      </c>
      <c r="GO455" s="60" t="str">
        <f t="shared" si="965"/>
        <v/>
      </c>
      <c r="GP455" s="60" t="str">
        <f t="shared" si="965"/>
        <v/>
      </c>
      <c r="GQ455" s="60" t="str">
        <f t="shared" si="965"/>
        <v/>
      </c>
      <c r="GR455" s="60" t="str">
        <f t="shared" si="965"/>
        <v/>
      </c>
      <c r="GS455" s="60" t="str">
        <f t="shared" si="965"/>
        <v/>
      </c>
      <c r="GT455" s="60" t="str">
        <f t="shared" si="965"/>
        <v/>
      </c>
      <c r="GU455" s="60" t="str">
        <f t="shared" si="965"/>
        <v/>
      </c>
      <c r="GV455" s="60" t="str">
        <f t="shared" si="965"/>
        <v/>
      </c>
      <c r="GW455" s="60" t="str">
        <f t="shared" si="965"/>
        <v/>
      </c>
      <c r="GX455" s="60" t="str">
        <f t="shared" si="965"/>
        <v/>
      </c>
      <c r="GY455" s="60" t="str">
        <f t="shared" si="965"/>
        <v/>
      </c>
      <c r="GZ455" s="60" t="e">
        <f t="shared" ref="GZ455:HH455" si="968">IF(GZ403="","",GZ403*1000)</f>
        <v>#DIV/0!</v>
      </c>
      <c r="HA455" s="60" t="str">
        <f t="shared" si="968"/>
        <v/>
      </c>
      <c r="HB455" s="60" t="str">
        <f t="shared" si="968"/>
        <v/>
      </c>
      <c r="HC455" s="60" t="str">
        <f t="shared" si="968"/>
        <v/>
      </c>
      <c r="HD455" s="60" t="str">
        <f t="shared" si="968"/>
        <v/>
      </c>
      <c r="HE455" s="60" t="str">
        <f t="shared" si="968"/>
        <v/>
      </c>
      <c r="HF455" s="60" t="str">
        <f t="shared" si="968"/>
        <v/>
      </c>
      <c r="HG455" s="60" t="e">
        <f t="shared" si="968"/>
        <v>#DIV/0!</v>
      </c>
      <c r="HH455" s="60" t="e">
        <f t="shared" si="968"/>
        <v>#DIV/0!</v>
      </c>
      <c r="HI455" s="834" t="str">
        <f t="shared" si="937"/>
        <v/>
      </c>
    </row>
    <row r="456" spans="1:217" s="60" customFormat="1" x14ac:dyDescent="0.25">
      <c r="A456" s="840" t="s">
        <v>725</v>
      </c>
      <c r="B456" s="658"/>
      <c r="C456" s="937" t="str">
        <f t="shared" si="905"/>
        <v/>
      </c>
      <c r="D456" s="94" t="str">
        <f t="shared" si="944"/>
        <v/>
      </c>
      <c r="E456" s="94" t="str">
        <f t="shared" si="944"/>
        <v/>
      </c>
      <c r="F456" s="94" t="str">
        <f t="shared" si="944"/>
        <v/>
      </c>
      <c r="G456" s="94" t="str">
        <f t="shared" si="944"/>
        <v/>
      </c>
      <c r="H456" s="94" t="str">
        <f t="shared" si="944"/>
        <v/>
      </c>
      <c r="I456" s="94" t="str">
        <f t="shared" si="944"/>
        <v/>
      </c>
      <c r="J456" s="834" t="str">
        <f t="shared" si="944"/>
        <v/>
      </c>
      <c r="K456" s="94" t="str">
        <f t="shared" si="944"/>
        <v/>
      </c>
      <c r="L456" s="94" t="str">
        <f t="shared" si="944"/>
        <v/>
      </c>
      <c r="M456" s="94" t="str">
        <f t="shared" si="944"/>
        <v/>
      </c>
      <c r="N456" s="94" t="str">
        <f t="shared" si="944"/>
        <v/>
      </c>
      <c r="O456" s="94" t="str">
        <f t="shared" si="944"/>
        <v/>
      </c>
      <c r="P456" s="94" t="str">
        <f t="shared" si="944"/>
        <v/>
      </c>
      <c r="Q456" s="94" t="str">
        <f t="shared" si="944"/>
        <v/>
      </c>
      <c r="R456" s="94" t="str">
        <f t="shared" si="944"/>
        <v/>
      </c>
      <c r="S456" s="94" t="str">
        <f t="shared" si="944"/>
        <v/>
      </c>
      <c r="T456" s="1070" t="str">
        <f t="shared" si="944"/>
        <v/>
      </c>
      <c r="U456" s="94"/>
      <c r="V456" s="94"/>
      <c r="W456" s="94"/>
      <c r="X456" s="94"/>
      <c r="Y456" s="94"/>
      <c r="AF456" s="94"/>
      <c r="AG456" s="94"/>
      <c r="AH456" s="94"/>
      <c r="AI456" s="937" t="str">
        <f t="shared" si="944"/>
        <v/>
      </c>
      <c r="AJ456" s="834" t="str">
        <f t="shared" si="944"/>
        <v/>
      </c>
      <c r="AK456" s="834" t="str">
        <f t="shared" si="944"/>
        <v/>
      </c>
      <c r="AL456" s="834" t="str">
        <f t="shared" si="944"/>
        <v/>
      </c>
      <c r="AM456" s="834" t="str">
        <f t="shared" si="944"/>
        <v/>
      </c>
      <c r="AN456" s="1095" t="str">
        <f t="shared" si="944"/>
        <v/>
      </c>
      <c r="AO456" s="834"/>
      <c r="AP456" s="834"/>
      <c r="AQ456" s="834"/>
      <c r="AR456" s="834"/>
      <c r="AS456" s="834"/>
      <c r="AT456" s="93" t="str">
        <f t="shared" si="944"/>
        <v/>
      </c>
      <c r="AU456" s="94" t="str">
        <f t="shared" si="944"/>
        <v/>
      </c>
      <c r="AV456" s="94" t="str">
        <f t="shared" si="944"/>
        <v/>
      </c>
      <c r="AW456" s="94" t="str">
        <f t="shared" si="944"/>
        <v/>
      </c>
      <c r="AX456" s="94" t="str">
        <f t="shared" si="944"/>
        <v/>
      </c>
      <c r="AY456" s="94" t="str">
        <f t="shared" si="944"/>
        <v/>
      </c>
      <c r="AZ456" s="94" t="str">
        <f t="shared" si="944"/>
        <v/>
      </c>
      <c r="BA456" s="94" t="str">
        <f t="shared" si="944"/>
        <v/>
      </c>
      <c r="BB456" s="1070" t="str">
        <f t="shared" si="944"/>
        <v/>
      </c>
      <c r="BC456" s="94"/>
      <c r="BD456" s="94"/>
      <c r="BE456" s="94"/>
      <c r="BF456" s="94"/>
      <c r="BG456" s="94"/>
      <c r="BH456" s="93" t="str">
        <f t="shared" si="944"/>
        <v/>
      </c>
      <c r="BI456" s="94" t="str">
        <f t="shared" si="944"/>
        <v/>
      </c>
      <c r="BJ456" s="94" t="str">
        <f t="shared" si="944"/>
        <v/>
      </c>
      <c r="BK456" s="94" t="str">
        <f t="shared" si="944"/>
        <v/>
      </c>
      <c r="BL456" s="94" t="str">
        <f t="shared" ref="BL456:CV456" si="969">IF(BL404="","",BL404*1000)</f>
        <v/>
      </c>
      <c r="BM456" s="94" t="str">
        <f t="shared" si="969"/>
        <v/>
      </c>
      <c r="BN456" s="1226" t="str">
        <f t="shared" si="969"/>
        <v/>
      </c>
      <c r="BO456" s="858"/>
      <c r="BP456" s="858"/>
      <c r="BQ456" s="858"/>
      <c r="BR456" s="858"/>
      <c r="BS456" s="1173"/>
      <c r="BT456" s="858"/>
      <c r="BU456" s="858"/>
      <c r="BV456" s="858"/>
      <c r="BW456" s="858"/>
      <c r="BX456" s="858"/>
      <c r="BY456" s="937" t="str">
        <f t="shared" si="969"/>
        <v/>
      </c>
      <c r="BZ456" s="94" t="str">
        <f t="shared" si="969"/>
        <v/>
      </c>
      <c r="CA456" s="94" t="str">
        <f t="shared" si="969"/>
        <v/>
      </c>
      <c r="CB456" s="94" t="str">
        <f t="shared" si="969"/>
        <v/>
      </c>
      <c r="CC456" s="1070" t="str">
        <f t="shared" si="969"/>
        <v/>
      </c>
      <c r="CD456" s="94"/>
      <c r="CE456" s="94"/>
      <c r="CF456" s="94"/>
      <c r="CG456" s="94"/>
      <c r="CH456" s="94"/>
      <c r="CI456" s="94"/>
      <c r="CJ456" s="94"/>
      <c r="CK456" s="93" t="str">
        <f t="shared" si="969"/>
        <v/>
      </c>
      <c r="CL456" s="94" t="str">
        <f t="shared" si="969"/>
        <v/>
      </c>
      <c r="CM456" s="94" t="str">
        <f t="shared" si="969"/>
        <v/>
      </c>
      <c r="CN456" s="94" t="str">
        <f t="shared" si="969"/>
        <v/>
      </c>
      <c r="CO456" s="1070" t="str">
        <f t="shared" si="969"/>
        <v/>
      </c>
      <c r="CP456" s="94"/>
      <c r="CQ456" s="94"/>
      <c r="CR456" s="94"/>
      <c r="CS456" s="94"/>
      <c r="CT456" s="94"/>
      <c r="CU456" s="93" t="str">
        <f t="shared" si="969"/>
        <v/>
      </c>
      <c r="CV456" s="94" t="str">
        <f t="shared" si="969"/>
        <v/>
      </c>
      <c r="CW456" s="94" t="str">
        <f t="shared" si="854"/>
        <v/>
      </c>
      <c r="CX456" s="1070" t="str">
        <f t="shared" si="854"/>
        <v/>
      </c>
      <c r="DD456" s="979"/>
      <c r="DE456" s="858"/>
      <c r="DF456" s="858"/>
      <c r="DG456" s="858"/>
      <c r="DH456" s="858"/>
      <c r="DI456" s="858"/>
      <c r="DJ456" s="858"/>
      <c r="DK456" s="858"/>
      <c r="DL456" s="1120"/>
      <c r="DM456" s="858"/>
      <c r="DN456" s="858"/>
      <c r="DO456" s="858"/>
      <c r="DP456" s="858"/>
      <c r="DQ456" s="858"/>
      <c r="DR456" s="1006"/>
      <c r="DS456" s="858"/>
      <c r="DT456" s="858"/>
      <c r="DU456" s="858"/>
      <c r="DV456" s="858"/>
      <c r="DW456" s="858"/>
      <c r="DX456" s="1120"/>
      <c r="DY456" s="858"/>
      <c r="DZ456" s="858"/>
      <c r="EA456" s="858"/>
      <c r="EB456" s="858"/>
      <c r="EC456" s="858"/>
      <c r="ED456" s="93" t="str">
        <f t="shared" si="931"/>
        <v/>
      </c>
      <c r="EE456" s="858"/>
      <c r="EF456" s="858"/>
      <c r="EG456" s="858"/>
      <c r="EH456" s="858"/>
      <c r="EI456" s="858"/>
      <c r="EJ456" s="858"/>
      <c r="EK456" s="858"/>
      <c r="EL456" s="1120"/>
      <c r="EM456" s="858"/>
      <c r="EN456" s="858"/>
      <c r="ER456" s="1253"/>
      <c r="ES456" s="93" t="str">
        <f t="shared" si="855"/>
        <v/>
      </c>
      <c r="ET456" s="94" t="str">
        <f t="shared" si="855"/>
        <v/>
      </c>
      <c r="EU456" s="94" t="str">
        <f t="shared" si="855"/>
        <v/>
      </c>
      <c r="EV456" s="94"/>
      <c r="EW456" s="1131"/>
      <c r="EX456" s="840" t="s">
        <v>725</v>
      </c>
      <c r="EY456" s="111" t="str">
        <f t="shared" ref="EY456" si="970">IF(EY404="","",EY404*1000)</f>
        <v/>
      </c>
      <c r="EZ456" s="111" t="str">
        <f t="shared" ref="EZ456:GY456" si="971">IF(EZ404="","",EZ404*1000)</f>
        <v/>
      </c>
      <c r="FA456" s="111" t="str">
        <f t="shared" si="971"/>
        <v/>
      </c>
      <c r="FB456" s="111" t="str">
        <f t="shared" si="971"/>
        <v/>
      </c>
      <c r="FC456" s="111" t="str">
        <f t="shared" si="971"/>
        <v/>
      </c>
      <c r="FD456" s="111" t="str">
        <f t="shared" si="971"/>
        <v/>
      </c>
      <c r="FE456" s="111" t="str">
        <f t="shared" si="971"/>
        <v/>
      </c>
      <c r="FF456" s="111" t="str">
        <f t="shared" si="971"/>
        <v/>
      </c>
      <c r="FG456" s="111" t="str">
        <f t="shared" si="971"/>
        <v/>
      </c>
      <c r="FH456" s="111" t="str">
        <f t="shared" si="971"/>
        <v/>
      </c>
      <c r="FI456" s="111" t="str">
        <f t="shared" si="971"/>
        <v/>
      </c>
      <c r="FJ456" s="111" t="str">
        <f t="shared" si="971"/>
        <v/>
      </c>
      <c r="FK456" s="111" t="str">
        <f t="shared" si="971"/>
        <v/>
      </c>
      <c r="FL456" s="111" t="str">
        <f t="shared" si="971"/>
        <v/>
      </c>
      <c r="FM456" s="111" t="str">
        <f t="shared" si="971"/>
        <v/>
      </c>
      <c r="FN456" s="111" t="str">
        <f t="shared" si="971"/>
        <v/>
      </c>
      <c r="FO456" s="111" t="str">
        <f t="shared" si="971"/>
        <v/>
      </c>
      <c r="FP456" s="111" t="str">
        <f t="shared" ref="FP456:FQ456" si="972">IF(FP404="","",FP404*1000)</f>
        <v/>
      </c>
      <c r="FQ456" s="1387" t="str">
        <f t="shared" si="972"/>
        <v/>
      </c>
      <c r="FR456" s="834" t="str">
        <f t="shared" ref="FR456:GL456" si="973">IF(FR404="","",FR404*1000)</f>
        <v/>
      </c>
      <c r="FS456" s="834" t="str">
        <f t="shared" si="973"/>
        <v/>
      </c>
      <c r="FT456" s="834" t="str">
        <f t="shared" si="973"/>
        <v/>
      </c>
      <c r="FU456" s="834" t="str">
        <f t="shared" si="973"/>
        <v/>
      </c>
      <c r="FV456" s="834" t="str">
        <f t="shared" si="973"/>
        <v/>
      </c>
      <c r="FW456" s="834" t="str">
        <f t="shared" si="973"/>
        <v/>
      </c>
      <c r="FX456" s="834" t="str">
        <f t="shared" si="973"/>
        <v/>
      </c>
      <c r="FY456" s="834" t="str">
        <f t="shared" si="973"/>
        <v/>
      </c>
      <c r="FZ456" s="834" t="str">
        <f t="shared" si="973"/>
        <v/>
      </c>
      <c r="GA456" s="834" t="str">
        <f t="shared" si="973"/>
        <v/>
      </c>
      <c r="GB456" s="834" t="str">
        <f t="shared" si="973"/>
        <v/>
      </c>
      <c r="GC456" s="834" t="str">
        <f t="shared" si="973"/>
        <v/>
      </c>
      <c r="GD456" s="834" t="str">
        <f t="shared" si="973"/>
        <v/>
      </c>
      <c r="GE456" s="834" t="str">
        <f t="shared" si="973"/>
        <v/>
      </c>
      <c r="GF456" s="834" t="str">
        <f t="shared" si="973"/>
        <v/>
      </c>
      <c r="GG456" s="834" t="str">
        <f t="shared" si="973"/>
        <v/>
      </c>
      <c r="GH456" s="834" t="str">
        <f t="shared" si="973"/>
        <v/>
      </c>
      <c r="GI456" s="834" t="str">
        <f t="shared" si="973"/>
        <v/>
      </c>
      <c r="GJ456" s="834" t="str">
        <f t="shared" si="973"/>
        <v/>
      </c>
      <c r="GK456" s="834" t="str">
        <f t="shared" si="973"/>
        <v/>
      </c>
      <c r="GL456" s="834" t="str">
        <f t="shared" si="973"/>
        <v/>
      </c>
      <c r="GM456" s="59" t="str">
        <f t="shared" si="971"/>
        <v/>
      </c>
      <c r="GN456" s="60" t="str">
        <f t="shared" si="971"/>
        <v/>
      </c>
      <c r="GO456" s="60" t="str">
        <f t="shared" si="971"/>
        <v/>
      </c>
      <c r="GP456" s="60" t="str">
        <f t="shared" si="971"/>
        <v/>
      </c>
      <c r="GQ456" s="60" t="str">
        <f t="shared" si="971"/>
        <v/>
      </c>
      <c r="GR456" s="60" t="str">
        <f t="shared" si="971"/>
        <v/>
      </c>
      <c r="GS456" s="60" t="str">
        <f t="shared" si="971"/>
        <v/>
      </c>
      <c r="GT456" s="60" t="str">
        <f t="shared" si="971"/>
        <v/>
      </c>
      <c r="GU456" s="60" t="str">
        <f t="shared" si="971"/>
        <v/>
      </c>
      <c r="GV456" s="60" t="str">
        <f t="shared" si="971"/>
        <v/>
      </c>
      <c r="GW456" s="60" t="str">
        <f t="shared" si="971"/>
        <v/>
      </c>
      <c r="GX456" s="60" t="str">
        <f t="shared" si="971"/>
        <v/>
      </c>
      <c r="GY456" s="60" t="str">
        <f t="shared" si="971"/>
        <v/>
      </c>
      <c r="GZ456" s="60" t="str">
        <f t="shared" ref="GZ456:HH456" si="974">IF(GZ404="","",GZ404*1000)</f>
        <v/>
      </c>
      <c r="HA456" s="60" t="str">
        <f t="shared" si="974"/>
        <v/>
      </c>
      <c r="HB456" s="60" t="str">
        <f t="shared" si="974"/>
        <v/>
      </c>
      <c r="HC456" s="60" t="str">
        <f t="shared" si="974"/>
        <v/>
      </c>
      <c r="HD456" s="60" t="str">
        <f t="shared" si="974"/>
        <v/>
      </c>
      <c r="HE456" s="60" t="str">
        <f t="shared" si="974"/>
        <v/>
      </c>
      <c r="HF456" s="60" t="str">
        <f t="shared" si="974"/>
        <v/>
      </c>
      <c r="HG456" s="60" t="str">
        <f t="shared" si="974"/>
        <v/>
      </c>
      <c r="HH456" s="60" t="str">
        <f t="shared" si="974"/>
        <v/>
      </c>
      <c r="HI456" s="834" t="str">
        <f t="shared" si="937"/>
        <v/>
      </c>
    </row>
    <row r="457" spans="1:217" s="60" customFormat="1" x14ac:dyDescent="0.25">
      <c r="A457" s="197"/>
      <c r="B457" s="658"/>
      <c r="C457" s="937" t="str">
        <f t="shared" si="905"/>
        <v/>
      </c>
      <c r="D457" s="94" t="str">
        <f t="shared" si="944"/>
        <v/>
      </c>
      <c r="E457" s="94" t="str">
        <f t="shared" si="944"/>
        <v/>
      </c>
      <c r="F457" s="94" t="str">
        <f t="shared" si="944"/>
        <v/>
      </c>
      <c r="G457" s="94" t="str">
        <f t="shared" si="944"/>
        <v/>
      </c>
      <c r="H457" s="94" t="str">
        <f t="shared" si="944"/>
        <v/>
      </c>
      <c r="I457" s="94" t="str">
        <f t="shared" si="944"/>
        <v/>
      </c>
      <c r="J457" s="834" t="str">
        <f t="shared" si="944"/>
        <v/>
      </c>
      <c r="K457" s="94" t="str">
        <f t="shared" si="944"/>
        <v/>
      </c>
      <c r="L457" s="94" t="str">
        <f t="shared" si="944"/>
        <v/>
      </c>
      <c r="M457" s="94" t="str">
        <f t="shared" si="944"/>
        <v/>
      </c>
      <c r="N457" s="94" t="str">
        <f t="shared" si="944"/>
        <v/>
      </c>
      <c r="O457" s="94" t="str">
        <f t="shared" si="944"/>
        <v/>
      </c>
      <c r="P457" s="94" t="str">
        <f t="shared" si="944"/>
        <v/>
      </c>
      <c r="Q457" s="94" t="str">
        <f t="shared" si="944"/>
        <v/>
      </c>
      <c r="R457" s="94" t="str">
        <f t="shared" si="944"/>
        <v/>
      </c>
      <c r="S457" s="94" t="str">
        <f t="shared" si="944"/>
        <v/>
      </c>
      <c r="T457" s="1070" t="str">
        <f t="shared" si="944"/>
        <v/>
      </c>
      <c r="U457" s="94"/>
      <c r="V457" s="94"/>
      <c r="W457" s="94"/>
      <c r="X457" s="94"/>
      <c r="Y457" s="94"/>
      <c r="AF457" s="94"/>
      <c r="AG457" s="94"/>
      <c r="AH457" s="94"/>
      <c r="AI457" s="937" t="str">
        <f t="shared" si="944"/>
        <v/>
      </c>
      <c r="AJ457" s="834" t="str">
        <f t="shared" si="944"/>
        <v/>
      </c>
      <c r="AK457" s="834" t="str">
        <f t="shared" si="944"/>
        <v/>
      </c>
      <c r="AL457" s="834" t="str">
        <f t="shared" si="944"/>
        <v/>
      </c>
      <c r="AM457" s="834" t="str">
        <f t="shared" si="944"/>
        <v/>
      </c>
      <c r="AN457" s="1095" t="str">
        <f t="shared" si="944"/>
        <v/>
      </c>
      <c r="AO457" s="834"/>
      <c r="AP457" s="834"/>
      <c r="AQ457" s="834"/>
      <c r="AR457" s="834"/>
      <c r="AS457" s="834"/>
      <c r="AT457" s="93" t="str">
        <f t="shared" si="944"/>
        <v/>
      </c>
      <c r="AU457" s="94" t="str">
        <f t="shared" si="944"/>
        <v/>
      </c>
      <c r="AV457" s="94" t="str">
        <f t="shared" si="944"/>
        <v/>
      </c>
      <c r="AW457" s="94" t="str">
        <f t="shared" si="944"/>
        <v/>
      </c>
      <c r="AX457" s="94" t="str">
        <f t="shared" si="944"/>
        <v/>
      </c>
      <c r="AY457" s="94" t="str">
        <f t="shared" si="944"/>
        <v/>
      </c>
      <c r="AZ457" s="94" t="str">
        <f t="shared" si="944"/>
        <v/>
      </c>
      <c r="BA457" s="94" t="str">
        <f t="shared" si="944"/>
        <v/>
      </c>
      <c r="BB457" s="1070" t="str">
        <f t="shared" si="944"/>
        <v/>
      </c>
      <c r="BC457" s="94"/>
      <c r="BD457" s="94"/>
      <c r="BE457" s="94"/>
      <c r="BF457" s="94"/>
      <c r="BG457" s="94"/>
      <c r="BH457" s="93" t="str">
        <f t="shared" si="944"/>
        <v/>
      </c>
      <c r="BI457" s="94" t="str">
        <f t="shared" si="944"/>
        <v/>
      </c>
      <c r="BJ457" s="94" t="str">
        <f t="shared" si="944"/>
        <v/>
      </c>
      <c r="BK457" s="94" t="str">
        <f t="shared" si="944"/>
        <v/>
      </c>
      <c r="BL457" s="94" t="str">
        <f t="shared" ref="BL457:CV457" si="975">IF(BL405="","",BL405*1000)</f>
        <v/>
      </c>
      <c r="BM457" s="94" t="str">
        <f t="shared" si="975"/>
        <v/>
      </c>
      <c r="BN457" s="1226" t="str">
        <f t="shared" si="975"/>
        <v/>
      </c>
      <c r="BO457" s="858"/>
      <c r="BP457" s="858"/>
      <c r="BQ457" s="858"/>
      <c r="BR457" s="858"/>
      <c r="BS457" s="1173"/>
      <c r="BT457" s="858"/>
      <c r="BU457" s="858"/>
      <c r="BV457" s="858"/>
      <c r="BW457" s="858"/>
      <c r="BX457" s="858"/>
      <c r="BY457" s="937" t="str">
        <f t="shared" si="975"/>
        <v/>
      </c>
      <c r="BZ457" s="94" t="str">
        <f t="shared" si="975"/>
        <v/>
      </c>
      <c r="CA457" s="94" t="str">
        <f t="shared" si="975"/>
        <v/>
      </c>
      <c r="CB457" s="94" t="str">
        <f t="shared" si="975"/>
        <v/>
      </c>
      <c r="CC457" s="1070" t="str">
        <f t="shared" si="975"/>
        <v/>
      </c>
      <c r="CD457" s="94"/>
      <c r="CE457" s="94"/>
      <c r="CF457" s="94"/>
      <c r="CG457" s="94"/>
      <c r="CH457" s="94"/>
      <c r="CI457" s="94"/>
      <c r="CJ457" s="94"/>
      <c r="CK457" s="93" t="str">
        <f t="shared" si="975"/>
        <v/>
      </c>
      <c r="CL457" s="94" t="str">
        <f t="shared" si="975"/>
        <v/>
      </c>
      <c r="CM457" s="94" t="str">
        <f t="shared" si="975"/>
        <v/>
      </c>
      <c r="CN457" s="94" t="str">
        <f t="shared" si="975"/>
        <v/>
      </c>
      <c r="CO457" s="1070" t="str">
        <f t="shared" si="975"/>
        <v/>
      </c>
      <c r="CP457" s="94"/>
      <c r="CQ457" s="94"/>
      <c r="CR457" s="94"/>
      <c r="CS457" s="94"/>
      <c r="CT457" s="94"/>
      <c r="CU457" s="93" t="str">
        <f t="shared" si="975"/>
        <v/>
      </c>
      <c r="CV457" s="94" t="str">
        <f t="shared" si="975"/>
        <v/>
      </c>
      <c r="CW457" s="94" t="str">
        <f t="shared" si="854"/>
        <v/>
      </c>
      <c r="CX457" s="1070" t="str">
        <f t="shared" si="854"/>
        <v/>
      </c>
      <c r="DD457" s="979"/>
      <c r="DE457" s="858"/>
      <c r="DF457" s="858"/>
      <c r="DG457" s="858"/>
      <c r="DH457" s="858"/>
      <c r="DI457" s="858"/>
      <c r="DJ457" s="858"/>
      <c r="DK457" s="858"/>
      <c r="DL457" s="1120"/>
      <c r="DM457" s="858"/>
      <c r="DN457" s="858"/>
      <c r="DO457" s="858"/>
      <c r="DP457" s="858"/>
      <c r="DQ457" s="858"/>
      <c r="DR457" s="1006"/>
      <c r="DS457" s="858"/>
      <c r="DT457" s="858"/>
      <c r="DU457" s="858"/>
      <c r="DV457" s="858"/>
      <c r="DW457" s="858"/>
      <c r="DX457" s="1120"/>
      <c r="DY457" s="858"/>
      <c r="DZ457" s="858"/>
      <c r="EA457" s="858"/>
      <c r="EB457" s="858"/>
      <c r="EC457" s="858"/>
      <c r="ED457" s="93" t="str">
        <f t="shared" si="931"/>
        <v/>
      </c>
      <c r="EE457" s="858"/>
      <c r="EF457" s="858"/>
      <c r="EG457" s="858"/>
      <c r="EH457" s="858"/>
      <c r="EI457" s="858"/>
      <c r="EJ457" s="858"/>
      <c r="EK457" s="858"/>
      <c r="EL457" s="1120"/>
      <c r="EM457" s="858"/>
      <c r="EN457" s="858"/>
      <c r="ER457" s="1253"/>
      <c r="ES457" s="93" t="str">
        <f t="shared" si="855"/>
        <v/>
      </c>
      <c r="ET457" s="94" t="str">
        <f t="shared" si="855"/>
        <v/>
      </c>
      <c r="EU457" s="94" t="str">
        <f t="shared" si="855"/>
        <v/>
      </c>
      <c r="EV457" s="94"/>
      <c r="EW457" s="1131"/>
      <c r="EX457" s="197"/>
      <c r="EY457" s="111" t="str">
        <f t="shared" ref="EY457" si="976">IF(EY405="","",EY405*1000)</f>
        <v/>
      </c>
      <c r="EZ457" s="111" t="str">
        <f t="shared" ref="EZ457:GY457" si="977">IF(EZ405="","",EZ405*1000)</f>
        <v/>
      </c>
      <c r="FA457" s="111" t="str">
        <f t="shared" si="977"/>
        <v/>
      </c>
      <c r="FB457" s="111" t="str">
        <f t="shared" si="977"/>
        <v/>
      </c>
      <c r="FC457" s="111" t="str">
        <f t="shared" si="977"/>
        <v/>
      </c>
      <c r="FD457" s="111" t="str">
        <f t="shared" si="977"/>
        <v/>
      </c>
      <c r="FE457" s="111" t="str">
        <f t="shared" si="977"/>
        <v/>
      </c>
      <c r="FF457" s="111" t="str">
        <f t="shared" si="977"/>
        <v/>
      </c>
      <c r="FG457" s="111" t="str">
        <f t="shared" si="977"/>
        <v/>
      </c>
      <c r="FH457" s="111" t="str">
        <f t="shared" si="977"/>
        <v/>
      </c>
      <c r="FI457" s="111" t="str">
        <f t="shared" si="977"/>
        <v/>
      </c>
      <c r="FJ457" s="111" t="str">
        <f t="shared" si="977"/>
        <v/>
      </c>
      <c r="FK457" s="111" t="str">
        <f t="shared" si="977"/>
        <v/>
      </c>
      <c r="FL457" s="111" t="str">
        <f t="shared" si="977"/>
        <v/>
      </c>
      <c r="FM457" s="111" t="str">
        <f t="shared" si="977"/>
        <v/>
      </c>
      <c r="FN457" s="111" t="str">
        <f t="shared" si="977"/>
        <v/>
      </c>
      <c r="FO457" s="111" t="str">
        <f t="shared" si="977"/>
        <v/>
      </c>
      <c r="FP457" s="111" t="str">
        <f t="shared" ref="FP457:FQ457" si="978">IF(FP405="","",FP405*1000)</f>
        <v/>
      </c>
      <c r="FQ457" s="1387" t="str">
        <f t="shared" si="978"/>
        <v/>
      </c>
      <c r="FR457" s="834" t="str">
        <f t="shared" ref="FR457:GL457" si="979">IF(FR405="","",FR405*1000)</f>
        <v/>
      </c>
      <c r="FS457" s="834" t="str">
        <f t="shared" si="979"/>
        <v/>
      </c>
      <c r="FT457" s="834" t="str">
        <f t="shared" si="979"/>
        <v/>
      </c>
      <c r="FU457" s="834" t="str">
        <f t="shared" si="979"/>
        <v/>
      </c>
      <c r="FV457" s="834" t="str">
        <f t="shared" si="979"/>
        <v/>
      </c>
      <c r="FW457" s="834" t="str">
        <f t="shared" si="979"/>
        <v/>
      </c>
      <c r="FX457" s="834" t="str">
        <f t="shared" si="979"/>
        <v/>
      </c>
      <c r="FY457" s="834" t="str">
        <f t="shared" si="979"/>
        <v/>
      </c>
      <c r="FZ457" s="834" t="str">
        <f t="shared" si="979"/>
        <v/>
      </c>
      <c r="GA457" s="834" t="str">
        <f t="shared" si="979"/>
        <v/>
      </c>
      <c r="GB457" s="834" t="str">
        <f t="shared" si="979"/>
        <v/>
      </c>
      <c r="GC457" s="834" t="str">
        <f t="shared" si="979"/>
        <v/>
      </c>
      <c r="GD457" s="834" t="str">
        <f t="shared" si="979"/>
        <v/>
      </c>
      <c r="GE457" s="834" t="str">
        <f t="shared" si="979"/>
        <v/>
      </c>
      <c r="GF457" s="834" t="str">
        <f t="shared" si="979"/>
        <v/>
      </c>
      <c r="GG457" s="834" t="str">
        <f t="shared" si="979"/>
        <v/>
      </c>
      <c r="GH457" s="834" t="str">
        <f t="shared" si="979"/>
        <v/>
      </c>
      <c r="GI457" s="834" t="str">
        <f t="shared" si="979"/>
        <v/>
      </c>
      <c r="GJ457" s="834" t="str">
        <f t="shared" si="979"/>
        <v/>
      </c>
      <c r="GK457" s="834" t="str">
        <f t="shared" si="979"/>
        <v/>
      </c>
      <c r="GL457" s="834" t="str">
        <f t="shared" si="979"/>
        <v/>
      </c>
      <c r="GM457" s="59" t="str">
        <f t="shared" si="977"/>
        <v/>
      </c>
      <c r="GN457" s="60" t="str">
        <f t="shared" si="977"/>
        <v/>
      </c>
      <c r="GO457" s="60" t="str">
        <f t="shared" si="977"/>
        <v/>
      </c>
      <c r="GP457" s="60" t="str">
        <f t="shared" si="977"/>
        <v/>
      </c>
      <c r="GQ457" s="60" t="str">
        <f t="shared" si="977"/>
        <v/>
      </c>
      <c r="GR457" s="60" t="str">
        <f t="shared" si="977"/>
        <v/>
      </c>
      <c r="GS457" s="60" t="str">
        <f t="shared" si="977"/>
        <v/>
      </c>
      <c r="GT457" s="60" t="str">
        <f t="shared" si="977"/>
        <v/>
      </c>
      <c r="GU457" s="60" t="str">
        <f t="shared" si="977"/>
        <v/>
      </c>
      <c r="GV457" s="60" t="str">
        <f t="shared" si="977"/>
        <v/>
      </c>
      <c r="GW457" s="60" t="str">
        <f t="shared" si="977"/>
        <v/>
      </c>
      <c r="GX457" s="60" t="str">
        <f t="shared" si="977"/>
        <v/>
      </c>
      <c r="GY457" s="60" t="str">
        <f t="shared" si="977"/>
        <v/>
      </c>
      <c r="GZ457" s="60" t="str">
        <f t="shared" ref="GZ457:HH457" si="980">IF(GZ405="","",GZ405*1000)</f>
        <v/>
      </c>
      <c r="HA457" s="60" t="str">
        <f t="shared" si="980"/>
        <v/>
      </c>
      <c r="HB457" s="60" t="str">
        <f t="shared" si="980"/>
        <v/>
      </c>
      <c r="HC457" s="60" t="str">
        <f t="shared" si="980"/>
        <v/>
      </c>
      <c r="HD457" s="60" t="str">
        <f t="shared" si="980"/>
        <v/>
      </c>
      <c r="HE457" s="60" t="str">
        <f t="shared" si="980"/>
        <v/>
      </c>
      <c r="HF457" s="60" t="str">
        <f t="shared" si="980"/>
        <v/>
      </c>
      <c r="HG457" s="60" t="str">
        <f t="shared" si="980"/>
        <v/>
      </c>
      <c r="HH457" s="60" t="str">
        <f t="shared" si="980"/>
        <v/>
      </c>
      <c r="HI457" s="834" t="str">
        <f t="shared" si="937"/>
        <v/>
      </c>
    </row>
    <row r="458" spans="1:217" s="60" customFormat="1" x14ac:dyDescent="0.25">
      <c r="A458" s="66" t="s">
        <v>726</v>
      </c>
      <c r="B458" s="658"/>
      <c r="C458" s="937">
        <f t="shared" si="905"/>
        <v>6.1123823637818694E-2</v>
      </c>
      <c r="D458" s="94" t="str">
        <f t="shared" si="944"/>
        <v/>
      </c>
      <c r="E458" s="94">
        <f t="shared" si="944"/>
        <v>0.82003034905577499</v>
      </c>
      <c r="F458" s="94">
        <f t="shared" si="944"/>
        <v>0.23285622007967882</v>
      </c>
      <c r="G458" s="94">
        <f t="shared" si="944"/>
        <v>4.4339313119690422E-2</v>
      </c>
      <c r="H458" s="94">
        <f t="shared" si="944"/>
        <v>0.1873922756628541</v>
      </c>
      <c r="I458" s="94">
        <f t="shared" si="944"/>
        <v>9.1394876280217016E-2</v>
      </c>
      <c r="J458" s="834">
        <f t="shared" si="944"/>
        <v>9.9156283243390278E-2</v>
      </c>
      <c r="K458" s="94">
        <f t="shared" si="944"/>
        <v>9.0534784913778782E-2</v>
      </c>
      <c r="L458" s="94">
        <f t="shared" si="944"/>
        <v>0.21461571026576415</v>
      </c>
      <c r="M458" s="94">
        <f t="shared" si="944"/>
        <v>0.29279611319730742</v>
      </c>
      <c r="N458" s="94">
        <f t="shared" si="944"/>
        <v>0.13959129737594841</v>
      </c>
      <c r="O458" s="94">
        <f t="shared" si="944"/>
        <v>0.12289638768305225</v>
      </c>
      <c r="P458" s="94">
        <f t="shared" si="944"/>
        <v>0.17716999019324156</v>
      </c>
      <c r="Q458" s="94">
        <f t="shared" si="944"/>
        <v>9.1172164740665654E-2</v>
      </c>
      <c r="R458" s="94">
        <f t="shared" si="944"/>
        <v>0.13297151369247445</v>
      </c>
      <c r="S458" s="94">
        <f t="shared" si="944"/>
        <v>0.27251740995043028</v>
      </c>
      <c r="T458" s="1070">
        <f t="shared" si="944"/>
        <v>0.13513222430310959</v>
      </c>
      <c r="U458" s="94"/>
      <c r="V458" s="94"/>
      <c r="W458" s="94"/>
      <c r="X458" s="94"/>
      <c r="Y458" s="94"/>
      <c r="AF458" s="94"/>
      <c r="AG458" s="94"/>
      <c r="AH458" s="94"/>
      <c r="AI458" s="937">
        <f t="shared" si="944"/>
        <v>4.378254077182854E-2</v>
      </c>
      <c r="AJ458" s="834" t="str">
        <f t="shared" si="944"/>
        <v/>
      </c>
      <c r="AK458" s="834">
        <f t="shared" si="944"/>
        <v>4.3076298038805416E-2</v>
      </c>
      <c r="AL458" s="834">
        <f t="shared" si="944"/>
        <v>3.8912513028540693E-2</v>
      </c>
      <c r="AM458" s="834">
        <f t="shared" si="944"/>
        <v>3.7355819356761896E-2</v>
      </c>
      <c r="AN458" s="1095">
        <f t="shared" si="944"/>
        <v>4.1729864097567369E-2</v>
      </c>
      <c r="AO458" s="834"/>
      <c r="AP458" s="834"/>
      <c r="AQ458" s="834"/>
      <c r="AR458" s="834"/>
      <c r="AS458" s="834"/>
      <c r="AT458" s="93">
        <f t="shared" si="944"/>
        <v>0.200725727415901</v>
      </c>
      <c r="AU458" s="94">
        <f t="shared" si="944"/>
        <v>0.10860943608894681</v>
      </c>
      <c r="AV458" s="94">
        <f t="shared" si="944"/>
        <v>9.7965051803061379E-2</v>
      </c>
      <c r="AW458" s="94">
        <f t="shared" si="944"/>
        <v>0.12211010659435141</v>
      </c>
      <c r="AX458" s="94">
        <f t="shared" si="944"/>
        <v>0.15966273077720433</v>
      </c>
      <c r="AY458" s="94">
        <f t="shared" si="944"/>
        <v>0.13641488675125815</v>
      </c>
      <c r="AZ458" s="94">
        <f t="shared" si="944"/>
        <v>0.11085263097175801</v>
      </c>
      <c r="BA458" s="94">
        <f t="shared" si="944"/>
        <v>0.23590118874785321</v>
      </c>
      <c r="BB458" s="1070">
        <f t="shared" ref="D458:BK465" si="981">IF(BB406="","",BB406*1000)</f>
        <v>0.16608274463639422</v>
      </c>
      <c r="BC458" s="94"/>
      <c r="BD458" s="94"/>
      <c r="BE458" s="94"/>
      <c r="BF458" s="94"/>
      <c r="BG458" s="94"/>
      <c r="BH458" s="93">
        <f t="shared" si="981"/>
        <v>0.20043720014546562</v>
      </c>
      <c r="BI458" s="94">
        <f t="shared" si="981"/>
        <v>0.22387863378393538</v>
      </c>
      <c r="BJ458" s="94">
        <f t="shared" si="981"/>
        <v>0.21507204933964938</v>
      </c>
      <c r="BK458" s="94">
        <f t="shared" si="981"/>
        <v>0.15697992284565104</v>
      </c>
      <c r="BL458" s="94">
        <f t="shared" ref="BL458:CV458" si="982">IF(BL406="","",BL406*1000)</f>
        <v>0.22698273904269844</v>
      </c>
      <c r="BM458" s="94">
        <f t="shared" si="982"/>
        <v>0.19118799817929122</v>
      </c>
      <c r="BN458" s="1226">
        <f t="shared" si="982"/>
        <v>0.31892491945714613</v>
      </c>
      <c r="BO458" s="858"/>
      <c r="BP458" s="858"/>
      <c r="BQ458" s="858"/>
      <c r="BR458" s="858"/>
      <c r="BS458" s="1173"/>
      <c r="BT458" s="858"/>
      <c r="BU458" s="858"/>
      <c r="BV458" s="858"/>
      <c r="BW458" s="858"/>
      <c r="BX458" s="858"/>
      <c r="BY458" s="937">
        <f t="shared" si="982"/>
        <v>0.11987806018215068</v>
      </c>
      <c r="BZ458" s="94">
        <f t="shared" si="982"/>
        <v>9.0515975509029192E-2</v>
      </c>
      <c r="CA458" s="94">
        <f t="shared" si="982"/>
        <v>0.11130976822253903</v>
      </c>
      <c r="CB458" s="94">
        <f t="shared" si="982"/>
        <v>0.16744076817102516</v>
      </c>
      <c r="CC458" s="1070">
        <f t="shared" si="982"/>
        <v>0.18162219431600668</v>
      </c>
      <c r="CD458" s="94"/>
      <c r="CE458" s="94"/>
      <c r="CF458" s="94"/>
      <c r="CG458" s="94"/>
      <c r="CH458" s="94"/>
      <c r="CI458" s="94"/>
      <c r="CJ458" s="94"/>
      <c r="CK458" s="93">
        <f t="shared" si="982"/>
        <v>9.3849635848903837E-2</v>
      </c>
      <c r="CL458" s="94">
        <f t="shared" si="982"/>
        <v>9.6725811224254193E-2</v>
      </c>
      <c r="CM458" s="94">
        <f t="shared" si="982"/>
        <v>0.1138424059563037</v>
      </c>
      <c r="CN458" s="94">
        <f t="shared" si="982"/>
        <v>9.4836482820476006E-2</v>
      </c>
      <c r="CO458" s="1070">
        <f t="shared" si="982"/>
        <v>9.5094607305381731E-2</v>
      </c>
      <c r="CP458" s="94"/>
      <c r="CQ458" s="94"/>
      <c r="CR458" s="94"/>
      <c r="CS458" s="94"/>
      <c r="CT458" s="94"/>
      <c r="CU458" s="93" t="str">
        <f t="shared" si="982"/>
        <v/>
      </c>
      <c r="CV458" s="94">
        <f t="shared" si="982"/>
        <v>0.10864245603459372</v>
      </c>
      <c r="CW458" s="94">
        <f t="shared" ref="CW458:CX466" si="983">IF(CW406="","",CW406*1000)</f>
        <v>0.10210240797753257</v>
      </c>
      <c r="CX458" s="1070">
        <f t="shared" si="983"/>
        <v>9.5060022430137864E-2</v>
      </c>
      <c r="DD458" s="979"/>
      <c r="DE458" s="858"/>
      <c r="DF458" s="858"/>
      <c r="DG458" s="858"/>
      <c r="DH458" s="858"/>
      <c r="DI458" s="858"/>
      <c r="DJ458" s="858"/>
      <c r="DK458" s="858"/>
      <c r="DL458" s="1120"/>
      <c r="DM458" s="858"/>
      <c r="DN458" s="858"/>
      <c r="DO458" s="858"/>
      <c r="DP458" s="858"/>
      <c r="DQ458" s="858"/>
      <c r="DR458" s="1006"/>
      <c r="DS458" s="858"/>
      <c r="DT458" s="858"/>
      <c r="DU458" s="858"/>
      <c r="DV458" s="858"/>
      <c r="DW458" s="858"/>
      <c r="DX458" s="1120"/>
      <c r="DY458" s="858"/>
      <c r="DZ458" s="858"/>
      <c r="EA458" s="858"/>
      <c r="EB458" s="858"/>
      <c r="EC458" s="858"/>
      <c r="ED458" s="93">
        <f t="shared" si="931"/>
        <v>0.17197638770951834</v>
      </c>
      <c r="EE458" s="858"/>
      <c r="EF458" s="858"/>
      <c r="EG458" s="858"/>
      <c r="EH458" s="858"/>
      <c r="EI458" s="858"/>
      <c r="EJ458" s="858"/>
      <c r="EK458" s="858"/>
      <c r="EL458" s="1120"/>
      <c r="EM458" s="858"/>
      <c r="EN458" s="858"/>
      <c r="ER458" s="1253"/>
      <c r="ES458" s="93">
        <f t="shared" ref="ES458:EU466" si="984">IF(ES406="","",ES406*1000)</f>
        <v>9.7554921303760131E-2</v>
      </c>
      <c r="ET458" s="94">
        <f t="shared" si="984"/>
        <v>9.7386756867425789E-2</v>
      </c>
      <c r="EU458" s="94">
        <f t="shared" si="984"/>
        <v>9.5423786039746994E-2</v>
      </c>
      <c r="EV458" s="94"/>
      <c r="EW458" s="1131"/>
      <c r="EX458" s="66" t="s">
        <v>726</v>
      </c>
      <c r="EY458" s="111">
        <f t="shared" ref="EY458" si="985">IF(EY406="","",EY406*1000)</f>
        <v>4.8994976309847331E-2</v>
      </c>
      <c r="EZ458" s="111">
        <f t="shared" ref="EZ458:GY458" si="986">IF(EZ406="","",EZ406*1000)</f>
        <v>4.9232430300787819E-2</v>
      </c>
      <c r="FA458" s="111">
        <f t="shared" si="986"/>
        <v>4.6722483850931203E-2</v>
      </c>
      <c r="FB458" s="111">
        <f t="shared" si="986"/>
        <v>4.8825603784485333E-2</v>
      </c>
      <c r="FC458" s="111">
        <f t="shared" si="986"/>
        <v>5.1046528111372315E-2</v>
      </c>
      <c r="FD458" s="111">
        <f t="shared" si="986"/>
        <v>4.956465878307844E-2</v>
      </c>
      <c r="FE458" s="111">
        <f t="shared" si="986"/>
        <v>5.2232663102325064E-2</v>
      </c>
      <c r="FF458" s="111">
        <f t="shared" si="986"/>
        <v>5.562482114352961E-2</v>
      </c>
      <c r="FG458" s="111">
        <f t="shared" si="986"/>
        <v>4.8130035476334397E-2</v>
      </c>
      <c r="FH458" s="111">
        <f t="shared" si="986"/>
        <v>4.7665633658382944E-2</v>
      </c>
      <c r="FI458" s="111">
        <f t="shared" si="986"/>
        <v>4.7520624753415397E-2</v>
      </c>
      <c r="FJ458" s="111">
        <f t="shared" si="986"/>
        <v>4.6603370230558272E-2</v>
      </c>
      <c r="FK458" s="111">
        <f t="shared" si="986"/>
        <v>4.6997439358468764E-2</v>
      </c>
      <c r="FL458" s="111">
        <f t="shared" si="986"/>
        <v>4.6307569813710259E-2</v>
      </c>
      <c r="FM458" s="111">
        <f t="shared" si="986"/>
        <v>4.7458214070671384E-2</v>
      </c>
      <c r="FN458" s="111">
        <f t="shared" si="986"/>
        <v>4.7410697138879548E-2</v>
      </c>
      <c r="FO458" s="111">
        <f t="shared" si="986"/>
        <v>4.7896158511070916E-2</v>
      </c>
      <c r="FP458" s="111" t="str">
        <f t="shared" ref="FP458:FQ458" si="987">IF(FP406="","",FP406*1000)</f>
        <v/>
      </c>
      <c r="FQ458" s="1387" t="str">
        <f t="shared" si="987"/>
        <v/>
      </c>
      <c r="FR458" s="834">
        <f t="shared" ref="FR458:GL458" si="988">IF(FR406="","",FR406*1000)</f>
        <v>0.11983916729760762</v>
      </c>
      <c r="FS458" s="834">
        <f t="shared" si="988"/>
        <v>0.12400740646728917</v>
      </c>
      <c r="FT458" s="834">
        <f t="shared" si="988"/>
        <v>0.12215356461947864</v>
      </c>
      <c r="FU458" s="834">
        <f t="shared" si="988"/>
        <v>0.12076843558395585</v>
      </c>
      <c r="FV458" s="834" t="str">
        <f t="shared" si="988"/>
        <v/>
      </c>
      <c r="FW458" s="834">
        <f t="shared" si="988"/>
        <v>0.1198569932358368</v>
      </c>
      <c r="FX458" s="834">
        <f t="shared" si="988"/>
        <v>0.12026718061120292</v>
      </c>
      <c r="FY458" s="834">
        <f t="shared" si="988"/>
        <v>0.1194118072495307</v>
      </c>
      <c r="FZ458" s="834">
        <f t="shared" si="988"/>
        <v>-3.8335458727997797E-2</v>
      </c>
      <c r="GA458" s="834">
        <f t="shared" si="988"/>
        <v>-3.9378743380727756E-2</v>
      </c>
      <c r="GB458" s="834">
        <f t="shared" si="988"/>
        <v>0.12041995285567929</v>
      </c>
      <c r="GC458" s="834">
        <f t="shared" si="988"/>
        <v>-3.28155207533182E-2</v>
      </c>
      <c r="GD458" s="834">
        <f t="shared" si="988"/>
        <v>-3.7049110402952334E-2</v>
      </c>
      <c r="GE458" s="834">
        <f t="shared" si="988"/>
        <v>-3.9616690172223509E-2</v>
      </c>
      <c r="GF458" s="834">
        <f t="shared" si="988"/>
        <v>-3.8726497318412621E-2</v>
      </c>
      <c r="GG458" s="834" t="str">
        <f t="shared" si="988"/>
        <v/>
      </c>
      <c r="GH458" s="834">
        <f t="shared" si="988"/>
        <v>-3.9703644554000057E-2</v>
      </c>
      <c r="GI458" s="834">
        <f t="shared" si="988"/>
        <v>0.12162834956662069</v>
      </c>
      <c r="GJ458" s="834">
        <f t="shared" si="988"/>
        <v>0.12040100552983213</v>
      </c>
      <c r="GK458" s="834">
        <f t="shared" si="988"/>
        <v>0.12032064923967922</v>
      </c>
      <c r="GL458" s="834">
        <f t="shared" si="988"/>
        <v>0.12108710885453267</v>
      </c>
      <c r="GM458" s="59">
        <f t="shared" si="986"/>
        <v>0.11607062934977051</v>
      </c>
      <c r="GN458" s="60">
        <f t="shared" si="986"/>
        <v>0.1100326843253483</v>
      </c>
      <c r="GO458" s="60">
        <f t="shared" si="986"/>
        <v>0.11381457288608614</v>
      </c>
      <c r="GP458" s="60">
        <f t="shared" si="986"/>
        <v>0.14004952303772558</v>
      </c>
      <c r="GQ458" s="60">
        <f t="shared" si="986"/>
        <v>0.12073035450421465</v>
      </c>
      <c r="GR458" s="60">
        <f t="shared" si="986"/>
        <v>0.19393997873684271</v>
      </c>
      <c r="GS458" s="60">
        <f t="shared" si="986"/>
        <v>0.18853503599510599</v>
      </c>
      <c r="GT458" s="60">
        <f t="shared" si="986"/>
        <v>0.1169591021222578</v>
      </c>
      <c r="GU458" s="60">
        <f t="shared" si="986"/>
        <v>0.12676192757615448</v>
      </c>
      <c r="GV458" s="60">
        <f t="shared" si="986"/>
        <v>0.10854788642168955</v>
      </c>
      <c r="GW458" s="60">
        <f t="shared" si="986"/>
        <v>0.11409983820399849</v>
      </c>
      <c r="GX458" s="60">
        <f t="shared" si="986"/>
        <v>0.11064143445209816</v>
      </c>
      <c r="GY458" s="60">
        <f t="shared" si="986"/>
        <v>0.13713184430987219</v>
      </c>
      <c r="GZ458" s="60" t="e">
        <f t="shared" ref="GZ458:HH458" si="989">IF(GZ406="","",GZ406*1000)</f>
        <v>#DIV/0!</v>
      </c>
      <c r="HA458" s="60">
        <f t="shared" si="989"/>
        <v>0.13564795463574669</v>
      </c>
      <c r="HB458" s="60">
        <f t="shared" si="989"/>
        <v>0.10934400621494161</v>
      </c>
      <c r="HC458" s="60">
        <f t="shared" si="989"/>
        <v>0.11095880566548297</v>
      </c>
      <c r="HD458" s="60">
        <f t="shared" si="989"/>
        <v>0.1110279980426877</v>
      </c>
      <c r="HE458" s="60">
        <f t="shared" si="989"/>
        <v>0.10276844562419575</v>
      </c>
      <c r="HF458" s="60">
        <f t="shared" si="989"/>
        <v>0.1030979253605043</v>
      </c>
      <c r="HG458" s="60" t="e">
        <f t="shared" si="989"/>
        <v>#DIV/0!</v>
      </c>
      <c r="HH458" s="60" t="e">
        <f t="shared" si="989"/>
        <v>#DIV/0!</v>
      </c>
      <c r="HI458" s="834">
        <f t="shared" si="937"/>
        <v>-0.15937511918818947</v>
      </c>
    </row>
    <row r="459" spans="1:217" s="60" customFormat="1" x14ac:dyDescent="0.25">
      <c r="A459" s="66" t="s">
        <v>727</v>
      </c>
      <c r="B459" s="658"/>
      <c r="C459" s="937">
        <f t="shared" si="905"/>
        <v>6.7050039366242931E-2</v>
      </c>
      <c r="D459" s="94">
        <f t="shared" si="981"/>
        <v>7.3415905713616628E-2</v>
      </c>
      <c r="E459" s="94">
        <f t="shared" si="981"/>
        <v>0.19713962958795728</v>
      </c>
      <c r="F459" s="94">
        <f t="shared" si="981"/>
        <v>0.16588649487657772</v>
      </c>
      <c r="G459" s="94">
        <f t="shared" si="981"/>
        <v>5.1658478253421541E-2</v>
      </c>
      <c r="H459" s="94">
        <f t="shared" si="981"/>
        <v>6.6637744644036795E-2</v>
      </c>
      <c r="I459" s="94">
        <f t="shared" si="981"/>
        <v>6.1203224447463754E-2</v>
      </c>
      <c r="J459" s="834">
        <f t="shared" si="981"/>
        <v>7.0050346192934307E-2</v>
      </c>
      <c r="K459" s="94">
        <f t="shared" si="981"/>
        <v>5.9708148992007277E-2</v>
      </c>
      <c r="L459" s="94">
        <f t="shared" si="981"/>
        <v>6.6583311394578737E-2</v>
      </c>
      <c r="M459" s="94">
        <f t="shared" si="981"/>
        <v>0.23697715861233246</v>
      </c>
      <c r="N459" s="94">
        <f t="shared" si="981"/>
        <v>0.10071559665850476</v>
      </c>
      <c r="O459" s="94">
        <f t="shared" si="981"/>
        <v>0.10661207995883373</v>
      </c>
      <c r="P459" s="94">
        <f t="shared" si="981"/>
        <v>0.15759897705414982</v>
      </c>
      <c r="Q459" s="94">
        <f t="shared" si="981"/>
        <v>5.7225634460535219E-2</v>
      </c>
      <c r="R459" s="94">
        <f t="shared" si="981"/>
        <v>0.14814668913431284</v>
      </c>
      <c r="S459" s="94">
        <f t="shared" si="981"/>
        <v>0.27775867962303818</v>
      </c>
      <c r="T459" s="1070">
        <f t="shared" si="981"/>
        <v>0.11577348651606643</v>
      </c>
      <c r="U459" s="94"/>
      <c r="V459" s="94"/>
      <c r="W459" s="94"/>
      <c r="X459" s="94"/>
      <c r="Y459" s="94"/>
      <c r="AF459" s="94"/>
      <c r="AG459" s="94"/>
      <c r="AH459" s="94"/>
      <c r="AI459" s="937">
        <f t="shared" si="981"/>
        <v>5.0170730487177087E-2</v>
      </c>
      <c r="AJ459" s="834" t="str">
        <f t="shared" si="981"/>
        <v/>
      </c>
      <c r="AK459" s="834">
        <f t="shared" si="981"/>
        <v>5.0849304333895118E-2</v>
      </c>
      <c r="AL459" s="834">
        <f t="shared" si="981"/>
        <v>5.164061816852792E-2</v>
      </c>
      <c r="AM459" s="834">
        <f t="shared" si="981"/>
        <v>5.0264541192252349E-2</v>
      </c>
      <c r="AN459" s="1095">
        <f t="shared" si="981"/>
        <v>4.8705010979852095E-2</v>
      </c>
      <c r="AO459" s="834"/>
      <c r="AP459" s="834"/>
      <c r="AQ459" s="834"/>
      <c r="AR459" s="834"/>
      <c r="AS459" s="834"/>
      <c r="AT459" s="93">
        <f t="shared" si="981"/>
        <v>0.14208654675407731</v>
      </c>
      <c r="AU459" s="94">
        <f t="shared" si="981"/>
        <v>0.10367223490012248</v>
      </c>
      <c r="AV459" s="94">
        <f t="shared" si="981"/>
        <v>7.6290234138407645E-2</v>
      </c>
      <c r="AW459" s="94">
        <f t="shared" si="981"/>
        <v>8.0400353862570551E-2</v>
      </c>
      <c r="AX459" s="94">
        <f t="shared" si="981"/>
        <v>7.5294664600561861E-2</v>
      </c>
      <c r="AY459" s="94">
        <f t="shared" si="981"/>
        <v>7.8980345010928515E-2</v>
      </c>
      <c r="AZ459" s="94">
        <f t="shared" si="981"/>
        <v>7.999847557924436E-2</v>
      </c>
      <c r="BA459" s="94">
        <f t="shared" si="981"/>
        <v>0.14680212820595795</v>
      </c>
      <c r="BB459" s="1070">
        <f t="shared" si="981"/>
        <v>7.6387307059073289E-2</v>
      </c>
      <c r="BC459" s="94"/>
      <c r="BD459" s="94"/>
      <c r="BE459" s="94"/>
      <c r="BF459" s="94"/>
      <c r="BG459" s="94"/>
      <c r="BH459" s="93">
        <f t="shared" si="981"/>
        <v>6.4380259145961946E-2</v>
      </c>
      <c r="BI459" s="94">
        <f t="shared" si="981"/>
        <v>0.10485146258150338</v>
      </c>
      <c r="BJ459" s="94">
        <f t="shared" si="981"/>
        <v>6.5858224152099715E-2</v>
      </c>
      <c r="BK459" s="94">
        <f t="shared" si="981"/>
        <v>7.6531272337810527E-2</v>
      </c>
      <c r="BL459" s="94">
        <f t="shared" ref="BL459:CV459" si="990">IF(BL407="","",BL407*1000)</f>
        <v>7.1505064543850611E-2</v>
      </c>
      <c r="BM459" s="94">
        <f t="shared" si="990"/>
        <v>0.10430847528331695</v>
      </c>
      <c r="BN459" s="1226">
        <f t="shared" si="990"/>
        <v>0.12625319151771214</v>
      </c>
      <c r="BO459" s="858"/>
      <c r="BP459" s="858"/>
      <c r="BQ459" s="858"/>
      <c r="BR459" s="858"/>
      <c r="BS459" s="1173"/>
      <c r="BT459" s="858"/>
      <c r="BU459" s="858"/>
      <c r="BV459" s="858"/>
      <c r="BW459" s="858"/>
      <c r="BX459" s="858"/>
      <c r="BY459" s="937">
        <f t="shared" si="990"/>
        <v>8.8629766294686149E-2</v>
      </c>
      <c r="BZ459" s="94">
        <f t="shared" si="990"/>
        <v>6.9691327818492743E-2</v>
      </c>
      <c r="CA459" s="94">
        <f t="shared" si="990"/>
        <v>0.12975989514520539</v>
      </c>
      <c r="CB459" s="94">
        <f t="shared" si="990"/>
        <v>0.10993592883090612</v>
      </c>
      <c r="CC459" s="1070">
        <f t="shared" si="990"/>
        <v>7.0749868949385994E-2</v>
      </c>
      <c r="CD459" s="94"/>
      <c r="CE459" s="94"/>
      <c r="CF459" s="94"/>
      <c r="CG459" s="94"/>
      <c r="CH459" s="94"/>
      <c r="CI459" s="94"/>
      <c r="CJ459" s="94"/>
      <c r="CK459" s="93">
        <f t="shared" si="990"/>
        <v>-2.7190994633651135E-2</v>
      </c>
      <c r="CL459" s="94">
        <f t="shared" si="990"/>
        <v>-2.6122465659358093E-2</v>
      </c>
      <c r="CM459" s="94">
        <f t="shared" si="990"/>
        <v>1.1733464038078133E-2</v>
      </c>
      <c r="CN459" s="94">
        <f t="shared" si="990"/>
        <v>-1.937750763970297E-2</v>
      </c>
      <c r="CO459" s="1070">
        <f t="shared" si="990"/>
        <v>-2.6349808366233393E-2</v>
      </c>
      <c r="CP459" s="94"/>
      <c r="CQ459" s="94"/>
      <c r="CR459" s="94"/>
      <c r="CS459" s="94"/>
      <c r="CT459" s="94"/>
      <c r="CU459" s="93" t="str">
        <f t="shared" si="990"/>
        <v/>
      </c>
      <c r="CV459" s="94">
        <f t="shared" si="990"/>
        <v>-2.7283557047124048E-2</v>
      </c>
      <c r="CW459" s="94" t="str">
        <f t="shared" si="983"/>
        <v/>
      </c>
      <c r="CX459" s="1070">
        <f t="shared" si="983"/>
        <v>-2.6465385039455266E-2</v>
      </c>
      <c r="DD459" s="979"/>
      <c r="DE459" s="858"/>
      <c r="DF459" s="858"/>
      <c r="DG459" s="858"/>
      <c r="DH459" s="858"/>
      <c r="DI459" s="858"/>
      <c r="DJ459" s="858"/>
      <c r="DK459" s="858"/>
      <c r="DL459" s="1120"/>
      <c r="DM459" s="858"/>
      <c r="DN459" s="858"/>
      <c r="DO459" s="858"/>
      <c r="DP459" s="858"/>
      <c r="DQ459" s="858"/>
      <c r="DR459" s="1006"/>
      <c r="DS459" s="858"/>
      <c r="DT459" s="858"/>
      <c r="DU459" s="858"/>
      <c r="DV459" s="858"/>
      <c r="DW459" s="858"/>
      <c r="DX459" s="1120"/>
      <c r="DY459" s="858"/>
      <c r="DZ459" s="858"/>
      <c r="EA459" s="858"/>
      <c r="EB459" s="858"/>
      <c r="EC459" s="858"/>
      <c r="ED459" s="93">
        <f t="shared" si="931"/>
        <v>9.2949550385478946E-2</v>
      </c>
      <c r="EE459" s="858"/>
      <c r="EF459" s="858"/>
      <c r="EG459" s="858"/>
      <c r="EH459" s="858"/>
      <c r="EI459" s="858"/>
      <c r="EJ459" s="858"/>
      <c r="EK459" s="858"/>
      <c r="EL459" s="1120"/>
      <c r="EM459" s="858"/>
      <c r="EN459" s="858"/>
      <c r="ER459" s="1253"/>
      <c r="ES459" s="93">
        <f t="shared" si="984"/>
        <v>-2.6478728204106957E-2</v>
      </c>
      <c r="ET459" s="94" t="str">
        <f t="shared" si="984"/>
        <v/>
      </c>
      <c r="EU459" s="94">
        <f t="shared" si="984"/>
        <v>-2.5754305406330967E-2</v>
      </c>
      <c r="EV459" s="94"/>
      <c r="EW459" s="1131"/>
      <c r="EX459" s="66" t="s">
        <v>727</v>
      </c>
      <c r="EY459" s="111">
        <f t="shared" ref="EY459" si="991">IF(EY407="","",EY407*1000)</f>
        <v>2.4918508867960067E-2</v>
      </c>
      <c r="EZ459" s="111">
        <f t="shared" ref="EZ459:GY459" si="992">IF(EZ407="","",EZ407*1000)</f>
        <v>3.7570024588453377E-2</v>
      </c>
      <c r="FA459" s="111">
        <f t="shared" si="992"/>
        <v>3.0762269466340288E-2</v>
      </c>
      <c r="FB459" s="111">
        <f t="shared" si="992"/>
        <v>3.1677633617415671E-2</v>
      </c>
      <c r="FC459" s="111">
        <f t="shared" si="992"/>
        <v>2.7440111141954888E-2</v>
      </c>
      <c r="FD459" s="111">
        <f t="shared" si="992"/>
        <v>3.1289989851315876E-2</v>
      </c>
      <c r="FE459" s="111">
        <f t="shared" si="992"/>
        <v>2.970057145564688E-2</v>
      </c>
      <c r="FF459" s="111">
        <f t="shared" si="992"/>
        <v>3.0664817074583236E-2</v>
      </c>
      <c r="FG459" s="111">
        <f t="shared" si="992"/>
        <v>2.5120599847903539E-2</v>
      </c>
      <c r="FH459" s="111">
        <f t="shared" si="992"/>
        <v>3.4894303422726113E-2</v>
      </c>
      <c r="FI459" s="111">
        <f t="shared" si="992"/>
        <v>3.235244146198292E-2</v>
      </c>
      <c r="FJ459" s="111">
        <f t="shared" si="992"/>
        <v>3.4551253376644754E-2</v>
      </c>
      <c r="FK459" s="111">
        <f t="shared" si="992"/>
        <v>3.0976930718869165E-2</v>
      </c>
      <c r="FL459" s="111">
        <f t="shared" si="992"/>
        <v>3.0936890143330856E-2</v>
      </c>
      <c r="FM459" s="111">
        <f t="shared" si="992"/>
        <v>3.6997254508106203E-2</v>
      </c>
      <c r="FN459" s="111">
        <f t="shared" si="992"/>
        <v>2.8308604643287258E-2</v>
      </c>
      <c r="FO459" s="111">
        <f t="shared" si="992"/>
        <v>3.1410093682079351E-2</v>
      </c>
      <c r="FP459" s="111" t="str">
        <f t="shared" ref="FP459:FQ459" si="993">IF(FP407="","",FP407*1000)</f>
        <v/>
      </c>
      <c r="FQ459" s="1387" t="str">
        <f t="shared" si="993"/>
        <v/>
      </c>
      <c r="FR459" s="834">
        <f t="shared" ref="FR459:GL459" si="994">IF(FR407="","",FR407*1000)</f>
        <v>5.1105583583129964E-2</v>
      </c>
      <c r="FS459" s="834">
        <f t="shared" si="994"/>
        <v>4.7009840997759678E-2</v>
      </c>
      <c r="FT459" s="834">
        <f t="shared" si="994"/>
        <v>4.4578534200454038E-2</v>
      </c>
      <c r="FU459" s="834">
        <f t="shared" si="994"/>
        <v>4.5259077209619095E-2</v>
      </c>
      <c r="FV459" s="834" t="str">
        <f t="shared" si="994"/>
        <v/>
      </c>
      <c r="FW459" s="834">
        <f t="shared" si="994"/>
        <v>4.567065320861554E-2</v>
      </c>
      <c r="FX459" s="834">
        <f t="shared" si="994"/>
        <v>5.0331278794728623E-2</v>
      </c>
      <c r="FY459" s="834">
        <f t="shared" si="994"/>
        <v>6.1293800870013522E-2</v>
      </c>
      <c r="FZ459" s="834">
        <f t="shared" si="994"/>
        <v>-2.8164179009075207E-2</v>
      </c>
      <c r="GA459" s="834">
        <f t="shared" si="994"/>
        <v>-2.9566071642034227E-2</v>
      </c>
      <c r="GB459" s="834">
        <f t="shared" si="994"/>
        <v>4.9177859449587517E-2</v>
      </c>
      <c r="GC459" s="834">
        <f t="shared" si="994"/>
        <v>-2.0788915269335934E-2</v>
      </c>
      <c r="GD459" s="834">
        <f t="shared" si="994"/>
        <v>-1.0448893158563677E-2</v>
      </c>
      <c r="GE459" s="834">
        <f t="shared" si="994"/>
        <v>-2.8135520973009961E-2</v>
      </c>
      <c r="GF459" s="834">
        <f t="shared" si="994"/>
        <v>-2.4868189448507379E-2</v>
      </c>
      <c r="GG459" s="834" t="str">
        <f t="shared" si="994"/>
        <v/>
      </c>
      <c r="GH459" s="834">
        <f t="shared" si="994"/>
        <v>-2.942378861169798E-2</v>
      </c>
      <c r="GI459" s="834">
        <f t="shared" si="994"/>
        <v>5.7870829100763181E-2</v>
      </c>
      <c r="GJ459" s="834">
        <f t="shared" si="994"/>
        <v>4.8334035423062131E-2</v>
      </c>
      <c r="GK459" s="834">
        <f t="shared" si="994"/>
        <v>5.309121796934943E-2</v>
      </c>
      <c r="GL459" s="834">
        <f t="shared" si="994"/>
        <v>5.4924273263206973E-2</v>
      </c>
      <c r="GM459" s="59">
        <f t="shared" si="992"/>
        <v>3.4750347411555305E-2</v>
      </c>
      <c r="GN459" s="60">
        <f t="shared" si="992"/>
        <v>5.4002553008137923E-2</v>
      </c>
      <c r="GO459" s="60">
        <f t="shared" si="992"/>
        <v>3.2331203353301669E-2</v>
      </c>
      <c r="GP459" s="60">
        <f t="shared" si="992"/>
        <v>3.7248007937733016E-2</v>
      </c>
      <c r="GQ459" s="60">
        <f t="shared" si="992"/>
        <v>3.0517004657438628E-2</v>
      </c>
      <c r="GR459" s="60">
        <f t="shared" si="992"/>
        <v>3.8700213257698728E-2</v>
      </c>
      <c r="GS459" s="60">
        <f t="shared" si="992"/>
        <v>4.486370893972598E-2</v>
      </c>
      <c r="GT459" s="60">
        <f t="shared" si="992"/>
        <v>3.6227016509651426E-2</v>
      </c>
      <c r="GU459" s="60">
        <f t="shared" si="992"/>
        <v>3.6532805200758064E-2</v>
      </c>
      <c r="GV459" s="60">
        <f t="shared" si="992"/>
        <v>3.2356703058693669E-2</v>
      </c>
      <c r="GW459" s="60">
        <f t="shared" si="992"/>
        <v>3.7590474103176515E-2</v>
      </c>
      <c r="GX459" s="60">
        <f t="shared" si="992"/>
        <v>3.9350058325857112E-2</v>
      </c>
      <c r="GY459" s="60">
        <f t="shared" si="992"/>
        <v>3.8220702006292247E-2</v>
      </c>
      <c r="GZ459" s="60" t="e">
        <f t="shared" ref="GZ459:HH459" si="995">IF(GZ407="","",GZ407*1000)</f>
        <v>#DIV/0!</v>
      </c>
      <c r="HA459" s="60">
        <f t="shared" si="995"/>
        <v>3.1356099651974716E-2</v>
      </c>
      <c r="HB459" s="60">
        <f t="shared" si="995"/>
        <v>3.2966840174329708E-2</v>
      </c>
      <c r="HC459" s="60">
        <f t="shared" si="995"/>
        <v>3.0192267487556552E-2</v>
      </c>
      <c r="HD459" s="60">
        <f t="shared" si="995"/>
        <v>3.2015084506474889E-2</v>
      </c>
      <c r="HE459" s="60">
        <f t="shared" si="995"/>
        <v>3.0924423073093572E-2</v>
      </c>
      <c r="HF459" s="60">
        <f t="shared" si="995"/>
        <v>3.1300007252337322E-2</v>
      </c>
      <c r="HG459" s="60" t="e">
        <f t="shared" si="995"/>
        <v>#DIV/0!</v>
      </c>
      <c r="HH459" s="60" t="e">
        <f t="shared" si="995"/>
        <v>#DIV/0!</v>
      </c>
      <c r="HI459" s="834">
        <f t="shared" si="937"/>
        <v>-0.12434345773476403</v>
      </c>
    </row>
    <row r="460" spans="1:217" s="60" customFormat="1" x14ac:dyDescent="0.25">
      <c r="A460" s="197"/>
      <c r="B460" s="658"/>
      <c r="C460" s="937" t="str">
        <f t="shared" si="905"/>
        <v/>
      </c>
      <c r="D460" s="94" t="str">
        <f t="shared" si="981"/>
        <v/>
      </c>
      <c r="E460" s="94" t="str">
        <f t="shared" si="981"/>
        <v/>
      </c>
      <c r="F460" s="94" t="str">
        <f t="shared" si="981"/>
        <v/>
      </c>
      <c r="G460" s="94" t="str">
        <f t="shared" si="981"/>
        <v/>
      </c>
      <c r="H460" s="94" t="str">
        <f t="shared" si="981"/>
        <v/>
      </c>
      <c r="I460" s="94" t="str">
        <f t="shared" si="981"/>
        <v/>
      </c>
      <c r="J460" s="834" t="str">
        <f t="shared" si="981"/>
        <v/>
      </c>
      <c r="K460" s="94" t="str">
        <f t="shared" si="981"/>
        <v/>
      </c>
      <c r="L460" s="94" t="str">
        <f t="shared" si="981"/>
        <v/>
      </c>
      <c r="M460" s="94" t="str">
        <f t="shared" si="981"/>
        <v/>
      </c>
      <c r="N460" s="94" t="str">
        <f t="shared" si="981"/>
        <v/>
      </c>
      <c r="O460" s="94" t="str">
        <f t="shared" si="981"/>
        <v/>
      </c>
      <c r="P460" s="94" t="str">
        <f t="shared" si="981"/>
        <v/>
      </c>
      <c r="Q460" s="94" t="str">
        <f t="shared" si="981"/>
        <v/>
      </c>
      <c r="R460" s="94" t="str">
        <f t="shared" si="981"/>
        <v/>
      </c>
      <c r="S460" s="94" t="str">
        <f t="shared" si="981"/>
        <v/>
      </c>
      <c r="T460" s="1070" t="str">
        <f t="shared" si="981"/>
        <v/>
      </c>
      <c r="U460" s="94"/>
      <c r="V460" s="94"/>
      <c r="W460" s="94"/>
      <c r="X460" s="94"/>
      <c r="Y460" s="94"/>
      <c r="AF460" s="94"/>
      <c r="AG460" s="94"/>
      <c r="AH460" s="94"/>
      <c r="AI460" s="937" t="str">
        <f t="shared" si="981"/>
        <v/>
      </c>
      <c r="AJ460" s="834" t="str">
        <f t="shared" si="981"/>
        <v/>
      </c>
      <c r="AK460" s="834" t="str">
        <f t="shared" si="981"/>
        <v/>
      </c>
      <c r="AL460" s="834" t="str">
        <f t="shared" si="981"/>
        <v/>
      </c>
      <c r="AM460" s="834" t="str">
        <f t="shared" si="981"/>
        <v/>
      </c>
      <c r="AN460" s="1095" t="str">
        <f t="shared" si="981"/>
        <v/>
      </c>
      <c r="AO460" s="834"/>
      <c r="AP460" s="834"/>
      <c r="AQ460" s="834"/>
      <c r="AR460" s="834"/>
      <c r="AS460" s="834"/>
      <c r="AT460" s="93" t="str">
        <f t="shared" si="981"/>
        <v/>
      </c>
      <c r="AU460" s="94" t="str">
        <f t="shared" si="981"/>
        <v/>
      </c>
      <c r="AV460" s="94" t="str">
        <f t="shared" si="981"/>
        <v/>
      </c>
      <c r="AW460" s="94" t="str">
        <f t="shared" si="981"/>
        <v/>
      </c>
      <c r="AX460" s="94" t="str">
        <f t="shared" si="981"/>
        <v/>
      </c>
      <c r="AY460" s="94" t="str">
        <f t="shared" si="981"/>
        <v/>
      </c>
      <c r="AZ460" s="94" t="str">
        <f t="shared" si="981"/>
        <v/>
      </c>
      <c r="BA460" s="94" t="str">
        <f t="shared" si="981"/>
        <v/>
      </c>
      <c r="BB460" s="1070" t="str">
        <f t="shared" si="981"/>
        <v/>
      </c>
      <c r="BC460" s="94"/>
      <c r="BD460" s="94"/>
      <c r="BE460" s="94"/>
      <c r="BF460" s="94"/>
      <c r="BG460" s="94"/>
      <c r="BH460" s="93" t="str">
        <f t="shared" si="981"/>
        <v/>
      </c>
      <c r="BI460" s="94" t="str">
        <f t="shared" si="981"/>
        <v/>
      </c>
      <c r="BJ460" s="94" t="str">
        <f t="shared" si="981"/>
        <v/>
      </c>
      <c r="BK460" s="94" t="str">
        <f t="shared" si="981"/>
        <v/>
      </c>
      <c r="BL460" s="94" t="str">
        <f t="shared" ref="BL460:CV460" si="996">IF(BL408="","",BL408*1000)</f>
        <v/>
      </c>
      <c r="BM460" s="94" t="str">
        <f t="shared" si="996"/>
        <v/>
      </c>
      <c r="BN460" s="1226" t="str">
        <f t="shared" si="996"/>
        <v/>
      </c>
      <c r="BO460" s="858"/>
      <c r="BP460" s="858"/>
      <c r="BQ460" s="858"/>
      <c r="BR460" s="858"/>
      <c r="BS460" s="1173"/>
      <c r="BT460" s="858"/>
      <c r="BU460" s="858"/>
      <c r="BV460" s="858"/>
      <c r="BW460" s="858"/>
      <c r="BX460" s="858"/>
      <c r="BY460" s="937" t="str">
        <f t="shared" si="996"/>
        <v/>
      </c>
      <c r="BZ460" s="94" t="str">
        <f t="shared" si="996"/>
        <v/>
      </c>
      <c r="CA460" s="94" t="str">
        <f t="shared" si="996"/>
        <v/>
      </c>
      <c r="CB460" s="94" t="str">
        <f t="shared" si="996"/>
        <v/>
      </c>
      <c r="CC460" s="1070" t="str">
        <f t="shared" si="996"/>
        <v/>
      </c>
      <c r="CD460" s="94"/>
      <c r="CE460" s="94"/>
      <c r="CF460" s="94"/>
      <c r="CG460" s="94"/>
      <c r="CH460" s="94"/>
      <c r="CI460" s="94"/>
      <c r="CJ460" s="94"/>
      <c r="CK460" s="93" t="str">
        <f t="shared" si="996"/>
        <v/>
      </c>
      <c r="CL460" s="94" t="str">
        <f t="shared" si="996"/>
        <v/>
      </c>
      <c r="CM460" s="94" t="str">
        <f t="shared" si="996"/>
        <v/>
      </c>
      <c r="CN460" s="94" t="str">
        <f t="shared" si="996"/>
        <v/>
      </c>
      <c r="CO460" s="1070" t="str">
        <f t="shared" si="996"/>
        <v/>
      </c>
      <c r="CP460" s="94"/>
      <c r="CQ460" s="94"/>
      <c r="CR460" s="94"/>
      <c r="CS460" s="94"/>
      <c r="CT460" s="94"/>
      <c r="CU460" s="93" t="str">
        <f t="shared" si="996"/>
        <v/>
      </c>
      <c r="CV460" s="94" t="str">
        <f t="shared" si="996"/>
        <v/>
      </c>
      <c r="CW460" s="94" t="str">
        <f t="shared" si="983"/>
        <v/>
      </c>
      <c r="CX460" s="1070" t="str">
        <f t="shared" si="983"/>
        <v/>
      </c>
      <c r="DD460" s="979"/>
      <c r="DE460" s="858"/>
      <c r="DF460" s="858"/>
      <c r="DG460" s="858"/>
      <c r="DH460" s="858"/>
      <c r="DI460" s="858"/>
      <c r="DJ460" s="858"/>
      <c r="DK460" s="858"/>
      <c r="DL460" s="1120"/>
      <c r="DM460" s="858"/>
      <c r="DN460" s="858"/>
      <c r="DO460" s="858"/>
      <c r="DP460" s="858"/>
      <c r="DQ460" s="858"/>
      <c r="DR460" s="1006"/>
      <c r="DS460" s="858"/>
      <c r="DT460" s="858"/>
      <c r="DU460" s="858"/>
      <c r="DV460" s="858"/>
      <c r="DW460" s="858"/>
      <c r="DX460" s="1120"/>
      <c r="DY460" s="858"/>
      <c r="DZ460" s="858"/>
      <c r="EA460" s="858"/>
      <c r="EB460" s="858"/>
      <c r="EC460" s="858"/>
      <c r="ED460" s="93" t="str">
        <f t="shared" si="931"/>
        <v/>
      </c>
      <c r="EE460" s="858"/>
      <c r="EF460" s="858"/>
      <c r="EG460" s="858"/>
      <c r="EH460" s="858"/>
      <c r="EI460" s="858"/>
      <c r="EJ460" s="858"/>
      <c r="EK460" s="858"/>
      <c r="EL460" s="1120"/>
      <c r="EM460" s="858"/>
      <c r="EN460" s="858"/>
      <c r="ER460" s="1253"/>
      <c r="ES460" s="93" t="str">
        <f t="shared" si="984"/>
        <v/>
      </c>
      <c r="ET460" s="94" t="str">
        <f t="shared" si="984"/>
        <v/>
      </c>
      <c r="EU460" s="94" t="str">
        <f t="shared" si="984"/>
        <v/>
      </c>
      <c r="EV460" s="94"/>
      <c r="EW460" s="1131"/>
      <c r="EX460" s="197"/>
      <c r="EY460" s="111" t="str">
        <f t="shared" ref="EY460" si="997">IF(EY408="","",EY408*1000)</f>
        <v/>
      </c>
      <c r="EZ460" s="111" t="str">
        <f t="shared" ref="EZ460:GY460" si="998">IF(EZ408="","",EZ408*1000)</f>
        <v/>
      </c>
      <c r="FA460" s="111" t="str">
        <f t="shared" si="998"/>
        <v/>
      </c>
      <c r="FB460" s="111" t="str">
        <f t="shared" si="998"/>
        <v/>
      </c>
      <c r="FC460" s="111" t="str">
        <f t="shared" si="998"/>
        <v/>
      </c>
      <c r="FD460" s="111" t="str">
        <f t="shared" si="998"/>
        <v/>
      </c>
      <c r="FE460" s="111" t="str">
        <f t="shared" si="998"/>
        <v/>
      </c>
      <c r="FF460" s="111" t="str">
        <f t="shared" si="998"/>
        <v/>
      </c>
      <c r="FG460" s="111" t="str">
        <f t="shared" si="998"/>
        <v/>
      </c>
      <c r="FH460" s="111" t="str">
        <f t="shared" si="998"/>
        <v/>
      </c>
      <c r="FI460" s="111" t="str">
        <f t="shared" si="998"/>
        <v/>
      </c>
      <c r="FJ460" s="111" t="str">
        <f t="shared" si="998"/>
        <v/>
      </c>
      <c r="FK460" s="111" t="str">
        <f t="shared" si="998"/>
        <v/>
      </c>
      <c r="FL460" s="111" t="str">
        <f t="shared" si="998"/>
        <v/>
      </c>
      <c r="FM460" s="111" t="str">
        <f t="shared" si="998"/>
        <v/>
      </c>
      <c r="FN460" s="111" t="str">
        <f t="shared" si="998"/>
        <v/>
      </c>
      <c r="FO460" s="111" t="str">
        <f t="shared" si="998"/>
        <v/>
      </c>
      <c r="FP460" s="111" t="str">
        <f t="shared" ref="FP460:FQ460" si="999">IF(FP408="","",FP408*1000)</f>
        <v/>
      </c>
      <c r="FQ460" s="1387" t="str">
        <f t="shared" si="999"/>
        <v/>
      </c>
      <c r="FR460" s="834" t="str">
        <f t="shared" ref="FR460:GL460" si="1000">IF(FR408="","",FR408*1000)</f>
        <v/>
      </c>
      <c r="FS460" s="834" t="str">
        <f t="shared" si="1000"/>
        <v/>
      </c>
      <c r="FT460" s="834" t="str">
        <f t="shared" si="1000"/>
        <v/>
      </c>
      <c r="FU460" s="834" t="str">
        <f t="shared" si="1000"/>
        <v/>
      </c>
      <c r="FV460" s="834" t="str">
        <f t="shared" si="1000"/>
        <v/>
      </c>
      <c r="FW460" s="834" t="str">
        <f t="shared" si="1000"/>
        <v/>
      </c>
      <c r="FX460" s="834" t="str">
        <f t="shared" si="1000"/>
        <v/>
      </c>
      <c r="FY460" s="834" t="str">
        <f t="shared" si="1000"/>
        <v/>
      </c>
      <c r="FZ460" s="834" t="str">
        <f t="shared" si="1000"/>
        <v/>
      </c>
      <c r="GA460" s="834" t="str">
        <f t="shared" si="1000"/>
        <v/>
      </c>
      <c r="GB460" s="834" t="str">
        <f t="shared" si="1000"/>
        <v/>
      </c>
      <c r="GC460" s="834" t="str">
        <f t="shared" si="1000"/>
        <v/>
      </c>
      <c r="GD460" s="834" t="str">
        <f t="shared" si="1000"/>
        <v/>
      </c>
      <c r="GE460" s="834" t="str">
        <f t="shared" si="1000"/>
        <v/>
      </c>
      <c r="GF460" s="834" t="str">
        <f t="shared" si="1000"/>
        <v/>
      </c>
      <c r="GG460" s="834" t="str">
        <f t="shared" si="1000"/>
        <v/>
      </c>
      <c r="GH460" s="834" t="str">
        <f t="shared" si="1000"/>
        <v/>
      </c>
      <c r="GI460" s="834" t="str">
        <f t="shared" si="1000"/>
        <v/>
      </c>
      <c r="GJ460" s="834" t="str">
        <f t="shared" si="1000"/>
        <v/>
      </c>
      <c r="GK460" s="834" t="str">
        <f t="shared" si="1000"/>
        <v/>
      </c>
      <c r="GL460" s="834" t="str">
        <f t="shared" si="1000"/>
        <v/>
      </c>
      <c r="GM460" s="59" t="str">
        <f t="shared" si="998"/>
        <v/>
      </c>
      <c r="GN460" s="60" t="str">
        <f t="shared" si="998"/>
        <v/>
      </c>
      <c r="GO460" s="60" t="str">
        <f t="shared" si="998"/>
        <v/>
      </c>
      <c r="GP460" s="60" t="str">
        <f t="shared" si="998"/>
        <v/>
      </c>
      <c r="GQ460" s="60" t="str">
        <f t="shared" si="998"/>
        <v/>
      </c>
      <c r="GR460" s="60" t="str">
        <f t="shared" si="998"/>
        <v/>
      </c>
      <c r="GS460" s="60" t="str">
        <f t="shared" si="998"/>
        <v/>
      </c>
      <c r="GT460" s="60" t="str">
        <f t="shared" si="998"/>
        <v/>
      </c>
      <c r="GU460" s="60" t="str">
        <f t="shared" si="998"/>
        <v/>
      </c>
      <c r="GV460" s="60" t="str">
        <f t="shared" si="998"/>
        <v/>
      </c>
      <c r="GW460" s="60" t="str">
        <f t="shared" si="998"/>
        <v/>
      </c>
      <c r="GX460" s="60" t="str">
        <f t="shared" si="998"/>
        <v/>
      </c>
      <c r="GY460" s="60" t="str">
        <f t="shared" si="998"/>
        <v/>
      </c>
      <c r="GZ460" s="60" t="str">
        <f t="shared" ref="GZ460:HH460" si="1001">IF(GZ408="","",GZ408*1000)</f>
        <v/>
      </c>
      <c r="HA460" s="60" t="str">
        <f t="shared" si="1001"/>
        <v/>
      </c>
      <c r="HB460" s="60" t="str">
        <f t="shared" si="1001"/>
        <v/>
      </c>
      <c r="HC460" s="60" t="str">
        <f t="shared" si="1001"/>
        <v/>
      </c>
      <c r="HD460" s="60" t="str">
        <f t="shared" si="1001"/>
        <v/>
      </c>
      <c r="HE460" s="60" t="str">
        <f t="shared" si="1001"/>
        <v/>
      </c>
      <c r="HF460" s="60" t="str">
        <f t="shared" si="1001"/>
        <v/>
      </c>
      <c r="HG460" s="60" t="str">
        <f t="shared" si="1001"/>
        <v/>
      </c>
      <c r="HH460" s="60" t="str">
        <f t="shared" si="1001"/>
        <v/>
      </c>
      <c r="HI460" s="834" t="str">
        <f t="shared" si="937"/>
        <v/>
      </c>
    </row>
    <row r="461" spans="1:217" s="60" customFormat="1" x14ac:dyDescent="0.25">
      <c r="A461" s="840" t="s">
        <v>728</v>
      </c>
      <c r="B461" s="658"/>
      <c r="C461" s="937" t="str">
        <f t="shared" si="905"/>
        <v/>
      </c>
      <c r="D461" s="94" t="str">
        <f t="shared" si="981"/>
        <v/>
      </c>
      <c r="E461" s="94" t="str">
        <f t="shared" si="981"/>
        <v/>
      </c>
      <c r="F461" s="94" t="str">
        <f t="shared" si="981"/>
        <v/>
      </c>
      <c r="G461" s="94" t="str">
        <f t="shared" si="981"/>
        <v/>
      </c>
      <c r="H461" s="94" t="str">
        <f t="shared" si="981"/>
        <v/>
      </c>
      <c r="I461" s="94" t="str">
        <f t="shared" si="981"/>
        <v/>
      </c>
      <c r="J461" s="834" t="str">
        <f t="shared" si="981"/>
        <v/>
      </c>
      <c r="K461" s="94" t="str">
        <f t="shared" si="981"/>
        <v/>
      </c>
      <c r="L461" s="94" t="str">
        <f t="shared" si="981"/>
        <v/>
      </c>
      <c r="M461" s="94" t="str">
        <f t="shared" si="981"/>
        <v/>
      </c>
      <c r="N461" s="94" t="str">
        <f t="shared" si="981"/>
        <v/>
      </c>
      <c r="O461" s="94" t="str">
        <f t="shared" si="981"/>
        <v/>
      </c>
      <c r="P461" s="94" t="str">
        <f t="shared" si="981"/>
        <v/>
      </c>
      <c r="Q461" s="94" t="str">
        <f t="shared" si="981"/>
        <v/>
      </c>
      <c r="R461" s="94" t="str">
        <f t="shared" si="981"/>
        <v/>
      </c>
      <c r="S461" s="94" t="str">
        <f t="shared" si="981"/>
        <v/>
      </c>
      <c r="T461" s="1070" t="str">
        <f t="shared" si="981"/>
        <v/>
      </c>
      <c r="U461" s="94"/>
      <c r="V461" s="94"/>
      <c r="W461" s="94"/>
      <c r="X461" s="94"/>
      <c r="Y461" s="94"/>
      <c r="AF461" s="94"/>
      <c r="AG461" s="94"/>
      <c r="AH461" s="94"/>
      <c r="AI461" s="937" t="str">
        <f t="shared" si="981"/>
        <v/>
      </c>
      <c r="AJ461" s="834" t="str">
        <f t="shared" si="981"/>
        <v/>
      </c>
      <c r="AK461" s="834" t="str">
        <f t="shared" si="981"/>
        <v/>
      </c>
      <c r="AL461" s="834" t="str">
        <f t="shared" si="981"/>
        <v/>
      </c>
      <c r="AM461" s="834" t="str">
        <f t="shared" si="981"/>
        <v/>
      </c>
      <c r="AN461" s="1095" t="str">
        <f t="shared" si="981"/>
        <v/>
      </c>
      <c r="AO461" s="834"/>
      <c r="AP461" s="834"/>
      <c r="AQ461" s="834"/>
      <c r="AR461" s="834"/>
      <c r="AS461" s="834"/>
      <c r="AT461" s="93" t="str">
        <f t="shared" si="981"/>
        <v/>
      </c>
      <c r="AU461" s="94" t="str">
        <f t="shared" si="981"/>
        <v/>
      </c>
      <c r="AV461" s="94" t="str">
        <f t="shared" si="981"/>
        <v/>
      </c>
      <c r="AW461" s="94" t="str">
        <f t="shared" si="981"/>
        <v/>
      </c>
      <c r="AX461" s="94" t="str">
        <f t="shared" si="981"/>
        <v/>
      </c>
      <c r="AY461" s="94" t="str">
        <f t="shared" si="981"/>
        <v/>
      </c>
      <c r="AZ461" s="94" t="str">
        <f t="shared" si="981"/>
        <v/>
      </c>
      <c r="BA461" s="94" t="str">
        <f t="shared" si="981"/>
        <v/>
      </c>
      <c r="BB461" s="1070" t="str">
        <f t="shared" si="981"/>
        <v/>
      </c>
      <c r="BC461" s="94"/>
      <c r="BD461" s="94"/>
      <c r="BE461" s="94"/>
      <c r="BF461" s="94"/>
      <c r="BG461" s="94"/>
      <c r="BH461" s="93" t="str">
        <f t="shared" si="981"/>
        <v/>
      </c>
      <c r="BI461" s="94" t="str">
        <f t="shared" si="981"/>
        <v/>
      </c>
      <c r="BJ461" s="94" t="str">
        <f t="shared" si="981"/>
        <v/>
      </c>
      <c r="BK461" s="94" t="str">
        <f t="shared" si="981"/>
        <v/>
      </c>
      <c r="BL461" s="94" t="str">
        <f t="shared" ref="BL461:CV461" si="1002">IF(BL409="","",BL409*1000)</f>
        <v/>
      </c>
      <c r="BM461" s="94" t="str">
        <f t="shared" si="1002"/>
        <v/>
      </c>
      <c r="BN461" s="1226" t="str">
        <f t="shared" si="1002"/>
        <v/>
      </c>
      <c r="BO461" s="858"/>
      <c r="BP461" s="858"/>
      <c r="BQ461" s="858"/>
      <c r="BR461" s="858"/>
      <c r="BS461" s="1173"/>
      <c r="BT461" s="858"/>
      <c r="BU461" s="858"/>
      <c r="BV461" s="858"/>
      <c r="BW461" s="858"/>
      <c r="BX461" s="858"/>
      <c r="BY461" s="937" t="str">
        <f t="shared" si="1002"/>
        <v/>
      </c>
      <c r="BZ461" s="94" t="str">
        <f t="shared" si="1002"/>
        <v/>
      </c>
      <c r="CA461" s="94" t="str">
        <f t="shared" si="1002"/>
        <v/>
      </c>
      <c r="CB461" s="94" t="str">
        <f t="shared" si="1002"/>
        <v/>
      </c>
      <c r="CC461" s="1070" t="str">
        <f t="shared" si="1002"/>
        <v/>
      </c>
      <c r="CD461" s="94"/>
      <c r="CE461" s="94"/>
      <c r="CF461" s="94"/>
      <c r="CG461" s="94"/>
      <c r="CH461" s="94"/>
      <c r="CI461" s="94"/>
      <c r="CJ461" s="94"/>
      <c r="CK461" s="93" t="str">
        <f t="shared" si="1002"/>
        <v/>
      </c>
      <c r="CL461" s="94" t="str">
        <f t="shared" si="1002"/>
        <v/>
      </c>
      <c r="CM461" s="94" t="str">
        <f t="shared" si="1002"/>
        <v/>
      </c>
      <c r="CN461" s="94" t="str">
        <f t="shared" si="1002"/>
        <v/>
      </c>
      <c r="CO461" s="1070" t="str">
        <f t="shared" si="1002"/>
        <v/>
      </c>
      <c r="CP461" s="94"/>
      <c r="CQ461" s="94"/>
      <c r="CR461" s="94"/>
      <c r="CS461" s="94"/>
      <c r="CT461" s="94"/>
      <c r="CU461" s="93" t="str">
        <f t="shared" si="1002"/>
        <v/>
      </c>
      <c r="CV461" s="94" t="str">
        <f t="shared" si="1002"/>
        <v/>
      </c>
      <c r="CW461" s="94" t="str">
        <f t="shared" si="983"/>
        <v/>
      </c>
      <c r="CX461" s="1070" t="str">
        <f t="shared" si="983"/>
        <v/>
      </c>
      <c r="DD461" s="979"/>
      <c r="DE461" s="858"/>
      <c r="DF461" s="858"/>
      <c r="DG461" s="858"/>
      <c r="DH461" s="858"/>
      <c r="DI461" s="858"/>
      <c r="DJ461" s="858"/>
      <c r="DK461" s="858"/>
      <c r="DL461" s="1120"/>
      <c r="DM461" s="858"/>
      <c r="DN461" s="858"/>
      <c r="DO461" s="858"/>
      <c r="DP461" s="858"/>
      <c r="DQ461" s="858"/>
      <c r="DR461" s="1006"/>
      <c r="DS461" s="858"/>
      <c r="DT461" s="858"/>
      <c r="DU461" s="858"/>
      <c r="DV461" s="858"/>
      <c r="DW461" s="858"/>
      <c r="DX461" s="1120"/>
      <c r="DY461" s="858"/>
      <c r="DZ461" s="858"/>
      <c r="EA461" s="858"/>
      <c r="EB461" s="858"/>
      <c r="EC461" s="858"/>
      <c r="ED461" s="93" t="str">
        <f t="shared" si="931"/>
        <v/>
      </c>
      <c r="EE461" s="858"/>
      <c r="EF461" s="858"/>
      <c r="EG461" s="858"/>
      <c r="EH461" s="858"/>
      <c r="EI461" s="858"/>
      <c r="EJ461" s="858"/>
      <c r="EK461" s="858"/>
      <c r="EL461" s="1120"/>
      <c r="EM461" s="858"/>
      <c r="EN461" s="858"/>
      <c r="ER461" s="1253"/>
      <c r="ES461" s="93" t="str">
        <f t="shared" si="984"/>
        <v/>
      </c>
      <c r="ET461" s="94" t="str">
        <f t="shared" si="984"/>
        <v/>
      </c>
      <c r="EU461" s="94" t="str">
        <f t="shared" si="984"/>
        <v/>
      </c>
      <c r="EV461" s="94"/>
      <c r="EW461" s="1131"/>
      <c r="EX461" s="840" t="s">
        <v>728</v>
      </c>
      <c r="EY461" s="111" t="str">
        <f t="shared" ref="EY461" si="1003">IF(EY409="","",EY409*1000)</f>
        <v/>
      </c>
      <c r="EZ461" s="111" t="str">
        <f t="shared" ref="EZ461:GY461" si="1004">IF(EZ409="","",EZ409*1000)</f>
        <v/>
      </c>
      <c r="FA461" s="111" t="str">
        <f t="shared" si="1004"/>
        <v/>
      </c>
      <c r="FB461" s="111" t="str">
        <f t="shared" si="1004"/>
        <v/>
      </c>
      <c r="FC461" s="111" t="str">
        <f t="shared" si="1004"/>
        <v/>
      </c>
      <c r="FD461" s="111" t="str">
        <f t="shared" si="1004"/>
        <v/>
      </c>
      <c r="FE461" s="111" t="str">
        <f t="shared" si="1004"/>
        <v/>
      </c>
      <c r="FF461" s="111" t="str">
        <f t="shared" si="1004"/>
        <v/>
      </c>
      <c r="FG461" s="111" t="str">
        <f t="shared" si="1004"/>
        <v/>
      </c>
      <c r="FH461" s="111" t="str">
        <f t="shared" si="1004"/>
        <v/>
      </c>
      <c r="FI461" s="111" t="str">
        <f t="shared" si="1004"/>
        <v/>
      </c>
      <c r="FJ461" s="111" t="str">
        <f t="shared" si="1004"/>
        <v/>
      </c>
      <c r="FK461" s="111" t="str">
        <f t="shared" si="1004"/>
        <v/>
      </c>
      <c r="FL461" s="111" t="str">
        <f t="shared" si="1004"/>
        <v/>
      </c>
      <c r="FM461" s="111" t="str">
        <f t="shared" si="1004"/>
        <v/>
      </c>
      <c r="FN461" s="111" t="str">
        <f t="shared" si="1004"/>
        <v/>
      </c>
      <c r="FO461" s="111" t="str">
        <f t="shared" si="1004"/>
        <v/>
      </c>
      <c r="FP461" s="111" t="str">
        <f t="shared" ref="FP461:FQ461" si="1005">IF(FP409="","",FP409*1000)</f>
        <v/>
      </c>
      <c r="FQ461" s="1387" t="str">
        <f t="shared" si="1005"/>
        <v/>
      </c>
      <c r="FR461" s="834" t="str">
        <f t="shared" ref="FR461:GL461" si="1006">IF(FR409="","",FR409*1000)</f>
        <v/>
      </c>
      <c r="FS461" s="834" t="str">
        <f t="shared" si="1006"/>
        <v/>
      </c>
      <c r="FT461" s="834" t="str">
        <f t="shared" si="1006"/>
        <v/>
      </c>
      <c r="FU461" s="834" t="str">
        <f t="shared" si="1006"/>
        <v/>
      </c>
      <c r="FV461" s="834" t="str">
        <f t="shared" si="1006"/>
        <v/>
      </c>
      <c r="FW461" s="834" t="str">
        <f t="shared" si="1006"/>
        <v/>
      </c>
      <c r="FX461" s="834" t="str">
        <f t="shared" si="1006"/>
        <v/>
      </c>
      <c r="FY461" s="834" t="str">
        <f t="shared" si="1006"/>
        <v/>
      </c>
      <c r="FZ461" s="834" t="str">
        <f t="shared" si="1006"/>
        <v/>
      </c>
      <c r="GA461" s="834" t="str">
        <f t="shared" si="1006"/>
        <v/>
      </c>
      <c r="GB461" s="834" t="str">
        <f t="shared" si="1006"/>
        <v/>
      </c>
      <c r="GC461" s="834" t="str">
        <f t="shared" si="1006"/>
        <v/>
      </c>
      <c r="GD461" s="834" t="str">
        <f t="shared" si="1006"/>
        <v/>
      </c>
      <c r="GE461" s="834" t="str">
        <f t="shared" si="1006"/>
        <v/>
      </c>
      <c r="GF461" s="834" t="str">
        <f t="shared" si="1006"/>
        <v/>
      </c>
      <c r="GG461" s="834" t="str">
        <f t="shared" si="1006"/>
        <v/>
      </c>
      <c r="GH461" s="834" t="str">
        <f t="shared" si="1006"/>
        <v/>
      </c>
      <c r="GI461" s="834" t="str">
        <f t="shared" si="1006"/>
        <v/>
      </c>
      <c r="GJ461" s="834" t="str">
        <f t="shared" si="1006"/>
        <v/>
      </c>
      <c r="GK461" s="834" t="str">
        <f t="shared" si="1006"/>
        <v/>
      </c>
      <c r="GL461" s="834" t="str">
        <f t="shared" si="1006"/>
        <v/>
      </c>
      <c r="GM461" s="59" t="str">
        <f t="shared" si="1004"/>
        <v/>
      </c>
      <c r="GN461" s="60" t="str">
        <f t="shared" si="1004"/>
        <v/>
      </c>
      <c r="GO461" s="60" t="str">
        <f t="shared" si="1004"/>
        <v/>
      </c>
      <c r="GP461" s="60" t="str">
        <f t="shared" si="1004"/>
        <v/>
      </c>
      <c r="GQ461" s="60" t="str">
        <f t="shared" si="1004"/>
        <v/>
      </c>
      <c r="GR461" s="60" t="str">
        <f t="shared" si="1004"/>
        <v/>
      </c>
      <c r="GS461" s="60" t="str">
        <f t="shared" si="1004"/>
        <v/>
      </c>
      <c r="GT461" s="60" t="str">
        <f t="shared" si="1004"/>
        <v/>
      </c>
      <c r="GU461" s="60" t="str">
        <f t="shared" si="1004"/>
        <v/>
      </c>
      <c r="GV461" s="60" t="str">
        <f t="shared" si="1004"/>
        <v/>
      </c>
      <c r="GW461" s="60" t="str">
        <f t="shared" si="1004"/>
        <v/>
      </c>
      <c r="GX461" s="60" t="str">
        <f t="shared" si="1004"/>
        <v/>
      </c>
      <c r="GY461" s="60" t="str">
        <f t="shared" si="1004"/>
        <v/>
      </c>
      <c r="GZ461" s="60" t="str">
        <f t="shared" ref="GZ461:HH461" si="1007">IF(GZ409="","",GZ409*1000)</f>
        <v/>
      </c>
      <c r="HA461" s="60" t="str">
        <f t="shared" si="1007"/>
        <v/>
      </c>
      <c r="HB461" s="60" t="str">
        <f t="shared" si="1007"/>
        <v/>
      </c>
      <c r="HC461" s="60" t="str">
        <f t="shared" si="1007"/>
        <v/>
      </c>
      <c r="HD461" s="60" t="str">
        <f t="shared" si="1007"/>
        <v/>
      </c>
      <c r="HE461" s="60" t="str">
        <f t="shared" si="1007"/>
        <v/>
      </c>
      <c r="HF461" s="60" t="str">
        <f t="shared" si="1007"/>
        <v/>
      </c>
      <c r="HG461" s="60" t="str">
        <f t="shared" si="1007"/>
        <v/>
      </c>
      <c r="HH461" s="60" t="str">
        <f t="shared" si="1007"/>
        <v/>
      </c>
      <c r="HI461" s="834" t="str">
        <f t="shared" si="937"/>
        <v/>
      </c>
    </row>
    <row r="462" spans="1:217" s="60" customFormat="1" x14ac:dyDescent="0.25">
      <c r="A462" s="197" t="s">
        <v>729</v>
      </c>
      <c r="B462" s="658"/>
      <c r="C462" s="937">
        <f t="shared" si="905"/>
        <v>0.23661422289965817</v>
      </c>
      <c r="D462" s="94" t="str">
        <f t="shared" si="981"/>
        <v/>
      </c>
      <c r="E462" s="94">
        <f t="shared" si="981"/>
        <v>0.6592702681876802</v>
      </c>
      <c r="F462" s="94">
        <f t="shared" si="981"/>
        <v>0.9513611672573683</v>
      </c>
      <c r="G462" s="94">
        <f t="shared" si="981"/>
        <v>0.34024403971448341</v>
      </c>
      <c r="H462" s="94">
        <f t="shared" si="981"/>
        <v>0.44791334594081456</v>
      </c>
      <c r="I462" s="94">
        <f t="shared" si="981"/>
        <v>0.59335850308378235</v>
      </c>
      <c r="J462" s="834">
        <f t="shared" si="981"/>
        <v>0.45490213708313554</v>
      </c>
      <c r="K462" s="94">
        <f t="shared" si="981"/>
        <v>0.7420589603741472</v>
      </c>
      <c r="L462" s="94">
        <f t="shared" si="981"/>
        <v>0.48728729138191879</v>
      </c>
      <c r="M462" s="94">
        <f t="shared" si="981"/>
        <v>0.41104646473155093</v>
      </c>
      <c r="N462" s="94">
        <f t="shared" si="981"/>
        <v>0.7928386451362357</v>
      </c>
      <c r="O462" s="94">
        <f t="shared" si="981"/>
        <v>0.57224266005450997</v>
      </c>
      <c r="P462" s="94">
        <f t="shared" si="981"/>
        <v>0.577857919546237</v>
      </c>
      <c r="Q462" s="94">
        <f t="shared" si="981"/>
        <v>0.37988208197623918</v>
      </c>
      <c r="R462" s="94">
        <f t="shared" si="981"/>
        <v>0.39218503666930227</v>
      </c>
      <c r="S462" s="94">
        <f t="shared" si="981"/>
        <v>0.75354287527984321</v>
      </c>
      <c r="T462" s="1070">
        <f t="shared" si="981"/>
        <v>0.6768281429312144</v>
      </c>
      <c r="U462" s="94"/>
      <c r="V462" s="94"/>
      <c r="W462" s="94"/>
      <c r="X462" s="94"/>
      <c r="Y462" s="94"/>
      <c r="AF462" s="94"/>
      <c r="AG462" s="94"/>
      <c r="AH462" s="94"/>
      <c r="AI462" s="937">
        <f t="shared" si="981"/>
        <v>-2.2764387827041405E-2</v>
      </c>
      <c r="AJ462" s="834">
        <f t="shared" si="981"/>
        <v>-1.5265492140316902E-2</v>
      </c>
      <c r="AK462" s="834">
        <f t="shared" si="981"/>
        <v>-2.3022335615236322E-2</v>
      </c>
      <c r="AL462" s="834">
        <f t="shared" si="981"/>
        <v>-2.6108561999497269E-2</v>
      </c>
      <c r="AM462" s="834">
        <f t="shared" si="981"/>
        <v>-2.4475655190604385E-2</v>
      </c>
      <c r="AN462" s="1095">
        <f t="shared" si="981"/>
        <v>-2.3696618893515944E-2</v>
      </c>
      <c r="AO462" s="834"/>
      <c r="AP462" s="834"/>
      <c r="AQ462" s="834"/>
      <c r="AR462" s="834"/>
      <c r="AS462" s="834"/>
      <c r="AT462" s="93">
        <f t="shared" si="981"/>
        <v>1.2629231437704755</v>
      </c>
      <c r="AU462" s="94">
        <f t="shared" si="981"/>
        <v>0.97246627807380059</v>
      </c>
      <c r="AV462" s="94">
        <f t="shared" si="981"/>
        <v>0.67528719875866061</v>
      </c>
      <c r="AW462" s="94">
        <f t="shared" si="981"/>
        <v>0.96458968825144042</v>
      </c>
      <c r="AX462" s="94">
        <f t="shared" si="981"/>
        <v>0.63792041834964608</v>
      </c>
      <c r="AY462" s="94">
        <f t="shared" si="981"/>
        <v>0.51280551221667936</v>
      </c>
      <c r="AZ462" s="94">
        <f t="shared" si="981"/>
        <v>0.93906148838287484</v>
      </c>
      <c r="BA462" s="94">
        <f t="shared" si="981"/>
        <v>1.158727409354311</v>
      </c>
      <c r="BB462" s="1070">
        <f t="shared" si="981"/>
        <v>0</v>
      </c>
      <c r="BC462" s="94"/>
      <c r="BD462" s="94"/>
      <c r="BE462" s="94"/>
      <c r="BF462" s="94"/>
      <c r="BG462" s="94"/>
      <c r="BH462" s="93">
        <f t="shared" si="981"/>
        <v>2.0742760164418037</v>
      </c>
      <c r="BI462" s="94">
        <f t="shared" si="981"/>
        <v>0.68105360029534323</v>
      </c>
      <c r="BJ462" s="94">
        <f t="shared" si="981"/>
        <v>0.48172028323925042</v>
      </c>
      <c r="BK462" s="94">
        <f t="shared" si="981"/>
        <v>0.5573727502604191</v>
      </c>
      <c r="BL462" s="94">
        <f t="shared" ref="BL462:CV462" si="1008">IF(BL410="","",BL410*1000)</f>
        <v>0.99029108996215265</v>
      </c>
      <c r="BM462" s="94">
        <f t="shared" si="1008"/>
        <v>3.1449106281137666</v>
      </c>
      <c r="BN462" s="1226">
        <f t="shared" si="1008"/>
        <v>1.0362947589225804</v>
      </c>
      <c r="BO462" s="858"/>
      <c r="BP462" s="858"/>
      <c r="BQ462" s="858"/>
      <c r="BR462" s="858"/>
      <c r="BS462" s="1173"/>
      <c r="BT462" s="858"/>
      <c r="BU462" s="858"/>
      <c r="BV462" s="858"/>
      <c r="BW462" s="858"/>
      <c r="BX462" s="858"/>
      <c r="BY462" s="937">
        <f t="shared" si="1008"/>
        <v>1.0169795423392873</v>
      </c>
      <c r="BZ462" s="94">
        <f t="shared" si="1008"/>
        <v>1.019126967778998</v>
      </c>
      <c r="CA462" s="94">
        <f t="shared" si="1008"/>
        <v>0.8683370164474461</v>
      </c>
      <c r="CB462" s="94">
        <f t="shared" si="1008"/>
        <v>0.77580830515770982</v>
      </c>
      <c r="CC462" s="1070">
        <f t="shared" si="1008"/>
        <v>1.1332198784414758</v>
      </c>
      <c r="CD462" s="94"/>
      <c r="CE462" s="94"/>
      <c r="CF462" s="94"/>
      <c r="CG462" s="94"/>
      <c r="CH462" s="94"/>
      <c r="CI462" s="94"/>
      <c r="CJ462" s="94"/>
      <c r="CK462" s="93">
        <f t="shared" si="1008"/>
        <v>-0.1154909915321579</v>
      </c>
      <c r="CL462" s="94">
        <f t="shared" si="1008"/>
        <v>0.20959138879280459</v>
      </c>
      <c r="CM462" s="94">
        <f t="shared" si="1008"/>
        <v>-6.2840978898388189E-2</v>
      </c>
      <c r="CN462" s="94">
        <f t="shared" si="1008"/>
        <v>-4.6244773810671805E-3</v>
      </c>
      <c r="CO462" s="1070">
        <f t="shared" si="1008"/>
        <v>-7.4941209355589955E-2</v>
      </c>
      <c r="CP462" s="94"/>
      <c r="CQ462" s="94"/>
      <c r="CR462" s="94"/>
      <c r="CS462" s="94"/>
      <c r="CT462" s="94"/>
      <c r="CU462" s="93">
        <f t="shared" si="1008"/>
        <v>3.2645900717990353</v>
      </c>
      <c r="CV462" s="94">
        <f t="shared" si="1008"/>
        <v>6.0367777032478441E-2</v>
      </c>
      <c r="CW462" s="94">
        <f t="shared" si="983"/>
        <v>4.4647147427604725</v>
      </c>
      <c r="CX462" s="1070">
        <f t="shared" si="983"/>
        <v>2.218897917386371</v>
      </c>
      <c r="DD462" s="979"/>
      <c r="DE462" s="858"/>
      <c r="DF462" s="858"/>
      <c r="DG462" s="858"/>
      <c r="DH462" s="858"/>
      <c r="DI462" s="858"/>
      <c r="DJ462" s="858"/>
      <c r="DK462" s="858"/>
      <c r="DL462" s="1120"/>
      <c r="DM462" s="858"/>
      <c r="DN462" s="858"/>
      <c r="DO462" s="858"/>
      <c r="DP462" s="858"/>
      <c r="DQ462" s="858"/>
      <c r="DR462" s="1006"/>
      <c r="DS462" s="858"/>
      <c r="DT462" s="858"/>
      <c r="DU462" s="858"/>
      <c r="DV462" s="858"/>
      <c r="DW462" s="858"/>
      <c r="DX462" s="1120"/>
      <c r="DY462" s="858"/>
      <c r="DZ462" s="858"/>
      <c r="EA462" s="858"/>
      <c r="EB462" s="858"/>
      <c r="EC462" s="858"/>
      <c r="ED462" s="93">
        <f t="shared" si="931"/>
        <v>1.0486947520804606</v>
      </c>
      <c r="EE462" s="858"/>
      <c r="EF462" s="858"/>
      <c r="EG462" s="858"/>
      <c r="EH462" s="858"/>
      <c r="EI462" s="858"/>
      <c r="EJ462" s="858"/>
      <c r="EK462" s="858"/>
      <c r="EL462" s="1120"/>
      <c r="EM462" s="858"/>
      <c r="EN462" s="858"/>
      <c r="ER462" s="1253"/>
      <c r="ES462" s="93">
        <f t="shared" si="984"/>
        <v>0.73344132259237038</v>
      </c>
      <c r="ET462" s="94">
        <f t="shared" si="984"/>
        <v>1.2687278866950269</v>
      </c>
      <c r="EU462" s="94">
        <f t="shared" si="984"/>
        <v>0.11930793496387469</v>
      </c>
      <c r="EV462" s="94"/>
      <c r="EW462" s="1131"/>
      <c r="EX462" s="197" t="s">
        <v>729</v>
      </c>
      <c r="EY462" s="111">
        <f t="shared" ref="EY462" si="1009">IF(EY410="","",EY410*1000)</f>
        <v>0.56887582441160633</v>
      </c>
      <c r="EZ462" s="111">
        <f t="shared" ref="EZ462:GY462" si="1010">IF(EZ410="","",EZ410*1000)</f>
        <v>0.93965445431537664</v>
      </c>
      <c r="FA462" s="111">
        <f t="shared" si="1010"/>
        <v>0.32556941996915717</v>
      </c>
      <c r="FB462" s="111">
        <f t="shared" si="1010"/>
        <v>1.3023415184997993</v>
      </c>
      <c r="FC462" s="111">
        <f t="shared" si="1010"/>
        <v>0.21378465765641658</v>
      </c>
      <c r="FD462" s="111">
        <f t="shared" si="1010"/>
        <v>0.34666153296400803</v>
      </c>
      <c r="FE462" s="111">
        <f t="shared" si="1010"/>
        <v>2.4696331099740552</v>
      </c>
      <c r="FF462" s="111">
        <f t="shared" si="1010"/>
        <v>0.40204748977776739</v>
      </c>
      <c r="FG462" s="111">
        <f t="shared" si="1010"/>
        <v>0.19226721242304404</v>
      </c>
      <c r="FH462" s="111">
        <f t="shared" si="1010"/>
        <v>0.48238839918663301</v>
      </c>
      <c r="FI462" s="111">
        <f t="shared" si="1010"/>
        <v>0.37147266562737297</v>
      </c>
      <c r="FJ462" s="111">
        <f t="shared" si="1010"/>
        <v>0.26702966487048829</v>
      </c>
      <c r="FK462" s="111">
        <f t="shared" si="1010"/>
        <v>0.42164872246283591</v>
      </c>
      <c r="FL462" s="111">
        <f t="shared" si="1010"/>
        <v>-1.8612543912284039E-2</v>
      </c>
      <c r="FM462" s="111">
        <f t="shared" si="1010"/>
        <v>0.24117357669021641</v>
      </c>
      <c r="FN462" s="111">
        <f t="shared" si="1010"/>
        <v>0.31445993790075383</v>
      </c>
      <c r="FO462" s="111">
        <f t="shared" si="1010"/>
        <v>0.35483640656289506</v>
      </c>
      <c r="FP462" s="111" t="str">
        <f t="shared" ref="FP462:FQ462" si="1011">IF(FP410="","",FP410*1000)</f>
        <v/>
      </c>
      <c r="FQ462" s="1387" t="str">
        <f t="shared" si="1011"/>
        <v/>
      </c>
      <c r="FR462" s="834" t="str">
        <f t="shared" ref="FR462:GL462" si="1012">IF(FR410="","",FR410*1000)</f>
        <v/>
      </c>
      <c r="FS462" s="834" t="str">
        <f t="shared" si="1012"/>
        <v/>
      </c>
      <c r="FT462" s="834" t="str">
        <f t="shared" si="1012"/>
        <v/>
      </c>
      <c r="FU462" s="834" t="str">
        <f t="shared" si="1012"/>
        <v/>
      </c>
      <c r="FV462" s="834" t="str">
        <f t="shared" si="1012"/>
        <v/>
      </c>
      <c r="FW462" s="834" t="str">
        <f t="shared" si="1012"/>
        <v/>
      </c>
      <c r="FX462" s="834" t="str">
        <f t="shared" si="1012"/>
        <v/>
      </c>
      <c r="FY462" s="834" t="str">
        <f t="shared" si="1012"/>
        <v/>
      </c>
      <c r="FZ462" s="834" t="str">
        <f t="shared" si="1012"/>
        <v/>
      </c>
      <c r="GA462" s="834" t="str">
        <f t="shared" si="1012"/>
        <v/>
      </c>
      <c r="GB462" s="834" t="str">
        <f t="shared" si="1012"/>
        <v/>
      </c>
      <c r="GC462" s="834" t="str">
        <f t="shared" si="1012"/>
        <v/>
      </c>
      <c r="GD462" s="834" t="str">
        <f t="shared" si="1012"/>
        <v/>
      </c>
      <c r="GE462" s="834" t="str">
        <f t="shared" si="1012"/>
        <v/>
      </c>
      <c r="GF462" s="834" t="str">
        <f t="shared" si="1012"/>
        <v/>
      </c>
      <c r="GG462" s="834" t="str">
        <f t="shared" si="1012"/>
        <v/>
      </c>
      <c r="GH462" s="834" t="str">
        <f t="shared" si="1012"/>
        <v/>
      </c>
      <c r="GI462" s="834" t="str">
        <f t="shared" si="1012"/>
        <v/>
      </c>
      <c r="GJ462" s="834" t="str">
        <f t="shared" si="1012"/>
        <v/>
      </c>
      <c r="GK462" s="834" t="str">
        <f t="shared" si="1012"/>
        <v/>
      </c>
      <c r="GL462" s="834" t="str">
        <f t="shared" si="1012"/>
        <v/>
      </c>
      <c r="GM462" s="59">
        <f t="shared" si="1010"/>
        <v>0.97279732864105017</v>
      </c>
      <c r="GN462" s="60">
        <f t="shared" si="1010"/>
        <v>0.76477308276552658</v>
      </c>
      <c r="GO462" s="60">
        <f t="shared" si="1010"/>
        <v>1.4245251968804151</v>
      </c>
      <c r="GP462" s="60">
        <f t="shared" si="1010"/>
        <v>0.36317463958210849</v>
      </c>
      <c r="GQ462" s="60">
        <f t="shared" si="1010"/>
        <v>0.75118741811789336</v>
      </c>
      <c r="GR462" s="60">
        <f t="shared" si="1010"/>
        <v>1.2079386853525174</v>
      </c>
      <c r="GS462" s="60">
        <f t="shared" si="1010"/>
        <v>1.5251940871576704</v>
      </c>
      <c r="GT462" s="60">
        <f t="shared" si="1010"/>
        <v>0.92582319699805227</v>
      </c>
      <c r="GU462" s="60">
        <f t="shared" si="1010"/>
        <v>1.5482282190440908</v>
      </c>
      <c r="GV462" s="60">
        <f t="shared" si="1010"/>
        <v>0.56657169578783528</v>
      </c>
      <c r="GW462" s="60">
        <f t="shared" si="1010"/>
        <v>0.78378239280428508</v>
      </c>
      <c r="GX462" s="60">
        <f t="shared" si="1010"/>
        <v>1.0701857658281018</v>
      </c>
      <c r="GY462" s="60">
        <f t="shared" si="1010"/>
        <v>1.1320998438152325</v>
      </c>
      <c r="GZ462" s="60" t="e">
        <f t="shared" ref="GZ462:HH462" si="1013">IF(GZ410="","",GZ410*1000)</f>
        <v>#DIV/0!</v>
      </c>
      <c r="HA462" s="60">
        <f t="shared" si="1013"/>
        <v>1.1981427375600862</v>
      </c>
      <c r="HB462" s="60">
        <f t="shared" si="1013"/>
        <v>0.62316604856665014</v>
      </c>
      <c r="HC462" s="60">
        <f t="shared" si="1013"/>
        <v>0.5982902877233256</v>
      </c>
      <c r="HD462" s="60">
        <f t="shared" si="1013"/>
        <v>0.73291438227817496</v>
      </c>
      <c r="HE462" s="60">
        <f t="shared" si="1013"/>
        <v>0.54588180901053784</v>
      </c>
      <c r="HF462" s="60">
        <f t="shared" si="1013"/>
        <v>0.25141634918581574</v>
      </c>
      <c r="HG462" s="60" t="e">
        <f t="shared" si="1013"/>
        <v>#DIV/0!</v>
      </c>
      <c r="HH462" s="60" t="e">
        <f t="shared" si="1013"/>
        <v>#DIV/0!</v>
      </c>
      <c r="HI462" s="834" t="str">
        <f t="shared" si="937"/>
        <v/>
      </c>
    </row>
    <row r="463" spans="1:217" s="60" customFormat="1" x14ac:dyDescent="0.25">
      <c r="A463" s="197" t="s">
        <v>730</v>
      </c>
      <c r="B463" s="658"/>
      <c r="C463" s="937" t="str">
        <f t="shared" si="905"/>
        <v/>
      </c>
      <c r="D463" s="94">
        <f t="shared" si="981"/>
        <v>0.40387931088199741</v>
      </c>
      <c r="E463" s="94">
        <f t="shared" si="981"/>
        <v>0.65372348644697764</v>
      </c>
      <c r="F463" s="94">
        <f t="shared" si="981"/>
        <v>0.97547324875805885</v>
      </c>
      <c r="G463" s="94">
        <f t="shared" si="981"/>
        <v>0.32024789133512743</v>
      </c>
      <c r="H463" s="94">
        <f t="shared" si="981"/>
        <v>0.4577883095929734</v>
      </c>
      <c r="I463" s="94">
        <f t="shared" si="981"/>
        <v>0.53040540528709912</v>
      </c>
      <c r="J463" s="834">
        <f t="shared" si="981"/>
        <v>0.34808654713453474</v>
      </c>
      <c r="K463" s="94">
        <f t="shared" si="981"/>
        <v>0.6301859731430326</v>
      </c>
      <c r="L463" s="94">
        <f t="shared" si="981"/>
        <v>0.36602290746117694</v>
      </c>
      <c r="M463" s="94">
        <f t="shared" si="981"/>
        <v>0.4825336408378611</v>
      </c>
      <c r="N463" s="94">
        <f t="shared" si="981"/>
        <v>0.66704812540782998</v>
      </c>
      <c r="O463" s="94">
        <f t="shared" si="981"/>
        <v>0.57886190669587267</v>
      </c>
      <c r="P463" s="94">
        <f t="shared" si="981"/>
        <v>0.48284293424738267</v>
      </c>
      <c r="Q463" s="94">
        <f t="shared" si="981"/>
        <v>0.39064003621645149</v>
      </c>
      <c r="R463" s="94">
        <f t="shared" si="981"/>
        <v>0.45583847459389121</v>
      </c>
      <c r="S463" s="94">
        <f t="shared" si="981"/>
        <v>0.63628553075795191</v>
      </c>
      <c r="T463" s="1070">
        <f t="shared" si="981"/>
        <v>0.321036416155768</v>
      </c>
      <c r="U463" s="94"/>
      <c r="V463" s="94"/>
      <c r="W463" s="94"/>
      <c r="X463" s="94"/>
      <c r="Y463" s="94"/>
      <c r="AF463" s="94"/>
      <c r="AG463" s="94"/>
      <c r="AH463" s="94"/>
      <c r="AI463" s="937" t="str">
        <f t="shared" si="981"/>
        <v/>
      </c>
      <c r="AJ463" s="834" t="str">
        <f t="shared" si="981"/>
        <v/>
      </c>
      <c r="AK463" s="834" t="str">
        <f t="shared" si="981"/>
        <v/>
      </c>
      <c r="AL463" s="834" t="str">
        <f t="shared" si="981"/>
        <v/>
      </c>
      <c r="AM463" s="834" t="str">
        <f t="shared" si="981"/>
        <v/>
      </c>
      <c r="AN463" s="1095" t="str">
        <f t="shared" si="981"/>
        <v/>
      </c>
      <c r="AO463" s="834"/>
      <c r="AP463" s="834"/>
      <c r="AQ463" s="834"/>
      <c r="AR463" s="834"/>
      <c r="AS463" s="834"/>
      <c r="AT463" s="93">
        <f t="shared" si="981"/>
        <v>1.0943509474919952</v>
      </c>
      <c r="AU463" s="94">
        <f t="shared" si="981"/>
        <v>0.83582524300514693</v>
      </c>
      <c r="AV463" s="94">
        <f t="shared" si="981"/>
        <v>0.48068783901246992</v>
      </c>
      <c r="AW463" s="94">
        <f t="shared" si="981"/>
        <v>0.66681257393849025</v>
      </c>
      <c r="AX463" s="94">
        <f t="shared" si="981"/>
        <v>0.60094705043342322</v>
      </c>
      <c r="AY463" s="94">
        <f t="shared" si="981"/>
        <v>0.51254603567944812</v>
      </c>
      <c r="AZ463" s="94">
        <f t="shared" si="981"/>
        <v>0.66304155717425073</v>
      </c>
      <c r="BA463" s="94">
        <f t="shared" si="981"/>
        <v>0.76782333397366787</v>
      </c>
      <c r="BB463" s="1070">
        <f t="shared" si="981"/>
        <v>0</v>
      </c>
      <c r="BC463" s="94"/>
      <c r="BD463" s="94"/>
      <c r="BE463" s="94"/>
      <c r="BF463" s="94"/>
      <c r="BG463" s="94"/>
      <c r="BH463" s="93">
        <f t="shared" si="981"/>
        <v>1.7856339595648245</v>
      </c>
      <c r="BI463" s="94">
        <f t="shared" si="981"/>
        <v>0.64429564506287029</v>
      </c>
      <c r="BJ463" s="94">
        <f t="shared" si="981"/>
        <v>0.49279236426888634</v>
      </c>
      <c r="BK463" s="94">
        <f t="shared" si="981"/>
        <v>0.49219260545389876</v>
      </c>
      <c r="BL463" s="94">
        <f t="shared" ref="BL463:CV463" si="1014">IF(BL411="","",BL411*1000)</f>
        <v>6.9561513634233263</v>
      </c>
      <c r="BM463" s="94">
        <f t="shared" si="1014"/>
        <v>2.6454556086346139</v>
      </c>
      <c r="BN463" s="1226">
        <f t="shared" si="1014"/>
        <v>0.80346567535419167</v>
      </c>
      <c r="BO463" s="858"/>
      <c r="BP463" s="858"/>
      <c r="BQ463" s="858"/>
      <c r="BR463" s="858"/>
      <c r="BS463" s="1173"/>
      <c r="BT463" s="858"/>
      <c r="BU463" s="858"/>
      <c r="BV463" s="858"/>
      <c r="BW463" s="858"/>
      <c r="BX463" s="858"/>
      <c r="BY463" s="937">
        <f t="shared" si="1014"/>
        <v>0.78795750830737299</v>
      </c>
      <c r="BZ463" s="94">
        <f t="shared" si="1014"/>
        <v>0.59890148618065764</v>
      </c>
      <c r="CA463" s="94">
        <f t="shared" si="1014"/>
        <v>0.57701102781890701</v>
      </c>
      <c r="CB463" s="94">
        <f t="shared" si="1014"/>
        <v>0.52702929280160682</v>
      </c>
      <c r="CC463" s="1070">
        <f t="shared" si="1014"/>
        <v>1.0071529698790378</v>
      </c>
      <c r="CD463" s="94"/>
      <c r="CE463" s="94"/>
      <c r="CF463" s="94"/>
      <c r="CG463" s="94"/>
      <c r="CH463" s="94"/>
      <c r="CI463" s="94"/>
      <c r="CJ463" s="94"/>
      <c r="CK463" s="93">
        <f t="shared" si="1014"/>
        <v>5.9297623321375281E-2</v>
      </c>
      <c r="CL463" s="94">
        <f t="shared" si="1014"/>
        <v>0.21119220851575843</v>
      </c>
      <c r="CM463" s="94">
        <f t="shared" si="1014"/>
        <v>9.853432601565254E-2</v>
      </c>
      <c r="CN463" s="94">
        <f t="shared" si="1014"/>
        <v>0.12637885790038353</v>
      </c>
      <c r="CO463" s="1070">
        <f t="shared" si="1014"/>
        <v>0.11604589147635916</v>
      </c>
      <c r="CP463" s="94"/>
      <c r="CQ463" s="94"/>
      <c r="CR463" s="94"/>
      <c r="CS463" s="94"/>
      <c r="CT463" s="94"/>
      <c r="CU463" s="93">
        <f t="shared" si="1014"/>
        <v>3.4163561741645645</v>
      </c>
      <c r="CV463" s="94">
        <f t="shared" si="1014"/>
        <v>0.26352483132059623</v>
      </c>
      <c r="CW463" s="94">
        <f t="shared" si="983"/>
        <v>4.5850161405063252</v>
      </c>
      <c r="CX463" s="1070">
        <f t="shared" si="983"/>
        <v>2.3890344260281404</v>
      </c>
      <c r="DD463" s="979"/>
      <c r="DE463" s="858"/>
      <c r="DF463" s="858"/>
      <c r="DG463" s="858"/>
      <c r="DH463" s="858"/>
      <c r="DI463" s="858"/>
      <c r="DJ463" s="858"/>
      <c r="DK463" s="858"/>
      <c r="DL463" s="1120"/>
      <c r="DM463" s="858"/>
      <c r="DN463" s="858"/>
      <c r="DO463" s="858"/>
      <c r="DP463" s="858"/>
      <c r="DQ463" s="858"/>
      <c r="DR463" s="1006"/>
      <c r="DS463" s="858"/>
      <c r="DT463" s="858"/>
      <c r="DU463" s="858"/>
      <c r="DV463" s="858"/>
      <c r="DW463" s="858"/>
      <c r="DX463" s="1120"/>
      <c r="DY463" s="858"/>
      <c r="DZ463" s="858"/>
      <c r="EA463" s="858"/>
      <c r="EB463" s="858"/>
      <c r="EC463" s="858"/>
      <c r="ED463" s="93">
        <f t="shared" si="931"/>
        <v>0.71585037201409318</v>
      </c>
      <c r="EE463" s="858"/>
      <c r="EF463" s="858"/>
      <c r="EG463" s="858"/>
      <c r="EH463" s="858"/>
      <c r="EI463" s="858"/>
      <c r="EJ463" s="858"/>
      <c r="EK463" s="858"/>
      <c r="EL463" s="1120"/>
      <c r="EM463" s="858"/>
      <c r="EN463" s="858"/>
      <c r="ER463" s="1253"/>
      <c r="ES463" s="93">
        <f t="shared" si="984"/>
        <v>0.82433633293460007</v>
      </c>
      <c r="ET463" s="94">
        <f t="shared" si="984"/>
        <v>1.4340169545706911</v>
      </c>
      <c r="EU463" s="94">
        <f t="shared" si="984"/>
        <v>0.27416275847102928</v>
      </c>
      <c r="EV463" s="94"/>
      <c r="EW463" s="1131"/>
      <c r="EX463" s="197" t="s">
        <v>730</v>
      </c>
      <c r="EY463" s="111">
        <f t="shared" ref="EY463" si="1015">IF(EY411="","",EY411*1000)</f>
        <v>0.57744559889559766</v>
      </c>
      <c r="EZ463" s="111">
        <f t="shared" ref="EZ463:GY463" si="1016">IF(EZ411="","",EZ411*1000)</f>
        <v>0.73796898585223503</v>
      </c>
      <c r="FA463" s="111">
        <f t="shared" si="1016"/>
        <v>0.24008622063420645</v>
      </c>
      <c r="FB463" s="111">
        <f t="shared" si="1016"/>
        <v>1.0844639840374399</v>
      </c>
      <c r="FC463" s="111">
        <f t="shared" si="1016"/>
        <v>0.12344853917636817</v>
      </c>
      <c r="FD463" s="111">
        <f t="shared" si="1016"/>
        <v>0.27255061736998348</v>
      </c>
      <c r="FE463" s="111">
        <f t="shared" si="1016"/>
        <v>3.3872470672777166</v>
      </c>
      <c r="FF463" s="111">
        <f t="shared" si="1016"/>
        <v>0.29520857341473666</v>
      </c>
      <c r="FG463" s="111">
        <f t="shared" si="1016"/>
        <v>0.10603409345949941</v>
      </c>
      <c r="FH463" s="111">
        <f t="shared" si="1016"/>
        <v>0.20140039145091537</v>
      </c>
      <c r="FI463" s="111">
        <f t="shared" si="1016"/>
        <v>0.21176355581569953</v>
      </c>
      <c r="FJ463" s="111">
        <f t="shared" si="1016"/>
        <v>0.15911711120597061</v>
      </c>
      <c r="FK463" s="111">
        <f t="shared" si="1016"/>
        <v>0.26228296907575493</v>
      </c>
      <c r="FL463" s="111">
        <f t="shared" si="1016"/>
        <v>-0.10822465251479377</v>
      </c>
      <c r="FM463" s="111">
        <f t="shared" si="1016"/>
        <v>0.11767981920116485</v>
      </c>
      <c r="FN463" s="111">
        <f t="shared" si="1016"/>
        <v>0.22544968986159331</v>
      </c>
      <c r="FO463" s="111">
        <f t="shared" si="1016"/>
        <v>0.15945376154674643</v>
      </c>
      <c r="FP463" s="111" t="str">
        <f t="shared" ref="FP463:FQ463" si="1017">IF(FP411="","",FP411*1000)</f>
        <v/>
      </c>
      <c r="FQ463" s="1387" t="str">
        <f t="shared" si="1017"/>
        <v/>
      </c>
      <c r="FR463" s="834">
        <f t="shared" ref="FR463:GL463" si="1018">IF(FR411="","",FR411*1000)</f>
        <v>0.128746221958117</v>
      </c>
      <c r="FS463" s="834">
        <f t="shared" si="1018"/>
        <v>0.42525650647549246</v>
      </c>
      <c r="FT463" s="834">
        <f t="shared" si="1018"/>
        <v>0.203596694228277</v>
      </c>
      <c r="FU463" s="834">
        <f t="shared" si="1018"/>
        <v>0.20899559894732203</v>
      </c>
      <c r="FV463" s="834">
        <f t="shared" si="1018"/>
        <v>4.3968849355984017E-2</v>
      </c>
      <c r="FW463" s="834">
        <f t="shared" si="1018"/>
        <v>0.38177489821969124</v>
      </c>
      <c r="FX463" s="834">
        <f t="shared" si="1018"/>
        <v>0.26074392840492833</v>
      </c>
      <c r="FY463" s="834">
        <f t="shared" si="1018"/>
        <v>0.25520075163388223</v>
      </c>
      <c r="FZ463" s="834">
        <f t="shared" si="1018"/>
        <v>0.2247446516050258</v>
      </c>
      <c r="GA463" s="834">
        <f t="shared" si="1018"/>
        <v>1.8750741058973827E-2</v>
      </c>
      <c r="GB463" s="834">
        <f t="shared" si="1018"/>
        <v>0.28192554504151812</v>
      </c>
      <c r="GC463" s="834">
        <f t="shared" si="1018"/>
        <v>0.65374884973903991</v>
      </c>
      <c r="GD463" s="834">
        <f t="shared" si="1018"/>
        <v>0.6930087836113209</v>
      </c>
      <c r="GE463" s="834">
        <f t="shared" si="1018"/>
        <v>0.32866831155570542</v>
      </c>
      <c r="GF463" s="834">
        <f t="shared" si="1018"/>
        <v>0.16192963392039053</v>
      </c>
      <c r="GG463" s="834">
        <f t="shared" si="1018"/>
        <v>0.70127398526191209</v>
      </c>
      <c r="GH463" s="834">
        <f t="shared" si="1018"/>
        <v>0.15709080909286963</v>
      </c>
      <c r="GI463" s="834">
        <f t="shared" si="1018"/>
        <v>0.38012107883023277</v>
      </c>
      <c r="GJ463" s="834">
        <f t="shared" si="1018"/>
        <v>0.2401927201088454</v>
      </c>
      <c r="GK463" s="834">
        <f t="shared" si="1018"/>
        <v>0.18572708264976237</v>
      </c>
      <c r="GL463" s="834">
        <f t="shared" si="1018"/>
        <v>0.1746680559530899</v>
      </c>
      <c r="GM463" s="59">
        <f t="shared" si="1016"/>
        <v>1.011886109194571</v>
      </c>
      <c r="GN463" s="60">
        <f t="shared" si="1016"/>
        <v>0.84361567212993327</v>
      </c>
      <c r="GO463" s="60">
        <f t="shared" si="1016"/>
        <v>1.4322068396101475</v>
      </c>
      <c r="GP463" s="60">
        <f t="shared" si="1016"/>
        <v>0.2517429065734092</v>
      </c>
      <c r="GQ463" s="60">
        <f t="shared" si="1016"/>
        <v>0.89550722878654765</v>
      </c>
      <c r="GR463" s="60">
        <f t="shared" si="1016"/>
        <v>1.4952314763155647</v>
      </c>
      <c r="GS463" s="60">
        <f t="shared" si="1016"/>
        <v>1.7315884125141114</v>
      </c>
      <c r="GT463" s="60">
        <f t="shared" si="1016"/>
        <v>1.2379575250226902</v>
      </c>
      <c r="GU463" s="60">
        <f t="shared" si="1016"/>
        <v>1.8135018504241667</v>
      </c>
      <c r="GV463" s="60">
        <f t="shared" si="1016"/>
        <v>0.5930067153835068</v>
      </c>
      <c r="GW463" s="60">
        <f t="shared" si="1016"/>
        <v>0.87430383670427447</v>
      </c>
      <c r="GX463" s="60">
        <f t="shared" si="1016"/>
        <v>1.2775741914079257</v>
      </c>
      <c r="GY463" s="60">
        <f t="shared" si="1016"/>
        <v>1.3123830498839315</v>
      </c>
      <c r="GZ463" s="60" t="e">
        <f t="shared" ref="GZ463:HH463" si="1019">IF(GZ411="","",GZ411*1000)</f>
        <v>#DIV/0!</v>
      </c>
      <c r="HA463" s="60">
        <f t="shared" si="1019"/>
        <v>1.4160872593166682</v>
      </c>
      <c r="HB463" s="60">
        <f t="shared" si="1019"/>
        <v>0.81976776909895877</v>
      </c>
      <c r="HC463" s="60">
        <f t="shared" si="1019"/>
        <v>0.73469748686575087</v>
      </c>
      <c r="HD463" s="60">
        <f t="shared" si="1019"/>
        <v>1.0136883211140506</v>
      </c>
      <c r="HE463" s="60">
        <f t="shared" si="1019"/>
        <v>0.69103864175347207</v>
      </c>
      <c r="HF463" s="60">
        <f t="shared" si="1019"/>
        <v>0.27549438290590883</v>
      </c>
      <c r="HG463" s="60" t="e">
        <f t="shared" si="1019"/>
        <v>#DIV/0!</v>
      </c>
      <c r="HH463" s="60" t="e">
        <f t="shared" si="1019"/>
        <v>#DIV/0!</v>
      </c>
      <c r="HI463" s="834">
        <f t="shared" si="937"/>
        <v>0.70730851451951493</v>
      </c>
    </row>
    <row r="464" spans="1:217" s="60" customFormat="1" x14ac:dyDescent="0.25">
      <c r="A464" s="66" t="s">
        <v>731</v>
      </c>
      <c r="B464" s="658"/>
      <c r="C464" s="937">
        <f t="shared" si="905"/>
        <v>0.71913667271167303</v>
      </c>
      <c r="D464" s="94" t="str">
        <f t="shared" si="981"/>
        <v/>
      </c>
      <c r="E464" s="94">
        <f t="shared" si="981"/>
        <v>1.2897991575548771</v>
      </c>
      <c r="F464" s="94">
        <f t="shared" si="981"/>
        <v>1.3938511602851678</v>
      </c>
      <c r="G464" s="94">
        <f t="shared" si="981"/>
        <v>0.15085255780240653</v>
      </c>
      <c r="H464" s="94">
        <f t="shared" si="981"/>
        <v>0.47458513259567892</v>
      </c>
      <c r="I464" s="94">
        <f t="shared" si="981"/>
        <v>0.25362340498315672</v>
      </c>
      <c r="J464" s="834">
        <f t="shared" si="981"/>
        <v>0.36842410105983325</v>
      </c>
      <c r="K464" s="94">
        <f t="shared" si="981"/>
        <v>0.45008068553817504</v>
      </c>
      <c r="L464" s="94">
        <f t="shared" si="981"/>
        <v>0.5215052647903573</v>
      </c>
      <c r="M464" s="94">
        <f t="shared" si="981"/>
        <v>0.65253443453675897</v>
      </c>
      <c r="N464" s="94">
        <f t="shared" si="981"/>
        <v>1.2903891547802309</v>
      </c>
      <c r="O464" s="94">
        <f t="shared" si="981"/>
        <v>1.0230031556366308</v>
      </c>
      <c r="P464" s="94">
        <f t="shared" si="981"/>
        <v>0.48424298128857368</v>
      </c>
      <c r="Q464" s="94">
        <f t="shared" si="981"/>
        <v>0.37016173627218812</v>
      </c>
      <c r="R464" s="94">
        <f t="shared" si="981"/>
        <v>0.348349783701139</v>
      </c>
      <c r="S464" s="94">
        <f t="shared" si="981"/>
        <v>0.48053210664080104</v>
      </c>
      <c r="T464" s="1070">
        <f t="shared" si="981"/>
        <v>0.21203504660226072</v>
      </c>
      <c r="U464" s="94"/>
      <c r="V464" s="94"/>
      <c r="W464" s="94"/>
      <c r="X464" s="94"/>
      <c r="Y464" s="94"/>
      <c r="AF464" s="94"/>
      <c r="AG464" s="94"/>
      <c r="AH464" s="94"/>
      <c r="AI464" s="937">
        <f t="shared" si="981"/>
        <v>0.17331636072391177</v>
      </c>
      <c r="AJ464" s="834">
        <f t="shared" si="981"/>
        <v>9.6374383180448678E-2</v>
      </c>
      <c r="AK464" s="834">
        <f t="shared" si="981"/>
        <v>0.12242731856245949</v>
      </c>
      <c r="AL464" s="834">
        <f t="shared" si="981"/>
        <v>0.11662670498918291</v>
      </c>
      <c r="AM464" s="834">
        <f t="shared" si="981"/>
        <v>9.3405874642956743E-2</v>
      </c>
      <c r="AN464" s="1095">
        <f t="shared" si="981"/>
        <v>0.1194994715828032</v>
      </c>
      <c r="AO464" s="834"/>
      <c r="AP464" s="834"/>
      <c r="AQ464" s="834"/>
      <c r="AR464" s="834"/>
      <c r="AS464" s="834"/>
      <c r="AT464" s="93">
        <f t="shared" si="981"/>
        <v>2.7508965359000777</v>
      </c>
      <c r="AU464" s="94">
        <f t="shared" si="981"/>
        <v>1.1751180561000838</v>
      </c>
      <c r="AV464" s="94">
        <f t="shared" si="981"/>
        <v>0.55553345328292714</v>
      </c>
      <c r="AW464" s="94">
        <f t="shared" si="981"/>
        <v>1.0436442001816388</v>
      </c>
      <c r="AX464" s="94">
        <f t="shared" si="981"/>
        <v>1.6420834224925711</v>
      </c>
      <c r="AY464" s="94">
        <f t="shared" si="981"/>
        <v>0.58462484994528763</v>
      </c>
      <c r="AZ464" s="94">
        <f t="shared" si="981"/>
        <v>0.64678126453961071</v>
      </c>
      <c r="BA464" s="94">
        <f t="shared" si="981"/>
        <v>1.5890401254227178</v>
      </c>
      <c r="BB464" s="1070">
        <f t="shared" si="981"/>
        <v>0</v>
      </c>
      <c r="BC464" s="94"/>
      <c r="BD464" s="94"/>
      <c r="BE464" s="94"/>
      <c r="BF464" s="94"/>
      <c r="BG464" s="94"/>
      <c r="BH464" s="93">
        <f t="shared" si="981"/>
        <v>2.2623082226370275</v>
      </c>
      <c r="BI464" s="94">
        <f t="shared" si="981"/>
        <v>1.4580947917909917</v>
      </c>
      <c r="BJ464" s="94">
        <f t="shared" si="981"/>
        <v>1.4528068463373831</v>
      </c>
      <c r="BK464" s="94">
        <f t="shared" si="981"/>
        <v>1.0358572913917592</v>
      </c>
      <c r="BL464" s="94">
        <f t="shared" ref="BL464:CV464" si="1020">IF(BL412="","",BL412*1000)</f>
        <v>1.3938704162429181</v>
      </c>
      <c r="BM464" s="94">
        <f t="shared" si="1020"/>
        <v>1.7916021680736411</v>
      </c>
      <c r="BN464" s="1226">
        <f t="shared" si="1020"/>
        <v>1.6588346164805994</v>
      </c>
      <c r="BO464" s="858"/>
      <c r="BP464" s="858"/>
      <c r="BQ464" s="858"/>
      <c r="BR464" s="858"/>
      <c r="BS464" s="1173"/>
      <c r="BT464" s="858"/>
      <c r="BU464" s="858"/>
      <c r="BV464" s="858"/>
      <c r="BW464" s="858"/>
      <c r="BX464" s="858"/>
      <c r="BY464" s="937">
        <f t="shared" si="1020"/>
        <v>0.87516491126969942</v>
      </c>
      <c r="BZ464" s="94">
        <f t="shared" si="1020"/>
        <v>0.56633277279234628</v>
      </c>
      <c r="CA464" s="94">
        <f t="shared" si="1020"/>
        <v>0.64486863631793023</v>
      </c>
      <c r="CB464" s="94">
        <f t="shared" si="1020"/>
        <v>0.83888651949861825</v>
      </c>
      <c r="CC464" s="1070">
        <f t="shared" si="1020"/>
        <v>1.5508922197774067</v>
      </c>
      <c r="CD464" s="94"/>
      <c r="CE464" s="94"/>
      <c r="CF464" s="94"/>
      <c r="CG464" s="94"/>
      <c r="CH464" s="94"/>
      <c r="CI464" s="94"/>
      <c r="CJ464" s="94"/>
      <c r="CK464" s="93">
        <f t="shared" si="1020"/>
        <v>0.20798242779102979</v>
      </c>
      <c r="CL464" s="94">
        <f t="shared" si="1020"/>
        <v>0.26985644129936392</v>
      </c>
      <c r="CM464" s="94">
        <f t="shared" si="1020"/>
        <v>0.47662502975831134</v>
      </c>
      <c r="CN464" s="94">
        <f t="shared" si="1020"/>
        <v>0.21162399249554101</v>
      </c>
      <c r="CO464" s="1070">
        <f t="shared" si="1020"/>
        <v>0.22909110308010613</v>
      </c>
      <c r="CP464" s="94"/>
      <c r="CQ464" s="94"/>
      <c r="CR464" s="94"/>
      <c r="CS464" s="94"/>
      <c r="CT464" s="94"/>
      <c r="CU464" s="93">
        <f t="shared" si="1020"/>
        <v>0.21264925965482279</v>
      </c>
      <c r="CV464" s="94">
        <f t="shared" si="1020"/>
        <v>0.23860940934381003</v>
      </c>
      <c r="CW464" s="94">
        <f t="shared" si="983"/>
        <v>0.23485138072682615</v>
      </c>
      <c r="CX464" s="1070">
        <f t="shared" si="983"/>
        <v>0.18290988517969947</v>
      </c>
      <c r="DD464" s="979"/>
      <c r="DE464" s="858"/>
      <c r="DF464" s="858"/>
      <c r="DG464" s="858"/>
      <c r="DH464" s="858"/>
      <c r="DI464" s="858"/>
      <c r="DJ464" s="858"/>
      <c r="DK464" s="858"/>
      <c r="DL464" s="1120"/>
      <c r="DM464" s="858"/>
      <c r="DN464" s="858"/>
      <c r="DO464" s="858"/>
      <c r="DP464" s="858"/>
      <c r="DQ464" s="858"/>
      <c r="DR464" s="1006"/>
      <c r="DS464" s="858"/>
      <c r="DT464" s="858"/>
      <c r="DU464" s="858"/>
      <c r="DV464" s="858"/>
      <c r="DW464" s="858"/>
      <c r="DX464" s="1120"/>
      <c r="DY464" s="858"/>
      <c r="DZ464" s="858"/>
      <c r="EA464" s="858"/>
      <c r="EB464" s="858"/>
      <c r="EC464" s="858"/>
      <c r="ED464" s="93">
        <f t="shared" si="931"/>
        <v>1.0518057568021941</v>
      </c>
      <c r="EE464" s="858"/>
      <c r="EF464" s="858"/>
      <c r="EG464" s="858"/>
      <c r="EH464" s="858"/>
      <c r="EI464" s="858"/>
      <c r="EJ464" s="858"/>
      <c r="EK464" s="858"/>
      <c r="EL464" s="1120"/>
      <c r="EM464" s="858"/>
      <c r="EN464" s="858"/>
      <c r="ER464" s="1253"/>
      <c r="ES464" s="93">
        <f t="shared" si="984"/>
        <v>0.20520191206716309</v>
      </c>
      <c r="ET464" s="94">
        <f t="shared" si="984"/>
        <v>0.16970675712258532</v>
      </c>
      <c r="EU464" s="94">
        <f t="shared" si="984"/>
        <v>0.16214539042366197</v>
      </c>
      <c r="EV464" s="94"/>
      <c r="EW464" s="1131"/>
      <c r="EX464" s="66" t="s">
        <v>731</v>
      </c>
      <c r="EY464" s="111">
        <f>IF(EY412="","",EY412*1000)</f>
        <v>-1.9378465181582099E-3</v>
      </c>
      <c r="EZ464" s="111">
        <f t="shared" ref="EZ464:GY464" si="1021">IF(EZ412="","",EZ412*1000)</f>
        <v>2.4029818699102243E-2</v>
      </c>
      <c r="FA464" s="111">
        <f t="shared" si="1021"/>
        <v>2.1668695394171775E-4</v>
      </c>
      <c r="FB464" s="111">
        <f t="shared" si="1021"/>
        <v>5.3049724476256256E-2</v>
      </c>
      <c r="FC464" s="111">
        <f t="shared" si="1021"/>
        <v>-8.3175812320300368E-3</v>
      </c>
      <c r="FD464" s="111">
        <f t="shared" si="1021"/>
        <v>-8.3217646487898089E-3</v>
      </c>
      <c r="FE464" s="111">
        <f t="shared" si="1021"/>
        <v>2.6548896739707024E-2</v>
      </c>
      <c r="FF464" s="111">
        <f t="shared" si="1021"/>
        <v>7.2421093949804919E-3</v>
      </c>
      <c r="FG464" s="111">
        <f t="shared" si="1021"/>
        <v>-4.2480241744336546E-3</v>
      </c>
      <c r="FH464" s="111">
        <f t="shared" si="1021"/>
        <v>2.2610921509847517E-3</v>
      </c>
      <c r="FI464" s="111">
        <f t="shared" si="1021"/>
        <v>4.8159545055717422E-4</v>
      </c>
      <c r="FJ464" s="111">
        <f t="shared" si="1021"/>
        <v>-1.9396571285997604E-3</v>
      </c>
      <c r="FK464" s="111">
        <f t="shared" si="1021"/>
        <v>8.4455279377493031E-3</v>
      </c>
      <c r="FL464" s="111">
        <f t="shared" si="1021"/>
        <v>-5.5034101948806648E-3</v>
      </c>
      <c r="FM464" s="111">
        <f t="shared" si="1021"/>
        <v>2.2519934507826507E-3</v>
      </c>
      <c r="FN464" s="111">
        <f t="shared" si="1021"/>
        <v>2.4454856587469392E-3</v>
      </c>
      <c r="FO464" s="111">
        <f t="shared" si="1021"/>
        <v>-3.7031432560351704E-3</v>
      </c>
      <c r="FP464" s="111" t="str">
        <f t="shared" ref="FP464:FQ464" si="1022">IF(FP412="","",FP412*1000)</f>
        <v/>
      </c>
      <c r="FQ464" s="1387" t="str">
        <f t="shared" si="1022"/>
        <v/>
      </c>
      <c r="FR464" s="834">
        <f t="shared" ref="FR464:GL464" si="1023">IF(FR412="","",FR412*1000)</f>
        <v>5.3923923192470954E-2</v>
      </c>
      <c r="FS464" s="834">
        <f t="shared" si="1023"/>
        <v>8.9087394394818081E-2</v>
      </c>
      <c r="FT464" s="834">
        <f t="shared" si="1023"/>
        <v>6.0119401168412835E-2</v>
      </c>
      <c r="FU464" s="834">
        <f t="shared" si="1023"/>
        <v>5.7446800696110467E-2</v>
      </c>
      <c r="FV464" s="834" t="str">
        <f t="shared" si="1023"/>
        <v/>
      </c>
      <c r="FW464" s="834">
        <f t="shared" si="1023"/>
        <v>5.5428197102465424E-2</v>
      </c>
      <c r="FX464" s="834">
        <f t="shared" si="1023"/>
        <v>6.3082178184548351E-2</v>
      </c>
      <c r="FY464" s="834">
        <f t="shared" si="1023"/>
        <v>5.7219626647116426E-2</v>
      </c>
      <c r="FZ464" s="834">
        <f t="shared" si="1023"/>
        <v>-3.9266795130127E-2</v>
      </c>
      <c r="GA464" s="834">
        <f t="shared" si="1023"/>
        <v>-4.0665855355529523E-2</v>
      </c>
      <c r="GB464" s="834">
        <f t="shared" si="1023"/>
        <v>6.3390552726198424E-2</v>
      </c>
      <c r="GC464" s="834">
        <f t="shared" si="1023"/>
        <v>2.4330965937513012E-3</v>
      </c>
      <c r="GD464" s="834">
        <f t="shared" si="1023"/>
        <v>3.7487222345254728E-2</v>
      </c>
      <c r="GE464" s="834">
        <f t="shared" si="1023"/>
        <v>-2.5177927667740706E-2</v>
      </c>
      <c r="GF464" s="834">
        <f t="shared" si="1023"/>
        <v>-3.6149187101020802E-2</v>
      </c>
      <c r="GG464" s="834">
        <f t="shared" si="1023"/>
        <v>0.12866495859259555</v>
      </c>
      <c r="GH464" s="834">
        <f t="shared" si="1023"/>
        <v>-3.5734805369419295E-2</v>
      </c>
      <c r="GI464" s="834">
        <f t="shared" si="1023"/>
        <v>7.8421010596264759E-2</v>
      </c>
      <c r="GJ464" s="834">
        <f t="shared" si="1023"/>
        <v>5.7353476916197681E-2</v>
      </c>
      <c r="GK464" s="834">
        <f t="shared" si="1023"/>
        <v>5.8792775628338644E-2</v>
      </c>
      <c r="GL464" s="834">
        <f t="shared" si="1023"/>
        <v>6.0323641634327171E-2</v>
      </c>
      <c r="GM464" s="59">
        <f t="shared" si="1021"/>
        <v>0.19709339998928602</v>
      </c>
      <c r="GN464" s="60">
        <f t="shared" si="1021"/>
        <v>0.17748902905145539</v>
      </c>
      <c r="GO464" s="60">
        <f t="shared" si="1021"/>
        <v>0.22233738543861339</v>
      </c>
      <c r="GP464" s="60">
        <f t="shared" si="1021"/>
        <v>0.18112638020217395</v>
      </c>
      <c r="GQ464" s="60">
        <f t="shared" si="1021"/>
        <v>0.17775841262613534</v>
      </c>
      <c r="GR464" s="60">
        <f t="shared" si="1021"/>
        <v>0.20133025984953554</v>
      </c>
      <c r="GS464" s="60">
        <f t="shared" si="1021"/>
        <v>0.22540118776091028</v>
      </c>
      <c r="GT464" s="60">
        <f t="shared" si="1021"/>
        <v>0.18307115965256654</v>
      </c>
      <c r="GU464" s="60">
        <f t="shared" si="1021"/>
        <v>0.19017621015187497</v>
      </c>
      <c r="GV464" s="60">
        <f t="shared" si="1021"/>
        <v>0.17457527496613509</v>
      </c>
      <c r="GW464" s="60">
        <f t="shared" si="1021"/>
        <v>0.18544446170024756</v>
      </c>
      <c r="GX464" s="60">
        <f t="shared" si="1021"/>
        <v>0.19364433916007734</v>
      </c>
      <c r="GY464" s="60">
        <f t="shared" si="1021"/>
        <v>0.1845797080485379</v>
      </c>
      <c r="GZ464" s="60" t="e">
        <f t="shared" ref="GZ464:HH464" si="1024">IF(GZ412="","",GZ412*1000)</f>
        <v>#DIV/0!</v>
      </c>
      <c r="HA464" s="60">
        <f t="shared" si="1024"/>
        <v>0.18009585599926156</v>
      </c>
      <c r="HB464" s="60">
        <f t="shared" si="1024"/>
        <v>0.17726805702163734</v>
      </c>
      <c r="HC464" s="60">
        <f t="shared" si="1024"/>
        <v>0.17467201933633519</v>
      </c>
      <c r="HD464" s="60">
        <f t="shared" si="1024"/>
        <v>0.18048219040923827</v>
      </c>
      <c r="HE464" s="60">
        <f t="shared" si="1024"/>
        <v>0.17685085330095401</v>
      </c>
      <c r="HF464" s="60">
        <f t="shared" si="1024"/>
        <v>0.17128117169445886</v>
      </c>
      <c r="HG464" s="60" t="e">
        <f t="shared" si="1024"/>
        <v>#DIV/0!</v>
      </c>
      <c r="HH464" s="60" t="e">
        <f t="shared" si="1024"/>
        <v>#DIV/0!</v>
      </c>
      <c r="HI464" s="834">
        <f t="shared" si="937"/>
        <v>-0.16379513151517777</v>
      </c>
    </row>
    <row r="465" spans="1:217" s="60" customFormat="1" x14ac:dyDescent="0.25">
      <c r="A465" s="66" t="s">
        <v>732</v>
      </c>
      <c r="B465" s="658"/>
      <c r="C465" s="937">
        <f t="shared" si="905"/>
        <v>3.1039709502455244</v>
      </c>
      <c r="D465" s="94">
        <f t="shared" si="981"/>
        <v>0.39299961751565221</v>
      </c>
      <c r="E465" s="94">
        <f t="shared" si="981"/>
        <v>1.032343022698522</v>
      </c>
      <c r="F465" s="94">
        <f t="shared" si="981"/>
        <v>1.0968703137067639</v>
      </c>
      <c r="G465" s="94">
        <f t="shared" si="981"/>
        <v>0.25711142510979695</v>
      </c>
      <c r="H465" s="94">
        <f t="shared" si="981"/>
        <v>1.208676406281596</v>
      </c>
      <c r="I465" s="874">
        <f t="shared" si="981"/>
        <v>0.86895638762498784</v>
      </c>
      <c r="J465" s="878">
        <f t="shared" si="981"/>
        <v>0.51235852843302487</v>
      </c>
      <c r="K465" s="874">
        <f t="shared" si="981"/>
        <v>1.8069273634094511</v>
      </c>
      <c r="L465" s="874">
        <f t="shared" si="981"/>
        <v>1.0157224181404589</v>
      </c>
      <c r="M465" s="94">
        <f t="shared" si="981"/>
        <v>0.40889272164136042</v>
      </c>
      <c r="N465" s="94">
        <f t="shared" si="981"/>
        <v>1.6929775652849615</v>
      </c>
      <c r="O465" s="94">
        <f t="shared" si="981"/>
        <v>2.2645272587476519</v>
      </c>
      <c r="P465" s="94">
        <f t="shared" si="981"/>
        <v>0.48722390978690078</v>
      </c>
      <c r="Q465" s="94">
        <f t="shared" si="981"/>
        <v>1.925942034739395</v>
      </c>
      <c r="R465" s="94">
        <f t="shared" si="981"/>
        <v>0.46579293300854235</v>
      </c>
      <c r="S465" s="94">
        <f t="shared" si="981"/>
        <v>0.4885435362059708</v>
      </c>
      <c r="T465" s="1070">
        <f t="shared" si="981"/>
        <v>0.26873826136500678</v>
      </c>
      <c r="U465" s="94"/>
      <c r="V465" s="94"/>
      <c r="W465" s="94"/>
      <c r="X465" s="94"/>
      <c r="Y465" s="94"/>
      <c r="AF465" s="874"/>
      <c r="AG465" s="874"/>
      <c r="AH465" s="874"/>
      <c r="AI465" s="955">
        <f t="shared" si="981"/>
        <v>0.33560179420458758</v>
      </c>
      <c r="AJ465" s="878">
        <f t="shared" si="981"/>
        <v>0.49024487760465718</v>
      </c>
      <c r="AK465" s="878">
        <f t="shared" si="981"/>
        <v>0.46737783527159565</v>
      </c>
      <c r="AL465" s="878">
        <f t="shared" ref="D465:BK466" si="1025">IF(AL413="","",AL413*1000)</f>
        <v>0.19150449098314343</v>
      </c>
      <c r="AM465" s="878">
        <f t="shared" si="1025"/>
        <v>0.54953394295097924</v>
      </c>
      <c r="AN465" s="1069">
        <f t="shared" si="1025"/>
        <v>0.16289255040580802</v>
      </c>
      <c r="AO465" s="878"/>
      <c r="AP465" s="878"/>
      <c r="AQ465" s="878"/>
      <c r="AR465" s="878"/>
      <c r="AS465" s="878"/>
      <c r="AT465" s="953">
        <f t="shared" si="1025"/>
        <v>0.83545368280116816</v>
      </c>
      <c r="AU465" s="874">
        <f t="shared" si="1025"/>
        <v>1.5807091242423044</v>
      </c>
      <c r="AV465" s="874">
        <f t="shared" si="1025"/>
        <v>2.2265849727006546</v>
      </c>
      <c r="AW465" s="94">
        <f t="shared" si="1025"/>
        <v>2.2733018664561664</v>
      </c>
      <c r="AX465" s="94">
        <f t="shared" si="1025"/>
        <v>2.0182021522131341</v>
      </c>
      <c r="AY465" s="94">
        <f t="shared" si="1025"/>
        <v>2.5677493286713666</v>
      </c>
      <c r="AZ465" s="94">
        <f t="shared" si="1025"/>
        <v>1.7730559009891518</v>
      </c>
      <c r="BA465" s="94">
        <f t="shared" si="1025"/>
        <v>1.7282492343901936</v>
      </c>
      <c r="BB465" s="1070">
        <f t="shared" si="1025"/>
        <v>1.2605127429369716</v>
      </c>
      <c r="BC465" s="94"/>
      <c r="BD465" s="94"/>
      <c r="BE465" s="94"/>
      <c r="BF465" s="94"/>
      <c r="BG465" s="94"/>
      <c r="BH465" s="93">
        <f t="shared" si="1025"/>
        <v>1.9346256640995223</v>
      </c>
      <c r="BI465" s="94">
        <f t="shared" si="1025"/>
        <v>1.6704388367551999</v>
      </c>
      <c r="BJ465" s="94">
        <f t="shared" si="1025"/>
        <v>1.2094436476436505</v>
      </c>
      <c r="BK465" s="94">
        <f t="shared" si="1025"/>
        <v>1.2543237172839961</v>
      </c>
      <c r="BL465" s="94">
        <f t="shared" ref="BL465:CV465" si="1026">IF(BL413="","",BL413*1000)</f>
        <v>1.3123172605865192</v>
      </c>
      <c r="BM465" s="94">
        <f t="shared" si="1026"/>
        <v>3.170784162237565</v>
      </c>
      <c r="BN465" s="1226">
        <f t="shared" si="1026"/>
        <v>1.262823067479047</v>
      </c>
      <c r="BO465" s="858"/>
      <c r="BP465" s="858"/>
      <c r="BQ465" s="858"/>
      <c r="BR465" s="858"/>
      <c r="BS465" s="1173"/>
      <c r="BT465" s="858"/>
      <c r="BU465" s="858"/>
      <c r="BV465" s="858"/>
      <c r="BW465" s="858"/>
      <c r="BX465" s="858"/>
      <c r="BY465" s="937">
        <f t="shared" si="1026"/>
        <v>0.63914168633062363</v>
      </c>
      <c r="BZ465" s="94">
        <f t="shared" si="1026"/>
        <v>0.38760516726649519</v>
      </c>
      <c r="CA465" s="94">
        <f t="shared" si="1026"/>
        <v>0.43934872750472082</v>
      </c>
      <c r="CB465" s="94">
        <f t="shared" si="1026"/>
        <v>0.35124905462382977</v>
      </c>
      <c r="CC465" s="1070">
        <f t="shared" si="1026"/>
        <v>0.60187849137860505</v>
      </c>
      <c r="CD465" s="94"/>
      <c r="CE465" s="94"/>
      <c r="CF465" s="94"/>
      <c r="CG465" s="94"/>
      <c r="CH465" s="94"/>
      <c r="CI465" s="94"/>
      <c r="CJ465" s="94"/>
      <c r="CK465" s="93">
        <f t="shared" si="1026"/>
        <v>0.1181897759147332</v>
      </c>
      <c r="CL465" s="94">
        <f t="shared" si="1026"/>
        <v>4.2085545171555294</v>
      </c>
      <c r="CM465" s="94">
        <f t="shared" si="1026"/>
        <v>0.24892016177814652</v>
      </c>
      <c r="CN465" s="94">
        <f t="shared" si="1026"/>
        <v>1.4259356224373787</v>
      </c>
      <c r="CO465" s="1070">
        <f t="shared" si="1026"/>
        <v>0.60656675021537076</v>
      </c>
      <c r="CP465" s="94"/>
      <c r="CQ465" s="94"/>
      <c r="CR465" s="94"/>
      <c r="CS465" s="94"/>
      <c r="CT465" s="94"/>
      <c r="CU465" s="93">
        <f t="shared" si="1026"/>
        <v>2.4559139263579737</v>
      </c>
      <c r="CV465" s="94">
        <f t="shared" si="1026"/>
        <v>0.13100586010742515</v>
      </c>
      <c r="CW465" s="94">
        <f t="shared" si="983"/>
        <v>3.2523878691295005</v>
      </c>
      <c r="CX465" s="1070">
        <f t="shared" si="983"/>
        <v>0.62591541365553238</v>
      </c>
      <c r="DD465" s="979"/>
      <c r="DE465" s="858"/>
      <c r="DF465" s="858"/>
      <c r="DG465" s="858"/>
      <c r="DH465" s="858"/>
      <c r="DI465" s="858"/>
      <c r="DJ465" s="858"/>
      <c r="DK465" s="858"/>
      <c r="DL465" s="1120"/>
      <c r="DM465" s="858"/>
      <c r="DN465" s="858"/>
      <c r="DO465" s="858"/>
      <c r="DP465" s="858"/>
      <c r="DQ465" s="858"/>
      <c r="DR465" s="1006"/>
      <c r="DS465" s="858"/>
      <c r="DT465" s="858"/>
      <c r="DU465" s="858"/>
      <c r="DV465" s="858"/>
      <c r="DW465" s="858"/>
      <c r="DX465" s="1120"/>
      <c r="DY465" s="858"/>
      <c r="DZ465" s="858"/>
      <c r="EA465" s="858"/>
      <c r="EB465" s="858"/>
      <c r="EC465" s="858"/>
      <c r="ED465" s="93">
        <f t="shared" si="931"/>
        <v>0.92301953707665185</v>
      </c>
      <c r="EE465" s="858"/>
      <c r="EF465" s="858"/>
      <c r="EG465" s="858"/>
      <c r="EH465" s="858"/>
      <c r="EI465" s="858"/>
      <c r="EJ465" s="858"/>
      <c r="EK465" s="858"/>
      <c r="EL465" s="1120"/>
      <c r="EM465" s="858"/>
      <c r="EN465" s="858"/>
      <c r="ER465" s="1253"/>
      <c r="ES465" s="93">
        <f t="shared" si="984"/>
        <v>6.6489918230307171E-2</v>
      </c>
      <c r="ET465" s="94">
        <f t="shared" si="984"/>
        <v>0.10428164692950143</v>
      </c>
      <c r="EU465" s="94">
        <f t="shared" si="984"/>
        <v>2.0307075293512888E-2</v>
      </c>
      <c r="EV465" s="94"/>
      <c r="EW465" s="1131"/>
      <c r="EX465" s="66" t="s">
        <v>732</v>
      </c>
      <c r="EY465" s="111">
        <f t="shared" ref="EY465" si="1027">IF(EY413="","",EY413*1000)</f>
        <v>10.028293395685246</v>
      </c>
      <c r="EZ465" s="111">
        <f t="shared" ref="EZ465:GY465" si="1028">IF(EZ413="","",EZ413*1000)</f>
        <v>11.436609179273505</v>
      </c>
      <c r="FA465" s="111">
        <f t="shared" si="1028"/>
        <v>9.150207869893789</v>
      </c>
      <c r="FB465" s="111">
        <f t="shared" si="1028"/>
        <v>9.0862242389473433</v>
      </c>
      <c r="FC465" s="111">
        <f t="shared" si="1028"/>
        <v>5.4012326546384051</v>
      </c>
      <c r="FD465" s="111">
        <f t="shared" si="1028"/>
        <v>13.15468649658999</v>
      </c>
      <c r="FE465" s="111">
        <f t="shared" si="1028"/>
        <v>10.376048565085176</v>
      </c>
      <c r="FF465" s="111">
        <f t="shared" si="1028"/>
        <v>11.936381037025896</v>
      </c>
      <c r="FG465" s="111">
        <f t="shared" si="1028"/>
        <v>15.038367822977904</v>
      </c>
      <c r="FH465" s="111">
        <f t="shared" si="1028"/>
        <v>16.685725827123758</v>
      </c>
      <c r="FI465" s="111">
        <f t="shared" si="1028"/>
        <v>12.6219912445445</v>
      </c>
      <c r="FJ465" s="111">
        <f t="shared" si="1028"/>
        <v>8.8727867509499756</v>
      </c>
      <c r="FK465" s="111">
        <f t="shared" si="1028"/>
        <v>21.175287927330857</v>
      </c>
      <c r="FL465" s="111">
        <f t="shared" si="1028"/>
        <v>14.509855994424774</v>
      </c>
      <c r="FM465" s="111">
        <f t="shared" si="1028"/>
        <v>12.847127606435729</v>
      </c>
      <c r="FN465" s="111">
        <f t="shared" si="1028"/>
        <v>19.745753574314755</v>
      </c>
      <c r="FO465" s="111">
        <f t="shared" si="1028"/>
        <v>15.923688249241497</v>
      </c>
      <c r="FP465" s="111" t="str">
        <f t="shared" ref="FP465:FQ465" si="1029">IF(FP413="","",FP413*1000)</f>
        <v/>
      </c>
      <c r="FQ465" s="1387" t="str">
        <f t="shared" si="1029"/>
        <v/>
      </c>
      <c r="FR465" s="834">
        <f t="shared" ref="FR465:GL465" si="1030">IF(FR413="","",FR413*1000)</f>
        <v>2.4801983870046884</v>
      </c>
      <c r="FS465" s="834">
        <f t="shared" si="1030"/>
        <v>1.45593494011906</v>
      </c>
      <c r="FT465" s="834">
        <f t="shared" si="1030"/>
        <v>1.097825177113714</v>
      </c>
      <c r="FU465" s="834">
        <f t="shared" si="1030"/>
        <v>2.0013547054966048</v>
      </c>
      <c r="FV465" s="834" t="str">
        <f t="shared" si="1030"/>
        <v/>
      </c>
      <c r="FW465" s="834">
        <f t="shared" si="1030"/>
        <v>0.96779844134962489</v>
      </c>
      <c r="FX465" s="834">
        <f t="shared" si="1030"/>
        <v>0.36898162941673995</v>
      </c>
      <c r="FY465" s="834">
        <f t="shared" si="1030"/>
        <v>1.9180499373689237</v>
      </c>
      <c r="FZ465" s="834">
        <f t="shared" si="1030"/>
        <v>5.0054194520009103</v>
      </c>
      <c r="GA465" s="834">
        <f t="shared" si="1030"/>
        <v>1.0075744291589068</v>
      </c>
      <c r="GB465" s="834">
        <f t="shared" si="1030"/>
        <v>2.1634618267569974</v>
      </c>
      <c r="GC465" s="834">
        <f t="shared" si="1030"/>
        <v>0.51373488087799546</v>
      </c>
      <c r="GD465" s="834">
        <f t="shared" si="1030"/>
        <v>1.9715662796095583</v>
      </c>
      <c r="GE465" s="834">
        <f t="shared" si="1030"/>
        <v>1.66690886725708</v>
      </c>
      <c r="GF465" s="834">
        <f t="shared" si="1030"/>
        <v>4.7857779661887054</v>
      </c>
      <c r="GG465" s="834">
        <f t="shared" si="1030"/>
        <v>1.0166820167483521</v>
      </c>
      <c r="GH465" s="834">
        <f t="shared" si="1030"/>
        <v>1.49037701473407</v>
      </c>
      <c r="GI465" s="834">
        <f t="shared" si="1030"/>
        <v>1.4041432072290829</v>
      </c>
      <c r="GJ465" s="834">
        <f t="shared" si="1030"/>
        <v>1.8638649206614286</v>
      </c>
      <c r="GK465" s="834">
        <f t="shared" si="1030"/>
        <v>1.5232324164668047</v>
      </c>
      <c r="GL465" s="834">
        <f t="shared" si="1030"/>
        <v>1.9238353298846282</v>
      </c>
      <c r="GM465" s="59">
        <f t="shared" si="1028"/>
        <v>2.4231124127537123</v>
      </c>
      <c r="GN465" s="60">
        <f t="shared" si="1028"/>
        <v>1.302344349112341</v>
      </c>
      <c r="GO465" s="60">
        <f t="shared" si="1028"/>
        <v>2.0506157754220431</v>
      </c>
      <c r="GP465" s="60">
        <f t="shared" si="1028"/>
        <v>4.0981094628387957</v>
      </c>
      <c r="GQ465" s="60">
        <f t="shared" si="1028"/>
        <v>4.617361324491311</v>
      </c>
      <c r="GR465" s="60">
        <f t="shared" si="1028"/>
        <v>3.600284505867315</v>
      </c>
      <c r="GS465" s="60">
        <f t="shared" si="1028"/>
        <v>6.928998022055044</v>
      </c>
      <c r="GT465" s="60">
        <f t="shared" si="1028"/>
        <v>2.7942321094589802</v>
      </c>
      <c r="GU465" s="60">
        <f t="shared" si="1028"/>
        <v>5.4423823493324344</v>
      </c>
      <c r="GV465" s="60">
        <f t="shared" si="1028"/>
        <v>1.5945494572663157</v>
      </c>
      <c r="GW465" s="60">
        <f t="shared" si="1028"/>
        <v>1.5350011963118932</v>
      </c>
      <c r="GX465" s="60">
        <f t="shared" si="1028"/>
        <v>2.7454696560751608</v>
      </c>
      <c r="GY465" s="60">
        <f t="shared" si="1028"/>
        <v>3.1224392232802693</v>
      </c>
      <c r="GZ465" s="60" t="e">
        <f t="shared" ref="GZ465:HG465" si="1031">IF(GZ413="","",GZ413*1000)</f>
        <v>#DIV/0!</v>
      </c>
      <c r="HA465" s="60">
        <f t="shared" si="1031"/>
        <v>4.7665436161340216</v>
      </c>
      <c r="HB465" s="60">
        <f t="shared" si="1031"/>
        <v>1.81200159815268</v>
      </c>
      <c r="HC465" s="60">
        <f t="shared" si="1031"/>
        <v>1.4531699794968795</v>
      </c>
      <c r="HD465" s="60">
        <f t="shared" si="1031"/>
        <v>3.0835285617392976</v>
      </c>
      <c r="HE465" s="60">
        <f t="shared" si="1031"/>
        <v>1.1648024356048023</v>
      </c>
      <c r="HF465" s="60">
        <f t="shared" si="1031"/>
        <v>0.36536862999262532</v>
      </c>
      <c r="HG465" s="60" t="e">
        <f t="shared" si="1031"/>
        <v>#DIV/0!</v>
      </c>
      <c r="HH465" s="60" t="e">
        <f>IF(HH413="","",HH413*1000)</f>
        <v>#DIV/0!</v>
      </c>
      <c r="HI465" s="834">
        <f t="shared" si="937"/>
        <v>2.3601747344206179</v>
      </c>
    </row>
    <row r="466" spans="1:217" s="60" customFormat="1" x14ac:dyDescent="0.25">
      <c r="A466" s="66" t="s">
        <v>733</v>
      </c>
      <c r="B466" s="642"/>
      <c r="C466" s="937">
        <f t="shared" si="905"/>
        <v>0.177990031315057</v>
      </c>
      <c r="D466" s="111">
        <f t="shared" si="1025"/>
        <v>4.9018246155428784</v>
      </c>
      <c r="E466" s="112">
        <f t="shared" si="1025"/>
        <v>0.18763067477031747</v>
      </c>
      <c r="F466" s="112">
        <f t="shared" si="1025"/>
        <v>0.28418415719107143</v>
      </c>
      <c r="G466" s="112">
        <f t="shared" si="1025"/>
        <v>0.20329956446825342</v>
      </c>
      <c r="H466" s="112">
        <f t="shared" si="1025"/>
        <v>0.16782040693246827</v>
      </c>
      <c r="I466" s="168">
        <f t="shared" si="1025"/>
        <v>0.18373947370617863</v>
      </c>
      <c r="J466" s="168">
        <f t="shared" si="1025"/>
        <v>0.18511908213117695</v>
      </c>
      <c r="K466" s="172">
        <f t="shared" si="1025"/>
        <v>0.12208197466433846</v>
      </c>
      <c r="L466" s="172">
        <f t="shared" si="1025"/>
        <v>0.14108261462264449</v>
      </c>
      <c r="M466" s="112">
        <f t="shared" si="1025"/>
        <v>0.2111001423851146</v>
      </c>
      <c r="N466" s="112">
        <f t="shared" si="1025"/>
        <v>0.26057906565480315</v>
      </c>
      <c r="O466" s="112">
        <f t="shared" si="1025"/>
        <v>0.27284151095964027</v>
      </c>
      <c r="P466" s="112">
        <f t="shared" si="1025"/>
        <v>0.1887028022693242</v>
      </c>
      <c r="Q466" s="112">
        <f t="shared" si="1025"/>
        <v>0.18184909600839097</v>
      </c>
      <c r="R466" s="112">
        <f t="shared" si="1025"/>
        <v>0.17529874111660607</v>
      </c>
      <c r="S466" s="244">
        <f t="shared" si="1025"/>
        <v>0.14839168092005151</v>
      </c>
      <c r="T466" s="1071">
        <f t="shared" si="1025"/>
        <v>0.10703100249753664</v>
      </c>
      <c r="U466" s="244"/>
      <c r="V466" s="244"/>
      <c r="W466" s="244"/>
      <c r="X466" s="244"/>
      <c r="Y466" s="244"/>
      <c r="AF466" s="172"/>
      <c r="AG466" s="172"/>
      <c r="AH466" s="172"/>
      <c r="AI466" s="159" t="str">
        <f t="shared" si="1025"/>
        <v/>
      </c>
      <c r="AJ466" s="66" t="str">
        <f t="shared" si="1025"/>
        <v/>
      </c>
      <c r="AK466" s="66">
        <f t="shared" si="1025"/>
        <v>0.15595534536049785</v>
      </c>
      <c r="AL466" s="66">
        <f t="shared" si="1025"/>
        <v>0.1559435715579964</v>
      </c>
      <c r="AM466" s="66" t="str">
        <f t="shared" si="1025"/>
        <v/>
      </c>
      <c r="AN466" s="1091" t="str">
        <f t="shared" si="1025"/>
        <v/>
      </c>
      <c r="AO466" s="66"/>
      <c r="AP466" s="66"/>
      <c r="AQ466" s="66"/>
      <c r="AR466" s="66"/>
      <c r="AS466" s="66"/>
      <c r="AT466" s="159">
        <f t="shared" si="1025"/>
        <v>0.19776100808056998</v>
      </c>
      <c r="AU466" s="66">
        <f t="shared" si="1025"/>
        <v>0.16828754288889694</v>
      </c>
      <c r="AV466" s="66">
        <f t="shared" si="1025"/>
        <v>0.2528252063032857</v>
      </c>
      <c r="AW466" s="60">
        <f t="shared" si="1025"/>
        <v>0.21100778605925108</v>
      </c>
      <c r="AX466" s="60">
        <f t="shared" si="1025"/>
        <v>0.20250252472456753</v>
      </c>
      <c r="AY466" s="60">
        <f t="shared" si="1025"/>
        <v>0.27308622956240386</v>
      </c>
      <c r="AZ466" s="60">
        <f t="shared" si="1025"/>
        <v>0.21301769490803701</v>
      </c>
      <c r="BA466" s="60">
        <f t="shared" si="1025"/>
        <v>0.23167162263917751</v>
      </c>
      <c r="BB466" s="1060">
        <f t="shared" si="1025"/>
        <v>0</v>
      </c>
      <c r="BH466" s="59">
        <f t="shared" si="1025"/>
        <v>0.22418129121570213</v>
      </c>
      <c r="BI466" s="60">
        <f t="shared" si="1025"/>
        <v>0.20981440322546194</v>
      </c>
      <c r="BJ466" s="60">
        <f t="shared" si="1025"/>
        <v>0.20256231681052356</v>
      </c>
      <c r="BK466" s="60">
        <f t="shared" si="1025"/>
        <v>0.20005878745238448</v>
      </c>
      <c r="BL466" s="60">
        <f t="shared" ref="BL466:CV466" si="1032">IF(BL414="","",BL414*1000)</f>
        <v>0.16156991694012762</v>
      </c>
      <c r="BM466" s="60">
        <f t="shared" si="1032"/>
        <v>0.28928083399853433</v>
      </c>
      <c r="BN466" s="1222">
        <f t="shared" si="1032"/>
        <v>0.20113600578753449</v>
      </c>
      <c r="BO466" s="338"/>
      <c r="BP466" s="338"/>
      <c r="BQ466" s="338"/>
      <c r="BR466" s="338"/>
      <c r="BS466" s="1156"/>
      <c r="BT466" s="338"/>
      <c r="BU466" s="338"/>
      <c r="BV466" s="338"/>
      <c r="BW466" s="338"/>
      <c r="BX466" s="338"/>
      <c r="BY466" s="936">
        <f t="shared" si="1032"/>
        <v>0.1523418473400332</v>
      </c>
      <c r="BZ466" s="60">
        <f t="shared" si="1032"/>
        <v>0.13564456627606314</v>
      </c>
      <c r="CA466" s="60">
        <f t="shared" si="1032"/>
        <v>0.16033256369647142</v>
      </c>
      <c r="CB466" s="60">
        <f t="shared" si="1032"/>
        <v>0.1377288451144954</v>
      </c>
      <c r="CC466" s="1060">
        <f t="shared" si="1032"/>
        <v>0.15216445720466218</v>
      </c>
      <c r="CK466" s="59">
        <f t="shared" si="1032"/>
        <v>2.7331235594600201E-2</v>
      </c>
      <c r="CL466" s="60">
        <f t="shared" si="1032"/>
        <v>0.14961747527272742</v>
      </c>
      <c r="CM466" s="60">
        <f t="shared" si="1032"/>
        <v>4.6306730227353418E-2</v>
      </c>
      <c r="CN466" s="60">
        <f t="shared" si="1032"/>
        <v>3.763220009258926E-2</v>
      </c>
      <c r="CO466" s="1060">
        <f t="shared" si="1032"/>
        <v>2.6926800867404021E-2</v>
      </c>
      <c r="CU466" s="59">
        <f t="shared" si="1032"/>
        <v>0.35494192508445616</v>
      </c>
      <c r="CV466" s="60">
        <f t="shared" si="1032"/>
        <v>3.5337697623512333E-2</v>
      </c>
      <c r="CW466" s="60">
        <f t="shared" si="983"/>
        <v>0.40882538404905272</v>
      </c>
      <c r="CX466" s="1060">
        <f t="shared" si="983"/>
        <v>0.12101443149157091</v>
      </c>
      <c r="DD466" s="293"/>
      <c r="DE466" s="338"/>
      <c r="DF466" s="338"/>
      <c r="DG466" s="338"/>
      <c r="DH466" s="338"/>
      <c r="DI466" s="338"/>
      <c r="DJ466" s="338"/>
      <c r="DK466" s="338"/>
      <c r="DL466" s="1103"/>
      <c r="DM466" s="338"/>
      <c r="DN466" s="338"/>
      <c r="DO466" s="338"/>
      <c r="DP466" s="338"/>
      <c r="DQ466" s="338"/>
      <c r="DR466" s="337"/>
      <c r="DS466" s="338"/>
      <c r="DT466" s="338"/>
      <c r="DU466" s="338"/>
      <c r="DV466" s="338"/>
      <c r="DW466" s="338"/>
      <c r="DX466" s="1103"/>
      <c r="DY466" s="338"/>
      <c r="DZ466" s="338"/>
      <c r="EA466" s="338"/>
      <c r="EB466" s="338"/>
      <c r="EC466" s="338"/>
      <c r="ED466" s="59">
        <f t="shared" si="931"/>
        <v>0.13720343334287713</v>
      </c>
      <c r="EE466" s="338"/>
      <c r="EF466" s="338"/>
      <c r="EG466" s="338"/>
      <c r="EH466" s="338"/>
      <c r="EI466" s="338"/>
      <c r="EJ466" s="338"/>
      <c r="EK466" s="338"/>
      <c r="EL466" s="1103"/>
      <c r="EM466" s="338"/>
      <c r="EN466" s="338"/>
      <c r="ER466" s="1253"/>
      <c r="ES466" s="59">
        <f t="shared" si="984"/>
        <v>2.9408461778226327E-2</v>
      </c>
      <c r="ET466" s="60">
        <f t="shared" si="984"/>
        <v>3.7868196542884869E-2</v>
      </c>
      <c r="EU466" s="60">
        <f t="shared" si="984"/>
        <v>2.1842222333877434E-2</v>
      </c>
      <c r="EW466" s="1131"/>
      <c r="EX466" s="66" t="s">
        <v>733</v>
      </c>
      <c r="EY466" s="60">
        <f t="shared" ref="EY466" si="1033">IF(EY414="","",EY414*1000)</f>
        <v>0.82080227119161286</v>
      </c>
      <c r="EZ466" s="60">
        <f t="shared" ref="EZ466:GY466" si="1034">IF(EZ414="","",EZ414*1000)</f>
        <v>0.68298047666513628</v>
      </c>
      <c r="FA466" s="60">
        <f t="shared" si="1034"/>
        <v>0.7976504619258421</v>
      </c>
      <c r="FB466" s="60">
        <f t="shared" si="1034"/>
        <v>0.56180745322825998</v>
      </c>
      <c r="FC466" s="60">
        <f t="shared" si="1034"/>
        <v>0.22365773369509934</v>
      </c>
      <c r="FD466" s="60">
        <f t="shared" si="1034"/>
        <v>0.80766133692363151</v>
      </c>
      <c r="FE466" s="60">
        <f t="shared" si="1034"/>
        <v>2.6309698702535602</v>
      </c>
      <c r="FF466" s="60">
        <f t="shared" si="1034"/>
        <v>0.69880992870845315</v>
      </c>
      <c r="FG466" s="60">
        <f t="shared" si="1034"/>
        <v>1.1189593250036269</v>
      </c>
      <c r="FH466" s="60">
        <f t="shared" si="1034"/>
        <v>1.4091049225995869</v>
      </c>
      <c r="FI466" s="60">
        <f t="shared" si="1034"/>
        <v>0.68597151248590138</v>
      </c>
      <c r="FJ466" s="60">
        <f t="shared" si="1034"/>
        <v>0.31012125802541135</v>
      </c>
      <c r="FK466" s="60">
        <f t="shared" si="1034"/>
        <v>0.94995361880796758</v>
      </c>
      <c r="FL466" s="60">
        <f t="shared" si="1034"/>
        <v>0.49271776080761726</v>
      </c>
      <c r="FM466" s="60">
        <f t="shared" si="1034"/>
        <v>0.49359691582750143</v>
      </c>
      <c r="FN466" s="60">
        <f t="shared" si="1034"/>
        <v>0.91805932701861725</v>
      </c>
      <c r="FO466" s="60">
        <f t="shared" si="1034"/>
        <v>0.78088716370681177</v>
      </c>
      <c r="FP466" s="60" t="str">
        <f t="shared" ref="FP466:FQ466" si="1035">IF(FP414="","",FP414*1000)</f>
        <v/>
      </c>
      <c r="FQ466" s="1387" t="str">
        <f t="shared" si="1035"/>
        <v/>
      </c>
      <c r="FR466" s="658" t="str">
        <f t="shared" ref="FR466:GL466" si="1036">IF(FR414="","",FR414*1000)</f>
        <v/>
      </c>
      <c r="FS466" s="658" t="str">
        <f t="shared" si="1036"/>
        <v/>
      </c>
      <c r="FT466" s="658" t="str">
        <f t="shared" si="1036"/>
        <v/>
      </c>
      <c r="FU466" s="658" t="str">
        <f t="shared" si="1036"/>
        <v/>
      </c>
      <c r="FV466" s="658" t="str">
        <f t="shared" si="1036"/>
        <v/>
      </c>
      <c r="FW466" s="658" t="str">
        <f t="shared" si="1036"/>
        <v/>
      </c>
      <c r="FX466" s="658" t="str">
        <f t="shared" si="1036"/>
        <v/>
      </c>
      <c r="FY466" s="658" t="str">
        <f t="shared" si="1036"/>
        <v/>
      </c>
      <c r="FZ466" s="658" t="str">
        <f t="shared" si="1036"/>
        <v/>
      </c>
      <c r="GA466" s="658" t="str">
        <f t="shared" si="1036"/>
        <v/>
      </c>
      <c r="GB466" s="658" t="str">
        <f t="shared" si="1036"/>
        <v/>
      </c>
      <c r="GC466" s="658" t="str">
        <f t="shared" si="1036"/>
        <v/>
      </c>
      <c r="GD466" s="658" t="str">
        <f t="shared" si="1036"/>
        <v/>
      </c>
      <c r="GE466" s="658" t="str">
        <f t="shared" si="1036"/>
        <v/>
      </c>
      <c r="GF466" s="658" t="str">
        <f t="shared" si="1036"/>
        <v/>
      </c>
      <c r="GG466" s="658" t="str">
        <f t="shared" si="1036"/>
        <v/>
      </c>
      <c r="GH466" s="658" t="str">
        <f t="shared" si="1036"/>
        <v/>
      </c>
      <c r="GI466" s="658" t="str">
        <f t="shared" si="1036"/>
        <v/>
      </c>
      <c r="GJ466" s="658" t="str">
        <f t="shared" si="1036"/>
        <v/>
      </c>
      <c r="GK466" s="658" t="str">
        <f t="shared" si="1036"/>
        <v/>
      </c>
      <c r="GL466" s="658" t="str">
        <f t="shared" si="1036"/>
        <v/>
      </c>
      <c r="GM466" s="59">
        <f t="shared" si="1034"/>
        <v>0.57964307332892018</v>
      </c>
      <c r="GN466" s="60">
        <f t="shared" si="1034"/>
        <v>0.37984811773423494</v>
      </c>
      <c r="GO466" s="60">
        <f t="shared" si="1034"/>
        <v>1.3009864681115437</v>
      </c>
      <c r="GP466" s="60">
        <f t="shared" si="1034"/>
        <v>0.75766372709420793</v>
      </c>
      <c r="GQ466" s="60">
        <f t="shared" si="1034"/>
        <v>1.8735922343450149</v>
      </c>
      <c r="GR466" s="60">
        <f t="shared" si="1034"/>
        <v>1.4297101624341868</v>
      </c>
      <c r="GS466" s="60">
        <f t="shared" si="1034"/>
        <v>1.407563610915664</v>
      </c>
      <c r="GT466" s="60">
        <f t="shared" si="1034"/>
        <v>2.6883200211456257</v>
      </c>
      <c r="GU466" s="60">
        <f t="shared" si="1034"/>
        <v>2.2611736953690826</v>
      </c>
      <c r="GV466" s="60">
        <f t="shared" si="1034"/>
        <v>1.788913421145814</v>
      </c>
      <c r="GW466" s="60">
        <f t="shared" si="1034"/>
        <v>0.67646451475205183</v>
      </c>
      <c r="GX466" s="60">
        <f t="shared" si="1034"/>
        <v>0.67073212503607527</v>
      </c>
      <c r="GY466" s="60">
        <f t="shared" si="1034"/>
        <v>1.5114540354069468</v>
      </c>
      <c r="GZ466" s="60" t="e">
        <f t="shared" ref="GZ466:HH466" si="1037">IF(GZ414="","",GZ414*1000)</f>
        <v>#DIV/0!</v>
      </c>
      <c r="HA466" s="60">
        <f t="shared" si="1037"/>
        <v>17.584304890366482</v>
      </c>
      <c r="HB466" s="60">
        <f t="shared" si="1037"/>
        <v>0.51682051956620778</v>
      </c>
      <c r="HC466" s="60">
        <f t="shared" si="1037"/>
        <v>0.33330505564600282</v>
      </c>
      <c r="HD466" s="60">
        <f t="shared" si="1037"/>
        <v>0.84960291447536462</v>
      </c>
      <c r="HE466" s="60">
        <f t="shared" si="1037"/>
        <v>0.25379923157717005</v>
      </c>
      <c r="HF466" s="60">
        <f t="shared" si="1037"/>
        <v>0.27840917414654071</v>
      </c>
      <c r="HG466" s="60" t="e">
        <f t="shared" si="1037"/>
        <v>#DIV/0!</v>
      </c>
      <c r="HH466" s="60" t="e">
        <f t="shared" si="1037"/>
        <v>#DIV/0!</v>
      </c>
      <c r="HI466" s="658" t="str">
        <f t="shared" si="937"/>
        <v/>
      </c>
    </row>
    <row r="467" spans="1:217" s="60" customFormat="1" x14ac:dyDescent="0.25">
      <c r="A467" s="66"/>
      <c r="B467" s="642"/>
      <c r="C467" s="936"/>
      <c r="D467" s="111"/>
      <c r="E467" s="112"/>
      <c r="F467" s="112"/>
      <c r="G467" s="112"/>
      <c r="H467" s="112"/>
      <c r="I467" s="168"/>
      <c r="J467" s="168"/>
      <c r="K467" s="172"/>
      <c r="L467" s="172"/>
      <c r="M467" s="112"/>
      <c r="N467" s="112"/>
      <c r="O467" s="112"/>
      <c r="P467" s="112"/>
      <c r="Q467" s="112"/>
      <c r="R467" s="112"/>
      <c r="S467" s="244"/>
      <c r="T467" s="1071"/>
      <c r="U467" s="244"/>
      <c r="V467" s="244"/>
      <c r="W467" s="244"/>
      <c r="X467" s="244"/>
      <c r="Y467" s="244"/>
      <c r="AF467" s="172"/>
      <c r="AG467" s="172"/>
      <c r="AH467" s="172"/>
      <c r="AI467" s="159"/>
      <c r="AJ467" s="66"/>
      <c r="AK467" s="66"/>
      <c r="AL467" s="66"/>
      <c r="AM467" s="66"/>
      <c r="AN467" s="1091"/>
      <c r="AO467" s="66"/>
      <c r="AP467" s="66"/>
      <c r="AQ467" s="66"/>
      <c r="AR467" s="66"/>
      <c r="AS467" s="66"/>
      <c r="AT467" s="159"/>
      <c r="AU467" s="66"/>
      <c r="AV467" s="66"/>
      <c r="BB467" s="1060"/>
      <c r="BH467" s="59"/>
      <c r="BN467" s="1222"/>
      <c r="BO467" s="338"/>
      <c r="BP467" s="338"/>
      <c r="BQ467" s="338"/>
      <c r="BR467" s="338"/>
      <c r="BS467" s="1156"/>
      <c r="BT467" s="338"/>
      <c r="BU467" s="338"/>
      <c r="BV467" s="338"/>
      <c r="BW467" s="338"/>
      <c r="BX467" s="338"/>
      <c r="BY467" s="936"/>
      <c r="CC467" s="1060"/>
      <c r="CK467" s="59"/>
      <c r="CO467" s="1060"/>
      <c r="CU467" s="59"/>
      <c r="CX467" s="1060"/>
      <c r="DD467" s="293"/>
      <c r="DE467" s="338"/>
      <c r="DF467" s="338"/>
      <c r="DG467" s="338"/>
      <c r="DH467" s="338"/>
      <c r="DI467" s="338"/>
      <c r="DJ467" s="338"/>
      <c r="DK467" s="338"/>
      <c r="DL467" s="1103"/>
      <c r="DM467" s="338"/>
      <c r="DN467" s="338"/>
      <c r="DO467" s="338"/>
      <c r="DP467" s="338"/>
      <c r="DQ467" s="338"/>
      <c r="DR467" s="337"/>
      <c r="DS467" s="338"/>
      <c r="DT467" s="338"/>
      <c r="DU467" s="338"/>
      <c r="DV467" s="338"/>
      <c r="DW467" s="338"/>
      <c r="DX467" s="1103"/>
      <c r="DY467" s="338"/>
      <c r="DZ467" s="338"/>
      <c r="EA467" s="338"/>
      <c r="EB467" s="338"/>
      <c r="EC467" s="338"/>
      <c r="ED467" s="59"/>
      <c r="EE467" s="338"/>
      <c r="EF467" s="338"/>
      <c r="EG467" s="338"/>
      <c r="EH467" s="338"/>
      <c r="EI467" s="338"/>
      <c r="EJ467" s="338"/>
      <c r="EK467" s="338"/>
      <c r="EL467" s="1103"/>
      <c r="EM467" s="338"/>
      <c r="EN467" s="338"/>
      <c r="ER467" s="1253"/>
      <c r="ES467" s="59"/>
      <c r="EW467" s="1131"/>
      <c r="EX467" s="66"/>
      <c r="FQ467" s="1386"/>
      <c r="FR467" s="651"/>
      <c r="FS467" s="651"/>
      <c r="FT467" s="651"/>
      <c r="FU467" s="651"/>
      <c r="FV467" s="651"/>
      <c r="FW467" s="651"/>
      <c r="FX467" s="651"/>
      <c r="FY467" s="651"/>
      <c r="FZ467" s="651"/>
      <c r="GA467" s="651"/>
      <c r="GB467" s="651"/>
      <c r="GC467" s="651"/>
      <c r="GD467" s="651"/>
      <c r="GE467" s="651"/>
      <c r="GF467" s="651"/>
      <c r="GG467" s="651"/>
      <c r="GH467" s="651"/>
      <c r="GI467" s="651"/>
      <c r="GJ467" s="651"/>
      <c r="GK467" s="651"/>
      <c r="GL467" s="651"/>
      <c r="GM467" s="59"/>
      <c r="HI467" s="651"/>
    </row>
    <row r="468" spans="1:217" s="58" customFormat="1" ht="21" x14ac:dyDescent="0.35">
      <c r="C468" s="743"/>
      <c r="D468" s="111"/>
      <c r="E468" s="112"/>
      <c r="F468" s="112"/>
      <c r="G468" s="112"/>
      <c r="H468" s="112"/>
      <c r="I468" s="168"/>
      <c r="J468" s="168"/>
      <c r="K468" s="172"/>
      <c r="L468" s="172"/>
      <c r="M468" s="112"/>
      <c r="N468" s="112"/>
      <c r="O468" s="112"/>
      <c r="P468" s="112"/>
      <c r="Q468" s="112"/>
      <c r="R468" s="112"/>
      <c r="S468" s="244"/>
      <c r="T468" s="1071"/>
      <c r="U468" s="244"/>
      <c r="V468" s="244"/>
      <c r="W468" s="244"/>
      <c r="X468" s="244"/>
      <c r="Y468" s="244"/>
      <c r="Z468" s="60"/>
      <c r="AA468" s="60"/>
      <c r="AB468" s="60"/>
      <c r="AC468" s="60"/>
      <c r="AD468" s="60"/>
      <c r="AE468" s="60"/>
      <c r="AF468" s="172"/>
      <c r="AG468" s="172"/>
      <c r="AH468" s="172"/>
      <c r="AI468" s="159"/>
      <c r="AJ468" s="66"/>
      <c r="AK468" s="66"/>
      <c r="AL468" s="66"/>
      <c r="AM468" s="66"/>
      <c r="AN468" s="1091"/>
      <c r="AO468" s="66"/>
      <c r="AP468" s="66"/>
      <c r="AQ468" s="66"/>
      <c r="AR468" s="66"/>
      <c r="AS468" s="66"/>
      <c r="AT468" s="159"/>
      <c r="AU468" s="66"/>
      <c r="AV468" s="66"/>
      <c r="AW468" s="60"/>
      <c r="AX468" s="60"/>
      <c r="AY468" s="60"/>
      <c r="AZ468" s="60"/>
      <c r="BA468" s="60"/>
      <c r="BB468" s="1060"/>
      <c r="BC468" s="60"/>
      <c r="BD468" s="60"/>
      <c r="BE468" s="60"/>
      <c r="BF468" s="60"/>
      <c r="BG468" s="60"/>
      <c r="BH468" s="59"/>
      <c r="BI468" s="60"/>
      <c r="BJ468" s="60"/>
      <c r="BK468" s="60"/>
      <c r="BL468" s="60"/>
      <c r="BM468" s="60"/>
      <c r="BN468" s="1222"/>
      <c r="BO468" s="338"/>
      <c r="BP468" s="338"/>
      <c r="BQ468" s="338"/>
      <c r="BR468" s="338"/>
      <c r="BS468" s="1156"/>
      <c r="BT468" s="338"/>
      <c r="BU468" s="338"/>
      <c r="BV468" s="338"/>
      <c r="BW468" s="338"/>
      <c r="BX468" s="338"/>
      <c r="BY468" s="743"/>
      <c r="BZ468" s="60"/>
      <c r="CA468" s="60"/>
      <c r="CB468" s="60"/>
      <c r="CC468" s="1060"/>
      <c r="CD468" s="60"/>
      <c r="CE468" s="60"/>
      <c r="CF468" s="60"/>
      <c r="CG468" s="60"/>
      <c r="CH468" s="60"/>
      <c r="CI468" s="60"/>
      <c r="CJ468" s="60"/>
      <c r="CK468" s="59"/>
      <c r="CL468" s="60"/>
      <c r="CM468" s="60"/>
      <c r="CN468" s="60"/>
      <c r="CO468" s="1060"/>
      <c r="CP468" s="60"/>
      <c r="CQ468" s="60"/>
      <c r="CR468" s="60"/>
      <c r="CS468" s="60"/>
      <c r="CT468" s="60"/>
      <c r="CU468" s="59"/>
      <c r="CV468" s="60"/>
      <c r="CW468" s="60"/>
      <c r="CX468" s="1060"/>
      <c r="CY468" s="60"/>
      <c r="CZ468" s="60"/>
      <c r="DD468" s="293"/>
      <c r="DE468" s="338"/>
      <c r="DF468" s="338"/>
      <c r="DG468" s="338"/>
      <c r="DH468" s="338"/>
      <c r="DI468" s="338"/>
      <c r="DJ468" s="338"/>
      <c r="DK468" s="338"/>
      <c r="DL468" s="1103"/>
      <c r="DM468" s="338"/>
      <c r="DN468" s="338"/>
      <c r="DO468" s="338"/>
      <c r="DP468" s="338"/>
      <c r="DQ468" s="338"/>
      <c r="DR468" s="337"/>
      <c r="DS468" s="338"/>
      <c r="DT468" s="338"/>
      <c r="DU468" s="338"/>
      <c r="DV468" s="338"/>
      <c r="DW468" s="338"/>
      <c r="DX468" s="1103"/>
      <c r="DY468" s="338"/>
      <c r="DZ468" s="338"/>
      <c r="EA468" s="338"/>
      <c r="EB468" s="338"/>
      <c r="EC468" s="338"/>
      <c r="ED468" s="59"/>
      <c r="EE468" s="338"/>
      <c r="EF468" s="338"/>
      <c r="EG468" s="338"/>
      <c r="EH468" s="338"/>
      <c r="EI468" s="338"/>
      <c r="EJ468" s="338"/>
      <c r="EK468" s="338"/>
      <c r="EL468" s="1103"/>
      <c r="EM468" s="338"/>
      <c r="EN468" s="338"/>
      <c r="ER468" s="1251"/>
      <c r="ES468" s="59"/>
      <c r="ET468" s="60"/>
      <c r="EU468" s="60"/>
      <c r="EV468" s="60"/>
      <c r="EW468" s="1131"/>
      <c r="FO468" s="60"/>
      <c r="FP468" s="60"/>
      <c r="FQ468" s="1383"/>
      <c r="FR468" s="658"/>
      <c r="FS468" s="658"/>
      <c r="FT468" s="658"/>
      <c r="FU468" s="658"/>
      <c r="FV468" s="694" t="s">
        <v>995</v>
      </c>
      <c r="FW468" s="694" t="s">
        <v>997</v>
      </c>
      <c r="FX468" s="658"/>
      <c r="FY468" s="658"/>
      <c r="FZ468" s="658"/>
      <c r="GA468" s="658"/>
      <c r="GB468" s="658"/>
      <c r="GC468" s="658"/>
      <c r="GD468" s="658"/>
      <c r="GE468" s="658"/>
      <c r="GF468" s="658"/>
      <c r="GG468" s="658"/>
      <c r="GH468" s="658"/>
      <c r="GI468" s="658"/>
      <c r="GJ468" s="658"/>
      <c r="GK468" s="658"/>
      <c r="GL468" s="658"/>
      <c r="GM468" s="59"/>
      <c r="HI468" s="658"/>
    </row>
    <row r="469" spans="1:217" s="60" customFormat="1" x14ac:dyDescent="0.25">
      <c r="A469" s="648" t="s">
        <v>386</v>
      </c>
      <c r="B469" s="648"/>
      <c r="C469" s="936"/>
      <c r="D469" s="111"/>
      <c r="E469" s="112"/>
      <c r="F469" s="112"/>
      <c r="G469" s="112"/>
      <c r="H469" s="112"/>
      <c r="I469" s="168"/>
      <c r="J469" s="879"/>
      <c r="K469" s="172"/>
      <c r="L469" s="172"/>
      <c r="M469" s="112"/>
      <c r="N469" s="112"/>
      <c r="O469" s="112"/>
      <c r="P469" s="112"/>
      <c r="Q469" s="112"/>
      <c r="R469" s="112"/>
      <c r="S469" s="244"/>
      <c r="T469" s="1071"/>
      <c r="U469" s="244"/>
      <c r="V469" s="244"/>
      <c r="W469" s="244"/>
      <c r="X469" s="244"/>
      <c r="Y469" s="244"/>
      <c r="AF469" s="172"/>
      <c r="AG469" s="172"/>
      <c r="AH469" s="172"/>
      <c r="AI469" s="956"/>
      <c r="AJ469" s="875"/>
      <c r="AK469" s="875"/>
      <c r="AL469" s="875"/>
      <c r="AM469" s="875"/>
      <c r="AN469" s="1096"/>
      <c r="AO469" s="875"/>
      <c r="AP469" s="875"/>
      <c r="AQ469" s="875"/>
      <c r="AR469" s="875"/>
      <c r="AS469" s="875"/>
      <c r="AT469" s="159"/>
      <c r="AU469" s="66"/>
      <c r="AV469" s="66"/>
      <c r="BB469" s="1060"/>
      <c r="BH469" s="59"/>
      <c r="BN469" s="1222"/>
      <c r="BO469" s="338"/>
      <c r="BP469" s="338"/>
      <c r="BQ469" s="338"/>
      <c r="BR469" s="338"/>
      <c r="BS469" s="1156"/>
      <c r="BT469" s="338"/>
      <c r="BU469" s="338"/>
      <c r="BV469" s="338"/>
      <c r="BW469" s="338"/>
      <c r="BX469" s="338"/>
      <c r="BY469" s="936"/>
      <c r="CC469" s="1060"/>
      <c r="CK469" s="59"/>
      <c r="CO469" s="1060"/>
      <c r="CU469" s="59"/>
      <c r="CX469" s="1060"/>
      <c r="DD469" s="293"/>
      <c r="DE469" s="338"/>
      <c r="DF469" s="338"/>
      <c r="DG469" s="338"/>
      <c r="DH469" s="338"/>
      <c r="DI469" s="338"/>
      <c r="DJ469" s="338"/>
      <c r="DK469" s="338"/>
      <c r="DL469" s="1103"/>
      <c r="DM469" s="338"/>
      <c r="DN469" s="338"/>
      <c r="DO469" s="338"/>
      <c r="DP469" s="338"/>
      <c r="DQ469" s="338"/>
      <c r="DR469" s="337"/>
      <c r="DS469" s="338"/>
      <c r="DT469" s="338"/>
      <c r="DU469" s="338"/>
      <c r="DV469" s="338"/>
      <c r="DW469" s="338"/>
      <c r="DX469" s="1103"/>
      <c r="DY469" s="338"/>
      <c r="DZ469" s="338"/>
      <c r="EA469" s="338"/>
      <c r="EB469" s="338"/>
      <c r="EC469" s="338"/>
      <c r="ED469" s="59"/>
      <c r="EE469" s="338"/>
      <c r="EF469" s="338"/>
      <c r="EG469" s="338"/>
      <c r="EH469" s="338"/>
      <c r="EI469" s="338"/>
      <c r="EJ469" s="338"/>
      <c r="EK469" s="338"/>
      <c r="EL469" s="1103"/>
      <c r="EM469" s="338"/>
      <c r="EN469" s="338"/>
      <c r="ER469" s="1253"/>
      <c r="ES469" s="59"/>
      <c r="EW469" s="1131"/>
      <c r="EX469" s="648" t="s">
        <v>386</v>
      </c>
      <c r="FQ469" s="1386"/>
      <c r="FR469" s="1357"/>
      <c r="FS469" s="1357"/>
      <c r="FT469" s="1357"/>
      <c r="FU469" s="1357"/>
      <c r="FV469" s="1357"/>
      <c r="FW469" s="1357"/>
      <c r="FX469" s="1357"/>
      <c r="FY469" s="1357"/>
      <c r="FZ469" s="1357"/>
      <c r="GA469" s="1357"/>
      <c r="GB469" s="1357"/>
      <c r="GC469" s="1357"/>
      <c r="GD469" s="1357"/>
      <c r="GE469" s="1357"/>
      <c r="GF469" s="1357"/>
      <c r="GG469" s="1357"/>
      <c r="GH469" s="1357"/>
      <c r="GI469" s="1357"/>
      <c r="GJ469" s="1357"/>
      <c r="GK469" s="1357"/>
      <c r="GL469" s="1357"/>
      <c r="GM469" s="59"/>
      <c r="HI469" s="1357"/>
    </row>
    <row r="470" spans="1:217" s="867" customFormat="1" x14ac:dyDescent="0.25">
      <c r="A470" s="883" t="s">
        <v>195</v>
      </c>
      <c r="B470" s="884">
        <f>IF(B366="","",B366*(B$210/B$211)*(1000*B$60/B$209)/B$7)</f>
        <v>251.94805194805187</v>
      </c>
      <c r="C470" s="938">
        <f>IF(OR(C366="",C366&lt;0),0,C366*(C$210/C$211)*(1000*C$60/C$209)/C$7)</f>
        <v>43.689790999270294</v>
      </c>
      <c r="D470" s="871">
        <f t="shared" ref="D470:T485" si="1038">IF(OR(D366="",D366&lt;0),0,D366*(D$210/D$211)*(1000*D$60/D$209)/D$7)</f>
        <v>48.643258467348325</v>
      </c>
      <c r="E470" s="871">
        <f t="shared" si="1038"/>
        <v>35.897094029532958</v>
      </c>
      <c r="F470" s="871">
        <f t="shared" si="1038"/>
        <v>23.640895273959412</v>
      </c>
      <c r="G470" s="871">
        <f t="shared" si="1038"/>
        <v>38.178550730721099</v>
      </c>
      <c r="H470" s="871">
        <f t="shared" si="1038"/>
        <v>38.512905488070871</v>
      </c>
      <c r="I470" s="871">
        <f t="shared" si="1038"/>
        <v>37.680826424568906</v>
      </c>
      <c r="J470" s="871">
        <f t="shared" si="1038"/>
        <v>29.352772846911847</v>
      </c>
      <c r="K470" s="871">
        <f t="shared" si="1038"/>
        <v>5.9060489743230757</v>
      </c>
      <c r="L470" s="871">
        <f t="shared" si="1038"/>
        <v>35.812326714232697</v>
      </c>
      <c r="M470" s="871">
        <f t="shared" si="1038"/>
        <v>34.218831298151905</v>
      </c>
      <c r="N470" s="871">
        <f t="shared" si="1038"/>
        <v>34.669784928869745</v>
      </c>
      <c r="O470" s="871">
        <f t="shared" si="1038"/>
        <v>32.407006070046265</v>
      </c>
      <c r="P470" s="871">
        <f t="shared" si="1038"/>
        <v>19.844235454475406</v>
      </c>
      <c r="Q470" s="871">
        <f t="shared" si="1038"/>
        <v>41.234809371813981</v>
      </c>
      <c r="R470" s="871">
        <f t="shared" si="1038"/>
        <v>37.49061215898756</v>
      </c>
      <c r="S470" s="871">
        <f t="shared" si="1038"/>
        <v>32.237231595707719</v>
      </c>
      <c r="T470" s="1072">
        <f t="shared" si="1038"/>
        <v>37.464279047648759</v>
      </c>
      <c r="U470" s="871"/>
      <c r="V470" s="871"/>
      <c r="W470" s="871"/>
      <c r="X470" s="871"/>
      <c r="Y470" s="871"/>
      <c r="AF470" s="871"/>
      <c r="AG470" s="871"/>
      <c r="AH470" s="871"/>
      <c r="AI470" s="872">
        <f t="shared" ref="AI470:AN485" si="1039">IF(OR(AI366="",AI366&lt;0),0,AI366*(AI$210/AI$211)*(1000*AI$60/AI$209)/AI$7)</f>
        <v>0</v>
      </c>
      <c r="AJ470" s="871">
        <f t="shared" si="1039"/>
        <v>0</v>
      </c>
      <c r="AK470" s="871">
        <f t="shared" si="1039"/>
        <v>0</v>
      </c>
      <c r="AL470" s="871">
        <f t="shared" si="1039"/>
        <v>0</v>
      </c>
      <c r="AM470" s="871">
        <f t="shared" si="1039"/>
        <v>0</v>
      </c>
      <c r="AN470" s="1072">
        <f t="shared" si="1039"/>
        <v>0</v>
      </c>
      <c r="AO470" s="871"/>
      <c r="AP470" s="871"/>
      <c r="AQ470" s="871"/>
      <c r="AR470" s="871"/>
      <c r="AS470" s="871"/>
      <c r="AT470" s="872">
        <f t="shared" ref="AT470:BB485" si="1040">IF(OR(AT366="",AT366&lt;0),0,AT366*(AT$210/AT$211)*(1000*AT$60/AT$209)/AT$7)</f>
        <v>0</v>
      </c>
      <c r="AU470" s="871">
        <f t="shared" si="1040"/>
        <v>0</v>
      </c>
      <c r="AV470" s="871">
        <f t="shared" si="1040"/>
        <v>0</v>
      </c>
      <c r="AW470" s="871">
        <f t="shared" si="1040"/>
        <v>0</v>
      </c>
      <c r="AX470" s="871">
        <f t="shared" si="1040"/>
        <v>0</v>
      </c>
      <c r="AY470" s="871">
        <f t="shared" si="1040"/>
        <v>0</v>
      </c>
      <c r="AZ470" s="871">
        <f t="shared" si="1040"/>
        <v>0</v>
      </c>
      <c r="BA470" s="871">
        <f t="shared" si="1040"/>
        <v>0</v>
      </c>
      <c r="BB470" s="1072">
        <f t="shared" si="1040"/>
        <v>0</v>
      </c>
      <c r="BC470" s="871"/>
      <c r="BD470" s="871"/>
      <c r="BE470" s="871"/>
      <c r="BF470" s="871"/>
      <c r="BG470" s="871"/>
      <c r="BH470" s="885">
        <f t="shared" ref="BH470:BN485" si="1041">IF(OR(BH366="",BH366&lt;0),0,BH366*(BH$210/BH$211)*(1000*BH$60/BH$209)/BH$7)</f>
        <v>0</v>
      </c>
      <c r="BI470" s="867">
        <f t="shared" si="1041"/>
        <v>0</v>
      </c>
      <c r="BJ470" s="867">
        <f t="shared" si="1041"/>
        <v>0</v>
      </c>
      <c r="BK470" s="867">
        <f t="shared" si="1041"/>
        <v>0</v>
      </c>
      <c r="BL470" s="867">
        <f t="shared" si="1041"/>
        <v>0</v>
      </c>
      <c r="BM470" s="867">
        <f t="shared" si="1041"/>
        <v>0</v>
      </c>
      <c r="BN470" s="1227">
        <f t="shared" si="1041"/>
        <v>0</v>
      </c>
      <c r="BO470" s="886"/>
      <c r="BP470" s="886"/>
      <c r="BQ470" s="886"/>
      <c r="BR470" s="886"/>
      <c r="BS470" s="1181"/>
      <c r="BT470" s="886"/>
      <c r="BU470" s="886"/>
      <c r="BV470" s="886"/>
      <c r="BW470" s="886"/>
      <c r="BX470" s="886"/>
      <c r="BY470" s="966">
        <f t="shared" ref="BY470:CC485" si="1042">IF(OR(BY366="",BY366&lt;0),0,BY366*(BY$210/BY$211)*(1000*BY$60/BY$209)/BY$7)</f>
        <v>0</v>
      </c>
      <c r="BZ470" s="867">
        <f t="shared" si="1042"/>
        <v>0</v>
      </c>
      <c r="CA470" s="867">
        <f t="shared" si="1042"/>
        <v>0</v>
      </c>
      <c r="CB470" s="867">
        <f t="shared" si="1042"/>
        <v>0</v>
      </c>
      <c r="CC470" s="1101">
        <f t="shared" si="1042"/>
        <v>0</v>
      </c>
      <c r="CK470" s="885">
        <f t="shared" ref="CK470:CO485" si="1043">IF(OR(CK366="",CK366&lt;0),0,CK366*(CK$210/CK$211)*(1000*CK$60/CK$209)/CK$7)</f>
        <v>0</v>
      </c>
      <c r="CL470" s="867">
        <f t="shared" si="1043"/>
        <v>0</v>
      </c>
      <c r="CM470" s="867">
        <f t="shared" si="1043"/>
        <v>0</v>
      </c>
      <c r="CN470" s="867">
        <f t="shared" si="1043"/>
        <v>0</v>
      </c>
      <c r="CO470" s="1101">
        <f t="shared" si="1043"/>
        <v>0</v>
      </c>
      <c r="CU470" s="885" t="str">
        <f t="shared" ref="CU470:CV470" si="1044">IF(OR(CU366="",CU366&lt;0),"",CU366*(CU$210/CU$211)*(1000*CU$60/CU$209)/CU$7)</f>
        <v/>
      </c>
      <c r="CV470" s="867" t="str">
        <f t="shared" si="1044"/>
        <v/>
      </c>
      <c r="CW470" s="867" t="str">
        <f t="shared" ref="CW470:CX471" si="1045">IF(OR(CW366="",CW366&lt;0),"",CW366*(CW$210/CW$211)*(1000*CW$60/CW$209)/CW$7)</f>
        <v/>
      </c>
      <c r="CX470" s="1101" t="str">
        <f t="shared" si="1045"/>
        <v/>
      </c>
      <c r="DD470" s="986"/>
      <c r="DE470" s="886"/>
      <c r="DF470" s="886"/>
      <c r="DG470" s="886"/>
      <c r="DH470" s="886"/>
      <c r="DI470" s="886"/>
      <c r="DJ470" s="886"/>
      <c r="DK470" s="886"/>
      <c r="DL470" s="1127"/>
      <c r="DM470" s="886"/>
      <c r="DN470" s="886"/>
      <c r="DO470" s="886"/>
      <c r="DP470" s="886"/>
      <c r="DQ470" s="886"/>
      <c r="DR470" s="1013"/>
      <c r="DS470" s="886"/>
      <c r="DT470" s="886"/>
      <c r="DU470" s="886"/>
      <c r="DV470" s="886"/>
      <c r="DW470" s="886"/>
      <c r="DX470" s="1127"/>
      <c r="DY470" s="886"/>
      <c r="DZ470" s="886"/>
      <c r="EA470" s="886"/>
      <c r="EB470" s="886"/>
      <c r="EC470" s="886"/>
      <c r="ED470" s="885" t="str">
        <f t="shared" ref="ED470" si="1046">IF(OR(ED366="",ED366&lt;0),"",ED366*(ED$210/ED$211)*(1000*ED$60/ED$209)/ED$7)</f>
        <v/>
      </c>
      <c r="EE470" s="886"/>
      <c r="EF470" s="886"/>
      <c r="EG470" s="886"/>
      <c r="EH470" s="886"/>
      <c r="EI470" s="886"/>
      <c r="EJ470" s="886"/>
      <c r="EK470" s="886"/>
      <c r="EL470" s="1127"/>
      <c r="EM470" s="886"/>
      <c r="EN470" s="886"/>
      <c r="ER470" s="1261"/>
      <c r="ES470" s="885" t="str">
        <f t="shared" ref="ES470:EU470" si="1047">IF(OR(ES366="",ES366&lt;0),"",ES366*(ES$210/ES$211)*(1000*ES$60/ES$209)/ES$7)</f>
        <v/>
      </c>
      <c r="ET470" s="867" t="str">
        <f t="shared" si="1047"/>
        <v/>
      </c>
      <c r="EU470" s="867" t="str">
        <f t="shared" si="1047"/>
        <v/>
      </c>
      <c r="EW470" s="1148" t="str">
        <f t="shared" ref="EW470:EW491" si="1048">IF(OR(EW366="",EW366&lt;0),"",EW366*(EW$210/EW$211)*(1000*EW$60/EW$209)/EW$7)</f>
        <v/>
      </c>
      <c r="EX470" s="883" t="s">
        <v>195</v>
      </c>
      <c r="EY470" s="244">
        <f t="shared" ref="EY470:HH470" si="1049">IF(OR(EY366="",EY366&lt;0),"",EY366*(EY$210/EY$211)*(1000*EY$60/EY$209)/EY$7)</f>
        <v>0.27212794314950156</v>
      </c>
      <c r="EZ470" s="244">
        <f t="shared" si="1049"/>
        <v>0.71758299173948559</v>
      </c>
      <c r="FA470" s="244">
        <f t="shared" si="1049"/>
        <v>0.45455697914773557</v>
      </c>
      <c r="FB470" s="244">
        <f t="shared" si="1049"/>
        <v>0.47142073457198325</v>
      </c>
      <c r="FC470" s="244">
        <f t="shared" si="1049"/>
        <v>0.44951035514529081</v>
      </c>
      <c r="FD470" s="244">
        <f t="shared" si="1049"/>
        <v>1.0614270141555449</v>
      </c>
      <c r="FE470" s="244">
        <f t="shared" si="1049"/>
        <v>9.8006291140107171E-2</v>
      </c>
      <c r="FF470" s="244">
        <f t="shared" si="1049"/>
        <v>1.3454080799695003</v>
      </c>
      <c r="FG470" s="244">
        <f t="shared" si="1049"/>
        <v>0.95373132632683044</v>
      </c>
      <c r="FH470" s="244">
        <f t="shared" si="1049"/>
        <v>0.25769816230883474</v>
      </c>
      <c r="FI470" s="244">
        <f t="shared" si="1049"/>
        <v>0.27357865982529539</v>
      </c>
      <c r="FJ470" s="244">
        <f t="shared" si="1049"/>
        <v>0.80175086797139272</v>
      </c>
      <c r="FK470" s="244">
        <f t="shared" si="1049"/>
        <v>0.49411099668149783</v>
      </c>
      <c r="FL470" s="244">
        <f t="shared" si="1049"/>
        <v>0.98188570453816248</v>
      </c>
      <c r="FM470" s="244">
        <f t="shared" si="1049"/>
        <v>0.69316946127970525</v>
      </c>
      <c r="FN470" s="244">
        <f t="shared" si="1049"/>
        <v>0.72364994680800621</v>
      </c>
      <c r="FO470" s="244">
        <f t="shared" si="1049"/>
        <v>0.41432644227414267</v>
      </c>
      <c r="FP470" s="244" t="str">
        <f t="shared" ref="FP470:FQ470" si="1050">IF(OR(FP366="",FP366&lt;0),"",FP366*(FP$210/FP$211)*(1000*FP$60/FP$209)/FP$7)</f>
        <v/>
      </c>
      <c r="FQ470" s="1389" t="str">
        <f t="shared" si="1050"/>
        <v/>
      </c>
      <c r="FR470" s="693" t="str">
        <f>IF(OR(FR366="",FR366&lt;0),"",FR366*(FR$210/FR$211)*(1000*FR$60/FR$209)/FR$7)</f>
        <v/>
      </c>
      <c r="FS470" s="693" t="str">
        <f t="shared" ref="FS470:GL470" si="1051">IF(OR(FS366="",FS366&lt;0),"",FS366*(FS$210/FS$211)*(1000*FS$60/FS$209)/FS$7)</f>
        <v/>
      </c>
      <c r="FT470" s="693" t="str">
        <f t="shared" si="1051"/>
        <v/>
      </c>
      <c r="FU470" s="693" t="str">
        <f t="shared" si="1051"/>
        <v/>
      </c>
      <c r="FV470" s="693" t="str">
        <f t="shared" si="1051"/>
        <v/>
      </c>
      <c r="FW470" s="693" t="str">
        <f t="shared" si="1051"/>
        <v/>
      </c>
      <c r="FX470" s="693" t="str">
        <f t="shared" si="1051"/>
        <v/>
      </c>
      <c r="FY470" s="693" t="str">
        <f t="shared" si="1051"/>
        <v/>
      </c>
      <c r="FZ470" s="693" t="str">
        <f t="shared" si="1051"/>
        <v/>
      </c>
      <c r="GA470" s="693" t="str">
        <f t="shared" si="1051"/>
        <v/>
      </c>
      <c r="GB470" s="693" t="str">
        <f t="shared" si="1051"/>
        <v/>
      </c>
      <c r="GC470" s="693" t="str">
        <f t="shared" si="1051"/>
        <v/>
      </c>
      <c r="GD470" s="693" t="str">
        <f t="shared" si="1051"/>
        <v/>
      </c>
      <c r="GE470" s="693" t="str">
        <f t="shared" si="1051"/>
        <v/>
      </c>
      <c r="GF470" s="693" t="str">
        <f t="shared" si="1051"/>
        <v/>
      </c>
      <c r="GG470" s="693" t="str">
        <f t="shared" si="1051"/>
        <v/>
      </c>
      <c r="GH470" s="693" t="str">
        <f t="shared" si="1051"/>
        <v/>
      </c>
      <c r="GI470" s="693" t="str">
        <f t="shared" si="1051"/>
        <v/>
      </c>
      <c r="GJ470" s="693" t="str">
        <f t="shared" si="1051"/>
        <v/>
      </c>
      <c r="GK470" s="693" t="str">
        <f t="shared" si="1051"/>
        <v/>
      </c>
      <c r="GL470" s="693" t="str">
        <f t="shared" si="1051"/>
        <v/>
      </c>
      <c r="GM470" s="544">
        <f t="shared" si="1049"/>
        <v>0.1297460543457801</v>
      </c>
      <c r="GN470" s="244">
        <f t="shared" si="1049"/>
        <v>0.41675655424891744</v>
      </c>
      <c r="GO470" s="244">
        <f t="shared" si="1049"/>
        <v>6.4956613402796057E-2</v>
      </c>
      <c r="GP470" s="244">
        <f t="shared" si="1049"/>
        <v>3.5939567414910514E-2</v>
      </c>
      <c r="GQ470" s="244">
        <f t="shared" si="1049"/>
        <v>0.28014186668041968</v>
      </c>
      <c r="GR470" s="244">
        <f t="shared" si="1049"/>
        <v>2.8011779304880156E-2</v>
      </c>
      <c r="GS470" s="244">
        <f t="shared" si="1049"/>
        <v>7.5502723933374691E-2</v>
      </c>
      <c r="GT470" s="244">
        <f t="shared" si="1049"/>
        <v>5.4631929407859305E-2</v>
      </c>
      <c r="GU470" s="244">
        <f t="shared" si="1049"/>
        <v>4.8486300398030438E-2</v>
      </c>
      <c r="GV470" s="244">
        <f t="shared" si="1049"/>
        <v>9.5588246102569899E-2</v>
      </c>
      <c r="GW470" s="244">
        <f t="shared" si="1049"/>
        <v>5.9466383449308935E-2</v>
      </c>
      <c r="GX470" s="244">
        <f t="shared" si="1049"/>
        <v>0.27768846816458237</v>
      </c>
      <c r="GY470" s="244">
        <f t="shared" si="1049"/>
        <v>0.13214577757323803</v>
      </c>
      <c r="GZ470" s="244" t="e">
        <f t="shared" si="1049"/>
        <v>#DIV/0!</v>
      </c>
      <c r="HA470" s="244">
        <f t="shared" si="1049"/>
        <v>0.36039567592605248</v>
      </c>
      <c r="HB470" s="244">
        <f t="shared" si="1049"/>
        <v>0.13873795627654073</v>
      </c>
      <c r="HC470" s="244">
        <f t="shared" si="1049"/>
        <v>0.21160030762231649</v>
      </c>
      <c r="HD470" s="244">
        <f t="shared" si="1049"/>
        <v>0.28579043828674289</v>
      </c>
      <c r="HE470" s="244">
        <f t="shared" si="1049"/>
        <v>0.18880826954815741</v>
      </c>
      <c r="HF470" s="244">
        <f t="shared" si="1049"/>
        <v>0.19582617663846563</v>
      </c>
      <c r="HG470" s="244" t="e">
        <f t="shared" si="1049"/>
        <v>#DIV/0!</v>
      </c>
      <c r="HH470" s="244" t="e">
        <f t="shared" si="1049"/>
        <v>#DIV/0!</v>
      </c>
      <c r="HI470" s="693" t="str">
        <f>IF(OR(HI366="",HI366&lt;0),"",HI366*(HI$210/HI$211)*(1000*HI$60/HI$209)/HI$7)</f>
        <v/>
      </c>
    </row>
    <row r="471" spans="1:217" s="60" customFormat="1" x14ac:dyDescent="0.25">
      <c r="A471" s="66" t="s">
        <v>79</v>
      </c>
      <c r="B471" s="638"/>
      <c r="C471" s="939">
        <f t="shared" ref="C471:R518" si="1052">IF(OR(C367="",C367&lt;0),0,C367*(C$210/C$211)*(1000*C$60/C$209)/C$7)</f>
        <v>43.732296448208729</v>
      </c>
      <c r="D471" s="244">
        <f t="shared" si="1052"/>
        <v>46.156019789352193</v>
      </c>
      <c r="E471" s="244">
        <f t="shared" si="1052"/>
        <v>49.39607374610064</v>
      </c>
      <c r="F471" s="244">
        <f t="shared" si="1052"/>
        <v>42.683376989818022</v>
      </c>
      <c r="G471" s="244">
        <f t="shared" si="1052"/>
        <v>48.582052539303554</v>
      </c>
      <c r="H471" s="244">
        <f t="shared" si="1052"/>
        <v>43.981624452854057</v>
      </c>
      <c r="I471" s="246">
        <f t="shared" si="1052"/>
        <v>42.942957298598351</v>
      </c>
      <c r="J471" s="246">
        <f t="shared" si="1052"/>
        <v>43.755416259282775</v>
      </c>
      <c r="K471" s="246">
        <f t="shared" si="1052"/>
        <v>35.561226933834682</v>
      </c>
      <c r="L471" s="246">
        <f t="shared" si="1052"/>
        <v>40.737903397230149</v>
      </c>
      <c r="M471" s="244">
        <f t="shared" si="1052"/>
        <v>46.641099134433603</v>
      </c>
      <c r="N471" s="244">
        <f t="shared" si="1052"/>
        <v>45.287330181673283</v>
      </c>
      <c r="O471" s="244">
        <f t="shared" si="1052"/>
        <v>44.73458035602296</v>
      </c>
      <c r="P471" s="244">
        <f t="shared" si="1052"/>
        <v>41.252158947061133</v>
      </c>
      <c r="Q471" s="244">
        <f t="shared" si="1052"/>
        <v>47.471501832917745</v>
      </c>
      <c r="R471" s="244">
        <f t="shared" si="1052"/>
        <v>43.910648244323475</v>
      </c>
      <c r="S471" s="244">
        <f t="shared" si="1038"/>
        <v>40.562469410490088</v>
      </c>
      <c r="T471" s="1071">
        <f t="shared" si="1038"/>
        <v>40.256173157898068</v>
      </c>
      <c r="U471" s="244"/>
      <c r="V471" s="244"/>
      <c r="W471" s="244"/>
      <c r="X471" s="244"/>
      <c r="Y471" s="244"/>
      <c r="AF471" s="246"/>
      <c r="AG471" s="246"/>
      <c r="AH471" s="246"/>
      <c r="AI471" s="522">
        <f t="shared" si="1039"/>
        <v>0</v>
      </c>
      <c r="AJ471" s="246">
        <f t="shared" si="1039"/>
        <v>0</v>
      </c>
      <c r="AK471" s="246">
        <f t="shared" si="1039"/>
        <v>0</v>
      </c>
      <c r="AL471" s="246">
        <f t="shared" si="1039"/>
        <v>0</v>
      </c>
      <c r="AM471" s="246">
        <f t="shared" si="1039"/>
        <v>0</v>
      </c>
      <c r="AN471" s="1073">
        <f t="shared" si="1039"/>
        <v>0</v>
      </c>
      <c r="AO471" s="246"/>
      <c r="AP471" s="246"/>
      <c r="AQ471" s="246"/>
      <c r="AR471" s="246"/>
      <c r="AS471" s="246"/>
      <c r="AT471" s="522">
        <f t="shared" si="1040"/>
        <v>0</v>
      </c>
      <c r="AU471" s="246">
        <f t="shared" si="1040"/>
        <v>0</v>
      </c>
      <c r="AV471" s="246">
        <f t="shared" si="1040"/>
        <v>0</v>
      </c>
      <c r="AW471" s="244">
        <f t="shared" si="1040"/>
        <v>0</v>
      </c>
      <c r="AX471" s="244">
        <f t="shared" si="1040"/>
        <v>0</v>
      </c>
      <c r="AY471" s="244">
        <f t="shared" si="1040"/>
        <v>0</v>
      </c>
      <c r="AZ471" s="244">
        <f t="shared" si="1040"/>
        <v>0</v>
      </c>
      <c r="BA471" s="244">
        <f t="shared" si="1040"/>
        <v>0</v>
      </c>
      <c r="BB471" s="1071">
        <f t="shared" si="1040"/>
        <v>0</v>
      </c>
      <c r="BC471" s="244"/>
      <c r="BD471" s="244"/>
      <c r="BE471" s="244"/>
      <c r="BF471" s="244"/>
      <c r="BG471" s="244"/>
      <c r="BH471" s="59">
        <f t="shared" si="1041"/>
        <v>0</v>
      </c>
      <c r="BI471" s="60">
        <f t="shared" si="1041"/>
        <v>0</v>
      </c>
      <c r="BJ471" s="60">
        <f t="shared" si="1041"/>
        <v>0</v>
      </c>
      <c r="BK471" s="60">
        <f t="shared" si="1041"/>
        <v>0</v>
      </c>
      <c r="BL471" s="60">
        <f t="shared" si="1041"/>
        <v>0</v>
      </c>
      <c r="BM471" s="60">
        <f t="shared" si="1041"/>
        <v>0</v>
      </c>
      <c r="BN471" s="1222">
        <f t="shared" si="1041"/>
        <v>0</v>
      </c>
      <c r="BO471" s="338"/>
      <c r="BP471" s="338"/>
      <c r="BQ471" s="338"/>
      <c r="BR471" s="338"/>
      <c r="BS471" s="1156"/>
      <c r="BT471" s="338"/>
      <c r="BU471" s="338"/>
      <c r="BV471" s="338"/>
      <c r="BW471" s="338"/>
      <c r="BX471" s="338"/>
      <c r="BY471" s="936">
        <f t="shared" si="1042"/>
        <v>0</v>
      </c>
      <c r="BZ471" s="60">
        <f t="shared" si="1042"/>
        <v>0</v>
      </c>
      <c r="CA471" s="60">
        <f t="shared" si="1042"/>
        <v>0</v>
      </c>
      <c r="CB471" s="60">
        <f t="shared" si="1042"/>
        <v>0</v>
      </c>
      <c r="CC471" s="1060">
        <f t="shared" si="1042"/>
        <v>0</v>
      </c>
      <c r="CK471" s="59">
        <f t="shared" si="1043"/>
        <v>0</v>
      </c>
      <c r="CL471" s="60">
        <f t="shared" si="1043"/>
        <v>0</v>
      </c>
      <c r="CM471" s="60">
        <f t="shared" si="1043"/>
        <v>0</v>
      </c>
      <c r="CN471" s="60">
        <f t="shared" si="1043"/>
        <v>0</v>
      </c>
      <c r="CO471" s="1060">
        <f t="shared" si="1043"/>
        <v>0</v>
      </c>
      <c r="CU471" s="59" t="str">
        <f t="shared" ref="CU471:CV471" si="1053">IF(OR(CU367="",CU367&lt;0),"",CU367*(CU$210/CU$211)*(1000*CU$60/CU$209)/CU$7)</f>
        <v/>
      </c>
      <c r="CV471" s="60" t="str">
        <f t="shared" si="1053"/>
        <v/>
      </c>
      <c r="CW471" s="60" t="str">
        <f t="shared" si="1045"/>
        <v/>
      </c>
      <c r="CX471" s="1060" t="str">
        <f t="shared" si="1045"/>
        <v/>
      </c>
      <c r="DD471" s="293"/>
      <c r="DE471" s="338"/>
      <c r="DF471" s="338"/>
      <c r="DG471" s="338"/>
      <c r="DH471" s="338"/>
      <c r="DI471" s="338"/>
      <c r="DJ471" s="338"/>
      <c r="DK471" s="338"/>
      <c r="DL471" s="1103"/>
      <c r="DM471" s="338"/>
      <c r="DN471" s="338"/>
      <c r="DO471" s="338"/>
      <c r="DP471" s="338"/>
      <c r="DQ471" s="338"/>
      <c r="DR471" s="337"/>
      <c r="DS471" s="338"/>
      <c r="DT471" s="338"/>
      <c r="DU471" s="338"/>
      <c r="DV471" s="338"/>
      <c r="DW471" s="338"/>
      <c r="DX471" s="1103"/>
      <c r="DY471" s="338"/>
      <c r="DZ471" s="338"/>
      <c r="EA471" s="338"/>
      <c r="EB471" s="338"/>
      <c r="EC471" s="338"/>
      <c r="ED471" s="59" t="str">
        <f t="shared" ref="ED471" si="1054">IF(OR(ED367="",ED367&lt;0),"",ED367*(ED$210/ED$211)*(1000*ED$60/ED$209)/ED$7)</f>
        <v/>
      </c>
      <c r="EE471" s="338"/>
      <c r="EF471" s="338"/>
      <c r="EG471" s="338"/>
      <c r="EH471" s="338"/>
      <c r="EI471" s="338"/>
      <c r="EJ471" s="338"/>
      <c r="EK471" s="338"/>
      <c r="EL471" s="1103"/>
      <c r="EM471" s="338"/>
      <c r="EN471" s="338"/>
      <c r="ER471" s="1253"/>
      <c r="ES471" s="59" t="str">
        <f t="shared" ref="ES471:EU471" si="1055">IF(OR(ES367="",ES367&lt;0),"",ES367*(ES$210/ES$211)*(1000*ES$60/ES$209)/ES$7)</f>
        <v/>
      </c>
      <c r="ET471" s="60" t="str">
        <f t="shared" si="1055"/>
        <v/>
      </c>
      <c r="EU471" s="60" t="str">
        <f t="shared" si="1055"/>
        <v/>
      </c>
      <c r="EW471" s="1131" t="str">
        <f t="shared" si="1048"/>
        <v/>
      </c>
      <c r="EX471" s="66" t="s">
        <v>79</v>
      </c>
      <c r="EY471" s="244">
        <f t="shared" ref="EY471:HH471" si="1056">IF(OR(EY367="",EY367&lt;0),"",EY367*(EY$210/EY$211)*(1000*EY$60/EY$209)/EY$7)</f>
        <v>0.2435821246358735</v>
      </c>
      <c r="EZ471" s="244">
        <f t="shared" si="1056"/>
        <v>0.32180623218079563</v>
      </c>
      <c r="FA471" s="244">
        <f t="shared" si="1056"/>
        <v>0.26773997734860766</v>
      </c>
      <c r="FB471" s="244">
        <f t="shared" si="1056"/>
        <v>0.2655779893282712</v>
      </c>
      <c r="FC471" s="244">
        <f t="shared" si="1056"/>
        <v>0.20003226992400086</v>
      </c>
      <c r="FD471" s="244">
        <f t="shared" si="1056"/>
        <v>0.33720936088681214</v>
      </c>
      <c r="FE471" s="244">
        <f t="shared" si="1056"/>
        <v>0.21345275150622786</v>
      </c>
      <c r="FF471" s="244">
        <f t="shared" si="1056"/>
        <v>0.22474452060937128</v>
      </c>
      <c r="FG471" s="94">
        <f t="shared" si="1056"/>
        <v>0.25500337086720676</v>
      </c>
      <c r="FH471" s="94">
        <f t="shared" si="1056"/>
        <v>0.41103729409238704</v>
      </c>
      <c r="FI471" s="94">
        <f t="shared" si="1056"/>
        <v>0.25030115047793711</v>
      </c>
      <c r="FJ471" s="94">
        <f t="shared" si="1056"/>
        <v>0.26614194829805743</v>
      </c>
      <c r="FK471" s="94">
        <f t="shared" si="1056"/>
        <v>0.27007682764650354</v>
      </c>
      <c r="FL471" s="94">
        <f t="shared" si="1056"/>
        <v>0.25748272690063839</v>
      </c>
      <c r="FM471" s="94">
        <f t="shared" si="1056"/>
        <v>0.27167068760868085</v>
      </c>
      <c r="FN471" s="94">
        <f t="shared" si="1056"/>
        <v>0.30383070057446482</v>
      </c>
      <c r="FO471" s="94">
        <f t="shared" si="1056"/>
        <v>0.23320776236033769</v>
      </c>
      <c r="FP471" s="94">
        <f>IF(OR(FP367="",FP367&lt;0),"",FP367*(FP$210/FP$211)*(1000*FP$60/FP$209)/FP$7)</f>
        <v>8.2027567706566842E-2</v>
      </c>
      <c r="FQ471" s="1387">
        <f>IF(OR(FQ367="",FQ367&lt;0),"",FQ367*(FQ$210/FQ$211)*(1000*FQ$60/FQ$209)/FQ$7)</f>
        <v>0.56565243899094808</v>
      </c>
      <c r="FR471" s="1499">
        <f>IF(OR(FR367="",FR367&lt;0),"",FR367*(FR$210/FR$211)*(1000*FR$60/FR$209)/FR$7)</f>
        <v>0.57243449035854632</v>
      </c>
      <c r="FS471" s="1499">
        <f t="shared" ref="FS471:GL471" si="1057">IF(OR(FS367="",FS367&lt;0),"",FS367*(FS$210/FS$211)*(1000*FS$60/FS$209)/FS$7)</f>
        <v>0.36461378472121508</v>
      </c>
      <c r="FT471" s="1499">
        <f t="shared" si="1057"/>
        <v>0.48061157746504996</v>
      </c>
      <c r="FU471" s="1499">
        <f t="shared" si="1057"/>
        <v>0.63364022841091716</v>
      </c>
      <c r="FV471" s="1499">
        <f t="shared" si="1057"/>
        <v>8.3160055418367823E-2</v>
      </c>
      <c r="FW471" s="1499">
        <f t="shared" si="1057"/>
        <v>0.20132259368066283</v>
      </c>
      <c r="FX471" s="1499">
        <f t="shared" si="1057"/>
        <v>0.81909669911082639</v>
      </c>
      <c r="FY471" s="1499">
        <f t="shared" si="1057"/>
        <v>0.41184951928258023</v>
      </c>
      <c r="FZ471" s="1499">
        <f t="shared" si="1057"/>
        <v>1.312245817772091</v>
      </c>
      <c r="GA471" s="1499">
        <f t="shared" si="1057"/>
        <v>0.46602148332975279</v>
      </c>
      <c r="GB471" s="1499">
        <f t="shared" si="1057"/>
        <v>0.46642434702968733</v>
      </c>
      <c r="GC471" s="1499">
        <f t="shared" si="1057"/>
        <v>0.38024552368829789</v>
      </c>
      <c r="GD471" s="1499">
        <f t="shared" si="1057"/>
        <v>0.68616180381226644</v>
      </c>
      <c r="GE471" s="1499">
        <f t="shared" si="1057"/>
        <v>0.69131796370400522</v>
      </c>
      <c r="GF471" s="1499">
        <f t="shared" si="1057"/>
        <v>0.71946326212127776</v>
      </c>
      <c r="GG471" s="1499">
        <f t="shared" si="1057"/>
        <v>0.540364730723076</v>
      </c>
      <c r="GH471" s="1499">
        <f t="shared" si="1057"/>
        <v>0.88346378485311694</v>
      </c>
      <c r="GI471" s="1499">
        <f t="shared" si="1057"/>
        <v>0.82114807562432846</v>
      </c>
      <c r="GJ471" s="1499">
        <f t="shared" si="1057"/>
        <v>0.41076419938811143</v>
      </c>
      <c r="GK471" s="1499">
        <f t="shared" si="1057"/>
        <v>0.26350032607489149</v>
      </c>
      <c r="GL471" s="1499">
        <f t="shared" si="1057"/>
        <v>0.31059546420558737</v>
      </c>
      <c r="GM471" s="544">
        <f t="shared" si="1056"/>
        <v>0.20880860971501403</v>
      </c>
      <c r="GN471" s="244">
        <f t="shared" si="1056"/>
        <v>0.22667075367770778</v>
      </c>
      <c r="GO471" s="244">
        <f t="shared" si="1056"/>
        <v>0.19875410027696452</v>
      </c>
      <c r="GP471" s="244">
        <f t="shared" si="1056"/>
        <v>0.22040589797622762</v>
      </c>
      <c r="GQ471" s="244">
        <f t="shared" si="1056"/>
        <v>0.22470661420158289</v>
      </c>
      <c r="GR471" s="244">
        <f t="shared" si="1056"/>
        <v>0.20314225425413501</v>
      </c>
      <c r="GS471" s="244">
        <f t="shared" si="1056"/>
        <v>0.22264277040260796</v>
      </c>
      <c r="GT471" s="244">
        <f t="shared" si="1056"/>
        <v>0.21478460610556613</v>
      </c>
      <c r="GU471" s="244">
        <f t="shared" si="1056"/>
        <v>0.22232949485751013</v>
      </c>
      <c r="GV471" s="244">
        <f t="shared" si="1056"/>
        <v>7.5019650382359221E-2</v>
      </c>
      <c r="GW471" s="244">
        <f t="shared" si="1056"/>
        <v>0.14959878919222461</v>
      </c>
      <c r="GX471" s="244">
        <f t="shared" si="1056"/>
        <v>0.24367499887060065</v>
      </c>
      <c r="GY471" s="244">
        <f t="shared" si="1056"/>
        <v>0.25390740055628369</v>
      </c>
      <c r="GZ471" s="244" t="e">
        <f t="shared" si="1056"/>
        <v>#DIV/0!</v>
      </c>
      <c r="HA471" s="244">
        <f t="shared" si="1056"/>
        <v>0.22854077538260517</v>
      </c>
      <c r="HB471" s="244">
        <f t="shared" si="1056"/>
        <v>0.22847023010815773</v>
      </c>
      <c r="HC471" s="244">
        <f t="shared" si="1056"/>
        <v>0.21838248173097538</v>
      </c>
      <c r="HD471" s="244">
        <f t="shared" si="1056"/>
        <v>0.23300744622189584</v>
      </c>
      <c r="HE471" s="244">
        <f t="shared" si="1056"/>
        <v>0.21278086079951034</v>
      </c>
      <c r="HF471" s="244">
        <f t="shared" si="1056"/>
        <v>3.8710726169926581E-2</v>
      </c>
      <c r="HG471" s="244" t="e">
        <f t="shared" si="1056"/>
        <v>#DIV/0!</v>
      </c>
      <c r="HH471" s="244" t="e">
        <f t="shared" si="1056"/>
        <v>#DIV/0!</v>
      </c>
      <c r="HI471" s="1500">
        <f>IF(OR(HI367="",HI367&lt;0),"",HI367*(HI$210/HI$211)*(1000*HI$60/HI$209)/HI$7)</f>
        <v>0.12060844542096966</v>
      </c>
    </row>
    <row r="472" spans="1:217" s="867" customFormat="1" x14ac:dyDescent="0.25">
      <c r="A472" s="867" t="s">
        <v>197</v>
      </c>
      <c r="C472" s="938">
        <f t="shared" si="1052"/>
        <v>17.629940680314586</v>
      </c>
      <c r="D472" s="871">
        <f t="shared" si="1052"/>
        <v>21.140152289991956</v>
      </c>
      <c r="E472" s="871">
        <f t="shared" si="1052"/>
        <v>34.484098899112013</v>
      </c>
      <c r="F472" s="871">
        <f t="shared" si="1052"/>
        <v>14.73712214083587</v>
      </c>
      <c r="G472" s="871">
        <f t="shared" si="1052"/>
        <v>11.37829550662703</v>
      </c>
      <c r="H472" s="871">
        <f t="shared" si="1052"/>
        <v>20.207688757140566</v>
      </c>
      <c r="I472" s="871">
        <f t="shared" si="1052"/>
        <v>30.940041280002454</v>
      </c>
      <c r="J472" s="871">
        <f t="shared" si="1052"/>
        <v>23.929004152301896</v>
      </c>
      <c r="K472" s="871">
        <f t="shared" si="1052"/>
        <v>20.782929915835194</v>
      </c>
      <c r="L472" s="871">
        <f t="shared" si="1052"/>
        <v>24.095494092384531</v>
      </c>
      <c r="M472" s="871">
        <f t="shared" si="1052"/>
        <v>18.393141527347648</v>
      </c>
      <c r="N472" s="871">
        <f t="shared" si="1052"/>
        <v>20.07468934040012</v>
      </c>
      <c r="O472" s="871">
        <f t="shared" si="1052"/>
        <v>21.35188880083065</v>
      </c>
      <c r="P472" s="871">
        <f t="shared" si="1052"/>
        <v>13.604488398505252</v>
      </c>
      <c r="Q472" s="871">
        <f t="shared" si="1052"/>
        <v>34.072011551398482</v>
      </c>
      <c r="R472" s="871">
        <f t="shared" si="1052"/>
        <v>12.346266742101632</v>
      </c>
      <c r="S472" s="871">
        <f t="shared" si="1038"/>
        <v>18.406968579109709</v>
      </c>
      <c r="T472" s="1072">
        <f t="shared" si="1038"/>
        <v>24.223382811847646</v>
      </c>
      <c r="U472" s="871"/>
      <c r="V472" s="871"/>
      <c r="W472" s="871"/>
      <c r="X472" s="871"/>
      <c r="Y472" s="871"/>
      <c r="AF472" s="871"/>
      <c r="AG472" s="871"/>
      <c r="AH472" s="871"/>
      <c r="AI472" s="872">
        <f t="shared" si="1039"/>
        <v>4.6662792329835563</v>
      </c>
      <c r="AJ472" s="871">
        <f t="shared" si="1039"/>
        <v>21.528434111696868</v>
      </c>
      <c r="AK472" s="871">
        <f t="shared" si="1039"/>
        <v>2.8505237421619678</v>
      </c>
      <c r="AL472" s="871">
        <f t="shared" si="1039"/>
        <v>8.9185610925115437</v>
      </c>
      <c r="AM472" s="871">
        <f t="shared" si="1039"/>
        <v>24.12931971002071</v>
      </c>
      <c r="AN472" s="1072">
        <f t="shared" si="1039"/>
        <v>6.9246775514322589</v>
      </c>
      <c r="AO472" s="871"/>
      <c r="AP472" s="871"/>
      <c r="AQ472" s="871"/>
      <c r="AR472" s="871"/>
      <c r="AS472" s="871"/>
      <c r="AT472" s="872">
        <f t="shared" si="1040"/>
        <v>23.200897715829544</v>
      </c>
      <c r="AU472" s="871">
        <f t="shared" si="1040"/>
        <v>33.974282716362566</v>
      </c>
      <c r="AV472" s="871">
        <f t="shared" si="1040"/>
        <v>25.078624727028789</v>
      </c>
      <c r="AW472" s="871">
        <f t="shared" si="1040"/>
        <v>19.117789213988722</v>
      </c>
      <c r="AX472" s="871">
        <f t="shared" si="1040"/>
        <v>18.731976921614564</v>
      </c>
      <c r="AY472" s="871">
        <f t="shared" si="1040"/>
        <v>24.35230338580568</v>
      </c>
      <c r="AZ472" s="871">
        <f t="shared" si="1040"/>
        <v>19.384026958406618</v>
      </c>
      <c r="BA472" s="871">
        <f t="shared" si="1040"/>
        <v>20.773752901776831</v>
      </c>
      <c r="BB472" s="1072">
        <f t="shared" si="1040"/>
        <v>16.101822849155184</v>
      </c>
      <c r="BC472" s="871"/>
      <c r="BD472" s="871"/>
      <c r="BE472" s="871"/>
      <c r="BF472" s="871"/>
      <c r="BG472" s="871"/>
      <c r="BH472" s="959">
        <f t="shared" si="1041"/>
        <v>19.710957896329024</v>
      </c>
      <c r="BI472" s="880">
        <f t="shared" si="1041"/>
        <v>23.543174779373871</v>
      </c>
      <c r="BJ472" s="880">
        <f t="shared" si="1041"/>
        <v>22.518956527659348</v>
      </c>
      <c r="BK472" s="880">
        <f t="shared" si="1041"/>
        <v>23.58946052727164</v>
      </c>
      <c r="BL472" s="871">
        <f t="shared" si="1041"/>
        <v>21.924995195514558</v>
      </c>
      <c r="BM472" s="880">
        <f t="shared" si="1041"/>
        <v>15.962707252852516</v>
      </c>
      <c r="BN472" s="1228">
        <f t="shared" si="1041"/>
        <v>25.0889738299241</v>
      </c>
      <c r="BO472" s="873"/>
      <c r="BP472" s="873"/>
      <c r="BQ472" s="873"/>
      <c r="BR472" s="873"/>
      <c r="BS472" s="1182"/>
      <c r="BT472" s="873"/>
      <c r="BU472" s="873"/>
      <c r="BV472" s="873"/>
      <c r="BW472" s="873"/>
      <c r="BX472" s="873"/>
      <c r="BY472" s="938">
        <f t="shared" si="1042"/>
        <v>18.844850088492095</v>
      </c>
      <c r="BZ472" s="871">
        <f t="shared" si="1042"/>
        <v>23.245699399482923</v>
      </c>
      <c r="CA472" s="871">
        <f t="shared" si="1042"/>
        <v>22.076620898929566</v>
      </c>
      <c r="CB472" s="871">
        <f t="shared" si="1042"/>
        <v>9.2721357340238306</v>
      </c>
      <c r="CC472" s="1072">
        <f t="shared" si="1042"/>
        <v>11.321568961527557</v>
      </c>
      <c r="CD472" s="871"/>
      <c r="CE472" s="871"/>
      <c r="CF472" s="871"/>
      <c r="CG472" s="871"/>
      <c r="CH472" s="871"/>
      <c r="CI472" s="871"/>
      <c r="CJ472" s="871"/>
      <c r="CK472" s="872">
        <f t="shared" si="1043"/>
        <v>9.753462029928734</v>
      </c>
      <c r="CL472" s="871">
        <f t="shared" si="1043"/>
        <v>35.56129493498608</v>
      </c>
      <c r="CM472" s="871">
        <f t="shared" si="1043"/>
        <v>7.6369497114263325</v>
      </c>
      <c r="CN472" s="871">
        <f t="shared" si="1043"/>
        <v>6.9919583327651091</v>
      </c>
      <c r="CO472" s="1072">
        <f t="shared" si="1043"/>
        <v>2.6645273584070579</v>
      </c>
      <c r="CP472" s="871"/>
      <c r="CQ472" s="871"/>
      <c r="CR472" s="871"/>
      <c r="CS472" s="871"/>
      <c r="CT472" s="871"/>
      <c r="CU472" s="872">
        <f>IF(OR(CU368="",CU368&lt;0),0,CU368*(CU$210/CU$211)*(1000*CU$60/CU$209)/CU$7)</f>
        <v>99.578601998737369</v>
      </c>
      <c r="CV472" s="871">
        <f>IF(OR(CV368="",CV368&lt;0),0,CV368*(CV$210/CV$211)*(1000*CV$60/CV$209)/CV$7)</f>
        <v>142.9145375576955</v>
      </c>
      <c r="CW472" s="871">
        <f>IF(OR(CW368="",CW368&lt;0),0,CW368*(CW$210/CW$211)*(1000*CW$60/CW$209)/CW$7)</f>
        <v>70.421845176079842</v>
      </c>
      <c r="CX472" s="1072">
        <f>IF(OR(CX368="",CX368&lt;0),0,CX368*(CX$210/CX$211)*(1000*CX$60/CX$209)/CX$7)</f>
        <v>82.884186803744882</v>
      </c>
      <c r="DD472" s="987"/>
      <c r="DE472" s="873"/>
      <c r="DF472" s="873"/>
      <c r="DG472" s="873"/>
      <c r="DH472" s="873"/>
      <c r="DI472" s="873"/>
      <c r="DJ472" s="873"/>
      <c r="DK472" s="873"/>
      <c r="DL472" s="1128"/>
      <c r="DM472" s="873"/>
      <c r="DN472" s="873"/>
      <c r="DO472" s="873"/>
      <c r="DP472" s="873"/>
      <c r="DQ472" s="873"/>
      <c r="DR472" s="1014"/>
      <c r="DS472" s="873"/>
      <c r="DT472" s="873"/>
      <c r="DU472" s="873"/>
      <c r="DV472" s="873"/>
      <c r="DW472" s="873"/>
      <c r="DX472" s="1128"/>
      <c r="DY472" s="873"/>
      <c r="DZ472" s="873"/>
      <c r="EA472" s="873"/>
      <c r="EB472" s="873"/>
      <c r="EC472" s="873"/>
      <c r="ED472" s="872">
        <f>IF(OR(ED368="",ED368&lt;0),0,ED368*(ED$210/ED$211)*(1000*ED$60/ED$209)/ED$7)</f>
        <v>16.642706763056236</v>
      </c>
      <c r="EE472" s="873"/>
      <c r="EF472" s="873"/>
      <c r="EG472" s="873"/>
      <c r="EH472" s="873"/>
      <c r="EI472" s="873"/>
      <c r="EJ472" s="873"/>
      <c r="EK472" s="873"/>
      <c r="EL472" s="1128"/>
      <c r="EM472" s="873"/>
      <c r="EN472" s="873"/>
      <c r="ER472" s="1261"/>
      <c r="ES472" s="872">
        <f t="shared" ref="ES472:EU472" si="1058">IF(OR(ES368="",ES368&lt;0),0,ES368*(ES$210/ES$211)*(1000*ES$60/ES$209)/ES$7)</f>
        <v>18.414605282763397</v>
      </c>
      <c r="ET472" s="871">
        <f t="shared" si="1058"/>
        <v>38.49490132141284</v>
      </c>
      <c r="EU472" s="871">
        <f t="shared" si="1058"/>
        <v>6.3676071582897862</v>
      </c>
      <c r="EV472" s="871"/>
      <c r="EW472" s="1148" t="str">
        <f t="shared" si="1048"/>
        <v/>
      </c>
      <c r="EX472" s="867" t="s">
        <v>197</v>
      </c>
      <c r="EY472" s="871">
        <f t="shared" ref="EY472:HH472" si="1059">IF(OR(EY368="",EY368&lt;0),0,EY368*(EY$210/EY$211)*(1000*EY$60/EY$209)/EY$7)</f>
        <v>0.18411472457240763</v>
      </c>
      <c r="EZ472" s="871">
        <f t="shared" si="1059"/>
        <v>0.21541767952973115</v>
      </c>
      <c r="FA472" s="871">
        <f t="shared" si="1059"/>
        <v>0.17608263070742824</v>
      </c>
      <c r="FB472" s="871">
        <f t="shared" si="1059"/>
        <v>0.35614929766496167</v>
      </c>
      <c r="FC472" s="871">
        <f t="shared" si="1059"/>
        <v>0</v>
      </c>
      <c r="FD472" s="871">
        <f t="shared" si="1059"/>
        <v>0</v>
      </c>
      <c r="FE472" s="871">
        <f t="shared" si="1059"/>
        <v>0</v>
      </c>
      <c r="FF472" s="871">
        <f t="shared" si="1059"/>
        <v>0</v>
      </c>
      <c r="FG472" s="871">
        <f t="shared" si="1059"/>
        <v>0</v>
      </c>
      <c r="FH472" s="871">
        <f t="shared" si="1059"/>
        <v>0</v>
      </c>
      <c r="FI472" s="871">
        <f t="shared" si="1059"/>
        <v>0</v>
      </c>
      <c r="FJ472" s="871">
        <f t="shared" si="1059"/>
        <v>0</v>
      </c>
      <c r="FK472" s="871">
        <f t="shared" si="1059"/>
        <v>0</v>
      </c>
      <c r="FL472" s="871">
        <f t="shared" si="1059"/>
        <v>0</v>
      </c>
      <c r="FM472" s="871">
        <f t="shared" si="1059"/>
        <v>0</v>
      </c>
      <c r="FN472" s="871">
        <f t="shared" si="1059"/>
        <v>0</v>
      </c>
      <c r="FO472" s="871">
        <f t="shared" si="1059"/>
        <v>0</v>
      </c>
      <c r="FP472" s="871">
        <f t="shared" ref="FP472:FQ472" si="1060">IF(OR(FP368="",FP368&lt;0),0,FP368*(FP$210/FP$211)*(1000*FP$60/FP$209)/FP$7)</f>
        <v>0</v>
      </c>
      <c r="FQ472" s="1389">
        <f t="shared" si="1060"/>
        <v>0</v>
      </c>
      <c r="FR472" s="1357">
        <f t="shared" ref="FR472:GL472" si="1061">IF(OR(FR368="",FR368&lt;0),0,FR368*(FR$210/FR$211)*(1000*FR$60/FR$209)/FR$7)</f>
        <v>0</v>
      </c>
      <c r="FS472" s="1357">
        <f t="shared" si="1061"/>
        <v>0</v>
      </c>
      <c r="FT472" s="1357">
        <f t="shared" si="1061"/>
        <v>0</v>
      </c>
      <c r="FU472" s="1357">
        <f t="shared" si="1061"/>
        <v>0</v>
      </c>
      <c r="FV472" s="1357">
        <f t="shared" si="1061"/>
        <v>0</v>
      </c>
      <c r="FW472" s="1357">
        <f t="shared" si="1061"/>
        <v>0</v>
      </c>
      <c r="FX472" s="1357">
        <f t="shared" si="1061"/>
        <v>0</v>
      </c>
      <c r="FY472" s="1357">
        <f t="shared" si="1061"/>
        <v>0</v>
      </c>
      <c r="FZ472" s="1357">
        <f t="shared" si="1061"/>
        <v>0</v>
      </c>
      <c r="GA472" s="1357">
        <f t="shared" si="1061"/>
        <v>0</v>
      </c>
      <c r="GB472" s="1357">
        <f t="shared" si="1061"/>
        <v>0</v>
      </c>
      <c r="GC472" s="1357">
        <f t="shared" si="1061"/>
        <v>0</v>
      </c>
      <c r="GD472" s="1357">
        <f t="shared" si="1061"/>
        <v>0</v>
      </c>
      <c r="GE472" s="1357">
        <f t="shared" si="1061"/>
        <v>0</v>
      </c>
      <c r="GF472" s="1357">
        <f t="shared" si="1061"/>
        <v>0</v>
      </c>
      <c r="GG472" s="1357">
        <f t="shared" si="1061"/>
        <v>0</v>
      </c>
      <c r="GH472" s="1357">
        <f t="shared" si="1061"/>
        <v>0</v>
      </c>
      <c r="GI472" s="1357">
        <f t="shared" si="1061"/>
        <v>0</v>
      </c>
      <c r="GJ472" s="1357">
        <f t="shared" si="1061"/>
        <v>0</v>
      </c>
      <c r="GK472" s="1357">
        <f t="shared" si="1061"/>
        <v>0</v>
      </c>
      <c r="GL472" s="1357">
        <f t="shared" si="1061"/>
        <v>0</v>
      </c>
      <c r="GM472" s="872">
        <f t="shared" si="1059"/>
        <v>0</v>
      </c>
      <c r="GN472" s="871">
        <f t="shared" si="1059"/>
        <v>0</v>
      </c>
      <c r="GO472" s="871">
        <f t="shared" si="1059"/>
        <v>0</v>
      </c>
      <c r="GP472" s="871">
        <f t="shared" si="1059"/>
        <v>0</v>
      </c>
      <c r="GQ472" s="871">
        <f t="shared" si="1059"/>
        <v>0</v>
      </c>
      <c r="GR472" s="871">
        <f t="shared" si="1059"/>
        <v>0</v>
      </c>
      <c r="GS472" s="871">
        <f t="shared" si="1059"/>
        <v>0</v>
      </c>
      <c r="GT472" s="871">
        <f t="shared" si="1059"/>
        <v>0</v>
      </c>
      <c r="GU472" s="871">
        <f t="shared" si="1059"/>
        <v>0</v>
      </c>
      <c r="GV472" s="871">
        <f t="shared" si="1059"/>
        <v>0</v>
      </c>
      <c r="GW472" s="871">
        <f t="shared" si="1059"/>
        <v>0</v>
      </c>
      <c r="GX472" s="871">
        <f t="shared" si="1059"/>
        <v>0</v>
      </c>
      <c r="GY472" s="871">
        <f t="shared" si="1059"/>
        <v>0</v>
      </c>
      <c r="GZ472" s="871" t="e">
        <f t="shared" si="1059"/>
        <v>#DIV/0!</v>
      </c>
      <c r="HA472" s="871">
        <f t="shared" si="1059"/>
        <v>0</v>
      </c>
      <c r="HB472" s="871">
        <f t="shared" si="1059"/>
        <v>0</v>
      </c>
      <c r="HC472" s="871">
        <f t="shared" si="1059"/>
        <v>0</v>
      </c>
      <c r="HD472" s="871">
        <f t="shared" si="1059"/>
        <v>0</v>
      </c>
      <c r="HE472" s="871">
        <f t="shared" si="1059"/>
        <v>0</v>
      </c>
      <c r="HF472" s="871">
        <f t="shared" si="1059"/>
        <v>0</v>
      </c>
      <c r="HG472" s="871" t="e">
        <f t="shared" si="1059"/>
        <v>#DIV/0!</v>
      </c>
      <c r="HH472" s="871" t="e">
        <f t="shared" si="1059"/>
        <v>#DIV/0!</v>
      </c>
      <c r="HI472" s="1357">
        <f t="shared" ref="HI472:HI518" si="1062">IF(OR(HI368="",HI368&lt;0),0,HI368*(HI$210/HI$211)*(1000*HI$60/HI$209)/HI$7)</f>
        <v>0</v>
      </c>
    </row>
    <row r="473" spans="1:217" s="867" customFormat="1" x14ac:dyDescent="0.25">
      <c r="A473" s="867" t="s">
        <v>198</v>
      </c>
      <c r="C473" s="938">
        <f t="shared" si="1052"/>
        <v>15.901404039242943</v>
      </c>
      <c r="D473" s="871">
        <f t="shared" si="1052"/>
        <v>11.217646020166439</v>
      </c>
      <c r="E473" s="871">
        <f t="shared" si="1052"/>
        <v>0</v>
      </c>
      <c r="F473" s="871">
        <f t="shared" si="1052"/>
        <v>0</v>
      </c>
      <c r="G473" s="871">
        <f t="shared" si="1052"/>
        <v>0</v>
      </c>
      <c r="H473" s="871">
        <f t="shared" si="1052"/>
        <v>0</v>
      </c>
      <c r="I473" s="871">
        <f t="shared" si="1052"/>
        <v>0</v>
      </c>
      <c r="J473" s="871">
        <f t="shared" si="1052"/>
        <v>0</v>
      </c>
      <c r="K473" s="871">
        <f t="shared" si="1052"/>
        <v>0</v>
      </c>
      <c r="L473" s="871">
        <f t="shared" si="1052"/>
        <v>0</v>
      </c>
      <c r="M473" s="871">
        <f t="shared" si="1052"/>
        <v>0</v>
      </c>
      <c r="N473" s="871">
        <f t="shared" si="1052"/>
        <v>0</v>
      </c>
      <c r="O473" s="871">
        <f t="shared" si="1052"/>
        <v>0</v>
      </c>
      <c r="P473" s="871">
        <f t="shared" si="1052"/>
        <v>0</v>
      </c>
      <c r="Q473" s="871">
        <f t="shared" si="1052"/>
        <v>0</v>
      </c>
      <c r="R473" s="871">
        <f t="shared" si="1052"/>
        <v>0</v>
      </c>
      <c r="S473" s="871">
        <f t="shared" si="1038"/>
        <v>0</v>
      </c>
      <c r="T473" s="1072">
        <f t="shared" si="1038"/>
        <v>0</v>
      </c>
      <c r="U473" s="871"/>
      <c r="V473" s="871"/>
      <c r="W473" s="871"/>
      <c r="X473" s="871"/>
      <c r="Y473" s="871"/>
      <c r="AF473" s="871"/>
      <c r="AG473" s="871"/>
      <c r="AH473" s="871"/>
      <c r="AI473" s="872">
        <f t="shared" si="1039"/>
        <v>0</v>
      </c>
      <c r="AJ473" s="871">
        <f t="shared" si="1039"/>
        <v>0</v>
      </c>
      <c r="AK473" s="871">
        <f t="shared" si="1039"/>
        <v>0</v>
      </c>
      <c r="AL473" s="871">
        <f t="shared" si="1039"/>
        <v>0</v>
      </c>
      <c r="AM473" s="871">
        <f t="shared" si="1039"/>
        <v>0</v>
      </c>
      <c r="AN473" s="1072">
        <f t="shared" si="1039"/>
        <v>0</v>
      </c>
      <c r="AO473" s="871"/>
      <c r="AP473" s="871"/>
      <c r="AQ473" s="871"/>
      <c r="AR473" s="871"/>
      <c r="AS473" s="871"/>
      <c r="AT473" s="872">
        <f t="shared" si="1040"/>
        <v>0</v>
      </c>
      <c r="AU473" s="871">
        <f t="shared" si="1040"/>
        <v>0</v>
      </c>
      <c r="AV473" s="871">
        <f t="shared" si="1040"/>
        <v>0</v>
      </c>
      <c r="AW473" s="871">
        <f t="shared" si="1040"/>
        <v>0</v>
      </c>
      <c r="AX473" s="871">
        <f t="shared" si="1040"/>
        <v>0</v>
      </c>
      <c r="AY473" s="871">
        <f t="shared" si="1040"/>
        <v>0</v>
      </c>
      <c r="AZ473" s="871">
        <f t="shared" si="1040"/>
        <v>0</v>
      </c>
      <c r="BA473" s="871">
        <f t="shared" si="1040"/>
        <v>0</v>
      </c>
      <c r="BB473" s="1072">
        <f t="shared" si="1040"/>
        <v>0</v>
      </c>
      <c r="BC473" s="871"/>
      <c r="BD473" s="871"/>
      <c r="BE473" s="871"/>
      <c r="BF473" s="871"/>
      <c r="BG473" s="871"/>
      <c r="BH473" s="959">
        <f t="shared" si="1041"/>
        <v>0</v>
      </c>
      <c r="BI473" s="880">
        <f t="shared" si="1041"/>
        <v>0</v>
      </c>
      <c r="BJ473" s="880">
        <f t="shared" si="1041"/>
        <v>0</v>
      </c>
      <c r="BK473" s="880">
        <f t="shared" si="1041"/>
        <v>0</v>
      </c>
      <c r="BL473" s="871">
        <f t="shared" si="1041"/>
        <v>0</v>
      </c>
      <c r="BM473" s="880">
        <f t="shared" si="1041"/>
        <v>0</v>
      </c>
      <c r="BN473" s="1228">
        <f t="shared" si="1041"/>
        <v>0</v>
      </c>
      <c r="BO473" s="873"/>
      <c r="BP473" s="873"/>
      <c r="BQ473" s="873"/>
      <c r="BR473" s="873"/>
      <c r="BS473" s="1182"/>
      <c r="BT473" s="873"/>
      <c r="BU473" s="873"/>
      <c r="BV473" s="873"/>
      <c r="BW473" s="873"/>
      <c r="BX473" s="873"/>
      <c r="BY473" s="938">
        <f t="shared" si="1042"/>
        <v>0</v>
      </c>
      <c r="BZ473" s="871">
        <f t="shared" si="1042"/>
        <v>0</v>
      </c>
      <c r="CA473" s="871">
        <f t="shared" si="1042"/>
        <v>0</v>
      </c>
      <c r="CB473" s="871">
        <f t="shared" si="1042"/>
        <v>0</v>
      </c>
      <c r="CC473" s="1072">
        <f t="shared" si="1042"/>
        <v>0</v>
      </c>
      <c r="CD473" s="871"/>
      <c r="CE473" s="871"/>
      <c r="CF473" s="871"/>
      <c r="CG473" s="871"/>
      <c r="CH473" s="871"/>
      <c r="CI473" s="871"/>
      <c r="CJ473" s="871"/>
      <c r="CK473" s="872">
        <f t="shared" si="1043"/>
        <v>0</v>
      </c>
      <c r="CL473" s="871">
        <f t="shared" si="1043"/>
        <v>0</v>
      </c>
      <c r="CM473" s="871">
        <f t="shared" si="1043"/>
        <v>0</v>
      </c>
      <c r="CN473" s="871">
        <f t="shared" si="1043"/>
        <v>0</v>
      </c>
      <c r="CO473" s="1072">
        <f t="shared" si="1043"/>
        <v>0</v>
      </c>
      <c r="CP473" s="871"/>
      <c r="CQ473" s="871"/>
      <c r="CR473" s="871"/>
      <c r="CS473" s="871"/>
      <c r="CT473" s="871"/>
      <c r="CU473" s="872">
        <f t="shared" ref="CU473:CX518" si="1063">IF(OR(CU369="",CU369&lt;0),0,CU369*(CU$210/CU$211)*(1000*CU$60/CU$209)/CU$7)</f>
        <v>0</v>
      </c>
      <c r="CV473" s="871">
        <f t="shared" si="1063"/>
        <v>0</v>
      </c>
      <c r="CW473" s="871">
        <f t="shared" si="1063"/>
        <v>0</v>
      </c>
      <c r="CX473" s="1072">
        <f t="shared" si="1063"/>
        <v>0</v>
      </c>
      <c r="DD473" s="987"/>
      <c r="DE473" s="873"/>
      <c r="DF473" s="873"/>
      <c r="DG473" s="873"/>
      <c r="DH473" s="873"/>
      <c r="DI473" s="873"/>
      <c r="DJ473" s="873"/>
      <c r="DK473" s="873"/>
      <c r="DL473" s="1128"/>
      <c r="DM473" s="873"/>
      <c r="DN473" s="873"/>
      <c r="DO473" s="873"/>
      <c r="DP473" s="873"/>
      <c r="DQ473" s="873"/>
      <c r="DR473" s="1014"/>
      <c r="DS473" s="873"/>
      <c r="DT473" s="873"/>
      <c r="DU473" s="873"/>
      <c r="DV473" s="873"/>
      <c r="DW473" s="873"/>
      <c r="DX473" s="1128"/>
      <c r="DY473" s="873"/>
      <c r="DZ473" s="873"/>
      <c r="EA473" s="873"/>
      <c r="EB473" s="873"/>
      <c r="EC473" s="873"/>
      <c r="ED473" s="872">
        <f t="shared" ref="ED473" si="1064">IF(OR(ED369="",ED369&lt;0),0,ED369*(ED$210/ED$211)*(1000*ED$60/ED$209)/ED$7)</f>
        <v>0</v>
      </c>
      <c r="EE473" s="873"/>
      <c r="EF473" s="873"/>
      <c r="EG473" s="873"/>
      <c r="EH473" s="873"/>
      <c r="EI473" s="873"/>
      <c r="EJ473" s="873"/>
      <c r="EK473" s="873"/>
      <c r="EL473" s="1128"/>
      <c r="EM473" s="873"/>
      <c r="EN473" s="873"/>
      <c r="ER473" s="1261"/>
      <c r="ES473" s="872">
        <f t="shared" ref="ES473:EU473" si="1065">IF(OR(ES369="",ES369&lt;0),0,ES369*(ES$210/ES$211)*(1000*ES$60/ES$209)/ES$7)</f>
        <v>0</v>
      </c>
      <c r="ET473" s="871">
        <f t="shared" si="1065"/>
        <v>0</v>
      </c>
      <c r="EU473" s="871">
        <f t="shared" si="1065"/>
        <v>0</v>
      </c>
      <c r="EV473" s="871"/>
      <c r="EW473" s="1148" t="str">
        <f t="shared" si="1048"/>
        <v/>
      </c>
      <c r="EX473" s="867" t="s">
        <v>198</v>
      </c>
      <c r="EY473" s="871">
        <f t="shared" ref="EY473:HH473" si="1066">IF(OR(EY369="",EY369&lt;0),0,EY369*(EY$210/EY$211)*(1000*EY$60/EY$209)/EY$7)</f>
        <v>0</v>
      </c>
      <c r="EZ473" s="871">
        <f t="shared" si="1066"/>
        <v>0</v>
      </c>
      <c r="FA473" s="871">
        <f t="shared" si="1066"/>
        <v>0</v>
      </c>
      <c r="FB473" s="871">
        <f t="shared" si="1066"/>
        <v>0</v>
      </c>
      <c r="FC473" s="871">
        <f t="shared" si="1066"/>
        <v>0</v>
      </c>
      <c r="FD473" s="871">
        <f t="shared" si="1066"/>
        <v>0</v>
      </c>
      <c r="FE473" s="871">
        <f t="shared" si="1066"/>
        <v>0</v>
      </c>
      <c r="FF473" s="871">
        <f t="shared" si="1066"/>
        <v>0</v>
      </c>
      <c r="FG473" s="871">
        <f t="shared" si="1066"/>
        <v>0</v>
      </c>
      <c r="FH473" s="871">
        <f t="shared" si="1066"/>
        <v>0</v>
      </c>
      <c r="FI473" s="871">
        <f t="shared" si="1066"/>
        <v>0</v>
      </c>
      <c r="FJ473" s="871">
        <f t="shared" si="1066"/>
        <v>0</v>
      </c>
      <c r="FK473" s="871">
        <f t="shared" si="1066"/>
        <v>0</v>
      </c>
      <c r="FL473" s="871">
        <f t="shared" si="1066"/>
        <v>0</v>
      </c>
      <c r="FM473" s="871">
        <f t="shared" si="1066"/>
        <v>0</v>
      </c>
      <c r="FN473" s="871">
        <f t="shared" si="1066"/>
        <v>0</v>
      </c>
      <c r="FO473" s="871">
        <f t="shared" si="1066"/>
        <v>0</v>
      </c>
      <c r="FP473" s="871">
        <f t="shared" ref="FP473:FQ473" si="1067">IF(OR(FP369="",FP369&lt;0),0,FP369*(FP$210/FP$211)*(1000*FP$60/FP$209)/FP$7)</f>
        <v>0</v>
      </c>
      <c r="FQ473" s="1389">
        <f t="shared" si="1067"/>
        <v>0</v>
      </c>
      <c r="FR473" s="1357">
        <f t="shared" ref="FR473:GL473" si="1068">IF(OR(FR369="",FR369&lt;0),0,FR369*(FR$210/FR$211)*(1000*FR$60/FR$209)/FR$7)</f>
        <v>0</v>
      </c>
      <c r="FS473" s="1357">
        <f t="shared" si="1068"/>
        <v>0</v>
      </c>
      <c r="FT473" s="1357">
        <f t="shared" si="1068"/>
        <v>0</v>
      </c>
      <c r="FU473" s="1357">
        <f t="shared" si="1068"/>
        <v>0</v>
      </c>
      <c r="FV473" s="1357">
        <f t="shared" si="1068"/>
        <v>0</v>
      </c>
      <c r="FW473" s="1357">
        <f t="shared" si="1068"/>
        <v>0</v>
      </c>
      <c r="FX473" s="1357">
        <f t="shared" si="1068"/>
        <v>0</v>
      </c>
      <c r="FY473" s="1357">
        <f t="shared" si="1068"/>
        <v>0</v>
      </c>
      <c r="FZ473" s="1357">
        <f t="shared" si="1068"/>
        <v>0</v>
      </c>
      <c r="GA473" s="1357">
        <f t="shared" si="1068"/>
        <v>0</v>
      </c>
      <c r="GB473" s="1357">
        <f t="shared" si="1068"/>
        <v>0</v>
      </c>
      <c r="GC473" s="1357">
        <f t="shared" si="1068"/>
        <v>0</v>
      </c>
      <c r="GD473" s="1357">
        <f t="shared" si="1068"/>
        <v>0</v>
      </c>
      <c r="GE473" s="1357">
        <f t="shared" si="1068"/>
        <v>0</v>
      </c>
      <c r="GF473" s="1357">
        <f t="shared" si="1068"/>
        <v>0</v>
      </c>
      <c r="GG473" s="1357">
        <f t="shared" si="1068"/>
        <v>0</v>
      </c>
      <c r="GH473" s="1357">
        <f t="shared" si="1068"/>
        <v>0</v>
      </c>
      <c r="GI473" s="1357">
        <f t="shared" si="1068"/>
        <v>0</v>
      </c>
      <c r="GJ473" s="1357">
        <f t="shared" si="1068"/>
        <v>0</v>
      </c>
      <c r="GK473" s="1357">
        <f t="shared" si="1068"/>
        <v>0</v>
      </c>
      <c r="GL473" s="1357">
        <f t="shared" si="1068"/>
        <v>0</v>
      </c>
      <c r="GM473" s="872">
        <f t="shared" si="1066"/>
        <v>0</v>
      </c>
      <c r="GN473" s="871">
        <f t="shared" si="1066"/>
        <v>0</v>
      </c>
      <c r="GO473" s="871">
        <f t="shared" si="1066"/>
        <v>0</v>
      </c>
      <c r="GP473" s="871">
        <f t="shared" si="1066"/>
        <v>0</v>
      </c>
      <c r="GQ473" s="871">
        <f t="shared" si="1066"/>
        <v>0</v>
      </c>
      <c r="GR473" s="871">
        <f t="shared" si="1066"/>
        <v>0</v>
      </c>
      <c r="GS473" s="871">
        <f t="shared" si="1066"/>
        <v>0</v>
      </c>
      <c r="GT473" s="871">
        <f t="shared" si="1066"/>
        <v>0</v>
      </c>
      <c r="GU473" s="871">
        <f t="shared" si="1066"/>
        <v>0</v>
      </c>
      <c r="GV473" s="871">
        <f t="shared" si="1066"/>
        <v>0</v>
      </c>
      <c r="GW473" s="871">
        <f t="shared" si="1066"/>
        <v>0</v>
      </c>
      <c r="GX473" s="871">
        <f t="shared" si="1066"/>
        <v>0</v>
      </c>
      <c r="GY473" s="871">
        <f t="shared" si="1066"/>
        <v>0</v>
      </c>
      <c r="GZ473" s="871" t="e">
        <f t="shared" si="1066"/>
        <v>#DIV/0!</v>
      </c>
      <c r="HA473" s="871">
        <f t="shared" si="1066"/>
        <v>0</v>
      </c>
      <c r="HB473" s="871">
        <f t="shared" si="1066"/>
        <v>0</v>
      </c>
      <c r="HC473" s="871">
        <f t="shared" si="1066"/>
        <v>0</v>
      </c>
      <c r="HD473" s="871">
        <f t="shared" si="1066"/>
        <v>0</v>
      </c>
      <c r="HE473" s="871">
        <f t="shared" si="1066"/>
        <v>0</v>
      </c>
      <c r="HF473" s="871">
        <f t="shared" si="1066"/>
        <v>0</v>
      </c>
      <c r="HG473" s="871" t="e">
        <f t="shared" si="1066"/>
        <v>#DIV/0!</v>
      </c>
      <c r="HH473" s="871" t="e">
        <f t="shared" si="1066"/>
        <v>#DIV/0!</v>
      </c>
      <c r="HI473" s="1357">
        <f t="shared" si="1062"/>
        <v>0</v>
      </c>
    </row>
    <row r="474" spans="1:217" s="867" customFormat="1" x14ac:dyDescent="0.25">
      <c r="A474" s="867" t="s">
        <v>388</v>
      </c>
      <c r="C474" s="938">
        <f t="shared" si="1052"/>
        <v>16.43600899217904</v>
      </c>
      <c r="D474" s="871">
        <f t="shared" si="1052"/>
        <v>11.615980890963232</v>
      </c>
      <c r="E474" s="871">
        <f t="shared" si="1052"/>
        <v>0</v>
      </c>
      <c r="F474" s="871">
        <f t="shared" si="1052"/>
        <v>0</v>
      </c>
      <c r="G474" s="871">
        <f t="shared" si="1052"/>
        <v>0</v>
      </c>
      <c r="H474" s="871">
        <f t="shared" si="1052"/>
        <v>0</v>
      </c>
      <c r="I474" s="871">
        <f t="shared" si="1052"/>
        <v>0</v>
      </c>
      <c r="J474" s="871">
        <f t="shared" si="1052"/>
        <v>0</v>
      </c>
      <c r="K474" s="871">
        <f t="shared" si="1052"/>
        <v>0</v>
      </c>
      <c r="L474" s="871">
        <f t="shared" si="1052"/>
        <v>19.155093416828528</v>
      </c>
      <c r="M474" s="871">
        <f t="shared" si="1052"/>
        <v>0</v>
      </c>
      <c r="N474" s="871">
        <f t="shared" si="1052"/>
        <v>0</v>
      </c>
      <c r="O474" s="871">
        <f t="shared" si="1052"/>
        <v>0</v>
      </c>
      <c r="P474" s="871">
        <f t="shared" si="1052"/>
        <v>0</v>
      </c>
      <c r="Q474" s="871">
        <f t="shared" si="1052"/>
        <v>0</v>
      </c>
      <c r="R474" s="871">
        <f t="shared" si="1052"/>
        <v>0</v>
      </c>
      <c r="S474" s="871">
        <f t="shared" si="1038"/>
        <v>0</v>
      </c>
      <c r="T474" s="1072">
        <f t="shared" si="1038"/>
        <v>0</v>
      </c>
      <c r="U474" s="871"/>
      <c r="V474" s="871"/>
      <c r="W474" s="871"/>
      <c r="X474" s="871"/>
      <c r="Y474" s="871"/>
      <c r="AF474" s="871"/>
      <c r="AG474" s="871"/>
      <c r="AH474" s="871"/>
      <c r="AI474" s="872">
        <f t="shared" si="1039"/>
        <v>0</v>
      </c>
      <c r="AJ474" s="871">
        <f t="shared" si="1039"/>
        <v>0</v>
      </c>
      <c r="AK474" s="871">
        <f t="shared" si="1039"/>
        <v>0</v>
      </c>
      <c r="AL474" s="871">
        <f t="shared" si="1039"/>
        <v>0</v>
      </c>
      <c r="AM474" s="871">
        <f t="shared" si="1039"/>
        <v>0</v>
      </c>
      <c r="AN474" s="1072">
        <f t="shared" si="1039"/>
        <v>0</v>
      </c>
      <c r="AO474" s="871"/>
      <c r="AP474" s="871"/>
      <c r="AQ474" s="871"/>
      <c r="AR474" s="871"/>
      <c r="AS474" s="871"/>
      <c r="AT474" s="872">
        <f t="shared" si="1040"/>
        <v>0</v>
      </c>
      <c r="AU474" s="871">
        <f t="shared" si="1040"/>
        <v>0</v>
      </c>
      <c r="AV474" s="871">
        <f t="shared" si="1040"/>
        <v>0</v>
      </c>
      <c r="AW474" s="871">
        <f t="shared" si="1040"/>
        <v>0</v>
      </c>
      <c r="AX474" s="871">
        <f t="shared" si="1040"/>
        <v>0</v>
      </c>
      <c r="AY474" s="871">
        <f t="shared" si="1040"/>
        <v>0</v>
      </c>
      <c r="AZ474" s="871">
        <f t="shared" si="1040"/>
        <v>0</v>
      </c>
      <c r="BA474" s="871">
        <f t="shared" si="1040"/>
        <v>0</v>
      </c>
      <c r="BB474" s="1072">
        <f t="shared" si="1040"/>
        <v>0</v>
      </c>
      <c r="BC474" s="871"/>
      <c r="BD474" s="871"/>
      <c r="BE474" s="871"/>
      <c r="BF474" s="871"/>
      <c r="BG474" s="871"/>
      <c r="BH474" s="959">
        <f t="shared" si="1041"/>
        <v>0</v>
      </c>
      <c r="BI474" s="880">
        <f t="shared" si="1041"/>
        <v>0</v>
      </c>
      <c r="BJ474" s="880">
        <f t="shared" si="1041"/>
        <v>0</v>
      </c>
      <c r="BK474" s="880">
        <f t="shared" si="1041"/>
        <v>0</v>
      </c>
      <c r="BL474" s="871">
        <f t="shared" si="1041"/>
        <v>0</v>
      </c>
      <c r="BM474" s="880">
        <f t="shared" si="1041"/>
        <v>0</v>
      </c>
      <c r="BN474" s="1228">
        <f t="shared" si="1041"/>
        <v>0</v>
      </c>
      <c r="BO474" s="873"/>
      <c r="BP474" s="873"/>
      <c r="BQ474" s="873"/>
      <c r="BR474" s="873"/>
      <c r="BS474" s="1182"/>
      <c r="BT474" s="873"/>
      <c r="BU474" s="873"/>
      <c r="BV474" s="873"/>
      <c r="BW474" s="873"/>
      <c r="BX474" s="873"/>
      <c r="BY474" s="938">
        <f t="shared" si="1042"/>
        <v>0</v>
      </c>
      <c r="BZ474" s="871">
        <f t="shared" si="1042"/>
        <v>0</v>
      </c>
      <c r="CA474" s="871">
        <f t="shared" si="1042"/>
        <v>0</v>
      </c>
      <c r="CB474" s="871">
        <f t="shared" si="1042"/>
        <v>0</v>
      </c>
      <c r="CC474" s="1072">
        <f t="shared" si="1042"/>
        <v>0</v>
      </c>
      <c r="CD474" s="871"/>
      <c r="CE474" s="871"/>
      <c r="CF474" s="871"/>
      <c r="CG474" s="871"/>
      <c r="CH474" s="871"/>
      <c r="CI474" s="871"/>
      <c r="CJ474" s="871"/>
      <c r="CK474" s="872">
        <f t="shared" si="1043"/>
        <v>15.096859359764464</v>
      </c>
      <c r="CL474" s="871">
        <f t="shared" si="1043"/>
        <v>13.92324729576093</v>
      </c>
      <c r="CM474" s="871">
        <f t="shared" si="1043"/>
        <v>15.055874140470493</v>
      </c>
      <c r="CN474" s="871">
        <f t="shared" si="1043"/>
        <v>10.296434486825845</v>
      </c>
      <c r="CO474" s="1072">
        <f t="shared" si="1043"/>
        <v>5.2933423325917115</v>
      </c>
      <c r="CP474" s="871"/>
      <c r="CQ474" s="871"/>
      <c r="CR474" s="871"/>
      <c r="CS474" s="871"/>
      <c r="CT474" s="871"/>
      <c r="CU474" s="872">
        <f t="shared" si="1063"/>
        <v>0</v>
      </c>
      <c r="CV474" s="871">
        <f t="shared" si="1063"/>
        <v>0</v>
      </c>
      <c r="CW474" s="871">
        <f t="shared" si="1063"/>
        <v>0</v>
      </c>
      <c r="CX474" s="1072">
        <f t="shared" si="1063"/>
        <v>0</v>
      </c>
      <c r="DD474" s="987"/>
      <c r="DE474" s="873"/>
      <c r="DF474" s="873"/>
      <c r="DG474" s="873"/>
      <c r="DH474" s="873"/>
      <c r="DI474" s="873"/>
      <c r="DJ474" s="873"/>
      <c r="DK474" s="873"/>
      <c r="DL474" s="1128"/>
      <c r="DM474" s="873"/>
      <c r="DN474" s="873"/>
      <c r="DO474" s="873"/>
      <c r="DP474" s="873"/>
      <c r="DQ474" s="873"/>
      <c r="DR474" s="1014"/>
      <c r="DS474" s="873"/>
      <c r="DT474" s="873"/>
      <c r="DU474" s="873"/>
      <c r="DV474" s="873"/>
      <c r="DW474" s="873"/>
      <c r="DX474" s="1128"/>
      <c r="DY474" s="873"/>
      <c r="DZ474" s="873"/>
      <c r="EA474" s="873"/>
      <c r="EB474" s="873"/>
      <c r="EC474" s="873"/>
      <c r="ED474" s="872">
        <f t="shared" ref="ED474" si="1069">IF(OR(ED370="",ED370&lt;0),0,ED370*(ED$210/ED$211)*(1000*ED$60/ED$209)/ED$7)</f>
        <v>0</v>
      </c>
      <c r="EE474" s="873"/>
      <c r="EF474" s="873"/>
      <c r="EG474" s="873"/>
      <c r="EH474" s="873"/>
      <c r="EI474" s="873"/>
      <c r="EJ474" s="873"/>
      <c r="EK474" s="873"/>
      <c r="EL474" s="1128"/>
      <c r="EM474" s="873"/>
      <c r="EN474" s="873"/>
      <c r="ER474" s="1261"/>
      <c r="ES474" s="872">
        <f t="shared" ref="ES474:EU474" si="1070">IF(OR(ES370="",ES370&lt;0),0,ES370*(ES$210/ES$211)*(1000*ES$60/ES$209)/ES$7)</f>
        <v>0</v>
      </c>
      <c r="ET474" s="871">
        <f t="shared" si="1070"/>
        <v>0</v>
      </c>
      <c r="EU474" s="871">
        <f t="shared" si="1070"/>
        <v>0</v>
      </c>
      <c r="EV474" s="871"/>
      <c r="EW474" s="1148" t="str">
        <f t="shared" si="1048"/>
        <v/>
      </c>
      <c r="EX474" s="867" t="s">
        <v>388</v>
      </c>
      <c r="EY474" s="871">
        <f t="shared" ref="EY474:HH474" si="1071">IF(OR(EY370="",EY370&lt;0),0,EY370*(EY$210/EY$211)*(1000*EY$60/EY$209)/EY$7)</f>
        <v>0</v>
      </c>
      <c r="EZ474" s="871">
        <f t="shared" si="1071"/>
        <v>0</v>
      </c>
      <c r="FA474" s="871">
        <f t="shared" si="1071"/>
        <v>0</v>
      </c>
      <c r="FB474" s="871">
        <f t="shared" si="1071"/>
        <v>0</v>
      </c>
      <c r="FC474" s="871">
        <f t="shared" si="1071"/>
        <v>0</v>
      </c>
      <c r="FD474" s="871">
        <f t="shared" si="1071"/>
        <v>0</v>
      </c>
      <c r="FE474" s="871">
        <f t="shared" si="1071"/>
        <v>0</v>
      </c>
      <c r="FF474" s="871">
        <f t="shared" si="1071"/>
        <v>0</v>
      </c>
      <c r="FG474" s="871">
        <f t="shared" si="1071"/>
        <v>0</v>
      </c>
      <c r="FH474" s="871">
        <f t="shared" si="1071"/>
        <v>0</v>
      </c>
      <c r="FI474" s="871">
        <f t="shared" si="1071"/>
        <v>0</v>
      </c>
      <c r="FJ474" s="871">
        <f t="shared" si="1071"/>
        <v>0</v>
      </c>
      <c r="FK474" s="871">
        <f t="shared" si="1071"/>
        <v>0</v>
      </c>
      <c r="FL474" s="871">
        <f t="shared" si="1071"/>
        <v>0</v>
      </c>
      <c r="FM474" s="871">
        <f t="shared" si="1071"/>
        <v>0</v>
      </c>
      <c r="FN474" s="871">
        <f t="shared" si="1071"/>
        <v>0</v>
      </c>
      <c r="FO474" s="871">
        <f t="shared" si="1071"/>
        <v>0</v>
      </c>
      <c r="FP474" s="871">
        <f t="shared" ref="FP474:FQ474" si="1072">IF(OR(FP370="",FP370&lt;0),0,FP370*(FP$210/FP$211)*(1000*FP$60/FP$209)/FP$7)</f>
        <v>0</v>
      </c>
      <c r="FQ474" s="1389">
        <f t="shared" si="1072"/>
        <v>0</v>
      </c>
      <c r="FR474" s="693">
        <f t="shared" ref="FR474:GL474" si="1073">IF(OR(FR370="",FR370&lt;0),0,FR370*(FR$210/FR$211)*(1000*FR$60/FR$209)/FR$7)</f>
        <v>0</v>
      </c>
      <c r="FS474" s="693">
        <f t="shared" si="1073"/>
        <v>0</v>
      </c>
      <c r="FT474" s="693">
        <f t="shared" si="1073"/>
        <v>0</v>
      </c>
      <c r="FU474" s="693">
        <f t="shared" si="1073"/>
        <v>0</v>
      </c>
      <c r="FV474" s="693">
        <f t="shared" si="1073"/>
        <v>0</v>
      </c>
      <c r="FW474" s="693">
        <f t="shared" si="1073"/>
        <v>0</v>
      </c>
      <c r="FX474" s="693">
        <f t="shared" si="1073"/>
        <v>0</v>
      </c>
      <c r="FY474" s="693">
        <f t="shared" si="1073"/>
        <v>0</v>
      </c>
      <c r="FZ474" s="693">
        <f t="shared" si="1073"/>
        <v>0</v>
      </c>
      <c r="GA474" s="693">
        <f t="shared" si="1073"/>
        <v>0</v>
      </c>
      <c r="GB474" s="693">
        <f t="shared" si="1073"/>
        <v>0</v>
      </c>
      <c r="GC474" s="693">
        <f t="shared" si="1073"/>
        <v>0</v>
      </c>
      <c r="GD474" s="693">
        <f t="shared" si="1073"/>
        <v>0</v>
      </c>
      <c r="GE474" s="693">
        <f t="shared" si="1073"/>
        <v>0</v>
      </c>
      <c r="GF474" s="693">
        <f t="shared" si="1073"/>
        <v>0</v>
      </c>
      <c r="GG474" s="693">
        <f t="shared" si="1073"/>
        <v>0</v>
      </c>
      <c r="GH474" s="693">
        <f t="shared" si="1073"/>
        <v>0</v>
      </c>
      <c r="GI474" s="693">
        <f t="shared" si="1073"/>
        <v>0</v>
      </c>
      <c r="GJ474" s="693">
        <f t="shared" si="1073"/>
        <v>0</v>
      </c>
      <c r="GK474" s="693">
        <f t="shared" si="1073"/>
        <v>0</v>
      </c>
      <c r="GL474" s="693">
        <f t="shared" si="1073"/>
        <v>0</v>
      </c>
      <c r="GM474" s="872">
        <f t="shared" si="1071"/>
        <v>0</v>
      </c>
      <c r="GN474" s="871">
        <f t="shared" si="1071"/>
        <v>0</v>
      </c>
      <c r="GO474" s="871">
        <f t="shared" si="1071"/>
        <v>0</v>
      </c>
      <c r="GP474" s="871">
        <f t="shared" si="1071"/>
        <v>0</v>
      </c>
      <c r="GQ474" s="871">
        <f t="shared" si="1071"/>
        <v>0</v>
      </c>
      <c r="GR474" s="871">
        <f t="shared" si="1071"/>
        <v>0</v>
      </c>
      <c r="GS474" s="871">
        <f t="shared" si="1071"/>
        <v>0</v>
      </c>
      <c r="GT474" s="871">
        <f t="shared" si="1071"/>
        <v>0</v>
      </c>
      <c r="GU474" s="871">
        <f t="shared" si="1071"/>
        <v>0</v>
      </c>
      <c r="GV474" s="871">
        <f t="shared" si="1071"/>
        <v>0</v>
      </c>
      <c r="GW474" s="871">
        <f t="shared" si="1071"/>
        <v>0</v>
      </c>
      <c r="GX474" s="871">
        <f t="shared" si="1071"/>
        <v>0</v>
      </c>
      <c r="GY474" s="871">
        <f t="shared" si="1071"/>
        <v>0</v>
      </c>
      <c r="GZ474" s="871" t="e">
        <f t="shared" si="1071"/>
        <v>#DIV/0!</v>
      </c>
      <c r="HA474" s="871">
        <f t="shared" si="1071"/>
        <v>0</v>
      </c>
      <c r="HB474" s="871">
        <f t="shared" si="1071"/>
        <v>0</v>
      </c>
      <c r="HC474" s="871">
        <f t="shared" si="1071"/>
        <v>0</v>
      </c>
      <c r="HD474" s="871">
        <f t="shared" si="1071"/>
        <v>0</v>
      </c>
      <c r="HE474" s="871">
        <f t="shared" si="1071"/>
        <v>0</v>
      </c>
      <c r="HF474" s="871">
        <f t="shared" si="1071"/>
        <v>0</v>
      </c>
      <c r="HG474" s="871" t="e">
        <f t="shared" si="1071"/>
        <v>#DIV/0!</v>
      </c>
      <c r="HH474" s="871" t="e">
        <f t="shared" si="1071"/>
        <v>#DIV/0!</v>
      </c>
      <c r="HI474" s="693">
        <f t="shared" si="1062"/>
        <v>0</v>
      </c>
    </row>
    <row r="475" spans="1:217" s="60" customFormat="1" x14ac:dyDescent="0.25">
      <c r="A475" s="66" t="s">
        <v>696</v>
      </c>
      <c r="B475" s="640"/>
      <c r="C475" s="939">
        <f t="shared" si="1052"/>
        <v>231.75105714456186</v>
      </c>
      <c r="D475" s="244">
        <f t="shared" si="1052"/>
        <v>108.66941443619713</v>
      </c>
      <c r="E475" s="244">
        <f t="shared" si="1052"/>
        <v>176.32127453584093</v>
      </c>
      <c r="F475" s="244">
        <f t="shared" si="1052"/>
        <v>106.20882705090442</v>
      </c>
      <c r="G475" s="244">
        <f t="shared" si="1052"/>
        <v>5.0242451174267853</v>
      </c>
      <c r="H475" s="244">
        <f t="shared" si="1052"/>
        <v>68.389439814224119</v>
      </c>
      <c r="I475" s="246">
        <f t="shared" si="1052"/>
        <v>107.27411220945955</v>
      </c>
      <c r="J475" s="246">
        <f t="shared" si="1052"/>
        <v>79.452594646951567</v>
      </c>
      <c r="K475" s="246">
        <f t="shared" si="1052"/>
        <v>94.573575221070939</v>
      </c>
      <c r="L475" s="246">
        <f t="shared" si="1052"/>
        <v>136.40424347931761</v>
      </c>
      <c r="M475" s="244">
        <f t="shared" si="1052"/>
        <v>77.059455446441433</v>
      </c>
      <c r="N475" s="244">
        <f t="shared" si="1052"/>
        <v>95.21959641187766</v>
      </c>
      <c r="O475" s="244">
        <f t="shared" si="1052"/>
        <v>99.533572407729366</v>
      </c>
      <c r="P475" s="244">
        <f t="shared" si="1052"/>
        <v>40.884129068205155</v>
      </c>
      <c r="Q475" s="244">
        <f t="shared" si="1052"/>
        <v>99.218889401557178</v>
      </c>
      <c r="R475" s="244">
        <f t="shared" si="1052"/>
        <v>37.620781348578774</v>
      </c>
      <c r="S475" s="244">
        <f t="shared" si="1038"/>
        <v>95.747708296623614</v>
      </c>
      <c r="T475" s="1071">
        <f t="shared" si="1038"/>
        <v>46.535147050906119</v>
      </c>
      <c r="U475" s="244"/>
      <c r="V475" s="244"/>
      <c r="W475" s="244"/>
      <c r="X475" s="244"/>
      <c r="Y475" s="244"/>
      <c r="AF475" s="246"/>
      <c r="AG475" s="246"/>
      <c r="AH475" s="246"/>
      <c r="AI475" s="522">
        <f t="shared" si="1039"/>
        <v>3.9160925287335298</v>
      </c>
      <c r="AJ475" s="246">
        <f t="shared" si="1039"/>
        <v>28.746420693001195</v>
      </c>
      <c r="AK475" s="246">
        <f t="shared" si="1039"/>
        <v>2.2686225249052789</v>
      </c>
      <c r="AL475" s="246">
        <f t="shared" si="1039"/>
        <v>6.9846808898948689</v>
      </c>
      <c r="AM475" s="246">
        <f t="shared" si="1039"/>
        <v>43.441266774522347</v>
      </c>
      <c r="AN475" s="1073">
        <f t="shared" si="1039"/>
        <v>4.3119102029325074</v>
      </c>
      <c r="AO475" s="246"/>
      <c r="AP475" s="246"/>
      <c r="AQ475" s="246"/>
      <c r="AR475" s="246"/>
      <c r="AS475" s="246"/>
      <c r="AT475" s="522">
        <f t="shared" si="1040"/>
        <v>267.32116140360517</v>
      </c>
      <c r="AU475" s="246">
        <f t="shared" si="1040"/>
        <v>236.39735319532926</v>
      </c>
      <c r="AV475" s="246">
        <f t="shared" si="1040"/>
        <v>89.536175059833923</v>
      </c>
      <c r="AW475" s="244">
        <f t="shared" si="1040"/>
        <v>115.77291168141812</v>
      </c>
      <c r="AX475" s="244">
        <f t="shared" si="1040"/>
        <v>140.11989496997595</v>
      </c>
      <c r="AY475" s="244">
        <f t="shared" si="1040"/>
        <v>111.13429983101994</v>
      </c>
      <c r="AZ475" s="244">
        <f t="shared" si="1040"/>
        <v>83.381740018247143</v>
      </c>
      <c r="BA475" s="244">
        <f t="shared" si="1040"/>
        <v>156.70954425842862</v>
      </c>
      <c r="BB475" s="1071">
        <f t="shared" si="1040"/>
        <v>142.37856999477521</v>
      </c>
      <c r="BC475" s="244"/>
      <c r="BD475" s="244"/>
      <c r="BE475" s="244"/>
      <c r="BF475" s="244"/>
      <c r="BG475" s="244"/>
      <c r="BH475" s="257">
        <f t="shared" si="1041"/>
        <v>192.17473024277109</v>
      </c>
      <c r="BI475" s="230">
        <f t="shared" si="1041"/>
        <v>219.58491421828401</v>
      </c>
      <c r="BJ475" s="230">
        <f t="shared" si="1041"/>
        <v>203.55669791151607</v>
      </c>
      <c r="BK475" s="230">
        <f t="shared" si="1041"/>
        <v>142.10816631284976</v>
      </c>
      <c r="BL475" s="244">
        <f t="shared" si="1041"/>
        <v>152.73778918931032</v>
      </c>
      <c r="BM475" s="230">
        <f t="shared" si="1041"/>
        <v>326.00570902820562</v>
      </c>
      <c r="BN475" s="1225">
        <f t="shared" si="1041"/>
        <v>259.07687109107673</v>
      </c>
      <c r="BO475" s="857"/>
      <c r="BP475" s="857"/>
      <c r="BQ475" s="857"/>
      <c r="BR475" s="857"/>
      <c r="BS475" s="1172"/>
      <c r="BT475" s="857"/>
      <c r="BU475" s="857"/>
      <c r="BV475" s="857"/>
      <c r="BW475" s="857"/>
      <c r="BX475" s="857"/>
      <c r="BY475" s="939">
        <f t="shared" si="1042"/>
        <v>88.378864244739603</v>
      </c>
      <c r="BZ475" s="244">
        <f t="shared" si="1042"/>
        <v>97.640826484367011</v>
      </c>
      <c r="CA475" s="244">
        <f t="shared" si="1042"/>
        <v>120.42073055125515</v>
      </c>
      <c r="CB475" s="244">
        <f t="shared" si="1042"/>
        <v>40.397017033433656</v>
      </c>
      <c r="CC475" s="1071">
        <f t="shared" si="1042"/>
        <v>83.758610637544066</v>
      </c>
      <c r="CD475" s="244"/>
      <c r="CE475" s="244"/>
      <c r="CF475" s="244"/>
      <c r="CG475" s="244"/>
      <c r="CH475" s="244"/>
      <c r="CI475" s="244"/>
      <c r="CJ475" s="244"/>
      <c r="CK475" s="544">
        <f t="shared" si="1043"/>
        <v>19.678232497993552</v>
      </c>
      <c r="CL475" s="244">
        <f t="shared" si="1043"/>
        <v>72.261682821495768</v>
      </c>
      <c r="CM475" s="244">
        <f t="shared" si="1043"/>
        <v>24.23391239106472</v>
      </c>
      <c r="CN475" s="244">
        <f t="shared" si="1043"/>
        <v>47.881766143006324</v>
      </c>
      <c r="CO475" s="1071">
        <f t="shared" si="1043"/>
        <v>25.609231037789222</v>
      </c>
      <c r="CP475" s="244"/>
      <c r="CQ475" s="244"/>
      <c r="CR475" s="244"/>
      <c r="CS475" s="244"/>
      <c r="CT475" s="244"/>
      <c r="CU475" s="544">
        <f t="shared" si="1063"/>
        <v>678.18126430100222</v>
      </c>
      <c r="CV475" s="244">
        <f t="shared" si="1063"/>
        <v>209.12457995022038</v>
      </c>
      <c r="CW475" s="244">
        <f t="shared" si="1063"/>
        <v>23.670619348724799</v>
      </c>
      <c r="CX475" s="1071">
        <f t="shared" si="1063"/>
        <v>8.1047701601756543</v>
      </c>
      <c r="DD475" s="978"/>
      <c r="DE475" s="857"/>
      <c r="DF475" s="857"/>
      <c r="DG475" s="857"/>
      <c r="DH475" s="857"/>
      <c r="DI475" s="857"/>
      <c r="DJ475" s="857"/>
      <c r="DK475" s="857"/>
      <c r="DL475" s="1119"/>
      <c r="DM475" s="857"/>
      <c r="DN475" s="857"/>
      <c r="DO475" s="857"/>
      <c r="DP475" s="857"/>
      <c r="DQ475" s="857"/>
      <c r="DR475" s="1005"/>
      <c r="DS475" s="857"/>
      <c r="DT475" s="857"/>
      <c r="DU475" s="857"/>
      <c r="DV475" s="857"/>
      <c r="DW475" s="857"/>
      <c r="DX475" s="1119"/>
      <c r="DY475" s="857"/>
      <c r="DZ475" s="857"/>
      <c r="EA475" s="857"/>
      <c r="EB475" s="857"/>
      <c r="EC475" s="857"/>
      <c r="ED475" s="544">
        <f t="shared" ref="ED475" si="1074">IF(OR(ED371="",ED371&lt;0),0,ED371*(ED$210/ED$211)*(1000*ED$60/ED$209)/ED$7)</f>
        <v>92.868890721079623</v>
      </c>
      <c r="EE475" s="857"/>
      <c r="EF475" s="857"/>
      <c r="EG475" s="857"/>
      <c r="EH475" s="857"/>
      <c r="EI475" s="857"/>
      <c r="EJ475" s="857"/>
      <c r="EK475" s="857"/>
      <c r="EL475" s="1119"/>
      <c r="EM475" s="857"/>
      <c r="EN475" s="857"/>
      <c r="ER475" s="1253"/>
      <c r="ES475" s="544">
        <f t="shared" ref="ES475:EU475" si="1075">IF(OR(ES371="",ES371&lt;0),0,ES371*(ES$210/ES$211)*(1000*ES$60/ES$209)/ES$7)</f>
        <v>239.06175231880343</v>
      </c>
      <c r="ET475" s="244">
        <f t="shared" si="1075"/>
        <v>25.563766197354759</v>
      </c>
      <c r="EU475" s="244">
        <f t="shared" si="1075"/>
        <v>4.1128429444489214</v>
      </c>
      <c r="EV475" s="244"/>
      <c r="EW475" s="1131" t="str">
        <f t="shared" si="1048"/>
        <v/>
      </c>
      <c r="EX475" s="66" t="s">
        <v>696</v>
      </c>
      <c r="EY475" s="244">
        <f t="shared" ref="EY475:HH475" si="1076">IF(OR(EY371="",EY371&lt;0),0,EY371*(EY$210/EY$211)*(1000*EY$60/EY$209)/EY$7)</f>
        <v>0.13715450724672029</v>
      </c>
      <c r="EZ475" s="244">
        <f t="shared" si="1076"/>
        <v>1.1598199053161848</v>
      </c>
      <c r="FA475" s="244">
        <f t="shared" si="1076"/>
        <v>3.6111106927572967E-2</v>
      </c>
      <c r="FB475" s="244">
        <f t="shared" si="1076"/>
        <v>8.2767866002842059</v>
      </c>
      <c r="FC475" s="244">
        <f t="shared" si="1076"/>
        <v>0.14646431493330012</v>
      </c>
      <c r="FD475" s="244">
        <f t="shared" si="1076"/>
        <v>0.76143682508041322</v>
      </c>
      <c r="FE475" s="244">
        <f t="shared" si="1076"/>
        <v>2.2737934264657443E-2</v>
      </c>
      <c r="FF475" s="244">
        <f t="shared" si="1076"/>
        <v>0.12651432932744988</v>
      </c>
      <c r="FG475" s="244">
        <f t="shared" si="1076"/>
        <v>0.10581753151887154</v>
      </c>
      <c r="FH475" s="244">
        <f t="shared" si="1076"/>
        <v>0.81868576059665443</v>
      </c>
      <c r="FI475" s="244">
        <f t="shared" si="1076"/>
        <v>0.19433668391286851</v>
      </c>
      <c r="FJ475" s="244">
        <f t="shared" si="1076"/>
        <v>0.39679026075942275</v>
      </c>
      <c r="FK475" s="244">
        <f t="shared" si="1076"/>
        <v>8.2784842220407412E-2</v>
      </c>
      <c r="FL475" s="244">
        <f t="shared" si="1076"/>
        <v>5.2006318724885127E-2</v>
      </c>
      <c r="FM475" s="244">
        <f t="shared" si="1076"/>
        <v>0.10240176376983301</v>
      </c>
      <c r="FN475" s="244">
        <f t="shared" si="1076"/>
        <v>6.4967191178077546E-2</v>
      </c>
      <c r="FO475" s="244">
        <f t="shared" si="1076"/>
        <v>6.4634047273644676E-2</v>
      </c>
      <c r="FP475" s="244">
        <f t="shared" ref="FP475:FQ475" si="1077">IF(OR(FP371="",FP371&lt;0),0,FP371*(FP$210/FP$211)*(1000*FP$60/FP$209)/FP$7)</f>
        <v>0</v>
      </c>
      <c r="FQ475" s="1390">
        <f t="shared" si="1077"/>
        <v>0</v>
      </c>
      <c r="FR475" s="693">
        <f t="shared" ref="FR475:GL475" si="1078">IF(OR(FR371="",FR371&lt;0),0,FR371*(FR$210/FR$211)*(1000*FR$60/FR$209)/FR$7)</f>
        <v>8.931017135968658E-2</v>
      </c>
      <c r="FS475" s="693">
        <f t="shared" si="1078"/>
        <v>0.87695936492072246</v>
      </c>
      <c r="FT475" s="693">
        <f t="shared" si="1078"/>
        <v>0.12586261239580437</v>
      </c>
      <c r="FU475" s="693">
        <f t="shared" si="1078"/>
        <v>0.12025516622987131</v>
      </c>
      <c r="FV475" s="693" t="e">
        <f t="shared" si="1078"/>
        <v>#VALUE!</v>
      </c>
      <c r="FW475" s="693">
        <f t="shared" si="1078"/>
        <v>1.1407157463950848E-2</v>
      </c>
      <c r="FX475" s="693">
        <f t="shared" si="1078"/>
        <v>0.12257117576884138</v>
      </c>
      <c r="FY475" s="693">
        <f t="shared" si="1078"/>
        <v>0</v>
      </c>
      <c r="FZ475" s="693">
        <f t="shared" si="1078"/>
        <v>1.1136486602337622E-2</v>
      </c>
      <c r="GA475" s="693">
        <f t="shared" si="1078"/>
        <v>9.6616661055694778E-3</v>
      </c>
      <c r="GB475" s="693">
        <f t="shared" si="1078"/>
        <v>5.9016918790680585E-2</v>
      </c>
      <c r="GC475" s="693">
        <f t="shared" si="1078"/>
        <v>1.1383135911130258</v>
      </c>
      <c r="GD475" s="693">
        <f t="shared" si="1078"/>
        <v>0.13076828048919548</v>
      </c>
      <c r="GE475" s="693">
        <f t="shared" si="1078"/>
        <v>0.29770183044746823</v>
      </c>
      <c r="GF475" s="693">
        <f t="shared" si="1078"/>
        <v>3.724786804118977E-2</v>
      </c>
      <c r="GG475" s="693">
        <f t="shared" si="1078"/>
        <v>2.4333478375368198</v>
      </c>
      <c r="GH475" s="693">
        <f t="shared" si="1078"/>
        <v>8.0670301919322632E-2</v>
      </c>
      <c r="GI475" s="693">
        <f t="shared" si="1078"/>
        <v>0.58411136027122801</v>
      </c>
      <c r="GJ475" s="693">
        <f t="shared" si="1078"/>
        <v>3.8689817318226537E-2</v>
      </c>
      <c r="GK475" s="693">
        <f t="shared" si="1078"/>
        <v>3.0987378720837306E-2</v>
      </c>
      <c r="GL475" s="693">
        <f t="shared" si="1078"/>
        <v>3.1766912000992048E-2</v>
      </c>
      <c r="GM475" s="544">
        <f t="shared" si="1076"/>
        <v>8.1868324617934123E-3</v>
      </c>
      <c r="GN475" s="244">
        <f t="shared" si="1076"/>
        <v>1.575995591758849E-2</v>
      </c>
      <c r="GO475" s="244">
        <f t="shared" si="1076"/>
        <v>1.265746553957189E-2</v>
      </c>
      <c r="GP475" s="244">
        <f t="shared" si="1076"/>
        <v>1.004985971105141E-2</v>
      </c>
      <c r="GQ475" s="244">
        <f t="shared" si="1076"/>
        <v>0</v>
      </c>
      <c r="GR475" s="244">
        <f t="shared" si="1076"/>
        <v>8.4126394400852369E-3</v>
      </c>
      <c r="GS475" s="244">
        <f t="shared" si="1076"/>
        <v>1.4760348693436426E-2</v>
      </c>
      <c r="GT475" s="244">
        <f t="shared" si="1076"/>
        <v>1.2821866867387751E-2</v>
      </c>
      <c r="GU475" s="244">
        <f t="shared" si="1076"/>
        <v>1.0201009204774165E-2</v>
      </c>
      <c r="GV475" s="244">
        <f t="shared" si="1076"/>
        <v>2.3803949812026146E-2</v>
      </c>
      <c r="GW475" s="244">
        <f t="shared" si="1076"/>
        <v>0</v>
      </c>
      <c r="GX475" s="244">
        <f t="shared" si="1076"/>
        <v>1.3110742030657128E-2</v>
      </c>
      <c r="GY475" s="244">
        <f t="shared" si="1076"/>
        <v>1.8330998434333574E-2</v>
      </c>
      <c r="GZ475" s="244" t="e">
        <f t="shared" si="1076"/>
        <v>#DIV/0!</v>
      </c>
      <c r="HA475" s="244">
        <f t="shared" si="1076"/>
        <v>1.3613845129800741E-2</v>
      </c>
      <c r="HB475" s="244">
        <f t="shared" si="1076"/>
        <v>1.1640916133271662E-2</v>
      </c>
      <c r="HC475" s="244">
        <f t="shared" si="1076"/>
        <v>1.535189346911477E-2</v>
      </c>
      <c r="HD475" s="244">
        <f t="shared" si="1076"/>
        <v>1.8012191795189782E-2</v>
      </c>
      <c r="HE475" s="244">
        <f t="shared" si="1076"/>
        <v>1.1378006281893348E-2</v>
      </c>
      <c r="HF475" s="244">
        <f t="shared" si="1076"/>
        <v>1.8280909780559126E-2</v>
      </c>
      <c r="HG475" s="244" t="e">
        <f t="shared" si="1076"/>
        <v>#DIV/0!</v>
      </c>
      <c r="HH475" s="244" t="e">
        <f t="shared" si="1076"/>
        <v>#DIV/0!</v>
      </c>
      <c r="HI475" s="693">
        <f t="shared" si="1062"/>
        <v>0</v>
      </c>
    </row>
    <row r="476" spans="1:217" s="60" customFormat="1" x14ac:dyDescent="0.25">
      <c r="A476" s="66" t="s">
        <v>697</v>
      </c>
      <c r="B476" s="640"/>
      <c r="C476" s="939">
        <f t="shared" si="1052"/>
        <v>90.507255288389771</v>
      </c>
      <c r="D476" s="244">
        <f t="shared" si="1052"/>
        <v>60.949637819529691</v>
      </c>
      <c r="E476" s="244">
        <f t="shared" si="1052"/>
        <v>47.955280405288896</v>
      </c>
      <c r="F476" s="244">
        <f t="shared" si="1052"/>
        <v>34.51859687931335</v>
      </c>
      <c r="G476" s="244">
        <f t="shared" si="1052"/>
        <v>15.479205105486189</v>
      </c>
      <c r="H476" s="244">
        <f t="shared" si="1052"/>
        <v>6.6313740655766669</v>
      </c>
      <c r="I476" s="246">
        <f t="shared" si="1052"/>
        <v>22.423699997021572</v>
      </c>
      <c r="J476" s="246">
        <f t="shared" si="1052"/>
        <v>12.93354448405508</v>
      </c>
      <c r="K476" s="246">
        <f t="shared" si="1052"/>
        <v>61.136276859439249</v>
      </c>
      <c r="L476" s="246">
        <f t="shared" si="1052"/>
        <v>13.518279505135817</v>
      </c>
      <c r="M476" s="244">
        <f t="shared" si="1052"/>
        <v>36.894334198748808</v>
      </c>
      <c r="N476" s="244">
        <f t="shared" si="1052"/>
        <v>28.568857825748601</v>
      </c>
      <c r="O476" s="244">
        <f t="shared" si="1052"/>
        <v>29.713944474436477</v>
      </c>
      <c r="P476" s="244">
        <f t="shared" si="1052"/>
        <v>16.529033235308081</v>
      </c>
      <c r="Q476" s="244">
        <f t="shared" si="1052"/>
        <v>15.800439937927473</v>
      </c>
      <c r="R476" s="244">
        <f t="shared" si="1052"/>
        <v>23.563618095474357</v>
      </c>
      <c r="S476" s="244">
        <f t="shared" si="1038"/>
        <v>39.989752189773782</v>
      </c>
      <c r="T476" s="1071">
        <f t="shared" si="1038"/>
        <v>21.570220162206223</v>
      </c>
      <c r="U476" s="244"/>
      <c r="V476" s="244"/>
      <c r="W476" s="244"/>
      <c r="X476" s="244"/>
      <c r="Y476" s="244"/>
      <c r="AF476" s="246"/>
      <c r="AG476" s="246"/>
      <c r="AH476" s="246"/>
      <c r="AI476" s="522">
        <f t="shared" si="1039"/>
        <v>0</v>
      </c>
      <c r="AJ476" s="246">
        <f t="shared" si="1039"/>
        <v>0</v>
      </c>
      <c r="AK476" s="246">
        <f t="shared" si="1039"/>
        <v>0.74315703027267588</v>
      </c>
      <c r="AL476" s="246">
        <f t="shared" si="1039"/>
        <v>2.0801020668070187</v>
      </c>
      <c r="AM476" s="246">
        <f t="shared" si="1039"/>
        <v>6.3252920728165236</v>
      </c>
      <c r="AN476" s="1073">
        <f t="shared" si="1039"/>
        <v>1.793910497612448</v>
      </c>
      <c r="AO476" s="246"/>
      <c r="AP476" s="246"/>
      <c r="AQ476" s="246"/>
      <c r="AR476" s="246"/>
      <c r="AS476" s="246"/>
      <c r="AT476" s="522">
        <f t="shared" si="1040"/>
        <v>84.218355792046879</v>
      </c>
      <c r="AU476" s="246">
        <f t="shared" si="1040"/>
        <v>72.163714029441422</v>
      </c>
      <c r="AV476" s="246">
        <f t="shared" si="1040"/>
        <v>17.545950010237004</v>
      </c>
      <c r="AW476" s="244">
        <f t="shared" si="1040"/>
        <v>21.359767564172149</v>
      </c>
      <c r="AX476" s="244">
        <f t="shared" si="1040"/>
        <v>16.127911320502328</v>
      </c>
      <c r="AY476" s="244">
        <f t="shared" si="1040"/>
        <v>25.810843105392529</v>
      </c>
      <c r="AZ476" s="244">
        <f t="shared" si="1040"/>
        <v>29.94605986102486</v>
      </c>
      <c r="BA476" s="244">
        <f t="shared" si="1040"/>
        <v>33.117006837047214</v>
      </c>
      <c r="BB476" s="1071">
        <f t="shared" si="1040"/>
        <v>19.498647494666798</v>
      </c>
      <c r="BC476" s="244"/>
      <c r="BD476" s="244"/>
      <c r="BE476" s="244"/>
      <c r="BF476" s="244"/>
      <c r="BG476" s="244"/>
      <c r="BH476" s="257">
        <f t="shared" si="1041"/>
        <v>14.967434176580884</v>
      </c>
      <c r="BI476" s="230">
        <f t="shared" si="1041"/>
        <v>41.752130355780928</v>
      </c>
      <c r="BJ476" s="230">
        <f t="shared" si="1041"/>
        <v>15.036127950791965</v>
      </c>
      <c r="BK476" s="230">
        <f t="shared" si="1041"/>
        <v>25.079763941692786</v>
      </c>
      <c r="BL476" s="244">
        <f t="shared" si="1041"/>
        <v>22.326727159732151</v>
      </c>
      <c r="BM476" s="230">
        <f t="shared" si="1041"/>
        <v>45.346896639748557</v>
      </c>
      <c r="BN476" s="1225">
        <f t="shared" si="1041"/>
        <v>55.902753832132198</v>
      </c>
      <c r="BO476" s="857"/>
      <c r="BP476" s="857"/>
      <c r="BQ476" s="857"/>
      <c r="BR476" s="857"/>
      <c r="BS476" s="1172"/>
      <c r="BT476" s="857"/>
      <c r="BU476" s="857"/>
      <c r="BV476" s="857"/>
      <c r="BW476" s="857"/>
      <c r="BX476" s="857"/>
      <c r="BY476" s="939">
        <f t="shared" si="1042"/>
        <v>84.980622359864967</v>
      </c>
      <c r="BZ476" s="244">
        <f t="shared" si="1042"/>
        <v>94.009324170103824</v>
      </c>
      <c r="CA476" s="244">
        <f t="shared" si="1042"/>
        <v>153.09348776865085</v>
      </c>
      <c r="CB476" s="244">
        <f t="shared" si="1042"/>
        <v>63.027584832196439</v>
      </c>
      <c r="CC476" s="1071">
        <f t="shared" si="1042"/>
        <v>43.959632542116239</v>
      </c>
      <c r="CD476" s="244"/>
      <c r="CE476" s="244"/>
      <c r="CF476" s="244"/>
      <c r="CG476" s="244"/>
      <c r="CH476" s="244"/>
      <c r="CI476" s="244"/>
      <c r="CJ476" s="244"/>
      <c r="CK476" s="544">
        <f t="shared" si="1043"/>
        <v>16.727894433591917</v>
      </c>
      <c r="CL476" s="244">
        <f t="shared" si="1043"/>
        <v>60.728724325077543</v>
      </c>
      <c r="CM476" s="244">
        <f t="shared" si="1043"/>
        <v>42.533340803804549</v>
      </c>
      <c r="CN476" s="244">
        <f t="shared" si="1043"/>
        <v>10.011389699791724</v>
      </c>
      <c r="CO476" s="1071">
        <f t="shared" si="1043"/>
        <v>5.3362915026200373</v>
      </c>
      <c r="CP476" s="244"/>
      <c r="CQ476" s="244"/>
      <c r="CR476" s="244"/>
      <c r="CS476" s="244"/>
      <c r="CT476" s="244"/>
      <c r="CU476" s="544">
        <f t="shared" si="1063"/>
        <v>90.157451077827005</v>
      </c>
      <c r="CV476" s="244">
        <f t="shared" si="1063"/>
        <v>15.434325234483044</v>
      </c>
      <c r="CW476" s="244">
        <f t="shared" si="1063"/>
        <v>2.0245662342689772</v>
      </c>
      <c r="CX476" s="1071">
        <f t="shared" si="1063"/>
        <v>0.75871255886711886</v>
      </c>
      <c r="DD476" s="978"/>
      <c r="DE476" s="857"/>
      <c r="DF476" s="857"/>
      <c r="DG476" s="857"/>
      <c r="DH476" s="857"/>
      <c r="DI476" s="857"/>
      <c r="DJ476" s="857"/>
      <c r="DK476" s="857"/>
      <c r="DL476" s="1119"/>
      <c r="DM476" s="857"/>
      <c r="DN476" s="857"/>
      <c r="DO476" s="857"/>
      <c r="DP476" s="857"/>
      <c r="DQ476" s="857"/>
      <c r="DR476" s="1005"/>
      <c r="DS476" s="857"/>
      <c r="DT476" s="857"/>
      <c r="DU476" s="857"/>
      <c r="DV476" s="857"/>
      <c r="DW476" s="857"/>
      <c r="DX476" s="1119"/>
      <c r="DY476" s="857"/>
      <c r="DZ476" s="857"/>
      <c r="EA476" s="857"/>
      <c r="EB476" s="857"/>
      <c r="EC476" s="857"/>
      <c r="ED476" s="544">
        <f t="shared" ref="ED476" si="1079">IF(OR(ED372="",ED372&lt;0),0,ED372*(ED$210/ED$211)*(1000*ED$60/ED$209)/ED$7)</f>
        <v>36.461730361759166</v>
      </c>
      <c r="EE476" s="857"/>
      <c r="EF476" s="857"/>
      <c r="EG476" s="857"/>
      <c r="EH476" s="857"/>
      <c r="EI476" s="857"/>
      <c r="EJ476" s="857"/>
      <c r="EK476" s="857"/>
      <c r="EL476" s="1119"/>
      <c r="EM476" s="857"/>
      <c r="EN476" s="857"/>
      <c r="ER476" s="1253"/>
      <c r="ES476" s="544">
        <f t="shared" ref="ES476:EU476" si="1080">IF(OR(ES372="",ES372&lt;0),0,ES372*(ES$210/ES$211)*(1000*ES$60/ES$209)/ES$7)</f>
        <v>187.3177269334677</v>
      </c>
      <c r="ET476" s="244">
        <f t="shared" si="1080"/>
        <v>12.04824054151041</v>
      </c>
      <c r="EU476" s="244">
        <f t="shared" si="1080"/>
        <v>0.93048844123862928</v>
      </c>
      <c r="EV476" s="244"/>
      <c r="EW476" s="1131" t="str">
        <f t="shared" si="1048"/>
        <v/>
      </c>
      <c r="EX476" s="66" t="s">
        <v>697</v>
      </c>
      <c r="EY476" s="244">
        <f t="shared" ref="EY476:HH476" si="1081">IF(OR(EY372="",EY372&lt;0),0,EY372*(EY$210/EY$211)*(1000*EY$60/EY$209)/EY$7)</f>
        <v>4.8998408478175819E-2</v>
      </c>
      <c r="EZ476" s="244">
        <f t="shared" si="1081"/>
        <v>0.24405238406137456</v>
      </c>
      <c r="FA476" s="244">
        <f t="shared" si="1081"/>
        <v>2.0984864919808013E-2</v>
      </c>
      <c r="FB476" s="244">
        <f t="shared" si="1081"/>
        <v>2.3180171284100481</v>
      </c>
      <c r="FC476" s="244">
        <f t="shared" si="1081"/>
        <v>4.8600445542177441E-2</v>
      </c>
      <c r="FD476" s="244">
        <f t="shared" si="1081"/>
        <v>0.1731071562551969</v>
      </c>
      <c r="FE476" s="244">
        <f t="shared" si="1081"/>
        <v>9.4356821022216469E-3</v>
      </c>
      <c r="FF476" s="244">
        <f t="shared" si="1081"/>
        <v>5.3068215838241652E-2</v>
      </c>
      <c r="FG476" s="244">
        <f t="shared" si="1081"/>
        <v>3.7150564622128054E-2</v>
      </c>
      <c r="FH476" s="244">
        <f t="shared" si="1081"/>
        <v>0.28953977131082842</v>
      </c>
      <c r="FI476" s="244">
        <f t="shared" si="1081"/>
        <v>3.1137962216357323E-2</v>
      </c>
      <c r="FJ476" s="244">
        <f t="shared" si="1081"/>
        <v>0.10457645607405701</v>
      </c>
      <c r="FK476" s="244">
        <f t="shared" si="1081"/>
        <v>2.6330304623003363E-2</v>
      </c>
      <c r="FL476" s="244">
        <f t="shared" si="1081"/>
        <v>2.5180539885868554E-2</v>
      </c>
      <c r="FM476" s="244">
        <f t="shared" si="1081"/>
        <v>3.9636095653977403E-2</v>
      </c>
      <c r="FN476" s="244">
        <f t="shared" si="1081"/>
        <v>2.5634704127533593E-2</v>
      </c>
      <c r="FO476" s="244">
        <f t="shared" si="1081"/>
        <v>2.1312599781735112E-2</v>
      </c>
      <c r="FP476" s="244">
        <f t="shared" ref="FP476:FQ476" si="1082">IF(OR(FP372="",FP372&lt;0),0,FP372*(FP$210/FP$211)*(1000*FP$60/FP$209)/FP$7)</f>
        <v>0</v>
      </c>
      <c r="FQ476" s="1390">
        <f t="shared" si="1082"/>
        <v>0</v>
      </c>
      <c r="FR476" s="1357">
        <f t="shared" ref="FR476:GL476" si="1083">IF(OR(FR372="",FR372&lt;0),0,FR372*(FR$210/FR$211)*(1000*FR$60/FR$209)/FR$7)</f>
        <v>2.2710324000208976E-2</v>
      </c>
      <c r="FS476" s="1357">
        <f t="shared" si="1083"/>
        <v>0.22712822179188194</v>
      </c>
      <c r="FT476" s="1357">
        <f>IF(OR(FT372="",FT372&lt;0),0,FT372*(FT$210/FT$211)*(1000*FT$60/FT$209)/FT$7)</f>
        <v>2.4986147478438088E-2</v>
      </c>
      <c r="FU476" s="1357">
        <f t="shared" si="1083"/>
        <v>3.2191840055613749E-2</v>
      </c>
      <c r="FV476" s="1357" t="e">
        <f t="shared" si="1083"/>
        <v>#VALUE!</v>
      </c>
      <c r="FW476" s="1357">
        <f t="shared" si="1083"/>
        <v>0</v>
      </c>
      <c r="FX476" s="1357">
        <f t="shared" si="1083"/>
        <v>3.0273923413362488E-2</v>
      </c>
      <c r="FY476" s="1357">
        <f t="shared" si="1083"/>
        <v>0</v>
      </c>
      <c r="FZ476" s="1357">
        <f t="shared" si="1083"/>
        <v>0</v>
      </c>
      <c r="GA476" s="1357">
        <f t="shared" si="1083"/>
        <v>0</v>
      </c>
      <c r="GB476" s="1357">
        <f t="shared" si="1083"/>
        <v>1.85597543201588E-2</v>
      </c>
      <c r="GC476" s="1357">
        <f t="shared" si="1083"/>
        <v>0.3504727778990252</v>
      </c>
      <c r="GD476" s="1357">
        <f t="shared" si="1083"/>
        <v>0</v>
      </c>
      <c r="GE476" s="1357">
        <f t="shared" si="1083"/>
        <v>5.4843785867006105E-2</v>
      </c>
      <c r="GF476" s="1357">
        <f t="shared" si="1083"/>
        <v>2.5923796222877202E-3</v>
      </c>
      <c r="GG476" s="1357">
        <f t="shared" si="1083"/>
        <v>0.5822340030176919</v>
      </c>
      <c r="GH476" s="1357">
        <f t="shared" si="1083"/>
        <v>1.0373439069316375E-2</v>
      </c>
      <c r="GI476" s="1357">
        <f t="shared" si="1083"/>
        <v>0.15360251876446832</v>
      </c>
      <c r="GJ476" s="1357">
        <f t="shared" si="1083"/>
        <v>9.844513710836774E-3</v>
      </c>
      <c r="GK476" s="1357">
        <f t="shared" si="1083"/>
        <v>9.1948912441448347E-3</v>
      </c>
      <c r="GL476" s="1357">
        <f t="shared" si="1083"/>
        <v>9.0052026492464625E-3</v>
      </c>
      <c r="GM476" s="544">
        <f t="shared" si="1081"/>
        <v>6.2146415455934167E-3</v>
      </c>
      <c r="GN476" s="244">
        <f t="shared" si="1081"/>
        <v>1.8216498894843079E-2</v>
      </c>
      <c r="GO476" s="244">
        <f t="shared" si="1081"/>
        <v>4.4927687601480099E-3</v>
      </c>
      <c r="GP476" s="244">
        <f t="shared" si="1081"/>
        <v>1.0085385665539483E-2</v>
      </c>
      <c r="GQ476" s="244">
        <f t="shared" si="1081"/>
        <v>1.9696282701651299E-2</v>
      </c>
      <c r="GR476" s="244">
        <f t="shared" si="1081"/>
        <v>6.4203095934715088E-3</v>
      </c>
      <c r="GS476" s="244">
        <f t="shared" si="1081"/>
        <v>1.7760977925549051E-2</v>
      </c>
      <c r="GT476" s="244">
        <f t="shared" si="1081"/>
        <v>7.8061065285924443E-3</v>
      </c>
      <c r="GU476" s="244">
        <f t="shared" si="1081"/>
        <v>7.1027008116220924E-3</v>
      </c>
      <c r="GV476" s="244">
        <f t="shared" si="1081"/>
        <v>2.1201564319377406E-2</v>
      </c>
      <c r="GW476" s="244">
        <f t="shared" si="1081"/>
        <v>0</v>
      </c>
      <c r="GX476" s="244">
        <f t="shared" si="1081"/>
        <v>7.9514755688898323E-3</v>
      </c>
      <c r="GY476" s="244">
        <f t="shared" si="1081"/>
        <v>1.6209347660707824E-2</v>
      </c>
      <c r="GZ476" s="244" t="e">
        <f t="shared" si="1081"/>
        <v>#DIV/0!</v>
      </c>
      <c r="HA476" s="244">
        <f t="shared" si="1081"/>
        <v>1.6780046366780065E-2</v>
      </c>
      <c r="HB476" s="244">
        <f t="shared" si="1081"/>
        <v>8.113566989415736E-3</v>
      </c>
      <c r="HC476" s="244">
        <f t="shared" si="1081"/>
        <v>2.044127246926445E-2</v>
      </c>
      <c r="HD476" s="244">
        <f t="shared" si="1081"/>
        <v>1.0851098716582687E-2</v>
      </c>
      <c r="HE476" s="244">
        <f t="shared" si="1081"/>
        <v>6.6714127890724634E-3</v>
      </c>
      <c r="HF476" s="244">
        <f t="shared" si="1081"/>
        <v>1.235528720264094E-2</v>
      </c>
      <c r="HG476" s="244" t="e">
        <f t="shared" si="1081"/>
        <v>#DIV/0!</v>
      </c>
      <c r="HH476" s="244" t="e">
        <f t="shared" si="1081"/>
        <v>#DIV/0!</v>
      </c>
      <c r="HI476" s="1357">
        <f t="shared" si="1062"/>
        <v>0</v>
      </c>
    </row>
    <row r="477" spans="1:217" s="867" customFormat="1" x14ac:dyDescent="0.25">
      <c r="A477" s="867" t="s">
        <v>698</v>
      </c>
      <c r="C477" s="938">
        <f t="shared" si="1052"/>
        <v>208.87279346097964</v>
      </c>
      <c r="D477" s="871">
        <f t="shared" si="1052"/>
        <v>108.60803423658483</v>
      </c>
      <c r="E477" s="871">
        <f t="shared" si="1052"/>
        <v>166.96776554301582</v>
      </c>
      <c r="F477" s="871">
        <f t="shared" si="1052"/>
        <v>82.27903350239724</v>
      </c>
      <c r="G477" s="871">
        <f t="shared" si="1052"/>
        <v>3.8289829340861514</v>
      </c>
      <c r="H477" s="871">
        <f t="shared" si="1052"/>
        <v>45.392960343462576</v>
      </c>
      <c r="I477" s="871">
        <f t="shared" si="1052"/>
        <v>58.465011652170624</v>
      </c>
      <c r="J477" s="871">
        <f t="shared" si="1052"/>
        <v>39.263535010187283</v>
      </c>
      <c r="K477" s="871">
        <f t="shared" si="1052"/>
        <v>64.712339104175484</v>
      </c>
      <c r="L477" s="871">
        <f t="shared" si="1052"/>
        <v>60.670112318387147</v>
      </c>
      <c r="M477" s="871">
        <f t="shared" si="1052"/>
        <v>51.071858315546429</v>
      </c>
      <c r="N477" s="871">
        <f t="shared" si="1052"/>
        <v>86.01674851689684</v>
      </c>
      <c r="O477" s="871">
        <f t="shared" si="1052"/>
        <v>74.281462056910229</v>
      </c>
      <c r="P477" s="871">
        <f t="shared" si="1052"/>
        <v>34.918136982871417</v>
      </c>
      <c r="Q477" s="871">
        <f t="shared" si="1052"/>
        <v>62.809365945793878</v>
      </c>
      <c r="R477" s="871">
        <f t="shared" si="1052"/>
        <v>29.661990440826425</v>
      </c>
      <c r="S477" s="871">
        <f t="shared" si="1038"/>
        <v>57.271426295092454</v>
      </c>
      <c r="T477" s="1072">
        <f t="shared" si="1038"/>
        <v>47.472747417221903</v>
      </c>
      <c r="U477" s="871"/>
      <c r="V477" s="871"/>
      <c r="W477" s="871"/>
      <c r="X477" s="871"/>
      <c r="Y477" s="871"/>
      <c r="AF477" s="871"/>
      <c r="AG477" s="871"/>
      <c r="AH477" s="871"/>
      <c r="AI477" s="872">
        <f t="shared" si="1039"/>
        <v>9.7436918183253152</v>
      </c>
      <c r="AJ477" s="871">
        <f t="shared" si="1039"/>
        <v>21.709960882036071</v>
      </c>
      <c r="AK477" s="871">
        <f t="shared" si="1039"/>
        <v>4.4042568402318167</v>
      </c>
      <c r="AL477" s="871">
        <f t="shared" si="1039"/>
        <v>10.987537725341324</v>
      </c>
      <c r="AM477" s="871">
        <f t="shared" si="1039"/>
        <v>23.935378033584541</v>
      </c>
      <c r="AN477" s="1072">
        <f t="shared" si="1039"/>
        <v>9.0766034424307414</v>
      </c>
      <c r="AO477" s="871"/>
      <c r="AP477" s="871"/>
      <c r="AQ477" s="871"/>
      <c r="AR477" s="871"/>
      <c r="AS477" s="871"/>
      <c r="AT477" s="872">
        <f t="shared" si="1040"/>
        <v>247.47405525436676</v>
      </c>
      <c r="AU477" s="871">
        <f t="shared" si="1040"/>
        <v>188.00688826448928</v>
      </c>
      <c r="AV477" s="871">
        <f t="shared" si="1040"/>
        <v>48.034964661702979</v>
      </c>
      <c r="AW477" s="871">
        <f t="shared" si="1040"/>
        <v>61.208604357701319</v>
      </c>
      <c r="AX477" s="871">
        <f t="shared" si="1040"/>
        <v>96.577941407526353</v>
      </c>
      <c r="AY477" s="871">
        <f t="shared" si="1040"/>
        <v>52.944467205943567</v>
      </c>
      <c r="AZ477" s="871">
        <f t="shared" si="1040"/>
        <v>58.420343050845752</v>
      </c>
      <c r="BA477" s="871">
        <f t="shared" si="1040"/>
        <v>132.83896769284723</v>
      </c>
      <c r="BB477" s="1072">
        <f t="shared" si="1040"/>
        <v>112.98018466267541</v>
      </c>
      <c r="BC477" s="871"/>
      <c r="BD477" s="871"/>
      <c r="BE477" s="871"/>
      <c r="BF477" s="871"/>
      <c r="BG477" s="871"/>
      <c r="BH477" s="959">
        <f t="shared" si="1041"/>
        <v>172.93408617915364</v>
      </c>
      <c r="BI477" s="880">
        <f t="shared" si="1041"/>
        <v>136.91889909976814</v>
      </c>
      <c r="BJ477" s="880">
        <f t="shared" si="1041"/>
        <v>129.76478389100194</v>
      </c>
      <c r="BK477" s="880">
        <f t="shared" si="1041"/>
        <v>100.59441381374774</v>
      </c>
      <c r="BL477" s="871">
        <f t="shared" si="1041"/>
        <v>130.55348718246196</v>
      </c>
      <c r="BM477" s="880">
        <f t="shared" si="1041"/>
        <v>197.22792188265905</v>
      </c>
      <c r="BN477" s="1228">
        <f t="shared" si="1041"/>
        <v>200.46236632522067</v>
      </c>
      <c r="BO477" s="873"/>
      <c r="BP477" s="873"/>
      <c r="BQ477" s="873"/>
      <c r="BR477" s="873"/>
      <c r="BS477" s="1182"/>
      <c r="BT477" s="873"/>
      <c r="BU477" s="873"/>
      <c r="BV477" s="873"/>
      <c r="BW477" s="873"/>
      <c r="BX477" s="873"/>
      <c r="BY477" s="938">
        <f t="shared" si="1042"/>
        <v>121.58608044175853</v>
      </c>
      <c r="BZ477" s="871">
        <f t="shared" si="1042"/>
        <v>106.83774013506387</v>
      </c>
      <c r="CA477" s="871">
        <f t="shared" si="1042"/>
        <v>88.445013826837197</v>
      </c>
      <c r="CB477" s="871">
        <f t="shared" si="1042"/>
        <v>45.615469520222227</v>
      </c>
      <c r="CC477" s="1072">
        <f t="shared" si="1042"/>
        <v>95.393982823803924</v>
      </c>
      <c r="CD477" s="871"/>
      <c r="CE477" s="871"/>
      <c r="CF477" s="871"/>
      <c r="CG477" s="871"/>
      <c r="CH477" s="871"/>
      <c r="CI477" s="871"/>
      <c r="CJ477" s="871"/>
      <c r="CK477" s="872">
        <f t="shared" si="1043"/>
        <v>7.9876909929111424</v>
      </c>
      <c r="CL477" s="871">
        <f t="shared" si="1043"/>
        <v>30.601527007816205</v>
      </c>
      <c r="CM477" s="871">
        <f t="shared" si="1043"/>
        <v>27.144547732438497</v>
      </c>
      <c r="CN477" s="871">
        <f t="shared" si="1043"/>
        <v>8.9582093516696908</v>
      </c>
      <c r="CO477" s="1072">
        <f t="shared" si="1043"/>
        <v>4.296409767352511</v>
      </c>
      <c r="CP477" s="871"/>
      <c r="CQ477" s="871"/>
      <c r="CR477" s="871"/>
      <c r="CS477" s="871"/>
      <c r="CT477" s="871"/>
      <c r="CU477" s="872">
        <f t="shared" si="1063"/>
        <v>259.40514963998771</v>
      </c>
      <c r="CV477" s="871">
        <f t="shared" si="1063"/>
        <v>36.839324429854059</v>
      </c>
      <c r="CW477" s="871">
        <f t="shared" si="1063"/>
        <v>250.79899335139532</v>
      </c>
      <c r="CX477" s="1072">
        <f t="shared" si="1063"/>
        <v>63.128859888320569</v>
      </c>
      <c r="DD477" s="987"/>
      <c r="DE477" s="873"/>
      <c r="DF477" s="873"/>
      <c r="DG477" s="873"/>
      <c r="DH477" s="873"/>
      <c r="DI477" s="873"/>
      <c r="DJ477" s="873"/>
      <c r="DK477" s="873"/>
      <c r="DL477" s="1128"/>
      <c r="DM477" s="873"/>
      <c r="DN477" s="873"/>
      <c r="DO477" s="873"/>
      <c r="DP477" s="873"/>
      <c r="DQ477" s="873"/>
      <c r="DR477" s="1014"/>
      <c r="DS477" s="873"/>
      <c r="DT477" s="873"/>
      <c r="DU477" s="873"/>
      <c r="DV477" s="873"/>
      <c r="DW477" s="873"/>
      <c r="DX477" s="1128"/>
      <c r="DY477" s="873"/>
      <c r="DZ477" s="873"/>
      <c r="EA477" s="873"/>
      <c r="EB477" s="873"/>
      <c r="EC477" s="873"/>
      <c r="ED477" s="872">
        <f t="shared" ref="ED477" si="1084">IF(OR(ED373="",ED373&lt;0),0,ED373*(ED$210/ED$211)*(1000*ED$60/ED$209)/ED$7)</f>
        <v>82.568453434784402</v>
      </c>
      <c r="EE477" s="873"/>
      <c r="EF477" s="873"/>
      <c r="EG477" s="873"/>
      <c r="EH477" s="873"/>
      <c r="EI477" s="873"/>
      <c r="EJ477" s="873"/>
      <c r="EK477" s="873"/>
      <c r="EL477" s="1128"/>
      <c r="EM477" s="873"/>
      <c r="EN477" s="873"/>
      <c r="ER477" s="1261"/>
      <c r="ES477" s="872">
        <f t="shared" ref="ES477:EU477" si="1085">IF(OR(ES373="",ES373&lt;0),0,ES373*(ES$210/ES$211)*(1000*ES$60/ES$209)/ES$7)</f>
        <v>16.79210438074929</v>
      </c>
      <c r="ET477" s="871">
        <f t="shared" si="1085"/>
        <v>33.394214634152242</v>
      </c>
      <c r="EU477" s="871">
        <f t="shared" si="1085"/>
        <v>5.6252478477840659</v>
      </c>
      <c r="EV477" s="871"/>
      <c r="EW477" s="1148" t="str">
        <f t="shared" si="1048"/>
        <v/>
      </c>
      <c r="EX477" s="867" t="s">
        <v>698</v>
      </c>
      <c r="EY477" s="871">
        <f t="shared" ref="EY477:HH477" si="1086">IF(OR(EY373="",EY373&lt;0),0,EY373*(EY$210/EY$211)*(1000*EY$60/EY$209)/EY$7)</f>
        <v>0.48093527335358283</v>
      </c>
      <c r="EZ477" s="871">
        <f t="shared" si="1086"/>
        <v>0.64252892678522333</v>
      </c>
      <c r="FA477" s="871">
        <f t="shared" si="1086"/>
        <v>0.362935191253832</v>
      </c>
      <c r="FB477" s="871">
        <f t="shared" si="1086"/>
        <v>1.1949172691004257</v>
      </c>
      <c r="FC477" s="871">
        <f t="shared" si="1086"/>
        <v>0.29427347788660796</v>
      </c>
      <c r="FD477" s="871">
        <f t="shared" si="1086"/>
        <v>0.66070505278558622</v>
      </c>
      <c r="FE477" s="871">
        <f t="shared" si="1086"/>
        <v>0.14361022696229261</v>
      </c>
      <c r="FF477" s="871">
        <f t="shared" si="1086"/>
        <v>1.0472691564469232</v>
      </c>
      <c r="FG477" s="871">
        <f t="shared" si="1086"/>
        <v>0.65882723032304857</v>
      </c>
      <c r="FH477" s="871">
        <f t="shared" si="1086"/>
        <v>0.93996741980725862</v>
      </c>
      <c r="FI477" s="871">
        <f t="shared" si="1086"/>
        <v>0.42076898377611427</v>
      </c>
      <c r="FJ477" s="871">
        <f t="shared" si="1086"/>
        <v>0.46388914136426573</v>
      </c>
      <c r="FK477" s="871">
        <f t="shared" si="1086"/>
        <v>0.52924893441306553</v>
      </c>
      <c r="FL477" s="871">
        <f t="shared" si="1086"/>
        <v>0.32559518696229478</v>
      </c>
      <c r="FM477" s="871">
        <f t="shared" si="1086"/>
        <v>0.56635168436634653</v>
      </c>
      <c r="FN477" s="871">
        <f t="shared" si="1086"/>
        <v>0.63573771371759524</v>
      </c>
      <c r="FO477" s="871">
        <f t="shared" si="1086"/>
        <v>0.61108181347164969</v>
      </c>
      <c r="FP477" s="871">
        <f t="shared" ref="FP477:FQ477" si="1087">IF(OR(FP373="",FP373&lt;0),0,FP373*(FP$210/FP$211)*(1000*FP$60/FP$209)/FP$7)</f>
        <v>0</v>
      </c>
      <c r="FQ477" s="1389">
        <f t="shared" si="1087"/>
        <v>0</v>
      </c>
      <c r="FR477" s="693">
        <f t="shared" ref="FR477:GL477" si="1088">IF(OR(FR373="",FR373&lt;0),0,FR373*(FR$210/FR$211)*(1000*FR$60/FR$209)/FR$7)</f>
        <v>0</v>
      </c>
      <c r="FS477" s="693">
        <f t="shared" si="1088"/>
        <v>0</v>
      </c>
      <c r="FT477" s="693">
        <f t="shared" si="1088"/>
        <v>0</v>
      </c>
      <c r="FU477" s="693">
        <f t="shared" si="1088"/>
        <v>0</v>
      </c>
      <c r="FV477" s="693" t="e">
        <f t="shared" si="1088"/>
        <v>#VALUE!</v>
      </c>
      <c r="FW477" s="693">
        <f t="shared" si="1088"/>
        <v>0</v>
      </c>
      <c r="FX477" s="693">
        <f t="shared" si="1088"/>
        <v>0</v>
      </c>
      <c r="FY477" s="693">
        <f t="shared" si="1088"/>
        <v>0</v>
      </c>
      <c r="FZ477" s="693">
        <f t="shared" si="1088"/>
        <v>0</v>
      </c>
      <c r="GA477" s="693">
        <f t="shared" si="1088"/>
        <v>0</v>
      </c>
      <c r="GB477" s="693">
        <f t="shared" si="1088"/>
        <v>0</v>
      </c>
      <c r="GC477" s="693">
        <f t="shared" si="1088"/>
        <v>0</v>
      </c>
      <c r="GD477" s="693">
        <f t="shared" si="1088"/>
        <v>0</v>
      </c>
      <c r="GE477" s="693">
        <f t="shared" si="1088"/>
        <v>0</v>
      </c>
      <c r="GF477" s="693">
        <f t="shared" si="1088"/>
        <v>0</v>
      </c>
      <c r="GG477" s="693">
        <f t="shared" si="1088"/>
        <v>0.7850193748141191</v>
      </c>
      <c r="GH477" s="693">
        <f t="shared" si="1088"/>
        <v>0</v>
      </c>
      <c r="GI477" s="693">
        <f t="shared" si="1088"/>
        <v>0</v>
      </c>
      <c r="GJ477" s="693">
        <f t="shared" si="1088"/>
        <v>0</v>
      </c>
      <c r="GK477" s="693">
        <f t="shared" si="1088"/>
        <v>0</v>
      </c>
      <c r="GL477" s="693">
        <f t="shared" si="1088"/>
        <v>0</v>
      </c>
      <c r="GM477" s="872">
        <f t="shared" si="1086"/>
        <v>4.2392520872336741E-3</v>
      </c>
      <c r="GN477" s="871">
        <f t="shared" si="1086"/>
        <v>0.10731503754409559</v>
      </c>
      <c r="GO477" s="871">
        <f t="shared" si="1086"/>
        <v>7.0886868385511906E-2</v>
      </c>
      <c r="GP477" s="871">
        <f t="shared" si="1086"/>
        <v>7.764020783274854E-2</v>
      </c>
      <c r="GQ477" s="871">
        <f t="shared" si="1086"/>
        <v>0.12379243538381961</v>
      </c>
      <c r="GR477" s="871">
        <f t="shared" si="1086"/>
        <v>6.8630063591093915E-2</v>
      </c>
      <c r="GS477" s="871">
        <f t="shared" si="1086"/>
        <v>0.16256811016431993</v>
      </c>
      <c r="GT477" s="871">
        <f t="shared" si="1086"/>
        <v>8.005988652227003E-2</v>
      </c>
      <c r="GU477" s="871">
        <f t="shared" si="1086"/>
        <v>0.12783814252027209</v>
      </c>
      <c r="GV477" s="871">
        <f t="shared" si="1086"/>
        <v>0.13472084611358331</v>
      </c>
      <c r="GW477" s="871">
        <f t="shared" si="1086"/>
        <v>6.2494606324751178E-2</v>
      </c>
      <c r="GX477" s="871">
        <f t="shared" si="1086"/>
        <v>0.11335159638429154</v>
      </c>
      <c r="GY477" s="871">
        <f t="shared" si="1086"/>
        <v>0.19031498985279746</v>
      </c>
      <c r="GZ477" s="871" t="e">
        <f t="shared" si="1086"/>
        <v>#DIV/0!</v>
      </c>
      <c r="HA477" s="871">
        <f t="shared" si="1086"/>
        <v>0.11408717303129923</v>
      </c>
      <c r="HB477" s="871">
        <f t="shared" si="1086"/>
        <v>5.372361274870581E-2</v>
      </c>
      <c r="HC477" s="871">
        <f t="shared" si="1086"/>
        <v>7.4478755015045014E-2</v>
      </c>
      <c r="HD477" s="871">
        <f t="shared" si="1086"/>
        <v>0.11265940904945479</v>
      </c>
      <c r="HE477" s="871">
        <f t="shared" si="1086"/>
        <v>4.7117439657142379E-2</v>
      </c>
      <c r="HF477" s="871">
        <f t="shared" si="1086"/>
        <v>3.6836378876166039E-2</v>
      </c>
      <c r="HG477" s="871" t="e">
        <f t="shared" si="1086"/>
        <v>#DIV/0!</v>
      </c>
      <c r="HH477" s="871" t="e">
        <f t="shared" si="1086"/>
        <v>#DIV/0!</v>
      </c>
      <c r="HI477" s="693">
        <f t="shared" si="1062"/>
        <v>0</v>
      </c>
    </row>
    <row r="478" spans="1:217" s="60" customFormat="1" x14ac:dyDescent="0.25">
      <c r="A478" s="66" t="s">
        <v>734</v>
      </c>
      <c r="B478" s="640"/>
      <c r="C478" s="939">
        <f t="shared" si="1052"/>
        <v>305.23925384682241</v>
      </c>
      <c r="D478" s="244">
        <f t="shared" si="1052"/>
        <v>37.290542216663098</v>
      </c>
      <c r="E478" s="244">
        <f t="shared" si="1052"/>
        <v>42.065911710540881</v>
      </c>
      <c r="F478" s="244">
        <f t="shared" si="1052"/>
        <v>37.976003605230872</v>
      </c>
      <c r="G478" s="244">
        <f t="shared" si="1052"/>
        <v>3.5632340699389506</v>
      </c>
      <c r="H478" s="244">
        <f t="shared" si="1052"/>
        <v>5.3876264258848687</v>
      </c>
      <c r="I478" s="246">
        <f t="shared" si="1052"/>
        <v>8.2983750968258256</v>
      </c>
      <c r="J478" s="246">
        <f t="shared" si="1052"/>
        <v>7.533311656862522</v>
      </c>
      <c r="K478" s="246">
        <f t="shared" si="1052"/>
        <v>24.309131027052459</v>
      </c>
      <c r="L478" s="246">
        <f t="shared" si="1052"/>
        <v>8.2068159852643117</v>
      </c>
      <c r="M478" s="244">
        <f t="shared" si="1052"/>
        <v>36.654174005836552</v>
      </c>
      <c r="N478" s="244">
        <f t="shared" si="1052"/>
        <v>32.713962595631372</v>
      </c>
      <c r="O478" s="244">
        <f t="shared" si="1052"/>
        <v>31.978505507109986</v>
      </c>
      <c r="P478" s="244">
        <f t="shared" si="1052"/>
        <v>23.26004001979193</v>
      </c>
      <c r="Q478" s="244">
        <f t="shared" si="1052"/>
        <v>11.902250611131645</v>
      </c>
      <c r="R478" s="244">
        <f t="shared" si="1052"/>
        <v>23.507425422183761</v>
      </c>
      <c r="S478" s="244">
        <f t="shared" si="1038"/>
        <v>37.403373426433888</v>
      </c>
      <c r="T478" s="1071">
        <f t="shared" si="1038"/>
        <v>22.325932017592415</v>
      </c>
      <c r="U478" s="244"/>
      <c r="V478" s="244"/>
      <c r="W478" s="244"/>
      <c r="X478" s="244"/>
      <c r="Y478" s="244"/>
      <c r="AF478" s="246"/>
      <c r="AG478" s="246"/>
      <c r="AH478" s="246"/>
      <c r="AI478" s="522">
        <f t="shared" si="1039"/>
        <v>1.156920656561105</v>
      </c>
      <c r="AJ478" s="246">
        <f t="shared" si="1039"/>
        <v>0</v>
      </c>
      <c r="AK478" s="246">
        <f t="shared" si="1039"/>
        <v>0</v>
      </c>
      <c r="AL478" s="246">
        <f t="shared" si="1039"/>
        <v>0</v>
      </c>
      <c r="AM478" s="246">
        <f t="shared" si="1039"/>
        <v>0</v>
      </c>
      <c r="AN478" s="1073">
        <f t="shared" si="1039"/>
        <v>0</v>
      </c>
      <c r="AO478" s="246"/>
      <c r="AP478" s="246"/>
      <c r="AQ478" s="246"/>
      <c r="AR478" s="246"/>
      <c r="AS478" s="246"/>
      <c r="AT478" s="522">
        <f t="shared" si="1040"/>
        <v>214.25615437665462</v>
      </c>
      <c r="AU478" s="246">
        <f t="shared" si="1040"/>
        <v>196.79629146327213</v>
      </c>
      <c r="AV478" s="246">
        <f t="shared" si="1040"/>
        <v>11.955893088877115</v>
      </c>
      <c r="AW478" s="244">
        <f t="shared" si="1040"/>
        <v>16.179517758097191</v>
      </c>
      <c r="AX478" s="244">
        <f t="shared" si="1040"/>
        <v>21.642857593996279</v>
      </c>
      <c r="AY478" s="244">
        <f t="shared" si="1040"/>
        <v>13.894231432526915</v>
      </c>
      <c r="AZ478" s="244">
        <f t="shared" si="1040"/>
        <v>21.389271169709925</v>
      </c>
      <c r="BA478" s="244">
        <f t="shared" si="1040"/>
        <v>53.965245094094264</v>
      </c>
      <c r="BB478" s="1071">
        <f t="shared" si="1040"/>
        <v>35.524881959477412</v>
      </c>
      <c r="BC478" s="244"/>
      <c r="BD478" s="244"/>
      <c r="BE478" s="244"/>
      <c r="BF478" s="244"/>
      <c r="BG478" s="244"/>
      <c r="BH478" s="257">
        <f t="shared" si="1041"/>
        <v>19.600628367613542</v>
      </c>
      <c r="BI478" s="230">
        <f t="shared" si="1041"/>
        <v>36.415582816955364</v>
      </c>
      <c r="BJ478" s="230">
        <f t="shared" si="1041"/>
        <v>16.197198314243153</v>
      </c>
      <c r="BK478" s="230">
        <f t="shared" si="1041"/>
        <v>22.139005973497095</v>
      </c>
      <c r="BL478" s="244">
        <f t="shared" si="1041"/>
        <v>27.235244256450333</v>
      </c>
      <c r="BM478" s="230">
        <f t="shared" si="1041"/>
        <v>55.967374426511697</v>
      </c>
      <c r="BN478" s="1225">
        <f t="shared" si="1041"/>
        <v>42.184668083525501</v>
      </c>
      <c r="BO478" s="857"/>
      <c r="BP478" s="857"/>
      <c r="BQ478" s="857"/>
      <c r="BR478" s="857"/>
      <c r="BS478" s="1172"/>
      <c r="BT478" s="857"/>
      <c r="BU478" s="857"/>
      <c r="BV478" s="857"/>
      <c r="BW478" s="857"/>
      <c r="BX478" s="857"/>
      <c r="BY478" s="939">
        <f t="shared" si="1042"/>
        <v>76.462011294948482</v>
      </c>
      <c r="BZ478" s="244">
        <f t="shared" si="1042"/>
        <v>69.49806072762982</v>
      </c>
      <c r="CA478" s="244">
        <f t="shared" si="1042"/>
        <v>80.109616771962408</v>
      </c>
      <c r="CB478" s="244">
        <f t="shared" si="1042"/>
        <v>40.939488619325523</v>
      </c>
      <c r="CC478" s="1071">
        <f t="shared" si="1042"/>
        <v>26.671806352836668</v>
      </c>
      <c r="CD478" s="244"/>
      <c r="CE478" s="244"/>
      <c r="CF478" s="244"/>
      <c r="CG478" s="244"/>
      <c r="CH478" s="244"/>
      <c r="CI478" s="244"/>
      <c r="CJ478" s="244"/>
      <c r="CK478" s="544">
        <f t="shared" si="1043"/>
        <v>23.405669082481012</v>
      </c>
      <c r="CL478" s="244">
        <f t="shared" si="1043"/>
        <v>17.670318920424894</v>
      </c>
      <c r="CM478" s="244">
        <f t="shared" si="1043"/>
        <v>81.214855091844157</v>
      </c>
      <c r="CN478" s="244">
        <f t="shared" si="1043"/>
        <v>10.211639865891973</v>
      </c>
      <c r="CO478" s="1071">
        <f t="shared" si="1043"/>
        <v>5.1272058753207856</v>
      </c>
      <c r="CP478" s="244"/>
      <c r="CQ478" s="244"/>
      <c r="CR478" s="244"/>
      <c r="CS478" s="244"/>
      <c r="CT478" s="244"/>
      <c r="CU478" s="544">
        <f t="shared" si="1063"/>
        <v>0</v>
      </c>
      <c r="CV478" s="244">
        <f t="shared" si="1063"/>
        <v>20.523392385583424</v>
      </c>
      <c r="CW478" s="244">
        <f t="shared" si="1063"/>
        <v>0</v>
      </c>
      <c r="CX478" s="1071">
        <f t="shared" si="1063"/>
        <v>0</v>
      </c>
      <c r="DD478" s="978"/>
      <c r="DE478" s="338"/>
      <c r="DF478" s="857"/>
      <c r="DG478" s="857"/>
      <c r="DH478" s="857"/>
      <c r="DI478" s="857"/>
      <c r="DJ478" s="857"/>
      <c r="DK478" s="857"/>
      <c r="DL478" s="1119"/>
      <c r="DM478" s="857"/>
      <c r="DN478" s="857"/>
      <c r="DO478" s="857"/>
      <c r="DP478" s="857"/>
      <c r="DQ478" s="857"/>
      <c r="DR478" s="1005"/>
      <c r="DS478" s="857"/>
      <c r="DT478" s="857"/>
      <c r="DU478" s="857"/>
      <c r="DV478" s="857"/>
      <c r="DW478" s="857"/>
      <c r="DX478" s="1119"/>
      <c r="DY478" s="857"/>
      <c r="DZ478" s="857"/>
      <c r="EA478" s="857"/>
      <c r="EB478" s="857"/>
      <c r="EC478" s="857"/>
      <c r="ED478" s="544">
        <f t="shared" ref="ED478" si="1089">IF(OR(ED374="",ED374&lt;0),0,ED374*(ED$210/ED$211)*(1000*ED$60/ED$209)/ED$7)</f>
        <v>31.514570400858283</v>
      </c>
      <c r="EE478" s="857"/>
      <c r="EF478" s="857"/>
      <c r="EG478" s="857"/>
      <c r="EH478" s="857"/>
      <c r="EI478" s="857"/>
      <c r="EJ478" s="857"/>
      <c r="EK478" s="857"/>
      <c r="EL478" s="1119"/>
      <c r="EM478" s="857"/>
      <c r="EN478" s="857"/>
      <c r="ER478" s="1253"/>
      <c r="ES478" s="544">
        <f t="shared" ref="ES478:EU478" si="1090">IF(OR(ES374="",ES374&lt;0),0,ES374*(ES$210/ES$211)*(1000*ES$60/ES$209)/ES$7)</f>
        <v>2.7633051392562336</v>
      </c>
      <c r="ET478" s="244">
        <f t="shared" si="1090"/>
        <v>2.6821417608850502</v>
      </c>
      <c r="EU478" s="244">
        <f t="shared" si="1090"/>
        <v>0</v>
      </c>
      <c r="EV478" s="244"/>
      <c r="EW478" s="1131" t="str">
        <f t="shared" si="1048"/>
        <v/>
      </c>
      <c r="EX478" s="66" t="s">
        <v>1264</v>
      </c>
      <c r="EY478" s="244">
        <f t="shared" ref="EY478:HH478" si="1091">IF(OR(EY374="",EY374&lt;0),0,EY374*(EY$210/EY$211)*(1000*EY$60/EY$209)/EY$7)</f>
        <v>4.0415445023582221E-2</v>
      </c>
      <c r="EZ478" s="244">
        <f t="shared" si="1091"/>
        <v>5.0997620354725638E-2</v>
      </c>
      <c r="FA478" s="244">
        <f t="shared" si="1091"/>
        <v>4.2077150058900663E-2</v>
      </c>
      <c r="FB478" s="244">
        <f t="shared" si="1091"/>
        <v>6.4651903133672403E-2</v>
      </c>
      <c r="FC478" s="244">
        <f t="shared" si="1091"/>
        <v>3.4132699606879001E-2</v>
      </c>
      <c r="FD478" s="244">
        <f t="shared" si="1091"/>
        <v>5.6123228996235404E-2</v>
      </c>
      <c r="FE478" s="244">
        <f t="shared" si="1091"/>
        <v>8.3936826068128911E-3</v>
      </c>
      <c r="FF478" s="244">
        <f t="shared" si="1091"/>
        <v>8.4572549434734731E-2</v>
      </c>
      <c r="FG478" s="244">
        <f t="shared" si="1091"/>
        <v>6.5975042726861124E-2</v>
      </c>
      <c r="FH478" s="244">
        <f t="shared" si="1091"/>
        <v>5.0691764543865626E-2</v>
      </c>
      <c r="FI478" s="244">
        <f t="shared" si="1091"/>
        <v>3.3779546568861556E-2</v>
      </c>
      <c r="FJ478" s="244">
        <f t="shared" si="1091"/>
        <v>4.9934524223162483E-2</v>
      </c>
      <c r="FK478" s="244">
        <f t="shared" si="1091"/>
        <v>4.7177644888397208E-2</v>
      </c>
      <c r="FL478" s="244">
        <f t="shared" si="1091"/>
        <v>3.7304974271178737E-2</v>
      </c>
      <c r="FM478" s="244">
        <f t="shared" si="1091"/>
        <v>4.7849077347762427E-2</v>
      </c>
      <c r="FN478" s="244">
        <f t="shared" si="1091"/>
        <v>4.7104382460235752E-2</v>
      </c>
      <c r="FO478" s="244">
        <f t="shared" si="1091"/>
        <v>4.8312747729838242E-2</v>
      </c>
      <c r="FP478" s="244">
        <f t="shared" ref="FP478:FQ478" si="1092">IF(OR(FP374="",FP374&lt;0),0,FP374*(FP$210/FP$211)*(1000*FP$60/FP$209)/FP$7)</f>
        <v>0</v>
      </c>
      <c r="FQ478" s="1390">
        <f t="shared" si="1092"/>
        <v>0</v>
      </c>
      <c r="FR478" s="693">
        <f t="shared" ref="FR478:GL478" si="1093">IF(OR(FR374="",FR374&lt;0),0,FR374*(FR$210/FR$211)*(1000*FR$60/FR$209)/FR$7)</f>
        <v>5.0428688994937201E-2</v>
      </c>
      <c r="FS478" s="693">
        <f t="shared" si="1093"/>
        <v>4.3179360443276631E-2</v>
      </c>
      <c r="FT478" s="693">
        <f t="shared" si="1093"/>
        <v>4.7305349644468614E-2</v>
      </c>
      <c r="FU478" s="693">
        <f t="shared" si="1093"/>
        <v>6.6416595839523612E-2</v>
      </c>
      <c r="FV478" s="693" t="e">
        <f t="shared" si="1093"/>
        <v>#VALUE!</v>
      </c>
      <c r="FW478" s="693">
        <f t="shared" si="1093"/>
        <v>1.1215421673360672E-2</v>
      </c>
      <c r="FX478" s="693">
        <f t="shared" si="1093"/>
        <v>8.5893396930539628E-2</v>
      </c>
      <c r="FY478" s="693">
        <f t="shared" si="1093"/>
        <v>3.4771323447537243E-2</v>
      </c>
      <c r="FZ478" s="693">
        <f t="shared" si="1093"/>
        <v>0</v>
      </c>
      <c r="GA478" s="693">
        <f t="shared" si="1093"/>
        <v>0</v>
      </c>
      <c r="GB478" s="693">
        <f t="shared" si="1093"/>
        <v>4.9050507986577473E-2</v>
      </c>
      <c r="GC478" s="693">
        <f t="shared" si="1093"/>
        <v>3.582893515541985E-2</v>
      </c>
      <c r="GD478" s="693">
        <f t="shared" si="1093"/>
        <v>1.7384301636690091E-3</v>
      </c>
      <c r="GE478" s="693">
        <f t="shared" si="1093"/>
        <v>5.9165946355603646E-3</v>
      </c>
      <c r="GF478" s="693">
        <f t="shared" si="1093"/>
        <v>0</v>
      </c>
      <c r="GG478" s="693">
        <f t="shared" si="1093"/>
        <v>7.0471161463120144E-2</v>
      </c>
      <c r="GH478" s="693">
        <f t="shared" si="1093"/>
        <v>0</v>
      </c>
      <c r="GI478" s="693">
        <f t="shared" si="1093"/>
        <v>8.1465472470308053E-2</v>
      </c>
      <c r="GJ478" s="693">
        <f t="shared" si="1093"/>
        <v>2.193422085379803E-2</v>
      </c>
      <c r="GK478" s="693">
        <f t="shared" si="1093"/>
        <v>1.709610823883681E-2</v>
      </c>
      <c r="GL478" s="693">
        <f t="shared" si="1093"/>
        <v>2.0695630018264771E-2</v>
      </c>
      <c r="GM478" s="544">
        <f t="shared" si="1091"/>
        <v>6.8629163586289071E-3</v>
      </c>
      <c r="GN478" s="244">
        <f t="shared" si="1091"/>
        <v>1.6415054617668935E-2</v>
      </c>
      <c r="GO478" s="244">
        <f t="shared" si="1091"/>
        <v>6.968122374153579E-3</v>
      </c>
      <c r="GP478" s="244">
        <f t="shared" si="1091"/>
        <v>1.0258733626908396E-2</v>
      </c>
      <c r="GQ478" s="244">
        <f t="shared" si="1091"/>
        <v>1.5854032748515368E-2</v>
      </c>
      <c r="GR478" s="244">
        <f t="shared" si="1091"/>
        <v>8.3996548850264648E-3</v>
      </c>
      <c r="GS478" s="244">
        <f t="shared" si="1091"/>
        <v>1.2715105977862292E-2</v>
      </c>
      <c r="GT478" s="244">
        <f t="shared" si="1091"/>
        <v>1.1154599318841515E-2</v>
      </c>
      <c r="GU478" s="244">
        <f t="shared" si="1091"/>
        <v>1.0478637901771833E-2</v>
      </c>
      <c r="GV478" s="244">
        <f t="shared" si="1091"/>
        <v>2.4199115712689147E-2</v>
      </c>
      <c r="GW478" s="244">
        <f t="shared" si="1091"/>
        <v>0</v>
      </c>
      <c r="GX478" s="244">
        <f t="shared" si="1091"/>
        <v>1.2515348827483726E-2</v>
      </c>
      <c r="GY478" s="244">
        <f t="shared" si="1091"/>
        <v>1.7210801244857174E-2</v>
      </c>
      <c r="GZ478" s="244" t="e">
        <f t="shared" si="1091"/>
        <v>#DIV/0!</v>
      </c>
      <c r="HA478" s="244">
        <f t="shared" si="1091"/>
        <v>1.1668267694933317E-2</v>
      </c>
      <c r="HB478" s="244">
        <f t="shared" si="1091"/>
        <v>9.7129703447805284E-3</v>
      </c>
      <c r="HC478" s="244">
        <f t="shared" si="1091"/>
        <v>1.5558096351790347E-2</v>
      </c>
      <c r="HD478" s="244">
        <f t="shared" si="1091"/>
        <v>1.605828728569288E-2</v>
      </c>
      <c r="HE478" s="244">
        <f t="shared" si="1091"/>
        <v>1.024941523342404E-2</v>
      </c>
      <c r="HF478" s="244">
        <f t="shared" si="1091"/>
        <v>0</v>
      </c>
      <c r="HG478" s="244" t="e">
        <f t="shared" si="1091"/>
        <v>#DIV/0!</v>
      </c>
      <c r="HH478" s="244" t="e">
        <f t="shared" si="1091"/>
        <v>#DIV/0!</v>
      </c>
      <c r="HI478" s="693">
        <f t="shared" si="1062"/>
        <v>0</v>
      </c>
    </row>
    <row r="479" spans="1:217" s="60" customFormat="1" x14ac:dyDescent="0.25">
      <c r="A479" s="66" t="s">
        <v>700</v>
      </c>
      <c r="B479" s="640"/>
      <c r="C479" s="939">
        <f t="shared" si="1052"/>
        <v>150.14062751526947</v>
      </c>
      <c r="D479" s="244">
        <f t="shared" si="1052"/>
        <v>17.793258083729551</v>
      </c>
      <c r="E479" s="244">
        <f t="shared" si="1052"/>
        <v>34.051112375099329</v>
      </c>
      <c r="F479" s="244">
        <f t="shared" si="1052"/>
        <v>26.043798670598285</v>
      </c>
      <c r="G479" s="244">
        <f t="shared" si="1052"/>
        <v>4.2267695821083393</v>
      </c>
      <c r="H479" s="244">
        <f t="shared" si="1052"/>
        <v>3.9813325803885107</v>
      </c>
      <c r="I479" s="246">
        <f t="shared" si="1052"/>
        <v>0</v>
      </c>
      <c r="J479" s="246">
        <f t="shared" si="1052"/>
        <v>5.8539360715025843</v>
      </c>
      <c r="K479" s="246">
        <f t="shared" si="1052"/>
        <v>7.6490133662804158</v>
      </c>
      <c r="L479" s="246">
        <f t="shared" si="1052"/>
        <v>6.8544700530497771</v>
      </c>
      <c r="M479" s="244">
        <f t="shared" si="1052"/>
        <v>15.060761529109147</v>
      </c>
      <c r="N479" s="244">
        <f t="shared" si="1052"/>
        <v>32.350737388412078</v>
      </c>
      <c r="O479" s="244">
        <f t="shared" si="1052"/>
        <v>48.151791894935613</v>
      </c>
      <c r="P479" s="244">
        <f t="shared" si="1052"/>
        <v>12.20720639942509</v>
      </c>
      <c r="Q479" s="244">
        <f t="shared" si="1052"/>
        <v>9.0199948619857349</v>
      </c>
      <c r="R479" s="244">
        <f t="shared" si="1052"/>
        <v>5.7810155600082416</v>
      </c>
      <c r="S479" s="244">
        <f t="shared" si="1038"/>
        <v>6.5178736815371474</v>
      </c>
      <c r="T479" s="1071">
        <f t="shared" si="1038"/>
        <v>9.5843950920201202</v>
      </c>
      <c r="U479" s="244"/>
      <c r="V479" s="244"/>
      <c r="W479" s="244"/>
      <c r="X479" s="244"/>
      <c r="Y479" s="244"/>
      <c r="AF479" s="246"/>
      <c r="AG479" s="246"/>
      <c r="AH479" s="246"/>
      <c r="AI479" s="522">
        <f t="shared" si="1039"/>
        <v>5.1177549063303989</v>
      </c>
      <c r="AJ479" s="246">
        <f t="shared" si="1039"/>
        <v>0</v>
      </c>
      <c r="AK479" s="246">
        <f t="shared" si="1039"/>
        <v>0</v>
      </c>
      <c r="AL479" s="246">
        <f t="shared" si="1039"/>
        <v>0</v>
      </c>
      <c r="AM479" s="246">
        <f t="shared" si="1039"/>
        <v>0</v>
      </c>
      <c r="AN479" s="1073">
        <f t="shared" si="1039"/>
        <v>0</v>
      </c>
      <c r="AO479" s="246"/>
      <c r="AP479" s="246"/>
      <c r="AQ479" s="246"/>
      <c r="AR479" s="246"/>
      <c r="AS479" s="246"/>
      <c r="AT479" s="522">
        <f t="shared" si="1040"/>
        <v>102.2433444730455</v>
      </c>
      <c r="AU479" s="246">
        <f t="shared" si="1040"/>
        <v>132.51503868751533</v>
      </c>
      <c r="AV479" s="246">
        <f t="shared" si="1040"/>
        <v>14.078130315978973</v>
      </c>
      <c r="AW479" s="244">
        <f t="shared" si="1040"/>
        <v>16.002329344024535</v>
      </c>
      <c r="AX479" s="244">
        <f t="shared" si="1040"/>
        <v>22.166880162466871</v>
      </c>
      <c r="AY479" s="244">
        <f t="shared" si="1040"/>
        <v>19.195733646159798</v>
      </c>
      <c r="AZ479" s="244">
        <f t="shared" si="1040"/>
        <v>17.603240583756115</v>
      </c>
      <c r="BA479" s="244">
        <f t="shared" si="1040"/>
        <v>40.747846889298017</v>
      </c>
      <c r="BB479" s="1071">
        <f t="shared" si="1040"/>
        <v>16.034538238845371</v>
      </c>
      <c r="BC479" s="244"/>
      <c r="BD479" s="244"/>
      <c r="BE479" s="244"/>
      <c r="BF479" s="244"/>
      <c r="BG479" s="244"/>
      <c r="BH479" s="257">
        <f t="shared" si="1041"/>
        <v>8.6451417133411326</v>
      </c>
      <c r="BI479" s="230">
        <f t="shared" si="1041"/>
        <v>31.040245849478165</v>
      </c>
      <c r="BJ479" s="230">
        <f t="shared" si="1041"/>
        <v>11.409210677132346</v>
      </c>
      <c r="BK479" s="230">
        <f t="shared" si="1041"/>
        <v>26.334824983724573</v>
      </c>
      <c r="BL479" s="244">
        <f t="shared" si="1041"/>
        <v>20.725570806492254</v>
      </c>
      <c r="BM479" s="230">
        <f t="shared" si="1041"/>
        <v>34.191588837037116</v>
      </c>
      <c r="BN479" s="1225">
        <f t="shared" si="1041"/>
        <v>49.140548188393801</v>
      </c>
      <c r="BO479" s="857"/>
      <c r="BP479" s="857"/>
      <c r="BQ479" s="857"/>
      <c r="BR479" s="857"/>
      <c r="BS479" s="1172"/>
      <c r="BT479" s="857"/>
      <c r="BU479" s="857"/>
      <c r="BV479" s="857"/>
      <c r="BW479" s="857"/>
      <c r="BX479" s="857"/>
      <c r="BY479" s="939">
        <f t="shared" si="1042"/>
        <v>36.357053198307632</v>
      </c>
      <c r="BZ479" s="244">
        <f t="shared" si="1042"/>
        <v>35.060452579641279</v>
      </c>
      <c r="CA479" s="244">
        <f t="shared" si="1042"/>
        <v>70.16254941613046</v>
      </c>
      <c r="CB479" s="244">
        <f t="shared" si="1042"/>
        <v>20.410221564697746</v>
      </c>
      <c r="CC479" s="1071">
        <f t="shared" si="1042"/>
        <v>12.647354149715659</v>
      </c>
      <c r="CD479" s="244"/>
      <c r="CE479" s="244"/>
      <c r="CF479" s="244"/>
      <c r="CG479" s="244"/>
      <c r="CH479" s="244"/>
      <c r="CI479" s="244"/>
      <c r="CJ479" s="244"/>
      <c r="CK479" s="544">
        <f t="shared" si="1043"/>
        <v>65.629180577445254</v>
      </c>
      <c r="CL479" s="244">
        <f t="shared" si="1043"/>
        <v>18.757109850234997</v>
      </c>
      <c r="CM479" s="244">
        <f t="shared" si="1043"/>
        <v>186.01136608394424</v>
      </c>
      <c r="CN479" s="244">
        <f t="shared" si="1043"/>
        <v>15.868233602903576</v>
      </c>
      <c r="CO479" s="1071">
        <f t="shared" si="1043"/>
        <v>6.0039117338205497</v>
      </c>
      <c r="CP479" s="244"/>
      <c r="CQ479" s="244"/>
      <c r="CR479" s="244"/>
      <c r="CS479" s="244"/>
      <c r="CT479" s="244"/>
      <c r="CU479" s="544">
        <f t="shared" si="1063"/>
        <v>0</v>
      </c>
      <c r="CV479" s="244">
        <f t="shared" si="1063"/>
        <v>0</v>
      </c>
      <c r="CW479" s="244">
        <f t="shared" si="1063"/>
        <v>0</v>
      </c>
      <c r="CX479" s="1071">
        <f t="shared" si="1063"/>
        <v>0</v>
      </c>
      <c r="DD479" s="978"/>
      <c r="DE479" s="338"/>
      <c r="DF479" s="857"/>
      <c r="DG479" s="857"/>
      <c r="DH479" s="857"/>
      <c r="DI479" s="857"/>
      <c r="DJ479" s="857"/>
      <c r="DK479" s="857"/>
      <c r="DL479" s="1119"/>
      <c r="DM479" s="857"/>
      <c r="DN479" s="857"/>
      <c r="DO479" s="857"/>
      <c r="DP479" s="857"/>
      <c r="DQ479" s="857"/>
      <c r="DR479" s="1005"/>
      <c r="DS479" s="857"/>
      <c r="DT479" s="857"/>
      <c r="DU479" s="857"/>
      <c r="DV479" s="857"/>
      <c r="DW479" s="857"/>
      <c r="DX479" s="1119"/>
      <c r="DY479" s="857"/>
      <c r="DZ479" s="857"/>
      <c r="EA479" s="857"/>
      <c r="EB479" s="857"/>
      <c r="EC479" s="857"/>
      <c r="ED479" s="544">
        <f t="shared" ref="ED479" si="1094">IF(OR(ED375="",ED375&lt;0),0,ED375*(ED$210/ED$211)*(1000*ED$60/ED$209)/ED$7)</f>
        <v>22.009756268290413</v>
      </c>
      <c r="EE479" s="857"/>
      <c r="EF479" s="857"/>
      <c r="EG479" s="857"/>
      <c r="EH479" s="857"/>
      <c r="EI479" s="857"/>
      <c r="EJ479" s="857"/>
      <c r="EK479" s="857"/>
      <c r="EL479" s="1119"/>
      <c r="EM479" s="857"/>
      <c r="EN479" s="857"/>
      <c r="ER479" s="1253"/>
      <c r="ES479" s="544">
        <f t="shared" ref="ES479:EU479" si="1095">IF(OR(ES375="",ES375&lt;0),0,ES375*(ES$210/ES$211)*(1000*ES$60/ES$209)/ES$7)</f>
        <v>2.7134160065373822</v>
      </c>
      <c r="ET479" s="244">
        <f t="shared" si="1095"/>
        <v>0</v>
      </c>
      <c r="EU479" s="244">
        <f t="shared" si="1095"/>
        <v>0</v>
      </c>
      <c r="EV479" s="244"/>
      <c r="EW479" s="1131" t="str">
        <f t="shared" si="1048"/>
        <v/>
      </c>
      <c r="EX479" s="66" t="s">
        <v>700</v>
      </c>
      <c r="EY479" s="244">
        <f t="shared" ref="EY479:HH479" si="1096">IF(OR(EY375="",EY375&lt;0),0,EY375*(EY$210/EY$211)*(1000*EY$60/EY$209)/EY$7)</f>
        <v>0</v>
      </c>
      <c r="EZ479" s="244">
        <f t="shared" si="1096"/>
        <v>0</v>
      </c>
      <c r="FA479" s="244">
        <f t="shared" si="1096"/>
        <v>0</v>
      </c>
      <c r="FB479" s="244">
        <f t="shared" si="1096"/>
        <v>0</v>
      </c>
      <c r="FC479" s="244">
        <f t="shared" si="1096"/>
        <v>0</v>
      </c>
      <c r="FD479" s="244">
        <f t="shared" si="1096"/>
        <v>0</v>
      </c>
      <c r="FE479" s="244">
        <f t="shared" si="1096"/>
        <v>0</v>
      </c>
      <c r="FF479" s="244">
        <f t="shared" si="1096"/>
        <v>0</v>
      </c>
      <c r="FG479" s="244">
        <f t="shared" si="1096"/>
        <v>0</v>
      </c>
      <c r="FH479" s="244">
        <f t="shared" si="1096"/>
        <v>0</v>
      </c>
      <c r="FI479" s="244">
        <f t="shared" si="1096"/>
        <v>0</v>
      </c>
      <c r="FJ479" s="244">
        <f t="shared" si="1096"/>
        <v>0</v>
      </c>
      <c r="FK479" s="244">
        <f t="shared" si="1096"/>
        <v>0</v>
      </c>
      <c r="FL479" s="244">
        <f t="shared" si="1096"/>
        <v>0</v>
      </c>
      <c r="FM479" s="244">
        <f t="shared" si="1096"/>
        <v>0</v>
      </c>
      <c r="FN479" s="244">
        <f t="shared" si="1096"/>
        <v>0</v>
      </c>
      <c r="FO479" s="244">
        <f t="shared" si="1096"/>
        <v>0</v>
      </c>
      <c r="FP479" s="244">
        <f t="shared" ref="FP479:FQ479" si="1097">IF(OR(FP375="",FP375&lt;0),0,FP375*(FP$210/FP$211)*(1000*FP$60/FP$209)/FP$7)</f>
        <v>0</v>
      </c>
      <c r="FQ479" s="1390">
        <f t="shared" si="1097"/>
        <v>0</v>
      </c>
      <c r="FR479" s="693">
        <f t="shared" ref="FR479:GL479" si="1098">IF(OR(FR375="",FR375&lt;0),0,FR375*(FR$210/FR$211)*(1000*FR$60/FR$209)/FR$7)</f>
        <v>0</v>
      </c>
      <c r="FS479" s="693">
        <f t="shared" si="1098"/>
        <v>0</v>
      </c>
      <c r="FT479" s="693">
        <f t="shared" si="1098"/>
        <v>0</v>
      </c>
      <c r="FU479" s="693">
        <f t="shared" si="1098"/>
        <v>0</v>
      </c>
      <c r="FV479" s="693">
        <f t="shared" si="1098"/>
        <v>0</v>
      </c>
      <c r="FW479" s="693">
        <f t="shared" si="1098"/>
        <v>0</v>
      </c>
      <c r="FX479" s="693">
        <f t="shared" si="1098"/>
        <v>0</v>
      </c>
      <c r="FY479" s="693">
        <f t="shared" si="1098"/>
        <v>0</v>
      </c>
      <c r="FZ479" s="693">
        <f t="shared" si="1098"/>
        <v>0</v>
      </c>
      <c r="GA479" s="693">
        <f t="shared" si="1098"/>
        <v>0</v>
      </c>
      <c r="GB479" s="693">
        <f t="shared" si="1098"/>
        <v>0</v>
      </c>
      <c r="GC479" s="693">
        <f t="shared" si="1098"/>
        <v>0</v>
      </c>
      <c r="GD479" s="693">
        <f t="shared" si="1098"/>
        <v>0</v>
      </c>
      <c r="GE479" s="693">
        <f t="shared" si="1098"/>
        <v>0</v>
      </c>
      <c r="GF479" s="693">
        <f t="shared" si="1098"/>
        <v>0</v>
      </c>
      <c r="GG479" s="693">
        <f t="shared" si="1098"/>
        <v>0</v>
      </c>
      <c r="GH479" s="693">
        <f t="shared" si="1098"/>
        <v>0</v>
      </c>
      <c r="GI479" s="693">
        <f t="shared" si="1098"/>
        <v>0</v>
      </c>
      <c r="GJ479" s="693">
        <f t="shared" si="1098"/>
        <v>0</v>
      </c>
      <c r="GK479" s="693">
        <f t="shared" si="1098"/>
        <v>0</v>
      </c>
      <c r="GL479" s="693">
        <f t="shared" si="1098"/>
        <v>0</v>
      </c>
      <c r="GM479" s="544">
        <f t="shared" si="1096"/>
        <v>0</v>
      </c>
      <c r="GN479" s="244">
        <f t="shared" si="1096"/>
        <v>0</v>
      </c>
      <c r="GO479" s="244">
        <f t="shared" si="1096"/>
        <v>7.7267667226049198E-3</v>
      </c>
      <c r="GP479" s="244">
        <f t="shared" si="1096"/>
        <v>0</v>
      </c>
      <c r="GQ479" s="244">
        <f t="shared" si="1096"/>
        <v>1.5540225052971838E-2</v>
      </c>
      <c r="GR479" s="244">
        <f t="shared" si="1096"/>
        <v>8.8730917387079174E-3</v>
      </c>
      <c r="GS479" s="244">
        <f t="shared" si="1096"/>
        <v>0</v>
      </c>
      <c r="GT479" s="244">
        <f t="shared" si="1096"/>
        <v>1.1361081621526539E-2</v>
      </c>
      <c r="GU479" s="244">
        <f t="shared" si="1096"/>
        <v>1.1563640863551904E-2</v>
      </c>
      <c r="GV479" s="244">
        <f t="shared" si="1096"/>
        <v>0</v>
      </c>
      <c r="GW479" s="244">
        <f t="shared" si="1096"/>
        <v>0</v>
      </c>
      <c r="GX479" s="244">
        <f t="shared" si="1096"/>
        <v>0</v>
      </c>
      <c r="GY479" s="244">
        <f t="shared" si="1096"/>
        <v>0</v>
      </c>
      <c r="GZ479" s="244" t="e">
        <f t="shared" si="1096"/>
        <v>#DIV/0!</v>
      </c>
      <c r="HA479" s="244">
        <f t="shared" si="1096"/>
        <v>0</v>
      </c>
      <c r="HB479" s="244">
        <f t="shared" si="1096"/>
        <v>9.7145663263935172E-3</v>
      </c>
      <c r="HC479" s="244">
        <f t="shared" si="1096"/>
        <v>0</v>
      </c>
      <c r="HD479" s="244">
        <f t="shared" si="1096"/>
        <v>0</v>
      </c>
      <c r="HE479" s="244">
        <f t="shared" si="1096"/>
        <v>9.8850270922142183E-3</v>
      </c>
      <c r="HF479" s="244">
        <f t="shared" si="1096"/>
        <v>0</v>
      </c>
      <c r="HG479" s="244" t="e">
        <f t="shared" si="1096"/>
        <v>#DIV/0!</v>
      </c>
      <c r="HH479" s="244" t="e">
        <f t="shared" si="1096"/>
        <v>#DIV/0!</v>
      </c>
      <c r="HI479" s="693">
        <f t="shared" si="1062"/>
        <v>0</v>
      </c>
    </row>
    <row r="480" spans="1:217" s="60" customFormat="1" x14ac:dyDescent="0.25">
      <c r="A480" s="66" t="s">
        <v>701</v>
      </c>
      <c r="B480" s="640"/>
      <c r="C480" s="939">
        <f t="shared" si="1052"/>
        <v>22.384850783903985</v>
      </c>
      <c r="D480" s="244">
        <f t="shared" si="1052"/>
        <v>21.150313766149019</v>
      </c>
      <c r="E480" s="244">
        <f t="shared" si="1052"/>
        <v>90.760777662764141</v>
      </c>
      <c r="F480" s="244">
        <f t="shared" si="1052"/>
        <v>17.934088638940139</v>
      </c>
      <c r="G480" s="244">
        <f t="shared" si="1052"/>
        <v>2.9781571487355367</v>
      </c>
      <c r="H480" s="244">
        <f t="shared" si="1052"/>
        <v>35.387555863823266</v>
      </c>
      <c r="I480" s="246">
        <f t="shared" si="1052"/>
        <v>37.539007186740172</v>
      </c>
      <c r="J480" s="246">
        <f t="shared" si="1052"/>
        <v>31.515510846113635</v>
      </c>
      <c r="K480" s="246">
        <f t="shared" si="1052"/>
        <v>8.3771949676355675</v>
      </c>
      <c r="L480" s="246">
        <f t="shared" si="1052"/>
        <v>16.923690182727277</v>
      </c>
      <c r="M480" s="244">
        <f t="shared" si="1052"/>
        <v>36.064600024614158</v>
      </c>
      <c r="N480" s="244">
        <f t="shared" si="1052"/>
        <v>8.2522211355279982</v>
      </c>
      <c r="O480" s="244">
        <f t="shared" si="1052"/>
        <v>8.897209427700437</v>
      </c>
      <c r="P480" s="244">
        <f t="shared" si="1052"/>
        <v>18.141371972679735</v>
      </c>
      <c r="Q480" s="244">
        <f t="shared" si="1052"/>
        <v>19.556543001552154</v>
      </c>
      <c r="R480" s="244">
        <f t="shared" si="1052"/>
        <v>15.829918969074564</v>
      </c>
      <c r="S480" s="244">
        <f t="shared" si="1038"/>
        <v>20.881700717136436</v>
      </c>
      <c r="T480" s="1071">
        <f t="shared" si="1038"/>
        <v>15.918304214012551</v>
      </c>
      <c r="U480" s="244"/>
      <c r="V480" s="244"/>
      <c r="W480" s="244"/>
      <c r="X480" s="244"/>
      <c r="Y480" s="244"/>
      <c r="AF480" s="246"/>
      <c r="AG480" s="246"/>
      <c r="AH480" s="246"/>
      <c r="AI480" s="522">
        <f t="shared" si="1039"/>
        <v>4.5657654786859023</v>
      </c>
      <c r="AJ480" s="246">
        <f t="shared" si="1039"/>
        <v>4.8644876248621705</v>
      </c>
      <c r="AK480" s="246">
        <f t="shared" si="1039"/>
        <v>3.6399514866442773</v>
      </c>
      <c r="AL480" s="246">
        <f t="shared" si="1039"/>
        <v>6.7286562948789248</v>
      </c>
      <c r="AM480" s="246">
        <f t="shared" si="1039"/>
        <v>7.0562345006511373</v>
      </c>
      <c r="AN480" s="1073">
        <f t="shared" si="1039"/>
        <v>5.4231857012418754</v>
      </c>
      <c r="AO480" s="246"/>
      <c r="AP480" s="246"/>
      <c r="AQ480" s="246"/>
      <c r="AR480" s="246"/>
      <c r="AS480" s="246"/>
      <c r="AT480" s="522">
        <f t="shared" si="1040"/>
        <v>17.324048729340785</v>
      </c>
      <c r="AU480" s="246">
        <f t="shared" si="1040"/>
        <v>12.658948710195162</v>
      </c>
      <c r="AV480" s="246">
        <f t="shared" si="1040"/>
        <v>5.4247675143404201</v>
      </c>
      <c r="AW480" s="244">
        <f t="shared" si="1040"/>
        <v>5.5076972702759912</v>
      </c>
      <c r="AX480" s="244">
        <f t="shared" si="1040"/>
        <v>8.0845944721764713</v>
      </c>
      <c r="AY480" s="244">
        <f t="shared" si="1040"/>
        <v>8.4642248838514274</v>
      </c>
      <c r="AZ480" s="244">
        <f t="shared" si="1040"/>
        <v>4.9091795887627017</v>
      </c>
      <c r="BA480" s="244">
        <f t="shared" si="1040"/>
        <v>16.58415140963179</v>
      </c>
      <c r="BB480" s="1071">
        <f t="shared" si="1040"/>
        <v>8.4063366960313264</v>
      </c>
      <c r="BC480" s="244"/>
      <c r="BD480" s="244"/>
      <c r="BE480" s="244"/>
      <c r="BF480" s="244"/>
      <c r="BG480" s="244"/>
      <c r="BH480" s="257">
        <f t="shared" si="1041"/>
        <v>9.9507209137826624</v>
      </c>
      <c r="BI480" s="230">
        <f t="shared" si="1041"/>
        <v>17.39890166922191</v>
      </c>
      <c r="BJ480" s="230">
        <f t="shared" si="1041"/>
        <v>19.641643380142234</v>
      </c>
      <c r="BK480" s="230">
        <f t="shared" si="1041"/>
        <v>13.354597345388205</v>
      </c>
      <c r="BL480" s="244">
        <f t="shared" si="1041"/>
        <v>19.424696611768073</v>
      </c>
      <c r="BM480" s="230">
        <f t="shared" si="1041"/>
        <v>8.3340493824033874</v>
      </c>
      <c r="BN480" s="1225">
        <f t="shared" si="1041"/>
        <v>32.391921302857369</v>
      </c>
      <c r="BO480" s="857"/>
      <c r="BP480" s="857"/>
      <c r="BQ480" s="857"/>
      <c r="BR480" s="857"/>
      <c r="BS480" s="1172"/>
      <c r="BT480" s="857"/>
      <c r="BU480" s="857"/>
      <c r="BV480" s="857"/>
      <c r="BW480" s="857"/>
      <c r="BX480" s="857"/>
      <c r="BY480" s="939">
        <f t="shared" si="1042"/>
        <v>9.9633198434311012</v>
      </c>
      <c r="BZ480" s="244">
        <f t="shared" si="1042"/>
        <v>9.6032646216612214</v>
      </c>
      <c r="CA480" s="244">
        <f t="shared" si="1042"/>
        <v>10.967637171753836</v>
      </c>
      <c r="CB480" s="244">
        <f t="shared" si="1042"/>
        <v>7.1896361792278256</v>
      </c>
      <c r="CC480" s="1071">
        <f t="shared" si="1042"/>
        <v>8.6579602516254877</v>
      </c>
      <c r="CD480" s="244"/>
      <c r="CE480" s="244"/>
      <c r="CF480" s="244"/>
      <c r="CG480" s="244"/>
      <c r="CH480" s="244"/>
      <c r="CI480" s="244"/>
      <c r="CJ480" s="244"/>
      <c r="CK480" s="544">
        <f t="shared" si="1043"/>
        <v>15.42116611821772</v>
      </c>
      <c r="CL480" s="244">
        <f t="shared" si="1043"/>
        <v>0</v>
      </c>
      <c r="CM480" s="244">
        <f t="shared" si="1043"/>
        <v>12.888029360994315</v>
      </c>
      <c r="CN480" s="244">
        <f t="shared" si="1043"/>
        <v>8.8675114422882668</v>
      </c>
      <c r="CO480" s="1071">
        <f t="shared" si="1043"/>
        <v>0</v>
      </c>
      <c r="CP480" s="244"/>
      <c r="CQ480" s="244"/>
      <c r="CR480" s="244"/>
      <c r="CS480" s="244"/>
      <c r="CT480" s="244"/>
      <c r="CU480" s="544">
        <f t="shared" si="1063"/>
        <v>0</v>
      </c>
      <c r="CV480" s="244">
        <f t="shared" si="1063"/>
        <v>0</v>
      </c>
      <c r="CW480" s="244">
        <f t="shared" si="1063"/>
        <v>0</v>
      </c>
      <c r="CX480" s="1071">
        <f t="shared" si="1063"/>
        <v>0</v>
      </c>
      <c r="DD480" s="978"/>
      <c r="DE480" s="338"/>
      <c r="DF480" s="857"/>
      <c r="DG480" s="857"/>
      <c r="DH480" s="857"/>
      <c r="DI480" s="857"/>
      <c r="DJ480" s="857"/>
      <c r="DK480" s="857"/>
      <c r="DL480" s="1119"/>
      <c r="DM480" s="857"/>
      <c r="DN480" s="857"/>
      <c r="DO480" s="857"/>
      <c r="DP480" s="857"/>
      <c r="DQ480" s="857"/>
      <c r="DR480" s="1005"/>
      <c r="DS480" s="857"/>
      <c r="DT480" s="857"/>
      <c r="DU480" s="857"/>
      <c r="DV480" s="857"/>
      <c r="DW480" s="857"/>
      <c r="DX480" s="1119"/>
      <c r="DY480" s="857"/>
      <c r="DZ480" s="857"/>
      <c r="EA480" s="857"/>
      <c r="EB480" s="857"/>
      <c r="EC480" s="857"/>
      <c r="ED480" s="544">
        <f t="shared" ref="ED480" si="1099">IF(OR(ED376="",ED376&lt;0),0,ED376*(ED$210/ED$211)*(1000*ED$60/ED$209)/ED$7)</f>
        <v>10.591021144065724</v>
      </c>
      <c r="EE480" s="857"/>
      <c r="EF480" s="857"/>
      <c r="EG480" s="857"/>
      <c r="EH480" s="857"/>
      <c r="EI480" s="857"/>
      <c r="EJ480" s="857"/>
      <c r="EK480" s="857"/>
      <c r="EL480" s="1119"/>
      <c r="EM480" s="857"/>
      <c r="EN480" s="857"/>
      <c r="ER480" s="1253"/>
      <c r="ES480" s="544">
        <f t="shared" ref="ES480:EU480" si="1100">IF(OR(ES376="",ES376&lt;0),0,ES376*(ES$210/ES$211)*(1000*ES$60/ES$209)/ES$7)</f>
        <v>3.0651820569817705</v>
      </c>
      <c r="ET480" s="244">
        <f t="shared" si="1100"/>
        <v>0</v>
      </c>
      <c r="EU480" s="244">
        <f t="shared" si="1100"/>
        <v>0</v>
      </c>
      <c r="EV480" s="244"/>
      <c r="EW480" s="1131" t="str">
        <f t="shared" si="1048"/>
        <v/>
      </c>
      <c r="EX480" s="66" t="s">
        <v>701</v>
      </c>
      <c r="EY480" s="230">
        <f t="shared" ref="EY480:HH480" si="1101">IF(OR(EY376="",EY376&lt;0),0,EY376*(EY$210/EY$211)*(1000*EY$60/EY$209)/EY$7)</f>
        <v>0</v>
      </c>
      <c r="EZ480" s="244">
        <f t="shared" si="1101"/>
        <v>0</v>
      </c>
      <c r="FA480" s="244">
        <f t="shared" si="1101"/>
        <v>0</v>
      </c>
      <c r="FB480" s="244">
        <f t="shared" si="1101"/>
        <v>0</v>
      </c>
      <c r="FC480" s="244">
        <f t="shared" si="1101"/>
        <v>0</v>
      </c>
      <c r="FD480" s="244">
        <f t="shared" si="1101"/>
        <v>0</v>
      </c>
      <c r="FE480" s="244">
        <f t="shared" si="1101"/>
        <v>0</v>
      </c>
      <c r="FF480" s="244">
        <f t="shared" si="1101"/>
        <v>0</v>
      </c>
      <c r="FG480" s="244">
        <f t="shared" si="1101"/>
        <v>0</v>
      </c>
      <c r="FH480" s="244">
        <f t="shared" si="1101"/>
        <v>0</v>
      </c>
      <c r="FI480" s="244">
        <f t="shared" si="1101"/>
        <v>0</v>
      </c>
      <c r="FJ480" s="244">
        <f t="shared" si="1101"/>
        <v>0</v>
      </c>
      <c r="FK480" s="244">
        <f t="shared" si="1101"/>
        <v>0</v>
      </c>
      <c r="FL480" s="244">
        <f t="shared" si="1101"/>
        <v>0</v>
      </c>
      <c r="FM480" s="244">
        <f t="shared" si="1101"/>
        <v>0</v>
      </c>
      <c r="FN480" s="244">
        <f t="shared" si="1101"/>
        <v>0</v>
      </c>
      <c r="FO480" s="244">
        <f t="shared" si="1101"/>
        <v>0</v>
      </c>
      <c r="FP480" s="244">
        <f t="shared" ref="FP480:FQ480" si="1102">IF(OR(FP376="",FP376&lt;0),0,FP376*(FP$210/FP$211)*(1000*FP$60/FP$209)/FP$7)</f>
        <v>0</v>
      </c>
      <c r="FQ480" s="1390">
        <f t="shared" si="1102"/>
        <v>0</v>
      </c>
      <c r="FR480" s="693">
        <f t="shared" ref="FR480:GL480" si="1103">IF(OR(FR376="",FR376&lt;0),0,FR376*(FR$210/FR$211)*(1000*FR$60/FR$209)/FR$7)</f>
        <v>0.10997085542569904</v>
      </c>
      <c r="FS480" s="693">
        <f t="shared" si="1103"/>
        <v>0.11791739171137346</v>
      </c>
      <c r="FT480" s="693">
        <f t="shared" si="1103"/>
        <v>4.9326806720467943E-2</v>
      </c>
      <c r="FU480" s="693">
        <f t="shared" si="1103"/>
        <v>0.18528656284829739</v>
      </c>
      <c r="FV480" s="693" t="e">
        <f t="shared" si="1103"/>
        <v>#VALUE!</v>
      </c>
      <c r="FW480" s="693">
        <f t="shared" si="1103"/>
        <v>1.9980486386054312E-2</v>
      </c>
      <c r="FX480" s="693">
        <f t="shared" si="1103"/>
        <v>0.38352742999159128</v>
      </c>
      <c r="FY480" s="693">
        <f t="shared" si="1103"/>
        <v>5.2377775876403923E-2</v>
      </c>
      <c r="FZ480" s="693">
        <f t="shared" si="1103"/>
        <v>0.21867511217376279</v>
      </c>
      <c r="GA480" s="693">
        <f t="shared" si="1103"/>
        <v>3.8468874705891984E-2</v>
      </c>
      <c r="GB480" s="693">
        <f t="shared" si="1103"/>
        <v>0.16065000067349791</v>
      </c>
      <c r="GC480" s="693">
        <f t="shared" si="1103"/>
        <v>0.93724808523116754</v>
      </c>
      <c r="GD480" s="693">
        <f t="shared" si="1103"/>
        <v>0.52363448166863302</v>
      </c>
      <c r="GE480" s="693">
        <f t="shared" si="1103"/>
        <v>0.29708719283851936</v>
      </c>
      <c r="GF480" s="693">
        <f t="shared" si="1103"/>
        <v>0.12023519141310503</v>
      </c>
      <c r="GG480" s="693">
        <f t="shared" si="1103"/>
        <v>0.26312074761525406</v>
      </c>
      <c r="GH480" s="693">
        <f t="shared" si="1103"/>
        <v>9.0775863938367674E-2</v>
      </c>
      <c r="GI480" s="693">
        <f t="shared" si="1103"/>
        <v>0.38689410673948843</v>
      </c>
      <c r="GJ480" s="693">
        <f t="shared" si="1103"/>
        <v>3.9391622405741872E-2</v>
      </c>
      <c r="GK480" s="693">
        <f t="shared" si="1103"/>
        <v>2.9777444467168013E-2</v>
      </c>
      <c r="GL480" s="693">
        <f t="shared" si="1103"/>
        <v>4.1533114066451632E-2</v>
      </c>
      <c r="GM480" s="544">
        <f t="shared" si="1101"/>
        <v>0</v>
      </c>
      <c r="GN480" s="244">
        <f t="shared" si="1101"/>
        <v>0</v>
      </c>
      <c r="GO480" s="244">
        <f t="shared" si="1101"/>
        <v>0</v>
      </c>
      <c r="GP480" s="244">
        <f t="shared" si="1101"/>
        <v>0</v>
      </c>
      <c r="GQ480" s="244">
        <f t="shared" si="1101"/>
        <v>0</v>
      </c>
      <c r="GR480" s="244">
        <f t="shared" si="1101"/>
        <v>0</v>
      </c>
      <c r="GS480" s="244">
        <f t="shared" si="1101"/>
        <v>0</v>
      </c>
      <c r="GT480" s="244">
        <f t="shared" si="1101"/>
        <v>0</v>
      </c>
      <c r="GU480" s="244">
        <f t="shared" si="1101"/>
        <v>0</v>
      </c>
      <c r="GV480" s="244">
        <f t="shared" si="1101"/>
        <v>0</v>
      </c>
      <c r="GW480" s="244">
        <f t="shared" si="1101"/>
        <v>0</v>
      </c>
      <c r="GX480" s="244">
        <f t="shared" si="1101"/>
        <v>0</v>
      </c>
      <c r="GY480" s="244">
        <f t="shared" si="1101"/>
        <v>0</v>
      </c>
      <c r="GZ480" s="244" t="e">
        <f t="shared" si="1101"/>
        <v>#DIV/0!</v>
      </c>
      <c r="HA480" s="244">
        <f t="shared" si="1101"/>
        <v>0</v>
      </c>
      <c r="HB480" s="244">
        <f t="shared" si="1101"/>
        <v>0</v>
      </c>
      <c r="HC480" s="244">
        <f t="shared" si="1101"/>
        <v>0</v>
      </c>
      <c r="HD480" s="244">
        <f t="shared" si="1101"/>
        <v>0</v>
      </c>
      <c r="HE480" s="244">
        <f t="shared" si="1101"/>
        <v>0</v>
      </c>
      <c r="HF480" s="244">
        <f t="shared" si="1101"/>
        <v>0</v>
      </c>
      <c r="HG480" s="244" t="e">
        <f t="shared" si="1101"/>
        <v>#DIV/0!</v>
      </c>
      <c r="HH480" s="244" t="e">
        <f t="shared" si="1101"/>
        <v>#DIV/0!</v>
      </c>
      <c r="HI480" s="693">
        <f t="shared" si="1062"/>
        <v>6.0787464748914971E-3</v>
      </c>
    </row>
    <row r="481" spans="1:217" s="60" customFormat="1" x14ac:dyDescent="0.25">
      <c r="A481" s="66" t="s">
        <v>702</v>
      </c>
      <c r="B481" s="640"/>
      <c r="C481" s="939">
        <f t="shared" si="1052"/>
        <v>23.366894786169183</v>
      </c>
      <c r="D481" s="244">
        <f t="shared" si="1052"/>
        <v>10.551923220878274</v>
      </c>
      <c r="E481" s="244">
        <f t="shared" si="1052"/>
        <v>38.812702214262977</v>
      </c>
      <c r="F481" s="244">
        <f t="shared" si="1052"/>
        <v>10.453303488055019</v>
      </c>
      <c r="G481" s="244">
        <f t="shared" si="1052"/>
        <v>2.6256539078955492</v>
      </c>
      <c r="H481" s="244">
        <f t="shared" si="1052"/>
        <v>4.5358529540150263</v>
      </c>
      <c r="I481" s="246">
        <f t="shared" si="1052"/>
        <v>6.2354555614370692</v>
      </c>
      <c r="J481" s="246">
        <f t="shared" si="1052"/>
        <v>6.2664803824322837</v>
      </c>
      <c r="K481" s="246">
        <f t="shared" si="1052"/>
        <v>6.2112780650001271</v>
      </c>
      <c r="L481" s="246">
        <f t="shared" si="1052"/>
        <v>8.5296631777629397</v>
      </c>
      <c r="M481" s="244">
        <f t="shared" si="1052"/>
        <v>23.682130875171499</v>
      </c>
      <c r="N481" s="244">
        <f t="shared" si="1052"/>
        <v>7.8738901540954247</v>
      </c>
      <c r="O481" s="244">
        <f t="shared" si="1052"/>
        <v>7.3817707962240515</v>
      </c>
      <c r="P481" s="244">
        <f t="shared" si="1052"/>
        <v>11.751901017334516</v>
      </c>
      <c r="Q481" s="244">
        <f t="shared" si="1052"/>
        <v>6.5863921303955566</v>
      </c>
      <c r="R481" s="244">
        <f t="shared" si="1052"/>
        <v>10.469094492340878</v>
      </c>
      <c r="S481" s="244">
        <f t="shared" si="1038"/>
        <v>25.353860768624273</v>
      </c>
      <c r="T481" s="1071">
        <f t="shared" si="1038"/>
        <v>24.534543717951966</v>
      </c>
      <c r="U481" s="244"/>
      <c r="V481" s="244"/>
      <c r="W481" s="244"/>
      <c r="X481" s="244"/>
      <c r="Y481" s="244"/>
      <c r="AF481" s="246"/>
      <c r="AG481" s="246"/>
      <c r="AH481" s="246"/>
      <c r="AI481" s="522">
        <f t="shared" si="1039"/>
        <v>0</v>
      </c>
      <c r="AJ481" s="246">
        <f t="shared" si="1039"/>
        <v>0</v>
      </c>
      <c r="AK481" s="246">
        <f t="shared" si="1039"/>
        <v>0</v>
      </c>
      <c r="AL481" s="246">
        <f t="shared" si="1039"/>
        <v>0</v>
      </c>
      <c r="AM481" s="246">
        <f t="shared" si="1039"/>
        <v>0</v>
      </c>
      <c r="AN481" s="1073">
        <f t="shared" si="1039"/>
        <v>0</v>
      </c>
      <c r="AO481" s="246"/>
      <c r="AP481" s="246"/>
      <c r="AQ481" s="246"/>
      <c r="AR481" s="246"/>
      <c r="AS481" s="246"/>
      <c r="AT481" s="522">
        <f t="shared" si="1040"/>
        <v>21.054856371848302</v>
      </c>
      <c r="AU481" s="246">
        <f t="shared" si="1040"/>
        <v>20.142553108237816</v>
      </c>
      <c r="AV481" s="246">
        <f t="shared" si="1040"/>
        <v>5.2343935327043711</v>
      </c>
      <c r="AW481" s="244">
        <f t="shared" si="1040"/>
        <v>4.1582562387104449</v>
      </c>
      <c r="AX481" s="244">
        <f t="shared" si="1040"/>
        <v>4.3665295815994494</v>
      </c>
      <c r="AY481" s="244">
        <f t="shared" si="1040"/>
        <v>6.9179825045887196</v>
      </c>
      <c r="AZ481" s="244">
        <f t="shared" si="1040"/>
        <v>6.349363839359941</v>
      </c>
      <c r="BA481" s="244">
        <f t="shared" si="1040"/>
        <v>14.381251708832414</v>
      </c>
      <c r="BB481" s="1071">
        <f t="shared" si="1040"/>
        <v>5.5440950862713105</v>
      </c>
      <c r="BC481" s="244"/>
      <c r="BD481" s="244"/>
      <c r="BE481" s="244"/>
      <c r="BF481" s="244"/>
      <c r="BG481" s="244"/>
      <c r="BH481" s="257">
        <f t="shared" si="1041"/>
        <v>3.453049396015559</v>
      </c>
      <c r="BI481" s="230">
        <f t="shared" si="1041"/>
        <v>10.623133194554784</v>
      </c>
      <c r="BJ481" s="230">
        <f t="shared" si="1041"/>
        <v>5.3493360726077812</v>
      </c>
      <c r="BK481" s="230">
        <f t="shared" si="1041"/>
        <v>8.2950787369695895</v>
      </c>
      <c r="BL481" s="244">
        <f t="shared" si="1041"/>
        <v>8.7101594264175795</v>
      </c>
      <c r="BM481" s="230">
        <f t="shared" si="1041"/>
        <v>6.6010142217771577</v>
      </c>
      <c r="BN481" s="1225">
        <f t="shared" si="1041"/>
        <v>15.941604109002983</v>
      </c>
      <c r="BO481" s="857"/>
      <c r="BP481" s="857"/>
      <c r="BQ481" s="857"/>
      <c r="BR481" s="857"/>
      <c r="BS481" s="1172"/>
      <c r="BT481" s="857"/>
      <c r="BU481" s="857"/>
      <c r="BV481" s="857"/>
      <c r="BW481" s="857"/>
      <c r="BX481" s="857"/>
      <c r="BY481" s="939">
        <f t="shared" si="1042"/>
        <v>13.445128278868996</v>
      </c>
      <c r="BZ481" s="244">
        <f t="shared" si="1042"/>
        <v>12.982201144765938</v>
      </c>
      <c r="CA481" s="244">
        <f t="shared" si="1042"/>
        <v>18.77867135802067</v>
      </c>
      <c r="CB481" s="244">
        <f t="shared" si="1042"/>
        <v>9.0813762637870639</v>
      </c>
      <c r="CC481" s="1071">
        <f t="shared" si="1042"/>
        <v>5.31007693011263</v>
      </c>
      <c r="CD481" s="244"/>
      <c r="CE481" s="244"/>
      <c r="CF481" s="244"/>
      <c r="CG481" s="244"/>
      <c r="CH481" s="244"/>
      <c r="CI481" s="244"/>
      <c r="CJ481" s="244"/>
      <c r="CK481" s="544">
        <f t="shared" si="1043"/>
        <v>0</v>
      </c>
      <c r="CL481" s="244">
        <f t="shared" si="1043"/>
        <v>0</v>
      </c>
      <c r="CM481" s="244">
        <f t="shared" si="1043"/>
        <v>17.335905036897515</v>
      </c>
      <c r="CN481" s="244">
        <f t="shared" si="1043"/>
        <v>0</v>
      </c>
      <c r="CO481" s="1071">
        <f t="shared" si="1043"/>
        <v>0</v>
      </c>
      <c r="CP481" s="244"/>
      <c r="CQ481" s="244"/>
      <c r="CR481" s="244"/>
      <c r="CS481" s="244"/>
      <c r="CT481" s="244"/>
      <c r="CU481" s="544">
        <f t="shared" si="1063"/>
        <v>0</v>
      </c>
      <c r="CV481" s="244">
        <f t="shared" si="1063"/>
        <v>16.443674639044012</v>
      </c>
      <c r="CW481" s="244">
        <f t="shared" si="1063"/>
        <v>0</v>
      </c>
      <c r="CX481" s="1071">
        <f t="shared" si="1063"/>
        <v>0</v>
      </c>
      <c r="DD481" s="978"/>
      <c r="DE481" s="338"/>
      <c r="DF481" s="857"/>
      <c r="DG481" s="857"/>
      <c r="DH481" s="857"/>
      <c r="DI481" s="857"/>
      <c r="DJ481" s="857"/>
      <c r="DK481" s="857"/>
      <c r="DL481" s="1119"/>
      <c r="DM481" s="857"/>
      <c r="DN481" s="857"/>
      <c r="DO481" s="857"/>
      <c r="DP481" s="857"/>
      <c r="DQ481" s="857"/>
      <c r="DR481" s="1005"/>
      <c r="DS481" s="857"/>
      <c r="DT481" s="857"/>
      <c r="DU481" s="857"/>
      <c r="DV481" s="857"/>
      <c r="DW481" s="857"/>
      <c r="DX481" s="1119"/>
      <c r="DY481" s="857"/>
      <c r="DZ481" s="857"/>
      <c r="EA481" s="857"/>
      <c r="EB481" s="857"/>
      <c r="EC481" s="857"/>
      <c r="ED481" s="544">
        <f t="shared" ref="ED481" si="1104">IF(OR(ED377="",ED377&lt;0),0,ED377*(ED$210/ED$211)*(1000*ED$60/ED$209)/ED$7)</f>
        <v>7.8296361520408944</v>
      </c>
      <c r="EE481" s="857"/>
      <c r="EF481" s="857"/>
      <c r="EG481" s="857"/>
      <c r="EH481" s="857"/>
      <c r="EI481" s="857"/>
      <c r="EJ481" s="857"/>
      <c r="EK481" s="857"/>
      <c r="EL481" s="1119"/>
      <c r="EM481" s="857"/>
      <c r="EN481" s="857"/>
      <c r="ER481" s="1253"/>
      <c r="ES481" s="544">
        <f t="shared" ref="ES481:EU481" si="1105">IF(OR(ES377="",ES377&lt;0),0,ES377*(ES$210/ES$211)*(1000*ES$60/ES$209)/ES$7)</f>
        <v>0</v>
      </c>
      <c r="ET481" s="244">
        <f t="shared" si="1105"/>
        <v>0</v>
      </c>
      <c r="EU481" s="244">
        <f t="shared" si="1105"/>
        <v>0</v>
      </c>
      <c r="EV481" s="244"/>
      <c r="EW481" s="1131" t="str">
        <f t="shared" si="1048"/>
        <v/>
      </c>
      <c r="EX481" s="66" t="s">
        <v>702</v>
      </c>
      <c r="EY481" s="244">
        <f t="shared" ref="EY481:HH481" si="1106">IF(OR(EY377="",EY377&lt;0),0,EY377*(EY$210/EY$211)*(1000*EY$60/EY$209)/EY$7)</f>
        <v>0</v>
      </c>
      <c r="EZ481" s="244">
        <f t="shared" si="1106"/>
        <v>0</v>
      </c>
      <c r="FA481" s="244">
        <f t="shared" si="1106"/>
        <v>0</v>
      </c>
      <c r="FB481" s="244">
        <f t="shared" si="1106"/>
        <v>0</v>
      </c>
      <c r="FC481" s="244">
        <f t="shared" si="1106"/>
        <v>0</v>
      </c>
      <c r="FD481" s="244">
        <f t="shared" si="1106"/>
        <v>0</v>
      </c>
      <c r="FE481" s="244">
        <f t="shared" si="1106"/>
        <v>0</v>
      </c>
      <c r="FF481" s="244">
        <f t="shared" si="1106"/>
        <v>0</v>
      </c>
      <c r="FG481" s="244">
        <f t="shared" si="1106"/>
        <v>0</v>
      </c>
      <c r="FH481" s="244">
        <f t="shared" si="1106"/>
        <v>0</v>
      </c>
      <c r="FI481" s="244">
        <f t="shared" si="1106"/>
        <v>0</v>
      </c>
      <c r="FJ481" s="244">
        <f t="shared" si="1106"/>
        <v>0</v>
      </c>
      <c r="FK481" s="244">
        <f t="shared" si="1106"/>
        <v>0</v>
      </c>
      <c r="FL481" s="244">
        <f t="shared" si="1106"/>
        <v>0</v>
      </c>
      <c r="FM481" s="244">
        <f t="shared" si="1106"/>
        <v>0</v>
      </c>
      <c r="FN481" s="244">
        <f t="shared" si="1106"/>
        <v>0</v>
      </c>
      <c r="FO481" s="244">
        <f t="shared" si="1106"/>
        <v>0</v>
      </c>
      <c r="FP481" s="244">
        <f t="shared" ref="FP481:FQ481" si="1107">IF(OR(FP377="",FP377&lt;0),0,FP377*(FP$210/FP$211)*(1000*FP$60/FP$209)/FP$7)</f>
        <v>0</v>
      </c>
      <c r="FQ481" s="1390">
        <f t="shared" si="1107"/>
        <v>0</v>
      </c>
      <c r="FR481" s="1357">
        <f t="shared" ref="FR481:GL481" si="1108">IF(OR(FR377="",FR377&lt;0),0,FR377*(FR$210/FR$211)*(1000*FR$60/FR$209)/FR$7)</f>
        <v>7.5521459133615396E-2</v>
      </c>
      <c r="FS481" s="1357">
        <f t="shared" si="1108"/>
        <v>4.9038914009261164E-2</v>
      </c>
      <c r="FT481" s="1357">
        <f t="shared" si="1108"/>
        <v>5.4530983448040693E-2</v>
      </c>
      <c r="FU481" s="1357">
        <f t="shared" si="1108"/>
        <v>7.3896417213095145E-2</v>
      </c>
      <c r="FV481" s="1357" t="e">
        <f t="shared" si="1108"/>
        <v>#VALUE!</v>
      </c>
      <c r="FW481" s="1357">
        <f t="shared" si="1108"/>
        <v>1.2448008898583217E-2</v>
      </c>
      <c r="FX481" s="1357">
        <f t="shared" si="1108"/>
        <v>8.2348463282053044E-2</v>
      </c>
      <c r="FY481" s="1357">
        <f t="shared" si="1108"/>
        <v>3.7721855310616552E-2</v>
      </c>
      <c r="FZ481" s="1357">
        <f t="shared" si="1108"/>
        <v>2.4104533381614366E-2</v>
      </c>
      <c r="GA481" s="1357">
        <f t="shared" si="1108"/>
        <v>0</v>
      </c>
      <c r="GB481" s="1357">
        <f t="shared" si="1108"/>
        <v>6.081573439922603E-2</v>
      </c>
      <c r="GC481" s="1357">
        <f t="shared" si="1108"/>
        <v>2.7097991703847107E-2</v>
      </c>
      <c r="GD481" s="1357">
        <f t="shared" si="1108"/>
        <v>2.9164021780977566E-2</v>
      </c>
      <c r="GE481" s="1357">
        <f t="shared" si="1108"/>
        <v>1.9382745886167368E-2</v>
      </c>
      <c r="GF481" s="1357">
        <f t="shared" si="1108"/>
        <v>2.3421443286468714E-3</v>
      </c>
      <c r="GG481" s="1357">
        <f t="shared" si="1108"/>
        <v>0.616401055311671</v>
      </c>
      <c r="GH481" s="1357">
        <f t="shared" si="1108"/>
        <v>8.0982658383667583E-3</v>
      </c>
      <c r="GI481" s="1357">
        <f t="shared" si="1108"/>
        <v>8.4490617507594803E-2</v>
      </c>
      <c r="GJ481" s="1357">
        <f t="shared" si="1108"/>
        <v>2.5618697563253516E-2</v>
      </c>
      <c r="GK481" s="1357">
        <f t="shared" si="1108"/>
        <v>2.1415114055732223E-2</v>
      </c>
      <c r="GL481" s="1357">
        <f t="shared" si="1108"/>
        <v>2.0748183571980244E-2</v>
      </c>
      <c r="GM481" s="544">
        <f t="shared" si="1106"/>
        <v>0</v>
      </c>
      <c r="GN481" s="244">
        <f t="shared" si="1106"/>
        <v>0</v>
      </c>
      <c r="GO481" s="244">
        <f t="shared" si="1106"/>
        <v>0</v>
      </c>
      <c r="GP481" s="244">
        <f t="shared" si="1106"/>
        <v>0</v>
      </c>
      <c r="GQ481" s="244">
        <f t="shared" si="1106"/>
        <v>0</v>
      </c>
      <c r="GR481" s="244">
        <f t="shared" si="1106"/>
        <v>0</v>
      </c>
      <c r="GS481" s="244">
        <f t="shared" si="1106"/>
        <v>0</v>
      </c>
      <c r="GT481" s="244">
        <f t="shared" si="1106"/>
        <v>0</v>
      </c>
      <c r="GU481" s="244">
        <f t="shared" si="1106"/>
        <v>0</v>
      </c>
      <c r="GV481" s="244">
        <f t="shared" si="1106"/>
        <v>0</v>
      </c>
      <c r="GW481" s="244">
        <f t="shared" si="1106"/>
        <v>0</v>
      </c>
      <c r="GX481" s="244">
        <f t="shared" si="1106"/>
        <v>0</v>
      </c>
      <c r="GY481" s="244">
        <f t="shared" si="1106"/>
        <v>0</v>
      </c>
      <c r="GZ481" s="244" t="e">
        <f t="shared" si="1106"/>
        <v>#DIV/0!</v>
      </c>
      <c r="HA481" s="244">
        <f t="shared" si="1106"/>
        <v>0</v>
      </c>
      <c r="HB481" s="244">
        <f t="shared" si="1106"/>
        <v>0</v>
      </c>
      <c r="HC481" s="244">
        <f t="shared" si="1106"/>
        <v>0</v>
      </c>
      <c r="HD481" s="244">
        <f t="shared" si="1106"/>
        <v>0</v>
      </c>
      <c r="HE481" s="244">
        <f t="shared" si="1106"/>
        <v>0</v>
      </c>
      <c r="HF481" s="244">
        <f t="shared" si="1106"/>
        <v>0</v>
      </c>
      <c r="HG481" s="244" t="e">
        <f t="shared" si="1106"/>
        <v>#DIV/0!</v>
      </c>
      <c r="HH481" s="244" t="e">
        <f t="shared" si="1106"/>
        <v>#DIV/0!</v>
      </c>
      <c r="HI481" s="1357">
        <f t="shared" si="1062"/>
        <v>0</v>
      </c>
    </row>
    <row r="482" spans="1:217" s="867" customFormat="1" x14ac:dyDescent="0.25">
      <c r="A482" s="867" t="s">
        <v>711</v>
      </c>
      <c r="C482" s="938">
        <f t="shared" si="1052"/>
        <v>127.4794168532836</v>
      </c>
      <c r="D482" s="871">
        <f t="shared" si="1052"/>
        <v>43.092869773787463</v>
      </c>
      <c r="E482" s="871">
        <f t="shared" si="1052"/>
        <v>653.45760265168906</v>
      </c>
      <c r="F482" s="871">
        <f t="shared" si="1052"/>
        <v>254.21511642181258</v>
      </c>
      <c r="G482" s="871">
        <f t="shared" si="1052"/>
        <v>47.744931351383158</v>
      </c>
      <c r="H482" s="871">
        <f t="shared" si="1052"/>
        <v>347.58079183951958</v>
      </c>
      <c r="I482" s="871">
        <f t="shared" si="1052"/>
        <v>297.86733790619036</v>
      </c>
      <c r="J482" s="871">
        <f t="shared" si="1052"/>
        <v>565.66124027573119</v>
      </c>
      <c r="K482" s="871">
        <f t="shared" si="1052"/>
        <v>199.94469116520139</v>
      </c>
      <c r="L482" s="871">
        <f t="shared" si="1052"/>
        <v>785.25171203346326</v>
      </c>
      <c r="M482" s="871">
        <f t="shared" si="1052"/>
        <v>144.0245871130106</v>
      </c>
      <c r="N482" s="871">
        <f t="shared" si="1052"/>
        <v>438.43627800424946</v>
      </c>
      <c r="O482" s="871">
        <f t="shared" si="1052"/>
        <v>658.05853421204813</v>
      </c>
      <c r="P482" s="871">
        <f t="shared" si="1052"/>
        <v>115.03877625073767</v>
      </c>
      <c r="Q482" s="871">
        <f t="shared" si="1052"/>
        <v>475.4846216455577</v>
      </c>
      <c r="R482" s="871">
        <f t="shared" si="1052"/>
        <v>102.84966214076837</v>
      </c>
      <c r="S482" s="871">
        <f t="shared" si="1038"/>
        <v>142.56267835976996</v>
      </c>
      <c r="T482" s="1072">
        <f t="shared" si="1038"/>
        <v>137.59463287339682</v>
      </c>
      <c r="U482" s="871"/>
      <c r="V482" s="871"/>
      <c r="W482" s="871"/>
      <c r="X482" s="871"/>
      <c r="Y482" s="871"/>
      <c r="AF482" s="871"/>
      <c r="AG482" s="871"/>
      <c r="AH482" s="871"/>
      <c r="AI482" s="872">
        <f t="shared" si="1039"/>
        <v>6.3541961345002909</v>
      </c>
      <c r="AJ482" s="871">
        <f t="shared" si="1039"/>
        <v>69.58359389342337</v>
      </c>
      <c r="AK482" s="871">
        <f t="shared" si="1039"/>
        <v>3.5694515111751395</v>
      </c>
      <c r="AL482" s="871">
        <f t="shared" si="1039"/>
        <v>9.1342778422062132</v>
      </c>
      <c r="AM482" s="871">
        <f t="shared" si="1039"/>
        <v>96.097115349586801</v>
      </c>
      <c r="AN482" s="1072">
        <f t="shared" si="1039"/>
        <v>8.7206699316798382</v>
      </c>
      <c r="AO482" s="871"/>
      <c r="AP482" s="871"/>
      <c r="AQ482" s="871"/>
      <c r="AR482" s="871"/>
      <c r="AS482" s="871"/>
      <c r="AT482" s="872">
        <f t="shared" si="1040"/>
        <v>1112.478396938661</v>
      </c>
      <c r="AU482" s="871">
        <f t="shared" si="1040"/>
        <v>716.50318818197525</v>
      </c>
      <c r="AV482" s="871">
        <f t="shared" si="1040"/>
        <v>901.63805605126458</v>
      </c>
      <c r="AW482" s="871">
        <f t="shared" si="1040"/>
        <v>622.60642790881957</v>
      </c>
      <c r="AX482" s="871">
        <f t="shared" si="1040"/>
        <v>945.2875426799252</v>
      </c>
      <c r="AY482" s="871">
        <f t="shared" si="1040"/>
        <v>984.87622873113514</v>
      </c>
      <c r="AZ482" s="871">
        <f t="shared" si="1040"/>
        <v>678.77999654662824</v>
      </c>
      <c r="BA482" s="871">
        <f t="shared" si="1040"/>
        <v>957.69658391546784</v>
      </c>
      <c r="BB482" s="1072">
        <f t="shared" si="1040"/>
        <v>608.13650250458295</v>
      </c>
      <c r="BC482" s="871"/>
      <c r="BD482" s="871"/>
      <c r="BE482" s="871"/>
      <c r="BF482" s="871"/>
      <c r="BG482" s="871"/>
      <c r="BH482" s="959">
        <f t="shared" si="1041"/>
        <v>632.56698498615333</v>
      </c>
      <c r="BI482" s="880">
        <f t="shared" si="1041"/>
        <v>826.67729021755952</v>
      </c>
      <c r="BJ482" s="880">
        <f t="shared" si="1041"/>
        <v>824.59533674382237</v>
      </c>
      <c r="BK482" s="880">
        <f t="shared" si="1041"/>
        <v>950.13938608059789</v>
      </c>
      <c r="BL482" s="871">
        <f t="shared" si="1041"/>
        <v>1246.6740045416147</v>
      </c>
      <c r="BM482" s="880">
        <f t="shared" si="1041"/>
        <v>485.80417149974818</v>
      </c>
      <c r="BN482" s="1228">
        <f t="shared" si="1041"/>
        <v>1116.7757177534975</v>
      </c>
      <c r="BO482" s="873"/>
      <c r="BP482" s="873"/>
      <c r="BQ482" s="873"/>
      <c r="BR482" s="873"/>
      <c r="BS482" s="1182"/>
      <c r="BT482" s="873"/>
      <c r="BU482" s="873"/>
      <c r="BV482" s="873"/>
      <c r="BW482" s="873"/>
      <c r="BX482" s="873"/>
      <c r="BY482" s="938">
        <f t="shared" si="1042"/>
        <v>395.99517945123472</v>
      </c>
      <c r="BZ482" s="871">
        <f t="shared" si="1042"/>
        <v>344.75487928144287</v>
      </c>
      <c r="CA482" s="871">
        <f t="shared" si="1042"/>
        <v>394.25958226686947</v>
      </c>
      <c r="CB482" s="871">
        <f t="shared" si="1042"/>
        <v>185.53026459877137</v>
      </c>
      <c r="CC482" s="1072">
        <f t="shared" si="1042"/>
        <v>397.07497637333802</v>
      </c>
      <c r="CD482" s="871"/>
      <c r="CE482" s="871"/>
      <c r="CF482" s="871"/>
      <c r="CG482" s="871"/>
      <c r="CH482" s="871"/>
      <c r="CI482" s="871"/>
      <c r="CJ482" s="871"/>
      <c r="CK482" s="872">
        <f t="shared" si="1043"/>
        <v>238.43686018689036</v>
      </c>
      <c r="CL482" s="871">
        <f t="shared" si="1043"/>
        <v>939.42015310633087</v>
      </c>
      <c r="CM482" s="871">
        <f t="shared" si="1043"/>
        <v>518.99706305245275</v>
      </c>
      <c r="CN482" s="871">
        <f t="shared" si="1043"/>
        <v>518.50433067565893</v>
      </c>
      <c r="CO482" s="1072">
        <f t="shared" si="1043"/>
        <v>479.22460384645467</v>
      </c>
      <c r="CP482" s="871"/>
      <c r="CQ482" s="871"/>
      <c r="CR482" s="871"/>
      <c r="CS482" s="871"/>
      <c r="CT482" s="871"/>
      <c r="CU482" s="872">
        <f t="shared" si="1063"/>
        <v>13.899444031487935</v>
      </c>
      <c r="CV482" s="871">
        <f t="shared" si="1063"/>
        <v>63.64818060140994</v>
      </c>
      <c r="CW482" s="871">
        <f t="shared" si="1063"/>
        <v>19.599350099959473</v>
      </c>
      <c r="CX482" s="1072">
        <f t="shared" si="1063"/>
        <v>4.7781705068773626</v>
      </c>
      <c r="DD482" s="987"/>
      <c r="DE482" s="886"/>
      <c r="DF482" s="873"/>
      <c r="DG482" s="873"/>
      <c r="DH482" s="873"/>
      <c r="DI482" s="873"/>
      <c r="DJ482" s="873"/>
      <c r="DK482" s="873"/>
      <c r="DL482" s="1128"/>
      <c r="DM482" s="873"/>
      <c r="DN482" s="873"/>
      <c r="DO482" s="873"/>
      <c r="DP482" s="873"/>
      <c r="DQ482" s="873"/>
      <c r="DR482" s="1014"/>
      <c r="DS482" s="873"/>
      <c r="DT482" s="873"/>
      <c r="DU482" s="873"/>
      <c r="DV482" s="873"/>
      <c r="DW482" s="873"/>
      <c r="DX482" s="1128"/>
      <c r="DY482" s="873"/>
      <c r="DZ482" s="873"/>
      <c r="EA482" s="873"/>
      <c r="EB482" s="873"/>
      <c r="EC482" s="873"/>
      <c r="ED482" s="872">
        <f t="shared" ref="ED482" si="1109">IF(OR(ED378="",ED378&lt;0),0,ED378*(ED$210/ED$211)*(1000*ED$60/ED$209)/ED$7)</f>
        <v>494.01586206334974</v>
      </c>
      <c r="EE482" s="873"/>
      <c r="EF482" s="873"/>
      <c r="EG482" s="873"/>
      <c r="EH482" s="873"/>
      <c r="EI482" s="873"/>
      <c r="EJ482" s="873"/>
      <c r="EK482" s="873"/>
      <c r="EL482" s="1128"/>
      <c r="EM482" s="873"/>
      <c r="EN482" s="873"/>
      <c r="ER482" s="1261"/>
      <c r="ES482" s="872">
        <f t="shared" ref="ES482:EU482" si="1110">IF(OR(ES378="",ES378&lt;0),0,ES378*(ES$210/ES$211)*(1000*ES$60/ES$209)/ES$7)</f>
        <v>15.637304262693611</v>
      </c>
      <c r="ET482" s="871">
        <f t="shared" si="1110"/>
        <v>3.9563616657366212</v>
      </c>
      <c r="EU482" s="871">
        <f t="shared" si="1110"/>
        <v>3.5154480665094421</v>
      </c>
      <c r="EV482" s="871"/>
      <c r="EW482" s="1148" t="str">
        <f t="shared" si="1048"/>
        <v/>
      </c>
      <c r="EX482" s="867" t="s">
        <v>711</v>
      </c>
      <c r="EY482" s="871">
        <f t="shared" ref="EY482:HH482" si="1111">IF(OR(EY378="",EY378&lt;0),0,EY378*(EY$210/EY$211)*(1000*EY$60/EY$209)/EY$7)</f>
        <v>2.8442068316660695E-3</v>
      </c>
      <c r="EZ482" s="871">
        <f t="shared" si="1111"/>
        <v>0.19538056737699247</v>
      </c>
      <c r="FA482" s="871">
        <f t="shared" si="1111"/>
        <v>0</v>
      </c>
      <c r="FB482" s="871">
        <f t="shared" si="1111"/>
        <v>0.32877978692304038</v>
      </c>
      <c r="FC482" s="871">
        <f t="shared" si="1111"/>
        <v>0</v>
      </c>
      <c r="FD482" s="871">
        <f t="shared" si="1111"/>
        <v>0</v>
      </c>
      <c r="FE482" s="871">
        <f t="shared" si="1111"/>
        <v>0</v>
      </c>
      <c r="FF482" s="871">
        <f t="shared" si="1111"/>
        <v>1.602441045159942E-2</v>
      </c>
      <c r="FG482" s="871">
        <f t="shared" si="1111"/>
        <v>0</v>
      </c>
      <c r="FH482" s="871">
        <f t="shared" si="1111"/>
        <v>0.18532494578674427</v>
      </c>
      <c r="FI482" s="871">
        <f t="shared" si="1111"/>
        <v>0</v>
      </c>
      <c r="FJ482" s="871">
        <f t="shared" si="1111"/>
        <v>0</v>
      </c>
      <c r="FK482" s="871">
        <f t="shared" si="1111"/>
        <v>0</v>
      </c>
      <c r="FL482" s="871">
        <f t="shared" si="1111"/>
        <v>0</v>
      </c>
      <c r="FM482" s="871">
        <f t="shared" si="1111"/>
        <v>4.2136899264137759E-2</v>
      </c>
      <c r="FN482" s="871">
        <f t="shared" si="1111"/>
        <v>0</v>
      </c>
      <c r="FO482" s="871">
        <f t="shared" si="1111"/>
        <v>0</v>
      </c>
      <c r="FP482" s="871">
        <f t="shared" ref="FP482:FQ482" si="1112">IF(OR(FP378="",FP378&lt;0),0,FP378*(FP$210/FP$211)*(1000*FP$60/FP$209)/FP$7)</f>
        <v>0</v>
      </c>
      <c r="FQ482" s="1389">
        <f t="shared" si="1112"/>
        <v>0</v>
      </c>
      <c r="FR482" s="1357">
        <f>IF(OR(FR378="",FR378&lt;0),0,FR378*(FR$210/FR$211)*(1000*FR$60/FR$209)/FR$7)</f>
        <v>0.10136095215165311</v>
      </c>
      <c r="FS482" s="1357">
        <f t="shared" ref="FS482:GL482" si="1113">IF(OR(FS378="",FS378&lt;0),0,FS378*(FS$210/FS$211)*(1000*FS$60/FS$209)/FS$7)</f>
        <v>0.30084565325242901</v>
      </c>
      <c r="FT482" s="1357">
        <f t="shared" si="1113"/>
        <v>0.14542793861806341</v>
      </c>
      <c r="FU482" s="1357">
        <f t="shared" si="1113"/>
        <v>0.1413894123111252</v>
      </c>
      <c r="FV482" s="1357">
        <f t="shared" si="1113"/>
        <v>0</v>
      </c>
      <c r="FW482" s="1357">
        <f t="shared" si="1113"/>
        <v>2.3492337173012214E-2</v>
      </c>
      <c r="FX482" s="1357">
        <f t="shared" si="1113"/>
        <v>0.5103772784824846</v>
      </c>
      <c r="FY482" s="1357">
        <f t="shared" si="1113"/>
        <v>7.1504617995029801E-2</v>
      </c>
      <c r="FZ482" s="1357">
        <f t="shared" si="1113"/>
        <v>9.3089530020405466E-3</v>
      </c>
      <c r="GA482" s="1357">
        <f t="shared" si="1113"/>
        <v>0</v>
      </c>
      <c r="GB482" s="1357">
        <f t="shared" si="1113"/>
        <v>0.16949591959657406</v>
      </c>
      <c r="GC482" s="1357">
        <f t="shared" si="1113"/>
        <v>0.89424547057078507</v>
      </c>
      <c r="GD482" s="1357">
        <f t="shared" si="1113"/>
        <v>2.5235872076610888</v>
      </c>
      <c r="GE482" s="1357">
        <f t="shared" si="1113"/>
        <v>0.40485031931451065</v>
      </c>
      <c r="GF482" s="1357">
        <f t="shared" si="1113"/>
        <v>1.3383863131326222E-2</v>
      </c>
      <c r="GG482" s="1357">
        <f t="shared" si="1113"/>
        <v>2.5392353644760965</v>
      </c>
      <c r="GH482" s="1357">
        <f t="shared" si="1113"/>
        <v>3.0763853224321212E-2</v>
      </c>
      <c r="GI482" s="1357">
        <f t="shared" si="1113"/>
        <v>0.22602313850993036</v>
      </c>
      <c r="GJ482" s="1357">
        <f t="shared" si="1113"/>
        <v>4.3111765712233373E-2</v>
      </c>
      <c r="GK482" s="1357">
        <f t="shared" si="1113"/>
        <v>3.1714905004786222E-2</v>
      </c>
      <c r="GL482" s="1357">
        <f t="shared" si="1113"/>
        <v>4.2924627374643254E-2</v>
      </c>
      <c r="GM482" s="872">
        <f t="shared" si="1111"/>
        <v>2.2118455178193899E-2</v>
      </c>
      <c r="GN482" s="871">
        <f t="shared" si="1111"/>
        <v>3.9917216991523209E-2</v>
      </c>
      <c r="GO482" s="871">
        <f t="shared" si="1111"/>
        <v>3.0978218496720743E-2</v>
      </c>
      <c r="GP482" s="871">
        <f t="shared" si="1111"/>
        <v>2.8733076048066457E-2</v>
      </c>
      <c r="GQ482" s="871">
        <f t="shared" si="1111"/>
        <v>5.3717035120715156E-2</v>
      </c>
      <c r="GR482" s="871">
        <f t="shared" si="1111"/>
        <v>2.6842213745782995E-2</v>
      </c>
      <c r="GS482" s="871">
        <f t="shared" si="1111"/>
        <v>3.7844048215578935E-2</v>
      </c>
      <c r="GT482" s="871">
        <f t="shared" si="1111"/>
        <v>2.9832696323739891E-2</v>
      </c>
      <c r="GU482" s="871">
        <f t="shared" si="1111"/>
        <v>3.0274029832198023E-2</v>
      </c>
      <c r="GV482" s="871">
        <f t="shared" si="1111"/>
        <v>5.8139333224255067E-2</v>
      </c>
      <c r="GW482" s="871">
        <f t="shared" si="1111"/>
        <v>3.6598750821500325E-2</v>
      </c>
      <c r="GX482" s="871">
        <f t="shared" si="1111"/>
        <v>3.8186805243840598E-2</v>
      </c>
      <c r="GY482" s="871">
        <f t="shared" si="1111"/>
        <v>4.263716019664876E-2</v>
      </c>
      <c r="GZ482" s="871" t="e">
        <f t="shared" si="1111"/>
        <v>#DIV/0!</v>
      </c>
      <c r="HA482" s="871">
        <f t="shared" si="1111"/>
        <v>3.2546329342187173E-2</v>
      </c>
      <c r="HB482" s="871">
        <f t="shared" si="1111"/>
        <v>3.1425570354449713E-2</v>
      </c>
      <c r="HC482" s="871">
        <f t="shared" si="1111"/>
        <v>5.5735232244754539E-2</v>
      </c>
      <c r="HD482" s="871">
        <f t="shared" si="1111"/>
        <v>4.3212530396911593E-2</v>
      </c>
      <c r="HE482" s="871">
        <f t="shared" si="1111"/>
        <v>2.8541870328742388E-2</v>
      </c>
      <c r="HF482" s="871">
        <f t="shared" si="1111"/>
        <v>4.2558788785471952E-2</v>
      </c>
      <c r="HG482" s="871" t="e">
        <f t="shared" si="1111"/>
        <v>#DIV/0!</v>
      </c>
      <c r="HH482" s="871" t="e">
        <f t="shared" si="1111"/>
        <v>#DIV/0!</v>
      </c>
      <c r="HI482" s="1357">
        <f t="shared" si="1062"/>
        <v>0</v>
      </c>
    </row>
    <row r="483" spans="1:217" s="867" customFormat="1" x14ac:dyDescent="0.25">
      <c r="A483" s="867" t="s">
        <v>712</v>
      </c>
      <c r="C483" s="938">
        <f t="shared" si="1052"/>
        <v>158.87231524465926</v>
      </c>
      <c r="D483" s="871">
        <f t="shared" si="1052"/>
        <v>27.02265857613455</v>
      </c>
      <c r="E483" s="871">
        <f t="shared" si="1052"/>
        <v>182.9581059181186</v>
      </c>
      <c r="F483" s="871">
        <f t="shared" si="1052"/>
        <v>149.24853616791685</v>
      </c>
      <c r="G483" s="871">
        <f t="shared" si="1052"/>
        <v>28.06612565364345</v>
      </c>
      <c r="H483" s="871">
        <f t="shared" si="1052"/>
        <v>45.123154728849208</v>
      </c>
      <c r="I483" s="871">
        <f t="shared" si="1052"/>
        <v>83.224369690449166</v>
      </c>
      <c r="J483" s="871">
        <f t="shared" si="1052"/>
        <v>165.23994000908365</v>
      </c>
      <c r="K483" s="871">
        <f t="shared" si="1052"/>
        <v>141.91521983551223</v>
      </c>
      <c r="L483" s="871">
        <f t="shared" si="1052"/>
        <v>119.05040261221821</v>
      </c>
      <c r="M483" s="871">
        <f t="shared" si="1052"/>
        <v>119.02160907632985</v>
      </c>
      <c r="N483" s="871">
        <f t="shared" si="1052"/>
        <v>173.22218699238081</v>
      </c>
      <c r="O483" s="871">
        <f t="shared" si="1052"/>
        <v>358.06751603199103</v>
      </c>
      <c r="P483" s="871">
        <f t="shared" si="1052"/>
        <v>84.358595654553469</v>
      </c>
      <c r="Q483" s="871">
        <f t="shared" si="1052"/>
        <v>99.846424048403108</v>
      </c>
      <c r="R483" s="871">
        <f t="shared" si="1052"/>
        <v>94.479575146471547</v>
      </c>
      <c r="S483" s="871">
        <f t="shared" si="1038"/>
        <v>93.183549023338514</v>
      </c>
      <c r="T483" s="1072">
        <f t="shared" si="1038"/>
        <v>91.077318067171134</v>
      </c>
      <c r="U483" s="871"/>
      <c r="V483" s="871"/>
      <c r="W483" s="871"/>
      <c r="X483" s="871"/>
      <c r="Y483" s="871"/>
      <c r="AF483" s="871"/>
      <c r="AG483" s="871"/>
      <c r="AH483" s="871"/>
      <c r="AI483" s="872">
        <f t="shared" si="1039"/>
        <v>0</v>
      </c>
      <c r="AJ483" s="871">
        <f t="shared" si="1039"/>
        <v>11.995508545627521</v>
      </c>
      <c r="AK483" s="871">
        <f t="shared" si="1039"/>
        <v>1.5836944274388989</v>
      </c>
      <c r="AL483" s="871">
        <f t="shared" si="1039"/>
        <v>0</v>
      </c>
      <c r="AM483" s="871">
        <f t="shared" si="1039"/>
        <v>14.358534614966512</v>
      </c>
      <c r="AN483" s="1072">
        <f t="shared" si="1039"/>
        <v>0</v>
      </c>
      <c r="AO483" s="871"/>
      <c r="AP483" s="871"/>
      <c r="AQ483" s="871"/>
      <c r="AR483" s="871"/>
      <c r="AS483" s="871"/>
      <c r="AT483" s="872">
        <f t="shared" si="1040"/>
        <v>857.40250043968547</v>
      </c>
      <c r="AU483" s="871">
        <f t="shared" si="1040"/>
        <v>937.64420882605282</v>
      </c>
      <c r="AV483" s="871">
        <f t="shared" si="1040"/>
        <v>359.48331482752178</v>
      </c>
      <c r="AW483" s="871">
        <f t="shared" si="1040"/>
        <v>353.15662070215558</v>
      </c>
      <c r="AX483" s="871">
        <f t="shared" si="1040"/>
        <v>302.11486715834326</v>
      </c>
      <c r="AY483" s="871">
        <f t="shared" si="1040"/>
        <v>403.67684874222397</v>
      </c>
      <c r="AZ483" s="871">
        <f t="shared" si="1040"/>
        <v>383.5862359804924</v>
      </c>
      <c r="BA483" s="871">
        <f t="shared" si="1040"/>
        <v>445.02513893367728</v>
      </c>
      <c r="BB483" s="1072">
        <f t="shared" si="1040"/>
        <v>231.12489348009203</v>
      </c>
      <c r="BC483" s="871"/>
      <c r="BD483" s="871"/>
      <c r="BE483" s="871"/>
      <c r="BF483" s="871"/>
      <c r="BG483" s="871"/>
      <c r="BH483" s="959">
        <f t="shared" si="1041"/>
        <v>84.486827665886835</v>
      </c>
      <c r="BI483" s="880">
        <f t="shared" si="1041"/>
        <v>257.03659669073602</v>
      </c>
      <c r="BJ483" s="880">
        <f t="shared" si="1041"/>
        <v>92.858672804041817</v>
      </c>
      <c r="BK483" s="880">
        <f t="shared" si="1041"/>
        <v>253.41847718223175</v>
      </c>
      <c r="BL483" s="871">
        <f t="shared" si="1041"/>
        <v>255.04841186681853</v>
      </c>
      <c r="BM483" s="880">
        <f t="shared" si="1041"/>
        <v>283.87812967644459</v>
      </c>
      <c r="BN483" s="1228">
        <f t="shared" si="1041"/>
        <v>330.75354613647727</v>
      </c>
      <c r="BO483" s="873"/>
      <c r="BP483" s="873"/>
      <c r="BQ483" s="873"/>
      <c r="BR483" s="873"/>
      <c r="BS483" s="1182"/>
      <c r="BT483" s="873"/>
      <c r="BU483" s="873"/>
      <c r="BV483" s="873"/>
      <c r="BW483" s="873"/>
      <c r="BX483" s="873"/>
      <c r="BY483" s="938">
        <f t="shared" si="1042"/>
        <v>337.89933013420023</v>
      </c>
      <c r="BZ483" s="871">
        <f t="shared" si="1042"/>
        <v>351.53640375868298</v>
      </c>
      <c r="CA483" s="871">
        <f t="shared" si="1042"/>
        <v>578.23074642011227</v>
      </c>
      <c r="CB483" s="871">
        <f t="shared" si="1042"/>
        <v>167.20904137219466</v>
      </c>
      <c r="CC483" s="1072">
        <f t="shared" si="1042"/>
        <v>112.75648991636328</v>
      </c>
      <c r="CD483" s="871"/>
      <c r="CE483" s="871"/>
      <c r="CF483" s="871"/>
      <c r="CG483" s="871"/>
      <c r="CH483" s="871"/>
      <c r="CI483" s="871"/>
      <c r="CJ483" s="871"/>
      <c r="CK483" s="872">
        <f t="shared" si="1043"/>
        <v>1000.5085736546395</v>
      </c>
      <c r="CL483" s="871">
        <f t="shared" si="1043"/>
        <v>231.03031445567305</v>
      </c>
      <c r="CM483" s="871">
        <f t="shared" si="1043"/>
        <v>2908.0365306254071</v>
      </c>
      <c r="CN483" s="871">
        <f t="shared" si="1043"/>
        <v>566.1251028220355</v>
      </c>
      <c r="CO483" s="1072">
        <f t="shared" si="1043"/>
        <v>348.29771436494741</v>
      </c>
      <c r="CP483" s="871"/>
      <c r="CQ483" s="871"/>
      <c r="CR483" s="871"/>
      <c r="CS483" s="871"/>
      <c r="CT483" s="871"/>
      <c r="CU483" s="872">
        <f t="shared" si="1063"/>
        <v>0.74781505400546566</v>
      </c>
      <c r="CV483" s="871">
        <f t="shared" si="1063"/>
        <v>10.431626409738506</v>
      </c>
      <c r="CW483" s="871">
        <f t="shared" si="1063"/>
        <v>0.81833746663599738</v>
      </c>
      <c r="CX483" s="1072">
        <f t="shared" si="1063"/>
        <v>0.26627312407543996</v>
      </c>
      <c r="DD483" s="987"/>
      <c r="DE483" s="886"/>
      <c r="DF483" s="873"/>
      <c r="DG483" s="873"/>
      <c r="DH483" s="873"/>
      <c r="DI483" s="873"/>
      <c r="DJ483" s="873"/>
      <c r="DK483" s="873"/>
      <c r="DL483" s="1128"/>
      <c r="DM483" s="873"/>
      <c r="DN483" s="873"/>
      <c r="DO483" s="873"/>
      <c r="DP483" s="873"/>
      <c r="DQ483" s="873"/>
      <c r="DR483" s="1014"/>
      <c r="DS483" s="873"/>
      <c r="DT483" s="873"/>
      <c r="DU483" s="873"/>
      <c r="DV483" s="873"/>
      <c r="DW483" s="873"/>
      <c r="DX483" s="1128"/>
      <c r="DY483" s="873"/>
      <c r="DZ483" s="873"/>
      <c r="EA483" s="873"/>
      <c r="EB483" s="873"/>
      <c r="EC483" s="873"/>
      <c r="ED483" s="872">
        <f t="shared" ref="ED483" si="1114">IF(OR(ED379="",ED379&lt;0),0,ED379*(ED$210/ED$211)*(1000*ED$60/ED$209)/ED$7)</f>
        <v>224.80266046346745</v>
      </c>
      <c r="EE483" s="873"/>
      <c r="EF483" s="873"/>
      <c r="EG483" s="873"/>
      <c r="EH483" s="873"/>
      <c r="EI483" s="873"/>
      <c r="EJ483" s="873"/>
      <c r="EK483" s="873"/>
      <c r="EL483" s="1128"/>
      <c r="EM483" s="873"/>
      <c r="EN483" s="873"/>
      <c r="ER483" s="1261"/>
      <c r="ES483" s="872">
        <f t="shared" ref="ES483:EU483" si="1115">IF(OR(ES379="",ES379&lt;0),0,ES379*(ES$210/ES$211)*(1000*ES$60/ES$209)/ES$7)</f>
        <v>4.7994405080283133</v>
      </c>
      <c r="ET483" s="871">
        <f t="shared" si="1115"/>
        <v>0.88373104830980598</v>
      </c>
      <c r="EU483" s="871">
        <f t="shared" si="1115"/>
        <v>0.97578008330592181</v>
      </c>
      <c r="EV483" s="871"/>
      <c r="EW483" s="1148" t="str">
        <f t="shared" si="1048"/>
        <v/>
      </c>
      <c r="EX483" s="867" t="s">
        <v>712</v>
      </c>
      <c r="EY483" s="871">
        <f t="shared" ref="EY483:HH483" si="1116">IF(OR(EY379="",EY379&lt;0),0,EY379*(EY$210/EY$211)*(1000*EY$60/EY$209)/EY$7)</f>
        <v>0</v>
      </c>
      <c r="EZ483" s="871">
        <f t="shared" si="1116"/>
        <v>1.8954058312956337E-2</v>
      </c>
      <c r="FA483" s="871">
        <f t="shared" si="1116"/>
        <v>0</v>
      </c>
      <c r="FB483" s="871">
        <f t="shared" si="1116"/>
        <v>6.0700449822859742E-2</v>
      </c>
      <c r="FC483" s="871">
        <f t="shared" si="1116"/>
        <v>0</v>
      </c>
      <c r="FD483" s="871">
        <f t="shared" si="1116"/>
        <v>0</v>
      </c>
      <c r="FE483" s="871">
        <f t="shared" si="1116"/>
        <v>0</v>
      </c>
      <c r="FF483" s="871">
        <f t="shared" si="1116"/>
        <v>0</v>
      </c>
      <c r="FG483" s="871">
        <f t="shared" si="1116"/>
        <v>0</v>
      </c>
      <c r="FH483" s="871">
        <f t="shared" si="1116"/>
        <v>0</v>
      </c>
      <c r="FI483" s="871">
        <f t="shared" si="1116"/>
        <v>0</v>
      </c>
      <c r="FJ483" s="871">
        <f t="shared" si="1116"/>
        <v>0</v>
      </c>
      <c r="FK483" s="871">
        <f t="shared" si="1116"/>
        <v>0</v>
      </c>
      <c r="FL483" s="871">
        <f t="shared" si="1116"/>
        <v>0</v>
      </c>
      <c r="FM483" s="871">
        <f t="shared" si="1116"/>
        <v>0</v>
      </c>
      <c r="FN483" s="871">
        <f t="shared" si="1116"/>
        <v>0</v>
      </c>
      <c r="FO483" s="871">
        <f t="shared" si="1116"/>
        <v>0</v>
      </c>
      <c r="FP483" s="871">
        <f t="shared" ref="FP483:FQ483" si="1117">IF(OR(FP379="",FP379&lt;0),0,FP379*(FP$210/FP$211)*(1000*FP$60/FP$209)/FP$7)</f>
        <v>0</v>
      </c>
      <c r="FQ483" s="1389">
        <f t="shared" si="1117"/>
        <v>0</v>
      </c>
      <c r="FR483" s="693">
        <f t="shared" ref="FR483:GL483" si="1118">IF(OR(FR379="",FR379&lt;0),0,FR379*(FR$210/FR$211)*(1000*FR$60/FR$209)/FR$7)</f>
        <v>3.4659176409121417E-2</v>
      </c>
      <c r="FS483" s="693">
        <f t="shared" si="1118"/>
        <v>9.8433712619771074E-2</v>
      </c>
      <c r="FT483" s="693">
        <f t="shared" si="1118"/>
        <v>4.0323061413538461E-2</v>
      </c>
      <c r="FU483" s="693">
        <f t="shared" si="1118"/>
        <v>3.4839393200083599E-2</v>
      </c>
      <c r="FV483" s="693">
        <f t="shared" si="1118"/>
        <v>0</v>
      </c>
      <c r="FW483" s="693">
        <f t="shared" si="1118"/>
        <v>8.608533355838513E-3</v>
      </c>
      <c r="FX483" s="693">
        <f t="shared" si="1118"/>
        <v>0.12336738847519778</v>
      </c>
      <c r="FY483" s="693">
        <f t="shared" si="1118"/>
        <v>1.7232246332078451E-2</v>
      </c>
      <c r="FZ483" s="693">
        <f t="shared" si="1118"/>
        <v>0</v>
      </c>
      <c r="GA483" s="693">
        <f t="shared" si="1118"/>
        <v>0</v>
      </c>
      <c r="GB483" s="693">
        <f t="shared" si="1118"/>
        <v>4.1132198308229034E-2</v>
      </c>
      <c r="GC483" s="693">
        <f t="shared" si="1118"/>
        <v>0.25727520858859687</v>
      </c>
      <c r="GD483" s="693">
        <f t="shared" si="1118"/>
        <v>0.19292486113928772</v>
      </c>
      <c r="GE483" s="693">
        <f t="shared" si="1118"/>
        <v>2.4050773816489113E-2</v>
      </c>
      <c r="GF483" s="693">
        <f t="shared" si="1118"/>
        <v>0</v>
      </c>
      <c r="GG483" s="693">
        <f t="shared" si="1118"/>
        <v>0.86886527560488203</v>
      </c>
      <c r="GH483" s="693">
        <f t="shared" si="1118"/>
        <v>0</v>
      </c>
      <c r="GI483" s="693">
        <f t="shared" si="1118"/>
        <v>8.3656897186254103E-2</v>
      </c>
      <c r="GJ483" s="693">
        <f t="shared" si="1118"/>
        <v>1.0750980443330276E-2</v>
      </c>
      <c r="GK483" s="693">
        <f t="shared" si="1118"/>
        <v>9.4356278563662455E-3</v>
      </c>
      <c r="GL483" s="693">
        <f t="shared" si="1118"/>
        <v>1.0337593856779325E-2</v>
      </c>
      <c r="GM483" s="872">
        <f t="shared" si="1116"/>
        <v>1.3349648029775956E-2</v>
      </c>
      <c r="GN483" s="871">
        <f t="shared" si="1116"/>
        <v>2.6607103904065638E-2</v>
      </c>
      <c r="GO483" s="871">
        <f t="shared" si="1116"/>
        <v>1.3418958691971627E-2</v>
      </c>
      <c r="GP483" s="871">
        <f t="shared" si="1116"/>
        <v>1.7321145653780973E-2</v>
      </c>
      <c r="GQ483" s="871">
        <f t="shared" si="1116"/>
        <v>4.1846600683736433E-2</v>
      </c>
      <c r="GR483" s="871">
        <f t="shared" si="1116"/>
        <v>1.3961199004826341E-2</v>
      </c>
      <c r="GS483" s="871">
        <f t="shared" si="1116"/>
        <v>2.4484941512397104E-2</v>
      </c>
      <c r="GT483" s="871">
        <f t="shared" si="1116"/>
        <v>1.8139928974281721E-2</v>
      </c>
      <c r="GU483" s="871">
        <f t="shared" si="1116"/>
        <v>1.8194247118264943E-2</v>
      </c>
      <c r="GV483" s="871">
        <f t="shared" si="1116"/>
        <v>4.1916431394778533E-2</v>
      </c>
      <c r="GW483" s="871">
        <f t="shared" si="1116"/>
        <v>2.1309595931230798E-2</v>
      </c>
      <c r="GX483" s="871">
        <f t="shared" si="1116"/>
        <v>2.3270723224609758E-2</v>
      </c>
      <c r="GY483" s="871">
        <f t="shared" si="1116"/>
        <v>2.8797443640834659E-2</v>
      </c>
      <c r="GZ483" s="871" t="e">
        <f t="shared" si="1116"/>
        <v>#DIV/0!</v>
      </c>
      <c r="HA483" s="871">
        <f t="shared" si="1116"/>
        <v>2.1082446677093494E-2</v>
      </c>
      <c r="HB483" s="871">
        <f t="shared" si="1116"/>
        <v>1.9062750300955788E-2</v>
      </c>
      <c r="HC483" s="871">
        <f t="shared" si="1116"/>
        <v>3.0263951929312093E-2</v>
      </c>
      <c r="HD483" s="871">
        <f t="shared" si="1116"/>
        <v>2.7490794120895504E-2</v>
      </c>
      <c r="HE483" s="871">
        <f t="shared" si="1116"/>
        <v>1.8883097725768867E-2</v>
      </c>
      <c r="HF483" s="871">
        <f t="shared" si="1116"/>
        <v>2.7874635742393902E-2</v>
      </c>
      <c r="HG483" s="871" t="e">
        <f t="shared" si="1116"/>
        <v>#DIV/0!</v>
      </c>
      <c r="HH483" s="871" t="e">
        <f t="shared" si="1116"/>
        <v>#DIV/0!</v>
      </c>
      <c r="HI483" s="693">
        <f t="shared" si="1062"/>
        <v>0</v>
      </c>
    </row>
    <row r="484" spans="1:217" s="60" customFormat="1" x14ac:dyDescent="0.25">
      <c r="A484" s="66" t="s">
        <v>703</v>
      </c>
      <c r="B484" s="640"/>
      <c r="C484" s="939">
        <f t="shared" si="1052"/>
        <v>128.05108820771395</v>
      </c>
      <c r="D484" s="244">
        <f t="shared" si="1052"/>
        <v>64.298201029218959</v>
      </c>
      <c r="E484" s="244">
        <f t="shared" si="1052"/>
        <v>143.25060355981577</v>
      </c>
      <c r="F484" s="244">
        <f t="shared" si="1052"/>
        <v>36.872544380531799</v>
      </c>
      <c r="G484" s="244">
        <f t="shared" si="1052"/>
        <v>6.7138248322481822</v>
      </c>
      <c r="H484" s="244">
        <f t="shared" si="1052"/>
        <v>34.128703514159717</v>
      </c>
      <c r="I484" s="246">
        <f t="shared" si="1052"/>
        <v>23.720443348036468</v>
      </c>
      <c r="J484" s="246">
        <f t="shared" si="1052"/>
        <v>9.9543654073585195</v>
      </c>
      <c r="K484" s="246">
        <f t="shared" si="1052"/>
        <v>73.931093799456875</v>
      </c>
      <c r="L484" s="246">
        <f t="shared" si="1052"/>
        <v>38.908534209287112</v>
      </c>
      <c r="M484" s="244">
        <f t="shared" si="1052"/>
        <v>18.33305749916099</v>
      </c>
      <c r="N484" s="244">
        <f t="shared" si="1052"/>
        <v>55.274552608372815</v>
      </c>
      <c r="O484" s="244">
        <f t="shared" si="1052"/>
        <v>49.797518692129472</v>
      </c>
      <c r="P484" s="244">
        <f t="shared" ref="D484:S499" si="1119">IF(OR(P380="",P380&lt;0),0,P380*(P$210/P$211)*(1000*P$60/P$209)/P$7)</f>
        <v>28.583465674933599</v>
      </c>
      <c r="Q484" s="244">
        <f t="shared" si="1119"/>
        <v>109.43680289819288</v>
      </c>
      <c r="R484" s="244">
        <f t="shared" si="1119"/>
        <v>19.269054760415127</v>
      </c>
      <c r="S484" s="244">
        <f t="shared" si="1038"/>
        <v>43.462627572423443</v>
      </c>
      <c r="T484" s="1071">
        <f t="shared" si="1038"/>
        <v>44.296998108571394</v>
      </c>
      <c r="U484" s="244"/>
      <c r="V484" s="244"/>
      <c r="W484" s="244"/>
      <c r="X484" s="244"/>
      <c r="Y484" s="244"/>
      <c r="AF484" s="246"/>
      <c r="AG484" s="246"/>
      <c r="AH484" s="246"/>
      <c r="AI484" s="522">
        <f t="shared" si="1039"/>
        <v>3.1481936236488397</v>
      </c>
      <c r="AJ484" s="246">
        <f t="shared" si="1039"/>
        <v>5.1799270042419998</v>
      </c>
      <c r="AK484" s="246">
        <f t="shared" si="1039"/>
        <v>2.8631264025684726</v>
      </c>
      <c r="AL484" s="246">
        <f t="shared" si="1039"/>
        <v>8.4818769047878817</v>
      </c>
      <c r="AM484" s="246">
        <f t="shared" si="1039"/>
        <v>6.8610802517996348</v>
      </c>
      <c r="AN484" s="1073">
        <f t="shared" si="1039"/>
        <v>6.4127038818969053</v>
      </c>
      <c r="AO484" s="246"/>
      <c r="AP484" s="246"/>
      <c r="AQ484" s="246"/>
      <c r="AR484" s="246"/>
      <c r="AS484" s="246"/>
      <c r="AT484" s="522">
        <f t="shared" si="1040"/>
        <v>84.157361685249498</v>
      </c>
      <c r="AU484" s="246">
        <f t="shared" si="1040"/>
        <v>236.88235862295554</v>
      </c>
      <c r="AV484" s="246">
        <f t="shared" si="1040"/>
        <v>23.141195915626241</v>
      </c>
      <c r="AW484" s="244">
        <f t="shared" si="1040"/>
        <v>34.164403637768331</v>
      </c>
      <c r="AX484" s="244">
        <f t="shared" si="1040"/>
        <v>47.039187989531328</v>
      </c>
      <c r="AY484" s="244">
        <f t="shared" si="1040"/>
        <v>28.988100167718109</v>
      </c>
      <c r="AZ484" s="244">
        <f t="shared" si="1040"/>
        <v>24.929486730680452</v>
      </c>
      <c r="BA484" s="244">
        <f t="shared" si="1040"/>
        <v>70.783886001226037</v>
      </c>
      <c r="BB484" s="1071">
        <f t="shared" si="1040"/>
        <v>83.672796233441545</v>
      </c>
      <c r="BC484" s="244"/>
      <c r="BD484" s="244"/>
      <c r="BE484" s="244"/>
      <c r="BF484" s="244"/>
      <c r="BG484" s="244"/>
      <c r="BH484" s="257">
        <f t="shared" si="1041"/>
        <v>97.662945688127365</v>
      </c>
      <c r="BI484" s="230">
        <f t="shared" si="1041"/>
        <v>90.772980370923761</v>
      </c>
      <c r="BJ484" s="230">
        <f t="shared" si="1041"/>
        <v>68.701265287973669</v>
      </c>
      <c r="BK484" s="230">
        <f t="shared" si="1041"/>
        <v>44.72091200160709</v>
      </c>
      <c r="BL484" s="244">
        <f t="shared" si="1041"/>
        <v>77.70259233871657</v>
      </c>
      <c r="BM484" s="230">
        <f t="shared" si="1041"/>
        <v>118.24683489968193</v>
      </c>
      <c r="BN484" s="1225">
        <f t="shared" si="1041"/>
        <v>91.304319837969771</v>
      </c>
      <c r="BO484" s="857"/>
      <c r="BP484" s="857"/>
      <c r="BQ484" s="857"/>
      <c r="BR484" s="857"/>
      <c r="BS484" s="1172"/>
      <c r="BT484" s="857"/>
      <c r="BU484" s="857"/>
      <c r="BV484" s="857"/>
      <c r="BW484" s="857"/>
      <c r="BX484" s="857"/>
      <c r="BY484" s="939">
        <f t="shared" si="1042"/>
        <v>69.595867002808873</v>
      </c>
      <c r="BZ484" s="244">
        <f t="shared" si="1042"/>
        <v>39.124187322460308</v>
      </c>
      <c r="CA484" s="244">
        <f t="shared" si="1042"/>
        <v>24.68847000320493</v>
      </c>
      <c r="CB484" s="244">
        <f t="shared" si="1042"/>
        <v>13.998530997423968</v>
      </c>
      <c r="CC484" s="1071">
        <f t="shared" si="1042"/>
        <v>43.745078364370976</v>
      </c>
      <c r="CD484" s="244"/>
      <c r="CE484" s="244"/>
      <c r="CF484" s="244"/>
      <c r="CG484" s="244"/>
      <c r="CH484" s="244"/>
      <c r="CI484" s="244"/>
      <c r="CJ484" s="244"/>
      <c r="CK484" s="544">
        <f t="shared" si="1043"/>
        <v>0</v>
      </c>
      <c r="CL484" s="244">
        <f t="shared" si="1043"/>
        <v>27.873249528729602</v>
      </c>
      <c r="CM484" s="244">
        <f t="shared" si="1043"/>
        <v>0</v>
      </c>
      <c r="CN484" s="244">
        <f t="shared" si="1043"/>
        <v>1.9951165378183355</v>
      </c>
      <c r="CO484" s="1071">
        <f t="shared" si="1043"/>
        <v>0.23216362697317605</v>
      </c>
      <c r="CP484" s="244"/>
      <c r="CQ484" s="244"/>
      <c r="CR484" s="244"/>
      <c r="CS484" s="244"/>
      <c r="CT484" s="244"/>
      <c r="CU484" s="544">
        <f t="shared" si="1063"/>
        <v>40.7738781145883</v>
      </c>
      <c r="CV484" s="244">
        <f t="shared" si="1063"/>
        <v>1.7886674793407105</v>
      </c>
      <c r="CW484" s="244">
        <f t="shared" si="1063"/>
        <v>89.994311832394359</v>
      </c>
      <c r="CX484" s="1071">
        <f t="shared" si="1063"/>
        <v>17.368807890442326</v>
      </c>
      <c r="DD484" s="978"/>
      <c r="DE484" s="338"/>
      <c r="DF484" s="857"/>
      <c r="DG484" s="857"/>
      <c r="DH484" s="857"/>
      <c r="DI484" s="857"/>
      <c r="DJ484" s="857"/>
      <c r="DK484" s="857"/>
      <c r="DL484" s="1119"/>
      <c r="DM484" s="857"/>
      <c r="DN484" s="857"/>
      <c r="DO484" s="857"/>
      <c r="DP484" s="857"/>
      <c r="DQ484" s="857"/>
      <c r="DR484" s="1005"/>
      <c r="DS484" s="857"/>
      <c r="DT484" s="857"/>
      <c r="DU484" s="857"/>
      <c r="DV484" s="857"/>
      <c r="DW484" s="857"/>
      <c r="DX484" s="1119"/>
      <c r="DY484" s="857"/>
      <c r="DZ484" s="857"/>
      <c r="EA484" s="857"/>
      <c r="EB484" s="857"/>
      <c r="EC484" s="857"/>
      <c r="ED484" s="544">
        <f t="shared" ref="ED484" si="1120">IF(OR(ED380="",ED380&lt;0),0,ED380*(ED$210/ED$211)*(1000*ED$60/ED$209)/ED$7)</f>
        <v>43.042561582994409</v>
      </c>
      <c r="EE484" s="857"/>
      <c r="EF484" s="857"/>
      <c r="EG484" s="857"/>
      <c r="EH484" s="857"/>
      <c r="EI484" s="857"/>
      <c r="EJ484" s="857"/>
      <c r="EK484" s="857"/>
      <c r="EL484" s="1119"/>
      <c r="EM484" s="857"/>
      <c r="EN484" s="857"/>
      <c r="ER484" s="1253"/>
      <c r="ES484" s="544">
        <f t="shared" ref="ES484:EU484" si="1121">IF(OR(ES380="",ES380&lt;0),0,ES380*(ES$210/ES$211)*(1000*ES$60/ES$209)/ES$7)</f>
        <v>0</v>
      </c>
      <c r="ET484" s="244">
        <f t="shared" si="1121"/>
        <v>0</v>
      </c>
      <c r="EU484" s="244">
        <f t="shared" si="1121"/>
        <v>0</v>
      </c>
      <c r="EV484" s="244"/>
      <c r="EW484" s="1131" t="str">
        <f t="shared" si="1048"/>
        <v/>
      </c>
      <c r="EX484" s="66" t="s">
        <v>703</v>
      </c>
      <c r="EY484" s="244">
        <f t="shared" ref="EY484:HH484" si="1122">IF(OR(EY380="",EY380&lt;0),0,EY380*(EY$210/EY$211)*(1000*EY$60/EY$209)/EY$7)</f>
        <v>1.142904122829963</v>
      </c>
      <c r="EZ484" s="244">
        <f t="shared" si="1122"/>
        <v>1.1366048287025667</v>
      </c>
      <c r="FA484" s="244">
        <f t="shared" si="1122"/>
        <v>0.86352587732673747</v>
      </c>
      <c r="FB484" s="244">
        <f t="shared" si="1122"/>
        <v>1.040621579442413</v>
      </c>
      <c r="FC484" s="244">
        <f t="shared" si="1122"/>
        <v>0.69864661098913416</v>
      </c>
      <c r="FD484" s="244">
        <f t="shared" si="1122"/>
        <v>2.2984028197791657</v>
      </c>
      <c r="FE484" s="244">
        <f t="shared" si="1122"/>
        <v>0.11656088289698789</v>
      </c>
      <c r="FF484" s="244">
        <f t="shared" si="1122"/>
        <v>2.9086372874936406</v>
      </c>
      <c r="FG484" s="244">
        <f t="shared" si="1122"/>
        <v>1.5216619496443085</v>
      </c>
      <c r="FH484" s="244">
        <f t="shared" si="1122"/>
        <v>1.6545729563469864</v>
      </c>
      <c r="FI484" s="244">
        <f t="shared" si="1122"/>
        <v>0.99300067298430139</v>
      </c>
      <c r="FJ484" s="244">
        <f t="shared" si="1122"/>
        <v>1.4722071130593795</v>
      </c>
      <c r="FK484" s="244">
        <f t="shared" si="1122"/>
        <v>1.6957933313746207</v>
      </c>
      <c r="FL484" s="244">
        <f t="shared" si="1122"/>
        <v>0.92970238748556866</v>
      </c>
      <c r="FM484" s="244">
        <f t="shared" si="1122"/>
        <v>1.6603589784408899</v>
      </c>
      <c r="FN484" s="244">
        <f t="shared" si="1122"/>
        <v>1.8439979157835527</v>
      </c>
      <c r="FO484" s="244">
        <f t="shared" si="1122"/>
        <v>1.3028663816358466</v>
      </c>
      <c r="FP484" s="244">
        <f t="shared" ref="FP484:FQ484" si="1123">IF(OR(FP380="",FP380&lt;0),0,FP380*(FP$210/FP$211)*(1000*FP$60/FP$209)/FP$7)</f>
        <v>0</v>
      </c>
      <c r="FQ484" s="1390">
        <f t="shared" si="1123"/>
        <v>0</v>
      </c>
      <c r="FR484" s="693">
        <f t="shared" ref="FR484:GL484" si="1124">IF(OR(FR380="",FR380&lt;0),0,FR380*(FR$210/FR$211)*(1000*FR$60/FR$209)/FR$7)</f>
        <v>8.6007448612164028E-2</v>
      </c>
      <c r="FS484" s="693">
        <f t="shared" si="1124"/>
        <v>0.16429557479765916</v>
      </c>
      <c r="FT484" s="693">
        <f t="shared" si="1124"/>
        <v>0.18177663186625209</v>
      </c>
      <c r="FU484" s="693">
        <f t="shared" si="1124"/>
        <v>0.20881780547928142</v>
      </c>
      <c r="FV484" s="693">
        <f t="shared" si="1124"/>
        <v>4.2075191888129174E-3</v>
      </c>
      <c r="FW484" s="693">
        <f t="shared" si="1124"/>
        <v>5.0525557796366076E-2</v>
      </c>
      <c r="FX484" s="693">
        <f t="shared" si="1124"/>
        <v>0.39612621415961685</v>
      </c>
      <c r="FY484" s="693">
        <f t="shared" si="1124"/>
        <v>7.0569340361889152E-2</v>
      </c>
      <c r="FZ484" s="693">
        <f t="shared" si="1124"/>
        <v>0.31102051348944082</v>
      </c>
      <c r="GA484" s="693">
        <f t="shared" si="1124"/>
        <v>3.5966436333064115E-2</v>
      </c>
      <c r="GB484" s="693">
        <f t="shared" si="1124"/>
        <v>0.16850629422495431</v>
      </c>
      <c r="GC484" s="693">
        <f t="shared" si="1124"/>
        <v>1.5676914882949182</v>
      </c>
      <c r="GD484" s="693">
        <f t="shared" si="1124"/>
        <v>1.2482098263176022</v>
      </c>
      <c r="GE484" s="693">
        <f t="shared" si="1124"/>
        <v>0.6252780281258008</v>
      </c>
      <c r="GF484" s="693">
        <f t="shared" si="1124"/>
        <v>0.19469444180008494</v>
      </c>
      <c r="GG484" s="693">
        <f t="shared" si="1124"/>
        <v>0.55994977089241638</v>
      </c>
      <c r="GH484" s="693">
        <f t="shared" si="1124"/>
        <v>0.33157304480863431</v>
      </c>
      <c r="GI484" s="693">
        <f t="shared" si="1124"/>
        <v>0.32132875897704322</v>
      </c>
      <c r="GJ484" s="693">
        <f t="shared" si="1124"/>
        <v>3.8152455202901829E-2</v>
      </c>
      <c r="GK484" s="693">
        <f t="shared" si="1124"/>
        <v>3.4576727141873216E-2</v>
      </c>
      <c r="GL484" s="693">
        <f t="shared" si="1124"/>
        <v>3.4291114607112039E-2</v>
      </c>
      <c r="GM484" s="544">
        <f t="shared" si="1122"/>
        <v>8.401556016192803E-2</v>
      </c>
      <c r="GN484" s="244">
        <f t="shared" si="1122"/>
        <v>0.2430313699426539</v>
      </c>
      <c r="GO484" s="244">
        <f t="shared" si="1122"/>
        <v>8.5963028232417901E-2</v>
      </c>
      <c r="GP484" s="244">
        <f t="shared" si="1122"/>
        <v>0.28027329120982841</v>
      </c>
      <c r="GQ484" s="244">
        <f t="shared" si="1122"/>
        <v>0.27723428966305419</v>
      </c>
      <c r="GR484" s="244">
        <f t="shared" si="1122"/>
        <v>0.19387795426926183</v>
      </c>
      <c r="GS484" s="244">
        <f t="shared" si="1122"/>
        <v>0.43400574320691587</v>
      </c>
      <c r="GT484" s="244">
        <f t="shared" si="1122"/>
        <v>0.12044714960868833</v>
      </c>
      <c r="GU484" s="244">
        <f t="shared" si="1122"/>
        <v>0.32522233016262042</v>
      </c>
      <c r="GV484" s="244">
        <f t="shared" si="1122"/>
        <v>0.31189657318916131</v>
      </c>
      <c r="GW484" s="244">
        <f t="shared" si="1122"/>
        <v>0.12965781016705552</v>
      </c>
      <c r="GX484" s="244">
        <f t="shared" si="1122"/>
        <v>0.20450400076169867</v>
      </c>
      <c r="GY484" s="244">
        <f t="shared" si="1122"/>
        <v>0.40650491292094348</v>
      </c>
      <c r="GZ484" s="244" t="e">
        <f t="shared" si="1122"/>
        <v>#DIV/0!</v>
      </c>
      <c r="HA484" s="244">
        <f t="shared" si="1122"/>
        <v>0.19428762836949698</v>
      </c>
      <c r="HB484" s="244">
        <f t="shared" si="1122"/>
        <v>0.12434212269211073</v>
      </c>
      <c r="HC484" s="244">
        <f t="shared" si="1122"/>
        <v>0.15781485244876073</v>
      </c>
      <c r="HD484" s="244">
        <f t="shared" si="1122"/>
        <v>0.21997818220966331</v>
      </c>
      <c r="HE484" s="244">
        <f t="shared" si="1122"/>
        <v>7.913551538783431E-2</v>
      </c>
      <c r="HF484" s="244">
        <f t="shared" si="1122"/>
        <v>3.64827646963286E-2</v>
      </c>
      <c r="HG484" s="244" t="e">
        <f t="shared" si="1122"/>
        <v>#DIV/0!</v>
      </c>
      <c r="HH484" s="244" t="e">
        <f t="shared" si="1122"/>
        <v>#DIV/0!</v>
      </c>
      <c r="HI484" s="693">
        <f t="shared" si="1062"/>
        <v>0.19077227355393972</v>
      </c>
    </row>
    <row r="485" spans="1:217" s="60" customFormat="1" x14ac:dyDescent="0.25">
      <c r="A485" s="66" t="s">
        <v>704</v>
      </c>
      <c r="B485" s="640"/>
      <c r="C485" s="939">
        <f t="shared" si="1052"/>
        <v>7.7015070014977649</v>
      </c>
      <c r="D485" s="244">
        <f t="shared" si="1119"/>
        <v>5.0916408455428508</v>
      </c>
      <c r="E485" s="244">
        <f t="shared" si="1119"/>
        <v>29.067306003128543</v>
      </c>
      <c r="F485" s="244">
        <f t="shared" si="1119"/>
        <v>4.9369390590080933</v>
      </c>
      <c r="G485" s="244">
        <f t="shared" si="1119"/>
        <v>3.0109753958454863</v>
      </c>
      <c r="H485" s="244">
        <f t="shared" si="1119"/>
        <v>9.2459519305189222</v>
      </c>
      <c r="I485" s="246">
        <f t="shared" si="1119"/>
        <v>10.582537549333331</v>
      </c>
      <c r="J485" s="246">
        <f t="shared" si="1119"/>
        <v>5.387849577968689</v>
      </c>
      <c r="K485" s="246">
        <f t="shared" si="1119"/>
        <v>9.4377461799585767</v>
      </c>
      <c r="L485" s="246">
        <f t="shared" si="1119"/>
        <v>9.4927222259636252</v>
      </c>
      <c r="M485" s="244">
        <f t="shared" si="1119"/>
        <v>6.8234751285806716</v>
      </c>
      <c r="N485" s="244">
        <f t="shared" si="1119"/>
        <v>4.30514465286958</v>
      </c>
      <c r="O485" s="244">
        <f t="shared" si="1119"/>
        <v>4.8614928606031187</v>
      </c>
      <c r="P485" s="244">
        <f t="shared" si="1119"/>
        <v>7.5327710718154792</v>
      </c>
      <c r="Q485" s="244">
        <f t="shared" si="1119"/>
        <v>15.193105332732669</v>
      </c>
      <c r="R485" s="244">
        <f t="shared" si="1119"/>
        <v>6.2069911073591522</v>
      </c>
      <c r="S485" s="244">
        <f t="shared" si="1038"/>
        <v>8.936209494036941</v>
      </c>
      <c r="T485" s="1071">
        <f t="shared" si="1038"/>
        <v>11.940298265675837</v>
      </c>
      <c r="U485" s="244"/>
      <c r="V485" s="244"/>
      <c r="W485" s="244"/>
      <c r="X485" s="244"/>
      <c r="Y485" s="244"/>
      <c r="AF485" s="246"/>
      <c r="AG485" s="246"/>
      <c r="AH485" s="246"/>
      <c r="AI485" s="522">
        <f t="shared" si="1039"/>
        <v>1.1021460176422551</v>
      </c>
      <c r="AJ485" s="246">
        <f t="shared" si="1039"/>
        <v>7.0133816323649762</v>
      </c>
      <c r="AK485" s="246">
        <f t="shared" si="1039"/>
        <v>1.0706672142325804</v>
      </c>
      <c r="AL485" s="246">
        <f t="shared" si="1039"/>
        <v>2.672580359038673</v>
      </c>
      <c r="AM485" s="246">
        <f t="shared" si="1039"/>
        <v>5.3701465819517722</v>
      </c>
      <c r="AN485" s="1073">
        <f t="shared" si="1039"/>
        <v>2.0856976326847572</v>
      </c>
      <c r="AO485" s="246"/>
      <c r="AP485" s="246"/>
      <c r="AQ485" s="246"/>
      <c r="AR485" s="246"/>
      <c r="AS485" s="246"/>
      <c r="AT485" s="522">
        <f t="shared" si="1040"/>
        <v>3.7650539966329379</v>
      </c>
      <c r="AU485" s="246">
        <f t="shared" si="1040"/>
        <v>8.6479399805505555</v>
      </c>
      <c r="AV485" s="246">
        <f t="shared" si="1040"/>
        <v>4.213252989034979</v>
      </c>
      <c r="AW485" s="244">
        <f t="shared" si="1040"/>
        <v>4.0920272587297397</v>
      </c>
      <c r="AX485" s="244">
        <f t="shared" si="1040"/>
        <v>4.7614468600369779</v>
      </c>
      <c r="AY485" s="244">
        <f t="shared" si="1040"/>
        <v>5.8853096062713597</v>
      </c>
      <c r="AZ485" s="244">
        <f t="shared" si="1040"/>
        <v>4.1894947751647198</v>
      </c>
      <c r="BA485" s="244">
        <f t="shared" si="1040"/>
        <v>8.2035816556290762</v>
      </c>
      <c r="BB485" s="1071">
        <f t="shared" si="1040"/>
        <v>4.3764120592318445</v>
      </c>
      <c r="BC485" s="244"/>
      <c r="BD485" s="244"/>
      <c r="BE485" s="244"/>
      <c r="BF485" s="244"/>
      <c r="BG485" s="244"/>
      <c r="BH485" s="257">
        <f t="shared" si="1041"/>
        <v>4.8982518597192231</v>
      </c>
      <c r="BI485" s="230">
        <f t="shared" si="1041"/>
        <v>10.425138836402006</v>
      </c>
      <c r="BJ485" s="230">
        <f t="shared" si="1041"/>
        <v>7.9153583993370047</v>
      </c>
      <c r="BK485" s="230">
        <f t="shared" si="1041"/>
        <v>6.7212715008320219</v>
      </c>
      <c r="BL485" s="244">
        <f t="shared" si="1041"/>
        <v>7.1262388671042869</v>
      </c>
      <c r="BM485" s="230">
        <f t="shared" si="1041"/>
        <v>6.3692221778041214</v>
      </c>
      <c r="BN485" s="1225">
        <f t="shared" si="1041"/>
        <v>11.50173070181833</v>
      </c>
      <c r="BO485" s="857"/>
      <c r="BP485" s="857"/>
      <c r="BQ485" s="857"/>
      <c r="BR485" s="857"/>
      <c r="BS485" s="1172"/>
      <c r="BT485" s="857"/>
      <c r="BU485" s="857"/>
      <c r="BV485" s="857"/>
      <c r="BW485" s="857"/>
      <c r="BX485" s="857"/>
      <c r="BY485" s="939">
        <f t="shared" si="1042"/>
        <v>4.4608811569488562</v>
      </c>
      <c r="BZ485" s="244">
        <f t="shared" si="1042"/>
        <v>4.2345065954180292</v>
      </c>
      <c r="CA485" s="244">
        <f t="shared" si="1042"/>
        <v>3.5804456477141238</v>
      </c>
      <c r="CB485" s="244">
        <f t="shared" si="1042"/>
        <v>1.5548029072088381</v>
      </c>
      <c r="CC485" s="1071">
        <f t="shared" si="1042"/>
        <v>2.4850704382078046</v>
      </c>
      <c r="CD485" s="244"/>
      <c r="CE485" s="244"/>
      <c r="CF485" s="244"/>
      <c r="CG485" s="244"/>
      <c r="CH485" s="244"/>
      <c r="CI485" s="244"/>
      <c r="CJ485" s="244"/>
      <c r="CK485" s="544">
        <f t="shared" si="1043"/>
        <v>0</v>
      </c>
      <c r="CL485" s="244">
        <f t="shared" si="1043"/>
        <v>0</v>
      </c>
      <c r="CM485" s="244">
        <f t="shared" si="1043"/>
        <v>0</v>
      </c>
      <c r="CN485" s="244">
        <f t="shared" si="1043"/>
        <v>0</v>
      </c>
      <c r="CO485" s="1071">
        <f t="shared" si="1043"/>
        <v>0</v>
      </c>
      <c r="CP485" s="244"/>
      <c r="CQ485" s="244"/>
      <c r="CR485" s="244"/>
      <c r="CS485" s="244"/>
      <c r="CT485" s="244"/>
      <c r="CU485" s="544">
        <f t="shared" si="1063"/>
        <v>0</v>
      </c>
      <c r="CV485" s="244">
        <f t="shared" si="1063"/>
        <v>0</v>
      </c>
      <c r="CW485" s="244">
        <f t="shared" si="1063"/>
        <v>0</v>
      </c>
      <c r="CX485" s="1071">
        <f t="shared" si="1063"/>
        <v>0</v>
      </c>
      <c r="DD485" s="978"/>
      <c r="DE485" s="338"/>
      <c r="DF485" s="857"/>
      <c r="DG485" s="857"/>
      <c r="DH485" s="857"/>
      <c r="DI485" s="857"/>
      <c r="DJ485" s="857"/>
      <c r="DK485" s="857"/>
      <c r="DL485" s="1119"/>
      <c r="DM485" s="857"/>
      <c r="DN485" s="857"/>
      <c r="DO485" s="857"/>
      <c r="DP485" s="857"/>
      <c r="DQ485" s="857"/>
      <c r="DR485" s="1005"/>
      <c r="DS485" s="857"/>
      <c r="DT485" s="857"/>
      <c r="DU485" s="857"/>
      <c r="DV485" s="857"/>
      <c r="DW485" s="857"/>
      <c r="DX485" s="1119"/>
      <c r="DY485" s="857"/>
      <c r="DZ485" s="857"/>
      <c r="EA485" s="857"/>
      <c r="EB485" s="857"/>
      <c r="EC485" s="857"/>
      <c r="ED485" s="544">
        <f t="shared" ref="ED485" si="1125">IF(OR(ED381="",ED381&lt;0),0,ED381*(ED$210/ED$211)*(1000*ED$60/ED$209)/ED$7)</f>
        <v>3.7418685936976179</v>
      </c>
      <c r="EE485" s="857"/>
      <c r="EF485" s="857"/>
      <c r="EG485" s="857"/>
      <c r="EH485" s="857"/>
      <c r="EI485" s="857"/>
      <c r="EJ485" s="857"/>
      <c r="EK485" s="857"/>
      <c r="EL485" s="1119"/>
      <c r="EM485" s="857"/>
      <c r="EN485" s="857"/>
      <c r="ER485" s="1253"/>
      <c r="ES485" s="544">
        <f t="shared" ref="ES485:EU485" si="1126">IF(OR(ES381="",ES381&lt;0),0,ES381*(ES$210/ES$211)*(1000*ES$60/ES$209)/ES$7)</f>
        <v>0</v>
      </c>
      <c r="ET485" s="244">
        <f t="shared" si="1126"/>
        <v>0</v>
      </c>
      <c r="EU485" s="244">
        <f t="shared" si="1126"/>
        <v>0</v>
      </c>
      <c r="EV485" s="244"/>
      <c r="EW485" s="1131" t="str">
        <f t="shared" si="1048"/>
        <v/>
      </c>
      <c r="EX485" s="66" t="s">
        <v>704</v>
      </c>
      <c r="EY485" s="244">
        <f t="shared" ref="EY485:HH485" si="1127">IF(OR(EY381="",EY381&lt;0),0,EY381*(EY$210/EY$211)*(1000*EY$60/EY$209)/EY$7)</f>
        <v>6.0222057422241661E-2</v>
      </c>
      <c r="EZ485" s="244">
        <f t="shared" si="1127"/>
        <v>5.5745844258381895E-2</v>
      </c>
      <c r="FA485" s="244">
        <f t="shared" si="1127"/>
        <v>6.5746516945611733E-2</v>
      </c>
      <c r="FB485" s="244">
        <f t="shared" si="1127"/>
        <v>8.3288330743160555E-2</v>
      </c>
      <c r="FC485" s="244">
        <f t="shared" si="1127"/>
        <v>3.2078715396857423E-2</v>
      </c>
      <c r="FD485" s="244">
        <f t="shared" si="1127"/>
        <v>0.1118717985918498</v>
      </c>
      <c r="FE485" s="244">
        <f t="shared" si="1127"/>
        <v>2.2542599478825132E-2</v>
      </c>
      <c r="FF485" s="244">
        <f t="shared" si="1127"/>
        <v>8.8606676717477753E-2</v>
      </c>
      <c r="FG485" s="244">
        <f t="shared" si="1127"/>
        <v>0.16654581861519796</v>
      </c>
      <c r="FH485" s="244">
        <f t="shared" si="1127"/>
        <v>0.14354807840362371</v>
      </c>
      <c r="FI485" s="244">
        <f t="shared" si="1127"/>
        <v>3.4097828719772995E-2</v>
      </c>
      <c r="FJ485" s="244">
        <f t="shared" si="1127"/>
        <v>9.8221209481646907E-2</v>
      </c>
      <c r="FK485" s="244">
        <f t="shared" si="1127"/>
        <v>6.664482820541516E-2</v>
      </c>
      <c r="FL485" s="244">
        <f t="shared" si="1127"/>
        <v>4.27032793332532E-2</v>
      </c>
      <c r="FM485" s="244">
        <f t="shared" si="1127"/>
        <v>9.6471332212231142E-2</v>
      </c>
      <c r="FN485" s="244">
        <f t="shared" si="1127"/>
        <v>9.834972313933045E-2</v>
      </c>
      <c r="FO485" s="244">
        <f t="shared" si="1127"/>
        <v>7.1029426292313638E-2</v>
      </c>
      <c r="FP485" s="244">
        <f t="shared" ref="FP485:FQ485" si="1128">IF(OR(FP381="",FP381&lt;0),0,FP381*(FP$210/FP$211)*(1000*FP$60/FP$209)/FP$7)</f>
        <v>0</v>
      </c>
      <c r="FQ485" s="1390">
        <f t="shared" si="1128"/>
        <v>0</v>
      </c>
      <c r="FR485" s="693">
        <f t="shared" ref="FR485:GL485" si="1129">IF(OR(FR381="",FR381&lt;0),0,FR381*(FR$210/FR$211)*(1000*FR$60/FR$209)/FR$7)</f>
        <v>2.8424730942134782E-2</v>
      </c>
      <c r="FS485" s="693">
        <f t="shared" si="1129"/>
        <v>2.9087114605266605E-2</v>
      </c>
      <c r="FT485" s="693">
        <f t="shared" si="1129"/>
        <v>5.3678177274651788E-2</v>
      </c>
      <c r="FU485" s="693">
        <f t="shared" si="1129"/>
        <v>0.11957184304302078</v>
      </c>
      <c r="FV485" s="693">
        <f t="shared" si="1129"/>
        <v>0</v>
      </c>
      <c r="FW485" s="693">
        <f t="shared" si="1129"/>
        <v>1.5888826386129904E-2</v>
      </c>
      <c r="FX485" s="693">
        <f t="shared" si="1129"/>
        <v>0.10153308212114717</v>
      </c>
      <c r="FY485" s="693">
        <f t="shared" si="1129"/>
        <v>7.4594280344177852E-2</v>
      </c>
      <c r="FZ485" s="693">
        <f t="shared" si="1129"/>
        <v>0</v>
      </c>
      <c r="GA485" s="693">
        <f t="shared" si="1129"/>
        <v>0</v>
      </c>
      <c r="GB485" s="693">
        <f t="shared" si="1129"/>
        <v>6.3251562476624668E-2</v>
      </c>
      <c r="GC485" s="693">
        <f t="shared" si="1129"/>
        <v>0</v>
      </c>
      <c r="GD485" s="693">
        <f t="shared" si="1129"/>
        <v>0</v>
      </c>
      <c r="GE485" s="693">
        <f t="shared" si="1129"/>
        <v>3.186438100617348E-3</v>
      </c>
      <c r="GF485" s="693">
        <f t="shared" si="1129"/>
        <v>5.5208776379074412E-2</v>
      </c>
      <c r="GG485" s="693">
        <f t="shared" si="1129"/>
        <v>8.4142794891946759E-4</v>
      </c>
      <c r="GH485" s="693">
        <f t="shared" si="1129"/>
        <v>0</v>
      </c>
      <c r="GI485" s="693">
        <f t="shared" si="1129"/>
        <v>0.10759697835099771</v>
      </c>
      <c r="GJ485" s="693">
        <f t="shared" si="1129"/>
        <v>1.5767395828658222E-2</v>
      </c>
      <c r="GK485" s="693">
        <f t="shared" si="1129"/>
        <v>3.1697170990235772E-2</v>
      </c>
      <c r="GL485" s="693">
        <f t="shared" si="1129"/>
        <v>9.4899275420518465E-3</v>
      </c>
      <c r="GM485" s="544">
        <f t="shared" si="1127"/>
        <v>2.0758812419073625E-2</v>
      </c>
      <c r="GN485" s="244">
        <f t="shared" si="1127"/>
        <v>3.8001804062931119E-2</v>
      </c>
      <c r="GO485" s="244">
        <f t="shared" si="1127"/>
        <v>2.13183118673166E-2</v>
      </c>
      <c r="GP485" s="244">
        <f t="shared" si="1127"/>
        <v>3.6640461373391789E-2</v>
      </c>
      <c r="GQ485" s="244">
        <f t="shared" si="1127"/>
        <v>5.1222281936385144E-2</v>
      </c>
      <c r="GR485" s="244">
        <f t="shared" si="1127"/>
        <v>3.431750080359601E-2</v>
      </c>
      <c r="GS485" s="244">
        <f t="shared" si="1127"/>
        <v>6.6699764481687324E-2</v>
      </c>
      <c r="GT485" s="244">
        <f t="shared" si="1127"/>
        <v>3.2946691135724814E-2</v>
      </c>
      <c r="GU485" s="244">
        <f t="shared" si="1127"/>
        <v>4.7622659642666994E-2</v>
      </c>
      <c r="GV485" s="244">
        <f t="shared" si="1127"/>
        <v>4.9299322986136242E-2</v>
      </c>
      <c r="GW485" s="244">
        <f t="shared" si="1127"/>
        <v>3.4531417441082783E-2</v>
      </c>
      <c r="GX485" s="244">
        <f t="shared" si="1127"/>
        <v>6.6767134329292349E-2</v>
      </c>
      <c r="GY485" s="244">
        <f t="shared" si="1127"/>
        <v>6.2925956814668227E-2</v>
      </c>
      <c r="GZ485" s="244" t="e">
        <f t="shared" si="1127"/>
        <v>#DIV/0!</v>
      </c>
      <c r="HA485" s="244">
        <f t="shared" si="1127"/>
        <v>3.2692447410127078E-2</v>
      </c>
      <c r="HB485" s="244">
        <f t="shared" si="1127"/>
        <v>2.2224611407172922E-2</v>
      </c>
      <c r="HC485" s="244">
        <f t="shared" si="1127"/>
        <v>4.2042767044453561E-2</v>
      </c>
      <c r="HD485" s="244">
        <f t="shared" si="1127"/>
        <v>4.2932251871516842E-2</v>
      </c>
      <c r="HE485" s="244">
        <f t="shared" si="1127"/>
        <v>2.5119540717810328E-2</v>
      </c>
      <c r="HF485" s="244">
        <f t="shared" si="1127"/>
        <v>2.035876981778334E-2</v>
      </c>
      <c r="HG485" s="244" t="e">
        <f t="shared" si="1127"/>
        <v>#DIV/0!</v>
      </c>
      <c r="HH485" s="244" t="e">
        <f t="shared" si="1127"/>
        <v>#DIV/0!</v>
      </c>
      <c r="HI485" s="693">
        <f t="shared" si="1062"/>
        <v>0</v>
      </c>
    </row>
    <row r="486" spans="1:217" s="60" customFormat="1" x14ac:dyDescent="0.25">
      <c r="A486" s="66" t="s">
        <v>705</v>
      </c>
      <c r="B486" s="640"/>
      <c r="C486" s="939">
        <f t="shared" si="1052"/>
        <v>524.85410321583299</v>
      </c>
      <c r="D486" s="244">
        <f t="shared" si="1119"/>
        <v>314.6770952720247</v>
      </c>
      <c r="E486" s="244">
        <f t="shared" si="1119"/>
        <v>632.94491133752899</v>
      </c>
      <c r="F486" s="244">
        <f t="shared" si="1119"/>
        <v>157.16178832078569</v>
      </c>
      <c r="G486" s="244">
        <f t="shared" si="1119"/>
        <v>52.769173314624453</v>
      </c>
      <c r="H486" s="244">
        <f t="shared" si="1119"/>
        <v>418.86546596499369</v>
      </c>
      <c r="I486" s="246">
        <f t="shared" si="1119"/>
        <v>430.22535473170689</v>
      </c>
      <c r="J486" s="246">
        <f t="shared" si="1119"/>
        <v>187.67033247952946</v>
      </c>
      <c r="K486" s="246">
        <f t="shared" si="1119"/>
        <v>1024.0340463129651</v>
      </c>
      <c r="L486" s="246">
        <f t="shared" si="1119"/>
        <v>661.02002499936657</v>
      </c>
      <c r="M486" s="244">
        <f t="shared" si="1119"/>
        <v>92.431043682956073</v>
      </c>
      <c r="N486" s="244">
        <f t="shared" si="1119"/>
        <v>428.68383961350867</v>
      </c>
      <c r="O486" s="244">
        <f t="shared" si="1119"/>
        <v>704.62800994280633</v>
      </c>
      <c r="P486" s="244">
        <f t="shared" si="1119"/>
        <v>125.45031684640546</v>
      </c>
      <c r="Q486" s="244">
        <f t="shared" si="1119"/>
        <v>1282.1569034082906</v>
      </c>
      <c r="R486" s="244">
        <f t="shared" si="1119"/>
        <v>110.76600789173975</v>
      </c>
      <c r="S486" s="244">
        <f t="shared" si="1119"/>
        <v>188.71629160943417</v>
      </c>
      <c r="T486" s="1071">
        <f t="shared" ref="S486:T501" si="1130">IF(OR(T382="",T382&lt;0),0,T382*(T$210/T$211)*(1000*T$60/T$209)/T$7)</f>
        <v>216.16693244695193</v>
      </c>
      <c r="U486" s="244"/>
      <c r="V486" s="244"/>
      <c r="W486" s="244"/>
      <c r="X486" s="244"/>
      <c r="Y486" s="244"/>
      <c r="AF486" s="246"/>
      <c r="AG486" s="246"/>
      <c r="AH486" s="246"/>
      <c r="AI486" s="522">
        <f t="shared" ref="AI486:AN501" si="1131">IF(OR(AI382="",AI382&lt;0),0,AI382*(AI$210/AI$211)*(1000*AI$60/AI$209)/AI$7)</f>
        <v>6.2657888945362377</v>
      </c>
      <c r="AJ486" s="246">
        <f t="shared" si="1131"/>
        <v>135.90700069888558</v>
      </c>
      <c r="AK486" s="246">
        <f t="shared" si="1131"/>
        <v>9.5213165981953818</v>
      </c>
      <c r="AL486" s="246">
        <f t="shared" si="1131"/>
        <v>26.146602905428285</v>
      </c>
      <c r="AM486" s="246">
        <f t="shared" si="1131"/>
        <v>144.17873362634114</v>
      </c>
      <c r="AN486" s="1073">
        <f t="shared" si="1131"/>
        <v>18.746995498529675</v>
      </c>
      <c r="AO486" s="246"/>
      <c r="AP486" s="246"/>
      <c r="AQ486" s="246"/>
      <c r="AR486" s="246"/>
      <c r="AS486" s="246"/>
      <c r="AT486" s="522">
        <f t="shared" ref="AT486:BB501" si="1132">IF(OR(AT382="",AT382&lt;0),0,AT382*(AT$210/AT$211)*(1000*AT$60/AT$209)/AT$7)</f>
        <v>388.59239568298597</v>
      </c>
      <c r="AU486" s="246">
        <f t="shared" si="1132"/>
        <v>1372.1512287228529</v>
      </c>
      <c r="AV486" s="246">
        <f t="shared" si="1132"/>
        <v>635.29497617306413</v>
      </c>
      <c r="AW486" s="244">
        <f t="shared" si="1132"/>
        <v>569.4469569599662</v>
      </c>
      <c r="AX486" s="244">
        <f t="shared" si="1132"/>
        <v>594.63864536002689</v>
      </c>
      <c r="AY486" s="244">
        <f t="shared" si="1132"/>
        <v>727.60720975377535</v>
      </c>
      <c r="AZ486" s="244">
        <f t="shared" si="1132"/>
        <v>477.12707369374982</v>
      </c>
      <c r="BA486" s="244">
        <f t="shared" si="1132"/>
        <v>603.90889212574893</v>
      </c>
      <c r="BB486" s="1071">
        <f t="shared" si="1132"/>
        <v>478.07303559449468</v>
      </c>
      <c r="BC486" s="244"/>
      <c r="BD486" s="244"/>
      <c r="BE486" s="244"/>
      <c r="BF486" s="244"/>
      <c r="BG486" s="244"/>
      <c r="BH486" s="257">
        <f t="shared" ref="BH486:BN501" si="1133">IF(OR(BH382="",BH382&lt;0),0,BH382*(BH$210/BH$211)*(1000*BH$60/BH$209)/BH$7)</f>
        <v>471.14026903940231</v>
      </c>
      <c r="BI486" s="230">
        <f t="shared" si="1133"/>
        <v>664.11439237116076</v>
      </c>
      <c r="BJ486" s="230">
        <f t="shared" si="1133"/>
        <v>461.6779027182792</v>
      </c>
      <c r="BK486" s="230">
        <f t="shared" si="1133"/>
        <v>460.30933396393232</v>
      </c>
      <c r="BL486" s="244">
        <f t="shared" si="1133"/>
        <v>701.02395784161524</v>
      </c>
      <c r="BM486" s="230">
        <f t="shared" si="1133"/>
        <v>701.56338137376122</v>
      </c>
      <c r="BN486" s="1225">
        <f t="shared" si="1133"/>
        <v>569.16685202160056</v>
      </c>
      <c r="BO486" s="857"/>
      <c r="BP486" s="857"/>
      <c r="BQ486" s="857"/>
      <c r="BR486" s="857"/>
      <c r="BS486" s="1172"/>
      <c r="BT486" s="857"/>
      <c r="BU486" s="857"/>
      <c r="BV486" s="857"/>
      <c r="BW486" s="857"/>
      <c r="BX486" s="857"/>
      <c r="BY486" s="939">
        <f t="shared" ref="BY486:CC501" si="1134">IF(OR(BY382="",BY382&lt;0),0,BY382*(BY$210/BY$211)*(1000*BY$60/BY$209)/BY$7)</f>
        <v>315.90099320051303</v>
      </c>
      <c r="BZ486" s="244">
        <f t="shared" si="1134"/>
        <v>239.01016955596609</v>
      </c>
      <c r="CA486" s="244">
        <f t="shared" si="1134"/>
        <v>176.7212751301395</v>
      </c>
      <c r="CB486" s="244">
        <f t="shared" si="1134"/>
        <v>77.802621128069518</v>
      </c>
      <c r="CC486" s="1071">
        <f t="shared" si="1134"/>
        <v>188.02128399424996</v>
      </c>
      <c r="CD486" s="244"/>
      <c r="CE486" s="244"/>
      <c r="CF486" s="244"/>
      <c r="CG486" s="244"/>
      <c r="CH486" s="244"/>
      <c r="CI486" s="244"/>
      <c r="CJ486" s="244"/>
      <c r="CK486" s="544">
        <f t="shared" ref="CK486:CO501" si="1135">IF(OR(CK382="",CK382&lt;0),0,CK382*(CK$210/CK$211)*(1000*CK$60/CK$209)/CK$7)</f>
        <v>66.762178388844731</v>
      </c>
      <c r="CL486" s="244">
        <f t="shared" si="1135"/>
        <v>2191.1583679656324</v>
      </c>
      <c r="CM486" s="244">
        <f t="shared" si="1135"/>
        <v>86.017663013444405</v>
      </c>
      <c r="CN486" s="244">
        <f t="shared" si="1135"/>
        <v>528.81275322818965</v>
      </c>
      <c r="CO486" s="1071">
        <f t="shared" si="1135"/>
        <v>117.56387917021718</v>
      </c>
      <c r="CP486" s="244"/>
      <c r="CQ486" s="244"/>
      <c r="CR486" s="244"/>
      <c r="CS486" s="244"/>
      <c r="CT486" s="244"/>
      <c r="CU486" s="544">
        <f t="shared" si="1063"/>
        <v>121.96998668556097</v>
      </c>
      <c r="CV486" s="244">
        <f t="shared" si="1063"/>
        <v>14.978268042422382</v>
      </c>
      <c r="CW486" s="244">
        <f t="shared" si="1063"/>
        <v>210.03543971372244</v>
      </c>
      <c r="CX486" s="1071">
        <f t="shared" si="1063"/>
        <v>23.58681174878172</v>
      </c>
      <c r="DD486" s="978"/>
      <c r="DE486" s="338"/>
      <c r="DF486" s="857"/>
      <c r="DG486" s="857"/>
      <c r="DH486" s="857"/>
      <c r="DI486" s="857"/>
      <c r="DJ486" s="857"/>
      <c r="DK486" s="857"/>
      <c r="DL486" s="1119"/>
      <c r="DM486" s="857"/>
      <c r="DN486" s="857"/>
      <c r="DO486" s="857"/>
      <c r="DP486" s="857"/>
      <c r="DQ486" s="857"/>
      <c r="DR486" s="1005"/>
      <c r="DS486" s="857"/>
      <c r="DT486" s="857"/>
      <c r="DU486" s="857"/>
      <c r="DV486" s="857"/>
      <c r="DW486" s="857"/>
      <c r="DX486" s="1119"/>
      <c r="DY486" s="857"/>
      <c r="DZ486" s="857"/>
      <c r="EA486" s="857"/>
      <c r="EB486" s="857"/>
      <c r="EC486" s="857"/>
      <c r="ED486" s="544">
        <f t="shared" ref="ED486" si="1136">IF(OR(ED382="",ED382&lt;0),0,ED382*(ED$210/ED$211)*(1000*ED$60/ED$209)/ED$7)</f>
        <v>328.22100054031944</v>
      </c>
      <c r="EE486" s="857"/>
      <c r="EF486" s="857"/>
      <c r="EG486" s="857"/>
      <c r="EH486" s="857"/>
      <c r="EI486" s="857"/>
      <c r="EJ486" s="857"/>
      <c r="EK486" s="857"/>
      <c r="EL486" s="1119"/>
      <c r="EM486" s="857"/>
      <c r="EN486" s="857"/>
      <c r="ER486" s="1253"/>
      <c r="ES486" s="544">
        <f t="shared" ref="ES486:EU486" si="1137">IF(OR(ES382="",ES382&lt;0),0,ES382*(ES$210/ES$211)*(1000*ES$60/ES$209)/ES$7)</f>
        <v>0.76394866319519295</v>
      </c>
      <c r="ET486" s="244">
        <f t="shared" si="1137"/>
        <v>2.1294191767156536</v>
      </c>
      <c r="EU486" s="244">
        <f t="shared" si="1137"/>
        <v>0.98666292533414002</v>
      </c>
      <c r="EV486" s="244"/>
      <c r="EW486" s="1131" t="str">
        <f t="shared" si="1048"/>
        <v/>
      </c>
      <c r="EX486" s="66" t="s">
        <v>705</v>
      </c>
      <c r="EY486" s="244">
        <f t="shared" ref="EY486:HH486" si="1138">IF(OR(EY382="",EY382&lt;0),0,EY382*(EY$210/EY$211)*(1000*EY$60/EY$209)/EY$7)</f>
        <v>3.7395325265119728</v>
      </c>
      <c r="EZ486" s="244">
        <f t="shared" si="1138"/>
        <v>5.2574805155471802</v>
      </c>
      <c r="FA486" s="244">
        <f t="shared" si="1138"/>
        <v>2.7598436343183654</v>
      </c>
      <c r="FB486" s="244">
        <f t="shared" si="1138"/>
        <v>5.5841431283051337</v>
      </c>
      <c r="FC486" s="244">
        <f t="shared" si="1138"/>
        <v>2.4541168217193898</v>
      </c>
      <c r="FD486" s="244">
        <f t="shared" si="1138"/>
        <v>7.7190534002193409</v>
      </c>
      <c r="FE486" s="244">
        <f t="shared" si="1138"/>
        <v>0.75953436335876745</v>
      </c>
      <c r="FF486" s="244">
        <f t="shared" si="1138"/>
        <v>8.271221542221971</v>
      </c>
      <c r="FG486" s="244">
        <f t="shared" si="1138"/>
        <v>6.0774923413704895</v>
      </c>
      <c r="FH486" s="244">
        <f t="shared" si="1138"/>
        <v>9.6142295003841465</v>
      </c>
      <c r="FI486" s="244">
        <f t="shared" si="1138"/>
        <v>3.6091039162620606</v>
      </c>
      <c r="FJ486" s="244">
        <f t="shared" si="1138"/>
        <v>3.9600861850258107</v>
      </c>
      <c r="FK486" s="244">
        <f t="shared" si="1138"/>
        <v>4.9329516204727488</v>
      </c>
      <c r="FL486" s="244">
        <f t="shared" si="1138"/>
        <v>2.3993286278954926</v>
      </c>
      <c r="FM486" s="244">
        <f t="shared" si="1138"/>
        <v>5.6543703966515002</v>
      </c>
      <c r="FN486" s="244">
        <f t="shared" si="1138"/>
        <v>6.2638544657464026</v>
      </c>
      <c r="FO486" s="244">
        <f t="shared" si="1138"/>
        <v>4.8574295205728202</v>
      </c>
      <c r="FP486" s="244">
        <f t="shared" ref="FP486:FQ486" si="1139">IF(OR(FP382="",FP382&lt;0),0,FP382*(FP$210/FP$211)*(1000*FP$60/FP$209)/FP$7)</f>
        <v>0</v>
      </c>
      <c r="FQ486" s="1390">
        <f t="shared" si="1139"/>
        <v>0</v>
      </c>
      <c r="FR486" s="693">
        <f t="shared" ref="FR486:GL486" si="1140">IF(OR(FR382="",FR382&lt;0),0,FR382*(FR$210/FR$211)*(1000*FR$60/FR$209)/FR$7)</f>
        <v>0.61534337220463287</v>
      </c>
      <c r="FS486" s="693">
        <f t="shared" si="1140"/>
        <v>1.2341871521362333</v>
      </c>
      <c r="FT486" s="693">
        <f t="shared" si="1140"/>
        <v>0.79425032592487688</v>
      </c>
      <c r="FU486" s="693">
        <f t="shared" si="1140"/>
        <v>1.063311943641515</v>
      </c>
      <c r="FV486" s="693">
        <f t="shared" si="1140"/>
        <v>6.344421996696531E-2</v>
      </c>
      <c r="FW486" s="693">
        <f t="shared" si="1140"/>
        <v>0.400987791288476</v>
      </c>
      <c r="FX486" s="693">
        <f t="shared" si="1140"/>
        <v>3.5526293859661782</v>
      </c>
      <c r="FY486" s="693">
        <f t="shared" si="1140"/>
        <v>0.66752775622370497</v>
      </c>
      <c r="FZ486" s="693">
        <f t="shared" si="1140"/>
        <v>3.5547398742797109</v>
      </c>
      <c r="GA486" s="693">
        <f t="shared" si="1140"/>
        <v>0.83598783235944696</v>
      </c>
      <c r="GB486" s="693">
        <f t="shared" si="1140"/>
        <v>1.4040036384720838</v>
      </c>
      <c r="GC486" s="693">
        <f t="shared" si="1140"/>
        <v>11.535152574027096</v>
      </c>
      <c r="GD486" s="693">
        <f t="shared" si="1140"/>
        <v>10.91126178734158</v>
      </c>
      <c r="GE486" s="693">
        <f t="shared" si="1140"/>
        <v>4.4610706125127537</v>
      </c>
      <c r="GF486" s="693">
        <f t="shared" si="1140"/>
        <v>2.5932750824220898</v>
      </c>
      <c r="GG486" s="693">
        <f t="shared" si="1140"/>
        <v>4.9579662477053805</v>
      </c>
      <c r="GH486" s="693">
        <f t="shared" si="1140"/>
        <v>2.5565518853968499</v>
      </c>
      <c r="GI486" s="693">
        <f t="shared" si="1140"/>
        <v>1.8676075994122119</v>
      </c>
      <c r="GJ486" s="693">
        <f t="shared" si="1140"/>
        <v>0.32951126891132931</v>
      </c>
      <c r="GK486" s="693">
        <f t="shared" si="1140"/>
        <v>0.23403173610002406</v>
      </c>
      <c r="GL486" s="693">
        <f t="shared" si="1140"/>
        <v>0.42911081142231072</v>
      </c>
      <c r="GM486" s="544">
        <f t="shared" si="1138"/>
        <v>0.34891974770412493</v>
      </c>
      <c r="GN486" s="244">
        <f t="shared" si="1138"/>
        <v>0.76458978721590387</v>
      </c>
      <c r="GO486" s="244">
        <f t="shared" si="1138"/>
        <v>0.30959743719984656</v>
      </c>
      <c r="GP486" s="244">
        <f t="shared" si="1138"/>
        <v>0.95499197094400978</v>
      </c>
      <c r="GQ486" s="244">
        <f t="shared" si="1138"/>
        <v>0.99997661357165835</v>
      </c>
      <c r="GR486" s="244">
        <f t="shared" si="1138"/>
        <v>0.59841861406284713</v>
      </c>
      <c r="GS486" s="244">
        <f t="shared" si="1138"/>
        <v>1.4694766170584044</v>
      </c>
      <c r="GT486" s="244">
        <f t="shared" si="1138"/>
        <v>0.43506675464413319</v>
      </c>
      <c r="GU486" s="244">
        <f t="shared" si="1138"/>
        <v>0.79957512740897219</v>
      </c>
      <c r="GV486" s="244">
        <f t="shared" si="1138"/>
        <v>1.1729743482011927</v>
      </c>
      <c r="GW486" s="244">
        <f t="shared" si="1138"/>
        <v>0.55864132210219308</v>
      </c>
      <c r="GX486" s="244">
        <f t="shared" si="1138"/>
        <v>0.63420196294575437</v>
      </c>
      <c r="GY486" s="244">
        <f t="shared" si="1138"/>
        <v>1.2777452783624024</v>
      </c>
      <c r="GZ486" s="244" t="e">
        <f t="shared" si="1138"/>
        <v>#DIV/0!</v>
      </c>
      <c r="HA486" s="244">
        <f t="shared" si="1138"/>
        <v>0.80925965338425931</v>
      </c>
      <c r="HB486" s="244">
        <f t="shared" si="1138"/>
        <v>0.41575791237451071</v>
      </c>
      <c r="HC486" s="244">
        <f t="shared" si="1138"/>
        <v>0.80730294442696171</v>
      </c>
      <c r="HD486" s="244">
        <f t="shared" si="1138"/>
        <v>0.60950357666844568</v>
      </c>
      <c r="HE486" s="244">
        <f t="shared" si="1138"/>
        <v>0.23355653261516854</v>
      </c>
      <c r="HF486" s="244">
        <f t="shared" si="1138"/>
        <v>0.15896691319702638</v>
      </c>
      <c r="HG486" s="244" t="e">
        <f t="shared" si="1138"/>
        <v>#DIV/0!</v>
      </c>
      <c r="HH486" s="244" t="e">
        <f t="shared" si="1138"/>
        <v>#DIV/0!</v>
      </c>
      <c r="HI486" s="693">
        <f t="shared" si="1062"/>
        <v>1.8886737162935965</v>
      </c>
    </row>
    <row r="487" spans="1:217" s="60" customFormat="1" x14ac:dyDescent="0.25">
      <c r="A487" s="66" t="s">
        <v>706</v>
      </c>
      <c r="B487" s="234"/>
      <c r="C487" s="939">
        <f t="shared" si="1052"/>
        <v>142.15992470222812</v>
      </c>
      <c r="D487" s="244">
        <f t="shared" si="1119"/>
        <v>301.99449899942539</v>
      </c>
      <c r="E487" s="244">
        <f t="shared" si="1119"/>
        <v>203.45462909663684</v>
      </c>
      <c r="F487" s="244">
        <f t="shared" si="1119"/>
        <v>94.601379521287768</v>
      </c>
      <c r="G487" s="244">
        <f t="shared" si="1119"/>
        <v>29.524636417218602</v>
      </c>
      <c r="H487" s="244">
        <f t="shared" si="1119"/>
        <v>123.22877554896142</v>
      </c>
      <c r="I487" s="246">
        <f t="shared" si="1119"/>
        <v>215.2641965987869</v>
      </c>
      <c r="J487" s="246">
        <f t="shared" si="1119"/>
        <v>139.63352410229015</v>
      </c>
      <c r="K487" s="246">
        <f t="shared" si="1119"/>
        <v>118.55246771198861</v>
      </c>
      <c r="L487" s="246">
        <f t="shared" si="1119"/>
        <v>142.01366258073213</v>
      </c>
      <c r="M487" s="244">
        <f t="shared" si="1119"/>
        <v>111.15082156488631</v>
      </c>
      <c r="N487" s="244">
        <f t="shared" si="1119"/>
        <v>108.65743748312656</v>
      </c>
      <c r="O487" s="244">
        <f t="shared" si="1119"/>
        <v>141.65105038517328</v>
      </c>
      <c r="P487" s="244">
        <f t="shared" si="1119"/>
        <v>51.855867035073963</v>
      </c>
      <c r="Q487" s="244">
        <f t="shared" si="1119"/>
        <v>174.22508440328949</v>
      </c>
      <c r="R487" s="244">
        <f t="shared" si="1119"/>
        <v>40.29682138429731</v>
      </c>
      <c r="S487" s="244">
        <f t="shared" si="1130"/>
        <v>125.54247783017966</v>
      </c>
      <c r="T487" s="1071">
        <f t="shared" si="1130"/>
        <v>68.821259130247924</v>
      </c>
      <c r="U487" s="244"/>
      <c r="V487" s="244"/>
      <c r="W487" s="244"/>
      <c r="X487" s="244"/>
      <c r="Y487" s="244"/>
      <c r="AF487" s="246"/>
      <c r="AG487" s="246"/>
      <c r="AH487" s="246"/>
      <c r="AI487" s="522">
        <f t="shared" si="1131"/>
        <v>28.275910966450599</v>
      </c>
      <c r="AJ487" s="246">
        <f t="shared" si="1131"/>
        <v>91.007191566491144</v>
      </c>
      <c r="AK487" s="246">
        <f t="shared" si="1131"/>
        <v>21.202475285142839</v>
      </c>
      <c r="AL487" s="246">
        <f t="shared" si="1131"/>
        <v>27.722346102898427</v>
      </c>
      <c r="AM487" s="246">
        <f t="shared" si="1131"/>
        <v>136.52928917313247</v>
      </c>
      <c r="AN487" s="1073">
        <f t="shared" si="1131"/>
        <v>24.149821248760656</v>
      </c>
      <c r="AO487" s="246"/>
      <c r="AP487" s="246"/>
      <c r="AQ487" s="246"/>
      <c r="AR487" s="246"/>
      <c r="AS487" s="246"/>
      <c r="AT487" s="522">
        <f t="shared" si="1132"/>
        <v>138.41926457353264</v>
      </c>
      <c r="AU487" s="246">
        <f t="shared" si="1132"/>
        <v>229.23712878904661</v>
      </c>
      <c r="AV487" s="246">
        <f t="shared" si="1132"/>
        <v>212.93885888225319</v>
      </c>
      <c r="AW487" s="244">
        <f t="shared" si="1132"/>
        <v>163.76767293837958</v>
      </c>
      <c r="AX487" s="244">
        <f t="shared" si="1132"/>
        <v>118.97830646241719</v>
      </c>
      <c r="AY487" s="244">
        <f t="shared" si="1132"/>
        <v>224.6224918067019</v>
      </c>
      <c r="AZ487" s="244">
        <f t="shared" si="1132"/>
        <v>149.03324614889269</v>
      </c>
      <c r="BA487" s="244">
        <f t="shared" si="1132"/>
        <v>110.62033428442653</v>
      </c>
      <c r="BB487" s="1071">
        <f t="shared" si="1132"/>
        <v>119.5147534154499</v>
      </c>
      <c r="BC487" s="244"/>
      <c r="BD487" s="244"/>
      <c r="BE487" s="244"/>
      <c r="BF487" s="244"/>
      <c r="BG487" s="244"/>
      <c r="BH487" s="257">
        <f t="shared" si="1133"/>
        <v>151.48980899346373</v>
      </c>
      <c r="BI487" s="230">
        <f t="shared" si="1133"/>
        <v>147.17896796864886</v>
      </c>
      <c r="BJ487" s="230">
        <f t="shared" si="1133"/>
        <v>114.38466033912789</v>
      </c>
      <c r="BK487" s="230">
        <f t="shared" si="1133"/>
        <v>139.10060696390707</v>
      </c>
      <c r="BL487" s="244">
        <f t="shared" si="1133"/>
        <v>137.86910535215964</v>
      </c>
      <c r="BM487" s="230">
        <f t="shared" si="1133"/>
        <v>84.485795512231348</v>
      </c>
      <c r="BN487" s="1225">
        <f t="shared" si="1133"/>
        <v>116.38565325595697</v>
      </c>
      <c r="BO487" s="857"/>
      <c r="BP487" s="857"/>
      <c r="BQ487" s="857"/>
      <c r="BR487" s="857"/>
      <c r="BS487" s="1172"/>
      <c r="BT487" s="857"/>
      <c r="BU487" s="857"/>
      <c r="BV487" s="857"/>
      <c r="BW487" s="857"/>
      <c r="BX487" s="857"/>
      <c r="BY487" s="939">
        <f t="shared" si="1134"/>
        <v>43.644876666737574</v>
      </c>
      <c r="BZ487" s="244">
        <f t="shared" si="1134"/>
        <v>44.496925556809984</v>
      </c>
      <c r="CA487" s="244">
        <f t="shared" si="1134"/>
        <v>77.752625554972752</v>
      </c>
      <c r="CB487" s="244">
        <f t="shared" si="1134"/>
        <v>23.777953398963181</v>
      </c>
      <c r="CC487" s="1071">
        <f t="shared" si="1134"/>
        <v>39.732005180552306</v>
      </c>
      <c r="CD487" s="244"/>
      <c r="CE487" s="244"/>
      <c r="CF487" s="244"/>
      <c r="CG487" s="244"/>
      <c r="CH487" s="244"/>
      <c r="CI487" s="244"/>
      <c r="CJ487" s="244"/>
      <c r="CK487" s="544">
        <f t="shared" si="1135"/>
        <v>59.42514964508225</v>
      </c>
      <c r="CL487" s="244">
        <f t="shared" si="1135"/>
        <v>648.27629677010134</v>
      </c>
      <c r="CM487" s="244">
        <f t="shared" si="1135"/>
        <v>47.14326068857271</v>
      </c>
      <c r="CN487" s="244">
        <f t="shared" si="1135"/>
        <v>57.752621819011132</v>
      </c>
      <c r="CO487" s="1071">
        <f t="shared" si="1135"/>
        <v>14.533782117819804</v>
      </c>
      <c r="CP487" s="244"/>
      <c r="CQ487" s="244"/>
      <c r="CR487" s="244"/>
      <c r="CS487" s="244"/>
      <c r="CT487" s="244"/>
      <c r="CU487" s="544">
        <f t="shared" si="1063"/>
        <v>1644.2997025995371</v>
      </c>
      <c r="CV487" s="244">
        <f t="shared" si="1063"/>
        <v>2641.9289699297806</v>
      </c>
      <c r="CW487" s="244">
        <f t="shared" si="1063"/>
        <v>1436.4834436762039</v>
      </c>
      <c r="CX487" s="1071">
        <f t="shared" si="1063"/>
        <v>1720.4380822873504</v>
      </c>
      <c r="DD487" s="978"/>
      <c r="DE487" s="338"/>
      <c r="DF487" s="857"/>
      <c r="DG487" s="857"/>
      <c r="DH487" s="857"/>
      <c r="DI487" s="857"/>
      <c r="DJ487" s="857"/>
      <c r="DK487" s="857"/>
      <c r="DL487" s="1119"/>
      <c r="DM487" s="857"/>
      <c r="DN487" s="857"/>
      <c r="DO487" s="857"/>
      <c r="DP487" s="857"/>
      <c r="DQ487" s="857"/>
      <c r="DR487" s="1005"/>
      <c r="DS487" s="857"/>
      <c r="DT487" s="857"/>
      <c r="DU487" s="857"/>
      <c r="DV487" s="857"/>
      <c r="DW487" s="857"/>
      <c r="DX487" s="1119"/>
      <c r="DY487" s="857"/>
      <c r="DZ487" s="857"/>
      <c r="EA487" s="857"/>
      <c r="EB487" s="857"/>
      <c r="EC487" s="857"/>
      <c r="ED487" s="544">
        <f t="shared" ref="ED487" si="1141">IF(OR(ED383="",ED383&lt;0),0,ED383*(ED$210/ED$211)*(1000*ED$60/ED$209)/ED$7)</f>
        <v>127.29756865322176</v>
      </c>
      <c r="EE487" s="857"/>
      <c r="EF487" s="857"/>
      <c r="EG487" s="857"/>
      <c r="EH487" s="857"/>
      <c r="EI487" s="857"/>
      <c r="EJ487" s="857"/>
      <c r="EK487" s="857"/>
      <c r="EL487" s="1119"/>
      <c r="EM487" s="857"/>
      <c r="EN487" s="857"/>
      <c r="ER487" s="1253"/>
      <c r="ES487" s="544">
        <f t="shared" ref="ES487:EU487" si="1142">IF(OR(ES383="",ES383&lt;0),0,ES383*(ES$210/ES$211)*(1000*ES$60/ES$209)/ES$7)</f>
        <v>262.66554390198417</v>
      </c>
      <c r="ET487" s="244">
        <f t="shared" si="1142"/>
        <v>785.11185730828731</v>
      </c>
      <c r="EU487" s="244">
        <f t="shared" si="1142"/>
        <v>108.66681167503032</v>
      </c>
      <c r="EV487" s="244"/>
      <c r="EW487" s="1131" t="str">
        <f t="shared" si="1048"/>
        <v/>
      </c>
      <c r="EX487" s="66" t="s">
        <v>706</v>
      </c>
      <c r="EY487" s="244">
        <f t="shared" ref="EY487:HH487" si="1143">IF(OR(EY383="",EY383&lt;0),0,EY383*(EY$210/EY$211)*(1000*EY$60/EY$209)/EY$7)</f>
        <v>1.9053809194242661</v>
      </c>
      <c r="EZ487" s="244">
        <f t="shared" si="1143"/>
        <v>2.3647110572577796</v>
      </c>
      <c r="FA487" s="244">
        <f t="shared" si="1143"/>
        <v>1.7983792980408773</v>
      </c>
      <c r="FB487" s="244">
        <f t="shared" si="1143"/>
        <v>4.8081479775411164</v>
      </c>
      <c r="FC487" s="244">
        <f t="shared" si="1143"/>
        <v>1.2050440974719552</v>
      </c>
      <c r="FD487" s="244">
        <f t="shared" si="1143"/>
        <v>2.7985287359934823</v>
      </c>
      <c r="FE487" s="244">
        <f t="shared" si="1143"/>
        <v>1.4850684589831462</v>
      </c>
      <c r="FF487" s="244">
        <f t="shared" si="1143"/>
        <v>2.9930982641821142</v>
      </c>
      <c r="FG487" s="244">
        <f t="shared" si="1143"/>
        <v>2.3171719155868149</v>
      </c>
      <c r="FH487" s="244">
        <f t="shared" si="1143"/>
        <v>4.0236647833478338</v>
      </c>
      <c r="FI487" s="244">
        <f t="shared" si="1143"/>
        <v>1.6551522990958756</v>
      </c>
      <c r="FJ487" s="244">
        <f t="shared" si="1143"/>
        <v>1.8350515968317764</v>
      </c>
      <c r="FK487" s="244">
        <f t="shared" si="1143"/>
        <v>1.905198043464678</v>
      </c>
      <c r="FL487" s="244">
        <f t="shared" si="1143"/>
        <v>1.3483489569248328</v>
      </c>
      <c r="FM487" s="244">
        <f t="shared" si="1143"/>
        <v>1.9785970768658963</v>
      </c>
      <c r="FN487" s="244">
        <f t="shared" si="1143"/>
        <v>2.0989804393922733</v>
      </c>
      <c r="FO487" s="244">
        <f t="shared" si="1143"/>
        <v>1.9591137156256093</v>
      </c>
      <c r="FP487" s="244">
        <f t="shared" ref="FP487:FQ487" si="1144">IF(OR(FP383="",FP383&lt;0),0,FP383*(FP$210/FP$211)*(1000*FP$60/FP$209)/FP$7)</f>
        <v>0</v>
      </c>
      <c r="FQ487" s="1390">
        <f t="shared" si="1144"/>
        <v>0</v>
      </c>
      <c r="FR487" s="693">
        <f t="shared" ref="FR487:GL487" si="1145">IF(OR(FR383="",FR383&lt;0),0,FR383*(FR$210/FR$211)*(1000*FR$60/FR$209)/FR$7)</f>
        <v>0.38575916224819773</v>
      </c>
      <c r="FS487" s="693">
        <f t="shared" si="1145"/>
        <v>0.73647585664592508</v>
      </c>
      <c r="FT487" s="693">
        <f t="shared" si="1145"/>
        <v>0.63496291068996402</v>
      </c>
      <c r="FU487" s="693">
        <f t="shared" si="1145"/>
        <v>0.60814402591297045</v>
      </c>
      <c r="FV487" s="693">
        <f t="shared" si="1145"/>
        <v>0</v>
      </c>
      <c r="FW487" s="693">
        <f t="shared" si="1145"/>
        <v>0.14200893372366244</v>
      </c>
      <c r="FX487" s="693">
        <f t="shared" si="1145"/>
        <v>0.47960995298863196</v>
      </c>
      <c r="FY487" s="693">
        <f t="shared" si="1145"/>
        <v>0.23836295244313269</v>
      </c>
      <c r="FZ487" s="693">
        <f t="shared" si="1145"/>
        <v>0.91601072474362011</v>
      </c>
      <c r="GA487" s="693">
        <f t="shared" si="1145"/>
        <v>0.31010952488595389</v>
      </c>
      <c r="GB487" s="693">
        <f t="shared" si="1145"/>
        <v>0.37548351184441298</v>
      </c>
      <c r="GC487" s="693">
        <f t="shared" si="1145"/>
        <v>1.8924366044469685</v>
      </c>
      <c r="GD487" s="693">
        <f t="shared" si="1145"/>
        <v>1.7011186398811604</v>
      </c>
      <c r="GE487" s="693">
        <f t="shared" si="1145"/>
        <v>0.70874452936870369</v>
      </c>
      <c r="GF487" s="693">
        <f t="shared" si="1145"/>
        <v>0.50992864207952027</v>
      </c>
      <c r="GG487" s="693">
        <f t="shared" si="1145"/>
        <v>1.4713252256128311</v>
      </c>
      <c r="GH487" s="693">
        <f t="shared" si="1145"/>
        <v>0.63228071722081891</v>
      </c>
      <c r="GI487" s="693">
        <f t="shared" si="1145"/>
        <v>1.1672809007193932</v>
      </c>
      <c r="GJ487" s="693">
        <f t="shared" si="1145"/>
        <v>0.60746065078001232</v>
      </c>
      <c r="GK487" s="693">
        <f t="shared" si="1145"/>
        <v>0.17302071986948542</v>
      </c>
      <c r="GL487" s="693">
        <f t="shared" si="1145"/>
        <v>0.26788733534478021</v>
      </c>
      <c r="GM487" s="544">
        <f t="shared" si="1143"/>
        <v>0.24297696364400403</v>
      </c>
      <c r="GN487" s="244">
        <f t="shared" si="1143"/>
        <v>0.35165062784200274</v>
      </c>
      <c r="GO487" s="244">
        <f t="shared" si="1143"/>
        <v>0.35486611574587695</v>
      </c>
      <c r="GP487" s="244">
        <f t="shared" si="1143"/>
        <v>0.32057614696464948</v>
      </c>
      <c r="GQ487" s="244">
        <f t="shared" si="1143"/>
        <v>0.34246221394763848</v>
      </c>
      <c r="GR487" s="244">
        <f t="shared" si="1143"/>
        <v>0.30560884494279494</v>
      </c>
      <c r="GS487" s="244">
        <f t="shared" si="1143"/>
        <v>0.57137132483776076</v>
      </c>
      <c r="GT487" s="244">
        <f t="shared" si="1143"/>
        <v>0.47973942954299681</v>
      </c>
      <c r="GU487" s="244">
        <f t="shared" si="1143"/>
        <v>0.43401777721404761</v>
      </c>
      <c r="GV487" s="244">
        <f t="shared" si="1143"/>
        <v>0.29060231215103416</v>
      </c>
      <c r="GW487" s="244">
        <f t="shared" si="1143"/>
        <v>0.32233747899547838</v>
      </c>
      <c r="GX487" s="244">
        <f t="shared" si="1143"/>
        <v>0.37651885222046216</v>
      </c>
      <c r="GY487" s="244">
        <f t="shared" si="1143"/>
        <v>0.52858614822980698</v>
      </c>
      <c r="GZ487" s="244" t="e">
        <f t="shared" si="1143"/>
        <v>#DIV/0!</v>
      </c>
      <c r="HA487" s="244">
        <f t="shared" si="1143"/>
        <v>0.68970277000937819</v>
      </c>
      <c r="HB487" s="244">
        <f t="shared" si="1143"/>
        <v>0.53767021631444323</v>
      </c>
      <c r="HC487" s="244">
        <f t="shared" si="1143"/>
        <v>0.63601676656022543</v>
      </c>
      <c r="HD487" s="244">
        <f t="shared" si="1143"/>
        <v>0.97750153140887264</v>
      </c>
      <c r="HE487" s="244">
        <f t="shared" si="1143"/>
        <v>0.60874786059220731</v>
      </c>
      <c r="HF487" s="244">
        <f t="shared" si="1143"/>
        <v>0.24079650422936089</v>
      </c>
      <c r="HG487" s="244" t="e">
        <f t="shared" si="1143"/>
        <v>#DIV/0!</v>
      </c>
      <c r="HH487" s="244" t="e">
        <f t="shared" si="1143"/>
        <v>#DIV/0!</v>
      </c>
      <c r="HI487" s="693">
        <f t="shared" si="1062"/>
        <v>0.31893499468774444</v>
      </c>
    </row>
    <row r="488" spans="1:217" s="60" customFormat="1" x14ac:dyDescent="0.25">
      <c r="A488" s="66" t="s">
        <v>707</v>
      </c>
      <c r="B488" s="580"/>
      <c r="C488" s="939">
        <f t="shared" si="1052"/>
        <v>286.30162424378244</v>
      </c>
      <c r="D488" s="244">
        <f t="shared" si="1119"/>
        <v>221.50309661919343</v>
      </c>
      <c r="E488" s="244">
        <f t="shared" si="1119"/>
        <v>91.402297856145353</v>
      </c>
      <c r="F488" s="244">
        <f t="shared" si="1119"/>
        <v>119.95182174642588</v>
      </c>
      <c r="G488" s="244">
        <f t="shared" si="1119"/>
        <v>28.224704945146065</v>
      </c>
      <c r="H488" s="244">
        <f t="shared" si="1119"/>
        <v>133.73881445873494</v>
      </c>
      <c r="I488" s="246">
        <f t="shared" si="1119"/>
        <v>321.42137115309072</v>
      </c>
      <c r="J488" s="246">
        <f t="shared" si="1119"/>
        <v>150.89371056965265</v>
      </c>
      <c r="K488" s="246">
        <f t="shared" si="1119"/>
        <v>237.82459090055502</v>
      </c>
      <c r="L488" s="246">
        <f t="shared" si="1119"/>
        <v>123.06355157053612</v>
      </c>
      <c r="M488" s="244">
        <f t="shared" si="1119"/>
        <v>128.14570584131025</v>
      </c>
      <c r="N488" s="244">
        <f t="shared" si="1119"/>
        <v>112.8882273096507</v>
      </c>
      <c r="O488" s="244">
        <f t="shared" si="1119"/>
        <v>81.427784201711077</v>
      </c>
      <c r="P488" s="244">
        <f t="shared" si="1119"/>
        <v>88.412147432114864</v>
      </c>
      <c r="Q488" s="244">
        <f t="shared" si="1119"/>
        <v>90.2156363763185</v>
      </c>
      <c r="R488" s="244">
        <f t="shared" si="1119"/>
        <v>88.33838454740193</v>
      </c>
      <c r="S488" s="244">
        <f t="shared" si="1130"/>
        <v>85.097481133471376</v>
      </c>
      <c r="T488" s="1071">
        <f t="shared" si="1130"/>
        <v>64.481567475688706</v>
      </c>
      <c r="U488" s="244"/>
      <c r="V488" s="244"/>
      <c r="W488" s="244"/>
      <c r="X488" s="244"/>
      <c r="Y488" s="244"/>
      <c r="AF488" s="246"/>
      <c r="AG488" s="246"/>
      <c r="AH488" s="246"/>
      <c r="AI488" s="522">
        <f t="shared" si="1131"/>
        <v>182.11896349708314</v>
      </c>
      <c r="AJ488" s="246">
        <f t="shared" si="1131"/>
        <v>34.526649820127609</v>
      </c>
      <c r="AK488" s="246">
        <f t="shared" si="1131"/>
        <v>140.24186886623883</v>
      </c>
      <c r="AL488" s="246">
        <f t="shared" si="1131"/>
        <v>201.5795377165804</v>
      </c>
      <c r="AM488" s="246">
        <f t="shared" si="1131"/>
        <v>47.207006380862609</v>
      </c>
      <c r="AN488" s="1073">
        <f t="shared" si="1131"/>
        <v>188.07129676704446</v>
      </c>
      <c r="AO488" s="246"/>
      <c r="AP488" s="246"/>
      <c r="AQ488" s="246"/>
      <c r="AR488" s="246"/>
      <c r="AS488" s="246"/>
      <c r="AT488" s="522">
        <f t="shared" si="1132"/>
        <v>69.866841324430325</v>
      </c>
      <c r="AU488" s="246">
        <f t="shared" si="1132"/>
        <v>42.195674047209756</v>
      </c>
      <c r="AV488" s="246">
        <f t="shared" si="1132"/>
        <v>24.49944784260256</v>
      </c>
      <c r="AW488" s="244">
        <f t="shared" si="1132"/>
        <v>34.793881950354908</v>
      </c>
      <c r="AX488" s="244">
        <f t="shared" si="1132"/>
        <v>46.421172940627507</v>
      </c>
      <c r="AY488" s="244">
        <f t="shared" si="1132"/>
        <v>35.380463129904911</v>
      </c>
      <c r="AZ488" s="244">
        <f t="shared" si="1132"/>
        <v>31.34707240675786</v>
      </c>
      <c r="BA488" s="244">
        <f t="shared" si="1132"/>
        <v>56.244490231238544</v>
      </c>
      <c r="BB488" s="1071">
        <f t="shared" si="1132"/>
        <v>43.885742301813437</v>
      </c>
      <c r="BC488" s="244"/>
      <c r="BD488" s="244"/>
      <c r="BE488" s="244"/>
      <c r="BF488" s="244"/>
      <c r="BG488" s="244"/>
      <c r="BH488" s="257">
        <f t="shared" si="1133"/>
        <v>84.579364598993422</v>
      </c>
      <c r="BI488" s="230">
        <f t="shared" si="1133"/>
        <v>60.213100541582953</v>
      </c>
      <c r="BJ488" s="230">
        <f t="shared" si="1133"/>
        <v>80.61277813342852</v>
      </c>
      <c r="BK488" s="230">
        <f t="shared" si="1133"/>
        <v>51.803260322019696</v>
      </c>
      <c r="BL488" s="244">
        <f t="shared" si="1133"/>
        <v>51.760708067427046</v>
      </c>
      <c r="BM488" s="230">
        <f t="shared" si="1133"/>
        <v>58.761193659956028</v>
      </c>
      <c r="BN488" s="1225">
        <f t="shared" si="1133"/>
        <v>69.216381394237587</v>
      </c>
      <c r="BO488" s="857"/>
      <c r="BP488" s="857"/>
      <c r="BQ488" s="857"/>
      <c r="BR488" s="857"/>
      <c r="BS488" s="1172"/>
      <c r="BT488" s="857"/>
      <c r="BU488" s="857"/>
      <c r="BV488" s="857"/>
      <c r="BW488" s="857"/>
      <c r="BX488" s="857"/>
      <c r="BY488" s="939">
        <f t="shared" si="1134"/>
        <v>122.30040883831791</v>
      </c>
      <c r="BZ488" s="244">
        <f t="shared" si="1134"/>
        <v>113.74542881936783</v>
      </c>
      <c r="CA488" s="244">
        <f t="shared" si="1134"/>
        <v>86.70892915671584</v>
      </c>
      <c r="CB488" s="244">
        <f t="shared" si="1134"/>
        <v>49.854956965754333</v>
      </c>
      <c r="CC488" s="1071">
        <f t="shared" si="1134"/>
        <v>117.20373189963559</v>
      </c>
      <c r="CD488" s="244"/>
      <c r="CE488" s="244"/>
      <c r="CF488" s="244"/>
      <c r="CG488" s="244"/>
      <c r="CH488" s="244"/>
      <c r="CI488" s="244"/>
      <c r="CJ488" s="244"/>
      <c r="CK488" s="544">
        <f t="shared" si="1135"/>
        <v>12.925415477597868</v>
      </c>
      <c r="CL488" s="244">
        <f t="shared" si="1135"/>
        <v>69.775602878633123</v>
      </c>
      <c r="CM488" s="244">
        <f t="shared" si="1135"/>
        <v>31.738310479271014</v>
      </c>
      <c r="CN488" s="244">
        <f t="shared" si="1135"/>
        <v>4.8850136321625515</v>
      </c>
      <c r="CO488" s="1071">
        <f t="shared" si="1135"/>
        <v>8.8692361105260904</v>
      </c>
      <c r="CP488" s="244"/>
      <c r="CQ488" s="244"/>
      <c r="CR488" s="244"/>
      <c r="CS488" s="244"/>
      <c r="CT488" s="244"/>
      <c r="CU488" s="544">
        <f t="shared" si="1063"/>
        <v>987.3237069948101</v>
      </c>
      <c r="CV488" s="244">
        <f t="shared" si="1063"/>
        <v>141.04184302745571</v>
      </c>
      <c r="CW488" s="244">
        <f t="shared" si="1063"/>
        <v>801.63169286029574</v>
      </c>
      <c r="CX488" s="1071">
        <f t="shared" si="1063"/>
        <v>194.47856358458435</v>
      </c>
      <c r="DD488" s="978"/>
      <c r="DE488" s="338"/>
      <c r="DF488" s="857"/>
      <c r="DG488" s="857"/>
      <c r="DH488" s="857"/>
      <c r="DI488" s="857"/>
      <c r="DJ488" s="857"/>
      <c r="DK488" s="857"/>
      <c r="DL488" s="1119"/>
      <c r="DM488" s="857"/>
      <c r="DN488" s="857"/>
      <c r="DO488" s="857"/>
      <c r="DP488" s="857"/>
      <c r="DQ488" s="857"/>
      <c r="DR488" s="1005"/>
      <c r="DS488" s="857"/>
      <c r="DT488" s="857"/>
      <c r="DU488" s="857"/>
      <c r="DV488" s="857"/>
      <c r="DW488" s="857"/>
      <c r="DX488" s="1119"/>
      <c r="DY488" s="857"/>
      <c r="DZ488" s="857"/>
      <c r="EA488" s="857"/>
      <c r="EB488" s="857"/>
      <c r="EC488" s="857"/>
      <c r="ED488" s="544">
        <f t="shared" ref="ED488" si="1146">IF(OR(ED384="",ED384&lt;0),0,ED384*(ED$210/ED$211)*(1000*ED$60/ED$209)/ED$7)</f>
        <v>32.753602386110281</v>
      </c>
      <c r="EE488" s="857"/>
      <c r="EF488" s="857"/>
      <c r="EG488" s="857"/>
      <c r="EH488" s="857"/>
      <c r="EI488" s="857"/>
      <c r="EJ488" s="857"/>
      <c r="EK488" s="857"/>
      <c r="EL488" s="1119"/>
      <c r="EM488" s="857"/>
      <c r="EN488" s="857"/>
      <c r="ER488" s="1253"/>
      <c r="ES488" s="544">
        <f t="shared" ref="ES488:EU488" si="1147">IF(OR(ES384="",ES384&lt;0),0,ES384*(ES$210/ES$211)*(1000*ES$60/ES$209)/ES$7)</f>
        <v>3.4680930814856921</v>
      </c>
      <c r="ET488" s="244">
        <f t="shared" si="1147"/>
        <v>6.0329662615097854</v>
      </c>
      <c r="EU488" s="244">
        <f t="shared" si="1147"/>
        <v>2.0081771498688621</v>
      </c>
      <c r="EV488" s="244"/>
      <c r="EW488" s="1131" t="str">
        <f t="shared" si="1048"/>
        <v/>
      </c>
      <c r="EX488" s="66" t="s">
        <v>707</v>
      </c>
      <c r="EY488" s="244">
        <f t="shared" ref="EY488:HH488" si="1148">IF(OR(EY384="",EY384&lt;0),0,EY384*(EY$210/EY$211)*(1000*EY$60/EY$209)/EY$7)</f>
        <v>21.754971348637341</v>
      </c>
      <c r="EZ488" s="244">
        <f t="shared" si="1148"/>
        <v>30.835900599541024</v>
      </c>
      <c r="FA488" s="244">
        <f t="shared" si="1148"/>
        <v>29.721187698465361</v>
      </c>
      <c r="FB488" s="244">
        <f t="shared" si="1148"/>
        <v>16.980830837675676</v>
      </c>
      <c r="FC488" s="244">
        <f t="shared" si="1148"/>
        <v>17.979008840217062</v>
      </c>
      <c r="FD488" s="244">
        <f t="shared" si="1148"/>
        <v>51.963401842133237</v>
      </c>
      <c r="FE488" s="244">
        <f t="shared" si="1148"/>
        <v>1.9177123837844483</v>
      </c>
      <c r="FF488" s="244">
        <f t="shared" si="1148"/>
        <v>88.292895994503411</v>
      </c>
      <c r="FG488" s="244">
        <f t="shared" si="1148"/>
        <v>66.621034262150545</v>
      </c>
      <c r="FH488" s="244">
        <f t="shared" si="1148"/>
        <v>52.399228518371558</v>
      </c>
      <c r="FI488" s="244">
        <f t="shared" si="1148"/>
        <v>32.728288794389634</v>
      </c>
      <c r="FJ488" s="244">
        <f t="shared" si="1148"/>
        <v>45.697032124317182</v>
      </c>
      <c r="FK488" s="244">
        <f t="shared" si="1148"/>
        <v>43.685442523600649</v>
      </c>
      <c r="FL488" s="244">
        <f t="shared" si="1148"/>
        <v>27.541517039825393</v>
      </c>
      <c r="FM488" s="244">
        <f t="shared" si="1148"/>
        <v>41.027650591843475</v>
      </c>
      <c r="FN488" s="244">
        <f t="shared" si="1148"/>
        <v>37.389837498640581</v>
      </c>
      <c r="FO488" s="244">
        <f t="shared" si="1148"/>
        <v>45.697361179746878</v>
      </c>
      <c r="FP488" s="244">
        <f t="shared" ref="FP488:FQ488" si="1149">IF(OR(FP384="",FP384&lt;0),0,FP384*(FP$210/FP$211)*(1000*FP$60/FP$209)/FP$7)</f>
        <v>0</v>
      </c>
      <c r="FQ488" s="1390">
        <f t="shared" si="1149"/>
        <v>0</v>
      </c>
      <c r="FR488" s="693">
        <f t="shared" ref="FR488:GL488" si="1150">IF(OR(FR384="",FR384&lt;0),0,FR384*(FR$210/FR$211)*(1000*FR$60/FR$209)/FR$7)</f>
        <v>0.90482262156592697</v>
      </c>
      <c r="FS488" s="693">
        <f t="shared" si="1150"/>
        <v>2.0222196566010915</v>
      </c>
      <c r="FT488" s="693">
        <f t="shared" si="1150"/>
        <v>3.1185569862400992</v>
      </c>
      <c r="FU488" s="693">
        <f t="shared" si="1150"/>
        <v>2.933248269503268</v>
      </c>
      <c r="FV488" s="693">
        <f t="shared" si="1150"/>
        <v>0</v>
      </c>
      <c r="FW488" s="693">
        <f t="shared" si="1150"/>
        <v>0.5608225734692377</v>
      </c>
      <c r="FX488" s="693">
        <f t="shared" si="1150"/>
        <v>13.403457721176364</v>
      </c>
      <c r="FY488" s="693">
        <f t="shared" si="1150"/>
        <v>0.68165696246734475</v>
      </c>
      <c r="FZ488" s="693">
        <f t="shared" si="1150"/>
        <v>6.0673022201609452</v>
      </c>
      <c r="GA488" s="693">
        <f t="shared" si="1150"/>
        <v>0.50838617602934288</v>
      </c>
      <c r="GB488" s="693">
        <f t="shared" si="1150"/>
        <v>2.2263101880060434</v>
      </c>
      <c r="GC488" s="693">
        <f t="shared" si="1150"/>
        <v>43.657175923570861</v>
      </c>
      <c r="GD488" s="693">
        <f t="shared" si="1150"/>
        <v>31.59246525801138</v>
      </c>
      <c r="GE488" s="693">
        <f t="shared" si="1150"/>
        <v>15.273038914781319</v>
      </c>
      <c r="GF488" s="693">
        <f t="shared" si="1150"/>
        <v>4.9270492341656773</v>
      </c>
      <c r="GG488" s="693">
        <f t="shared" si="1150"/>
        <v>10.361476848364521</v>
      </c>
      <c r="GH488" s="693">
        <f t="shared" si="1150"/>
        <v>5.7655312425326422</v>
      </c>
      <c r="GI488" s="693">
        <f t="shared" si="1150"/>
        <v>9.7565002077223184</v>
      </c>
      <c r="GJ488" s="693">
        <f t="shared" si="1150"/>
        <v>0.60709610099003097</v>
      </c>
      <c r="GK488" s="693">
        <f t="shared" si="1150"/>
        <v>0.37202550009070978</v>
      </c>
      <c r="GL488" s="693">
        <f t="shared" si="1150"/>
        <v>0.43185894712850076</v>
      </c>
      <c r="GM488" s="544">
        <f t="shared" si="1148"/>
        <v>0.8820971549688239</v>
      </c>
      <c r="GN488" s="244">
        <f t="shared" si="1148"/>
        <v>2.2043724488777299</v>
      </c>
      <c r="GO488" s="244">
        <f t="shared" si="1148"/>
        <v>0.86999732274565555</v>
      </c>
      <c r="GP488" s="244">
        <f t="shared" si="1148"/>
        <v>2.2861702961521844</v>
      </c>
      <c r="GQ488" s="244">
        <f t="shared" si="1148"/>
        <v>2.5185493882612087</v>
      </c>
      <c r="GR488" s="244">
        <f t="shared" si="1148"/>
        <v>1.7657737173377857</v>
      </c>
      <c r="GS488" s="244">
        <f t="shared" si="1148"/>
        <v>4.4810826764004297</v>
      </c>
      <c r="GT488" s="244">
        <f t="shared" si="1148"/>
        <v>1.3894976000564079</v>
      </c>
      <c r="GU488" s="244">
        <f t="shared" si="1148"/>
        <v>3.577465400004304</v>
      </c>
      <c r="GV488" s="244">
        <f t="shared" si="1148"/>
        <v>2.7285428189687035</v>
      </c>
      <c r="GW488" s="244">
        <f t="shared" si="1148"/>
        <v>0.98852957119783236</v>
      </c>
      <c r="GX488" s="244">
        <f t="shared" si="1148"/>
        <v>1.6170205707479026</v>
      </c>
      <c r="GY488" s="244">
        <f t="shared" si="1148"/>
        <v>3.2044538883798537</v>
      </c>
      <c r="GZ488" s="244" t="e">
        <f t="shared" si="1148"/>
        <v>#DIV/0!</v>
      </c>
      <c r="HA488" s="244">
        <f t="shared" si="1148"/>
        <v>1.5305509868594303</v>
      </c>
      <c r="HB488" s="244">
        <f t="shared" si="1148"/>
        <v>1.0121739473843896</v>
      </c>
      <c r="HC488" s="244">
        <f t="shared" si="1148"/>
        <v>1.9098476626320515</v>
      </c>
      <c r="HD488" s="244">
        <f t="shared" si="1148"/>
        <v>2.1949150802892792</v>
      </c>
      <c r="HE488" s="244">
        <f t="shared" si="1148"/>
        <v>0.8270365390517892</v>
      </c>
      <c r="HF488" s="244">
        <f t="shared" si="1148"/>
        <v>0.34553879257958442</v>
      </c>
      <c r="HG488" s="244" t="e">
        <f t="shared" si="1148"/>
        <v>#DIV/0!</v>
      </c>
      <c r="HH488" s="244" t="e">
        <f t="shared" si="1148"/>
        <v>#DIV/0!</v>
      </c>
      <c r="HI488" s="693">
        <f t="shared" si="1062"/>
        <v>1.7740501378681277</v>
      </c>
    </row>
    <row r="489" spans="1:217" s="60" customFormat="1" x14ac:dyDescent="0.25">
      <c r="A489" s="66" t="s">
        <v>708</v>
      </c>
      <c r="B489" s="580"/>
      <c r="C489" s="939">
        <f t="shared" si="1052"/>
        <v>64.08995884912099</v>
      </c>
      <c r="D489" s="244">
        <f t="shared" si="1119"/>
        <v>74.29132044996895</v>
      </c>
      <c r="E489" s="244">
        <f t="shared" si="1119"/>
        <v>127.97797584520582</v>
      </c>
      <c r="F489" s="244">
        <f t="shared" si="1119"/>
        <v>46.443764881520515</v>
      </c>
      <c r="G489" s="244">
        <f t="shared" si="1119"/>
        <v>18.537465831670346</v>
      </c>
      <c r="H489" s="244">
        <f t="shared" si="1119"/>
        <v>53.409995774051616</v>
      </c>
      <c r="I489" s="246">
        <f t="shared" si="1119"/>
        <v>35.836621417034465</v>
      </c>
      <c r="J489" s="246">
        <f t="shared" si="1119"/>
        <v>23.268394044528456</v>
      </c>
      <c r="K489" s="246">
        <f t="shared" si="1119"/>
        <v>81.416339573577275</v>
      </c>
      <c r="L489" s="246">
        <f t="shared" si="1119"/>
        <v>110.71877640022834</v>
      </c>
      <c r="M489" s="244">
        <f t="shared" si="1119"/>
        <v>72.787257746253701</v>
      </c>
      <c r="N489" s="244">
        <f t="shared" si="1119"/>
        <v>31.271281098407474</v>
      </c>
      <c r="O489" s="244">
        <f t="shared" si="1119"/>
        <v>30.211642995485416</v>
      </c>
      <c r="P489" s="244">
        <f t="shared" si="1119"/>
        <v>55.555542977805928</v>
      </c>
      <c r="Q489" s="244">
        <f t="shared" si="1119"/>
        <v>45.192905558359115</v>
      </c>
      <c r="R489" s="244">
        <f t="shared" si="1119"/>
        <v>53.355370300554874</v>
      </c>
      <c r="S489" s="244">
        <f t="shared" si="1130"/>
        <v>202.3704285786057</v>
      </c>
      <c r="T489" s="1071">
        <f t="shared" si="1130"/>
        <v>144.41917473634217</v>
      </c>
      <c r="U489" s="244"/>
      <c r="V489" s="244"/>
      <c r="W489" s="244"/>
      <c r="X489" s="244"/>
      <c r="Y489" s="244"/>
      <c r="AF489" s="246"/>
      <c r="AG489" s="246"/>
      <c r="AH489" s="246"/>
      <c r="AI489" s="522">
        <f t="shared" si="1131"/>
        <v>94.189452059490705</v>
      </c>
      <c r="AJ489" s="246">
        <f t="shared" si="1131"/>
        <v>17.117062146862587</v>
      </c>
      <c r="AK489" s="246">
        <f t="shared" si="1131"/>
        <v>83.908349357202965</v>
      </c>
      <c r="AL489" s="246">
        <f t="shared" si="1131"/>
        <v>120.06351923308115</v>
      </c>
      <c r="AM489" s="246">
        <f t="shared" si="1131"/>
        <v>17.061864644448026</v>
      </c>
      <c r="AN489" s="1073">
        <f t="shared" si="1131"/>
        <v>119.11844253176916</v>
      </c>
      <c r="AO489" s="246"/>
      <c r="AP489" s="246"/>
      <c r="AQ489" s="246"/>
      <c r="AR489" s="246"/>
      <c r="AS489" s="246"/>
      <c r="AT489" s="522">
        <f t="shared" si="1132"/>
        <v>66.668398621215204</v>
      </c>
      <c r="AU489" s="246">
        <f t="shared" si="1132"/>
        <v>69.875410793860496</v>
      </c>
      <c r="AV489" s="246">
        <f t="shared" si="1132"/>
        <v>11.606522496796332</v>
      </c>
      <c r="AW489" s="244">
        <f t="shared" si="1132"/>
        <v>10.262954990629723</v>
      </c>
      <c r="AX489" s="244">
        <f t="shared" si="1132"/>
        <v>10.149305178151755</v>
      </c>
      <c r="AY489" s="244">
        <f t="shared" si="1132"/>
        <v>16.738804568097699</v>
      </c>
      <c r="AZ489" s="244">
        <f t="shared" si="1132"/>
        <v>13.460571248438024</v>
      </c>
      <c r="BA489" s="244">
        <f t="shared" si="1132"/>
        <v>20.517927448839124</v>
      </c>
      <c r="BB489" s="1071">
        <f t="shared" si="1132"/>
        <v>36.579547764422038</v>
      </c>
      <c r="BC489" s="244"/>
      <c r="BD489" s="244"/>
      <c r="BE489" s="244"/>
      <c r="BF489" s="244"/>
      <c r="BG489" s="244"/>
      <c r="BH489" s="257">
        <f t="shared" si="1133"/>
        <v>18.662850563686103</v>
      </c>
      <c r="BI489" s="230">
        <f t="shared" si="1133"/>
        <v>23.314398641336457</v>
      </c>
      <c r="BJ489" s="230">
        <f t="shared" si="1133"/>
        <v>27.176227121398146</v>
      </c>
      <c r="BK489" s="230">
        <f t="shared" si="1133"/>
        <v>18.056929398996758</v>
      </c>
      <c r="BL489" s="244">
        <f t="shared" si="1133"/>
        <v>73.15019483948987</v>
      </c>
      <c r="BM489" s="230">
        <f t="shared" si="1133"/>
        <v>19.725594704222491</v>
      </c>
      <c r="BN489" s="1225">
        <f t="shared" si="1133"/>
        <v>27.654901549587233</v>
      </c>
      <c r="BO489" s="857"/>
      <c r="BP489" s="857"/>
      <c r="BQ489" s="857"/>
      <c r="BR489" s="857"/>
      <c r="BS489" s="1172"/>
      <c r="BT489" s="857"/>
      <c r="BU489" s="857"/>
      <c r="BV489" s="857"/>
      <c r="BW489" s="857"/>
      <c r="BX489" s="857"/>
      <c r="BY489" s="939">
        <f t="shared" si="1134"/>
        <v>103.42038939934415</v>
      </c>
      <c r="BZ489" s="244">
        <f t="shared" si="1134"/>
        <v>96.310802315778972</v>
      </c>
      <c r="CA489" s="244">
        <f t="shared" si="1134"/>
        <v>94.01497075020923</v>
      </c>
      <c r="CB489" s="244">
        <f t="shared" si="1134"/>
        <v>48.895625969850911</v>
      </c>
      <c r="CC489" s="1071">
        <f t="shared" si="1134"/>
        <v>78.520653939272293</v>
      </c>
      <c r="CD489" s="244"/>
      <c r="CE489" s="244"/>
      <c r="CF489" s="244"/>
      <c r="CG489" s="244"/>
      <c r="CH489" s="244"/>
      <c r="CI489" s="244"/>
      <c r="CJ489" s="244"/>
      <c r="CK489" s="544">
        <f t="shared" si="1135"/>
        <v>4.4056834740500515</v>
      </c>
      <c r="CL489" s="244">
        <f t="shared" si="1135"/>
        <v>6.2546572730883421</v>
      </c>
      <c r="CM489" s="244">
        <f t="shared" si="1135"/>
        <v>14.324681649892931</v>
      </c>
      <c r="CN489" s="244">
        <f t="shared" si="1135"/>
        <v>1.9212632069720037</v>
      </c>
      <c r="CO489" s="1071">
        <f t="shared" si="1135"/>
        <v>6.290979966551812</v>
      </c>
      <c r="CP489" s="244"/>
      <c r="CQ489" s="244"/>
      <c r="CR489" s="244"/>
      <c r="CS489" s="244"/>
      <c r="CT489" s="244"/>
      <c r="CU489" s="544">
        <f t="shared" si="1063"/>
        <v>220.70506902387362</v>
      </c>
      <c r="CV489" s="244">
        <f t="shared" si="1063"/>
        <v>34.912677905137016</v>
      </c>
      <c r="CW489" s="244">
        <f t="shared" si="1063"/>
        <v>120.40928724782958</v>
      </c>
      <c r="CX489" s="1071">
        <f t="shared" si="1063"/>
        <v>11.73747860134306</v>
      </c>
      <c r="DD489" s="978"/>
      <c r="DE489" s="870"/>
      <c r="DF489" s="870"/>
      <c r="DG489" s="870"/>
      <c r="DH489" s="870"/>
      <c r="DI489" s="870"/>
      <c r="DJ489" s="870"/>
      <c r="DK489" s="870"/>
      <c r="DL489" s="1119"/>
      <c r="DM489" s="857"/>
      <c r="DN489" s="857"/>
      <c r="DO489" s="857"/>
      <c r="DP489" s="857"/>
      <c r="DQ489" s="857"/>
      <c r="DR489" s="1005"/>
      <c r="DS489" s="857"/>
      <c r="DT489" s="857"/>
      <c r="DU489" s="857"/>
      <c r="DV489" s="857"/>
      <c r="DW489" s="857"/>
      <c r="DX489" s="1119"/>
      <c r="DY489" s="857"/>
      <c r="DZ489" s="857"/>
      <c r="EA489" s="857"/>
      <c r="EB489" s="857"/>
      <c r="EC489" s="857"/>
      <c r="ED489" s="544">
        <f t="shared" ref="ED489" si="1151">IF(OR(ED385="",ED385&lt;0),0,ED385*(ED$210/ED$211)*(1000*ED$60/ED$209)/ED$7)</f>
        <v>46.103756585751242</v>
      </c>
      <c r="EE489" s="857"/>
      <c r="EF489" s="857"/>
      <c r="EG489" s="857"/>
      <c r="EH489" s="857"/>
      <c r="EI489" s="857"/>
      <c r="EJ489" s="857"/>
      <c r="EK489" s="857"/>
      <c r="EL489" s="1119"/>
      <c r="EM489" s="857"/>
      <c r="EN489" s="857"/>
      <c r="ER489" s="1253"/>
      <c r="ES489" s="544">
        <f t="shared" ref="ES489:EU489" si="1152">IF(OR(ES385="",ES385&lt;0),0,ES385*(ES$210/ES$211)*(1000*ES$60/ES$209)/ES$7)</f>
        <v>0.95671164940464748</v>
      </c>
      <c r="ET489" s="244">
        <f t="shared" si="1152"/>
        <v>2.4146969936478277</v>
      </c>
      <c r="EU489" s="244">
        <f t="shared" si="1152"/>
        <v>0.7939953904257685</v>
      </c>
      <c r="EV489" s="244"/>
      <c r="EW489" s="1131" t="str">
        <f t="shared" si="1048"/>
        <v/>
      </c>
      <c r="EX489" s="66" t="s">
        <v>708</v>
      </c>
      <c r="EY489" s="244">
        <f t="shared" ref="EY489:HH489" si="1153">IF(OR(EY385="",EY385&lt;0),0,EY385*(EY$210/EY$211)*(1000*EY$60/EY$209)/EY$7)</f>
        <v>5.8914860708118351</v>
      </c>
      <c r="EZ489" s="244">
        <f t="shared" si="1153"/>
        <v>12.344398308195702</v>
      </c>
      <c r="FA489" s="244">
        <f t="shared" si="1153"/>
        <v>9.9337163699751549</v>
      </c>
      <c r="FB489" s="244">
        <f t="shared" si="1153"/>
        <v>5.4678425866505984</v>
      </c>
      <c r="FC489" s="244">
        <f t="shared" si="1153"/>
        <v>6.0491087896498108</v>
      </c>
      <c r="FD489" s="244">
        <f t="shared" si="1153"/>
        <v>16.305501799455239</v>
      </c>
      <c r="FE489" s="244">
        <f t="shared" si="1153"/>
        <v>0.41437184941913507</v>
      </c>
      <c r="FF489" s="244">
        <f t="shared" si="1153"/>
        <v>30.415375192771357</v>
      </c>
      <c r="FG489" s="244">
        <f t="shared" si="1153"/>
        <v>24.889819416016099</v>
      </c>
      <c r="FH489" s="244">
        <f t="shared" si="1153"/>
        <v>20.085410958849653</v>
      </c>
      <c r="FI489" s="244">
        <f t="shared" si="1153"/>
        <v>9.5704286920685639</v>
      </c>
      <c r="FJ489" s="244">
        <f t="shared" si="1153"/>
        <v>16.118412690193324</v>
      </c>
      <c r="FK489" s="244">
        <f t="shared" si="1153"/>
        <v>14.310112887318633</v>
      </c>
      <c r="FL489" s="244">
        <f t="shared" si="1153"/>
        <v>7.7480989830506077</v>
      </c>
      <c r="FM489" s="244">
        <f t="shared" si="1153"/>
        <v>13.095904711148417</v>
      </c>
      <c r="FN489" s="244">
        <f t="shared" si="1153"/>
        <v>9.2667753038970577</v>
      </c>
      <c r="FO489" s="244">
        <f t="shared" si="1153"/>
        <v>15.854665233079466</v>
      </c>
      <c r="FP489" s="244">
        <f t="shared" ref="FP489:FQ489" si="1154">IF(OR(FP385="",FP385&lt;0),0,FP385*(FP$210/FP$211)*(1000*FP$60/FP$209)/FP$7)</f>
        <v>0</v>
      </c>
      <c r="FQ489" s="1390">
        <f t="shared" si="1154"/>
        <v>0</v>
      </c>
      <c r="FR489" s="693">
        <f t="shared" ref="FR489:GL489" si="1155">IF(OR(FR385="",FR385&lt;0),0,FR385*(FR$210/FR$211)*(1000*FR$60/FR$209)/FR$7)</f>
        <v>0.87739846998706983</v>
      </c>
      <c r="FS489" s="693">
        <f t="shared" si="1155"/>
        <v>1.296248496254103</v>
      </c>
      <c r="FT489" s="693">
        <f t="shared" si="1155"/>
        <v>1.881407656266582</v>
      </c>
      <c r="FU489" s="693">
        <f t="shared" si="1155"/>
        <v>1.7804494912199771</v>
      </c>
      <c r="FV489" s="693">
        <f t="shared" si="1155"/>
        <v>0</v>
      </c>
      <c r="FW489" s="693">
        <f t="shared" si="1155"/>
        <v>0.32430739178200307</v>
      </c>
      <c r="FX489" s="693">
        <f t="shared" si="1155"/>
        <v>6.286736893640807</v>
      </c>
      <c r="FY489" s="693">
        <f t="shared" si="1155"/>
        <v>0.63546526293219963</v>
      </c>
      <c r="FZ489" s="693">
        <f t="shared" si="1155"/>
        <v>2.7034049522651444</v>
      </c>
      <c r="GA489" s="693">
        <f t="shared" si="1155"/>
        <v>0.29077814161192883</v>
      </c>
      <c r="GB489" s="693">
        <f t="shared" si="1155"/>
        <v>1.5019254522740682</v>
      </c>
      <c r="GC489" s="693">
        <f t="shared" si="1155"/>
        <v>23.624138601398876</v>
      </c>
      <c r="GD489" s="693">
        <f t="shared" si="1155"/>
        <v>18.093183737900443</v>
      </c>
      <c r="GE489" s="693">
        <f t="shared" si="1155"/>
        <v>8.3534817345905452</v>
      </c>
      <c r="GF489" s="693">
        <f t="shared" si="1155"/>
        <v>1.7723125743306123</v>
      </c>
      <c r="GG489" s="693">
        <f t="shared" si="1155"/>
        <v>4.0259021929082968</v>
      </c>
      <c r="GH489" s="693">
        <f t="shared" si="1155"/>
        <v>2.3610367574486686</v>
      </c>
      <c r="GI489" s="693">
        <f t="shared" si="1155"/>
        <v>5.0648778369188525</v>
      </c>
      <c r="GJ489" s="693">
        <f t="shared" si="1155"/>
        <v>0.35328393859273882</v>
      </c>
      <c r="GK489" s="693">
        <f t="shared" si="1155"/>
        <v>0.35613512698180999</v>
      </c>
      <c r="GL489" s="693">
        <f t="shared" si="1155"/>
        <v>0.40218632507976632</v>
      </c>
      <c r="GM489" s="544">
        <f t="shared" si="1153"/>
        <v>0.46639447138836071</v>
      </c>
      <c r="GN489" s="244">
        <f t="shared" si="1153"/>
        <v>1.2173530936133778</v>
      </c>
      <c r="GO489" s="244">
        <f t="shared" si="1153"/>
        <v>0.41782603126337525</v>
      </c>
      <c r="GP489" s="244">
        <f t="shared" si="1153"/>
        <v>1.0802068152932767</v>
      </c>
      <c r="GQ489" s="244">
        <f t="shared" si="1153"/>
        <v>1.3824649047826054</v>
      </c>
      <c r="GR489" s="244">
        <f t="shared" si="1153"/>
        <v>1.0260265691452535</v>
      </c>
      <c r="GS489" s="244">
        <f t="shared" si="1153"/>
        <v>2.5186071483141386</v>
      </c>
      <c r="GT489" s="244">
        <f t="shared" si="1153"/>
        <v>0.63245718218956015</v>
      </c>
      <c r="GU489" s="244">
        <f t="shared" si="1153"/>
        <v>1.652479074488084</v>
      </c>
      <c r="GV489" s="244">
        <f t="shared" si="1153"/>
        <v>1.4471087453570477</v>
      </c>
      <c r="GW489" s="244">
        <f t="shared" si="1153"/>
        <v>0.6398433076736656</v>
      </c>
      <c r="GX489" s="244">
        <f t="shared" si="1153"/>
        <v>0.92114023242350385</v>
      </c>
      <c r="GY489" s="244">
        <f t="shared" si="1153"/>
        <v>1.6329024967675589</v>
      </c>
      <c r="GZ489" s="244" t="e">
        <f t="shared" si="1153"/>
        <v>#DIV/0!</v>
      </c>
      <c r="HA489" s="244">
        <f t="shared" si="1153"/>
        <v>0.75957821543724013</v>
      </c>
      <c r="HB489" s="244">
        <f t="shared" si="1153"/>
        <v>0.39199954612876253</v>
      </c>
      <c r="HC489" s="244">
        <f t="shared" si="1153"/>
        <v>0.95801035958202463</v>
      </c>
      <c r="HD489" s="244">
        <f t="shared" si="1153"/>
        <v>1.0146197056321373</v>
      </c>
      <c r="HE489" s="244">
        <f t="shared" si="1153"/>
        <v>0.47382747661577507</v>
      </c>
      <c r="HF489" s="244">
        <f t="shared" si="1153"/>
        <v>0.18659978178086878</v>
      </c>
      <c r="HG489" s="244" t="e">
        <f t="shared" si="1153"/>
        <v>#DIV/0!</v>
      </c>
      <c r="HH489" s="244" t="e">
        <f t="shared" si="1153"/>
        <v>#DIV/0!</v>
      </c>
      <c r="HI489" s="693">
        <f t="shared" si="1062"/>
        <v>1.5127723480449573</v>
      </c>
    </row>
    <row r="490" spans="1:217" s="60" customFormat="1" x14ac:dyDescent="0.25">
      <c r="A490" s="66" t="s">
        <v>709</v>
      </c>
      <c r="B490" s="234"/>
      <c r="C490" s="939">
        <f t="shared" si="1052"/>
        <v>1090.1921982062809</v>
      </c>
      <c r="D490" s="244">
        <f t="shared" si="1119"/>
        <v>792.12166489952324</v>
      </c>
      <c r="E490" s="244">
        <f t="shared" si="1119"/>
        <v>416.10705502193321</v>
      </c>
      <c r="F490" s="244">
        <f t="shared" si="1119"/>
        <v>430.05662901769858</v>
      </c>
      <c r="G490" s="244">
        <f t="shared" si="1119"/>
        <v>159.53550713714921</v>
      </c>
      <c r="H490" s="244">
        <f t="shared" si="1119"/>
        <v>539.60266027244404</v>
      </c>
      <c r="I490" s="246">
        <f t="shared" si="1119"/>
        <v>674.87050036067319</v>
      </c>
      <c r="J490" s="246">
        <f t="shared" si="1119"/>
        <v>624.03419757772019</v>
      </c>
      <c r="K490" s="246">
        <f t="shared" si="1119"/>
        <v>348.87820032095232</v>
      </c>
      <c r="L490" s="246">
        <f t="shared" si="1119"/>
        <v>536.31525086733325</v>
      </c>
      <c r="M490" s="244">
        <f t="shared" si="1119"/>
        <v>474.6453964321513</v>
      </c>
      <c r="N490" s="244">
        <f t="shared" si="1119"/>
        <v>579.60464263421125</v>
      </c>
      <c r="O490" s="244">
        <f t="shared" si="1119"/>
        <v>773.90465207504349</v>
      </c>
      <c r="P490" s="244">
        <f t="shared" si="1119"/>
        <v>405.60992311182389</v>
      </c>
      <c r="Q490" s="244">
        <f t="shared" si="1119"/>
        <v>772.34187122696596</v>
      </c>
      <c r="R490" s="244">
        <f t="shared" si="1119"/>
        <v>514.95965792499351</v>
      </c>
      <c r="S490" s="244">
        <f t="shared" si="1130"/>
        <v>371.13742849396698</v>
      </c>
      <c r="T490" s="1071">
        <f t="shared" si="1130"/>
        <v>361.36790810726865</v>
      </c>
      <c r="U490" s="244"/>
      <c r="V490" s="244"/>
      <c r="W490" s="244"/>
      <c r="X490" s="244"/>
      <c r="Y490" s="244"/>
      <c r="AF490" s="246"/>
      <c r="AG490" s="246"/>
      <c r="AH490" s="246"/>
      <c r="AI490" s="522">
        <f t="shared" si="1131"/>
        <v>419.50584138950774</v>
      </c>
      <c r="AJ490" s="246">
        <f t="shared" si="1131"/>
        <v>2094.5824740714825</v>
      </c>
      <c r="AK490" s="246">
        <f t="shared" si="1131"/>
        <v>284.35798900534064</v>
      </c>
      <c r="AL490" s="246">
        <f t="shared" si="1131"/>
        <v>320.68793821529027</v>
      </c>
      <c r="AM490" s="246">
        <f t="shared" si="1131"/>
        <v>2946.8350789596639</v>
      </c>
      <c r="AN490" s="1073">
        <f t="shared" si="1131"/>
        <v>306.70612473512494</v>
      </c>
      <c r="AO490" s="246"/>
      <c r="AP490" s="246"/>
      <c r="AQ490" s="246"/>
      <c r="AR490" s="246"/>
      <c r="AS490" s="246"/>
      <c r="AT490" s="522">
        <f t="shared" si="1132"/>
        <v>321.79105706860656</v>
      </c>
      <c r="AU490" s="246">
        <f t="shared" si="1132"/>
        <v>225.61742049350488</v>
      </c>
      <c r="AV490" s="246">
        <f t="shared" si="1132"/>
        <v>1185.174218723992</v>
      </c>
      <c r="AW490" s="244">
        <f t="shared" si="1132"/>
        <v>548.10560772661847</v>
      </c>
      <c r="AX490" s="244">
        <f t="shared" si="1132"/>
        <v>641.14149629431165</v>
      </c>
      <c r="AY490" s="244">
        <f t="shared" si="1132"/>
        <v>1254.3356264254558</v>
      </c>
      <c r="AZ490" s="244">
        <f t="shared" si="1132"/>
        <v>776.64078307983834</v>
      </c>
      <c r="BA490" s="244">
        <f t="shared" si="1132"/>
        <v>530.88449265173472</v>
      </c>
      <c r="BB490" s="1071">
        <f t="shared" si="1132"/>
        <v>293.35842926439989</v>
      </c>
      <c r="BC490" s="244"/>
      <c r="BD490" s="244"/>
      <c r="BE490" s="244"/>
      <c r="BF490" s="244"/>
      <c r="BG490" s="244"/>
      <c r="BH490" s="257">
        <f t="shared" si="1133"/>
        <v>440.9004099468047</v>
      </c>
      <c r="BI490" s="230">
        <f t="shared" si="1133"/>
        <v>385.89877633813842</v>
      </c>
      <c r="BJ490" s="230">
        <f t="shared" si="1133"/>
        <v>499.78895037373178</v>
      </c>
      <c r="BK490" s="230">
        <f t="shared" si="1133"/>
        <v>649.51808765481621</v>
      </c>
      <c r="BL490" s="244">
        <f t="shared" si="1133"/>
        <v>576.34648329297886</v>
      </c>
      <c r="BM490" s="230">
        <f t="shared" si="1133"/>
        <v>371.36767383568218</v>
      </c>
      <c r="BN490" s="1225">
        <f t="shared" si="1133"/>
        <v>390.03788697886984</v>
      </c>
      <c r="BO490" s="857"/>
      <c r="BP490" s="857"/>
      <c r="BQ490" s="857"/>
      <c r="BR490" s="857"/>
      <c r="BS490" s="1172"/>
      <c r="BT490" s="857"/>
      <c r="BU490" s="857"/>
      <c r="BV490" s="857"/>
      <c r="BW490" s="857"/>
      <c r="BX490" s="857"/>
      <c r="BY490" s="939">
        <f t="shared" si="1134"/>
        <v>506.67347615048254</v>
      </c>
      <c r="BZ490" s="244">
        <f t="shared" si="1134"/>
        <v>504.49261426940706</v>
      </c>
      <c r="CA490" s="244">
        <f t="shared" si="1134"/>
        <v>514.3768030062339</v>
      </c>
      <c r="CB490" s="244">
        <f t="shared" si="1134"/>
        <v>198.45330389891325</v>
      </c>
      <c r="CC490" s="1071">
        <f t="shared" si="1134"/>
        <v>460.13672486879449</v>
      </c>
      <c r="CD490" s="244"/>
      <c r="CE490" s="244"/>
      <c r="CF490" s="244"/>
      <c r="CG490" s="244"/>
      <c r="CH490" s="244"/>
      <c r="CI490" s="244"/>
      <c r="CJ490" s="244"/>
      <c r="CK490" s="544">
        <f t="shared" si="1135"/>
        <v>400.11252684826388</v>
      </c>
      <c r="CL490" s="244">
        <f t="shared" si="1135"/>
        <v>4183.8562844795233</v>
      </c>
      <c r="CM490" s="244">
        <f t="shared" si="1135"/>
        <v>607.22185839568601</v>
      </c>
      <c r="CN490" s="244">
        <f t="shared" si="1135"/>
        <v>773.41952862804339</v>
      </c>
      <c r="CO490" s="1071">
        <f t="shared" si="1135"/>
        <v>264.56238511317986</v>
      </c>
      <c r="CP490" s="244"/>
      <c r="CQ490" s="244"/>
      <c r="CR490" s="244"/>
      <c r="CS490" s="244"/>
      <c r="CT490" s="244"/>
      <c r="CU490" s="544">
        <f t="shared" si="1063"/>
        <v>3043.4526337331899</v>
      </c>
      <c r="CV490" s="244">
        <f t="shared" si="1063"/>
        <v>295.06243819150484</v>
      </c>
      <c r="CW490" s="244">
        <f t="shared" si="1063"/>
        <v>2417.6749896104302</v>
      </c>
      <c r="CX490" s="1071">
        <f t="shared" si="1063"/>
        <v>368.39197262151151</v>
      </c>
      <c r="DD490" s="978"/>
      <c r="DE490" s="870"/>
      <c r="DF490" s="870"/>
      <c r="DG490" s="870"/>
      <c r="DH490" s="870"/>
      <c r="DI490" s="870"/>
      <c r="DJ490" s="870"/>
      <c r="DK490" s="870"/>
      <c r="DL490" s="1119"/>
      <c r="DM490" s="857"/>
      <c r="DN490" s="857"/>
      <c r="DO490" s="857"/>
      <c r="DP490" s="857"/>
      <c r="DQ490" s="857"/>
      <c r="DR490" s="1005"/>
      <c r="DS490" s="857"/>
      <c r="DT490" s="857"/>
      <c r="DU490" s="857"/>
      <c r="DV490" s="857"/>
      <c r="DW490" s="857"/>
      <c r="DX490" s="1119"/>
      <c r="DY490" s="857"/>
      <c r="DZ490" s="857"/>
      <c r="EA490" s="857"/>
      <c r="EB490" s="857"/>
      <c r="EC490" s="857"/>
      <c r="ED490" s="544">
        <f t="shared" ref="ED490" si="1156">IF(OR(ED386="",ED386&lt;0),0,ED386*(ED$210/ED$211)*(1000*ED$60/ED$209)/ED$7)</f>
        <v>252.83351634322483</v>
      </c>
      <c r="EE490" s="857"/>
      <c r="EF490" s="857"/>
      <c r="EG490" s="857"/>
      <c r="EH490" s="857"/>
      <c r="EI490" s="857"/>
      <c r="EJ490" s="857"/>
      <c r="EK490" s="857"/>
      <c r="EL490" s="1119"/>
      <c r="EM490" s="857"/>
      <c r="EN490" s="857"/>
      <c r="ER490" s="1253"/>
      <c r="ES490" s="544">
        <f t="shared" ref="ES490:EU490" si="1157">IF(OR(ES386="",ES386&lt;0),0,ES386*(ES$210/ES$211)*(1000*ES$60/ES$209)/ES$7)</f>
        <v>38.842727948941331</v>
      </c>
      <c r="ET490" s="244">
        <f t="shared" si="1157"/>
        <v>45.447686324497205</v>
      </c>
      <c r="EU490" s="244">
        <f t="shared" si="1157"/>
        <v>22.850936374834451</v>
      </c>
      <c r="EV490" s="244"/>
      <c r="EW490" s="1131" t="str">
        <f t="shared" si="1048"/>
        <v/>
      </c>
      <c r="EX490" s="66" t="s">
        <v>709</v>
      </c>
      <c r="EY490" s="244">
        <f t="shared" ref="EY490:HH490" si="1158">IF(OR(EY386="",EY386&lt;0),0,EY386*(EY$210/EY$211)*(1000*EY$60/EY$209)/EY$7)</f>
        <v>55.236335398644478</v>
      </c>
      <c r="EZ490" s="244">
        <f t="shared" si="1158"/>
        <v>98.661133581284517</v>
      </c>
      <c r="FA490" s="244">
        <f t="shared" si="1158"/>
        <v>57.361820879430937</v>
      </c>
      <c r="FB490" s="244">
        <f t="shared" si="1158"/>
        <v>77.161516454342816</v>
      </c>
      <c r="FC490" s="244">
        <f t="shared" si="1158"/>
        <v>38.244955925791814</v>
      </c>
      <c r="FD490" s="244">
        <f t="shared" si="1158"/>
        <v>133.82400246320324</v>
      </c>
      <c r="FE490" s="244">
        <f t="shared" si="1158"/>
        <v>12.664604780917081</v>
      </c>
      <c r="FF490" s="244">
        <f t="shared" si="1158"/>
        <v>131.96849269146131</v>
      </c>
      <c r="FG490" s="244">
        <f t="shared" si="1158"/>
        <v>131.77106815641642</v>
      </c>
      <c r="FH490" s="244">
        <f t="shared" si="1158"/>
        <v>177.74164442391108</v>
      </c>
      <c r="FI490" s="244">
        <f t="shared" si="1158"/>
        <v>68.765669890710896</v>
      </c>
      <c r="FJ490" s="244">
        <f t="shared" si="1158"/>
        <v>83.098936594289881</v>
      </c>
      <c r="FK490" s="244">
        <f t="shared" si="1158"/>
        <v>84.080085670012537</v>
      </c>
      <c r="FL490" s="244">
        <f t="shared" si="1158"/>
        <v>48.747321348549058</v>
      </c>
      <c r="FM490" s="244">
        <f t="shared" si="1158"/>
        <v>72.020677848103091</v>
      </c>
      <c r="FN490" s="244">
        <f t="shared" si="1158"/>
        <v>100.74158153220681</v>
      </c>
      <c r="FO490" s="244">
        <f t="shared" si="1158"/>
        <v>97.948928629861314</v>
      </c>
      <c r="FP490" s="244">
        <f t="shared" ref="FP490:FQ490" si="1159">IF(OR(FP386="",FP386&lt;0),0,FP386*(FP$210/FP$211)*(1000*FP$60/FP$209)/FP$7)</f>
        <v>0</v>
      </c>
      <c r="FQ490" s="1390">
        <f t="shared" si="1159"/>
        <v>0</v>
      </c>
      <c r="FR490" s="693">
        <f t="shared" ref="FR490:GL490" si="1160">IF(OR(FR386="",FR386&lt;0),0,FR386*(FR$210/FR$211)*(1000*FR$60/FR$209)/FR$7)</f>
        <v>6.8433812240304199</v>
      </c>
      <c r="FS490" s="693">
        <f t="shared" si="1160"/>
        <v>10.176695072237679</v>
      </c>
      <c r="FT490" s="693">
        <f t="shared" si="1160"/>
        <v>12.190352902260988</v>
      </c>
      <c r="FU490" s="693">
        <f t="shared" si="1160"/>
        <v>14.616172995816006</v>
      </c>
      <c r="FV490" s="693">
        <f t="shared" si="1160"/>
        <v>0</v>
      </c>
      <c r="FW490" s="693">
        <f t="shared" si="1160"/>
        <v>3.4413465516617849</v>
      </c>
      <c r="FX490" s="693">
        <f t="shared" si="1160"/>
        <v>92.276391737105556</v>
      </c>
      <c r="FY490" s="693">
        <f t="shared" si="1160"/>
        <v>4.437283027297009</v>
      </c>
      <c r="FZ490" s="693">
        <f t="shared" si="1160"/>
        <v>28.455168146353753</v>
      </c>
      <c r="GA490" s="693">
        <f t="shared" si="1160"/>
        <v>4.8671504288934653</v>
      </c>
      <c r="GB490" s="693">
        <f t="shared" si="1160"/>
        <v>14.466377371814671</v>
      </c>
      <c r="GC490" s="693">
        <f t="shared" si="1160"/>
        <v>183.8255716308627</v>
      </c>
      <c r="GD490" s="693">
        <f t="shared" si="1160"/>
        <v>147.67871847210719</v>
      </c>
      <c r="GE490" s="693">
        <f t="shared" si="1160"/>
        <v>47.899504534967264</v>
      </c>
      <c r="GF490" s="693">
        <f t="shared" si="1160"/>
        <v>24.187716486202252</v>
      </c>
      <c r="GG490" s="693">
        <f t="shared" si="1160"/>
        <v>38.797723081584017</v>
      </c>
      <c r="GH490" s="693">
        <f t="shared" si="1160"/>
        <v>32.821400579223571</v>
      </c>
      <c r="GI490" s="693">
        <f t="shared" si="1160"/>
        <v>29.880863165281696</v>
      </c>
      <c r="GJ490" s="693">
        <f t="shared" si="1160"/>
        <v>2.1212425286943</v>
      </c>
      <c r="GK490" s="693">
        <f t="shared" si="1160"/>
        <v>2.1001772816768263</v>
      </c>
      <c r="GL490" s="693">
        <f t="shared" si="1160"/>
        <v>2.8717020726018512</v>
      </c>
      <c r="GM490" s="544">
        <f t="shared" si="1158"/>
        <v>3.6600294895094887</v>
      </c>
      <c r="GN490" s="244">
        <f t="shared" si="1158"/>
        <v>8.2232129599774435</v>
      </c>
      <c r="GO490" s="244">
        <f t="shared" si="1158"/>
        <v>4.1377862798825937</v>
      </c>
      <c r="GP490" s="244">
        <f t="shared" si="1158"/>
        <v>7.7903935624167859</v>
      </c>
      <c r="GQ490" s="244">
        <f t="shared" si="1158"/>
        <v>10.615018825577783</v>
      </c>
      <c r="GR490" s="244">
        <f t="shared" si="1158"/>
        <v>5.5857922684865038</v>
      </c>
      <c r="GS490" s="244">
        <f t="shared" si="1158"/>
        <v>14.96783823261887</v>
      </c>
      <c r="GT490" s="244">
        <f t="shared" si="1158"/>
        <v>7.2368169932652</v>
      </c>
      <c r="GU490" s="244">
        <f t="shared" si="1158"/>
        <v>9.2666711715329431</v>
      </c>
      <c r="GV490" s="244">
        <f t="shared" si="1158"/>
        <v>9.0921980769410151</v>
      </c>
      <c r="GW490" s="244">
        <f t="shared" si="1158"/>
        <v>5.2408759407678467</v>
      </c>
      <c r="GX490" s="244">
        <f t="shared" si="1158"/>
        <v>5.2949391420294667</v>
      </c>
      <c r="GY490" s="244">
        <f t="shared" si="1158"/>
        <v>9.8644571254973457</v>
      </c>
      <c r="GZ490" s="244" t="e">
        <f t="shared" si="1158"/>
        <v>#DIV/0!</v>
      </c>
      <c r="HA490" s="244">
        <f t="shared" si="1158"/>
        <v>7.385597413797921</v>
      </c>
      <c r="HB490" s="244">
        <f t="shared" si="1158"/>
        <v>5.059881993788542</v>
      </c>
      <c r="HC490" s="244">
        <f t="shared" si="1158"/>
        <v>14.297975138195618</v>
      </c>
      <c r="HD490" s="244">
        <f t="shared" si="1158"/>
        <v>7.7392429018129345</v>
      </c>
      <c r="HE490" s="244">
        <f t="shared" si="1158"/>
        <v>2.7569389188091535</v>
      </c>
      <c r="HF490" s="244">
        <f t="shared" si="1158"/>
        <v>1.8120144123466817</v>
      </c>
      <c r="HG490" s="244" t="e">
        <f t="shared" si="1158"/>
        <v>#DIV/0!</v>
      </c>
      <c r="HH490" s="244" t="e">
        <f t="shared" si="1158"/>
        <v>#DIV/0!</v>
      </c>
      <c r="HI490" s="693">
        <f t="shared" si="1062"/>
        <v>7.6330171673610021</v>
      </c>
    </row>
    <row r="491" spans="1:217" s="60" customFormat="1" x14ac:dyDescent="0.25">
      <c r="A491" s="66" t="s">
        <v>710</v>
      </c>
      <c r="B491" s="234"/>
      <c r="C491" s="939">
        <f t="shared" si="1052"/>
        <v>18.052862773436946</v>
      </c>
      <c r="D491" s="244">
        <f t="shared" si="1119"/>
        <v>18.478261703338806</v>
      </c>
      <c r="E491" s="244">
        <f t="shared" si="1119"/>
        <v>39.927001334703114</v>
      </c>
      <c r="F491" s="244">
        <f t="shared" si="1119"/>
        <v>22.472130526449458</v>
      </c>
      <c r="G491" s="244">
        <f t="shared" si="1119"/>
        <v>16.330968496225761</v>
      </c>
      <c r="H491" s="244">
        <f t="shared" si="1119"/>
        <v>33.397189468381427</v>
      </c>
      <c r="I491" s="246">
        <f t="shared" si="1119"/>
        <v>58.689446426712649</v>
      </c>
      <c r="J491" s="246">
        <f t="shared" si="1119"/>
        <v>35.319984413068632</v>
      </c>
      <c r="K491" s="246">
        <f t="shared" si="1119"/>
        <v>84.157029932824059</v>
      </c>
      <c r="L491" s="246">
        <f t="shared" si="1119"/>
        <v>19.238377981873903</v>
      </c>
      <c r="M491" s="244">
        <f t="shared" si="1119"/>
        <v>24.244501824825832</v>
      </c>
      <c r="N491" s="244">
        <f t="shared" si="1119"/>
        <v>24.287722202849174</v>
      </c>
      <c r="O491" s="244">
        <f t="shared" si="1119"/>
        <v>22.694225994603489</v>
      </c>
      <c r="P491" s="244">
        <f t="shared" si="1119"/>
        <v>18.028424132671002</v>
      </c>
      <c r="Q491" s="244">
        <f t="shared" si="1119"/>
        <v>40.206636249895404</v>
      </c>
      <c r="R491" s="244">
        <f t="shared" si="1119"/>
        <v>17.217894047307041</v>
      </c>
      <c r="S491" s="244">
        <f t="shared" si="1130"/>
        <v>23.663396236611959</v>
      </c>
      <c r="T491" s="1071">
        <f t="shared" si="1130"/>
        <v>5.8401570276053398</v>
      </c>
      <c r="U491" s="244"/>
      <c r="V491" s="244"/>
      <c r="W491" s="244"/>
      <c r="X491" s="244"/>
      <c r="Y491" s="244"/>
      <c r="AF491" s="246"/>
      <c r="AG491" s="246"/>
      <c r="AH491" s="246"/>
      <c r="AI491" s="522">
        <f t="shared" si="1131"/>
        <v>0</v>
      </c>
      <c r="AJ491" s="246">
        <f t="shared" si="1131"/>
        <v>0</v>
      </c>
      <c r="AK491" s="246">
        <f t="shared" si="1131"/>
        <v>3.703228238116719</v>
      </c>
      <c r="AL491" s="246">
        <f t="shared" si="1131"/>
        <v>11.118439504705256</v>
      </c>
      <c r="AM491" s="246">
        <f t="shared" si="1131"/>
        <v>33.445976191102254</v>
      </c>
      <c r="AN491" s="1073">
        <f t="shared" si="1131"/>
        <v>10.086096808541646</v>
      </c>
      <c r="AO491" s="246"/>
      <c r="AP491" s="246"/>
      <c r="AQ491" s="246"/>
      <c r="AR491" s="246"/>
      <c r="AS491" s="246"/>
      <c r="AT491" s="522">
        <f t="shared" si="1132"/>
        <v>3.7235848041366526</v>
      </c>
      <c r="AU491" s="246">
        <f t="shared" si="1132"/>
        <v>0</v>
      </c>
      <c r="AV491" s="246">
        <f t="shared" si="1132"/>
        <v>20.647379446941237</v>
      </c>
      <c r="AW491" s="244">
        <f t="shared" si="1132"/>
        <v>16.340885628511849</v>
      </c>
      <c r="AX491" s="244">
        <f t="shared" si="1132"/>
        <v>21.946656476084538</v>
      </c>
      <c r="AY491" s="244">
        <f t="shared" si="1132"/>
        <v>21.78279151707153</v>
      </c>
      <c r="AZ491" s="244">
        <f t="shared" si="1132"/>
        <v>18.191766981479983</v>
      </c>
      <c r="BA491" s="244">
        <f t="shared" si="1132"/>
        <v>25.104027201395539</v>
      </c>
      <c r="BB491" s="1071">
        <f t="shared" si="1132"/>
        <v>0</v>
      </c>
      <c r="BC491" s="244"/>
      <c r="BD491" s="244"/>
      <c r="BE491" s="244"/>
      <c r="BF491" s="244"/>
      <c r="BG491" s="244"/>
      <c r="BH491" s="257">
        <f t="shared" si="1133"/>
        <v>15.824853300871556</v>
      </c>
      <c r="BI491" s="230">
        <f t="shared" si="1133"/>
        <v>25.621836585044154</v>
      </c>
      <c r="BJ491" s="230">
        <f t="shared" si="1133"/>
        <v>26.398000270353716</v>
      </c>
      <c r="BK491" s="230">
        <f t="shared" si="1133"/>
        <v>25.961370829309327</v>
      </c>
      <c r="BL491" s="244">
        <f t="shared" si="1133"/>
        <v>4.7110322297355172</v>
      </c>
      <c r="BM491" s="230">
        <f t="shared" si="1133"/>
        <v>16.566017942924489</v>
      </c>
      <c r="BN491" s="1225">
        <f t="shared" si="1133"/>
        <v>31.480102291649423</v>
      </c>
      <c r="BO491" s="857"/>
      <c r="BP491" s="857"/>
      <c r="BQ491" s="857"/>
      <c r="BR491" s="857"/>
      <c r="BS491" s="1172"/>
      <c r="BT491" s="857"/>
      <c r="BU491" s="857"/>
      <c r="BV491" s="857"/>
      <c r="BW491" s="857"/>
      <c r="BX491" s="857"/>
      <c r="BY491" s="939">
        <f t="shared" si="1134"/>
        <v>0</v>
      </c>
      <c r="BZ491" s="244">
        <f t="shared" si="1134"/>
        <v>5.3590782079573085</v>
      </c>
      <c r="CA491" s="244">
        <f t="shared" si="1134"/>
        <v>4.2090224860060301</v>
      </c>
      <c r="CB491" s="244">
        <f t="shared" si="1134"/>
        <v>2.1190572139616521</v>
      </c>
      <c r="CC491" s="1071">
        <f t="shared" si="1134"/>
        <v>2.2141783919033249</v>
      </c>
      <c r="CD491" s="244"/>
      <c r="CE491" s="244"/>
      <c r="CF491" s="244"/>
      <c r="CG491" s="244"/>
      <c r="CH491" s="244"/>
      <c r="CI491" s="244"/>
      <c r="CJ491" s="244"/>
      <c r="CK491" s="544">
        <f t="shared" si="1135"/>
        <v>22.723415512406859</v>
      </c>
      <c r="CL491" s="244">
        <f t="shared" si="1135"/>
        <v>102.2012807945294</v>
      </c>
      <c r="CM491" s="244">
        <f t="shared" si="1135"/>
        <v>18.204175630437849</v>
      </c>
      <c r="CN491" s="244">
        <f t="shared" si="1135"/>
        <v>13.573085728613153</v>
      </c>
      <c r="CO491" s="1071">
        <f t="shared" si="1135"/>
        <v>6.5112325881317314</v>
      </c>
      <c r="CP491" s="244"/>
      <c r="CQ491" s="244"/>
      <c r="CR491" s="244"/>
      <c r="CS491" s="244"/>
      <c r="CT491" s="244"/>
      <c r="CU491" s="544">
        <f t="shared" si="1063"/>
        <v>16.423611887776119</v>
      </c>
      <c r="CV491" s="244">
        <f t="shared" si="1063"/>
        <v>29.136376232588162</v>
      </c>
      <c r="CW491" s="244">
        <f t="shared" si="1063"/>
        <v>29.126998949647142</v>
      </c>
      <c r="CX491" s="1071">
        <f t="shared" si="1063"/>
        <v>21.460766601763975</v>
      </c>
      <c r="DD491" s="978"/>
      <c r="DE491" s="870"/>
      <c r="DF491" s="870"/>
      <c r="DG491" s="870"/>
      <c r="DH491" s="870"/>
      <c r="DI491" s="870"/>
      <c r="DJ491" s="870"/>
      <c r="DK491" s="870"/>
      <c r="DL491" s="1119"/>
      <c r="DM491" s="857"/>
      <c r="DN491" s="857"/>
      <c r="DO491" s="857"/>
      <c r="DP491" s="857"/>
      <c r="DQ491" s="857"/>
      <c r="DR491" s="1005"/>
      <c r="DS491" s="857"/>
      <c r="DT491" s="857"/>
      <c r="DU491" s="857"/>
      <c r="DV491" s="857"/>
      <c r="DW491" s="857"/>
      <c r="DX491" s="1119"/>
      <c r="DY491" s="857"/>
      <c r="DZ491" s="857"/>
      <c r="EA491" s="857"/>
      <c r="EB491" s="857"/>
      <c r="EC491" s="857"/>
      <c r="ED491" s="544">
        <f t="shared" ref="ED491" si="1161">IF(OR(ED387="",ED387&lt;0),0,ED387*(ED$210/ED$211)*(1000*ED$60/ED$209)/ED$7)</f>
        <v>5.4329735378969914</v>
      </c>
      <c r="EE491" s="857"/>
      <c r="EF491" s="857"/>
      <c r="EG491" s="857"/>
      <c r="EH491" s="857"/>
      <c r="EI491" s="857"/>
      <c r="EJ491" s="857"/>
      <c r="EK491" s="857"/>
      <c r="EL491" s="1119"/>
      <c r="EM491" s="857"/>
      <c r="EN491" s="857"/>
      <c r="ER491" s="1253"/>
      <c r="ES491" s="544">
        <f t="shared" ref="ES491:EU491" si="1162">IF(OR(ES387="",ES387&lt;0),0,ES387*(ES$210/ES$211)*(1000*ES$60/ES$209)/ES$7)</f>
        <v>0</v>
      </c>
      <c r="ET491" s="244">
        <f t="shared" si="1162"/>
        <v>0</v>
      </c>
      <c r="EU491" s="244">
        <f t="shared" si="1162"/>
        <v>4.2294777406579902</v>
      </c>
      <c r="EV491" s="244"/>
      <c r="EW491" s="1131" t="str">
        <f t="shared" si="1048"/>
        <v/>
      </c>
      <c r="EX491" s="66" t="s">
        <v>710</v>
      </c>
      <c r="EY491" s="244">
        <f t="shared" ref="EY491:HH491" si="1163">IF(OR(EY387="",EY387&lt;0),0,EY387*(EY$210/EY$211)*(1000*EY$60/EY$209)/EY$7)</f>
        <v>0.30913784634079683</v>
      </c>
      <c r="EZ491" s="244">
        <f t="shared" si="1163"/>
        <v>2.1885792893304292</v>
      </c>
      <c r="FA491" s="244">
        <f t="shared" si="1163"/>
        <v>1.1911454488979747</v>
      </c>
      <c r="FB491" s="244">
        <f t="shared" si="1163"/>
        <v>0.37941419805375304</v>
      </c>
      <c r="FC491" s="244">
        <f t="shared" si="1163"/>
        <v>0.37356561702122665</v>
      </c>
      <c r="FD491" s="244">
        <f t="shared" si="1163"/>
        <v>1.5460149502890044</v>
      </c>
      <c r="FE491" s="244">
        <f t="shared" si="1163"/>
        <v>7.1326928995135805E-2</v>
      </c>
      <c r="FF491" s="244">
        <f t="shared" si="1163"/>
        <v>1.5758590455418704</v>
      </c>
      <c r="FG491" s="244">
        <f t="shared" si="1163"/>
        <v>2.0502607564242292</v>
      </c>
      <c r="FH491" s="244">
        <f t="shared" si="1163"/>
        <v>1.2081716210964464</v>
      </c>
      <c r="FI491" s="244">
        <f t="shared" si="1163"/>
        <v>0.82903999150042629</v>
      </c>
      <c r="FJ491" s="244">
        <f t="shared" si="1163"/>
        <v>1.3660893756195267</v>
      </c>
      <c r="FK491" s="244">
        <f t="shared" si="1163"/>
        <v>1.0202078834732755</v>
      </c>
      <c r="FL491" s="244">
        <f t="shared" si="1163"/>
        <v>0.55735231421362763</v>
      </c>
      <c r="FM491" s="244">
        <f t="shared" si="1163"/>
        <v>0.38767916457683804</v>
      </c>
      <c r="FN491" s="244">
        <f t="shared" si="1163"/>
        <v>1.0378999715392299</v>
      </c>
      <c r="FO491" s="244">
        <f t="shared" si="1163"/>
        <v>0.55939953122536379</v>
      </c>
      <c r="FP491" s="244">
        <f t="shared" ref="FP491:FQ491" si="1164">IF(OR(FP387="",FP387&lt;0),0,FP387*(FP$210/FP$211)*(1000*FP$60/FP$209)/FP$7)</f>
        <v>0</v>
      </c>
      <c r="FQ491" s="1390">
        <f t="shared" si="1164"/>
        <v>0</v>
      </c>
      <c r="FR491" s="693">
        <f t="shared" ref="FR491:GL491" si="1165">IF(OR(FR387="",FR387&lt;0),0,FR387*(FR$210/FR$211)*(1000*FR$60/FR$209)/FR$7)</f>
        <v>0.32121945751288639</v>
      </c>
      <c r="FS491" s="693">
        <f t="shared" si="1165"/>
        <v>0.29397017193737396</v>
      </c>
      <c r="FT491" s="693">
        <f t="shared" si="1165"/>
        <v>0.32084555642104262</v>
      </c>
      <c r="FU491" s="693">
        <f t="shared" si="1165"/>
        <v>0.57735775594569583</v>
      </c>
      <c r="FV491" s="693">
        <f t="shared" si="1165"/>
        <v>0</v>
      </c>
      <c r="FW491" s="693">
        <f t="shared" si="1165"/>
        <v>6.5220830676478866E-2</v>
      </c>
      <c r="FX491" s="693">
        <f t="shared" si="1165"/>
        <v>0.56172926699299508</v>
      </c>
      <c r="FY491" s="693">
        <f t="shared" si="1165"/>
        <v>0.22773219660549104</v>
      </c>
      <c r="FZ491" s="693">
        <f t="shared" si="1165"/>
        <v>0.40630685580935061</v>
      </c>
      <c r="GA491" s="693">
        <f t="shared" si="1165"/>
        <v>6.7048308351629157E-2</v>
      </c>
      <c r="GB491" s="693">
        <f t="shared" si="1165"/>
        <v>0.32646623282009668</v>
      </c>
      <c r="GC491" s="693">
        <f t="shared" si="1165"/>
        <v>0.21550424087293324</v>
      </c>
      <c r="GD491" s="693">
        <f t="shared" si="1165"/>
        <v>0.37071306929905046</v>
      </c>
      <c r="GE491" s="693">
        <f t="shared" si="1165"/>
        <v>0.10097815306619615</v>
      </c>
      <c r="GF491" s="693">
        <f t="shared" si="1165"/>
        <v>0.22792532518241601</v>
      </c>
      <c r="GG491" s="693">
        <f t="shared" si="1165"/>
        <v>0.18737205417804634</v>
      </c>
      <c r="GH491" s="693">
        <f t="shared" si="1165"/>
        <v>0.32037141015819814</v>
      </c>
      <c r="GI491" s="693">
        <f t="shared" si="1165"/>
        <v>0.52942380197020966</v>
      </c>
      <c r="GJ491" s="693">
        <f t="shared" si="1165"/>
        <v>0.16153291346752635</v>
      </c>
      <c r="GK491" s="693">
        <f t="shared" si="1165"/>
        <v>0.11584526238605983</v>
      </c>
      <c r="GL491" s="693">
        <f t="shared" si="1165"/>
        <v>0.15482507213337823</v>
      </c>
      <c r="GM491" s="544">
        <f t="shared" si="1163"/>
        <v>4.2120276949697853E-2</v>
      </c>
      <c r="GN491" s="244">
        <f t="shared" si="1163"/>
        <v>9.2516893392850338E-2</v>
      </c>
      <c r="GO491" s="244">
        <f t="shared" si="1163"/>
        <v>3.3765001855951722E-2</v>
      </c>
      <c r="GP491" s="244">
        <f t="shared" si="1163"/>
        <v>5.918629180635028E-2</v>
      </c>
      <c r="GQ491" s="244">
        <f t="shared" si="1163"/>
        <v>9.2574105712638993E-2</v>
      </c>
      <c r="GR491" s="244">
        <f t="shared" si="1163"/>
        <v>6.0911472297638922E-2</v>
      </c>
      <c r="GS491" s="244">
        <f t="shared" si="1163"/>
        <v>0.22674342457674268</v>
      </c>
      <c r="GT491" s="244">
        <f t="shared" si="1163"/>
        <v>5.3171989058702608E-2</v>
      </c>
      <c r="GU491" s="244">
        <f t="shared" si="1163"/>
        <v>5.8971687562698674E-2</v>
      </c>
      <c r="GV491" s="244">
        <f t="shared" si="1163"/>
        <v>0.13909864757304655</v>
      </c>
      <c r="GW491" s="244">
        <f t="shared" si="1163"/>
        <v>7.2118853579391004E-2</v>
      </c>
      <c r="GX491" s="244">
        <f t="shared" si="1163"/>
        <v>7.2105133092805154E-2</v>
      </c>
      <c r="GY491" s="244">
        <f t="shared" si="1163"/>
        <v>9.9034618460971252E-2</v>
      </c>
      <c r="GZ491" s="244" t="e">
        <f t="shared" si="1163"/>
        <v>#DIV/0!</v>
      </c>
      <c r="HA491" s="244">
        <f t="shared" si="1163"/>
        <v>6.9622928711879237E-2</v>
      </c>
      <c r="HB491" s="244">
        <f t="shared" si="1163"/>
        <v>6.1161447256588952E-2</v>
      </c>
      <c r="HC491" s="244">
        <f t="shared" si="1163"/>
        <v>8.3987509321392081E-2</v>
      </c>
      <c r="HD491" s="244">
        <f t="shared" si="1163"/>
        <v>8.4811048163715833E-2</v>
      </c>
      <c r="HE491" s="244">
        <f t="shared" si="1163"/>
        <v>5.3833745887884095E-2</v>
      </c>
      <c r="HF491" s="244">
        <f t="shared" si="1163"/>
        <v>9.6866270806376595E-2</v>
      </c>
      <c r="HG491" s="244" t="e">
        <f t="shared" si="1163"/>
        <v>#DIV/0!</v>
      </c>
      <c r="HH491" s="244" t="e">
        <f t="shared" si="1163"/>
        <v>#DIV/0!</v>
      </c>
      <c r="HI491" s="693">
        <f t="shared" si="1062"/>
        <v>1.4992431722966361E-2</v>
      </c>
    </row>
    <row r="492" spans="1:217" s="60" customFormat="1" x14ac:dyDescent="0.25">
      <c r="A492" s="66"/>
      <c r="B492" s="234"/>
      <c r="C492" s="939">
        <f t="shared" si="1052"/>
        <v>0</v>
      </c>
      <c r="D492" s="244">
        <f t="shared" si="1119"/>
        <v>0</v>
      </c>
      <c r="E492" s="244">
        <f t="shared" si="1119"/>
        <v>0</v>
      </c>
      <c r="F492" s="244">
        <f t="shared" si="1119"/>
        <v>0</v>
      </c>
      <c r="G492" s="244">
        <f t="shared" si="1119"/>
        <v>0</v>
      </c>
      <c r="H492" s="244">
        <f t="shared" si="1119"/>
        <v>0</v>
      </c>
      <c r="I492" s="246">
        <f t="shared" si="1119"/>
        <v>0</v>
      </c>
      <c r="J492" s="246">
        <f t="shared" si="1119"/>
        <v>0</v>
      </c>
      <c r="K492" s="246">
        <f t="shared" si="1119"/>
        <v>0</v>
      </c>
      <c r="L492" s="246">
        <f t="shared" si="1119"/>
        <v>0</v>
      </c>
      <c r="M492" s="244">
        <f t="shared" si="1119"/>
        <v>0</v>
      </c>
      <c r="N492" s="244">
        <f t="shared" si="1119"/>
        <v>0</v>
      </c>
      <c r="O492" s="244">
        <f t="shared" si="1119"/>
        <v>0</v>
      </c>
      <c r="P492" s="244">
        <f t="shared" si="1119"/>
        <v>0</v>
      </c>
      <c r="Q492" s="244">
        <f t="shared" si="1119"/>
        <v>0</v>
      </c>
      <c r="R492" s="244">
        <f t="shared" si="1119"/>
        <v>0</v>
      </c>
      <c r="S492" s="244">
        <f t="shared" si="1130"/>
        <v>0</v>
      </c>
      <c r="T492" s="1071">
        <f t="shared" si="1130"/>
        <v>0</v>
      </c>
      <c r="U492" s="244"/>
      <c r="V492" s="244"/>
      <c r="W492" s="244"/>
      <c r="X492" s="244"/>
      <c r="Y492" s="244"/>
      <c r="AF492" s="246"/>
      <c r="AG492" s="246"/>
      <c r="AH492" s="246"/>
      <c r="AI492" s="522">
        <f t="shared" si="1131"/>
        <v>0</v>
      </c>
      <c r="AJ492" s="246">
        <f t="shared" si="1131"/>
        <v>0</v>
      </c>
      <c r="AK492" s="246">
        <f t="shared" si="1131"/>
        <v>0</v>
      </c>
      <c r="AL492" s="246">
        <f t="shared" si="1131"/>
        <v>0</v>
      </c>
      <c r="AM492" s="246">
        <f t="shared" si="1131"/>
        <v>0</v>
      </c>
      <c r="AN492" s="1073">
        <f t="shared" si="1131"/>
        <v>0</v>
      </c>
      <c r="AO492" s="246"/>
      <c r="AP492" s="246"/>
      <c r="AQ492" s="246"/>
      <c r="AR492" s="246"/>
      <c r="AS492" s="246"/>
      <c r="AT492" s="522">
        <f t="shared" si="1132"/>
        <v>0</v>
      </c>
      <c r="AU492" s="246">
        <f t="shared" si="1132"/>
        <v>0</v>
      </c>
      <c r="AV492" s="246">
        <f t="shared" si="1132"/>
        <v>0</v>
      </c>
      <c r="AW492" s="244">
        <f t="shared" si="1132"/>
        <v>0</v>
      </c>
      <c r="AX492" s="244">
        <f t="shared" si="1132"/>
        <v>0</v>
      </c>
      <c r="AY492" s="244">
        <f t="shared" si="1132"/>
        <v>0</v>
      </c>
      <c r="AZ492" s="244">
        <f t="shared" si="1132"/>
        <v>0</v>
      </c>
      <c r="BA492" s="244">
        <f t="shared" si="1132"/>
        <v>0</v>
      </c>
      <c r="BB492" s="1071">
        <f t="shared" si="1132"/>
        <v>0</v>
      </c>
      <c r="BC492" s="244"/>
      <c r="BD492" s="244"/>
      <c r="BE492" s="244"/>
      <c r="BF492" s="244"/>
      <c r="BG492" s="244"/>
      <c r="BH492" s="257">
        <f t="shared" si="1133"/>
        <v>0</v>
      </c>
      <c r="BI492" s="230">
        <f t="shared" si="1133"/>
        <v>0</v>
      </c>
      <c r="BJ492" s="230">
        <f t="shared" si="1133"/>
        <v>0</v>
      </c>
      <c r="BK492" s="230">
        <f t="shared" si="1133"/>
        <v>0</v>
      </c>
      <c r="BL492" s="244">
        <f t="shared" si="1133"/>
        <v>0</v>
      </c>
      <c r="BM492" s="230">
        <f t="shared" si="1133"/>
        <v>0</v>
      </c>
      <c r="BN492" s="1225">
        <f t="shared" si="1133"/>
        <v>0</v>
      </c>
      <c r="BO492" s="857"/>
      <c r="BP492" s="857"/>
      <c r="BQ492" s="857"/>
      <c r="BR492" s="857"/>
      <c r="BS492" s="1172"/>
      <c r="BT492" s="857"/>
      <c r="BU492" s="857"/>
      <c r="BV492" s="857"/>
      <c r="BW492" s="857"/>
      <c r="BX492" s="857"/>
      <c r="BY492" s="939">
        <f t="shared" si="1134"/>
        <v>0</v>
      </c>
      <c r="BZ492" s="244">
        <f t="shared" si="1134"/>
        <v>0</v>
      </c>
      <c r="CA492" s="244">
        <f t="shared" si="1134"/>
        <v>0</v>
      </c>
      <c r="CB492" s="244">
        <f t="shared" si="1134"/>
        <v>0</v>
      </c>
      <c r="CC492" s="1071">
        <f t="shared" si="1134"/>
        <v>0</v>
      </c>
      <c r="CD492" s="244"/>
      <c r="CE492" s="244"/>
      <c r="CF492" s="244"/>
      <c r="CG492" s="244"/>
      <c r="CH492" s="244"/>
      <c r="CI492" s="244"/>
      <c r="CJ492" s="244"/>
      <c r="CK492" s="544">
        <f t="shared" si="1135"/>
        <v>0</v>
      </c>
      <c r="CL492" s="244">
        <f t="shared" si="1135"/>
        <v>0</v>
      </c>
      <c r="CM492" s="244">
        <f t="shared" si="1135"/>
        <v>0</v>
      </c>
      <c r="CN492" s="244">
        <f t="shared" si="1135"/>
        <v>0</v>
      </c>
      <c r="CO492" s="1071">
        <f t="shared" si="1135"/>
        <v>0</v>
      </c>
      <c r="CP492" s="244"/>
      <c r="CQ492" s="244"/>
      <c r="CR492" s="244"/>
      <c r="CS492" s="244"/>
      <c r="CT492" s="244"/>
      <c r="CU492" s="544">
        <f t="shared" si="1063"/>
        <v>0</v>
      </c>
      <c r="CV492" s="244">
        <f t="shared" si="1063"/>
        <v>0</v>
      </c>
      <c r="CW492" s="244">
        <f t="shared" si="1063"/>
        <v>0</v>
      </c>
      <c r="CX492" s="1071">
        <f t="shared" si="1063"/>
        <v>0</v>
      </c>
      <c r="DD492" s="978"/>
      <c r="DE492" s="870"/>
      <c r="DF492" s="870"/>
      <c r="DG492" s="870"/>
      <c r="DH492" s="870"/>
      <c r="DI492" s="870"/>
      <c r="DJ492" s="870"/>
      <c r="DK492" s="870"/>
      <c r="DL492" s="1119"/>
      <c r="DM492" s="857"/>
      <c r="DN492" s="857"/>
      <c r="DO492" s="857"/>
      <c r="DP492" s="857"/>
      <c r="DQ492" s="857"/>
      <c r="DR492" s="1005"/>
      <c r="DS492" s="857"/>
      <c r="DT492" s="857"/>
      <c r="DU492" s="857"/>
      <c r="DV492" s="857"/>
      <c r="DW492" s="857"/>
      <c r="DX492" s="1119"/>
      <c r="DY492" s="857"/>
      <c r="DZ492" s="857"/>
      <c r="EA492" s="857"/>
      <c r="EB492" s="857"/>
      <c r="EC492" s="857"/>
      <c r="ED492" s="544">
        <f t="shared" ref="ED492" si="1166">IF(OR(ED388="",ED388&lt;0),0,ED388*(ED$210/ED$211)*(1000*ED$60/ED$209)/ED$7)</f>
        <v>0</v>
      </c>
      <c r="EE492" s="857"/>
      <c r="EF492" s="857"/>
      <c r="EG492" s="857"/>
      <c r="EH492" s="857"/>
      <c r="EI492" s="857"/>
      <c r="EJ492" s="857"/>
      <c r="EK492" s="857"/>
      <c r="EL492" s="1119"/>
      <c r="EM492" s="857"/>
      <c r="EN492" s="857"/>
      <c r="ER492" s="1253"/>
      <c r="ES492" s="544">
        <f t="shared" ref="ES492:EU492" si="1167">IF(OR(ES388="",ES388&lt;0),0,ES388*(ES$210/ES$211)*(1000*ES$60/ES$209)/ES$7)</f>
        <v>0</v>
      </c>
      <c r="ET492" s="244">
        <f t="shared" si="1167"/>
        <v>0</v>
      </c>
      <c r="EU492" s="244">
        <f t="shared" si="1167"/>
        <v>0</v>
      </c>
      <c r="EV492" s="244"/>
      <c r="EW492" s="1131"/>
      <c r="EX492" s="66"/>
      <c r="EY492" s="244">
        <f t="shared" ref="EY492:HH492" si="1168">IF(OR(EY388="",EY388&lt;0),0,EY388*(EY$210/EY$211)*(1000*EY$60/EY$209)/EY$7)</f>
        <v>0</v>
      </c>
      <c r="EZ492" s="244">
        <f t="shared" si="1168"/>
        <v>0</v>
      </c>
      <c r="FA492" s="244">
        <f t="shared" si="1168"/>
        <v>0</v>
      </c>
      <c r="FB492" s="244">
        <f t="shared" si="1168"/>
        <v>0</v>
      </c>
      <c r="FC492" s="244">
        <f t="shared" si="1168"/>
        <v>0</v>
      </c>
      <c r="FD492" s="244">
        <f t="shared" si="1168"/>
        <v>0</v>
      </c>
      <c r="FE492" s="244">
        <f t="shared" si="1168"/>
        <v>0</v>
      </c>
      <c r="FF492" s="244">
        <f t="shared" si="1168"/>
        <v>0</v>
      </c>
      <c r="FG492" s="244">
        <f t="shared" si="1168"/>
        <v>0</v>
      </c>
      <c r="FH492" s="244">
        <f t="shared" si="1168"/>
        <v>0</v>
      </c>
      <c r="FI492" s="244">
        <f t="shared" si="1168"/>
        <v>0</v>
      </c>
      <c r="FJ492" s="244">
        <f t="shared" si="1168"/>
        <v>0</v>
      </c>
      <c r="FK492" s="244">
        <f t="shared" si="1168"/>
        <v>0</v>
      </c>
      <c r="FL492" s="244">
        <f t="shared" si="1168"/>
        <v>0</v>
      </c>
      <c r="FM492" s="244">
        <f t="shared" si="1168"/>
        <v>0</v>
      </c>
      <c r="FN492" s="244">
        <f t="shared" si="1168"/>
        <v>0</v>
      </c>
      <c r="FO492" s="244">
        <f t="shared" si="1168"/>
        <v>0</v>
      </c>
      <c r="FP492" s="244">
        <f t="shared" ref="FP492:FQ492" si="1169">IF(OR(FP388="",FP388&lt;0),0,FP388*(FP$210/FP$211)*(1000*FP$60/FP$209)/FP$7)</f>
        <v>0</v>
      </c>
      <c r="FQ492" s="1390">
        <f t="shared" si="1169"/>
        <v>0</v>
      </c>
      <c r="FR492" s="1357">
        <f t="shared" ref="FR492:GL492" si="1170">IF(OR(FR388="",FR388&lt;0),0,FR388*(FR$210/FR$211)*(1000*FR$60/FR$209)/FR$7)</f>
        <v>0</v>
      </c>
      <c r="FS492" s="1357">
        <f t="shared" si="1170"/>
        <v>0</v>
      </c>
      <c r="FT492" s="1357">
        <f t="shared" si="1170"/>
        <v>0</v>
      </c>
      <c r="FU492" s="1357">
        <f t="shared" si="1170"/>
        <v>0</v>
      </c>
      <c r="FV492" s="1357">
        <f t="shared" si="1170"/>
        <v>0</v>
      </c>
      <c r="FW492" s="1357">
        <f t="shared" si="1170"/>
        <v>0</v>
      </c>
      <c r="FX492" s="1357">
        <f t="shared" si="1170"/>
        <v>0</v>
      </c>
      <c r="FY492" s="1357">
        <f t="shared" si="1170"/>
        <v>0</v>
      </c>
      <c r="FZ492" s="1357">
        <f t="shared" si="1170"/>
        <v>0</v>
      </c>
      <c r="GA492" s="1357">
        <f t="shared" si="1170"/>
        <v>0</v>
      </c>
      <c r="GB492" s="1357">
        <f t="shared" si="1170"/>
        <v>0</v>
      </c>
      <c r="GC492" s="1357">
        <f t="shared" si="1170"/>
        <v>0</v>
      </c>
      <c r="GD492" s="1357">
        <f t="shared" si="1170"/>
        <v>0</v>
      </c>
      <c r="GE492" s="1357">
        <f t="shared" si="1170"/>
        <v>0</v>
      </c>
      <c r="GF492" s="1357">
        <f t="shared" si="1170"/>
        <v>0</v>
      </c>
      <c r="GG492" s="1357">
        <f t="shared" si="1170"/>
        <v>0</v>
      </c>
      <c r="GH492" s="1357">
        <f t="shared" si="1170"/>
        <v>0</v>
      </c>
      <c r="GI492" s="1357">
        <f t="shared" si="1170"/>
        <v>0</v>
      </c>
      <c r="GJ492" s="1357">
        <f t="shared" si="1170"/>
        <v>0</v>
      </c>
      <c r="GK492" s="1357">
        <f t="shared" si="1170"/>
        <v>0</v>
      </c>
      <c r="GL492" s="1357">
        <f t="shared" si="1170"/>
        <v>0</v>
      </c>
      <c r="GM492" s="544">
        <f t="shared" si="1168"/>
        <v>0</v>
      </c>
      <c r="GN492" s="244">
        <f t="shared" si="1168"/>
        <v>0</v>
      </c>
      <c r="GO492" s="244">
        <f t="shared" si="1168"/>
        <v>0</v>
      </c>
      <c r="GP492" s="244">
        <f t="shared" si="1168"/>
        <v>0</v>
      </c>
      <c r="GQ492" s="244">
        <f t="shared" si="1168"/>
        <v>0</v>
      </c>
      <c r="GR492" s="244">
        <f t="shared" si="1168"/>
        <v>0</v>
      </c>
      <c r="GS492" s="244">
        <f t="shared" si="1168"/>
        <v>0</v>
      </c>
      <c r="GT492" s="244">
        <f t="shared" si="1168"/>
        <v>0</v>
      </c>
      <c r="GU492" s="244">
        <f t="shared" si="1168"/>
        <v>0</v>
      </c>
      <c r="GV492" s="244">
        <f t="shared" si="1168"/>
        <v>0</v>
      </c>
      <c r="GW492" s="244">
        <f t="shared" si="1168"/>
        <v>0</v>
      </c>
      <c r="GX492" s="244">
        <f t="shared" si="1168"/>
        <v>0</v>
      </c>
      <c r="GY492" s="244">
        <f t="shared" si="1168"/>
        <v>0</v>
      </c>
      <c r="GZ492" s="244">
        <f t="shared" si="1168"/>
        <v>0</v>
      </c>
      <c r="HA492" s="244">
        <f t="shared" si="1168"/>
        <v>0</v>
      </c>
      <c r="HB492" s="244">
        <f t="shared" si="1168"/>
        <v>0</v>
      </c>
      <c r="HC492" s="244">
        <f t="shared" si="1168"/>
        <v>0</v>
      </c>
      <c r="HD492" s="244">
        <f t="shared" si="1168"/>
        <v>0</v>
      </c>
      <c r="HE492" s="244">
        <f t="shared" si="1168"/>
        <v>0</v>
      </c>
      <c r="HF492" s="244">
        <f t="shared" si="1168"/>
        <v>0</v>
      </c>
      <c r="HG492" s="244">
        <f t="shared" si="1168"/>
        <v>0</v>
      </c>
      <c r="HH492" s="244">
        <f t="shared" si="1168"/>
        <v>0</v>
      </c>
      <c r="HI492" s="1357">
        <f t="shared" si="1062"/>
        <v>0</v>
      </c>
    </row>
    <row r="493" spans="1:217" s="867" customFormat="1" x14ac:dyDescent="0.25">
      <c r="A493" s="867" t="s">
        <v>713</v>
      </c>
      <c r="C493" s="938">
        <f t="shared" si="1052"/>
        <v>0</v>
      </c>
      <c r="D493" s="871">
        <f t="shared" si="1119"/>
        <v>0</v>
      </c>
      <c r="E493" s="871">
        <f t="shared" si="1119"/>
        <v>0</v>
      </c>
      <c r="F493" s="871">
        <f t="shared" si="1119"/>
        <v>0</v>
      </c>
      <c r="G493" s="871">
        <f t="shared" si="1119"/>
        <v>0</v>
      </c>
      <c r="H493" s="871">
        <f t="shared" si="1119"/>
        <v>0</v>
      </c>
      <c r="I493" s="871">
        <f t="shared" si="1119"/>
        <v>0</v>
      </c>
      <c r="J493" s="871">
        <f t="shared" si="1119"/>
        <v>0</v>
      </c>
      <c r="K493" s="871">
        <f t="shared" si="1119"/>
        <v>0</v>
      </c>
      <c r="L493" s="871">
        <f t="shared" si="1119"/>
        <v>0</v>
      </c>
      <c r="M493" s="871">
        <f t="shared" si="1119"/>
        <v>0</v>
      </c>
      <c r="N493" s="871">
        <f t="shared" si="1119"/>
        <v>0</v>
      </c>
      <c r="O493" s="871">
        <f t="shared" si="1119"/>
        <v>0</v>
      </c>
      <c r="P493" s="871">
        <f t="shared" si="1119"/>
        <v>0</v>
      </c>
      <c r="Q493" s="871">
        <f t="shared" si="1119"/>
        <v>0</v>
      </c>
      <c r="R493" s="871">
        <f t="shared" si="1119"/>
        <v>0</v>
      </c>
      <c r="S493" s="871">
        <f t="shared" si="1130"/>
        <v>0</v>
      </c>
      <c r="T493" s="1072">
        <f t="shared" si="1130"/>
        <v>0</v>
      </c>
      <c r="U493" s="871"/>
      <c r="V493" s="871"/>
      <c r="W493" s="871"/>
      <c r="X493" s="871"/>
      <c r="Y493" s="871"/>
      <c r="AF493" s="871"/>
      <c r="AG493" s="871"/>
      <c r="AH493" s="871"/>
      <c r="AI493" s="872">
        <f t="shared" si="1131"/>
        <v>0</v>
      </c>
      <c r="AJ493" s="871">
        <f t="shared" si="1131"/>
        <v>0</v>
      </c>
      <c r="AK493" s="871">
        <f t="shared" si="1131"/>
        <v>0</v>
      </c>
      <c r="AL493" s="871">
        <f t="shared" si="1131"/>
        <v>0</v>
      </c>
      <c r="AM493" s="871">
        <f t="shared" si="1131"/>
        <v>0</v>
      </c>
      <c r="AN493" s="1072">
        <f t="shared" si="1131"/>
        <v>0</v>
      </c>
      <c r="AO493" s="871"/>
      <c r="AP493" s="871"/>
      <c r="AQ493" s="871"/>
      <c r="AR493" s="871"/>
      <c r="AS493" s="871"/>
      <c r="AT493" s="872">
        <f t="shared" si="1132"/>
        <v>0</v>
      </c>
      <c r="AU493" s="871">
        <f t="shared" si="1132"/>
        <v>0</v>
      </c>
      <c r="AV493" s="871">
        <f t="shared" si="1132"/>
        <v>0</v>
      </c>
      <c r="AW493" s="871">
        <f t="shared" si="1132"/>
        <v>0</v>
      </c>
      <c r="AX493" s="871">
        <f t="shared" si="1132"/>
        <v>0</v>
      </c>
      <c r="AY493" s="871">
        <f t="shared" si="1132"/>
        <v>0</v>
      </c>
      <c r="AZ493" s="871">
        <f t="shared" si="1132"/>
        <v>0</v>
      </c>
      <c r="BA493" s="871">
        <f t="shared" si="1132"/>
        <v>0</v>
      </c>
      <c r="BB493" s="1072">
        <f t="shared" si="1132"/>
        <v>0</v>
      </c>
      <c r="BC493" s="871"/>
      <c r="BD493" s="871"/>
      <c r="BE493" s="871"/>
      <c r="BF493" s="871"/>
      <c r="BG493" s="871"/>
      <c r="BH493" s="959">
        <f t="shared" si="1133"/>
        <v>0</v>
      </c>
      <c r="BI493" s="880">
        <f t="shared" si="1133"/>
        <v>0</v>
      </c>
      <c r="BJ493" s="880">
        <f t="shared" si="1133"/>
        <v>0</v>
      </c>
      <c r="BK493" s="880">
        <f t="shared" si="1133"/>
        <v>0</v>
      </c>
      <c r="BL493" s="871">
        <f t="shared" si="1133"/>
        <v>0</v>
      </c>
      <c r="BM493" s="880">
        <f t="shared" si="1133"/>
        <v>0</v>
      </c>
      <c r="BN493" s="1228">
        <f t="shared" si="1133"/>
        <v>0</v>
      </c>
      <c r="BO493" s="857"/>
      <c r="BP493" s="873"/>
      <c r="BQ493" s="873"/>
      <c r="BR493" s="873"/>
      <c r="BS493" s="1182"/>
      <c r="BT493" s="873"/>
      <c r="BU493" s="873"/>
      <c r="BV493" s="873"/>
      <c r="BW493" s="873"/>
      <c r="BX493" s="873"/>
      <c r="BY493" s="938">
        <f t="shared" si="1134"/>
        <v>0</v>
      </c>
      <c r="BZ493" s="871">
        <f t="shared" si="1134"/>
        <v>0</v>
      </c>
      <c r="CA493" s="871">
        <f t="shared" si="1134"/>
        <v>0</v>
      </c>
      <c r="CB493" s="871">
        <f t="shared" si="1134"/>
        <v>0</v>
      </c>
      <c r="CC493" s="1072">
        <f t="shared" si="1134"/>
        <v>0</v>
      </c>
      <c r="CD493" s="871"/>
      <c r="CE493" s="871"/>
      <c r="CF493" s="871"/>
      <c r="CG493" s="871"/>
      <c r="CH493" s="871"/>
      <c r="CI493" s="871"/>
      <c r="CJ493" s="871"/>
      <c r="CK493" s="872">
        <f t="shared" si="1135"/>
        <v>0</v>
      </c>
      <c r="CL493" s="871">
        <f t="shared" si="1135"/>
        <v>0</v>
      </c>
      <c r="CM493" s="871">
        <f t="shared" si="1135"/>
        <v>0</v>
      </c>
      <c r="CN493" s="871">
        <f t="shared" si="1135"/>
        <v>0</v>
      </c>
      <c r="CO493" s="1072">
        <f t="shared" si="1135"/>
        <v>0</v>
      </c>
      <c r="CP493" s="871"/>
      <c r="CQ493" s="871"/>
      <c r="CR493" s="871"/>
      <c r="CS493" s="871"/>
      <c r="CT493" s="871"/>
      <c r="CU493" s="872">
        <f t="shared" si="1063"/>
        <v>0</v>
      </c>
      <c r="CV493" s="871">
        <f t="shared" si="1063"/>
        <v>0</v>
      </c>
      <c r="CW493" s="871">
        <f t="shared" si="1063"/>
        <v>0</v>
      </c>
      <c r="CX493" s="1072">
        <f t="shared" si="1063"/>
        <v>0</v>
      </c>
      <c r="DD493" s="987"/>
      <c r="DE493" s="870"/>
      <c r="DF493" s="870"/>
      <c r="DG493" s="870"/>
      <c r="DH493" s="870"/>
      <c r="DI493" s="870"/>
      <c r="DJ493" s="870"/>
      <c r="DK493" s="870"/>
      <c r="DL493" s="1128"/>
      <c r="DM493" s="873"/>
      <c r="DN493" s="873"/>
      <c r="DO493" s="873"/>
      <c r="DP493" s="873"/>
      <c r="DQ493" s="873"/>
      <c r="DR493" s="1014"/>
      <c r="DS493" s="873"/>
      <c r="DT493" s="873"/>
      <c r="DU493" s="873"/>
      <c r="DV493" s="873"/>
      <c r="DW493" s="873"/>
      <c r="DX493" s="1128"/>
      <c r="DY493" s="873"/>
      <c r="DZ493" s="873"/>
      <c r="EA493" s="873"/>
      <c r="EB493" s="873"/>
      <c r="EC493" s="873"/>
      <c r="ED493" s="872">
        <f t="shared" ref="ED493" si="1171">IF(OR(ED389="",ED389&lt;0),0,ED389*(ED$210/ED$211)*(1000*ED$60/ED$209)/ED$7)</f>
        <v>0</v>
      </c>
      <c r="EE493" s="873"/>
      <c r="EF493" s="873"/>
      <c r="EG493" s="873"/>
      <c r="EH493" s="873"/>
      <c r="EI493" s="873"/>
      <c r="EJ493" s="873"/>
      <c r="EK493" s="873"/>
      <c r="EL493" s="1128"/>
      <c r="EM493" s="873"/>
      <c r="EN493" s="873"/>
      <c r="ER493" s="1261"/>
      <c r="ES493" s="872">
        <f t="shared" ref="ES493:EU493" si="1172">IF(OR(ES389="",ES389&lt;0),0,ES389*(ES$210/ES$211)*(1000*ES$60/ES$209)/ES$7)</f>
        <v>0</v>
      </c>
      <c r="ET493" s="871">
        <f t="shared" si="1172"/>
        <v>0</v>
      </c>
      <c r="EU493" s="871">
        <f t="shared" si="1172"/>
        <v>0</v>
      </c>
      <c r="EV493" s="871"/>
      <c r="EW493" s="1148"/>
      <c r="EX493" s="867" t="s">
        <v>713</v>
      </c>
      <c r="EY493" s="871">
        <f t="shared" ref="EY493:HH493" si="1173">IF(OR(EY389="",EY389&lt;0),0,EY389*(EY$210/EY$211)*(1000*EY$60/EY$209)/EY$7)</f>
        <v>0</v>
      </c>
      <c r="EZ493" s="871">
        <f t="shared" si="1173"/>
        <v>0</v>
      </c>
      <c r="FA493" s="871">
        <f t="shared" si="1173"/>
        <v>0</v>
      </c>
      <c r="FB493" s="871">
        <f t="shared" si="1173"/>
        <v>0</v>
      </c>
      <c r="FC493" s="871">
        <f t="shared" si="1173"/>
        <v>0</v>
      </c>
      <c r="FD493" s="871">
        <f t="shared" si="1173"/>
        <v>0</v>
      </c>
      <c r="FE493" s="871">
        <f t="shared" si="1173"/>
        <v>0</v>
      </c>
      <c r="FF493" s="871">
        <f t="shared" si="1173"/>
        <v>0</v>
      </c>
      <c r="FG493" s="871">
        <f t="shared" si="1173"/>
        <v>0</v>
      </c>
      <c r="FH493" s="871">
        <f t="shared" si="1173"/>
        <v>0</v>
      </c>
      <c r="FI493" s="871">
        <f t="shared" si="1173"/>
        <v>0</v>
      </c>
      <c r="FJ493" s="871">
        <f t="shared" si="1173"/>
        <v>0</v>
      </c>
      <c r="FK493" s="871">
        <f t="shared" si="1173"/>
        <v>0</v>
      </c>
      <c r="FL493" s="871">
        <f t="shared" si="1173"/>
        <v>0</v>
      </c>
      <c r="FM493" s="871">
        <f t="shared" si="1173"/>
        <v>0</v>
      </c>
      <c r="FN493" s="871">
        <f t="shared" si="1173"/>
        <v>0</v>
      </c>
      <c r="FO493" s="871">
        <f t="shared" si="1173"/>
        <v>0</v>
      </c>
      <c r="FP493" s="871">
        <f t="shared" ref="FP493:FQ493" si="1174">IF(OR(FP389="",FP389&lt;0),0,FP389*(FP$210/FP$211)*(1000*FP$60/FP$209)/FP$7)</f>
        <v>0</v>
      </c>
      <c r="FQ493" s="1389">
        <f t="shared" si="1174"/>
        <v>0</v>
      </c>
      <c r="FR493" s="1357">
        <f t="shared" ref="FR493:GL493" si="1175">IF(OR(FR389="",FR389&lt;0),0,FR389*(FR$210/FR$211)*(1000*FR$60/FR$209)/FR$7)</f>
        <v>0</v>
      </c>
      <c r="FS493" s="1357">
        <f t="shared" si="1175"/>
        <v>0</v>
      </c>
      <c r="FT493" s="1357">
        <f t="shared" si="1175"/>
        <v>0</v>
      </c>
      <c r="FU493" s="1357">
        <f t="shared" si="1175"/>
        <v>0</v>
      </c>
      <c r="FV493" s="1357">
        <f t="shared" si="1175"/>
        <v>0</v>
      </c>
      <c r="FW493" s="1357">
        <f t="shared" si="1175"/>
        <v>0</v>
      </c>
      <c r="FX493" s="1357">
        <f t="shared" si="1175"/>
        <v>0</v>
      </c>
      <c r="FY493" s="1357">
        <f t="shared" si="1175"/>
        <v>0</v>
      </c>
      <c r="FZ493" s="1357">
        <f t="shared" si="1175"/>
        <v>0</v>
      </c>
      <c r="GA493" s="1357">
        <f t="shared" si="1175"/>
        <v>0</v>
      </c>
      <c r="GB493" s="1357">
        <f t="shared" si="1175"/>
        <v>0</v>
      </c>
      <c r="GC493" s="1357">
        <f t="shared" si="1175"/>
        <v>0</v>
      </c>
      <c r="GD493" s="1357">
        <f t="shared" si="1175"/>
        <v>0</v>
      </c>
      <c r="GE493" s="1357">
        <f t="shared" si="1175"/>
        <v>0</v>
      </c>
      <c r="GF493" s="1357">
        <f t="shared" si="1175"/>
        <v>0</v>
      </c>
      <c r="GG493" s="1357">
        <f t="shared" si="1175"/>
        <v>0</v>
      </c>
      <c r="GH493" s="1357">
        <f t="shared" si="1175"/>
        <v>0</v>
      </c>
      <c r="GI493" s="1357">
        <f t="shared" si="1175"/>
        <v>0</v>
      </c>
      <c r="GJ493" s="1357">
        <f t="shared" si="1175"/>
        <v>0</v>
      </c>
      <c r="GK493" s="1357">
        <f t="shared" si="1175"/>
        <v>0</v>
      </c>
      <c r="GL493" s="1357">
        <f t="shared" si="1175"/>
        <v>0</v>
      </c>
      <c r="GM493" s="872">
        <f t="shared" si="1173"/>
        <v>0</v>
      </c>
      <c r="GN493" s="871">
        <f t="shared" si="1173"/>
        <v>0</v>
      </c>
      <c r="GO493" s="871">
        <f t="shared" si="1173"/>
        <v>0</v>
      </c>
      <c r="GP493" s="871">
        <f t="shared" si="1173"/>
        <v>0</v>
      </c>
      <c r="GQ493" s="871">
        <f t="shared" si="1173"/>
        <v>0</v>
      </c>
      <c r="GR493" s="871">
        <f t="shared" si="1173"/>
        <v>0</v>
      </c>
      <c r="GS493" s="871">
        <f t="shared" si="1173"/>
        <v>0</v>
      </c>
      <c r="GT493" s="871">
        <f t="shared" si="1173"/>
        <v>0</v>
      </c>
      <c r="GU493" s="871">
        <f t="shared" si="1173"/>
        <v>0</v>
      </c>
      <c r="GV493" s="871">
        <f t="shared" si="1173"/>
        <v>0</v>
      </c>
      <c r="GW493" s="871">
        <f t="shared" si="1173"/>
        <v>0</v>
      </c>
      <c r="GX493" s="871">
        <f t="shared" si="1173"/>
        <v>0</v>
      </c>
      <c r="GY493" s="871">
        <f t="shared" si="1173"/>
        <v>0</v>
      </c>
      <c r="GZ493" s="871">
        <f t="shared" si="1173"/>
        <v>0</v>
      </c>
      <c r="HA493" s="871">
        <f t="shared" si="1173"/>
        <v>0</v>
      </c>
      <c r="HB493" s="871">
        <f t="shared" si="1173"/>
        <v>0</v>
      </c>
      <c r="HC493" s="871">
        <f t="shared" si="1173"/>
        <v>0</v>
      </c>
      <c r="HD493" s="871">
        <f t="shared" si="1173"/>
        <v>0</v>
      </c>
      <c r="HE493" s="871">
        <f t="shared" si="1173"/>
        <v>0</v>
      </c>
      <c r="HF493" s="871">
        <f t="shared" si="1173"/>
        <v>0</v>
      </c>
      <c r="HG493" s="871">
        <f t="shared" si="1173"/>
        <v>0</v>
      </c>
      <c r="HH493" s="871">
        <f t="shared" si="1173"/>
        <v>0</v>
      </c>
      <c r="HI493" s="1357">
        <f t="shared" si="1062"/>
        <v>0</v>
      </c>
    </row>
    <row r="494" spans="1:217" s="867" customFormat="1" x14ac:dyDescent="0.25">
      <c r="A494" s="867" t="s">
        <v>714</v>
      </c>
      <c r="C494" s="938">
        <f t="shared" si="1052"/>
        <v>0</v>
      </c>
      <c r="D494" s="871">
        <f t="shared" si="1119"/>
        <v>0</v>
      </c>
      <c r="E494" s="871">
        <f t="shared" si="1119"/>
        <v>0</v>
      </c>
      <c r="F494" s="871">
        <f t="shared" si="1119"/>
        <v>0</v>
      </c>
      <c r="G494" s="871">
        <f t="shared" si="1119"/>
        <v>0</v>
      </c>
      <c r="H494" s="871">
        <f t="shared" si="1119"/>
        <v>0</v>
      </c>
      <c r="I494" s="871">
        <f t="shared" si="1119"/>
        <v>0</v>
      </c>
      <c r="J494" s="871">
        <f t="shared" si="1119"/>
        <v>0</v>
      </c>
      <c r="K494" s="871">
        <f t="shared" si="1119"/>
        <v>0</v>
      </c>
      <c r="L494" s="871">
        <f t="shared" si="1119"/>
        <v>0</v>
      </c>
      <c r="M494" s="871">
        <f t="shared" si="1119"/>
        <v>0</v>
      </c>
      <c r="N494" s="871">
        <f t="shared" si="1119"/>
        <v>0</v>
      </c>
      <c r="O494" s="871">
        <f t="shared" si="1119"/>
        <v>0</v>
      </c>
      <c r="P494" s="871">
        <f t="shared" si="1119"/>
        <v>0</v>
      </c>
      <c r="Q494" s="871">
        <f t="shared" si="1119"/>
        <v>0</v>
      </c>
      <c r="R494" s="871">
        <f t="shared" si="1119"/>
        <v>0</v>
      </c>
      <c r="S494" s="871">
        <f t="shared" si="1130"/>
        <v>0</v>
      </c>
      <c r="T494" s="1072">
        <f t="shared" si="1130"/>
        <v>0</v>
      </c>
      <c r="U494" s="871"/>
      <c r="V494" s="871"/>
      <c r="W494" s="871"/>
      <c r="X494" s="871"/>
      <c r="Y494" s="871"/>
      <c r="AF494" s="871"/>
      <c r="AG494" s="871"/>
      <c r="AH494" s="871"/>
      <c r="AI494" s="872">
        <f t="shared" si="1131"/>
        <v>0</v>
      </c>
      <c r="AJ494" s="871">
        <f t="shared" si="1131"/>
        <v>0</v>
      </c>
      <c r="AK494" s="871">
        <f t="shared" si="1131"/>
        <v>0</v>
      </c>
      <c r="AL494" s="871">
        <f t="shared" si="1131"/>
        <v>0</v>
      </c>
      <c r="AM494" s="871">
        <f t="shared" si="1131"/>
        <v>0</v>
      </c>
      <c r="AN494" s="1072">
        <f t="shared" si="1131"/>
        <v>0</v>
      </c>
      <c r="AO494" s="871"/>
      <c r="AP494" s="871"/>
      <c r="AQ494" s="871"/>
      <c r="AR494" s="871"/>
      <c r="AS494" s="871"/>
      <c r="AT494" s="872">
        <f t="shared" si="1132"/>
        <v>0</v>
      </c>
      <c r="AU494" s="871">
        <f t="shared" si="1132"/>
        <v>0</v>
      </c>
      <c r="AV494" s="871">
        <f t="shared" si="1132"/>
        <v>0</v>
      </c>
      <c r="AW494" s="871">
        <f t="shared" si="1132"/>
        <v>0</v>
      </c>
      <c r="AX494" s="871">
        <f t="shared" si="1132"/>
        <v>0</v>
      </c>
      <c r="AY494" s="871">
        <f t="shared" si="1132"/>
        <v>0</v>
      </c>
      <c r="AZ494" s="871">
        <f t="shared" si="1132"/>
        <v>0</v>
      </c>
      <c r="BA494" s="871">
        <f t="shared" si="1132"/>
        <v>0</v>
      </c>
      <c r="BB494" s="1072">
        <f t="shared" si="1132"/>
        <v>0</v>
      </c>
      <c r="BC494" s="871"/>
      <c r="BD494" s="871"/>
      <c r="BE494" s="871"/>
      <c r="BF494" s="871"/>
      <c r="BG494" s="871"/>
      <c r="BH494" s="959">
        <f t="shared" si="1133"/>
        <v>0</v>
      </c>
      <c r="BI494" s="880">
        <f t="shared" si="1133"/>
        <v>0</v>
      </c>
      <c r="BJ494" s="880">
        <f t="shared" si="1133"/>
        <v>0</v>
      </c>
      <c r="BK494" s="880">
        <f t="shared" si="1133"/>
        <v>0</v>
      </c>
      <c r="BL494" s="871">
        <f t="shared" si="1133"/>
        <v>0</v>
      </c>
      <c r="BM494" s="880">
        <f t="shared" si="1133"/>
        <v>0</v>
      </c>
      <c r="BN494" s="1228">
        <f t="shared" si="1133"/>
        <v>0</v>
      </c>
      <c r="BO494" s="857"/>
      <c r="BP494" s="873"/>
      <c r="BQ494" s="873"/>
      <c r="BR494" s="873"/>
      <c r="BS494" s="1182"/>
      <c r="BT494" s="873"/>
      <c r="BU494" s="873"/>
      <c r="BV494" s="873"/>
      <c r="BW494" s="873"/>
      <c r="BX494" s="873"/>
      <c r="BY494" s="938">
        <f t="shared" si="1134"/>
        <v>0</v>
      </c>
      <c r="BZ494" s="871">
        <f t="shared" si="1134"/>
        <v>0</v>
      </c>
      <c r="CA494" s="871">
        <f t="shared" si="1134"/>
        <v>0</v>
      </c>
      <c r="CB494" s="871">
        <f t="shared" si="1134"/>
        <v>0</v>
      </c>
      <c r="CC494" s="1072">
        <f t="shared" si="1134"/>
        <v>0</v>
      </c>
      <c r="CD494" s="871"/>
      <c r="CE494" s="871"/>
      <c r="CF494" s="871"/>
      <c r="CG494" s="871"/>
      <c r="CH494" s="871"/>
      <c r="CI494" s="871"/>
      <c r="CJ494" s="871"/>
      <c r="CK494" s="872">
        <f t="shared" si="1135"/>
        <v>0</v>
      </c>
      <c r="CL494" s="871">
        <f t="shared" si="1135"/>
        <v>0</v>
      </c>
      <c r="CM494" s="871">
        <f t="shared" si="1135"/>
        <v>0</v>
      </c>
      <c r="CN494" s="871">
        <f t="shared" si="1135"/>
        <v>0</v>
      </c>
      <c r="CO494" s="1072">
        <f t="shared" si="1135"/>
        <v>0</v>
      </c>
      <c r="CP494" s="871"/>
      <c r="CQ494" s="871"/>
      <c r="CR494" s="871"/>
      <c r="CS494" s="871"/>
      <c r="CT494" s="871"/>
      <c r="CU494" s="872">
        <f t="shared" si="1063"/>
        <v>0</v>
      </c>
      <c r="CV494" s="871">
        <f t="shared" si="1063"/>
        <v>0</v>
      </c>
      <c r="CW494" s="871">
        <f t="shared" si="1063"/>
        <v>0</v>
      </c>
      <c r="CX494" s="1072">
        <f t="shared" si="1063"/>
        <v>0</v>
      </c>
      <c r="DD494" s="987"/>
      <c r="DE494" s="870"/>
      <c r="DF494" s="870"/>
      <c r="DG494" s="870"/>
      <c r="DH494" s="870"/>
      <c r="DI494" s="870"/>
      <c r="DJ494" s="870"/>
      <c r="DK494" s="870"/>
      <c r="DL494" s="1128"/>
      <c r="DM494" s="873"/>
      <c r="DN494" s="873"/>
      <c r="DO494" s="873"/>
      <c r="DP494" s="873"/>
      <c r="DQ494" s="873"/>
      <c r="DR494" s="1014"/>
      <c r="DS494" s="873"/>
      <c r="DT494" s="873"/>
      <c r="DU494" s="873"/>
      <c r="DV494" s="873"/>
      <c r="DW494" s="873"/>
      <c r="DX494" s="1128"/>
      <c r="DY494" s="873"/>
      <c r="DZ494" s="873"/>
      <c r="EA494" s="873"/>
      <c r="EB494" s="873"/>
      <c r="EC494" s="873"/>
      <c r="ED494" s="872">
        <f t="shared" ref="ED494" si="1176">IF(OR(ED390="",ED390&lt;0),0,ED390*(ED$210/ED$211)*(1000*ED$60/ED$209)/ED$7)</f>
        <v>0</v>
      </c>
      <c r="EE494" s="873"/>
      <c r="EF494" s="873"/>
      <c r="EG494" s="873"/>
      <c r="EH494" s="873"/>
      <c r="EI494" s="873"/>
      <c r="EJ494" s="873"/>
      <c r="EK494" s="873"/>
      <c r="EL494" s="1128"/>
      <c r="EM494" s="873"/>
      <c r="EN494" s="873"/>
      <c r="ER494" s="1261"/>
      <c r="ES494" s="872">
        <f t="shared" ref="ES494:EU494" si="1177">IF(OR(ES390="",ES390&lt;0),0,ES390*(ES$210/ES$211)*(1000*ES$60/ES$209)/ES$7)</f>
        <v>0</v>
      </c>
      <c r="ET494" s="871">
        <f t="shared" si="1177"/>
        <v>0</v>
      </c>
      <c r="EU494" s="871">
        <f t="shared" si="1177"/>
        <v>0</v>
      </c>
      <c r="EV494" s="871"/>
      <c r="EW494" s="1148"/>
      <c r="EX494" s="867" t="s">
        <v>714</v>
      </c>
      <c r="EY494" s="871">
        <f t="shared" ref="EY494:HH494" si="1178">IF(OR(EY390="",EY390&lt;0),0,EY390*(EY$210/EY$211)*(1000*EY$60/EY$209)/EY$7)</f>
        <v>0</v>
      </c>
      <c r="EZ494" s="871">
        <f t="shared" si="1178"/>
        <v>0</v>
      </c>
      <c r="FA494" s="871">
        <f t="shared" si="1178"/>
        <v>0</v>
      </c>
      <c r="FB494" s="871">
        <f t="shared" si="1178"/>
        <v>0</v>
      </c>
      <c r="FC494" s="871">
        <f t="shared" si="1178"/>
        <v>0</v>
      </c>
      <c r="FD494" s="871">
        <f t="shared" si="1178"/>
        <v>0</v>
      </c>
      <c r="FE494" s="871">
        <f t="shared" si="1178"/>
        <v>0</v>
      </c>
      <c r="FF494" s="871">
        <f t="shared" si="1178"/>
        <v>0</v>
      </c>
      <c r="FG494" s="871">
        <f t="shared" si="1178"/>
        <v>0</v>
      </c>
      <c r="FH494" s="871">
        <f t="shared" si="1178"/>
        <v>0</v>
      </c>
      <c r="FI494" s="871">
        <f t="shared" si="1178"/>
        <v>0</v>
      </c>
      <c r="FJ494" s="871">
        <f t="shared" si="1178"/>
        <v>0</v>
      </c>
      <c r="FK494" s="871">
        <f t="shared" si="1178"/>
        <v>0</v>
      </c>
      <c r="FL494" s="871">
        <f t="shared" si="1178"/>
        <v>0</v>
      </c>
      <c r="FM494" s="871">
        <f t="shared" si="1178"/>
        <v>0</v>
      </c>
      <c r="FN494" s="871">
        <f t="shared" si="1178"/>
        <v>0</v>
      </c>
      <c r="FO494" s="871">
        <f t="shared" si="1178"/>
        <v>0</v>
      </c>
      <c r="FP494" s="871">
        <f t="shared" ref="FP494:FQ494" si="1179">IF(OR(FP390="",FP390&lt;0),0,FP390*(FP$210/FP$211)*(1000*FP$60/FP$209)/FP$7)</f>
        <v>0</v>
      </c>
      <c r="FQ494" s="1389">
        <f t="shared" si="1179"/>
        <v>0</v>
      </c>
      <c r="FR494" s="1357">
        <f t="shared" ref="FR494:GL494" si="1180">IF(OR(FR390="",FR390&lt;0),0,FR390*(FR$210/FR$211)*(1000*FR$60/FR$209)/FR$7)</f>
        <v>0</v>
      </c>
      <c r="FS494" s="1357">
        <f t="shared" si="1180"/>
        <v>0</v>
      </c>
      <c r="FT494" s="1357">
        <f t="shared" si="1180"/>
        <v>0</v>
      </c>
      <c r="FU494" s="1357">
        <f t="shared" si="1180"/>
        <v>0</v>
      </c>
      <c r="FV494" s="1357">
        <f t="shared" si="1180"/>
        <v>0</v>
      </c>
      <c r="FW494" s="1357">
        <f t="shared" si="1180"/>
        <v>0</v>
      </c>
      <c r="FX494" s="1357">
        <f t="shared" si="1180"/>
        <v>0</v>
      </c>
      <c r="FY494" s="1357">
        <f t="shared" si="1180"/>
        <v>0</v>
      </c>
      <c r="FZ494" s="1357">
        <f t="shared" si="1180"/>
        <v>0</v>
      </c>
      <c r="GA494" s="1357">
        <f t="shared" si="1180"/>
        <v>0</v>
      </c>
      <c r="GB494" s="1357">
        <f t="shared" si="1180"/>
        <v>0</v>
      </c>
      <c r="GC494" s="1357">
        <f t="shared" si="1180"/>
        <v>0</v>
      </c>
      <c r="GD494" s="1357">
        <f t="shared" si="1180"/>
        <v>0</v>
      </c>
      <c r="GE494" s="1357">
        <f t="shared" si="1180"/>
        <v>0</v>
      </c>
      <c r="GF494" s="1357">
        <f t="shared" si="1180"/>
        <v>0</v>
      </c>
      <c r="GG494" s="1357">
        <f t="shared" si="1180"/>
        <v>0</v>
      </c>
      <c r="GH494" s="1357">
        <f t="shared" si="1180"/>
        <v>0</v>
      </c>
      <c r="GI494" s="1357">
        <f t="shared" si="1180"/>
        <v>0</v>
      </c>
      <c r="GJ494" s="1357">
        <f t="shared" si="1180"/>
        <v>0</v>
      </c>
      <c r="GK494" s="1357">
        <f t="shared" si="1180"/>
        <v>0</v>
      </c>
      <c r="GL494" s="1357">
        <f t="shared" si="1180"/>
        <v>0</v>
      </c>
      <c r="GM494" s="872">
        <f t="shared" si="1178"/>
        <v>0</v>
      </c>
      <c r="GN494" s="871">
        <f t="shared" si="1178"/>
        <v>0</v>
      </c>
      <c r="GO494" s="871">
        <f t="shared" si="1178"/>
        <v>0</v>
      </c>
      <c r="GP494" s="871">
        <f t="shared" si="1178"/>
        <v>0</v>
      </c>
      <c r="GQ494" s="871">
        <f t="shared" si="1178"/>
        <v>0</v>
      </c>
      <c r="GR494" s="871">
        <f t="shared" si="1178"/>
        <v>0</v>
      </c>
      <c r="GS494" s="871">
        <f t="shared" si="1178"/>
        <v>0</v>
      </c>
      <c r="GT494" s="871">
        <f t="shared" si="1178"/>
        <v>0</v>
      </c>
      <c r="GU494" s="871">
        <f t="shared" si="1178"/>
        <v>0</v>
      </c>
      <c r="GV494" s="871">
        <f t="shared" si="1178"/>
        <v>0</v>
      </c>
      <c r="GW494" s="871">
        <f t="shared" si="1178"/>
        <v>0</v>
      </c>
      <c r="GX494" s="871">
        <f t="shared" si="1178"/>
        <v>0</v>
      </c>
      <c r="GY494" s="871">
        <f t="shared" si="1178"/>
        <v>0</v>
      </c>
      <c r="GZ494" s="871">
        <f t="shared" si="1178"/>
        <v>0</v>
      </c>
      <c r="HA494" s="871">
        <f t="shared" si="1178"/>
        <v>0</v>
      </c>
      <c r="HB494" s="871">
        <f t="shared" si="1178"/>
        <v>0</v>
      </c>
      <c r="HC494" s="871">
        <f t="shared" si="1178"/>
        <v>0</v>
      </c>
      <c r="HD494" s="871">
        <f t="shared" si="1178"/>
        <v>0</v>
      </c>
      <c r="HE494" s="871">
        <f t="shared" si="1178"/>
        <v>0</v>
      </c>
      <c r="HF494" s="871">
        <f t="shared" si="1178"/>
        <v>0</v>
      </c>
      <c r="HG494" s="871">
        <f t="shared" si="1178"/>
        <v>0</v>
      </c>
      <c r="HH494" s="871">
        <f t="shared" si="1178"/>
        <v>0</v>
      </c>
      <c r="HI494" s="1357">
        <f t="shared" si="1062"/>
        <v>0</v>
      </c>
    </row>
    <row r="495" spans="1:217" s="867" customFormat="1" x14ac:dyDescent="0.25">
      <c r="A495" s="867" t="s">
        <v>715</v>
      </c>
      <c r="C495" s="938">
        <f t="shared" si="1052"/>
        <v>0</v>
      </c>
      <c r="D495" s="871">
        <f t="shared" si="1119"/>
        <v>0</v>
      </c>
      <c r="E495" s="871">
        <f t="shared" si="1119"/>
        <v>0</v>
      </c>
      <c r="F495" s="871">
        <f t="shared" si="1119"/>
        <v>0</v>
      </c>
      <c r="G495" s="871">
        <f t="shared" si="1119"/>
        <v>0</v>
      </c>
      <c r="H495" s="871">
        <f t="shared" si="1119"/>
        <v>0</v>
      </c>
      <c r="I495" s="871">
        <f t="shared" si="1119"/>
        <v>0</v>
      </c>
      <c r="J495" s="871">
        <f t="shared" si="1119"/>
        <v>0</v>
      </c>
      <c r="K495" s="871">
        <f t="shared" si="1119"/>
        <v>0</v>
      </c>
      <c r="L495" s="871">
        <f t="shared" si="1119"/>
        <v>0</v>
      </c>
      <c r="M495" s="871">
        <f t="shared" si="1119"/>
        <v>0</v>
      </c>
      <c r="N495" s="871">
        <f t="shared" si="1119"/>
        <v>0</v>
      </c>
      <c r="O495" s="871">
        <f t="shared" si="1119"/>
        <v>0</v>
      </c>
      <c r="P495" s="871">
        <f t="shared" si="1119"/>
        <v>0</v>
      </c>
      <c r="Q495" s="871">
        <f t="shared" si="1119"/>
        <v>0</v>
      </c>
      <c r="R495" s="871">
        <f t="shared" si="1119"/>
        <v>0</v>
      </c>
      <c r="S495" s="871">
        <f t="shared" si="1130"/>
        <v>0</v>
      </c>
      <c r="T495" s="1072">
        <f t="shared" si="1130"/>
        <v>0</v>
      </c>
      <c r="U495" s="871"/>
      <c r="V495" s="871"/>
      <c r="W495" s="871"/>
      <c r="X495" s="871"/>
      <c r="Y495" s="871"/>
      <c r="AF495" s="871"/>
      <c r="AG495" s="871"/>
      <c r="AH495" s="871"/>
      <c r="AI495" s="872">
        <f t="shared" si="1131"/>
        <v>0</v>
      </c>
      <c r="AJ495" s="871">
        <f t="shared" si="1131"/>
        <v>0</v>
      </c>
      <c r="AK495" s="871">
        <f t="shared" si="1131"/>
        <v>0</v>
      </c>
      <c r="AL495" s="871">
        <f t="shared" si="1131"/>
        <v>0</v>
      </c>
      <c r="AM495" s="871">
        <f t="shared" si="1131"/>
        <v>0</v>
      </c>
      <c r="AN495" s="1072">
        <f t="shared" si="1131"/>
        <v>0</v>
      </c>
      <c r="AO495" s="871"/>
      <c r="AP495" s="871"/>
      <c r="AQ495" s="871"/>
      <c r="AR495" s="871"/>
      <c r="AS495" s="871"/>
      <c r="AT495" s="872">
        <f t="shared" si="1132"/>
        <v>0</v>
      </c>
      <c r="AU495" s="871">
        <f t="shared" si="1132"/>
        <v>0</v>
      </c>
      <c r="AV495" s="871">
        <f t="shared" si="1132"/>
        <v>0</v>
      </c>
      <c r="AW495" s="871">
        <f t="shared" si="1132"/>
        <v>0</v>
      </c>
      <c r="AX495" s="871">
        <f t="shared" si="1132"/>
        <v>0</v>
      </c>
      <c r="AY495" s="871">
        <f t="shared" si="1132"/>
        <v>0</v>
      </c>
      <c r="AZ495" s="871">
        <f t="shared" si="1132"/>
        <v>0</v>
      </c>
      <c r="BA495" s="871">
        <f t="shared" si="1132"/>
        <v>0</v>
      </c>
      <c r="BB495" s="1072">
        <f t="shared" si="1132"/>
        <v>0</v>
      </c>
      <c r="BC495" s="871"/>
      <c r="BD495" s="871"/>
      <c r="BE495" s="871"/>
      <c r="BF495" s="871"/>
      <c r="BG495" s="871"/>
      <c r="BH495" s="959">
        <f t="shared" si="1133"/>
        <v>0</v>
      </c>
      <c r="BI495" s="880">
        <f t="shared" si="1133"/>
        <v>0</v>
      </c>
      <c r="BJ495" s="880">
        <f t="shared" si="1133"/>
        <v>0</v>
      </c>
      <c r="BK495" s="880">
        <f t="shared" si="1133"/>
        <v>0</v>
      </c>
      <c r="BL495" s="871">
        <f t="shared" si="1133"/>
        <v>0</v>
      </c>
      <c r="BM495" s="880">
        <f t="shared" si="1133"/>
        <v>0</v>
      </c>
      <c r="BN495" s="1228">
        <f t="shared" si="1133"/>
        <v>0</v>
      </c>
      <c r="BO495" s="857"/>
      <c r="BP495" s="873"/>
      <c r="BQ495" s="873"/>
      <c r="BR495" s="873"/>
      <c r="BS495" s="1182"/>
      <c r="BT495" s="873"/>
      <c r="BU495" s="873"/>
      <c r="BV495" s="873"/>
      <c r="BW495" s="873"/>
      <c r="BX495" s="873"/>
      <c r="BY495" s="938">
        <f t="shared" si="1134"/>
        <v>0</v>
      </c>
      <c r="BZ495" s="871">
        <f t="shared" si="1134"/>
        <v>0</v>
      </c>
      <c r="CA495" s="871">
        <f t="shared" si="1134"/>
        <v>0</v>
      </c>
      <c r="CB495" s="871">
        <f t="shared" si="1134"/>
        <v>0</v>
      </c>
      <c r="CC495" s="1072">
        <f t="shared" si="1134"/>
        <v>0</v>
      </c>
      <c r="CD495" s="871"/>
      <c r="CE495" s="871"/>
      <c r="CF495" s="871"/>
      <c r="CG495" s="871"/>
      <c r="CH495" s="871"/>
      <c r="CI495" s="871"/>
      <c r="CJ495" s="871"/>
      <c r="CK495" s="872">
        <f t="shared" si="1135"/>
        <v>0</v>
      </c>
      <c r="CL495" s="871">
        <f t="shared" si="1135"/>
        <v>0</v>
      </c>
      <c r="CM495" s="871">
        <f t="shared" si="1135"/>
        <v>0</v>
      </c>
      <c r="CN495" s="871">
        <f t="shared" si="1135"/>
        <v>0</v>
      </c>
      <c r="CO495" s="1072">
        <f t="shared" si="1135"/>
        <v>0</v>
      </c>
      <c r="CP495" s="871"/>
      <c r="CQ495" s="871"/>
      <c r="CR495" s="871"/>
      <c r="CS495" s="871"/>
      <c r="CT495" s="871"/>
      <c r="CU495" s="872">
        <f t="shared" si="1063"/>
        <v>0</v>
      </c>
      <c r="CV495" s="871">
        <f t="shared" si="1063"/>
        <v>0</v>
      </c>
      <c r="CW495" s="871">
        <f t="shared" si="1063"/>
        <v>0</v>
      </c>
      <c r="CX495" s="1072">
        <f t="shared" si="1063"/>
        <v>0</v>
      </c>
      <c r="DD495" s="987"/>
      <c r="DE495" s="870"/>
      <c r="DF495" s="870"/>
      <c r="DG495" s="870"/>
      <c r="DH495" s="870"/>
      <c r="DI495" s="870"/>
      <c r="DJ495" s="870"/>
      <c r="DK495" s="870"/>
      <c r="DL495" s="1128"/>
      <c r="DM495" s="873"/>
      <c r="DN495" s="873"/>
      <c r="DO495" s="873"/>
      <c r="DP495" s="873"/>
      <c r="DQ495" s="873"/>
      <c r="DR495" s="1014"/>
      <c r="DS495" s="873"/>
      <c r="DT495" s="873"/>
      <c r="DU495" s="873"/>
      <c r="DV495" s="873"/>
      <c r="DW495" s="873"/>
      <c r="DX495" s="1128"/>
      <c r="DY495" s="873"/>
      <c r="DZ495" s="873"/>
      <c r="EA495" s="873"/>
      <c r="EB495" s="873"/>
      <c r="EC495" s="873"/>
      <c r="ED495" s="872">
        <f t="shared" ref="ED495" si="1181">IF(OR(ED391="",ED391&lt;0),0,ED391*(ED$210/ED$211)*(1000*ED$60/ED$209)/ED$7)</f>
        <v>0</v>
      </c>
      <c r="EE495" s="873"/>
      <c r="EF495" s="873"/>
      <c r="EG495" s="873"/>
      <c r="EH495" s="873"/>
      <c r="EI495" s="873"/>
      <c r="EJ495" s="873"/>
      <c r="EK495" s="873"/>
      <c r="EL495" s="1128"/>
      <c r="EM495" s="873"/>
      <c r="EN495" s="873"/>
      <c r="ER495" s="1261"/>
      <c r="ES495" s="872">
        <f t="shared" ref="ES495:EU495" si="1182">IF(OR(ES391="",ES391&lt;0),0,ES391*(ES$210/ES$211)*(1000*ES$60/ES$209)/ES$7)</f>
        <v>0</v>
      </c>
      <c r="ET495" s="871">
        <f t="shared" si="1182"/>
        <v>0</v>
      </c>
      <c r="EU495" s="871">
        <f t="shared" si="1182"/>
        <v>0</v>
      </c>
      <c r="EV495" s="871"/>
      <c r="EW495" s="1148"/>
      <c r="EX495" s="867" t="s">
        <v>715</v>
      </c>
      <c r="EY495" s="871">
        <f t="shared" ref="EY495:HH495" si="1183">IF(OR(EY391="",EY391&lt;0),0,EY391*(EY$210/EY$211)*(1000*EY$60/EY$209)/EY$7)</f>
        <v>0</v>
      </c>
      <c r="EZ495" s="871">
        <f t="shared" si="1183"/>
        <v>0</v>
      </c>
      <c r="FA495" s="871">
        <f t="shared" si="1183"/>
        <v>0</v>
      </c>
      <c r="FB495" s="871">
        <f t="shared" si="1183"/>
        <v>0</v>
      </c>
      <c r="FC495" s="871">
        <f t="shared" si="1183"/>
        <v>0</v>
      </c>
      <c r="FD495" s="871">
        <f t="shared" si="1183"/>
        <v>0</v>
      </c>
      <c r="FE495" s="871">
        <f t="shared" si="1183"/>
        <v>0</v>
      </c>
      <c r="FF495" s="871">
        <f t="shared" si="1183"/>
        <v>0</v>
      </c>
      <c r="FG495" s="871">
        <f t="shared" si="1183"/>
        <v>0</v>
      </c>
      <c r="FH495" s="871">
        <f t="shared" si="1183"/>
        <v>0</v>
      </c>
      <c r="FI495" s="871">
        <f t="shared" si="1183"/>
        <v>0</v>
      </c>
      <c r="FJ495" s="871">
        <f t="shared" si="1183"/>
        <v>0</v>
      </c>
      <c r="FK495" s="871">
        <f t="shared" si="1183"/>
        <v>0</v>
      </c>
      <c r="FL495" s="871">
        <f t="shared" si="1183"/>
        <v>0</v>
      </c>
      <c r="FM495" s="871">
        <f t="shared" si="1183"/>
        <v>0</v>
      </c>
      <c r="FN495" s="871">
        <f t="shared" si="1183"/>
        <v>0</v>
      </c>
      <c r="FO495" s="871">
        <f t="shared" si="1183"/>
        <v>0</v>
      </c>
      <c r="FP495" s="871">
        <f t="shared" ref="FP495:FQ495" si="1184">IF(OR(FP391="",FP391&lt;0),0,FP391*(FP$210/FP$211)*(1000*FP$60/FP$209)/FP$7)</f>
        <v>0</v>
      </c>
      <c r="FQ495" s="1389">
        <f t="shared" si="1184"/>
        <v>0</v>
      </c>
      <c r="FR495" s="693">
        <f t="shared" ref="FR495:GL495" si="1185">IF(OR(FR391="",FR391&lt;0),0,FR391*(FR$210/FR$211)*(1000*FR$60/FR$209)/FR$7)</f>
        <v>0</v>
      </c>
      <c r="FS495" s="693">
        <f t="shared" si="1185"/>
        <v>0</v>
      </c>
      <c r="FT495" s="693">
        <f t="shared" si="1185"/>
        <v>0</v>
      </c>
      <c r="FU495" s="693">
        <f t="shared" si="1185"/>
        <v>0</v>
      </c>
      <c r="FV495" s="693">
        <f t="shared" si="1185"/>
        <v>0</v>
      </c>
      <c r="FW495" s="693">
        <f t="shared" si="1185"/>
        <v>0</v>
      </c>
      <c r="FX495" s="693">
        <f t="shared" si="1185"/>
        <v>0</v>
      </c>
      <c r="FY495" s="693">
        <f t="shared" si="1185"/>
        <v>0</v>
      </c>
      <c r="FZ495" s="693">
        <f t="shared" si="1185"/>
        <v>0</v>
      </c>
      <c r="GA495" s="693">
        <f t="shared" si="1185"/>
        <v>0</v>
      </c>
      <c r="GB495" s="693">
        <f t="shared" si="1185"/>
        <v>0</v>
      </c>
      <c r="GC495" s="693">
        <f t="shared" si="1185"/>
        <v>0</v>
      </c>
      <c r="GD495" s="693">
        <f t="shared" si="1185"/>
        <v>0</v>
      </c>
      <c r="GE495" s="693">
        <f t="shared" si="1185"/>
        <v>0</v>
      </c>
      <c r="GF495" s="693">
        <f t="shared" si="1185"/>
        <v>0</v>
      </c>
      <c r="GG495" s="693">
        <f t="shared" si="1185"/>
        <v>0</v>
      </c>
      <c r="GH495" s="693">
        <f t="shared" si="1185"/>
        <v>0</v>
      </c>
      <c r="GI495" s="693">
        <f t="shared" si="1185"/>
        <v>0</v>
      </c>
      <c r="GJ495" s="693">
        <f t="shared" si="1185"/>
        <v>0</v>
      </c>
      <c r="GK495" s="693">
        <f t="shared" si="1185"/>
        <v>0</v>
      </c>
      <c r="GL495" s="693">
        <f t="shared" si="1185"/>
        <v>0</v>
      </c>
      <c r="GM495" s="872">
        <f t="shared" si="1183"/>
        <v>0</v>
      </c>
      <c r="GN495" s="871">
        <f t="shared" si="1183"/>
        <v>0</v>
      </c>
      <c r="GO495" s="871">
        <f t="shared" si="1183"/>
        <v>0</v>
      </c>
      <c r="GP495" s="871">
        <f t="shared" si="1183"/>
        <v>0</v>
      </c>
      <c r="GQ495" s="871">
        <f t="shared" si="1183"/>
        <v>0</v>
      </c>
      <c r="GR495" s="871">
        <f t="shared" si="1183"/>
        <v>0</v>
      </c>
      <c r="GS495" s="871">
        <f t="shared" si="1183"/>
        <v>0</v>
      </c>
      <c r="GT495" s="871">
        <f t="shared" si="1183"/>
        <v>0</v>
      </c>
      <c r="GU495" s="871">
        <f t="shared" si="1183"/>
        <v>0</v>
      </c>
      <c r="GV495" s="871">
        <f t="shared" si="1183"/>
        <v>0</v>
      </c>
      <c r="GW495" s="871">
        <f t="shared" si="1183"/>
        <v>0</v>
      </c>
      <c r="GX495" s="871">
        <f t="shared" si="1183"/>
        <v>0</v>
      </c>
      <c r="GY495" s="871">
        <f t="shared" si="1183"/>
        <v>0</v>
      </c>
      <c r="GZ495" s="871">
        <f t="shared" si="1183"/>
        <v>0</v>
      </c>
      <c r="HA495" s="871">
        <f t="shared" si="1183"/>
        <v>0</v>
      </c>
      <c r="HB495" s="871">
        <f t="shared" si="1183"/>
        <v>0</v>
      </c>
      <c r="HC495" s="871">
        <f t="shared" si="1183"/>
        <v>0</v>
      </c>
      <c r="HD495" s="871">
        <f t="shared" si="1183"/>
        <v>0</v>
      </c>
      <c r="HE495" s="871">
        <f t="shared" si="1183"/>
        <v>0</v>
      </c>
      <c r="HF495" s="871">
        <f t="shared" si="1183"/>
        <v>0</v>
      </c>
      <c r="HG495" s="871">
        <f t="shared" si="1183"/>
        <v>0</v>
      </c>
      <c r="HH495" s="871">
        <f t="shared" si="1183"/>
        <v>0</v>
      </c>
      <c r="HI495" s="693">
        <f t="shared" si="1062"/>
        <v>0</v>
      </c>
    </row>
    <row r="496" spans="1:217" s="60" customFormat="1" x14ac:dyDescent="0.25">
      <c r="A496" s="66" t="s">
        <v>480</v>
      </c>
      <c r="B496" s="234"/>
      <c r="C496" s="939">
        <f t="shared" si="1052"/>
        <v>688.11399028141966</v>
      </c>
      <c r="D496" s="244">
        <f t="shared" si="1119"/>
        <v>176.31082710527764</v>
      </c>
      <c r="E496" s="244">
        <f t="shared" si="1119"/>
        <v>694.65916923637042</v>
      </c>
      <c r="F496" s="244">
        <f t="shared" si="1119"/>
        <v>241.86893062165274</v>
      </c>
      <c r="G496" s="244">
        <f t="shared" si="1119"/>
        <v>42.015495733184423</v>
      </c>
      <c r="H496" s="244">
        <f t="shared" si="1119"/>
        <v>333.83948820974086</v>
      </c>
      <c r="I496" s="246">
        <f t="shared" si="1119"/>
        <v>285.29120632049359</v>
      </c>
      <c r="J496" s="246">
        <f t="shared" si="1119"/>
        <v>550.36990454004774</v>
      </c>
      <c r="K496" s="246">
        <f t="shared" si="1119"/>
        <v>195.39835488568534</v>
      </c>
      <c r="L496" s="246">
        <f t="shared" si="1119"/>
        <v>771.02457083852437</v>
      </c>
      <c r="M496" s="244">
        <f t="shared" si="1119"/>
        <v>141.54990794925396</v>
      </c>
      <c r="N496" s="244">
        <f t="shared" si="1119"/>
        <v>404.96874576899626</v>
      </c>
      <c r="O496" s="244">
        <f t="shared" si="1119"/>
        <v>595.71377314728034</v>
      </c>
      <c r="P496" s="244">
        <f t="shared" si="1119"/>
        <v>103.57157410741236</v>
      </c>
      <c r="Q496" s="244">
        <f t="shared" si="1119"/>
        <v>439.45826526939533</v>
      </c>
      <c r="R496" s="244">
        <f t="shared" si="1119"/>
        <v>97.352177070486036</v>
      </c>
      <c r="S496" s="244">
        <f t="shared" si="1130"/>
        <v>132.06073480520084</v>
      </c>
      <c r="T496" s="1071">
        <f t="shared" si="1130"/>
        <v>125.96253841022914</v>
      </c>
      <c r="U496" s="244"/>
      <c r="V496" s="244"/>
      <c r="W496" s="244"/>
      <c r="X496" s="244"/>
      <c r="Y496" s="244"/>
      <c r="AF496" s="246"/>
      <c r="AG496" s="246"/>
      <c r="AH496" s="246"/>
      <c r="AI496" s="522">
        <f t="shared" si="1131"/>
        <v>23.650377309333397</v>
      </c>
      <c r="AJ496" s="246">
        <f t="shared" si="1131"/>
        <v>402.77487757740374</v>
      </c>
      <c r="AK496" s="246">
        <f t="shared" si="1131"/>
        <v>15.08115494047134</v>
      </c>
      <c r="AL496" s="246">
        <f t="shared" si="1131"/>
        <v>34.763913993455418</v>
      </c>
      <c r="AM496" s="246">
        <f t="shared" si="1131"/>
        <v>620.35350213648928</v>
      </c>
      <c r="AN496" s="1073">
        <f t="shared" si="1131"/>
        <v>27.627278066903138</v>
      </c>
      <c r="AO496" s="246"/>
      <c r="AP496" s="246"/>
      <c r="AQ496" s="246"/>
      <c r="AR496" s="246"/>
      <c r="AS496" s="246"/>
      <c r="AT496" s="522">
        <f t="shared" si="1132"/>
        <v>1098.8061871511225</v>
      </c>
      <c r="AU496" s="246">
        <f t="shared" si="1132"/>
        <v>687.43480316422324</v>
      </c>
      <c r="AV496" s="246">
        <f t="shared" si="1132"/>
        <v>876.42943653765678</v>
      </c>
      <c r="AW496" s="244">
        <f t="shared" si="1132"/>
        <v>613.61749804051863</v>
      </c>
      <c r="AX496" s="244">
        <f t="shared" si="1132"/>
        <v>944.80358397903285</v>
      </c>
      <c r="AY496" s="244">
        <f t="shared" si="1132"/>
        <v>984.79525952173651</v>
      </c>
      <c r="AZ496" s="244">
        <f t="shared" si="1132"/>
        <v>700.63841743266573</v>
      </c>
      <c r="BA496" s="244">
        <f t="shared" si="1132"/>
        <v>992.07954632616008</v>
      </c>
      <c r="BB496" s="1071">
        <f t="shared" si="1132"/>
        <v>620.59580776591292</v>
      </c>
      <c r="BC496" s="244"/>
      <c r="BD496" s="244"/>
      <c r="BE496" s="244"/>
      <c r="BF496" s="244"/>
      <c r="BG496" s="244"/>
      <c r="BH496" s="257">
        <f t="shared" si="1133"/>
        <v>645.18469002814334</v>
      </c>
      <c r="BI496" s="230">
        <f t="shared" si="1133"/>
        <v>555.09730795406733</v>
      </c>
      <c r="BJ496" s="230">
        <f t="shared" si="1133"/>
        <v>923.49807494638264</v>
      </c>
      <c r="BK496" s="230">
        <f t="shared" si="1133"/>
        <v>1086.3650938917403</v>
      </c>
      <c r="BL496" s="244">
        <f t="shared" si="1133"/>
        <v>1253.0285218666249</v>
      </c>
      <c r="BM496" s="230">
        <f t="shared" si="1133"/>
        <v>511.60108547629017</v>
      </c>
      <c r="BN496" s="1225">
        <f t="shared" si="1133"/>
        <v>1248.4357987606668</v>
      </c>
      <c r="BO496" s="857"/>
      <c r="BP496" s="857"/>
      <c r="BQ496" s="857"/>
      <c r="BR496" s="857"/>
      <c r="BS496" s="1172"/>
      <c r="BT496" s="857"/>
      <c r="BU496" s="857"/>
      <c r="BV496" s="857"/>
      <c r="BW496" s="857"/>
      <c r="BX496" s="857"/>
      <c r="BY496" s="939">
        <f t="shared" si="1134"/>
        <v>390.88847837463055</v>
      </c>
      <c r="BZ496" s="244">
        <f t="shared" si="1134"/>
        <v>327.14551618807656</v>
      </c>
      <c r="CA496" s="244">
        <f t="shared" si="1134"/>
        <v>386.49123907317983</v>
      </c>
      <c r="CB496" s="244">
        <f t="shared" si="1134"/>
        <v>172.11771759493186</v>
      </c>
      <c r="CC496" s="1071">
        <f t="shared" si="1134"/>
        <v>362.52864992666281</v>
      </c>
      <c r="CD496" s="244"/>
      <c r="CE496" s="244"/>
      <c r="CF496" s="244"/>
      <c r="CG496" s="244"/>
      <c r="CH496" s="244"/>
      <c r="CI496" s="244"/>
      <c r="CJ496" s="244"/>
      <c r="CK496" s="544">
        <f t="shared" si="1135"/>
        <v>259.95960669489637</v>
      </c>
      <c r="CL496" s="244">
        <f t="shared" si="1135"/>
        <v>1005.0916520265114</v>
      </c>
      <c r="CM496" s="244">
        <f t="shared" si="1135"/>
        <v>503.0192998698447</v>
      </c>
      <c r="CN496" s="244">
        <f t="shared" si="1135"/>
        <v>559.57530704571059</v>
      </c>
      <c r="CO496" s="1071">
        <f t="shared" si="1135"/>
        <v>486.66664059510015</v>
      </c>
      <c r="CP496" s="244"/>
      <c r="CQ496" s="244"/>
      <c r="CR496" s="244"/>
      <c r="CS496" s="244"/>
      <c r="CT496" s="244"/>
      <c r="CU496" s="544">
        <f t="shared" si="1063"/>
        <v>10.480372520321048</v>
      </c>
      <c r="CV496" s="244">
        <f t="shared" si="1063"/>
        <v>62.724155373544797</v>
      </c>
      <c r="CW496" s="244">
        <f t="shared" si="1063"/>
        <v>17.386334321703853</v>
      </c>
      <c r="CX496" s="1071">
        <f t="shared" si="1063"/>
        <v>4.8483014150441628</v>
      </c>
      <c r="DD496" s="978"/>
      <c r="DE496" s="870"/>
      <c r="DF496" s="870"/>
      <c r="DG496" s="870"/>
      <c r="DH496" s="870"/>
      <c r="DI496" s="870"/>
      <c r="DJ496" s="870"/>
      <c r="DK496" s="870"/>
      <c r="DL496" s="1119"/>
      <c r="DM496" s="857"/>
      <c r="DN496" s="857"/>
      <c r="DO496" s="857"/>
      <c r="DP496" s="857"/>
      <c r="DQ496" s="857"/>
      <c r="DR496" s="1005"/>
      <c r="DS496" s="857"/>
      <c r="DT496" s="857"/>
      <c r="DU496" s="857"/>
      <c r="DV496" s="857"/>
      <c r="DW496" s="857"/>
      <c r="DX496" s="1119"/>
      <c r="DY496" s="857"/>
      <c r="DZ496" s="857"/>
      <c r="EA496" s="857"/>
      <c r="EB496" s="857"/>
      <c r="EC496" s="857"/>
      <c r="ED496" s="544">
        <f t="shared" ref="ED496" si="1186">IF(OR(ED392="",ED392&lt;0),0,ED392*(ED$210/ED$211)*(1000*ED$60/ED$209)/ED$7)</f>
        <v>493.03796956703059</v>
      </c>
      <c r="EE496" s="857"/>
      <c r="EF496" s="857"/>
      <c r="EG496" s="857"/>
      <c r="EH496" s="857"/>
      <c r="EI496" s="857"/>
      <c r="EJ496" s="857"/>
      <c r="EK496" s="857"/>
      <c r="EL496" s="1119"/>
      <c r="EM496" s="857"/>
      <c r="EN496" s="857"/>
      <c r="ER496" s="1253"/>
      <c r="ES496" s="544">
        <f t="shared" ref="ES496:EU496" si="1187">IF(OR(ES392="",ES392&lt;0),0,ES392*(ES$210/ES$211)*(1000*ES$60/ES$209)/ES$7)</f>
        <v>15.503621689150833</v>
      </c>
      <c r="ET496" s="244">
        <f t="shared" si="1187"/>
        <v>5.2188140207893188</v>
      </c>
      <c r="EU496" s="244">
        <f t="shared" si="1187"/>
        <v>3.2109962138983557</v>
      </c>
      <c r="EV496" s="244"/>
      <c r="EW496" s="1131"/>
      <c r="EX496" s="66" t="s">
        <v>480</v>
      </c>
      <c r="EY496" s="244">
        <f t="shared" ref="EY496:HH496" si="1188">IF(OR(EY392="",EY392&lt;0),0,EY392*(EY$210/EY$211)*(1000*EY$60/EY$209)/EY$7)</f>
        <v>0.42701288144934063</v>
      </c>
      <c r="EZ496" s="244">
        <f t="shared" si="1188"/>
        <v>0.22446984167947318</v>
      </c>
      <c r="FA496" s="244">
        <f t="shared" si="1188"/>
        <v>0.31697634723396928</v>
      </c>
      <c r="FB496" s="244">
        <f t="shared" si="1188"/>
        <v>0.69442325584122977</v>
      </c>
      <c r="FC496" s="244">
        <f t="shared" si="1188"/>
        <v>0.26536716594505066</v>
      </c>
      <c r="FD496" s="244">
        <f t="shared" si="1188"/>
        <v>0.64681689562597056</v>
      </c>
      <c r="FE496" s="244">
        <f t="shared" si="1188"/>
        <v>3.5649401861982996E-2</v>
      </c>
      <c r="FF496" s="244">
        <f t="shared" si="1188"/>
        <v>1.1352585834803848</v>
      </c>
      <c r="FG496" s="244">
        <f t="shared" si="1188"/>
        <v>0.82921961434974623</v>
      </c>
      <c r="FH496" s="244">
        <f t="shared" si="1188"/>
        <v>1.0138666721304888</v>
      </c>
      <c r="FI496" s="244">
        <f t="shared" si="1188"/>
        <v>0.38847506327618869</v>
      </c>
      <c r="FJ496" s="244">
        <f t="shared" si="1188"/>
        <v>0.50798777362798064</v>
      </c>
      <c r="FK496" s="244">
        <f t="shared" si="1188"/>
        <v>0.54610097367397248</v>
      </c>
      <c r="FL496" s="244">
        <f t="shared" si="1188"/>
        <v>0.37307746649560397</v>
      </c>
      <c r="FM496" s="244">
        <f t="shared" si="1188"/>
        <v>0.88444849160400807</v>
      </c>
      <c r="FN496" s="244">
        <f t="shared" si="1188"/>
        <v>0.51497081147247947</v>
      </c>
      <c r="FO496" s="244">
        <f t="shared" si="1188"/>
        <v>0.74706430286223058</v>
      </c>
      <c r="FP496" s="244">
        <f t="shared" ref="FP496:FQ496" si="1189">IF(OR(FP392="",FP392&lt;0),0,FP392*(FP$210/FP$211)*(1000*FP$60/FP$209)/FP$7)</f>
        <v>0</v>
      </c>
      <c r="FQ496" s="1390">
        <f t="shared" si="1189"/>
        <v>0</v>
      </c>
      <c r="FR496" s="693">
        <f t="shared" ref="FR496:GL496" si="1190">IF(OR(FR392="",FR392&lt;0),0,FR392*(FR$210/FR$211)*(1000*FR$60/FR$209)/FR$7)</f>
        <v>0.13461144715542678</v>
      </c>
      <c r="FS496" s="693">
        <f t="shared" si="1190"/>
        <v>0.31400709066374793</v>
      </c>
      <c r="FT496" s="693">
        <f t="shared" si="1190"/>
        <v>0.17316474651153646</v>
      </c>
      <c r="FU496" s="693">
        <f t="shared" si="1190"/>
        <v>0.14394457944476602</v>
      </c>
      <c r="FV496" s="693">
        <f t="shared" si="1190"/>
        <v>0</v>
      </c>
      <c r="FW496" s="693">
        <f t="shared" si="1190"/>
        <v>2.3237224027346775E-2</v>
      </c>
      <c r="FX496" s="693">
        <f t="shared" si="1190"/>
        <v>0.42971046647786665</v>
      </c>
      <c r="FY496" s="693">
        <f t="shared" si="1190"/>
        <v>7.521289122630137E-2</v>
      </c>
      <c r="FZ496" s="693">
        <f t="shared" si="1190"/>
        <v>3.247441298144968E-2</v>
      </c>
      <c r="GA496" s="693">
        <f t="shared" si="1190"/>
        <v>0</v>
      </c>
      <c r="GB496" s="693">
        <f t="shared" si="1190"/>
        <v>0.17662133501270519</v>
      </c>
      <c r="GC496" s="693">
        <f t="shared" si="1190"/>
        <v>0.82071130446304497</v>
      </c>
      <c r="GD496" s="693">
        <f t="shared" si="1190"/>
        <v>2.2983915319793251</v>
      </c>
      <c r="GE496" s="693">
        <f t="shared" si="1190"/>
        <v>0.40170681872378555</v>
      </c>
      <c r="GF496" s="693">
        <f t="shared" si="1190"/>
        <v>4.2676383302780854E-2</v>
      </c>
      <c r="GG496" s="693">
        <f t="shared" si="1190"/>
        <v>2.1085660655997103</v>
      </c>
      <c r="GH496" s="693">
        <f t="shared" si="1190"/>
        <v>6.6993240777947743E-2</v>
      </c>
      <c r="GI496" s="693">
        <f t="shared" si="1190"/>
        <v>0.31674176202293314</v>
      </c>
      <c r="GJ496" s="693">
        <f t="shared" si="1190"/>
        <v>4.0295376320011358E-2</v>
      </c>
      <c r="GK496" s="693">
        <f t="shared" si="1190"/>
        <v>3.2535098972207029E-2</v>
      </c>
      <c r="GL496" s="693">
        <f t="shared" si="1190"/>
        <v>4.0502989532586284E-2</v>
      </c>
      <c r="GM496" s="544">
        <f t="shared" si="1188"/>
        <v>2.4538647553623689E-2</v>
      </c>
      <c r="GN496" s="244">
        <f t="shared" si="1188"/>
        <v>4.076554381692242E-2</v>
      </c>
      <c r="GO496" s="244">
        <f t="shared" si="1188"/>
        <v>2.6434022161093942E-2</v>
      </c>
      <c r="GP496" s="244">
        <f t="shared" si="1188"/>
        <v>4.9385910253280998E-2</v>
      </c>
      <c r="GQ496" s="244">
        <f t="shared" si="1188"/>
        <v>6.1280026043221893E-2</v>
      </c>
      <c r="GR496" s="244">
        <f t="shared" si="1188"/>
        <v>3.4763516620044649E-2</v>
      </c>
      <c r="GS496" s="244">
        <f t="shared" si="1188"/>
        <v>0.11654069978692647</v>
      </c>
      <c r="GT496" s="244">
        <f t="shared" si="1188"/>
        <v>4.5105233145930346E-2</v>
      </c>
      <c r="GU496" s="244">
        <f t="shared" si="1188"/>
        <v>4.7868174764244861E-2</v>
      </c>
      <c r="GV496" s="244">
        <f t="shared" si="1188"/>
        <v>6.7168568685573221E-2</v>
      </c>
      <c r="GW496" s="244">
        <f t="shared" si="1188"/>
        <v>2.2782846414940973E-2</v>
      </c>
      <c r="GX496" s="244">
        <f t="shared" si="1188"/>
        <v>3.9684923082088867E-2</v>
      </c>
      <c r="GY496" s="244">
        <f t="shared" si="1188"/>
        <v>5.299542474166001E-2</v>
      </c>
      <c r="GZ496" s="244" t="e">
        <f t="shared" si="1188"/>
        <v>#DIV/0!</v>
      </c>
      <c r="HA496" s="244">
        <f t="shared" si="1188"/>
        <v>2.5178632152980548E-2</v>
      </c>
      <c r="HB496" s="244">
        <f t="shared" si="1188"/>
        <v>3.1777681773275564E-2</v>
      </c>
      <c r="HC496" s="244">
        <f t="shared" si="1188"/>
        <v>3.3823192116711379E-2</v>
      </c>
      <c r="HD496" s="244">
        <f t="shared" si="1188"/>
        <v>3.9354063812368292E-2</v>
      </c>
      <c r="HE496" s="244">
        <f t="shared" si="1188"/>
        <v>1.6569898245039578E-2</v>
      </c>
      <c r="HF496" s="244">
        <f t="shared" si="1188"/>
        <v>2.0918754256938555E-2</v>
      </c>
      <c r="HG496" s="244" t="e">
        <f t="shared" si="1188"/>
        <v>#DIV/0!</v>
      </c>
      <c r="HH496" s="244" t="e">
        <f t="shared" si="1188"/>
        <v>#DIV/0!</v>
      </c>
      <c r="HI496" s="693">
        <f t="shared" si="1062"/>
        <v>6.5039152929069624E-3</v>
      </c>
    </row>
    <row r="497" spans="1:217" s="60" customFormat="1" x14ac:dyDescent="0.25">
      <c r="A497" s="66" t="s">
        <v>481</v>
      </c>
      <c r="B497" s="639"/>
      <c r="C497" s="939">
        <f t="shared" si="1052"/>
        <v>890.00696257633888</v>
      </c>
      <c r="D497" s="244">
        <f t="shared" si="1119"/>
        <v>116.43662425052699</v>
      </c>
      <c r="E497" s="244">
        <f t="shared" si="1119"/>
        <v>202.97953218743052</v>
      </c>
      <c r="F497" s="244">
        <f t="shared" si="1119"/>
        <v>133.31304073152717</v>
      </c>
      <c r="G497" s="244">
        <f t="shared" si="1119"/>
        <v>25.151754590688288</v>
      </c>
      <c r="H497" s="244">
        <f t="shared" si="1119"/>
        <v>43.034141157711346</v>
      </c>
      <c r="I497" s="246">
        <f t="shared" si="1119"/>
        <v>79.271185804561782</v>
      </c>
      <c r="J497" s="246">
        <f t="shared" si="1119"/>
        <v>157.9624373866184</v>
      </c>
      <c r="K497" s="246">
        <f t="shared" si="1119"/>
        <v>150.35570832007065</v>
      </c>
      <c r="L497" s="246">
        <f t="shared" si="1119"/>
        <v>120.78476439407849</v>
      </c>
      <c r="M497" s="244">
        <f t="shared" si="1119"/>
        <v>120.68718514933369</v>
      </c>
      <c r="N497" s="244">
        <f t="shared" si="1119"/>
        <v>179.68718119229126</v>
      </c>
      <c r="O497" s="244">
        <f t="shared" si="1119"/>
        <v>319.03246921714606</v>
      </c>
      <c r="P497" s="244">
        <f t="shared" si="1119"/>
        <v>79.799892151668004</v>
      </c>
      <c r="Q497" s="244">
        <f t="shared" si="1119"/>
        <v>100.8455910968508</v>
      </c>
      <c r="R497" s="244">
        <f t="shared" si="1119"/>
        <v>91.144472448031223</v>
      </c>
      <c r="S497" s="244">
        <f t="shared" si="1130"/>
        <v>83.461821336319261</v>
      </c>
      <c r="T497" s="1071">
        <f t="shared" si="1130"/>
        <v>89.395500207404183</v>
      </c>
      <c r="U497" s="244"/>
      <c r="V497" s="244"/>
      <c r="W497" s="244"/>
      <c r="X497" s="244"/>
      <c r="Y497" s="244"/>
      <c r="AF497" s="246"/>
      <c r="AG497" s="246"/>
      <c r="AH497" s="246"/>
      <c r="AI497" s="522">
        <f t="shared" si="1131"/>
        <v>0</v>
      </c>
      <c r="AJ497" s="246">
        <f t="shared" si="1131"/>
        <v>5.158850690615826</v>
      </c>
      <c r="AK497" s="246">
        <f t="shared" si="1131"/>
        <v>0.78670739383528787</v>
      </c>
      <c r="AL497" s="246">
        <f t="shared" si="1131"/>
        <v>0</v>
      </c>
      <c r="AM497" s="246">
        <f t="shared" si="1131"/>
        <v>10.497707801476063</v>
      </c>
      <c r="AN497" s="1073">
        <f t="shared" si="1131"/>
        <v>0</v>
      </c>
      <c r="AO497" s="246"/>
      <c r="AP497" s="246"/>
      <c r="AQ497" s="246"/>
      <c r="AR497" s="246"/>
      <c r="AS497" s="246"/>
      <c r="AT497" s="522">
        <f t="shared" si="1132"/>
        <v>842.11315788192996</v>
      </c>
      <c r="AU497" s="246">
        <f t="shared" si="1132"/>
        <v>946.17493434402013</v>
      </c>
      <c r="AV497" s="246">
        <f t="shared" si="1132"/>
        <v>349.95909789952736</v>
      </c>
      <c r="AW497" s="244">
        <f t="shared" si="1132"/>
        <v>346.81673285729977</v>
      </c>
      <c r="AX497" s="244">
        <f t="shared" si="1132"/>
        <v>320.54582434427084</v>
      </c>
      <c r="AY497" s="244">
        <f t="shared" si="1132"/>
        <v>402.42400644310652</v>
      </c>
      <c r="AZ497" s="244">
        <f t="shared" si="1132"/>
        <v>379.18462247546643</v>
      </c>
      <c r="BA497" s="244">
        <f t="shared" si="1132"/>
        <v>452.07146136904402</v>
      </c>
      <c r="BB497" s="1071">
        <f t="shared" si="1132"/>
        <v>241.69635520342132</v>
      </c>
      <c r="BC497" s="244"/>
      <c r="BD497" s="244"/>
      <c r="BE497" s="244"/>
      <c r="BF497" s="244"/>
      <c r="BG497" s="244"/>
      <c r="BH497" s="257">
        <f t="shared" si="1133"/>
        <v>94.519834743106998</v>
      </c>
      <c r="BI497" s="230">
        <f t="shared" si="1133"/>
        <v>79.218768983947001</v>
      </c>
      <c r="BJ497" s="230">
        <f t="shared" si="1133"/>
        <v>118.59831802481217</v>
      </c>
      <c r="BK497" s="230">
        <f t="shared" si="1133"/>
        <v>303.69013114017235</v>
      </c>
      <c r="BL497" s="244">
        <f t="shared" si="1133"/>
        <v>279.61449683109817</v>
      </c>
      <c r="BM497" s="230">
        <f t="shared" si="1133"/>
        <v>321.09945514615748</v>
      </c>
      <c r="BN497" s="1225">
        <f t="shared" si="1133"/>
        <v>382.66035520006596</v>
      </c>
      <c r="BO497" s="857"/>
      <c r="BP497" s="857"/>
      <c r="BQ497" s="857"/>
      <c r="BR497" s="857"/>
      <c r="BS497" s="1172"/>
      <c r="BT497" s="857"/>
      <c r="BU497" s="857"/>
      <c r="BV497" s="857"/>
      <c r="BW497" s="857"/>
      <c r="BX497" s="857"/>
      <c r="BY497" s="939">
        <f t="shared" si="1134"/>
        <v>310.76439028556325</v>
      </c>
      <c r="BZ497" s="244">
        <f t="shared" si="1134"/>
        <v>340.93367135534282</v>
      </c>
      <c r="CA497" s="244">
        <f t="shared" si="1134"/>
        <v>566.72003541475146</v>
      </c>
      <c r="CB497" s="244">
        <f t="shared" si="1134"/>
        <v>161.64607350505597</v>
      </c>
      <c r="CC497" s="1071">
        <f t="shared" si="1134"/>
        <v>106.83420030015313</v>
      </c>
      <c r="CD497" s="244"/>
      <c r="CE497" s="244"/>
      <c r="CF497" s="244"/>
      <c r="CG497" s="244"/>
      <c r="CH497" s="244"/>
      <c r="CI497" s="244"/>
      <c r="CJ497" s="244"/>
      <c r="CK497" s="544">
        <f t="shared" si="1135"/>
        <v>1037.1472787543451</v>
      </c>
      <c r="CL497" s="244">
        <f t="shared" si="1135"/>
        <v>234.46626239173378</v>
      </c>
      <c r="CM497" s="244">
        <f t="shared" si="1135"/>
        <v>2694.5862785022764</v>
      </c>
      <c r="CN497" s="244">
        <f t="shared" si="1135"/>
        <v>590.03520371845343</v>
      </c>
      <c r="CO497" s="1071">
        <f t="shared" si="1135"/>
        <v>340.44857733303894</v>
      </c>
      <c r="CP497" s="244"/>
      <c r="CQ497" s="244"/>
      <c r="CR497" s="244"/>
      <c r="CS497" s="244"/>
      <c r="CT497" s="244"/>
      <c r="CU497" s="544">
        <f t="shared" si="1063"/>
        <v>0</v>
      </c>
      <c r="CV497" s="244">
        <f t="shared" si="1063"/>
        <v>5.0786445291009565</v>
      </c>
      <c r="CW497" s="244">
        <f t="shared" si="1063"/>
        <v>0</v>
      </c>
      <c r="CX497" s="1071">
        <f t="shared" si="1063"/>
        <v>0</v>
      </c>
      <c r="DD497" s="978"/>
      <c r="DE497" s="870"/>
      <c r="DF497" s="870"/>
      <c r="DG497" s="870"/>
      <c r="DH497" s="870"/>
      <c r="DI497" s="870"/>
      <c r="DJ497" s="870"/>
      <c r="DK497" s="870"/>
      <c r="DL497" s="1119"/>
      <c r="DM497" s="857"/>
      <c r="DN497" s="857"/>
      <c r="DO497" s="857"/>
      <c r="DP497" s="857"/>
      <c r="DQ497" s="857"/>
      <c r="DR497" s="1005"/>
      <c r="DS497" s="857"/>
      <c r="DT497" s="857"/>
      <c r="DU497" s="857"/>
      <c r="DV497" s="857"/>
      <c r="DW497" s="857"/>
      <c r="DX497" s="1119"/>
      <c r="DY497" s="857"/>
      <c r="DZ497" s="857"/>
      <c r="EA497" s="857"/>
      <c r="EB497" s="857"/>
      <c r="EC497" s="857"/>
      <c r="ED497" s="544">
        <f t="shared" ref="ED497" si="1191">IF(OR(ED393="",ED393&lt;0),0,ED393*(ED$210/ED$211)*(1000*ED$60/ED$209)/ED$7)</f>
        <v>246.36759808733095</v>
      </c>
      <c r="EE497" s="857"/>
      <c r="EF497" s="857"/>
      <c r="EG497" s="857"/>
      <c r="EH497" s="857"/>
      <c r="EI497" s="857"/>
      <c r="EJ497" s="857"/>
      <c r="EK497" s="857"/>
      <c r="EL497" s="1119"/>
      <c r="EM497" s="857"/>
      <c r="EN497" s="857"/>
      <c r="ER497" s="1253"/>
      <c r="ES497" s="544">
        <f t="shared" ref="ES497:EU497" si="1192">IF(OR(ES393="",ES393&lt;0),0,ES393*(ES$210/ES$211)*(1000*ES$60/ES$209)/ES$7)</f>
        <v>3.7751308806834558</v>
      </c>
      <c r="ET497" s="244">
        <f t="shared" si="1192"/>
        <v>0</v>
      </c>
      <c r="EU497" s="244">
        <f t="shared" si="1192"/>
        <v>0.61099576657324417</v>
      </c>
      <c r="EV497" s="244"/>
      <c r="EW497" s="1131"/>
      <c r="EX497" s="66" t="s">
        <v>481</v>
      </c>
      <c r="EY497" s="244">
        <f t="shared" ref="EY497:HH497" si="1193">IF(OR(EY393="",EY393&lt;0),0,EY393*(EY$210/EY$211)*(1000*EY$60/EY$209)/EY$7)</f>
        <v>0.23882401900029898</v>
      </c>
      <c r="EZ497" s="244">
        <f t="shared" si="1193"/>
        <v>0.18978220923049074</v>
      </c>
      <c r="FA497" s="244">
        <f t="shared" si="1193"/>
        <v>0.15729588832143915</v>
      </c>
      <c r="FB497" s="244">
        <f t="shared" si="1193"/>
        <v>0.31131691327510602</v>
      </c>
      <c r="FC497" s="244">
        <f t="shared" si="1193"/>
        <v>0.13396540426468276</v>
      </c>
      <c r="FD497" s="244">
        <f t="shared" si="1193"/>
        <v>0</v>
      </c>
      <c r="FE497" s="244">
        <f t="shared" si="1193"/>
        <v>2.6160558721240363E-2</v>
      </c>
      <c r="FF497" s="244">
        <f t="shared" si="1193"/>
        <v>0.51324602933379115</v>
      </c>
      <c r="FG497" s="244">
        <f t="shared" si="1193"/>
        <v>0.27121446377193975</v>
      </c>
      <c r="FH497" s="244">
        <f t="shared" si="1193"/>
        <v>0.37783382779954588</v>
      </c>
      <c r="FI497" s="244">
        <f t="shared" si="1193"/>
        <v>0.19012942113044681</v>
      </c>
      <c r="FJ497" s="244">
        <f t="shared" si="1193"/>
        <v>0.23313060675785341</v>
      </c>
      <c r="FK497" s="244">
        <f t="shared" si="1193"/>
        <v>0.21421078591466805</v>
      </c>
      <c r="FL497" s="244">
        <f t="shared" si="1193"/>
        <v>0.11587669949922745</v>
      </c>
      <c r="FM497" s="244">
        <f t="shared" si="1193"/>
        <v>0.40391260041738752</v>
      </c>
      <c r="FN497" s="244">
        <f t="shared" si="1193"/>
        <v>0.2238483002054277</v>
      </c>
      <c r="FO497" s="244">
        <f t="shared" si="1193"/>
        <v>0.2556098023489537</v>
      </c>
      <c r="FP497" s="244">
        <f t="shared" ref="FP497:FQ497" si="1194">IF(OR(FP393="",FP393&lt;0),0,FP393*(FP$210/FP$211)*(1000*FP$60/FP$209)/FP$7)</f>
        <v>0</v>
      </c>
      <c r="FQ497" s="1390">
        <f t="shared" si="1194"/>
        <v>0</v>
      </c>
      <c r="FR497" s="693">
        <f t="shared" ref="FR497:GL497" si="1195">IF(OR(FR393="",FR393&lt;0),0,FR393*(FR$210/FR$211)*(1000*FR$60/FR$209)/FR$7)</f>
        <v>5.9920632370169022E-2</v>
      </c>
      <c r="FS497" s="693">
        <f t="shared" si="1195"/>
        <v>0.12753401238271406</v>
      </c>
      <c r="FT497" s="693">
        <f t="shared" si="1195"/>
        <v>3.532749720321398E-2</v>
      </c>
      <c r="FU497" s="693">
        <f t="shared" si="1195"/>
        <v>4.3043841930550678E-2</v>
      </c>
      <c r="FV497" s="693">
        <f t="shared" si="1195"/>
        <v>0</v>
      </c>
      <c r="FW497" s="693">
        <f t="shared" si="1195"/>
        <v>6.774361619277189E-3</v>
      </c>
      <c r="FX497" s="693">
        <f t="shared" si="1195"/>
        <v>7.3925834224151984E-2</v>
      </c>
      <c r="FY497" s="693">
        <f t="shared" si="1195"/>
        <v>2.1460141070583243E-2</v>
      </c>
      <c r="FZ497" s="693">
        <f t="shared" si="1195"/>
        <v>0</v>
      </c>
      <c r="GA497" s="693">
        <f t="shared" si="1195"/>
        <v>0</v>
      </c>
      <c r="GB497" s="693">
        <f t="shared" si="1195"/>
        <v>3.1410839636969036E-2</v>
      </c>
      <c r="GC497" s="693">
        <f t="shared" si="1195"/>
        <v>0.27550853162647126</v>
      </c>
      <c r="GD497" s="693">
        <f t="shared" si="1195"/>
        <v>0.13005733192239241</v>
      </c>
      <c r="GE497" s="693">
        <f t="shared" si="1195"/>
        <v>1.1480925706430341E-2</v>
      </c>
      <c r="GF497" s="693">
        <f t="shared" si="1195"/>
        <v>0</v>
      </c>
      <c r="GG497" s="693">
        <f t="shared" si="1195"/>
        <v>1.0385523469317477</v>
      </c>
      <c r="GH497" s="693">
        <f t="shared" si="1195"/>
        <v>0</v>
      </c>
      <c r="GI497" s="693">
        <f t="shared" si="1195"/>
        <v>8.8878399719168694E-2</v>
      </c>
      <c r="GJ497" s="693">
        <f t="shared" si="1195"/>
        <v>2.3808846916557904E-2</v>
      </c>
      <c r="GK497" s="693">
        <f t="shared" si="1195"/>
        <v>1.032762631727796E-2</v>
      </c>
      <c r="GL497" s="693">
        <f t="shared" si="1195"/>
        <v>1.3352874908870622E-2</v>
      </c>
      <c r="GM497" s="544">
        <f t="shared" si="1193"/>
        <v>6.3047594168648032E-3</v>
      </c>
      <c r="GN497" s="244">
        <f t="shared" si="1193"/>
        <v>1.1178338458000803E-2</v>
      </c>
      <c r="GO497" s="244">
        <f t="shared" si="1193"/>
        <v>7.5837025285486357E-3</v>
      </c>
      <c r="GP497" s="244">
        <f t="shared" si="1193"/>
        <v>8.6982749058970993E-3</v>
      </c>
      <c r="GQ497" s="244">
        <f t="shared" si="1193"/>
        <v>2.1035179503954077E-2</v>
      </c>
      <c r="GR497" s="244">
        <f t="shared" si="1193"/>
        <v>5.4902888552582439E-3</v>
      </c>
      <c r="GS497" s="244">
        <f t="shared" si="1193"/>
        <v>1.3947940368342781E-2</v>
      </c>
      <c r="GT497" s="244">
        <f t="shared" si="1193"/>
        <v>9.3287835151807524E-3</v>
      </c>
      <c r="GU497" s="244">
        <f t="shared" si="1193"/>
        <v>8.2254209751618096E-3</v>
      </c>
      <c r="GV497" s="244">
        <f t="shared" si="1193"/>
        <v>1.0236558381164624E-2</v>
      </c>
      <c r="GW497" s="244">
        <f t="shared" si="1193"/>
        <v>6.299319262719939E-3</v>
      </c>
      <c r="GX497" s="244">
        <f t="shared" si="1193"/>
        <v>1.3059618611893305E-2</v>
      </c>
      <c r="GY497" s="244">
        <f t="shared" si="1193"/>
        <v>1.4722456365163823E-2</v>
      </c>
      <c r="GZ497" s="244" t="e">
        <f t="shared" si="1193"/>
        <v>#DIV/0!</v>
      </c>
      <c r="HA497" s="244">
        <f t="shared" si="1193"/>
        <v>6.9621692776298798E-3</v>
      </c>
      <c r="HB497" s="244">
        <f t="shared" si="1193"/>
        <v>7.9651085657569762E-3</v>
      </c>
      <c r="HC497" s="244">
        <f t="shared" si="1193"/>
        <v>9.1496417931604488E-3</v>
      </c>
      <c r="HD497" s="244">
        <f t="shared" si="1193"/>
        <v>8.9886526654313435E-3</v>
      </c>
      <c r="HE497" s="244">
        <f t="shared" si="1193"/>
        <v>6.5448851451734031E-3</v>
      </c>
      <c r="HF497" s="244">
        <f t="shared" si="1193"/>
        <v>6.1172261710788125E-3</v>
      </c>
      <c r="HG497" s="244" t="e">
        <f t="shared" si="1193"/>
        <v>#DIV/0!</v>
      </c>
      <c r="HH497" s="244" t="e">
        <f t="shared" si="1193"/>
        <v>#DIV/0!</v>
      </c>
      <c r="HI497" s="693">
        <f t="shared" si="1062"/>
        <v>0</v>
      </c>
    </row>
    <row r="498" spans="1:217" s="60" customFormat="1" x14ac:dyDescent="0.25">
      <c r="A498" s="640"/>
      <c r="B498" s="639"/>
      <c r="C498" s="939">
        <f t="shared" si="1052"/>
        <v>0</v>
      </c>
      <c r="D498" s="244">
        <f t="shared" si="1119"/>
        <v>0</v>
      </c>
      <c r="E498" s="244">
        <f t="shared" si="1119"/>
        <v>0</v>
      </c>
      <c r="F498" s="244">
        <f t="shared" si="1119"/>
        <v>0</v>
      </c>
      <c r="G498" s="244">
        <f t="shared" si="1119"/>
        <v>0</v>
      </c>
      <c r="H498" s="244">
        <f t="shared" si="1119"/>
        <v>0</v>
      </c>
      <c r="I498" s="246">
        <f t="shared" si="1119"/>
        <v>0</v>
      </c>
      <c r="J498" s="246">
        <f t="shared" si="1119"/>
        <v>0</v>
      </c>
      <c r="K498" s="246">
        <f t="shared" si="1119"/>
        <v>0</v>
      </c>
      <c r="L498" s="246">
        <f t="shared" si="1119"/>
        <v>0</v>
      </c>
      <c r="M498" s="244">
        <f t="shared" si="1119"/>
        <v>0</v>
      </c>
      <c r="N498" s="244">
        <f t="shared" si="1119"/>
        <v>0</v>
      </c>
      <c r="O498" s="244">
        <f t="shared" si="1119"/>
        <v>0</v>
      </c>
      <c r="P498" s="244">
        <f t="shared" si="1119"/>
        <v>0</v>
      </c>
      <c r="Q498" s="244">
        <f t="shared" si="1119"/>
        <v>0</v>
      </c>
      <c r="R498" s="244">
        <f t="shared" si="1119"/>
        <v>0</v>
      </c>
      <c r="S498" s="244">
        <f t="shared" si="1130"/>
        <v>0</v>
      </c>
      <c r="T498" s="1071">
        <f t="shared" si="1130"/>
        <v>0</v>
      </c>
      <c r="U498" s="244"/>
      <c r="V498" s="244"/>
      <c r="W498" s="244"/>
      <c r="X498" s="244"/>
      <c r="Y498" s="244"/>
      <c r="AF498" s="246"/>
      <c r="AG498" s="246"/>
      <c r="AH498" s="246"/>
      <c r="AI498" s="522">
        <f t="shared" si="1131"/>
        <v>0</v>
      </c>
      <c r="AJ498" s="246">
        <f t="shared" si="1131"/>
        <v>0</v>
      </c>
      <c r="AK498" s="246">
        <f t="shared" si="1131"/>
        <v>0</v>
      </c>
      <c r="AL498" s="246">
        <f t="shared" si="1131"/>
        <v>0</v>
      </c>
      <c r="AM498" s="246">
        <f t="shared" si="1131"/>
        <v>0</v>
      </c>
      <c r="AN498" s="1073">
        <f t="shared" si="1131"/>
        <v>0</v>
      </c>
      <c r="AO498" s="246"/>
      <c r="AP498" s="246"/>
      <c r="AQ498" s="246"/>
      <c r="AR498" s="246"/>
      <c r="AS498" s="246"/>
      <c r="AT498" s="522">
        <f t="shared" si="1132"/>
        <v>0</v>
      </c>
      <c r="AU498" s="246">
        <f t="shared" si="1132"/>
        <v>0</v>
      </c>
      <c r="AV498" s="246">
        <f t="shared" si="1132"/>
        <v>0</v>
      </c>
      <c r="AW498" s="244">
        <f t="shared" si="1132"/>
        <v>0</v>
      </c>
      <c r="AX498" s="244">
        <f t="shared" si="1132"/>
        <v>0</v>
      </c>
      <c r="AY498" s="244">
        <f t="shared" si="1132"/>
        <v>0</v>
      </c>
      <c r="AZ498" s="244">
        <f t="shared" si="1132"/>
        <v>0</v>
      </c>
      <c r="BA498" s="244">
        <f t="shared" si="1132"/>
        <v>0</v>
      </c>
      <c r="BB498" s="1071">
        <f t="shared" si="1132"/>
        <v>0</v>
      </c>
      <c r="BC498" s="244"/>
      <c r="BD498" s="244"/>
      <c r="BE498" s="244"/>
      <c r="BF498" s="244"/>
      <c r="BG498" s="244"/>
      <c r="BH498" s="257">
        <f t="shared" si="1133"/>
        <v>0</v>
      </c>
      <c r="BI498" s="230">
        <f t="shared" si="1133"/>
        <v>0</v>
      </c>
      <c r="BJ498" s="230">
        <f t="shared" si="1133"/>
        <v>0</v>
      </c>
      <c r="BK498" s="230">
        <f t="shared" si="1133"/>
        <v>0</v>
      </c>
      <c r="BL498" s="244">
        <f t="shared" si="1133"/>
        <v>0</v>
      </c>
      <c r="BM498" s="230">
        <f t="shared" si="1133"/>
        <v>0</v>
      </c>
      <c r="BN498" s="1225">
        <f t="shared" si="1133"/>
        <v>0</v>
      </c>
      <c r="BO498" s="857"/>
      <c r="BP498" s="857"/>
      <c r="BQ498" s="857"/>
      <c r="BR498" s="857"/>
      <c r="BS498" s="1172"/>
      <c r="BT498" s="857"/>
      <c r="BU498" s="857"/>
      <c r="BV498" s="857"/>
      <c r="BW498" s="857"/>
      <c r="BX498" s="857"/>
      <c r="BY498" s="939">
        <f t="shared" si="1134"/>
        <v>0</v>
      </c>
      <c r="BZ498" s="244">
        <f t="shared" si="1134"/>
        <v>0</v>
      </c>
      <c r="CA498" s="244">
        <f t="shared" si="1134"/>
        <v>0</v>
      </c>
      <c r="CB498" s="244">
        <f t="shared" si="1134"/>
        <v>0</v>
      </c>
      <c r="CC498" s="1071">
        <f t="shared" si="1134"/>
        <v>0</v>
      </c>
      <c r="CD498" s="244"/>
      <c r="CE498" s="244"/>
      <c r="CF498" s="244"/>
      <c r="CG498" s="244"/>
      <c r="CH498" s="244"/>
      <c r="CI498" s="244"/>
      <c r="CJ498" s="244"/>
      <c r="CK498" s="544">
        <f t="shared" si="1135"/>
        <v>0</v>
      </c>
      <c r="CL498" s="244">
        <f t="shared" si="1135"/>
        <v>0</v>
      </c>
      <c r="CM498" s="244">
        <f t="shared" si="1135"/>
        <v>0</v>
      </c>
      <c r="CN498" s="244">
        <f t="shared" si="1135"/>
        <v>0</v>
      </c>
      <c r="CO498" s="1071">
        <f t="shared" si="1135"/>
        <v>0</v>
      </c>
      <c r="CP498" s="244"/>
      <c r="CQ498" s="244"/>
      <c r="CR498" s="244"/>
      <c r="CS498" s="244"/>
      <c r="CT498" s="244"/>
      <c r="CU498" s="544">
        <f t="shared" si="1063"/>
        <v>0</v>
      </c>
      <c r="CV498" s="244">
        <f t="shared" si="1063"/>
        <v>0</v>
      </c>
      <c r="CW498" s="244">
        <f t="shared" si="1063"/>
        <v>0</v>
      </c>
      <c r="CX498" s="1071">
        <f t="shared" si="1063"/>
        <v>0</v>
      </c>
      <c r="DD498" s="978"/>
      <c r="DE498" s="870"/>
      <c r="DF498" s="870"/>
      <c r="DG498" s="870"/>
      <c r="DH498" s="870"/>
      <c r="DI498" s="870"/>
      <c r="DJ498" s="870"/>
      <c r="DK498" s="870"/>
      <c r="DL498" s="1119"/>
      <c r="DM498" s="857"/>
      <c r="DN498" s="857"/>
      <c r="DO498" s="857"/>
      <c r="DP498" s="857"/>
      <c r="DQ498" s="857"/>
      <c r="DR498" s="1005"/>
      <c r="DS498" s="857"/>
      <c r="DT498" s="857"/>
      <c r="DU498" s="857"/>
      <c r="DV498" s="857"/>
      <c r="DW498" s="857"/>
      <c r="DX498" s="1119"/>
      <c r="DY498" s="857"/>
      <c r="DZ498" s="857"/>
      <c r="EA498" s="857"/>
      <c r="EB498" s="857"/>
      <c r="EC498" s="857"/>
      <c r="ED498" s="544">
        <f t="shared" ref="ED498" si="1196">IF(OR(ED394="",ED394&lt;0),0,ED394*(ED$210/ED$211)*(1000*ED$60/ED$209)/ED$7)</f>
        <v>0</v>
      </c>
      <c r="EE498" s="857"/>
      <c r="EF498" s="857"/>
      <c r="EG498" s="857"/>
      <c r="EH498" s="857"/>
      <c r="EI498" s="857"/>
      <c r="EJ498" s="857"/>
      <c r="EK498" s="857"/>
      <c r="EL498" s="1119"/>
      <c r="EM498" s="857"/>
      <c r="EN498" s="857"/>
      <c r="ER498" s="1253"/>
      <c r="ES498" s="544">
        <f t="shared" ref="ES498:EU498" si="1197">IF(OR(ES394="",ES394&lt;0),0,ES394*(ES$210/ES$211)*(1000*ES$60/ES$209)/ES$7)</f>
        <v>0</v>
      </c>
      <c r="ET498" s="244">
        <f t="shared" si="1197"/>
        <v>0</v>
      </c>
      <c r="EU498" s="244">
        <f t="shared" si="1197"/>
        <v>0</v>
      </c>
      <c r="EV498" s="244"/>
      <c r="EW498" s="1131"/>
      <c r="EX498" s="640"/>
      <c r="EY498" s="244">
        <f t="shared" ref="EY498:HH498" si="1198">IF(OR(EY394="",EY394&lt;0),0,EY394*(EY$210/EY$211)*(1000*EY$60/EY$209)/EY$7)</f>
        <v>0</v>
      </c>
      <c r="EZ498" s="244">
        <f t="shared" si="1198"/>
        <v>0</v>
      </c>
      <c r="FA498" s="244">
        <f t="shared" si="1198"/>
        <v>0</v>
      </c>
      <c r="FB498" s="244">
        <f t="shared" si="1198"/>
        <v>0</v>
      </c>
      <c r="FC498" s="244">
        <f t="shared" si="1198"/>
        <v>0</v>
      </c>
      <c r="FD498" s="244">
        <f t="shared" si="1198"/>
        <v>0</v>
      </c>
      <c r="FE498" s="244">
        <f t="shared" si="1198"/>
        <v>0</v>
      </c>
      <c r="FF498" s="244">
        <f t="shared" si="1198"/>
        <v>0</v>
      </c>
      <c r="FG498" s="244">
        <f t="shared" si="1198"/>
        <v>0</v>
      </c>
      <c r="FH498" s="244">
        <f t="shared" si="1198"/>
        <v>0</v>
      </c>
      <c r="FI498" s="244">
        <f t="shared" si="1198"/>
        <v>0</v>
      </c>
      <c r="FJ498" s="244">
        <f t="shared" si="1198"/>
        <v>0</v>
      </c>
      <c r="FK498" s="244">
        <f t="shared" si="1198"/>
        <v>0</v>
      </c>
      <c r="FL498" s="244">
        <f t="shared" si="1198"/>
        <v>0</v>
      </c>
      <c r="FM498" s="244">
        <f t="shared" si="1198"/>
        <v>0</v>
      </c>
      <c r="FN498" s="244">
        <f t="shared" si="1198"/>
        <v>0</v>
      </c>
      <c r="FO498" s="244">
        <f t="shared" si="1198"/>
        <v>0</v>
      </c>
      <c r="FP498" s="244">
        <f t="shared" ref="FP498:FQ498" si="1199">IF(OR(FP394="",FP394&lt;0),0,FP394*(FP$210/FP$211)*(1000*FP$60/FP$209)/FP$7)</f>
        <v>0</v>
      </c>
      <c r="FQ498" s="1390">
        <f t="shared" si="1199"/>
        <v>0</v>
      </c>
      <c r="FR498" s="693">
        <f t="shared" ref="FR498:GL498" si="1200">IF(OR(FR394="",FR394&lt;0),0,FR394*(FR$210/FR$211)*(1000*FR$60/FR$209)/FR$7)</f>
        <v>0</v>
      </c>
      <c r="FS498" s="693">
        <f t="shared" si="1200"/>
        <v>0</v>
      </c>
      <c r="FT498" s="693">
        <f t="shared" si="1200"/>
        <v>0</v>
      </c>
      <c r="FU498" s="693">
        <f t="shared" si="1200"/>
        <v>0</v>
      </c>
      <c r="FV498" s="693">
        <f t="shared" si="1200"/>
        <v>0</v>
      </c>
      <c r="FW498" s="693">
        <f t="shared" si="1200"/>
        <v>0</v>
      </c>
      <c r="FX498" s="693">
        <f t="shared" si="1200"/>
        <v>0</v>
      </c>
      <c r="FY498" s="693">
        <f t="shared" si="1200"/>
        <v>0</v>
      </c>
      <c r="FZ498" s="693">
        <f t="shared" si="1200"/>
        <v>0</v>
      </c>
      <c r="GA498" s="693">
        <f t="shared" si="1200"/>
        <v>0</v>
      </c>
      <c r="GB498" s="693">
        <f t="shared" si="1200"/>
        <v>0</v>
      </c>
      <c r="GC498" s="693">
        <f t="shared" si="1200"/>
        <v>0</v>
      </c>
      <c r="GD498" s="693">
        <f t="shared" si="1200"/>
        <v>0</v>
      </c>
      <c r="GE498" s="693">
        <f t="shared" si="1200"/>
        <v>0</v>
      </c>
      <c r="GF498" s="693">
        <f t="shared" si="1200"/>
        <v>0</v>
      </c>
      <c r="GG498" s="693">
        <f t="shared" si="1200"/>
        <v>0</v>
      </c>
      <c r="GH498" s="693">
        <f t="shared" si="1200"/>
        <v>0</v>
      </c>
      <c r="GI498" s="693">
        <f t="shared" si="1200"/>
        <v>0</v>
      </c>
      <c r="GJ498" s="693">
        <f t="shared" si="1200"/>
        <v>0</v>
      </c>
      <c r="GK498" s="693">
        <f t="shared" si="1200"/>
        <v>0</v>
      </c>
      <c r="GL498" s="693">
        <f t="shared" si="1200"/>
        <v>0</v>
      </c>
      <c r="GM498" s="544">
        <f t="shared" si="1198"/>
        <v>0</v>
      </c>
      <c r="GN498" s="244">
        <f t="shared" si="1198"/>
        <v>0</v>
      </c>
      <c r="GO498" s="244">
        <f t="shared" si="1198"/>
        <v>0</v>
      </c>
      <c r="GP498" s="244">
        <f t="shared" si="1198"/>
        <v>0</v>
      </c>
      <c r="GQ498" s="244">
        <f t="shared" si="1198"/>
        <v>0</v>
      </c>
      <c r="GR498" s="244">
        <f t="shared" si="1198"/>
        <v>0</v>
      </c>
      <c r="GS498" s="244">
        <f t="shared" si="1198"/>
        <v>0</v>
      </c>
      <c r="GT498" s="244">
        <f t="shared" si="1198"/>
        <v>0</v>
      </c>
      <c r="GU498" s="244">
        <f t="shared" si="1198"/>
        <v>0</v>
      </c>
      <c r="GV498" s="244">
        <f t="shared" si="1198"/>
        <v>0</v>
      </c>
      <c r="GW498" s="244">
        <f t="shared" si="1198"/>
        <v>0</v>
      </c>
      <c r="GX498" s="244">
        <f t="shared" si="1198"/>
        <v>0</v>
      </c>
      <c r="GY498" s="244">
        <f t="shared" si="1198"/>
        <v>0</v>
      </c>
      <c r="GZ498" s="244">
        <f t="shared" si="1198"/>
        <v>0</v>
      </c>
      <c r="HA498" s="244">
        <f t="shared" si="1198"/>
        <v>0</v>
      </c>
      <c r="HB498" s="244">
        <f t="shared" si="1198"/>
        <v>0</v>
      </c>
      <c r="HC498" s="244">
        <f t="shared" si="1198"/>
        <v>0</v>
      </c>
      <c r="HD498" s="244">
        <f t="shared" si="1198"/>
        <v>0</v>
      </c>
      <c r="HE498" s="244">
        <f t="shared" si="1198"/>
        <v>0</v>
      </c>
      <c r="HF498" s="244">
        <f t="shared" si="1198"/>
        <v>0</v>
      </c>
      <c r="HG498" s="244">
        <f t="shared" si="1198"/>
        <v>0</v>
      </c>
      <c r="HH498" s="244">
        <f t="shared" si="1198"/>
        <v>0</v>
      </c>
      <c r="HI498" s="693">
        <f t="shared" si="1062"/>
        <v>0</v>
      </c>
    </row>
    <row r="499" spans="1:217" s="60" customFormat="1" x14ac:dyDescent="0.25">
      <c r="A499" s="197" t="s">
        <v>716</v>
      </c>
      <c r="B499" s="639"/>
      <c r="C499" s="939">
        <f t="shared" si="1052"/>
        <v>6.2304413667292096</v>
      </c>
      <c r="D499" s="244">
        <f t="shared" si="1119"/>
        <v>17.597546330679513</v>
      </c>
      <c r="E499" s="244">
        <f t="shared" si="1119"/>
        <v>11.37105118342086</v>
      </c>
      <c r="F499" s="244">
        <f t="shared" si="1119"/>
        <v>10.471723882052553</v>
      </c>
      <c r="G499" s="244">
        <f t="shared" si="1119"/>
        <v>3.5189610078938647</v>
      </c>
      <c r="H499" s="244">
        <f t="shared" si="1119"/>
        <v>8.1738083848001324</v>
      </c>
      <c r="I499" s="246">
        <f t="shared" si="1119"/>
        <v>11.564664361191356</v>
      </c>
      <c r="J499" s="246">
        <f t="shared" si="1119"/>
        <v>10.46068087688422</v>
      </c>
      <c r="K499" s="246">
        <f t="shared" si="1119"/>
        <v>19.132267875092698</v>
      </c>
      <c r="L499" s="246">
        <f t="shared" si="1119"/>
        <v>11.715239321927729</v>
      </c>
      <c r="M499" s="244">
        <f t="shared" si="1119"/>
        <v>17.061632651456922</v>
      </c>
      <c r="N499" s="244">
        <f t="shared" si="1119"/>
        <v>9.7875170964776181</v>
      </c>
      <c r="O499" s="244">
        <f t="shared" si="1119"/>
        <v>8.7348937028100746</v>
      </c>
      <c r="P499" s="244">
        <f t="shared" si="1119"/>
        <v>11.014069922253256</v>
      </c>
      <c r="Q499" s="244">
        <f t="shared" si="1119"/>
        <v>10.038150194755307</v>
      </c>
      <c r="R499" s="244">
        <f t="shared" si="1119"/>
        <v>14.891681421476427</v>
      </c>
      <c r="S499" s="244">
        <f t="shared" si="1130"/>
        <v>16.409540665648603</v>
      </c>
      <c r="T499" s="1071">
        <f t="shared" si="1130"/>
        <v>12.067240287884939</v>
      </c>
      <c r="U499" s="244"/>
      <c r="V499" s="244"/>
      <c r="W499" s="244"/>
      <c r="X499" s="244"/>
      <c r="Y499" s="244"/>
      <c r="AF499" s="246"/>
      <c r="AG499" s="246"/>
      <c r="AH499" s="246"/>
      <c r="AI499" s="522">
        <f t="shared" si="1131"/>
        <v>0.8692969519879189</v>
      </c>
      <c r="AJ499" s="246">
        <f t="shared" si="1131"/>
        <v>3.6578500755778252</v>
      </c>
      <c r="AK499" s="246">
        <f t="shared" si="1131"/>
        <v>0.55588780916884584</v>
      </c>
      <c r="AL499" s="246">
        <f t="shared" si="1131"/>
        <v>1.6221548095882199</v>
      </c>
      <c r="AM499" s="246">
        <f t="shared" si="1131"/>
        <v>4.5769295036499846</v>
      </c>
      <c r="AN499" s="1073">
        <f t="shared" si="1131"/>
        <v>1.3885876625711431</v>
      </c>
      <c r="AO499" s="246"/>
      <c r="AP499" s="246"/>
      <c r="AQ499" s="246"/>
      <c r="AR499" s="246"/>
      <c r="AS499" s="246"/>
      <c r="AT499" s="522">
        <f t="shared" si="1132"/>
        <v>5.0269732596232579</v>
      </c>
      <c r="AU499" s="246">
        <f t="shared" si="1132"/>
        <v>5.9013079998883322</v>
      </c>
      <c r="AV499" s="246">
        <f t="shared" si="1132"/>
        <v>2.5186798401234731</v>
      </c>
      <c r="AW499" s="244">
        <f t="shared" si="1132"/>
        <v>2.1886557578905967</v>
      </c>
      <c r="AX499" s="244">
        <f t="shared" si="1132"/>
        <v>2.691364704195355</v>
      </c>
      <c r="AY499" s="244">
        <f t="shared" si="1132"/>
        <v>2.6026113837828211</v>
      </c>
      <c r="AZ499" s="244">
        <f t="shared" si="1132"/>
        <v>2.6688929767225495</v>
      </c>
      <c r="BA499" s="244">
        <f t="shared" si="1132"/>
        <v>2.8637691400245298</v>
      </c>
      <c r="BB499" s="1071">
        <f t="shared" si="1132"/>
        <v>2.7018458509682906</v>
      </c>
      <c r="BC499" s="244"/>
      <c r="BD499" s="244"/>
      <c r="BE499" s="244"/>
      <c r="BF499" s="244"/>
      <c r="BG499" s="244"/>
      <c r="BH499" s="257">
        <f t="shared" si="1133"/>
        <v>2.3762280582024586</v>
      </c>
      <c r="BI499" s="230">
        <f t="shared" si="1133"/>
        <v>3.3506184738503464</v>
      </c>
      <c r="BJ499" s="230">
        <f t="shared" si="1133"/>
        <v>4.4984257775070251</v>
      </c>
      <c r="BK499" s="230">
        <f t="shared" si="1133"/>
        <v>3.6807661070000144</v>
      </c>
      <c r="BL499" s="244">
        <f t="shared" si="1133"/>
        <v>4.5653904228466606</v>
      </c>
      <c r="BM499" s="230">
        <f t="shared" si="1133"/>
        <v>2.2111262373028917</v>
      </c>
      <c r="BN499" s="1225">
        <f t="shared" si="1133"/>
        <v>5.2141536277311324</v>
      </c>
      <c r="BO499" s="857"/>
      <c r="BP499" s="857"/>
      <c r="BQ499" s="857"/>
      <c r="BR499" s="857"/>
      <c r="BS499" s="1172"/>
      <c r="BT499" s="857"/>
      <c r="BU499" s="857"/>
      <c r="BV499" s="857"/>
      <c r="BW499" s="857"/>
      <c r="BX499" s="857"/>
      <c r="BY499" s="939">
        <f t="shared" si="1134"/>
        <v>4.0177255863565735</v>
      </c>
      <c r="BZ499" s="244">
        <f t="shared" si="1134"/>
        <v>5.5190967933125874</v>
      </c>
      <c r="CA499" s="244">
        <f t="shared" si="1134"/>
        <v>4.6246606255452507</v>
      </c>
      <c r="CB499" s="244">
        <f t="shared" si="1134"/>
        <v>2.2071901482973781</v>
      </c>
      <c r="CC499" s="1071">
        <f t="shared" si="1134"/>
        <v>2.6991670685963314</v>
      </c>
      <c r="CD499" s="244"/>
      <c r="CE499" s="244"/>
      <c r="CF499" s="244"/>
      <c r="CG499" s="244"/>
      <c r="CH499" s="244"/>
      <c r="CI499" s="244"/>
      <c r="CJ499" s="244"/>
      <c r="CK499" s="544">
        <f t="shared" si="1135"/>
        <v>0</v>
      </c>
      <c r="CL499" s="244">
        <f t="shared" si="1135"/>
        <v>0</v>
      </c>
      <c r="CM499" s="244">
        <f t="shared" si="1135"/>
        <v>0</v>
      </c>
      <c r="CN499" s="244">
        <f t="shared" si="1135"/>
        <v>0</v>
      </c>
      <c r="CO499" s="1071">
        <f t="shared" si="1135"/>
        <v>0</v>
      </c>
      <c r="CP499" s="244"/>
      <c r="CQ499" s="244"/>
      <c r="CR499" s="244"/>
      <c r="CS499" s="244"/>
      <c r="CT499" s="244"/>
      <c r="CU499" s="544">
        <f t="shared" si="1063"/>
        <v>0</v>
      </c>
      <c r="CV499" s="244">
        <f t="shared" si="1063"/>
        <v>15.742506861346866</v>
      </c>
      <c r="CW499" s="244">
        <f t="shared" si="1063"/>
        <v>0</v>
      </c>
      <c r="CX499" s="1071">
        <f t="shared" si="1063"/>
        <v>0</v>
      </c>
      <c r="DD499" s="978"/>
      <c r="DE499" s="870"/>
      <c r="DF499" s="870"/>
      <c r="DG499" s="870"/>
      <c r="DH499" s="870"/>
      <c r="DI499" s="870"/>
      <c r="DJ499" s="870"/>
      <c r="DK499" s="870"/>
      <c r="DL499" s="1119"/>
      <c r="DM499" s="857"/>
      <c r="DN499" s="857"/>
      <c r="DO499" s="857"/>
      <c r="DP499" s="857"/>
      <c r="DQ499" s="857"/>
      <c r="DR499" s="1005"/>
      <c r="DS499" s="857"/>
      <c r="DT499" s="857"/>
      <c r="DU499" s="857"/>
      <c r="DV499" s="857"/>
      <c r="DW499" s="857"/>
      <c r="DX499" s="1119"/>
      <c r="DY499" s="857"/>
      <c r="DZ499" s="857"/>
      <c r="EA499" s="857"/>
      <c r="EB499" s="857"/>
      <c r="EC499" s="857"/>
      <c r="ED499" s="544">
        <f t="shared" ref="ED499" si="1201">IF(OR(ED395="",ED395&lt;0),0,ED395*(ED$210/ED$211)*(1000*ED$60/ED$209)/ED$7)</f>
        <v>3.0752853609854718</v>
      </c>
      <c r="EE499" s="857"/>
      <c r="EF499" s="857"/>
      <c r="EG499" s="857"/>
      <c r="EH499" s="857"/>
      <c r="EI499" s="857"/>
      <c r="EJ499" s="857"/>
      <c r="EK499" s="857"/>
      <c r="EL499" s="1119"/>
      <c r="EM499" s="857"/>
      <c r="EN499" s="857"/>
      <c r="ER499" s="1253"/>
      <c r="ES499" s="544">
        <f t="shared" ref="ES499:EU499" si="1202">IF(OR(ES395="",ES395&lt;0),0,ES395*(ES$210/ES$211)*(1000*ES$60/ES$209)/ES$7)</f>
        <v>0</v>
      </c>
      <c r="ET499" s="244">
        <f t="shared" si="1202"/>
        <v>0</v>
      </c>
      <c r="EU499" s="244">
        <f t="shared" si="1202"/>
        <v>0</v>
      </c>
      <c r="EV499" s="244"/>
      <c r="EW499" s="1131"/>
      <c r="EX499" s="197" t="s">
        <v>716</v>
      </c>
      <c r="EY499" s="244">
        <f t="shared" ref="EY499:HH499" si="1203">IF(OR(EY395="",EY395&lt;0),0,EY395*(EY$210/EY$211)*(1000*EY$60/EY$209)/EY$7)</f>
        <v>9.9288851808324613E-2</v>
      </c>
      <c r="EZ499" s="244">
        <f t="shared" si="1203"/>
        <v>0.1129246912324052</v>
      </c>
      <c r="FA499" s="244">
        <f t="shared" si="1203"/>
        <v>8.1647844297298558E-2</v>
      </c>
      <c r="FB499" s="244">
        <f t="shared" si="1203"/>
        <v>7.0306303241590942E-2</v>
      </c>
      <c r="FC499" s="244">
        <f t="shared" si="1203"/>
        <v>3.9867987494597003E-2</v>
      </c>
      <c r="FD499" s="244">
        <f t="shared" si="1203"/>
        <v>9.7157090883227507E-2</v>
      </c>
      <c r="FE499" s="244">
        <f t="shared" si="1203"/>
        <v>1.5806337045851465E-2</v>
      </c>
      <c r="FF499" s="244">
        <f t="shared" si="1203"/>
        <v>9.3240876216155982E-2</v>
      </c>
      <c r="FG499" s="244">
        <f t="shared" si="1203"/>
        <v>7.783263583948638E-2</v>
      </c>
      <c r="FH499" s="244">
        <f t="shared" si="1203"/>
        <v>0.17587122854279422</v>
      </c>
      <c r="FI499" s="244">
        <f t="shared" si="1203"/>
        <v>0.10232584157947414</v>
      </c>
      <c r="FJ499" s="244">
        <f t="shared" si="1203"/>
        <v>0.10166025697257794</v>
      </c>
      <c r="FK499" s="244">
        <f t="shared" si="1203"/>
        <v>9.198110310895459E-2</v>
      </c>
      <c r="FL499" s="244">
        <f t="shared" si="1203"/>
        <v>0.11559604928586696</v>
      </c>
      <c r="FM499" s="244">
        <f t="shared" si="1203"/>
        <v>0.10347623986706005</v>
      </c>
      <c r="FN499" s="244">
        <f t="shared" si="1203"/>
        <v>9.019390610372266E-2</v>
      </c>
      <c r="FO499" s="244">
        <f t="shared" si="1203"/>
        <v>0.10379145080101225</v>
      </c>
      <c r="FP499" s="244">
        <f t="shared" ref="FP499:FQ499" si="1204">IF(OR(FP395="",FP395&lt;0),0,FP395*(FP$210/FP$211)*(1000*FP$60/FP$209)/FP$7)</f>
        <v>0</v>
      </c>
      <c r="FQ499" s="1390">
        <f t="shared" si="1204"/>
        <v>0</v>
      </c>
      <c r="FR499" s="693">
        <f t="shared" ref="FR499:GL499" si="1205">IF(OR(FR395="",FR395&lt;0),0,FR395*(FR$210/FR$211)*(1000*FR$60/FR$209)/FR$7)</f>
        <v>0.25226767948598205</v>
      </c>
      <c r="FS499" s="693">
        <f t="shared" si="1205"/>
        <v>0.14765558350213809</v>
      </c>
      <c r="FT499" s="693">
        <f t="shared" si="1205"/>
        <v>0</v>
      </c>
      <c r="FU499" s="693">
        <f t="shared" si="1205"/>
        <v>0.32508926737015986</v>
      </c>
      <c r="FV499" s="693">
        <f t="shared" si="1205"/>
        <v>0</v>
      </c>
      <c r="FW499" s="693">
        <f t="shared" si="1205"/>
        <v>3.7257250659590284E-2</v>
      </c>
      <c r="FX499" s="693">
        <f t="shared" si="1205"/>
        <v>0.23607924922632265</v>
      </c>
      <c r="FY499" s="693">
        <f t="shared" si="1205"/>
        <v>0.12498020745807668</v>
      </c>
      <c r="FZ499" s="693">
        <f t="shared" si="1205"/>
        <v>0.37159830996323395</v>
      </c>
      <c r="GA499" s="693">
        <f t="shared" si="1205"/>
        <v>0.11246386150279881</v>
      </c>
      <c r="GB499" s="693">
        <f t="shared" si="1205"/>
        <v>0.18033973909136017</v>
      </c>
      <c r="GC499" s="693">
        <f t="shared" si="1205"/>
        <v>2.4255358952172266E-2</v>
      </c>
      <c r="GD499" s="693">
        <f t="shared" si="1205"/>
        <v>0.17287844084648024</v>
      </c>
      <c r="GE499" s="693">
        <f t="shared" si="1205"/>
        <v>0.20371815242455957</v>
      </c>
      <c r="GF499" s="693">
        <f t="shared" si="1205"/>
        <v>0.16673016726736181</v>
      </c>
      <c r="GG499" s="693">
        <f t="shared" si="1205"/>
        <v>0.17766833962187878</v>
      </c>
      <c r="GH499" s="693">
        <f t="shared" si="1205"/>
        <v>0.1420557158582659</v>
      </c>
      <c r="GI499" s="693">
        <f t="shared" si="1205"/>
        <v>0.32772337995512746</v>
      </c>
      <c r="GJ499" s="693">
        <f t="shared" si="1205"/>
        <v>0.10474722118060702</v>
      </c>
      <c r="GK499" s="693">
        <f t="shared" si="1205"/>
        <v>7.8802755175970213E-2</v>
      </c>
      <c r="GL499" s="693">
        <f t="shared" si="1205"/>
        <v>6.4647918775642535E-2</v>
      </c>
      <c r="GM499" s="544">
        <f t="shared" si="1203"/>
        <v>7.2478771365671862E-3</v>
      </c>
      <c r="GN499" s="244">
        <f t="shared" si="1203"/>
        <v>2.176718510409691E-2</v>
      </c>
      <c r="GO499" s="244">
        <f t="shared" si="1203"/>
        <v>7.4840005311004902E-3</v>
      </c>
      <c r="GP499" s="244">
        <f t="shared" si="1203"/>
        <v>1.8082590121478302E-2</v>
      </c>
      <c r="GQ499" s="244">
        <f t="shared" si="1203"/>
        <v>0</v>
      </c>
      <c r="GR499" s="244">
        <f t="shared" si="1203"/>
        <v>1.3312810756881019E-2</v>
      </c>
      <c r="GS499" s="244">
        <f t="shared" si="1203"/>
        <v>2.9217899323433574E-2</v>
      </c>
      <c r="GT499" s="244">
        <f t="shared" si="1203"/>
        <v>1.1023621738780119E-2</v>
      </c>
      <c r="GU499" s="244">
        <f t="shared" si="1203"/>
        <v>9.6082344192926633E-3</v>
      </c>
      <c r="GV499" s="244">
        <f t="shared" si="1203"/>
        <v>0</v>
      </c>
      <c r="GW499" s="244">
        <f t="shared" si="1203"/>
        <v>1.1925098350888372E-2</v>
      </c>
      <c r="GX499" s="244">
        <f t="shared" si="1203"/>
        <v>1.1407203749022189E-2</v>
      </c>
      <c r="GY499" s="244">
        <f t="shared" si="1203"/>
        <v>0</v>
      </c>
      <c r="GZ499" s="244" t="e">
        <f t="shared" si="1203"/>
        <v>#DIV/0!</v>
      </c>
      <c r="HA499" s="244">
        <f t="shared" si="1203"/>
        <v>1.6866924366868163E-2</v>
      </c>
      <c r="HB499" s="244">
        <f t="shared" si="1203"/>
        <v>9.5054927350919135E-3</v>
      </c>
      <c r="HC499" s="244">
        <f t="shared" si="1203"/>
        <v>0</v>
      </c>
      <c r="HD499" s="244">
        <f t="shared" si="1203"/>
        <v>0</v>
      </c>
      <c r="HE499" s="244">
        <f t="shared" si="1203"/>
        <v>0</v>
      </c>
      <c r="HF499" s="244">
        <f t="shared" si="1203"/>
        <v>0</v>
      </c>
      <c r="HG499" s="244" t="e">
        <f t="shared" si="1203"/>
        <v>#DIV/0!</v>
      </c>
      <c r="HH499" s="244" t="e">
        <f t="shared" si="1203"/>
        <v>#DIV/0!</v>
      </c>
      <c r="HI499" s="693">
        <f t="shared" si="1062"/>
        <v>7.6020582740742894E-3</v>
      </c>
    </row>
    <row r="500" spans="1:217" s="60" customFormat="1" x14ac:dyDescent="0.25">
      <c r="A500" s="197" t="s">
        <v>717</v>
      </c>
      <c r="B500" s="639"/>
      <c r="C500" s="939">
        <f t="shared" si="1052"/>
        <v>41.526460684138378</v>
      </c>
      <c r="D500" s="244">
        <f t="shared" ref="D500:S515" si="1206">IF(OR(D396="",D396&lt;0),0,D396*(D$210/D$211)*(1000*D$60/D$209)/D$7)</f>
        <v>174.25626116816682</v>
      </c>
      <c r="E500" s="244">
        <f t="shared" si="1206"/>
        <v>116.81060565878494</v>
      </c>
      <c r="F500" s="244">
        <f t="shared" si="1206"/>
        <v>193.96969574457688</v>
      </c>
      <c r="G500" s="244">
        <f t="shared" si="1206"/>
        <v>25.89350549537448</v>
      </c>
      <c r="H500" s="244">
        <f t="shared" si="1206"/>
        <v>106.54515886822387</v>
      </c>
      <c r="I500" s="246">
        <f t="shared" si="1206"/>
        <v>418.8565075017143</v>
      </c>
      <c r="J500" s="246">
        <f t="shared" si="1206"/>
        <v>261.70279065620241</v>
      </c>
      <c r="K500" s="246">
        <f t="shared" si="1206"/>
        <v>493.87904619993293</v>
      </c>
      <c r="L500" s="246">
        <f t="shared" si="1206"/>
        <v>355.88643733841593</v>
      </c>
      <c r="M500" s="244">
        <f t="shared" si="1206"/>
        <v>324.87679854678873</v>
      </c>
      <c r="N500" s="244">
        <f t="shared" si="1206"/>
        <v>152.66928302462105</v>
      </c>
      <c r="O500" s="244">
        <f t="shared" si="1206"/>
        <v>117.5742498278784</v>
      </c>
      <c r="P500" s="244">
        <f t="shared" si="1206"/>
        <v>92.045283303808603</v>
      </c>
      <c r="Q500" s="244">
        <f t="shared" si="1206"/>
        <v>101.45125433765503</v>
      </c>
      <c r="R500" s="244">
        <f t="shared" si="1206"/>
        <v>284.74040574270236</v>
      </c>
      <c r="S500" s="244">
        <f t="shared" si="1130"/>
        <v>208.8901563279064</v>
      </c>
      <c r="T500" s="1071">
        <f t="shared" si="1130"/>
        <v>117.05258707721775</v>
      </c>
      <c r="U500" s="244"/>
      <c r="V500" s="244"/>
      <c r="W500" s="244"/>
      <c r="X500" s="244"/>
      <c r="Y500" s="244"/>
      <c r="AF500" s="246"/>
      <c r="AG500" s="246"/>
      <c r="AH500" s="246"/>
      <c r="AI500" s="522">
        <f t="shared" si="1131"/>
        <v>0</v>
      </c>
      <c r="AJ500" s="246">
        <f t="shared" si="1131"/>
        <v>0</v>
      </c>
      <c r="AK500" s="246">
        <f t="shared" si="1131"/>
        <v>0</v>
      </c>
      <c r="AL500" s="246">
        <f t="shared" si="1131"/>
        <v>0</v>
      </c>
      <c r="AM500" s="246">
        <f t="shared" si="1131"/>
        <v>0</v>
      </c>
      <c r="AN500" s="1073">
        <f t="shared" si="1131"/>
        <v>0</v>
      </c>
      <c r="AO500" s="246"/>
      <c r="AP500" s="246"/>
      <c r="AQ500" s="246"/>
      <c r="AR500" s="246"/>
      <c r="AS500" s="246"/>
      <c r="AT500" s="522">
        <f t="shared" si="1132"/>
        <v>31.428593362103744</v>
      </c>
      <c r="AU500" s="246">
        <f t="shared" si="1132"/>
        <v>38.155978974534911</v>
      </c>
      <c r="AV500" s="246">
        <f t="shared" si="1132"/>
        <v>24.771132116670596</v>
      </c>
      <c r="AW500" s="244">
        <f t="shared" si="1132"/>
        <v>23.557088207442053</v>
      </c>
      <c r="AX500" s="244">
        <f t="shared" si="1132"/>
        <v>33.193938401651565</v>
      </c>
      <c r="AY500" s="244">
        <f t="shared" si="1132"/>
        <v>26.540769751858534</v>
      </c>
      <c r="AZ500" s="244">
        <f t="shared" si="1132"/>
        <v>25.963388553315109</v>
      </c>
      <c r="BA500" s="244">
        <f t="shared" si="1132"/>
        <v>25.181843770312152</v>
      </c>
      <c r="BB500" s="1071">
        <f t="shared" si="1132"/>
        <v>0</v>
      </c>
      <c r="BC500" s="244"/>
      <c r="BD500" s="244"/>
      <c r="BE500" s="244"/>
      <c r="BF500" s="244"/>
      <c r="BG500" s="244"/>
      <c r="BH500" s="257">
        <f t="shared" si="1133"/>
        <v>0</v>
      </c>
      <c r="BI500" s="230">
        <f t="shared" si="1133"/>
        <v>34.154450892316753</v>
      </c>
      <c r="BJ500" s="230">
        <f t="shared" si="1133"/>
        <v>45.331641257152441</v>
      </c>
      <c r="BK500" s="230">
        <f t="shared" si="1133"/>
        <v>43.141033318613545</v>
      </c>
      <c r="BL500" s="244">
        <f t="shared" si="1133"/>
        <v>44.11757534664266</v>
      </c>
      <c r="BM500" s="230">
        <f t="shared" si="1133"/>
        <v>27.4582280205234</v>
      </c>
      <c r="BN500" s="1225">
        <f t="shared" si="1133"/>
        <v>79.203090027792229</v>
      </c>
      <c r="BO500" s="857"/>
      <c r="BP500" s="857"/>
      <c r="BQ500" s="857"/>
      <c r="BR500" s="857"/>
      <c r="BS500" s="1172"/>
      <c r="BT500" s="857"/>
      <c r="BU500" s="857"/>
      <c r="BV500" s="857"/>
      <c r="BW500" s="857"/>
      <c r="BX500" s="857"/>
      <c r="BY500" s="939">
        <f t="shared" si="1134"/>
        <v>37.282523378159141</v>
      </c>
      <c r="BZ500" s="244">
        <f t="shared" si="1134"/>
        <v>58.114842948545864</v>
      </c>
      <c r="CA500" s="244">
        <f t="shared" si="1134"/>
        <v>54.837090330803861</v>
      </c>
      <c r="CB500" s="244">
        <f t="shared" si="1134"/>
        <v>32.372737264805423</v>
      </c>
      <c r="CC500" s="1071">
        <f t="shared" si="1134"/>
        <v>23.844264087432059</v>
      </c>
      <c r="CD500" s="244"/>
      <c r="CE500" s="244"/>
      <c r="CF500" s="244"/>
      <c r="CG500" s="244"/>
      <c r="CH500" s="244"/>
      <c r="CI500" s="244"/>
      <c r="CJ500" s="244"/>
      <c r="CK500" s="544">
        <f t="shared" si="1135"/>
        <v>0</v>
      </c>
      <c r="CL500" s="244">
        <f t="shared" si="1135"/>
        <v>30.009339715578342</v>
      </c>
      <c r="CM500" s="244">
        <f t="shared" si="1135"/>
        <v>0</v>
      </c>
      <c r="CN500" s="244">
        <f t="shared" si="1135"/>
        <v>16.807185188102196</v>
      </c>
      <c r="CO500" s="1071">
        <f t="shared" si="1135"/>
        <v>10.526915532665882</v>
      </c>
      <c r="CP500" s="244"/>
      <c r="CQ500" s="244"/>
      <c r="CR500" s="244"/>
      <c r="CS500" s="244"/>
      <c r="CT500" s="244"/>
      <c r="CU500" s="544">
        <f t="shared" si="1063"/>
        <v>0</v>
      </c>
      <c r="CV500" s="244">
        <f t="shared" si="1063"/>
        <v>43.089921013669738</v>
      </c>
      <c r="CW500" s="244">
        <f t="shared" si="1063"/>
        <v>0</v>
      </c>
      <c r="CX500" s="1071">
        <f t="shared" si="1063"/>
        <v>0</v>
      </c>
      <c r="DD500" s="978"/>
      <c r="DE500" s="870"/>
      <c r="DF500" s="870"/>
      <c r="DG500" s="870"/>
      <c r="DH500" s="870"/>
      <c r="DI500" s="870"/>
      <c r="DJ500" s="870"/>
      <c r="DK500" s="870"/>
      <c r="DL500" s="1119"/>
      <c r="DM500" s="857"/>
      <c r="DN500" s="857"/>
      <c r="DO500" s="857"/>
      <c r="DP500" s="857"/>
      <c r="DQ500" s="857"/>
      <c r="DR500" s="1005"/>
      <c r="DS500" s="857"/>
      <c r="DT500" s="857"/>
      <c r="DU500" s="857"/>
      <c r="DV500" s="857"/>
      <c r="DW500" s="857"/>
      <c r="DX500" s="1119"/>
      <c r="DY500" s="857"/>
      <c r="DZ500" s="857"/>
      <c r="EA500" s="857"/>
      <c r="EB500" s="857"/>
      <c r="EC500" s="857"/>
      <c r="ED500" s="544">
        <f t="shared" ref="ED500" si="1207">IF(OR(ED396="",ED396&lt;0),0,ED396*(ED$210/ED$211)*(1000*ED$60/ED$209)/ED$7)</f>
        <v>29.44500463338753</v>
      </c>
      <c r="EE500" s="857"/>
      <c r="EF500" s="857"/>
      <c r="EG500" s="857"/>
      <c r="EH500" s="857"/>
      <c r="EI500" s="857"/>
      <c r="EJ500" s="857"/>
      <c r="EK500" s="857"/>
      <c r="EL500" s="1119"/>
      <c r="EM500" s="857"/>
      <c r="EN500" s="857"/>
      <c r="ER500" s="1253"/>
      <c r="ES500" s="544">
        <f t="shared" ref="ES500:EU500" si="1208">IF(OR(ES396="",ES396&lt;0),0,ES396*(ES$210/ES$211)*(1000*ES$60/ES$209)/ES$7)</f>
        <v>5.8718445525279668</v>
      </c>
      <c r="ET500" s="244">
        <f t="shared" si="1208"/>
        <v>7.3206095622861262</v>
      </c>
      <c r="EU500" s="244">
        <f t="shared" si="1208"/>
        <v>4.3261887342766983</v>
      </c>
      <c r="EV500" s="244"/>
      <c r="EW500" s="1131"/>
      <c r="EX500" s="197" t="s">
        <v>717</v>
      </c>
      <c r="EY500" s="244">
        <f t="shared" ref="EY500:HH500" si="1209">IF(OR(EY396="",EY396&lt;0),0,EY396*(EY$210/EY$211)*(1000*EY$60/EY$209)/EY$7)</f>
        <v>0.53817244290192434</v>
      </c>
      <c r="EZ500" s="244">
        <f t="shared" si="1209"/>
        <v>0.7949439268194739</v>
      </c>
      <c r="FA500" s="244">
        <f t="shared" si="1209"/>
        <v>0.81282193431461192</v>
      </c>
      <c r="FB500" s="244">
        <f t="shared" si="1209"/>
        <v>0.58551208485946449</v>
      </c>
      <c r="FC500" s="244">
        <f t="shared" si="1209"/>
        <v>0.436456420642167</v>
      </c>
      <c r="FD500" s="244">
        <f t="shared" si="1209"/>
        <v>0.81860522460138885</v>
      </c>
      <c r="FE500" s="244">
        <f t="shared" si="1209"/>
        <v>0.1725491237853323</v>
      </c>
      <c r="FF500" s="244">
        <f t="shared" si="1209"/>
        <v>1.0731152681801057</v>
      </c>
      <c r="FG500" s="244">
        <f t="shared" si="1209"/>
        <v>1.0083212370385395</v>
      </c>
      <c r="FH500" s="244">
        <f t="shared" si="1209"/>
        <v>0.89777929594915462</v>
      </c>
      <c r="FI500" s="244">
        <f t="shared" si="1209"/>
        <v>0.57313546308456464</v>
      </c>
      <c r="FJ500" s="244">
        <f t="shared" si="1209"/>
        <v>0.80595506708821552</v>
      </c>
      <c r="FK500" s="244">
        <f t="shared" si="1209"/>
        <v>0.68493417353177488</v>
      </c>
      <c r="FL500" s="244">
        <f t="shared" si="1209"/>
        <v>0.55148068728070032</v>
      </c>
      <c r="FM500" s="244">
        <f t="shared" si="1209"/>
        <v>1.1859889737643237</v>
      </c>
      <c r="FN500" s="244">
        <f t="shared" si="1209"/>
        <v>0.91016798265037124</v>
      </c>
      <c r="FO500" s="244">
        <f t="shared" si="1209"/>
        <v>0.67523577626877573</v>
      </c>
      <c r="FP500" s="244">
        <f t="shared" ref="FP500:FQ500" si="1210">IF(OR(FP396="",FP396&lt;0),0,FP396*(FP$210/FP$211)*(1000*FP$60/FP$209)/FP$7)</f>
        <v>0</v>
      </c>
      <c r="FQ500" s="1390">
        <f t="shared" si="1210"/>
        <v>0</v>
      </c>
      <c r="FR500" s="693">
        <f t="shared" ref="FR500:GL500" si="1211">IF(OR(FR396="",FR396&lt;0),0,FR396*(FR$210/FR$211)*(1000*FR$60/FR$209)/FR$7)</f>
        <v>0.47352623349474093</v>
      </c>
      <c r="FS500" s="693">
        <f t="shared" si="1211"/>
        <v>0.27228622745805448</v>
      </c>
      <c r="FT500" s="693">
        <f t="shared" si="1211"/>
        <v>0.3524846817408861</v>
      </c>
      <c r="FU500" s="693">
        <f t="shared" si="1211"/>
        <v>0.61006840383024452</v>
      </c>
      <c r="FV500" s="693">
        <f t="shared" si="1211"/>
        <v>0</v>
      </c>
      <c r="FW500" s="693">
        <f t="shared" si="1211"/>
        <v>7.4244403913541701E-2</v>
      </c>
      <c r="FX500" s="693">
        <f t="shared" si="1211"/>
        <v>0.52986014227859213</v>
      </c>
      <c r="FY500" s="693">
        <f t="shared" si="1211"/>
        <v>0.22417228671830308</v>
      </c>
      <c r="FZ500" s="693">
        <f t="shared" si="1211"/>
        <v>0.12336340656660894</v>
      </c>
      <c r="GA500" s="693">
        <f t="shared" si="1211"/>
        <v>9.9948024096812013E-2</v>
      </c>
      <c r="GB500" s="693">
        <f t="shared" si="1211"/>
        <v>0.40150313222847944</v>
      </c>
      <c r="GC500" s="693">
        <f t="shared" si="1211"/>
        <v>2.35512511574517E-2</v>
      </c>
      <c r="GD500" s="693">
        <f t="shared" si="1211"/>
        <v>1.402685047174949</v>
      </c>
      <c r="GE500" s="693">
        <f t="shared" si="1211"/>
        <v>0.16608133514337342</v>
      </c>
      <c r="GF500" s="693">
        <f t="shared" si="1211"/>
        <v>0.24128403343377203</v>
      </c>
      <c r="GG500" s="693">
        <f t="shared" si="1211"/>
        <v>0.22592508947506143</v>
      </c>
      <c r="GH500" s="693">
        <f t="shared" si="1211"/>
        <v>0.16453101851189861</v>
      </c>
      <c r="GI500" s="693">
        <f t="shared" si="1211"/>
        <v>0.58043472424219955</v>
      </c>
      <c r="GJ500" s="693">
        <f t="shared" si="1211"/>
        <v>0.17028316751179695</v>
      </c>
      <c r="GK500" s="693">
        <f t="shared" si="1211"/>
        <v>0.11254523431068797</v>
      </c>
      <c r="GL500" s="693">
        <f t="shared" si="1211"/>
        <v>0.1742083719961518</v>
      </c>
      <c r="GM500" s="544">
        <f t="shared" si="1209"/>
        <v>6.3572197271288183E-2</v>
      </c>
      <c r="GN500" s="244">
        <f t="shared" si="1209"/>
        <v>0.18841584466554084</v>
      </c>
      <c r="GO500" s="244">
        <f t="shared" si="1209"/>
        <v>7.8572883297357163E-2</v>
      </c>
      <c r="GP500" s="244">
        <f t="shared" si="1209"/>
        <v>9.864120354857793E-2</v>
      </c>
      <c r="GQ500" s="244">
        <f t="shared" si="1209"/>
        <v>0.19721289608979115</v>
      </c>
      <c r="GR500" s="244">
        <f t="shared" si="1209"/>
        <v>7.9672634411992876E-2</v>
      </c>
      <c r="GS500" s="244">
        <f t="shared" si="1209"/>
        <v>0.13828779298298918</v>
      </c>
      <c r="GT500" s="244">
        <f t="shared" si="1209"/>
        <v>0.16239032543300208</v>
      </c>
      <c r="GU500" s="244">
        <f t="shared" si="1209"/>
        <v>0.10915767901867604</v>
      </c>
      <c r="GV500" s="244">
        <f t="shared" si="1209"/>
        <v>0.17512355243925726</v>
      </c>
      <c r="GW500" s="244">
        <f t="shared" si="1209"/>
        <v>0.11718870402935065</v>
      </c>
      <c r="GX500" s="244">
        <f t="shared" si="1209"/>
        <v>0.13129542041430808</v>
      </c>
      <c r="GY500" s="244">
        <f t="shared" si="1209"/>
        <v>0.18052884743723335</v>
      </c>
      <c r="GZ500" s="244" t="e">
        <f t="shared" si="1209"/>
        <v>#DIV/0!</v>
      </c>
      <c r="HA500" s="244">
        <f t="shared" si="1209"/>
        <v>0.11039732005903417</v>
      </c>
      <c r="HB500" s="244">
        <f t="shared" si="1209"/>
        <v>9.4771554062368854E-2</v>
      </c>
      <c r="HC500" s="244">
        <f t="shared" si="1209"/>
        <v>0.15959471156639085</v>
      </c>
      <c r="HD500" s="244">
        <f t="shared" si="1209"/>
        <v>0.15337786399907941</v>
      </c>
      <c r="HE500" s="244">
        <f t="shared" si="1209"/>
        <v>9.0314804044482042E-2</v>
      </c>
      <c r="HF500" s="244">
        <f t="shared" si="1209"/>
        <v>9.3130444522561334E-2</v>
      </c>
      <c r="HG500" s="244" t="e">
        <f t="shared" si="1209"/>
        <v>#DIV/0!</v>
      </c>
      <c r="HH500" s="244" t="e">
        <f t="shared" si="1209"/>
        <v>#DIV/0!</v>
      </c>
      <c r="HI500" s="693">
        <f t="shared" si="1062"/>
        <v>0</v>
      </c>
    </row>
    <row r="501" spans="1:217" s="60" customFormat="1" x14ac:dyDescent="0.25">
      <c r="A501" s="197" t="s">
        <v>718</v>
      </c>
      <c r="B501" s="639"/>
      <c r="C501" s="939">
        <f t="shared" si="1052"/>
        <v>5.2517374526083129</v>
      </c>
      <c r="D501" s="244">
        <f t="shared" si="1206"/>
        <v>10.325723629177451</v>
      </c>
      <c r="E501" s="244">
        <f t="shared" si="1206"/>
        <v>8.4681037457953359</v>
      </c>
      <c r="F501" s="244">
        <f t="shared" si="1206"/>
        <v>6.5068734383660356</v>
      </c>
      <c r="G501" s="244">
        <f t="shared" si="1206"/>
        <v>2.911596185510914</v>
      </c>
      <c r="H501" s="244">
        <f t="shared" si="1206"/>
        <v>3.9828334326005512</v>
      </c>
      <c r="I501" s="246">
        <f t="shared" si="1206"/>
        <v>0</v>
      </c>
      <c r="J501" s="246">
        <f t="shared" si="1206"/>
        <v>0</v>
      </c>
      <c r="K501" s="246">
        <f t="shared" si="1206"/>
        <v>13.722026159350305</v>
      </c>
      <c r="L501" s="246">
        <f t="shared" si="1206"/>
        <v>0</v>
      </c>
      <c r="M501" s="244">
        <f t="shared" si="1206"/>
        <v>15.236224517638224</v>
      </c>
      <c r="N501" s="244">
        <f t="shared" si="1206"/>
        <v>6.6945475449447924</v>
      </c>
      <c r="O501" s="244">
        <f t="shared" si="1206"/>
        <v>6.1996012256164601</v>
      </c>
      <c r="P501" s="244">
        <f t="shared" si="1206"/>
        <v>8.5729869576167577</v>
      </c>
      <c r="Q501" s="244">
        <f t="shared" si="1206"/>
        <v>7.7866877268587391</v>
      </c>
      <c r="R501" s="244">
        <f t="shared" si="1206"/>
        <v>13.244507396391489</v>
      </c>
      <c r="S501" s="244">
        <f t="shared" si="1130"/>
        <v>16.91947643868123</v>
      </c>
      <c r="T501" s="1071">
        <f t="shared" si="1130"/>
        <v>10.716275702727629</v>
      </c>
      <c r="U501" s="244"/>
      <c r="V501" s="244"/>
      <c r="W501" s="244"/>
      <c r="X501" s="244"/>
      <c r="Y501" s="244"/>
      <c r="AF501" s="246"/>
      <c r="AG501" s="246"/>
      <c r="AH501" s="246"/>
      <c r="AI501" s="522">
        <f t="shared" si="1131"/>
        <v>0</v>
      </c>
      <c r="AJ501" s="246">
        <f t="shared" si="1131"/>
        <v>0</v>
      </c>
      <c r="AK501" s="246">
        <f t="shared" si="1131"/>
        <v>0</v>
      </c>
      <c r="AL501" s="246">
        <f t="shared" si="1131"/>
        <v>0</v>
      </c>
      <c r="AM501" s="246">
        <f t="shared" si="1131"/>
        <v>0</v>
      </c>
      <c r="AN501" s="1073">
        <f t="shared" si="1131"/>
        <v>0</v>
      </c>
      <c r="AO501" s="246"/>
      <c r="AP501" s="246"/>
      <c r="AQ501" s="246"/>
      <c r="AR501" s="246"/>
      <c r="AS501" s="246"/>
      <c r="AT501" s="522">
        <f t="shared" si="1132"/>
        <v>6.6143598841213667</v>
      </c>
      <c r="AU501" s="246">
        <f t="shared" si="1132"/>
        <v>7.08322250555943</v>
      </c>
      <c r="AV501" s="246">
        <f t="shared" si="1132"/>
        <v>0</v>
      </c>
      <c r="AW501" s="244">
        <f t="shared" si="1132"/>
        <v>0</v>
      </c>
      <c r="AX501" s="244">
        <f t="shared" si="1132"/>
        <v>0</v>
      </c>
      <c r="AY501" s="244">
        <f t="shared" si="1132"/>
        <v>0</v>
      </c>
      <c r="AZ501" s="244">
        <f t="shared" si="1132"/>
        <v>0</v>
      </c>
      <c r="BA501" s="244">
        <f t="shared" si="1132"/>
        <v>0</v>
      </c>
      <c r="BB501" s="1071">
        <f t="shared" si="1132"/>
        <v>2.7954161591216176</v>
      </c>
      <c r="BC501" s="244"/>
      <c r="BD501" s="244"/>
      <c r="BE501" s="244"/>
      <c r="BF501" s="244"/>
      <c r="BG501" s="244"/>
      <c r="BH501" s="257">
        <f t="shared" si="1133"/>
        <v>0</v>
      </c>
      <c r="BI501" s="230">
        <f t="shared" si="1133"/>
        <v>0</v>
      </c>
      <c r="BJ501" s="230">
        <f t="shared" si="1133"/>
        <v>0</v>
      </c>
      <c r="BK501" s="230">
        <f t="shared" si="1133"/>
        <v>0</v>
      </c>
      <c r="BL501" s="244">
        <f t="shared" si="1133"/>
        <v>7.4168428761758296</v>
      </c>
      <c r="BM501" s="230">
        <f t="shared" si="1133"/>
        <v>0</v>
      </c>
      <c r="BN501" s="1225">
        <f t="shared" si="1133"/>
        <v>0</v>
      </c>
      <c r="BO501" s="857"/>
      <c r="BP501" s="857"/>
      <c r="BQ501" s="857"/>
      <c r="BR501" s="857"/>
      <c r="BS501" s="1172"/>
      <c r="BT501" s="857"/>
      <c r="BU501" s="857"/>
      <c r="BV501" s="857"/>
      <c r="BW501" s="857"/>
      <c r="BX501" s="857"/>
      <c r="BY501" s="939">
        <f t="shared" si="1134"/>
        <v>5.2238450845901756</v>
      </c>
      <c r="BZ501" s="244">
        <f t="shared" si="1134"/>
        <v>6.70476345234247</v>
      </c>
      <c r="CA501" s="244">
        <f t="shared" si="1134"/>
        <v>6.5217068437332202</v>
      </c>
      <c r="CB501" s="244">
        <f t="shared" si="1134"/>
        <v>2.6928877032477003</v>
      </c>
      <c r="CC501" s="1071">
        <f t="shared" si="1134"/>
        <v>2.9089943183778688</v>
      </c>
      <c r="CD501" s="244"/>
      <c r="CE501" s="244"/>
      <c r="CF501" s="244"/>
      <c r="CG501" s="244"/>
      <c r="CH501" s="244"/>
      <c r="CI501" s="244"/>
      <c r="CJ501" s="244"/>
      <c r="CK501" s="544">
        <f t="shared" si="1135"/>
        <v>0</v>
      </c>
      <c r="CL501" s="244">
        <f t="shared" si="1135"/>
        <v>0</v>
      </c>
      <c r="CM501" s="244">
        <f t="shared" si="1135"/>
        <v>0</v>
      </c>
      <c r="CN501" s="244">
        <f t="shared" si="1135"/>
        <v>0</v>
      </c>
      <c r="CO501" s="1071">
        <f t="shared" si="1135"/>
        <v>0</v>
      </c>
      <c r="CP501" s="244"/>
      <c r="CQ501" s="244"/>
      <c r="CR501" s="244"/>
      <c r="CS501" s="244"/>
      <c r="CT501" s="244"/>
      <c r="CU501" s="544">
        <f t="shared" si="1063"/>
        <v>0</v>
      </c>
      <c r="CV501" s="244">
        <f t="shared" si="1063"/>
        <v>3.2995302181936768</v>
      </c>
      <c r="CW501" s="244">
        <f t="shared" si="1063"/>
        <v>0</v>
      </c>
      <c r="CX501" s="1071">
        <f t="shared" si="1063"/>
        <v>0</v>
      </c>
      <c r="DD501" s="978"/>
      <c r="DE501" s="870"/>
      <c r="DF501" s="870"/>
      <c r="DG501" s="870"/>
      <c r="DH501" s="870"/>
      <c r="DI501" s="870"/>
      <c r="DJ501" s="870"/>
      <c r="DK501" s="870"/>
      <c r="DL501" s="1119"/>
      <c r="DM501" s="857"/>
      <c r="DN501" s="857"/>
      <c r="DO501" s="857"/>
      <c r="DP501" s="857"/>
      <c r="DQ501" s="857"/>
      <c r="DR501" s="1005"/>
      <c r="DS501" s="857"/>
      <c r="DT501" s="857"/>
      <c r="DU501" s="857"/>
      <c r="DV501" s="857"/>
      <c r="DW501" s="857"/>
      <c r="DX501" s="1119"/>
      <c r="DY501" s="857"/>
      <c r="DZ501" s="857"/>
      <c r="EA501" s="857"/>
      <c r="EB501" s="857"/>
      <c r="EC501" s="857"/>
      <c r="ED501" s="544">
        <f t="shared" ref="ED501" si="1212">IF(OR(ED397="",ED397&lt;0),0,ED397*(ED$210/ED$211)*(1000*ED$60/ED$209)/ED$7)</f>
        <v>3.2796925994030861</v>
      </c>
      <c r="EE501" s="857"/>
      <c r="EF501" s="857"/>
      <c r="EG501" s="857"/>
      <c r="EH501" s="857"/>
      <c r="EI501" s="857"/>
      <c r="EJ501" s="857"/>
      <c r="EK501" s="857"/>
      <c r="EL501" s="1119"/>
      <c r="EM501" s="857"/>
      <c r="EN501" s="857"/>
      <c r="ER501" s="1253"/>
      <c r="ES501" s="544">
        <f t="shared" ref="ES501:EU501" si="1213">IF(OR(ES397="",ES397&lt;0),0,ES397*(ES$210/ES$211)*(1000*ES$60/ES$209)/ES$7)</f>
        <v>0</v>
      </c>
      <c r="ET501" s="244">
        <f t="shared" si="1213"/>
        <v>0</v>
      </c>
      <c r="EU501" s="244">
        <f t="shared" si="1213"/>
        <v>0</v>
      </c>
      <c r="EV501" s="244"/>
      <c r="EW501" s="1131"/>
      <c r="EX501" s="197" t="s">
        <v>718</v>
      </c>
      <c r="EY501" s="244">
        <f t="shared" ref="EY501:HH501" si="1214">IF(OR(EY397="",EY397&lt;0),0,EY397*(EY$210/EY$211)*(1000*EY$60/EY$209)/EY$7)</f>
        <v>2.8265941240844108E-2</v>
      </c>
      <c r="EZ501" s="244">
        <f t="shared" si="1214"/>
        <v>5.6004818257114009E-2</v>
      </c>
      <c r="FA501" s="244">
        <f t="shared" si="1214"/>
        <v>2.7702267167834714E-2</v>
      </c>
      <c r="FB501" s="244">
        <f t="shared" si="1214"/>
        <v>3.5172719907854789E-2</v>
      </c>
      <c r="FC501" s="244">
        <f t="shared" si="1214"/>
        <v>2.8932520046999543E-2</v>
      </c>
      <c r="FD501" s="244">
        <f t="shared" si="1214"/>
        <v>5.2003009238642553E-2</v>
      </c>
      <c r="FE501" s="244">
        <f t="shared" si="1214"/>
        <v>1.4547577699202958E-2</v>
      </c>
      <c r="FF501" s="244">
        <f t="shared" si="1214"/>
        <v>0.10642577525530188</v>
      </c>
      <c r="FG501" s="244">
        <f t="shared" si="1214"/>
        <v>5.8163876489208496E-2</v>
      </c>
      <c r="FH501" s="244">
        <f t="shared" si="1214"/>
        <v>8.7432006851013919E-2</v>
      </c>
      <c r="FI501" s="244">
        <f t="shared" si="1214"/>
        <v>2.9160508631388957E-2</v>
      </c>
      <c r="FJ501" s="244">
        <f t="shared" si="1214"/>
        <v>5.0249650504307831E-2</v>
      </c>
      <c r="FK501" s="244">
        <f t="shared" si="1214"/>
        <v>4.8661973670252261E-2</v>
      </c>
      <c r="FL501" s="244">
        <f t="shared" si="1214"/>
        <v>2.1499681064227713E-2</v>
      </c>
      <c r="FM501" s="244">
        <f t="shared" si="1214"/>
        <v>8.8763084769720946E-2</v>
      </c>
      <c r="FN501" s="244">
        <f t="shared" si="1214"/>
        <v>3.7670952289214014E-2</v>
      </c>
      <c r="FO501" s="244">
        <f t="shared" si="1214"/>
        <v>4.8834518673117382E-2</v>
      </c>
      <c r="FP501" s="244">
        <f t="shared" ref="FP501:FQ501" si="1215">IF(OR(FP397="",FP397&lt;0),0,FP397*(FP$210/FP$211)*(1000*FP$60/FP$209)/FP$7)</f>
        <v>0</v>
      </c>
      <c r="FQ501" s="1390">
        <f t="shared" si="1215"/>
        <v>0</v>
      </c>
      <c r="FR501" s="693">
        <f t="shared" ref="FR501:GL501" si="1216">IF(OR(FR397="",FR397&lt;0),0,FR397*(FR$210/FR$211)*(1000*FR$60/FR$209)/FR$7)</f>
        <v>2.240357802387177E-2</v>
      </c>
      <c r="FS501" s="693">
        <f t="shared" si="1216"/>
        <v>1.7497534929707279E-2</v>
      </c>
      <c r="FT501" s="693">
        <f t="shared" si="1216"/>
        <v>0</v>
      </c>
      <c r="FU501" s="693">
        <f t="shared" si="1216"/>
        <v>2.9242177761255983E-2</v>
      </c>
      <c r="FV501" s="693">
        <f t="shared" si="1216"/>
        <v>0</v>
      </c>
      <c r="FW501" s="693">
        <f t="shared" si="1216"/>
        <v>6.1696975059338417E-3</v>
      </c>
      <c r="FX501" s="693">
        <f t="shared" si="1216"/>
        <v>2.9772036326613235E-2</v>
      </c>
      <c r="FY501" s="693">
        <f t="shared" si="1216"/>
        <v>1.3629113467058546E-2</v>
      </c>
      <c r="FZ501" s="693">
        <f t="shared" si="1216"/>
        <v>6.8133038125363123E-3</v>
      </c>
      <c r="GA501" s="693">
        <f t="shared" si="1216"/>
        <v>7.216763791775503E-3</v>
      </c>
      <c r="GB501" s="693">
        <f t="shared" si="1216"/>
        <v>2.8987620926445311E-2</v>
      </c>
      <c r="GC501" s="693">
        <f t="shared" si="1216"/>
        <v>5.0325698447798113E-2</v>
      </c>
      <c r="GD501" s="693">
        <f t="shared" si="1216"/>
        <v>3.2330696457628372E-2</v>
      </c>
      <c r="GE501" s="693">
        <f t="shared" si="1216"/>
        <v>2.3314461551670187E-2</v>
      </c>
      <c r="GF501" s="693">
        <f t="shared" si="1216"/>
        <v>8.5465240387422297E-3</v>
      </c>
      <c r="GG501" s="693">
        <f t="shared" si="1216"/>
        <v>2.3562996186366585E-2</v>
      </c>
      <c r="GH501" s="693">
        <f t="shared" si="1216"/>
        <v>5.3383822838853432E-3</v>
      </c>
      <c r="GI501" s="693">
        <f t="shared" si="1216"/>
        <v>3.6974840489069336E-2</v>
      </c>
      <c r="GJ501" s="693">
        <f t="shared" si="1216"/>
        <v>9.8340601424715887E-3</v>
      </c>
      <c r="GK501" s="693">
        <f t="shared" si="1216"/>
        <v>6.7265227582396997E-3</v>
      </c>
      <c r="GL501" s="693">
        <f t="shared" si="1216"/>
        <v>7.4552610640184532E-3</v>
      </c>
      <c r="GM501" s="544">
        <f t="shared" si="1214"/>
        <v>7.8146513705348569E-3</v>
      </c>
      <c r="GN501" s="244">
        <f t="shared" si="1214"/>
        <v>1.6023734262764263E-2</v>
      </c>
      <c r="GO501" s="244">
        <f t="shared" si="1214"/>
        <v>9.509527918043258E-3</v>
      </c>
      <c r="GP501" s="244">
        <f t="shared" si="1214"/>
        <v>1.5909005603079777E-2</v>
      </c>
      <c r="GQ501" s="244">
        <f t="shared" si="1214"/>
        <v>1.4461320437962982E-2</v>
      </c>
      <c r="GR501" s="244">
        <f t="shared" si="1214"/>
        <v>1.0922016733431449E-2</v>
      </c>
      <c r="GS501" s="244">
        <f t="shared" si="1214"/>
        <v>2.8837931193260561E-2</v>
      </c>
      <c r="GT501" s="244">
        <f t="shared" si="1214"/>
        <v>1.0808753735335118E-2</v>
      </c>
      <c r="GU501" s="244">
        <f t="shared" si="1214"/>
        <v>9.2553855901324165E-3</v>
      </c>
      <c r="GV501" s="244">
        <f t="shared" si="1214"/>
        <v>0</v>
      </c>
      <c r="GW501" s="244">
        <f t="shared" si="1214"/>
        <v>1.8730455733888544E-2</v>
      </c>
      <c r="GX501" s="244">
        <f t="shared" si="1214"/>
        <v>1.6769120796171037E-2</v>
      </c>
      <c r="GY501" s="244">
        <f t="shared" si="1214"/>
        <v>0</v>
      </c>
      <c r="GZ501" s="244" t="e">
        <f t="shared" si="1214"/>
        <v>#DIV/0!</v>
      </c>
      <c r="HA501" s="244">
        <f t="shared" si="1214"/>
        <v>1.9244414881351389E-2</v>
      </c>
      <c r="HB501" s="244">
        <f t="shared" si="1214"/>
        <v>1.3163180920007799E-2</v>
      </c>
      <c r="HC501" s="244">
        <f t="shared" si="1214"/>
        <v>1.2064922566414164E-2</v>
      </c>
      <c r="HD501" s="244">
        <f t="shared" si="1214"/>
        <v>1.6924938863117488E-2</v>
      </c>
      <c r="HE501" s="244">
        <f t="shared" si="1214"/>
        <v>8.4446907697205663E-3</v>
      </c>
      <c r="HF501" s="244">
        <f t="shared" si="1214"/>
        <v>1.5703189311261526E-2</v>
      </c>
      <c r="HG501" s="244" t="e">
        <f t="shared" si="1214"/>
        <v>#DIV/0!</v>
      </c>
      <c r="HH501" s="244" t="e">
        <f t="shared" si="1214"/>
        <v>#DIV/0!</v>
      </c>
      <c r="HI501" s="693">
        <f t="shared" si="1062"/>
        <v>0</v>
      </c>
    </row>
    <row r="502" spans="1:217" s="60" customFormat="1" x14ac:dyDescent="0.25">
      <c r="A502" s="197" t="s">
        <v>719</v>
      </c>
      <c r="B502" s="639"/>
      <c r="C502" s="939">
        <f t="shared" si="1052"/>
        <v>9.602285591049025</v>
      </c>
      <c r="D502" s="244">
        <f t="shared" si="1206"/>
        <v>4.6544253153708901</v>
      </c>
      <c r="E502" s="244">
        <f t="shared" si="1206"/>
        <v>8.6335275107473475</v>
      </c>
      <c r="F502" s="244">
        <f t="shared" si="1206"/>
        <v>4.2405378265124378</v>
      </c>
      <c r="G502" s="244">
        <f t="shared" si="1206"/>
        <v>0</v>
      </c>
      <c r="H502" s="244">
        <f t="shared" si="1206"/>
        <v>4.1540886795770113</v>
      </c>
      <c r="I502" s="246">
        <f t="shared" si="1206"/>
        <v>6.1168274385764922</v>
      </c>
      <c r="J502" s="246">
        <f t="shared" si="1206"/>
        <v>5.1650239635524828</v>
      </c>
      <c r="K502" s="246">
        <f t="shared" si="1206"/>
        <v>6.0908505581876611</v>
      </c>
      <c r="L502" s="246">
        <f t="shared" si="1206"/>
        <v>7.3792941193678852</v>
      </c>
      <c r="M502" s="244">
        <f t="shared" si="1206"/>
        <v>4.5530526256194275</v>
      </c>
      <c r="N502" s="244">
        <f t="shared" si="1206"/>
        <v>6.7188164029485735</v>
      </c>
      <c r="O502" s="244">
        <f t="shared" si="1206"/>
        <v>74.281462056910229</v>
      </c>
      <c r="P502" s="244">
        <f t="shared" si="1206"/>
        <v>3.6139775263885729</v>
      </c>
      <c r="Q502" s="244">
        <f t="shared" si="1206"/>
        <v>7.6720655509429667</v>
      </c>
      <c r="R502" s="244">
        <f t="shared" si="1206"/>
        <v>3.84979387796256</v>
      </c>
      <c r="S502" s="244">
        <f t="shared" si="1206"/>
        <v>4.8859871294956498</v>
      </c>
      <c r="T502" s="1071">
        <f t="shared" ref="S502:T517" si="1217">IF(OR(T398="",T398&lt;0),0,T398*(T$210/T$211)*(1000*T$60/T$209)/T$7)</f>
        <v>8.807242246908741</v>
      </c>
      <c r="U502" s="244"/>
      <c r="V502" s="244"/>
      <c r="W502" s="244"/>
      <c r="X502" s="244"/>
      <c r="Y502" s="244"/>
      <c r="AF502" s="246"/>
      <c r="AG502" s="246"/>
      <c r="AH502" s="246"/>
      <c r="AI502" s="522">
        <f t="shared" ref="AI502:AN517" si="1218">IF(OR(AI398="",AI398&lt;0),0,AI398*(AI$210/AI$211)*(1000*AI$60/AI$209)/AI$7)</f>
        <v>0</v>
      </c>
      <c r="AJ502" s="246">
        <f t="shared" si="1218"/>
        <v>0</v>
      </c>
      <c r="AK502" s="246">
        <f t="shared" si="1218"/>
        <v>0</v>
      </c>
      <c r="AL502" s="246">
        <f t="shared" si="1218"/>
        <v>0</v>
      </c>
      <c r="AM502" s="246">
        <f t="shared" si="1218"/>
        <v>0</v>
      </c>
      <c r="AN502" s="1073">
        <f t="shared" si="1218"/>
        <v>0</v>
      </c>
      <c r="AO502" s="246"/>
      <c r="AP502" s="246"/>
      <c r="AQ502" s="246"/>
      <c r="AR502" s="246"/>
      <c r="AS502" s="246"/>
      <c r="AT502" s="522">
        <f t="shared" ref="AT502:BB517" si="1219">IF(OR(AT398="",AT398&lt;0),0,AT398*(AT$210/AT$211)*(1000*AT$60/AT$209)/AT$7)</f>
        <v>12.700682435865836</v>
      </c>
      <c r="AU502" s="246">
        <f t="shared" si="1219"/>
        <v>10.191043044852844</v>
      </c>
      <c r="AV502" s="246">
        <f t="shared" si="1219"/>
        <v>3.8902960962943638</v>
      </c>
      <c r="AW502" s="244">
        <f t="shared" si="1219"/>
        <v>3.3362210201731286</v>
      </c>
      <c r="AX502" s="244">
        <f t="shared" si="1219"/>
        <v>4.3144822047465201</v>
      </c>
      <c r="AY502" s="244">
        <f t="shared" si="1219"/>
        <v>3.9712451308599936</v>
      </c>
      <c r="AZ502" s="244">
        <f t="shared" si="1219"/>
        <v>3.7321706654306066</v>
      </c>
      <c r="BA502" s="244">
        <f t="shared" si="1219"/>
        <v>14.851765171631225</v>
      </c>
      <c r="BB502" s="1071">
        <f t="shared" si="1219"/>
        <v>7.0462399708279175</v>
      </c>
      <c r="BC502" s="244"/>
      <c r="BD502" s="244"/>
      <c r="BE502" s="244"/>
      <c r="BF502" s="244"/>
      <c r="BG502" s="244"/>
      <c r="BH502" s="257">
        <f t="shared" ref="BH502:BN517" si="1220">IF(OR(BH398="",BH398&lt;0),0,BH398*(BH$210/BH$211)*(1000*BH$60/BH$209)/BH$7)</f>
        <v>6.9796234915723758</v>
      </c>
      <c r="BI502" s="230">
        <f t="shared" si="1220"/>
        <v>8.5960337615963347</v>
      </c>
      <c r="BJ502" s="230">
        <f t="shared" si="1220"/>
        <v>8.9595342120485579</v>
      </c>
      <c r="BK502" s="230">
        <f t="shared" si="1220"/>
        <v>6.3515267516051077</v>
      </c>
      <c r="BL502" s="244">
        <f t="shared" si="1220"/>
        <v>130.55348718246196</v>
      </c>
      <c r="BM502" s="230">
        <f t="shared" si="1220"/>
        <v>6.3650215762554154</v>
      </c>
      <c r="BN502" s="1225">
        <f t="shared" si="1220"/>
        <v>10.374973534908552</v>
      </c>
      <c r="BO502" s="857"/>
      <c r="BP502" s="857"/>
      <c r="BQ502" s="857"/>
      <c r="BR502" s="857"/>
      <c r="BS502" s="1172"/>
      <c r="BT502" s="857"/>
      <c r="BU502" s="857"/>
      <c r="BV502" s="857"/>
      <c r="BW502" s="857"/>
      <c r="BX502" s="857"/>
      <c r="BY502" s="939">
        <f t="shared" ref="BY502:CC517" si="1221">IF(OR(BY398="",BY398&lt;0),0,BY398*(BY$210/BY$211)*(1000*BY$60/BY$209)/BY$7)</f>
        <v>7.1973863610314197</v>
      </c>
      <c r="BZ502" s="244">
        <f t="shared" si="1221"/>
        <v>9.4484266462181754</v>
      </c>
      <c r="CA502" s="244">
        <f t="shared" si="1221"/>
        <v>7.8095016649720037</v>
      </c>
      <c r="CB502" s="244">
        <f t="shared" si="1221"/>
        <v>3.6842456885466617</v>
      </c>
      <c r="CC502" s="1071">
        <f t="shared" si="1221"/>
        <v>4.4974417698722418</v>
      </c>
      <c r="CD502" s="244"/>
      <c r="CE502" s="244"/>
      <c r="CF502" s="244"/>
      <c r="CG502" s="244"/>
      <c r="CH502" s="244"/>
      <c r="CI502" s="244"/>
      <c r="CJ502" s="244"/>
      <c r="CK502" s="544">
        <f t="shared" ref="CK502:CO517" si="1222">IF(OR(CK398="",CK398&lt;0),0,CK398*(CK$210/CK$211)*(1000*CK$60/CK$209)/CK$7)</f>
        <v>0</v>
      </c>
      <c r="CL502" s="244">
        <f t="shared" si="1222"/>
        <v>0</v>
      </c>
      <c r="CM502" s="244">
        <f t="shared" si="1222"/>
        <v>0</v>
      </c>
      <c r="CN502" s="244">
        <f t="shared" si="1222"/>
        <v>0</v>
      </c>
      <c r="CO502" s="1071">
        <f t="shared" si="1222"/>
        <v>0</v>
      </c>
      <c r="CP502" s="244"/>
      <c r="CQ502" s="244"/>
      <c r="CR502" s="244"/>
      <c r="CS502" s="244"/>
      <c r="CT502" s="244"/>
      <c r="CU502" s="544">
        <f t="shared" si="1063"/>
        <v>0</v>
      </c>
      <c r="CV502" s="244">
        <f t="shared" si="1063"/>
        <v>0</v>
      </c>
      <c r="CW502" s="244">
        <f t="shared" si="1063"/>
        <v>0</v>
      </c>
      <c r="CX502" s="1071">
        <f t="shared" si="1063"/>
        <v>0</v>
      </c>
      <c r="DD502" s="978"/>
      <c r="DE502" s="870"/>
      <c r="DF502" s="870"/>
      <c r="DG502" s="870"/>
      <c r="DH502" s="870"/>
      <c r="DI502" s="870"/>
      <c r="DJ502" s="870"/>
      <c r="DK502" s="870"/>
      <c r="DL502" s="1119"/>
      <c r="DM502" s="857"/>
      <c r="DN502" s="857"/>
      <c r="DO502" s="857"/>
      <c r="DP502" s="857"/>
      <c r="DQ502" s="857"/>
      <c r="DR502" s="1005"/>
      <c r="DS502" s="857"/>
      <c r="DT502" s="857"/>
      <c r="DU502" s="857"/>
      <c r="DV502" s="857"/>
      <c r="DW502" s="857"/>
      <c r="DX502" s="1119"/>
      <c r="DY502" s="857"/>
      <c r="DZ502" s="857"/>
      <c r="EA502" s="857"/>
      <c r="EB502" s="857"/>
      <c r="EC502" s="857"/>
      <c r="ED502" s="544">
        <f t="shared" ref="ED502" si="1223">IF(OR(ED398="",ED398&lt;0),0,ED398*(ED$210/ED$211)*(1000*ED$60/ED$209)/ED$7)</f>
        <v>5.1986046288320491</v>
      </c>
      <c r="EE502" s="857"/>
      <c r="EF502" s="857"/>
      <c r="EG502" s="857"/>
      <c r="EH502" s="857"/>
      <c r="EI502" s="857"/>
      <c r="EJ502" s="857"/>
      <c r="EK502" s="857"/>
      <c r="EL502" s="1119"/>
      <c r="EM502" s="857"/>
      <c r="EN502" s="857"/>
      <c r="ER502" s="1253"/>
      <c r="ES502" s="544">
        <f t="shared" ref="ES502:EU502" si="1224">IF(OR(ES398="",ES398&lt;0),0,ES398*(ES$210/ES$211)*(1000*ES$60/ES$209)/ES$7)</f>
        <v>0</v>
      </c>
      <c r="ET502" s="244">
        <f t="shared" si="1224"/>
        <v>0</v>
      </c>
      <c r="EU502" s="244">
        <f t="shared" si="1224"/>
        <v>0</v>
      </c>
      <c r="EV502" s="244"/>
      <c r="EW502" s="1131"/>
      <c r="EX502" s="197" t="s">
        <v>719</v>
      </c>
      <c r="EY502" s="244">
        <f t="shared" ref="EY502:HH502" si="1225">IF(OR(EY398="",EY398&lt;0),0,EY398*(EY$210/EY$211)*(1000*EY$60/EY$209)/EY$7)</f>
        <v>2.66230075562051E-2</v>
      </c>
      <c r="EZ502" s="244">
        <f t="shared" si="1225"/>
        <v>2.3242614440383301E-2</v>
      </c>
      <c r="FA502" s="244">
        <f t="shared" si="1225"/>
        <v>3.9248755476770175E-2</v>
      </c>
      <c r="FB502" s="244">
        <f t="shared" si="1225"/>
        <v>2.9653038937730389E-2</v>
      </c>
      <c r="FC502" s="244">
        <f t="shared" si="1225"/>
        <v>8.0465054746334044E-2</v>
      </c>
      <c r="FD502" s="244">
        <f t="shared" si="1225"/>
        <v>0.12749665346029096</v>
      </c>
      <c r="FE502" s="244">
        <f t="shared" si="1225"/>
        <v>0.14361022696229261</v>
      </c>
      <c r="FF502" s="244">
        <f t="shared" si="1225"/>
        <v>0.13988670340243692</v>
      </c>
      <c r="FG502" s="244">
        <f t="shared" si="1225"/>
        <v>6.5660427058217619E-2</v>
      </c>
      <c r="FH502" s="244">
        <f t="shared" si="1225"/>
        <v>8.1400659176363369E-2</v>
      </c>
      <c r="FI502" s="244">
        <f t="shared" si="1225"/>
        <v>9.4251408697712161E-2</v>
      </c>
      <c r="FJ502" s="244">
        <f t="shared" si="1225"/>
        <v>0.10623055473470572</v>
      </c>
      <c r="FK502" s="244">
        <f t="shared" si="1225"/>
        <v>0.11724537574457179</v>
      </c>
      <c r="FL502" s="244">
        <f t="shared" si="1225"/>
        <v>6.8035387196334521E-2</v>
      </c>
      <c r="FM502" s="244">
        <f t="shared" si="1225"/>
        <v>0.1627344403393049</v>
      </c>
      <c r="FN502" s="244">
        <f t="shared" si="1225"/>
        <v>0.11511459405065011</v>
      </c>
      <c r="FO502" s="244">
        <f t="shared" si="1225"/>
        <v>8.3963453935432253E-2</v>
      </c>
      <c r="FP502" s="244">
        <f t="shared" ref="FP502:FQ502" si="1226">IF(OR(FP398="",FP398&lt;0),0,FP398*(FP$210/FP$211)*(1000*FP$60/FP$209)/FP$7)</f>
        <v>0</v>
      </c>
      <c r="FQ502" s="1390">
        <f t="shared" si="1226"/>
        <v>0</v>
      </c>
      <c r="FR502" s="693">
        <f t="shared" ref="FR502:GL502" si="1227">IF(OR(FR398="",FR398&lt;0),0,FR398*(FR$210/FR$211)*(1000*FR$60/FR$209)/FR$7)</f>
        <v>0</v>
      </c>
      <c r="FS502" s="693">
        <f t="shared" si="1227"/>
        <v>0</v>
      </c>
      <c r="FT502" s="693">
        <f t="shared" si="1227"/>
        <v>0</v>
      </c>
      <c r="FU502" s="693">
        <f t="shared" si="1227"/>
        <v>0</v>
      </c>
      <c r="FV502" s="693">
        <f t="shared" si="1227"/>
        <v>0</v>
      </c>
      <c r="FW502" s="693">
        <f t="shared" si="1227"/>
        <v>0</v>
      </c>
      <c r="FX502" s="693">
        <f t="shared" si="1227"/>
        <v>0</v>
      </c>
      <c r="FY502" s="693">
        <f t="shared" si="1227"/>
        <v>0</v>
      </c>
      <c r="FZ502" s="693">
        <f t="shared" si="1227"/>
        <v>0</v>
      </c>
      <c r="GA502" s="693">
        <f t="shared" si="1227"/>
        <v>0</v>
      </c>
      <c r="GB502" s="693">
        <f t="shared" si="1227"/>
        <v>0</v>
      </c>
      <c r="GC502" s="693">
        <f t="shared" si="1227"/>
        <v>0</v>
      </c>
      <c r="GD502" s="693">
        <f t="shared" si="1227"/>
        <v>0</v>
      </c>
      <c r="GE502" s="693">
        <f t="shared" si="1227"/>
        <v>0</v>
      </c>
      <c r="GF502" s="693">
        <f t="shared" si="1227"/>
        <v>0</v>
      </c>
      <c r="GG502" s="693">
        <f t="shared" si="1227"/>
        <v>0</v>
      </c>
      <c r="GH502" s="693">
        <f t="shared" si="1227"/>
        <v>0</v>
      </c>
      <c r="GI502" s="693">
        <f t="shared" si="1227"/>
        <v>0</v>
      </c>
      <c r="GJ502" s="693">
        <f t="shared" si="1227"/>
        <v>0</v>
      </c>
      <c r="GK502" s="693">
        <f t="shared" si="1227"/>
        <v>0</v>
      </c>
      <c r="GL502" s="693">
        <f t="shared" si="1227"/>
        <v>0</v>
      </c>
      <c r="GM502" s="544">
        <f t="shared" si="1225"/>
        <v>6.1228661791875354E-2</v>
      </c>
      <c r="GN502" s="244">
        <f t="shared" si="1225"/>
        <v>0</v>
      </c>
      <c r="GO502" s="244">
        <f t="shared" si="1225"/>
        <v>0</v>
      </c>
      <c r="GP502" s="244">
        <f t="shared" si="1225"/>
        <v>0</v>
      </c>
      <c r="GQ502" s="244">
        <f t="shared" si="1225"/>
        <v>0</v>
      </c>
      <c r="GR502" s="244">
        <f t="shared" si="1225"/>
        <v>7.5083694187259064E-3</v>
      </c>
      <c r="GS502" s="244">
        <f t="shared" si="1225"/>
        <v>0</v>
      </c>
      <c r="GT502" s="244">
        <f t="shared" si="1225"/>
        <v>0</v>
      </c>
      <c r="GU502" s="244">
        <f t="shared" si="1225"/>
        <v>2.0610399517349796E-2</v>
      </c>
      <c r="GV502" s="244">
        <f t="shared" si="1225"/>
        <v>0</v>
      </c>
      <c r="GW502" s="244">
        <f t="shared" si="1225"/>
        <v>1.9903958239653578E-2</v>
      </c>
      <c r="GX502" s="244">
        <f t="shared" si="1225"/>
        <v>0</v>
      </c>
      <c r="GY502" s="244">
        <f t="shared" si="1225"/>
        <v>0</v>
      </c>
      <c r="GZ502" s="244" t="e">
        <f t="shared" si="1225"/>
        <v>#DIV/0!</v>
      </c>
      <c r="HA502" s="244">
        <f t="shared" si="1225"/>
        <v>1.4646831657817386E-2</v>
      </c>
      <c r="HB502" s="244">
        <f t="shared" si="1225"/>
        <v>0</v>
      </c>
      <c r="HC502" s="244">
        <f t="shared" si="1225"/>
        <v>0</v>
      </c>
      <c r="HD502" s="244">
        <f t="shared" si="1225"/>
        <v>0</v>
      </c>
      <c r="HE502" s="244">
        <f t="shared" si="1225"/>
        <v>0</v>
      </c>
      <c r="HF502" s="244">
        <f t="shared" si="1225"/>
        <v>0</v>
      </c>
      <c r="HG502" s="244" t="e">
        <f t="shared" si="1225"/>
        <v>#DIV/0!</v>
      </c>
      <c r="HH502" s="244" t="e">
        <f t="shared" si="1225"/>
        <v>#DIV/0!</v>
      </c>
      <c r="HI502" s="693">
        <f t="shared" si="1062"/>
        <v>0</v>
      </c>
    </row>
    <row r="503" spans="1:217" s="60" customFormat="1" x14ac:dyDescent="0.25">
      <c r="A503" s="197" t="s">
        <v>720</v>
      </c>
      <c r="B503" s="639"/>
      <c r="C503" s="939">
        <f t="shared" si="1052"/>
        <v>46.615999014621245</v>
      </c>
      <c r="D503" s="244">
        <f t="shared" si="1206"/>
        <v>267.68631679262927</v>
      </c>
      <c r="E503" s="244">
        <f t="shared" si="1206"/>
        <v>83.11583020035701</v>
      </c>
      <c r="F503" s="244">
        <f t="shared" si="1206"/>
        <v>54.218653802534241</v>
      </c>
      <c r="G503" s="244">
        <f t="shared" si="1206"/>
        <v>16.676344406811388</v>
      </c>
      <c r="H503" s="244">
        <f t="shared" si="1206"/>
        <v>152.11912867535739</v>
      </c>
      <c r="I503" s="246">
        <f t="shared" si="1206"/>
        <v>190.23057067665732</v>
      </c>
      <c r="J503" s="246">
        <f t="shared" si="1206"/>
        <v>145.88930346848178</v>
      </c>
      <c r="K503" s="246">
        <f t="shared" si="1206"/>
        <v>528.32019881916074</v>
      </c>
      <c r="L503" s="246">
        <f t="shared" si="1206"/>
        <v>281.46239888483103</v>
      </c>
      <c r="M503" s="244">
        <f t="shared" si="1206"/>
        <v>120.52550647119008</v>
      </c>
      <c r="N503" s="244">
        <f t="shared" si="1206"/>
        <v>51.610759622686345</v>
      </c>
      <c r="O503" s="244">
        <f t="shared" si="1206"/>
        <v>58.299860901595309</v>
      </c>
      <c r="P503" s="244">
        <f t="shared" si="1206"/>
        <v>69.865360263163751</v>
      </c>
      <c r="Q503" s="244">
        <f t="shared" si="1206"/>
        <v>61.259405604113965</v>
      </c>
      <c r="R503" s="244">
        <f t="shared" si="1206"/>
        <v>105.75901820476938</v>
      </c>
      <c r="S503" s="244">
        <f t="shared" si="1217"/>
        <v>294.90045273914791</v>
      </c>
      <c r="T503" s="1071">
        <f t="shared" si="1217"/>
        <v>183.38995026541784</v>
      </c>
      <c r="U503" s="244"/>
      <c r="V503" s="244"/>
      <c r="W503" s="244"/>
      <c r="X503" s="244"/>
      <c r="Y503" s="244"/>
      <c r="AF503" s="246"/>
      <c r="AG503" s="246"/>
      <c r="AH503" s="246"/>
      <c r="AI503" s="522">
        <f t="shared" si="1218"/>
        <v>21.194375496666353</v>
      </c>
      <c r="AJ503" s="246">
        <f t="shared" si="1218"/>
        <v>14.792528878986314</v>
      </c>
      <c r="AK503" s="246">
        <f t="shared" si="1218"/>
        <v>19.157487787029552</v>
      </c>
      <c r="AL503" s="246">
        <f t="shared" si="1218"/>
        <v>33.119945122613807</v>
      </c>
      <c r="AM503" s="246">
        <f t="shared" si="1218"/>
        <v>24.888899499658915</v>
      </c>
      <c r="AN503" s="1073">
        <f t="shared" si="1218"/>
        <v>22.333309990604036</v>
      </c>
      <c r="AO503" s="246"/>
      <c r="AP503" s="246"/>
      <c r="AQ503" s="246"/>
      <c r="AR503" s="246"/>
      <c r="AS503" s="246"/>
      <c r="AT503" s="522">
        <f t="shared" si="1219"/>
        <v>41.93105481936577</v>
      </c>
      <c r="AU503" s="246">
        <f t="shared" si="1219"/>
        <v>79.765976488085286</v>
      </c>
      <c r="AV503" s="246">
        <f t="shared" si="1219"/>
        <v>6.1964356718521296</v>
      </c>
      <c r="AW503" s="244">
        <f t="shared" si="1219"/>
        <v>8.0839850356906773</v>
      </c>
      <c r="AX503" s="244">
        <f t="shared" si="1219"/>
        <v>7.4623424337336353</v>
      </c>
      <c r="AY503" s="244">
        <f t="shared" si="1219"/>
        <v>7.0160880879030874</v>
      </c>
      <c r="AZ503" s="244">
        <f t="shared" si="1219"/>
        <v>6.9956652865628284</v>
      </c>
      <c r="BA503" s="244">
        <f t="shared" si="1219"/>
        <v>8.499876689423477</v>
      </c>
      <c r="BB503" s="1071">
        <f t="shared" si="1219"/>
        <v>22.926451714149575</v>
      </c>
      <c r="BC503" s="244"/>
      <c r="BD503" s="244"/>
      <c r="BE503" s="244"/>
      <c r="BF503" s="244"/>
      <c r="BG503" s="244"/>
      <c r="BH503" s="257">
        <f t="shared" si="1220"/>
        <v>8.0762093509329524</v>
      </c>
      <c r="BI503" s="230">
        <f t="shared" si="1220"/>
        <v>12.790628399311217</v>
      </c>
      <c r="BJ503" s="230">
        <f t="shared" si="1220"/>
        <v>13.978046904799976</v>
      </c>
      <c r="BK503" s="230">
        <f t="shared" si="1220"/>
        <v>15.089583339988597</v>
      </c>
      <c r="BL503" s="244">
        <f t="shared" si="1220"/>
        <v>50.065210640170321</v>
      </c>
      <c r="BM503" s="230">
        <f t="shared" si="1220"/>
        <v>7.6093006262792136</v>
      </c>
      <c r="BN503" s="1225">
        <f t="shared" si="1220"/>
        <v>22.180456095440206</v>
      </c>
      <c r="BO503" s="857"/>
      <c r="BP503" s="857"/>
      <c r="BQ503" s="857"/>
      <c r="BR503" s="857"/>
      <c r="BS503" s="1172"/>
      <c r="BT503" s="857"/>
      <c r="BU503" s="857"/>
      <c r="BV503" s="857"/>
      <c r="BW503" s="857"/>
      <c r="BX503" s="857"/>
      <c r="BY503" s="939">
        <f t="shared" si="1221"/>
        <v>32.715420522943887</v>
      </c>
      <c r="BZ503" s="244">
        <f t="shared" si="1221"/>
        <v>41.280713138920333</v>
      </c>
      <c r="CA503" s="244">
        <f t="shared" si="1221"/>
        <v>47.143760953280164</v>
      </c>
      <c r="CB503" s="244">
        <f t="shared" si="1221"/>
        <v>20.268904505190498</v>
      </c>
      <c r="CC503" s="1071">
        <f t="shared" si="1221"/>
        <v>22.252753464469574</v>
      </c>
      <c r="CD503" s="244"/>
      <c r="CE503" s="244"/>
      <c r="CF503" s="244"/>
      <c r="CG503" s="244"/>
      <c r="CH503" s="244"/>
      <c r="CI503" s="244"/>
      <c r="CJ503" s="244"/>
      <c r="CK503" s="544">
        <f t="shared" si="1222"/>
        <v>27.895090805154478</v>
      </c>
      <c r="CL503" s="244">
        <f t="shared" si="1222"/>
        <v>0</v>
      </c>
      <c r="CM503" s="244">
        <f t="shared" si="1222"/>
        <v>3.1516058511187248</v>
      </c>
      <c r="CN503" s="244">
        <f t="shared" si="1222"/>
        <v>10.65637672834564</v>
      </c>
      <c r="CO503" s="1071">
        <f t="shared" si="1222"/>
        <v>4.1407366792584304</v>
      </c>
      <c r="CP503" s="244"/>
      <c r="CQ503" s="244"/>
      <c r="CR503" s="244"/>
      <c r="CS503" s="244"/>
      <c r="CT503" s="244"/>
      <c r="CU503" s="544">
        <f t="shared" si="1063"/>
        <v>15.43152174229694</v>
      </c>
      <c r="CV503" s="244">
        <f t="shared" si="1063"/>
        <v>2215.6222388595984</v>
      </c>
      <c r="CW503" s="244">
        <f t="shared" si="1063"/>
        <v>25.372074972675712</v>
      </c>
      <c r="CX503" s="1071">
        <f t="shared" si="1063"/>
        <v>14.939884746834274</v>
      </c>
      <c r="DD503" s="978"/>
      <c r="DE503" s="870"/>
      <c r="DF503" s="870"/>
      <c r="DG503" s="870"/>
      <c r="DH503" s="870"/>
      <c r="DI503" s="870"/>
      <c r="DJ503" s="870"/>
      <c r="DK503" s="870"/>
      <c r="DL503" s="1119"/>
      <c r="DM503" s="857"/>
      <c r="DN503" s="857"/>
      <c r="DO503" s="857"/>
      <c r="DP503" s="857"/>
      <c r="DQ503" s="857"/>
      <c r="DR503" s="1005"/>
      <c r="DS503" s="857"/>
      <c r="DT503" s="857"/>
      <c r="DU503" s="857"/>
      <c r="DV503" s="857"/>
      <c r="DW503" s="857"/>
      <c r="DX503" s="1119"/>
      <c r="DY503" s="857"/>
      <c r="DZ503" s="857"/>
      <c r="EA503" s="857"/>
      <c r="EB503" s="857"/>
      <c r="EC503" s="857"/>
      <c r="ED503" s="544">
        <f t="shared" ref="ED503" si="1228">IF(OR(ED399="",ED399&lt;0),0,ED399*(ED$210/ED$211)*(1000*ED$60/ED$209)/ED$7)</f>
        <v>37.239354732518152</v>
      </c>
      <c r="EE503" s="857"/>
      <c r="EF503" s="857"/>
      <c r="EG503" s="857"/>
      <c r="EH503" s="857"/>
      <c r="EI503" s="857"/>
      <c r="EJ503" s="857"/>
      <c r="EK503" s="857"/>
      <c r="EL503" s="1119"/>
      <c r="EM503" s="857"/>
      <c r="EN503" s="857"/>
      <c r="ER503" s="1253"/>
      <c r="ES503" s="544">
        <f t="shared" ref="ES503:EU503" si="1229">IF(OR(ES399="",ES399&lt;0),0,ES399*(ES$210/ES$211)*(1000*ES$60/ES$209)/ES$7)</f>
        <v>6.7576061506798535</v>
      </c>
      <c r="ET503" s="244">
        <f t="shared" si="1229"/>
        <v>9.1274872408016225</v>
      </c>
      <c r="EU503" s="244">
        <f t="shared" si="1229"/>
        <v>3.2381529454335443</v>
      </c>
      <c r="EV503" s="244"/>
      <c r="EW503" s="1131"/>
      <c r="EX503" s="197" t="s">
        <v>720</v>
      </c>
      <c r="EY503" s="244">
        <f t="shared" ref="EY503:HH503" si="1230">IF(OR(EY399="",EY399&lt;0),0,EY399*(EY$210/EY$211)*(1000*EY$60/EY$209)/EY$7)</f>
        <v>1.7141058535119389</v>
      </c>
      <c r="EZ503" s="244">
        <f t="shared" si="1230"/>
        <v>3.7025616945928279</v>
      </c>
      <c r="FA503" s="244">
        <f t="shared" si="1230"/>
        <v>3.9833501252223336</v>
      </c>
      <c r="FB503" s="244">
        <f t="shared" si="1230"/>
        <v>2.3179590707627029</v>
      </c>
      <c r="FC503" s="244">
        <f t="shared" si="1230"/>
        <v>1.8586745879864013</v>
      </c>
      <c r="FD503" s="244">
        <f t="shared" si="1230"/>
        <v>6.9179538844828556</v>
      </c>
      <c r="FE503" s="244">
        <f t="shared" si="1230"/>
        <v>0.17896251657383569</v>
      </c>
      <c r="FF503" s="244">
        <f t="shared" si="1230"/>
        <v>9.320083683913408</v>
      </c>
      <c r="FG503" s="244">
        <f t="shared" si="1230"/>
        <v>11.439085804511729</v>
      </c>
      <c r="FH503" s="244">
        <f t="shared" si="1230"/>
        <v>4.9833916543023111</v>
      </c>
      <c r="FI503" s="244">
        <f t="shared" si="1230"/>
        <v>4.2435022323351719</v>
      </c>
      <c r="FJ503" s="244">
        <f t="shared" si="1230"/>
        <v>6.2598600537907672</v>
      </c>
      <c r="FK503" s="244">
        <f t="shared" si="1230"/>
        <v>4.6971240031249328</v>
      </c>
      <c r="FL503" s="244">
        <f t="shared" si="1230"/>
        <v>1.7606727658396653</v>
      </c>
      <c r="FM503" s="244">
        <f t="shared" si="1230"/>
        <v>4.9500124629573179</v>
      </c>
      <c r="FN503" s="244">
        <f t="shared" si="1230"/>
        <v>6.4890188719395576</v>
      </c>
      <c r="FO503" s="244">
        <f t="shared" si="1230"/>
        <v>5.9427327716549199</v>
      </c>
      <c r="FP503" s="244">
        <f t="shared" ref="FP503:FQ503" si="1231">IF(OR(FP399="",FP399&lt;0),0,FP399*(FP$210/FP$211)*(1000*FP$60/FP$209)/FP$7)</f>
        <v>0</v>
      </c>
      <c r="FQ503" s="1390">
        <f t="shared" si="1231"/>
        <v>0</v>
      </c>
      <c r="FR503" s="693">
        <f t="shared" ref="FR503:GL503" si="1232">IF(OR(FR399="",FR399&lt;0),0,FR399*(FR$210/FR$211)*(1000*FR$60/FR$209)/FR$7)</f>
        <v>0.76378986826086881</v>
      </c>
      <c r="FS503" s="693">
        <f t="shared" si="1232"/>
        <v>0.75249726978687015</v>
      </c>
      <c r="FT503" s="693">
        <f t="shared" si="1232"/>
        <v>0.73826497108017042</v>
      </c>
      <c r="FU503" s="693">
        <f t="shared" si="1232"/>
        <v>1.412016917890673</v>
      </c>
      <c r="FV503" s="693">
        <f t="shared" si="1232"/>
        <v>0</v>
      </c>
      <c r="FW503" s="693">
        <f t="shared" si="1232"/>
        <v>0.16633984448668807</v>
      </c>
      <c r="FX503" s="693">
        <f t="shared" si="1232"/>
        <v>2.8651058600096726</v>
      </c>
      <c r="FY503" s="693">
        <f t="shared" si="1232"/>
        <v>0.4659308759405677</v>
      </c>
      <c r="FZ503" s="693">
        <f t="shared" si="1232"/>
        <v>1.1502745402250303</v>
      </c>
      <c r="GA503" s="693">
        <f t="shared" si="1232"/>
        <v>7.7283825182606958E-2</v>
      </c>
      <c r="GB503" s="693">
        <f t="shared" si="1232"/>
        <v>1.0196210108321888</v>
      </c>
      <c r="GC503" s="693">
        <f t="shared" si="1232"/>
        <v>7.9991234139479106</v>
      </c>
      <c r="GD503" s="693">
        <f t="shared" si="1232"/>
        <v>6.6003841343780874</v>
      </c>
      <c r="GE503" s="693">
        <f t="shared" si="1232"/>
        <v>2.1646916191868297</v>
      </c>
      <c r="GF503" s="693">
        <f t="shared" si="1232"/>
        <v>1.2799955161067751</v>
      </c>
      <c r="GG503" s="693">
        <f t="shared" si="1232"/>
        <v>1.5665117397754931</v>
      </c>
      <c r="GH503" s="693">
        <f t="shared" si="1232"/>
        <v>0.61935921252169446</v>
      </c>
      <c r="GI503" s="693">
        <f t="shared" si="1232"/>
        <v>2.1874134210994538</v>
      </c>
      <c r="GJ503" s="693">
        <f t="shared" si="1232"/>
        <v>0.2889974039874072</v>
      </c>
      <c r="GK503" s="693">
        <f t="shared" si="1232"/>
        <v>0.23354943815773951</v>
      </c>
      <c r="GL503" s="693">
        <f t="shared" si="1232"/>
        <v>0.27195675472135533</v>
      </c>
      <c r="GM503" s="544">
        <f t="shared" si="1230"/>
        <v>4.8396396910333934E-2</v>
      </c>
      <c r="GN503" s="244">
        <f t="shared" si="1230"/>
        <v>0.19673080889321656</v>
      </c>
      <c r="GO503" s="244">
        <f t="shared" si="1230"/>
        <v>9.0586449000609318E-2</v>
      </c>
      <c r="GP503" s="244">
        <f t="shared" si="1230"/>
        <v>0.28160055860835348</v>
      </c>
      <c r="GQ503" s="244">
        <f t="shared" si="1230"/>
        <v>0.32534282020653577</v>
      </c>
      <c r="GR503" s="244">
        <f t="shared" si="1230"/>
        <v>0.24350930577943972</v>
      </c>
      <c r="GS503" s="244">
        <f t="shared" si="1230"/>
        <v>0.78147002071881233</v>
      </c>
      <c r="GT503" s="244">
        <f t="shared" si="1230"/>
        <v>0.14912466830648169</v>
      </c>
      <c r="GU503" s="244">
        <f t="shared" si="1230"/>
        <v>0.31225462689231964</v>
      </c>
      <c r="GV503" s="244">
        <f t="shared" si="1230"/>
        <v>0.26096757826974398</v>
      </c>
      <c r="GW503" s="244">
        <f t="shared" si="1230"/>
        <v>0.16291461849112157</v>
      </c>
      <c r="GX503" s="244">
        <f t="shared" si="1230"/>
        <v>0.21307928182506883</v>
      </c>
      <c r="GY503" s="244">
        <f t="shared" si="1230"/>
        <v>0.40784794380067824</v>
      </c>
      <c r="GZ503" s="244" t="e">
        <f t="shared" si="1230"/>
        <v>#DIV/0!</v>
      </c>
      <c r="HA503" s="244">
        <f t="shared" si="1230"/>
        <v>0.16043092074039605</v>
      </c>
      <c r="HB503" s="244">
        <f t="shared" si="1230"/>
        <v>9.4112729538686712E-2</v>
      </c>
      <c r="HC503" s="244">
        <f t="shared" si="1230"/>
        <v>0.34633193576499671</v>
      </c>
      <c r="HD503" s="244">
        <f t="shared" si="1230"/>
        <v>0.23918976168021455</v>
      </c>
      <c r="HE503" s="244">
        <f t="shared" si="1230"/>
        <v>0.13631384952360867</v>
      </c>
      <c r="HF503" s="244">
        <f t="shared" si="1230"/>
        <v>6.5198564269242046E-2</v>
      </c>
      <c r="HG503" s="244" t="e">
        <f t="shared" si="1230"/>
        <v>#DIV/0!</v>
      </c>
      <c r="HH503" s="244" t="e">
        <f t="shared" si="1230"/>
        <v>#DIV/0!</v>
      </c>
      <c r="HI503" s="693">
        <f t="shared" si="1062"/>
        <v>1.8280036993365341E-2</v>
      </c>
    </row>
    <row r="504" spans="1:217" s="60" customFormat="1" x14ac:dyDescent="0.25">
      <c r="A504" s="197" t="s">
        <v>721</v>
      </c>
      <c r="B504" s="639"/>
      <c r="C504" s="939">
        <f t="shared" si="1052"/>
        <v>0</v>
      </c>
      <c r="D504" s="244">
        <f t="shared" si="1206"/>
        <v>17.468793614337073</v>
      </c>
      <c r="E504" s="244">
        <f t="shared" si="1206"/>
        <v>36.638496871687209</v>
      </c>
      <c r="F504" s="244">
        <f t="shared" si="1206"/>
        <v>27.459384876151557</v>
      </c>
      <c r="G504" s="244">
        <f t="shared" si="1206"/>
        <v>16.174279852965693</v>
      </c>
      <c r="H504" s="244">
        <f t="shared" si="1206"/>
        <v>31.590509811647902</v>
      </c>
      <c r="I504" s="246">
        <f t="shared" si="1206"/>
        <v>45.286292615789847</v>
      </c>
      <c r="J504" s="246">
        <f t="shared" si="1206"/>
        <v>30.917546477028289</v>
      </c>
      <c r="K504" s="246">
        <f t="shared" si="1206"/>
        <v>17.670649411930182</v>
      </c>
      <c r="L504" s="246">
        <f t="shared" si="1206"/>
        <v>14.846865434762856</v>
      </c>
      <c r="M504" s="244">
        <f t="shared" si="1206"/>
        <v>21.573579595789418</v>
      </c>
      <c r="N504" s="244">
        <f t="shared" si="1206"/>
        <v>28.647839232217109</v>
      </c>
      <c r="O504" s="244">
        <f t="shared" si="1206"/>
        <v>24.071775376917202</v>
      </c>
      <c r="P504" s="244">
        <f t="shared" si="1206"/>
        <v>18.32890909845127</v>
      </c>
      <c r="Q504" s="244">
        <f t="shared" si="1206"/>
        <v>45.463423803726243</v>
      </c>
      <c r="R504" s="244">
        <f t="shared" si="1206"/>
        <v>18.149949103580163</v>
      </c>
      <c r="S504" s="244">
        <f t="shared" si="1217"/>
        <v>23.260634532647074</v>
      </c>
      <c r="T504" s="1071">
        <f t="shared" si="1217"/>
        <v>7.0333735115662677</v>
      </c>
      <c r="U504" s="244"/>
      <c r="V504" s="244"/>
      <c r="W504" s="244"/>
      <c r="X504" s="244"/>
      <c r="Y504" s="244"/>
      <c r="AF504" s="246"/>
      <c r="AG504" s="246"/>
      <c r="AH504" s="246"/>
      <c r="AI504" s="522">
        <f t="shared" si="1218"/>
        <v>6.3241196416679815</v>
      </c>
      <c r="AJ504" s="246">
        <f t="shared" si="1218"/>
        <v>0</v>
      </c>
      <c r="AK504" s="246">
        <f t="shared" si="1218"/>
        <v>0</v>
      </c>
      <c r="AL504" s="246">
        <f t="shared" si="1218"/>
        <v>0</v>
      </c>
      <c r="AM504" s="246">
        <f t="shared" si="1218"/>
        <v>33.815565719463102</v>
      </c>
      <c r="AN504" s="1073">
        <f t="shared" si="1218"/>
        <v>0</v>
      </c>
      <c r="AO504" s="246"/>
      <c r="AP504" s="246"/>
      <c r="AQ504" s="246"/>
      <c r="AR504" s="246"/>
      <c r="AS504" s="246"/>
      <c r="AT504" s="522">
        <f t="shared" si="1219"/>
        <v>0</v>
      </c>
      <c r="AU504" s="246">
        <f t="shared" si="1219"/>
        <v>0</v>
      </c>
      <c r="AV504" s="246">
        <f t="shared" si="1219"/>
        <v>19.879637361816307</v>
      </c>
      <c r="AW504" s="244">
        <f t="shared" si="1219"/>
        <v>15.612148104017306</v>
      </c>
      <c r="AX504" s="244">
        <f t="shared" si="1219"/>
        <v>19.330618962735407</v>
      </c>
      <c r="AY504" s="244">
        <f t="shared" si="1219"/>
        <v>20.209637418154571</v>
      </c>
      <c r="AZ504" s="244">
        <f t="shared" si="1219"/>
        <v>17.508860320562462</v>
      </c>
      <c r="BA504" s="244">
        <f t="shared" si="1219"/>
        <v>23.057122669301521</v>
      </c>
      <c r="BB504" s="1071">
        <f t="shared" si="1219"/>
        <v>0</v>
      </c>
      <c r="BC504" s="244"/>
      <c r="BD504" s="244"/>
      <c r="BE504" s="244"/>
      <c r="BF504" s="244"/>
      <c r="BG504" s="244"/>
      <c r="BH504" s="257">
        <f t="shared" si="1220"/>
        <v>15.714388855141621</v>
      </c>
      <c r="BI504" s="230">
        <f t="shared" si="1220"/>
        <v>0</v>
      </c>
      <c r="BJ504" s="230">
        <f t="shared" si="1220"/>
        <v>0</v>
      </c>
      <c r="BK504" s="230">
        <f t="shared" si="1220"/>
        <v>0</v>
      </c>
      <c r="BL504" s="244">
        <f t="shared" si="1220"/>
        <v>4.0418324750679826</v>
      </c>
      <c r="BM504" s="230">
        <f t="shared" si="1220"/>
        <v>15.422608948038686</v>
      </c>
      <c r="BN504" s="1225">
        <f t="shared" si="1220"/>
        <v>0</v>
      </c>
      <c r="BO504" s="857"/>
      <c r="BP504" s="857"/>
      <c r="BQ504" s="857"/>
      <c r="BR504" s="857"/>
      <c r="BS504" s="1172"/>
      <c r="BT504" s="857"/>
      <c r="BU504" s="857"/>
      <c r="BV504" s="857"/>
      <c r="BW504" s="857"/>
      <c r="BX504" s="857"/>
      <c r="BY504" s="939">
        <f t="shared" si="1221"/>
        <v>0</v>
      </c>
      <c r="BZ504" s="244">
        <f t="shared" si="1221"/>
        <v>0</v>
      </c>
      <c r="CA504" s="244">
        <f t="shared" si="1221"/>
        <v>0</v>
      </c>
      <c r="CB504" s="244">
        <f t="shared" si="1221"/>
        <v>0</v>
      </c>
      <c r="CC504" s="1071">
        <f t="shared" si="1221"/>
        <v>0</v>
      </c>
      <c r="CD504" s="244"/>
      <c r="CE504" s="244"/>
      <c r="CF504" s="244"/>
      <c r="CG504" s="244"/>
      <c r="CH504" s="244"/>
      <c r="CI504" s="244"/>
      <c r="CJ504" s="244"/>
      <c r="CK504" s="544">
        <f t="shared" si="1222"/>
        <v>0</v>
      </c>
      <c r="CL504" s="244">
        <f t="shared" si="1222"/>
        <v>24.463302960815465</v>
      </c>
      <c r="CM504" s="244">
        <f t="shared" si="1222"/>
        <v>17.92110103017146</v>
      </c>
      <c r="CN504" s="244">
        <f t="shared" si="1222"/>
        <v>14.02531294028701</v>
      </c>
      <c r="CO504" s="1071">
        <f t="shared" si="1222"/>
        <v>8.1977547020692487</v>
      </c>
      <c r="CP504" s="244"/>
      <c r="CQ504" s="244"/>
      <c r="CR504" s="244"/>
      <c r="CS504" s="244"/>
      <c r="CT504" s="244"/>
      <c r="CU504" s="544">
        <f t="shared" si="1063"/>
        <v>0</v>
      </c>
      <c r="CV504" s="244">
        <f t="shared" si="1063"/>
        <v>0</v>
      </c>
      <c r="CW504" s="244">
        <f t="shared" si="1063"/>
        <v>0</v>
      </c>
      <c r="CX504" s="1071">
        <f t="shared" si="1063"/>
        <v>0</v>
      </c>
      <c r="DD504" s="978"/>
      <c r="DE504" s="870"/>
      <c r="DF504" s="870"/>
      <c r="DG504" s="870"/>
      <c r="DH504" s="870"/>
      <c r="DI504" s="870"/>
      <c r="DJ504" s="870"/>
      <c r="DK504" s="870"/>
      <c r="DL504" s="1119"/>
      <c r="DM504" s="857"/>
      <c r="DN504" s="857"/>
      <c r="DO504" s="857"/>
      <c r="DP504" s="857"/>
      <c r="DQ504" s="857"/>
      <c r="DR504" s="1005"/>
      <c r="DS504" s="857"/>
      <c r="DT504" s="857"/>
      <c r="DU504" s="857"/>
      <c r="DV504" s="857"/>
      <c r="DW504" s="857"/>
      <c r="DX504" s="1119"/>
      <c r="DY504" s="857"/>
      <c r="DZ504" s="857"/>
      <c r="EA504" s="857"/>
      <c r="EB504" s="857"/>
      <c r="EC504" s="857"/>
      <c r="ED504" s="544">
        <f t="shared" ref="ED504" si="1233">IF(OR(ED400="",ED400&lt;0),0,ED400*(ED$210/ED$211)*(1000*ED$60/ED$209)/ED$7)</f>
        <v>2.6649990159552619</v>
      </c>
      <c r="EE504" s="857"/>
      <c r="EF504" s="857"/>
      <c r="EG504" s="857"/>
      <c r="EH504" s="857"/>
      <c r="EI504" s="857"/>
      <c r="EJ504" s="857"/>
      <c r="EK504" s="857"/>
      <c r="EL504" s="1119"/>
      <c r="EM504" s="857"/>
      <c r="EN504" s="857"/>
      <c r="ER504" s="1253"/>
      <c r="ES504" s="544">
        <f t="shared" ref="ES504:EU504" si="1234">IF(OR(ES400="",ES400&lt;0),0,ES400*(ES$210/ES$211)*(1000*ES$60/ES$209)/ES$7)</f>
        <v>0</v>
      </c>
      <c r="ET504" s="244">
        <f t="shared" si="1234"/>
        <v>0</v>
      </c>
      <c r="EU504" s="244">
        <f t="shared" si="1234"/>
        <v>0</v>
      </c>
      <c r="EV504" s="244"/>
      <c r="EW504" s="1131"/>
      <c r="EX504" s="197" t="s">
        <v>721</v>
      </c>
      <c r="EY504" s="244">
        <f t="shared" ref="EY504:HH504" si="1235">IF(OR(EY400="",EY400&lt;0),0,EY400*(EY$210/EY$211)*(1000*EY$60/EY$209)/EY$7)</f>
        <v>0.60619943543115229</v>
      </c>
      <c r="EZ504" s="244">
        <f t="shared" si="1235"/>
        <v>1.049402486453797</v>
      </c>
      <c r="FA504" s="244">
        <f t="shared" si="1235"/>
        <v>1.0325417292899517</v>
      </c>
      <c r="FB504" s="244">
        <f t="shared" si="1235"/>
        <v>0.38954914227851195</v>
      </c>
      <c r="FC504" s="244">
        <f t="shared" si="1235"/>
        <v>0.48268923830834437</v>
      </c>
      <c r="FD504" s="244">
        <f t="shared" si="1235"/>
        <v>1.1533484250390376</v>
      </c>
      <c r="FE504" s="244">
        <f t="shared" si="1235"/>
        <v>0.11640309932033041</v>
      </c>
      <c r="FF504" s="244">
        <f t="shared" si="1235"/>
        <v>1.9384072712797005</v>
      </c>
      <c r="FG504" s="244">
        <f t="shared" si="1235"/>
        <v>2.7757678367264913</v>
      </c>
      <c r="FH504" s="244">
        <f t="shared" si="1235"/>
        <v>1.2960719848459239</v>
      </c>
      <c r="FI504" s="244">
        <f t="shared" si="1235"/>
        <v>1.1980905854317119</v>
      </c>
      <c r="FJ504" s="244">
        <f t="shared" si="1235"/>
        <v>1.4932993096439324</v>
      </c>
      <c r="FK504" s="244">
        <f t="shared" si="1235"/>
        <v>1.3891532407431393</v>
      </c>
      <c r="FL504" s="244">
        <f t="shared" si="1235"/>
        <v>0.68951964490938755</v>
      </c>
      <c r="FM504" s="244">
        <f t="shared" si="1235"/>
        <v>0.93957218051366354</v>
      </c>
      <c r="FN504" s="244">
        <f t="shared" si="1235"/>
        <v>1.6648908329229446</v>
      </c>
      <c r="FO504" s="244">
        <f t="shared" si="1235"/>
        <v>0.99576105309266438</v>
      </c>
      <c r="FP504" s="244">
        <f t="shared" ref="FP504:FQ504" si="1236">IF(OR(FP400="",FP400&lt;0),0,FP400*(FP$210/FP$211)*(1000*FP$60/FP$209)/FP$7)</f>
        <v>0</v>
      </c>
      <c r="FQ504" s="1390">
        <f t="shared" si="1236"/>
        <v>0</v>
      </c>
      <c r="FR504" s="693">
        <f t="shared" ref="FR504:GL504" si="1237">IF(OR(FR400="",FR400&lt;0),0,FR400*(FR$210/FR$211)*(1000*FR$60/FR$209)/FR$7)</f>
        <v>0</v>
      </c>
      <c r="FS504" s="693">
        <f t="shared" si="1237"/>
        <v>0.2060699115700195</v>
      </c>
      <c r="FT504" s="693">
        <f t="shared" si="1237"/>
        <v>0</v>
      </c>
      <c r="FU504" s="693">
        <f t="shared" si="1237"/>
        <v>0</v>
      </c>
      <c r="FV504" s="693">
        <f t="shared" si="1237"/>
        <v>0</v>
      </c>
      <c r="FW504" s="693">
        <f t="shared" si="1237"/>
        <v>0</v>
      </c>
      <c r="FX504" s="693">
        <f t="shared" si="1237"/>
        <v>0.57768934061413846</v>
      </c>
      <c r="FY504" s="693">
        <f t="shared" si="1237"/>
        <v>0.20817079196971991</v>
      </c>
      <c r="FZ504" s="693">
        <f t="shared" si="1237"/>
        <v>0.10007466479081008</v>
      </c>
      <c r="GA504" s="693">
        <f t="shared" si="1237"/>
        <v>1.4112736793803109E-2</v>
      </c>
      <c r="GB504" s="693">
        <f t="shared" si="1237"/>
        <v>0.32189233636102732</v>
      </c>
      <c r="GC504" s="693">
        <f t="shared" si="1237"/>
        <v>1.0014726568660626</v>
      </c>
      <c r="GD504" s="693">
        <f t="shared" si="1237"/>
        <v>0.64031223199836096</v>
      </c>
      <c r="GE504" s="693">
        <f t="shared" si="1237"/>
        <v>9.2181621617995771E-2</v>
      </c>
      <c r="GF504" s="693">
        <f t="shared" si="1237"/>
        <v>0</v>
      </c>
      <c r="GG504" s="693">
        <f t="shared" si="1237"/>
        <v>9.9807969831590144E-3</v>
      </c>
      <c r="GH504" s="693">
        <f t="shared" si="1237"/>
        <v>0</v>
      </c>
      <c r="GI504" s="693">
        <f t="shared" si="1237"/>
        <v>0.36149835951686149</v>
      </c>
      <c r="GJ504" s="693">
        <f t="shared" si="1237"/>
        <v>0.12167632474045714</v>
      </c>
      <c r="GK504" s="693">
        <f t="shared" si="1237"/>
        <v>0.10834053608998459</v>
      </c>
      <c r="GL504" s="693">
        <f t="shared" si="1237"/>
        <v>0.12500485336399283</v>
      </c>
      <c r="GM504" s="544">
        <f t="shared" si="1235"/>
        <v>3.6851773930924009E-2</v>
      </c>
      <c r="GN504" s="244">
        <f t="shared" si="1235"/>
        <v>7.8680267869191703E-2</v>
      </c>
      <c r="GO504" s="244">
        <f t="shared" si="1235"/>
        <v>3.0321538827717313E-2</v>
      </c>
      <c r="GP504" s="244">
        <f t="shared" si="1235"/>
        <v>6.1653789403755904E-2</v>
      </c>
      <c r="GQ504" s="244">
        <f t="shared" si="1235"/>
        <v>9.2234280695723106E-2</v>
      </c>
      <c r="GR504" s="244">
        <f t="shared" si="1235"/>
        <v>5.002308671017347E-2</v>
      </c>
      <c r="GS504" s="244">
        <f t="shared" si="1235"/>
        <v>0.20414746987090909</v>
      </c>
      <c r="GT504" s="244">
        <f t="shared" si="1235"/>
        <v>4.7495476870221875E-2</v>
      </c>
      <c r="GU504" s="244">
        <f t="shared" si="1235"/>
        <v>6.0810052315532458E-2</v>
      </c>
      <c r="GV504" s="244">
        <f t="shared" si="1235"/>
        <v>0.13741177106960223</v>
      </c>
      <c r="GW504" s="244">
        <f t="shared" si="1235"/>
        <v>7.1218667665153862E-2</v>
      </c>
      <c r="GX504" s="244">
        <f t="shared" si="1235"/>
        <v>6.8715316696054574E-2</v>
      </c>
      <c r="GY504" s="244">
        <f t="shared" si="1235"/>
        <v>9.1991832460246351E-2</v>
      </c>
      <c r="GZ504" s="244" t="e">
        <f t="shared" si="1235"/>
        <v>#DIV/0!</v>
      </c>
      <c r="HA504" s="244">
        <f t="shared" si="1235"/>
        <v>6.6473882665951056E-2</v>
      </c>
      <c r="HB504" s="244">
        <f t="shared" si="1235"/>
        <v>6.0312266384930778E-2</v>
      </c>
      <c r="HC504" s="244">
        <f t="shared" si="1235"/>
        <v>7.5357911747077677E-2</v>
      </c>
      <c r="HD504" s="244">
        <f t="shared" si="1235"/>
        <v>8.5109711349060507E-2</v>
      </c>
      <c r="HE504" s="244">
        <f t="shared" si="1235"/>
        <v>5.2655832378243665E-2</v>
      </c>
      <c r="HF504" s="244">
        <f t="shared" si="1235"/>
        <v>9.2061029906116629E-2</v>
      </c>
      <c r="HG504" s="244" t="e">
        <f t="shared" si="1235"/>
        <v>#DIV/0!</v>
      </c>
      <c r="HH504" s="244" t="e">
        <f t="shared" si="1235"/>
        <v>#DIV/0!</v>
      </c>
      <c r="HI504" s="693">
        <f t="shared" si="1062"/>
        <v>0</v>
      </c>
    </row>
    <row r="505" spans="1:217" s="60" customFormat="1" x14ac:dyDescent="0.25">
      <c r="A505" s="197" t="s">
        <v>722</v>
      </c>
      <c r="B505" s="639"/>
      <c r="C505" s="939">
        <f t="shared" si="1052"/>
        <v>56.780335662452543</v>
      </c>
      <c r="D505" s="244">
        <f t="shared" si="1206"/>
        <v>180.4034852577856</v>
      </c>
      <c r="E505" s="244">
        <f t="shared" si="1206"/>
        <v>103.57426995897245</v>
      </c>
      <c r="F505" s="244">
        <f t="shared" si="1206"/>
        <v>182.69342159107134</v>
      </c>
      <c r="G505" s="244">
        <f t="shared" si="1206"/>
        <v>25.89350549537448</v>
      </c>
      <c r="H505" s="244">
        <f t="shared" si="1206"/>
        <v>241.39318703385814</v>
      </c>
      <c r="I505" s="246">
        <f t="shared" si="1206"/>
        <v>1444.6759218282314</v>
      </c>
      <c r="J505" s="246">
        <f t="shared" si="1206"/>
        <v>437.84365633822551</v>
      </c>
      <c r="K505" s="246">
        <f t="shared" si="1206"/>
        <v>1437.6752702372689</v>
      </c>
      <c r="L505" s="246">
        <f t="shared" si="1206"/>
        <v>568.0005538956749</v>
      </c>
      <c r="M505" s="244">
        <f t="shared" si="1206"/>
        <v>265.69292378658275</v>
      </c>
      <c r="N505" s="244">
        <f t="shared" si="1206"/>
        <v>139.49417706191468</v>
      </c>
      <c r="O505" s="244">
        <f t="shared" si="1206"/>
        <v>92.040399012820643</v>
      </c>
      <c r="P505" s="244">
        <f t="shared" si="1206"/>
        <v>119.28079602080355</v>
      </c>
      <c r="Q505" s="244">
        <f t="shared" si="1206"/>
        <v>109.05154445583936</v>
      </c>
      <c r="R505" s="244">
        <f t="shared" si="1206"/>
        <v>232.74874902350871</v>
      </c>
      <c r="S505" s="244">
        <f t="shared" si="1217"/>
        <v>220.84696150355467</v>
      </c>
      <c r="T505" s="1071">
        <f t="shared" si="1217"/>
        <v>168.06890208473249</v>
      </c>
      <c r="U505" s="244"/>
      <c r="V505" s="244"/>
      <c r="W505" s="244"/>
      <c r="X505" s="244"/>
      <c r="Y505" s="244"/>
      <c r="AF505" s="246"/>
      <c r="AG505" s="246"/>
      <c r="AH505" s="246"/>
      <c r="AI505" s="522">
        <f t="shared" si="1218"/>
        <v>0</v>
      </c>
      <c r="AJ505" s="246">
        <f t="shared" si="1218"/>
        <v>0</v>
      </c>
      <c r="AK505" s="246">
        <f t="shared" si="1218"/>
        <v>0</v>
      </c>
      <c r="AL505" s="246">
        <f t="shared" si="1218"/>
        <v>0</v>
      </c>
      <c r="AM505" s="246">
        <f t="shared" si="1218"/>
        <v>0</v>
      </c>
      <c r="AN505" s="1073">
        <f t="shared" si="1218"/>
        <v>0</v>
      </c>
      <c r="AO505" s="246"/>
      <c r="AP505" s="246"/>
      <c r="AQ505" s="246"/>
      <c r="AR505" s="246"/>
      <c r="AS505" s="246"/>
      <c r="AT505" s="522">
        <f t="shared" si="1219"/>
        <v>49.906413123086601</v>
      </c>
      <c r="AU505" s="246">
        <f t="shared" si="1219"/>
        <v>35.911985462495856</v>
      </c>
      <c r="AV505" s="246">
        <f t="shared" si="1219"/>
        <v>0</v>
      </c>
      <c r="AW505" s="244">
        <f t="shared" si="1219"/>
        <v>0</v>
      </c>
      <c r="AX505" s="244">
        <f t="shared" si="1219"/>
        <v>0</v>
      </c>
      <c r="AY505" s="244">
        <f t="shared" si="1219"/>
        <v>0</v>
      </c>
      <c r="AZ505" s="244">
        <f t="shared" si="1219"/>
        <v>0</v>
      </c>
      <c r="BA505" s="244">
        <f t="shared" si="1219"/>
        <v>0</v>
      </c>
      <c r="BB505" s="1071">
        <f t="shared" si="1219"/>
        <v>0</v>
      </c>
      <c r="BC505" s="244"/>
      <c r="BD505" s="244"/>
      <c r="BE505" s="244"/>
      <c r="BF505" s="244"/>
      <c r="BG505" s="244"/>
      <c r="BH505" s="257">
        <f t="shared" si="1220"/>
        <v>0</v>
      </c>
      <c r="BI505" s="230">
        <f t="shared" si="1220"/>
        <v>0</v>
      </c>
      <c r="BJ505" s="230">
        <f t="shared" si="1220"/>
        <v>33.548314197098605</v>
      </c>
      <c r="BK505" s="230">
        <f t="shared" si="1220"/>
        <v>45.433318452855154</v>
      </c>
      <c r="BL505" s="244">
        <f t="shared" si="1220"/>
        <v>51.379508099959523</v>
      </c>
      <c r="BM505" s="230">
        <f t="shared" si="1220"/>
        <v>28.578194571145424</v>
      </c>
      <c r="BN505" s="1225">
        <f t="shared" si="1220"/>
        <v>105.70128174030928</v>
      </c>
      <c r="BO505" s="857"/>
      <c r="BP505" s="857"/>
      <c r="BQ505" s="857"/>
      <c r="BR505" s="857"/>
      <c r="BS505" s="1172"/>
      <c r="BT505" s="857"/>
      <c r="BU505" s="857"/>
      <c r="BV505" s="857"/>
      <c r="BW505" s="857"/>
      <c r="BX505" s="857"/>
      <c r="BY505" s="939">
        <f t="shared" si="1221"/>
        <v>32.801760195273367</v>
      </c>
      <c r="BZ505" s="244">
        <f t="shared" si="1221"/>
        <v>36.169992074833964</v>
      </c>
      <c r="CA505" s="244">
        <f t="shared" si="1221"/>
        <v>37.736089511025575</v>
      </c>
      <c r="CB505" s="244">
        <f t="shared" si="1221"/>
        <v>16.283124523361661</v>
      </c>
      <c r="CC505" s="1071">
        <f t="shared" si="1221"/>
        <v>24.014582769961788</v>
      </c>
      <c r="CD505" s="244"/>
      <c r="CE505" s="244"/>
      <c r="CF505" s="244"/>
      <c r="CG505" s="244"/>
      <c r="CH505" s="244"/>
      <c r="CI505" s="244"/>
      <c r="CJ505" s="244"/>
      <c r="CK505" s="544">
        <f t="shared" si="1222"/>
        <v>0</v>
      </c>
      <c r="CL505" s="244">
        <f t="shared" si="1222"/>
        <v>0</v>
      </c>
      <c r="CM505" s="244">
        <f t="shared" si="1222"/>
        <v>0</v>
      </c>
      <c r="CN505" s="244">
        <f t="shared" si="1222"/>
        <v>0</v>
      </c>
      <c r="CO505" s="1071">
        <f t="shared" si="1222"/>
        <v>0</v>
      </c>
      <c r="CP505" s="244"/>
      <c r="CQ505" s="244"/>
      <c r="CR505" s="244"/>
      <c r="CS505" s="244"/>
      <c r="CT505" s="244"/>
      <c r="CU505" s="544">
        <f t="shared" si="1063"/>
        <v>0</v>
      </c>
      <c r="CV505" s="244">
        <f t="shared" si="1063"/>
        <v>260.25543224889032</v>
      </c>
      <c r="CW505" s="244">
        <f t="shared" si="1063"/>
        <v>0</v>
      </c>
      <c r="CX505" s="1071">
        <f t="shared" si="1063"/>
        <v>0</v>
      </c>
      <c r="DD505" s="978"/>
      <c r="DE505" s="870"/>
      <c r="DF505" s="870"/>
      <c r="DG505" s="870"/>
      <c r="DH505" s="870"/>
      <c r="DI505" s="870"/>
      <c r="DJ505" s="870"/>
      <c r="DK505" s="870"/>
      <c r="DL505" s="1119"/>
      <c r="DM505" s="857"/>
      <c r="DN505" s="857"/>
      <c r="DO505" s="857"/>
      <c r="DP505" s="857"/>
      <c r="DQ505" s="857"/>
      <c r="DR505" s="1005"/>
      <c r="DS505" s="857"/>
      <c r="DT505" s="857"/>
      <c r="DU505" s="857"/>
      <c r="DV505" s="857"/>
      <c r="DW505" s="857"/>
      <c r="DX505" s="1119"/>
      <c r="DY505" s="857"/>
      <c r="DZ505" s="857"/>
      <c r="EA505" s="857"/>
      <c r="EB505" s="857"/>
      <c r="EC505" s="857"/>
      <c r="ED505" s="544">
        <f t="shared" ref="ED505" si="1238">IF(OR(ED401="",ED401&lt;0),0,ED401*(ED$210/ED$211)*(1000*ED$60/ED$209)/ED$7)</f>
        <v>22.304500068149324</v>
      </c>
      <c r="EE505" s="857"/>
      <c r="EF505" s="857"/>
      <c r="EG505" s="857"/>
      <c r="EH505" s="857"/>
      <c r="EI505" s="857"/>
      <c r="EJ505" s="857"/>
      <c r="EK505" s="857"/>
      <c r="EL505" s="1119"/>
      <c r="EM505" s="857"/>
      <c r="EN505" s="857"/>
      <c r="ER505" s="1253"/>
      <c r="ES505" s="544">
        <f t="shared" ref="ES505:EU505" si="1239">IF(OR(ES401="",ES401&lt;0),0,ES401*(ES$210/ES$211)*(1000*ES$60/ES$209)/ES$7)</f>
        <v>0</v>
      </c>
      <c r="ET505" s="244">
        <f t="shared" si="1239"/>
        <v>0</v>
      </c>
      <c r="EU505" s="244">
        <f t="shared" si="1239"/>
        <v>0</v>
      </c>
      <c r="EV505" s="244"/>
      <c r="EW505" s="1131"/>
      <c r="EX505" s="197" t="s">
        <v>722</v>
      </c>
      <c r="EY505" s="244">
        <f t="shared" ref="EY505:HH505" si="1240">IF(OR(EY401="",EY401&lt;0),0,EY401*(EY$210/EY$211)*(1000*EY$60/EY$209)/EY$7)</f>
        <v>0.86286398434236911</v>
      </c>
      <c r="EZ505" s="244">
        <f t="shared" si="1240"/>
        <v>1.2270440882159752</v>
      </c>
      <c r="FA505" s="244">
        <f t="shared" si="1240"/>
        <v>1.2465847019916345</v>
      </c>
      <c r="FB505" s="244">
        <f t="shared" si="1240"/>
        <v>0.7191161173805205</v>
      </c>
      <c r="FC505" s="244">
        <f t="shared" si="1240"/>
        <v>0.64302702127382649</v>
      </c>
      <c r="FD505" s="244">
        <f t="shared" si="1240"/>
        <v>2.0166923163988368</v>
      </c>
      <c r="FE505" s="244">
        <f t="shared" si="1240"/>
        <v>0.10680842050053413</v>
      </c>
      <c r="FF505" s="244">
        <f t="shared" si="1240"/>
        <v>2.9765516448524685</v>
      </c>
      <c r="FG505" s="244">
        <f t="shared" si="1240"/>
        <v>2.5808858623249065</v>
      </c>
      <c r="FH505" s="244">
        <f t="shared" si="1240"/>
        <v>1.7168025527651547</v>
      </c>
      <c r="FI505" s="244">
        <f t="shared" si="1240"/>
        <v>1.1521873607237503</v>
      </c>
      <c r="FJ505" s="244">
        <f t="shared" si="1240"/>
        <v>1.3977152404103486</v>
      </c>
      <c r="FK505" s="244">
        <f t="shared" si="1240"/>
        <v>1.4544656279583843</v>
      </c>
      <c r="FL505" s="244">
        <f t="shared" si="1240"/>
        <v>0.93203559948972436</v>
      </c>
      <c r="FM505" s="244">
        <f t="shared" si="1240"/>
        <v>1.2399129032321652</v>
      </c>
      <c r="FN505" s="244">
        <f t="shared" si="1240"/>
        <v>1.5576269602948933</v>
      </c>
      <c r="FO505" s="244">
        <f t="shared" si="1240"/>
        <v>1.6823967704500673</v>
      </c>
      <c r="FP505" s="244">
        <f t="shared" ref="FP505:FQ505" si="1241">IF(OR(FP401="",FP401&lt;0),0,FP401*(FP$210/FP$211)*(1000*FP$60/FP$209)/FP$7)</f>
        <v>0</v>
      </c>
      <c r="FQ505" s="1390">
        <f t="shared" si="1241"/>
        <v>0</v>
      </c>
      <c r="FR505" s="1357">
        <f t="shared" ref="FR505:GL505" si="1242">IF(OR(FR401="",FR401&lt;0),0,FR401*(FR$210/FR$211)*(1000*FR$60/FR$209)/FR$7)</f>
        <v>0.28426704610191661</v>
      </c>
      <c r="FS505" s="1357">
        <f t="shared" si="1242"/>
        <v>0.25611487125623661</v>
      </c>
      <c r="FT505" s="1357">
        <f t="shared" si="1242"/>
        <v>0.31851290902049911</v>
      </c>
      <c r="FU505" s="1357">
        <f t="shared" si="1242"/>
        <v>0.4281573978842792</v>
      </c>
      <c r="FV505" s="1357">
        <f t="shared" si="1242"/>
        <v>0</v>
      </c>
      <c r="FW505" s="1357">
        <f t="shared" si="1242"/>
        <v>0.11867097078218779</v>
      </c>
      <c r="FX505" s="1357">
        <f t="shared" si="1242"/>
        <v>1.6323239431913907</v>
      </c>
      <c r="FY505" s="1357">
        <f t="shared" si="1242"/>
        <v>0.25492864159206341</v>
      </c>
      <c r="FZ505" s="1357">
        <f t="shared" si="1242"/>
        <v>0.3445684320718938</v>
      </c>
      <c r="GA505" s="1357">
        <f t="shared" si="1242"/>
        <v>2.6512857123819327E-2</v>
      </c>
      <c r="GB505" s="1357">
        <f t="shared" si="1242"/>
        <v>0.37179711323914799</v>
      </c>
      <c r="GC505" s="1357">
        <f t="shared" si="1242"/>
        <v>1.6377078022403986</v>
      </c>
      <c r="GD505" s="1357">
        <f t="shared" si="1242"/>
        <v>1.788174000641406</v>
      </c>
      <c r="GE505" s="1357">
        <f t="shared" si="1242"/>
        <v>0.51053833501902557</v>
      </c>
      <c r="GF505" s="1357">
        <f t="shared" si="1242"/>
        <v>0.14906420410253521</v>
      </c>
      <c r="GG505" s="1357">
        <f t="shared" si="1242"/>
        <v>0.46251080234269115</v>
      </c>
      <c r="GH505" s="1357">
        <f t="shared" si="1242"/>
        <v>0.16423322327941142</v>
      </c>
      <c r="GI505" s="1357">
        <f t="shared" si="1242"/>
        <v>0.5921537915513384</v>
      </c>
      <c r="GJ505" s="1357">
        <f t="shared" si="1242"/>
        <v>0.12060268603505749</v>
      </c>
      <c r="GK505" s="1357">
        <f t="shared" si="1242"/>
        <v>0.10254028591151722</v>
      </c>
      <c r="GL505" s="1357">
        <f t="shared" si="1242"/>
        <v>0.13348149521154365</v>
      </c>
      <c r="GM505" s="544">
        <f t="shared" si="1240"/>
        <v>5.5193640236855392E-2</v>
      </c>
      <c r="GN505" s="244">
        <f t="shared" si="1240"/>
        <v>0.1810997066634108</v>
      </c>
      <c r="GO505" s="244">
        <f t="shared" si="1240"/>
        <v>7.0072401370167139E-2</v>
      </c>
      <c r="GP505" s="244">
        <f t="shared" si="1240"/>
        <v>0.17054923476510889</v>
      </c>
      <c r="GQ505" s="244">
        <f t="shared" si="1240"/>
        <v>0.21111681786084474</v>
      </c>
      <c r="GR505" s="244">
        <f t="shared" si="1240"/>
        <v>0.13552991027895112</v>
      </c>
      <c r="GS505" s="244">
        <f t="shared" si="1240"/>
        <v>0.32093551263604769</v>
      </c>
      <c r="GT505" s="244">
        <f t="shared" si="1240"/>
        <v>9.3842462143511607E-2</v>
      </c>
      <c r="GU505" s="244">
        <f t="shared" si="1240"/>
        <v>0.2300987406543539</v>
      </c>
      <c r="GV505" s="244">
        <f t="shared" si="1240"/>
        <v>0.21925741814414995</v>
      </c>
      <c r="GW505" s="244">
        <f t="shared" si="1240"/>
        <v>0.11155039609833114</v>
      </c>
      <c r="GX505" s="244">
        <f t="shared" si="1240"/>
        <v>0.1594627724187718</v>
      </c>
      <c r="GY505" s="244">
        <f t="shared" si="1240"/>
        <v>0.25686037280730778</v>
      </c>
      <c r="GZ505" s="244" t="e">
        <f t="shared" si="1240"/>
        <v>#DIV/0!</v>
      </c>
      <c r="HA505" s="244">
        <f t="shared" si="1240"/>
        <v>0.15519584267746833</v>
      </c>
      <c r="HB505" s="244">
        <f t="shared" si="1240"/>
        <v>9.6885106559330705E-2</v>
      </c>
      <c r="HC505" s="244">
        <f t="shared" si="1240"/>
        <v>0.28667300123739653</v>
      </c>
      <c r="HD505" s="244">
        <f t="shared" si="1240"/>
        <v>0.16603640216690085</v>
      </c>
      <c r="HE505" s="244">
        <f t="shared" si="1240"/>
        <v>8.1063049839124199E-2</v>
      </c>
      <c r="HF505" s="244">
        <f t="shared" si="1240"/>
        <v>9.9904011522749456E-2</v>
      </c>
      <c r="HG505" s="244" t="e">
        <f t="shared" si="1240"/>
        <v>#DIV/0!</v>
      </c>
      <c r="HH505" s="244" t="e">
        <f t="shared" si="1240"/>
        <v>#DIV/0!</v>
      </c>
      <c r="HI505" s="1357">
        <f t="shared" si="1062"/>
        <v>8.6848792149745252E-2</v>
      </c>
    </row>
    <row r="506" spans="1:217" s="867" customFormat="1" x14ac:dyDescent="0.25">
      <c r="A506" s="867" t="s">
        <v>723</v>
      </c>
      <c r="C506" s="938">
        <f t="shared" si="1052"/>
        <v>0</v>
      </c>
      <c r="D506" s="871">
        <f t="shared" si="1206"/>
        <v>0</v>
      </c>
      <c r="E506" s="871">
        <f t="shared" si="1206"/>
        <v>0</v>
      </c>
      <c r="F506" s="871">
        <f t="shared" si="1206"/>
        <v>0</v>
      </c>
      <c r="G506" s="871">
        <f t="shared" si="1206"/>
        <v>0</v>
      </c>
      <c r="H506" s="871">
        <f t="shared" si="1206"/>
        <v>0</v>
      </c>
      <c r="I506" s="871">
        <f t="shared" si="1206"/>
        <v>0</v>
      </c>
      <c r="J506" s="871">
        <f t="shared" si="1206"/>
        <v>0</v>
      </c>
      <c r="K506" s="871">
        <f t="shared" si="1206"/>
        <v>0</v>
      </c>
      <c r="L506" s="871">
        <f t="shared" si="1206"/>
        <v>0</v>
      </c>
      <c r="M506" s="871">
        <f t="shared" si="1206"/>
        <v>0</v>
      </c>
      <c r="N506" s="871">
        <f t="shared" si="1206"/>
        <v>0</v>
      </c>
      <c r="O506" s="871">
        <f t="shared" si="1206"/>
        <v>0</v>
      </c>
      <c r="P506" s="871">
        <f t="shared" si="1206"/>
        <v>0</v>
      </c>
      <c r="Q506" s="871">
        <f t="shared" si="1206"/>
        <v>0</v>
      </c>
      <c r="R506" s="871">
        <f t="shared" si="1206"/>
        <v>0</v>
      </c>
      <c r="S506" s="871">
        <f t="shared" si="1217"/>
        <v>0</v>
      </c>
      <c r="T506" s="1072">
        <f t="shared" si="1217"/>
        <v>0</v>
      </c>
      <c r="U506" s="871"/>
      <c r="V506" s="871"/>
      <c r="W506" s="871"/>
      <c r="X506" s="871"/>
      <c r="Y506" s="871"/>
      <c r="AF506" s="871"/>
      <c r="AG506" s="871"/>
      <c r="AH506" s="871"/>
      <c r="AI506" s="872">
        <f t="shared" si="1218"/>
        <v>0</v>
      </c>
      <c r="AJ506" s="871">
        <f t="shared" si="1218"/>
        <v>0</v>
      </c>
      <c r="AK506" s="871">
        <f t="shared" si="1218"/>
        <v>0</v>
      </c>
      <c r="AL506" s="871">
        <f t="shared" si="1218"/>
        <v>0</v>
      </c>
      <c r="AM506" s="871">
        <f t="shared" si="1218"/>
        <v>0</v>
      </c>
      <c r="AN506" s="1072">
        <f t="shared" si="1218"/>
        <v>0</v>
      </c>
      <c r="AO506" s="871"/>
      <c r="AP506" s="871"/>
      <c r="AQ506" s="871"/>
      <c r="AR506" s="871"/>
      <c r="AS506" s="871"/>
      <c r="AT506" s="872">
        <f t="shared" si="1219"/>
        <v>0</v>
      </c>
      <c r="AU506" s="871">
        <f t="shared" si="1219"/>
        <v>0</v>
      </c>
      <c r="AV506" s="871">
        <f t="shared" si="1219"/>
        <v>0</v>
      </c>
      <c r="AW506" s="871">
        <f t="shared" si="1219"/>
        <v>0</v>
      </c>
      <c r="AX506" s="871">
        <f t="shared" si="1219"/>
        <v>0</v>
      </c>
      <c r="AY506" s="871">
        <f t="shared" si="1219"/>
        <v>0</v>
      </c>
      <c r="AZ506" s="871">
        <f t="shared" si="1219"/>
        <v>0</v>
      </c>
      <c r="BA506" s="871">
        <f t="shared" si="1219"/>
        <v>0</v>
      </c>
      <c r="BB506" s="1072">
        <f t="shared" si="1219"/>
        <v>0</v>
      </c>
      <c r="BC506" s="871"/>
      <c r="BD506" s="871"/>
      <c r="BE506" s="871"/>
      <c r="BF506" s="871"/>
      <c r="BG506" s="871"/>
      <c r="BH506" s="959">
        <f t="shared" si="1220"/>
        <v>0</v>
      </c>
      <c r="BI506" s="880">
        <f t="shared" si="1220"/>
        <v>0</v>
      </c>
      <c r="BJ506" s="880">
        <f t="shared" si="1220"/>
        <v>0</v>
      </c>
      <c r="BK506" s="880">
        <f t="shared" si="1220"/>
        <v>0</v>
      </c>
      <c r="BL506" s="871">
        <f t="shared" si="1220"/>
        <v>0</v>
      </c>
      <c r="BM506" s="880">
        <f t="shared" si="1220"/>
        <v>0</v>
      </c>
      <c r="BN506" s="1228">
        <f t="shared" si="1220"/>
        <v>0</v>
      </c>
      <c r="BO506" s="857"/>
      <c r="BP506" s="873"/>
      <c r="BQ506" s="873"/>
      <c r="BR506" s="873"/>
      <c r="BS506" s="1182"/>
      <c r="BT506" s="873"/>
      <c r="BU506" s="873"/>
      <c r="BV506" s="873"/>
      <c r="BW506" s="873"/>
      <c r="BX506" s="873"/>
      <c r="BY506" s="938">
        <f t="shared" si="1221"/>
        <v>0</v>
      </c>
      <c r="BZ506" s="871">
        <f t="shared" si="1221"/>
        <v>0</v>
      </c>
      <c r="CA506" s="871">
        <f t="shared" si="1221"/>
        <v>0</v>
      </c>
      <c r="CB506" s="871">
        <f t="shared" si="1221"/>
        <v>0</v>
      </c>
      <c r="CC506" s="1072">
        <f t="shared" si="1221"/>
        <v>0</v>
      </c>
      <c r="CD506" s="871"/>
      <c r="CE506" s="871"/>
      <c r="CF506" s="871"/>
      <c r="CG506" s="871"/>
      <c r="CH506" s="871"/>
      <c r="CI506" s="871"/>
      <c r="CJ506" s="871"/>
      <c r="CK506" s="872">
        <f t="shared" si="1222"/>
        <v>0</v>
      </c>
      <c r="CL506" s="871">
        <f t="shared" si="1222"/>
        <v>0</v>
      </c>
      <c r="CM506" s="871">
        <f t="shared" si="1222"/>
        <v>0</v>
      </c>
      <c r="CN506" s="871">
        <f t="shared" si="1222"/>
        <v>0</v>
      </c>
      <c r="CO506" s="1072">
        <f t="shared" si="1222"/>
        <v>0</v>
      </c>
      <c r="CP506" s="871"/>
      <c r="CQ506" s="871"/>
      <c r="CR506" s="871"/>
      <c r="CS506" s="871"/>
      <c r="CT506" s="871"/>
      <c r="CU506" s="872">
        <f t="shared" si="1063"/>
        <v>0</v>
      </c>
      <c r="CV506" s="871">
        <f t="shared" si="1063"/>
        <v>0</v>
      </c>
      <c r="CW506" s="871">
        <f t="shared" si="1063"/>
        <v>0</v>
      </c>
      <c r="CX506" s="1072">
        <f t="shared" si="1063"/>
        <v>0</v>
      </c>
      <c r="DD506" s="987"/>
      <c r="DE506" s="870"/>
      <c r="DF506" s="870"/>
      <c r="DG506" s="870"/>
      <c r="DH506" s="870"/>
      <c r="DI506" s="870"/>
      <c r="DJ506" s="870"/>
      <c r="DK506" s="870"/>
      <c r="DL506" s="1128"/>
      <c r="DM506" s="873"/>
      <c r="DN506" s="873"/>
      <c r="DO506" s="873"/>
      <c r="DP506" s="873"/>
      <c r="DQ506" s="873"/>
      <c r="DR506" s="1014"/>
      <c r="DS506" s="873"/>
      <c r="DT506" s="873"/>
      <c r="DU506" s="873"/>
      <c r="DV506" s="873"/>
      <c r="DW506" s="873"/>
      <c r="DX506" s="1128"/>
      <c r="DY506" s="873"/>
      <c r="DZ506" s="873"/>
      <c r="EA506" s="873"/>
      <c r="EB506" s="873"/>
      <c r="EC506" s="873"/>
      <c r="ED506" s="872">
        <f t="shared" ref="ED506" si="1243">IF(OR(ED402="",ED402&lt;0),0,ED402*(ED$210/ED$211)*(1000*ED$60/ED$209)/ED$7)</f>
        <v>0</v>
      </c>
      <c r="EE506" s="873"/>
      <c r="EF506" s="873"/>
      <c r="EG506" s="873"/>
      <c r="EH506" s="873"/>
      <c r="EI506" s="873"/>
      <c r="EJ506" s="873"/>
      <c r="EK506" s="873"/>
      <c r="EL506" s="1128"/>
      <c r="EM506" s="873"/>
      <c r="EN506" s="873"/>
      <c r="ER506" s="1261"/>
      <c r="ES506" s="872">
        <f t="shared" ref="ES506:EU506" si="1244">IF(OR(ES402="",ES402&lt;0),0,ES402*(ES$210/ES$211)*(1000*ES$60/ES$209)/ES$7)</f>
        <v>0</v>
      </c>
      <c r="ET506" s="871">
        <f t="shared" si="1244"/>
        <v>0</v>
      </c>
      <c r="EU506" s="871">
        <f t="shared" si="1244"/>
        <v>0</v>
      </c>
      <c r="EV506" s="871"/>
      <c r="EW506" s="1148"/>
      <c r="EX506" s="867" t="s">
        <v>723</v>
      </c>
      <c r="EY506" s="871">
        <f t="shared" ref="EY506:HH506" si="1245">IF(OR(EY402="",EY402&lt;0),0,EY402*(EY$210/EY$211)*(1000*EY$60/EY$209)/EY$7)</f>
        <v>0</v>
      </c>
      <c r="EZ506" s="871">
        <f t="shared" si="1245"/>
        <v>0</v>
      </c>
      <c r="FA506" s="871">
        <f t="shared" si="1245"/>
        <v>0</v>
      </c>
      <c r="FB506" s="871">
        <f t="shared" si="1245"/>
        <v>0</v>
      </c>
      <c r="FC506" s="871">
        <f t="shared" si="1245"/>
        <v>0</v>
      </c>
      <c r="FD506" s="871">
        <f t="shared" si="1245"/>
        <v>0</v>
      </c>
      <c r="FE506" s="871">
        <f t="shared" si="1245"/>
        <v>0</v>
      </c>
      <c r="FF506" s="871">
        <f t="shared" si="1245"/>
        <v>0</v>
      </c>
      <c r="FG506" s="871">
        <f t="shared" si="1245"/>
        <v>0</v>
      </c>
      <c r="FH506" s="871">
        <f t="shared" si="1245"/>
        <v>0</v>
      </c>
      <c r="FI506" s="871">
        <f t="shared" si="1245"/>
        <v>0</v>
      </c>
      <c r="FJ506" s="871">
        <f t="shared" si="1245"/>
        <v>0</v>
      </c>
      <c r="FK506" s="871">
        <f t="shared" si="1245"/>
        <v>0</v>
      </c>
      <c r="FL506" s="871">
        <f t="shared" si="1245"/>
        <v>0</v>
      </c>
      <c r="FM506" s="871">
        <f t="shared" si="1245"/>
        <v>0</v>
      </c>
      <c r="FN506" s="871">
        <f t="shared" si="1245"/>
        <v>0</v>
      </c>
      <c r="FO506" s="871">
        <f t="shared" si="1245"/>
        <v>0</v>
      </c>
      <c r="FP506" s="871">
        <f t="shared" ref="FP506:FQ506" si="1246">IF(OR(FP402="",FP402&lt;0),0,FP402*(FP$210/FP$211)*(1000*FP$60/FP$209)/FP$7)</f>
        <v>0</v>
      </c>
      <c r="FQ506" s="1389">
        <f t="shared" si="1246"/>
        <v>0</v>
      </c>
      <c r="FR506" s="693">
        <f t="shared" ref="FR506:GL506" si="1247">IF(OR(FR402="",FR402&lt;0),0,FR402*(FR$210/FR$211)*(1000*FR$60/FR$209)/FR$7)</f>
        <v>0</v>
      </c>
      <c r="FS506" s="693">
        <f t="shared" si="1247"/>
        <v>0</v>
      </c>
      <c r="FT506" s="693">
        <f t="shared" si="1247"/>
        <v>0</v>
      </c>
      <c r="FU506" s="693">
        <f t="shared" si="1247"/>
        <v>0</v>
      </c>
      <c r="FV506" s="693">
        <f t="shared" si="1247"/>
        <v>0</v>
      </c>
      <c r="FW506" s="693">
        <f t="shared" si="1247"/>
        <v>0</v>
      </c>
      <c r="FX506" s="693">
        <f t="shared" si="1247"/>
        <v>0</v>
      </c>
      <c r="FY506" s="693">
        <f t="shared" si="1247"/>
        <v>0</v>
      </c>
      <c r="FZ506" s="693">
        <f t="shared" si="1247"/>
        <v>0</v>
      </c>
      <c r="GA506" s="693">
        <f t="shared" si="1247"/>
        <v>0</v>
      </c>
      <c r="GB506" s="693">
        <f t="shared" si="1247"/>
        <v>0</v>
      </c>
      <c r="GC506" s="693">
        <f t="shared" si="1247"/>
        <v>0</v>
      </c>
      <c r="GD506" s="693">
        <f t="shared" si="1247"/>
        <v>0</v>
      </c>
      <c r="GE506" s="693">
        <f t="shared" si="1247"/>
        <v>0</v>
      </c>
      <c r="GF506" s="693">
        <f t="shared" si="1247"/>
        <v>0</v>
      </c>
      <c r="GG506" s="693">
        <f t="shared" si="1247"/>
        <v>0</v>
      </c>
      <c r="GH506" s="693">
        <f t="shared" si="1247"/>
        <v>0</v>
      </c>
      <c r="GI506" s="693">
        <f t="shared" si="1247"/>
        <v>0</v>
      </c>
      <c r="GJ506" s="693">
        <f t="shared" si="1247"/>
        <v>0</v>
      </c>
      <c r="GK506" s="693">
        <f t="shared" si="1247"/>
        <v>0</v>
      </c>
      <c r="GL506" s="693">
        <f t="shared" si="1247"/>
        <v>0</v>
      </c>
      <c r="GM506" s="872">
        <f t="shared" si="1245"/>
        <v>0</v>
      </c>
      <c r="GN506" s="871">
        <f t="shared" si="1245"/>
        <v>0</v>
      </c>
      <c r="GO506" s="871">
        <f t="shared" si="1245"/>
        <v>0</v>
      </c>
      <c r="GP506" s="871">
        <f t="shared" si="1245"/>
        <v>0</v>
      </c>
      <c r="GQ506" s="871">
        <f t="shared" si="1245"/>
        <v>0</v>
      </c>
      <c r="GR506" s="871">
        <f t="shared" si="1245"/>
        <v>0</v>
      </c>
      <c r="GS506" s="871">
        <f t="shared" si="1245"/>
        <v>0</v>
      </c>
      <c r="GT506" s="871">
        <f t="shared" si="1245"/>
        <v>0</v>
      </c>
      <c r="GU506" s="871">
        <f t="shared" si="1245"/>
        <v>0</v>
      </c>
      <c r="GV506" s="871">
        <f t="shared" si="1245"/>
        <v>0</v>
      </c>
      <c r="GW506" s="871">
        <f t="shared" si="1245"/>
        <v>0</v>
      </c>
      <c r="GX506" s="871">
        <f t="shared" si="1245"/>
        <v>0</v>
      </c>
      <c r="GY506" s="871">
        <f t="shared" si="1245"/>
        <v>0</v>
      </c>
      <c r="GZ506" s="871">
        <f t="shared" si="1245"/>
        <v>0</v>
      </c>
      <c r="HA506" s="871">
        <f t="shared" si="1245"/>
        <v>0</v>
      </c>
      <c r="HB506" s="871">
        <f t="shared" si="1245"/>
        <v>0</v>
      </c>
      <c r="HC506" s="871">
        <f t="shared" si="1245"/>
        <v>0</v>
      </c>
      <c r="HD506" s="871">
        <f t="shared" si="1245"/>
        <v>0</v>
      </c>
      <c r="HE506" s="871">
        <f t="shared" si="1245"/>
        <v>0</v>
      </c>
      <c r="HF506" s="871">
        <f t="shared" si="1245"/>
        <v>0</v>
      </c>
      <c r="HG506" s="871">
        <f t="shared" si="1245"/>
        <v>0</v>
      </c>
      <c r="HH506" s="871">
        <f t="shared" si="1245"/>
        <v>0</v>
      </c>
      <c r="HI506" s="693">
        <f t="shared" si="1062"/>
        <v>0</v>
      </c>
    </row>
    <row r="507" spans="1:217" s="60" customFormat="1" x14ac:dyDescent="0.25">
      <c r="A507" s="197" t="s">
        <v>724</v>
      </c>
      <c r="B507" s="639"/>
      <c r="C507" s="939">
        <f t="shared" si="1052"/>
        <v>13.399326826565279</v>
      </c>
      <c r="D507" s="244">
        <f t="shared" si="1206"/>
        <v>16.702649738462686</v>
      </c>
      <c r="E507" s="244">
        <f t="shared" si="1206"/>
        <v>12.529897959468782</v>
      </c>
      <c r="F507" s="244">
        <f t="shared" si="1206"/>
        <v>6.6396251724575102</v>
      </c>
      <c r="G507" s="244">
        <f t="shared" si="1206"/>
        <v>3.4198990844636303</v>
      </c>
      <c r="H507" s="244">
        <f t="shared" si="1206"/>
        <v>9.5395537191164514</v>
      </c>
      <c r="I507" s="246">
        <f t="shared" si="1206"/>
        <v>8.3702418111973902</v>
      </c>
      <c r="J507" s="246">
        <f t="shared" si="1206"/>
        <v>5.0475754218522839</v>
      </c>
      <c r="K507" s="246">
        <f t="shared" si="1206"/>
        <v>15.476207235976327</v>
      </c>
      <c r="L507" s="246">
        <f t="shared" si="1206"/>
        <v>10.303953277475783</v>
      </c>
      <c r="M507" s="244">
        <f t="shared" si="1206"/>
        <v>3.8501357454341854</v>
      </c>
      <c r="N507" s="244">
        <f t="shared" si="1206"/>
        <v>17.849453507911736</v>
      </c>
      <c r="O507" s="244">
        <f t="shared" si="1206"/>
        <v>16.488497531684935</v>
      </c>
      <c r="P507" s="244">
        <f t="shared" si="1206"/>
        <v>3.6323987364766932</v>
      </c>
      <c r="Q507" s="244">
        <f t="shared" si="1206"/>
        <v>19.896080218521011</v>
      </c>
      <c r="R507" s="244">
        <f t="shared" si="1206"/>
        <v>3.2602637497524829</v>
      </c>
      <c r="S507" s="244">
        <f t="shared" si="1217"/>
        <v>3.4709939845649842</v>
      </c>
      <c r="T507" s="1071">
        <f t="shared" si="1217"/>
        <v>4.0716160915513502</v>
      </c>
      <c r="U507" s="244"/>
      <c r="V507" s="244"/>
      <c r="W507" s="244"/>
      <c r="X507" s="244"/>
      <c r="Y507" s="244"/>
      <c r="AF507" s="246"/>
      <c r="AG507" s="246"/>
      <c r="AH507" s="246"/>
      <c r="AI507" s="522">
        <f t="shared" si="1218"/>
        <v>0</v>
      </c>
      <c r="AJ507" s="246">
        <f t="shared" si="1218"/>
        <v>0</v>
      </c>
      <c r="AK507" s="246">
        <f t="shared" si="1218"/>
        <v>0</v>
      </c>
      <c r="AL507" s="246">
        <f t="shared" si="1218"/>
        <v>0</v>
      </c>
      <c r="AM507" s="246">
        <f t="shared" si="1218"/>
        <v>0</v>
      </c>
      <c r="AN507" s="1073">
        <f t="shared" si="1218"/>
        <v>0</v>
      </c>
      <c r="AO507" s="246"/>
      <c r="AP507" s="246"/>
      <c r="AQ507" s="246"/>
      <c r="AR507" s="246"/>
      <c r="AS507" s="246"/>
      <c r="AT507" s="522">
        <f t="shared" si="1219"/>
        <v>10.179191682340869</v>
      </c>
      <c r="AU507" s="246">
        <f t="shared" si="1219"/>
        <v>21.891003676504493</v>
      </c>
      <c r="AV507" s="246">
        <f t="shared" si="1219"/>
        <v>10.059685729710329</v>
      </c>
      <c r="AW507" s="244">
        <f t="shared" si="1219"/>
        <v>6.0243705002173416</v>
      </c>
      <c r="AX507" s="244">
        <f t="shared" si="1219"/>
        <v>8.7714499098560363</v>
      </c>
      <c r="AY507" s="244">
        <f t="shared" si="1219"/>
        <v>13.120729268990253</v>
      </c>
      <c r="AZ507" s="244">
        <f t="shared" si="1219"/>
        <v>6.9543037282118769</v>
      </c>
      <c r="BA507" s="244">
        <f t="shared" si="1219"/>
        <v>14.844966702899855</v>
      </c>
      <c r="BB507" s="1071">
        <f t="shared" si="1219"/>
        <v>2.7495642101138276</v>
      </c>
      <c r="BC507" s="244"/>
      <c r="BD507" s="244"/>
      <c r="BE507" s="244"/>
      <c r="BF507" s="244"/>
      <c r="BG507" s="244"/>
      <c r="BH507" s="257">
        <f t="shared" si="1220"/>
        <v>8.6094853790194446</v>
      </c>
      <c r="BI507" s="230">
        <f t="shared" si="1220"/>
        <v>13.140999150917978</v>
      </c>
      <c r="BJ507" s="230">
        <f t="shared" si="1220"/>
        <v>9.8673445352335012</v>
      </c>
      <c r="BK507" s="230">
        <f t="shared" si="1220"/>
        <v>12.054362996693781</v>
      </c>
      <c r="BL507" s="244">
        <f t="shared" si="1220"/>
        <v>14.652806332430478</v>
      </c>
      <c r="BM507" s="230">
        <f t="shared" si="1220"/>
        <v>31.821085166231988</v>
      </c>
      <c r="BN507" s="1225">
        <f t="shared" si="1220"/>
        <v>14.616440741313477</v>
      </c>
      <c r="BO507" s="857"/>
      <c r="BP507" s="857"/>
      <c r="BQ507" s="857"/>
      <c r="BR507" s="857"/>
      <c r="BS507" s="1172"/>
      <c r="BT507" s="857"/>
      <c r="BU507" s="857"/>
      <c r="BV507" s="857"/>
      <c r="BW507" s="857"/>
      <c r="BX507" s="857"/>
      <c r="BY507" s="939">
        <f t="shared" si="1221"/>
        <v>6.3298538366081587</v>
      </c>
      <c r="BZ507" s="244">
        <f t="shared" si="1221"/>
        <v>5.10043291247427</v>
      </c>
      <c r="CA507" s="244">
        <f t="shared" si="1221"/>
        <v>6.2734182017383437</v>
      </c>
      <c r="CB507" s="244">
        <f t="shared" si="1221"/>
        <v>1.7680843260062458</v>
      </c>
      <c r="CC507" s="1071">
        <f t="shared" si="1221"/>
        <v>2.1388576241880122</v>
      </c>
      <c r="CD507" s="244"/>
      <c r="CE507" s="244"/>
      <c r="CF507" s="244"/>
      <c r="CG507" s="244"/>
      <c r="CH507" s="244"/>
      <c r="CI507" s="244"/>
      <c r="CJ507" s="244"/>
      <c r="CK507" s="544">
        <f t="shared" si="1222"/>
        <v>0</v>
      </c>
      <c r="CL507" s="244">
        <f t="shared" si="1222"/>
        <v>29.642906664995724</v>
      </c>
      <c r="CM507" s="244">
        <f t="shared" si="1222"/>
        <v>0</v>
      </c>
      <c r="CN507" s="244">
        <f t="shared" si="1222"/>
        <v>0</v>
      </c>
      <c r="CO507" s="1071">
        <f t="shared" si="1222"/>
        <v>0</v>
      </c>
      <c r="CP507" s="244"/>
      <c r="CQ507" s="244"/>
      <c r="CR507" s="244"/>
      <c r="CS507" s="244"/>
      <c r="CT507" s="244"/>
      <c r="CU507" s="544">
        <f t="shared" si="1063"/>
        <v>0</v>
      </c>
      <c r="CV507" s="244">
        <f t="shared" si="1063"/>
        <v>0</v>
      </c>
      <c r="CW507" s="244">
        <f t="shared" si="1063"/>
        <v>0</v>
      </c>
      <c r="CX507" s="1071">
        <f t="shared" si="1063"/>
        <v>0</v>
      </c>
      <c r="DD507" s="978"/>
      <c r="DE507" s="870"/>
      <c r="DF507" s="870"/>
      <c r="DG507" s="870"/>
      <c r="DH507" s="870"/>
      <c r="DI507" s="870"/>
      <c r="DJ507" s="870"/>
      <c r="DK507" s="870"/>
      <c r="DL507" s="1119"/>
      <c r="DM507" s="857"/>
      <c r="DN507" s="857"/>
      <c r="DO507" s="857"/>
      <c r="DP507" s="857"/>
      <c r="DQ507" s="857"/>
      <c r="DR507" s="1005"/>
      <c r="DS507" s="857"/>
      <c r="DT507" s="857"/>
      <c r="DU507" s="857"/>
      <c r="DV507" s="857"/>
      <c r="DW507" s="857"/>
      <c r="DX507" s="1119"/>
      <c r="DY507" s="857"/>
      <c r="DZ507" s="857"/>
      <c r="EA507" s="857"/>
      <c r="EB507" s="857"/>
      <c r="EC507" s="857"/>
      <c r="ED507" s="544">
        <f t="shared" ref="ED507" si="1248">IF(OR(ED403="",ED403&lt;0),0,ED403*(ED$210/ED$211)*(1000*ED$60/ED$209)/ED$7)</f>
        <v>5.4543265351409644</v>
      </c>
      <c r="EE507" s="857"/>
      <c r="EF507" s="857"/>
      <c r="EG507" s="857"/>
      <c r="EH507" s="857"/>
      <c r="EI507" s="857"/>
      <c r="EJ507" s="857"/>
      <c r="EK507" s="857"/>
      <c r="EL507" s="1119"/>
      <c r="EM507" s="857"/>
      <c r="EN507" s="857"/>
      <c r="ER507" s="1253"/>
      <c r="ES507" s="544">
        <f t="shared" ref="ES507:EU507" si="1249">IF(OR(ES403="",ES403&lt;0),0,ES403*(ES$210/ES$211)*(1000*ES$60/ES$209)/ES$7)</f>
        <v>0</v>
      </c>
      <c r="ET507" s="244">
        <f t="shared" si="1249"/>
        <v>0</v>
      </c>
      <c r="EU507" s="244">
        <f t="shared" si="1249"/>
        <v>0</v>
      </c>
      <c r="EV507" s="244"/>
      <c r="EW507" s="1131"/>
      <c r="EX507" s="197" t="s">
        <v>724</v>
      </c>
      <c r="EY507" s="244">
        <f t="shared" ref="EY507:HH507" si="1250">IF(OR(EY403="",EY403&lt;0),0,EY403*(EY$210/EY$211)*(1000*EY$60/EY$209)/EY$7)</f>
        <v>3.2595808278239789E-2</v>
      </c>
      <c r="EZ507" s="244">
        <f t="shared" si="1250"/>
        <v>7.381902602516266E-2</v>
      </c>
      <c r="FA507" s="244">
        <f t="shared" si="1250"/>
        <v>3.7723336076776429E-2</v>
      </c>
      <c r="FB507" s="244">
        <f t="shared" si="1250"/>
        <v>0.10279687393629908</v>
      </c>
      <c r="FC507" s="244">
        <f t="shared" si="1250"/>
        <v>4.7298765329167852E-2</v>
      </c>
      <c r="FD507" s="244">
        <f t="shared" si="1250"/>
        <v>0.23237771371526361</v>
      </c>
      <c r="FE507" s="244">
        <f t="shared" si="1250"/>
        <v>1.7791383697138795E-2</v>
      </c>
      <c r="FF507" s="244">
        <f t="shared" si="1250"/>
        <v>0.27765042190348993</v>
      </c>
      <c r="FG507" s="244">
        <f t="shared" si="1250"/>
        <v>8.6665025609133042E-2</v>
      </c>
      <c r="FH507" s="244">
        <f t="shared" si="1250"/>
        <v>0.12778051007860397</v>
      </c>
      <c r="FI507" s="244">
        <f t="shared" si="1250"/>
        <v>9.3917563986551461E-2</v>
      </c>
      <c r="FJ507" s="244">
        <f t="shared" si="1250"/>
        <v>6.6225425234143487E-2</v>
      </c>
      <c r="FK507" s="244">
        <f t="shared" si="1250"/>
        <v>0.18698630200040192</v>
      </c>
      <c r="FL507" s="244">
        <f t="shared" si="1250"/>
        <v>6.3701390079350495E-2</v>
      </c>
      <c r="FM507" s="244">
        <f t="shared" si="1250"/>
        <v>0.16824197256647283</v>
      </c>
      <c r="FN507" s="244">
        <f t="shared" si="1250"/>
        <v>0.14146998905449085</v>
      </c>
      <c r="FO507" s="244">
        <f t="shared" si="1250"/>
        <v>9.9208932699137289E-2</v>
      </c>
      <c r="FP507" s="244">
        <f t="shared" ref="FP507:FQ507" si="1251">IF(OR(FP403="",FP403&lt;0),0,FP403*(FP$210/FP$211)*(1000*FP$60/FP$209)/FP$7)</f>
        <v>0</v>
      </c>
      <c r="FQ507" s="1390">
        <f t="shared" si="1251"/>
        <v>0</v>
      </c>
      <c r="FR507" s="1357">
        <f t="shared" ref="FR507:GL507" si="1252">IF(OR(FR403="",FR403&lt;0),0,FR403*(FR$210/FR$211)*(1000*FR$60/FR$209)/FR$7)</f>
        <v>1.9782396879705549E-2</v>
      </c>
      <c r="FS507" s="1357">
        <f t="shared" si="1252"/>
        <v>2.1477198598356621E-2</v>
      </c>
      <c r="FT507" s="1357">
        <f t="shared" si="1252"/>
        <v>0</v>
      </c>
      <c r="FU507" s="1357">
        <f t="shared" si="1252"/>
        <v>0</v>
      </c>
      <c r="FV507" s="1357">
        <f t="shared" si="1252"/>
        <v>0</v>
      </c>
      <c r="FW507" s="1357">
        <f t="shared" si="1252"/>
        <v>0</v>
      </c>
      <c r="FX507" s="1357">
        <f t="shared" si="1252"/>
        <v>0</v>
      </c>
      <c r="FY507" s="1357">
        <f t="shared" si="1252"/>
        <v>0</v>
      </c>
      <c r="FZ507" s="1357">
        <f t="shared" si="1252"/>
        <v>0</v>
      </c>
      <c r="GA507" s="1357">
        <f t="shared" si="1252"/>
        <v>0</v>
      </c>
      <c r="GB507" s="1357">
        <f t="shared" si="1252"/>
        <v>0</v>
      </c>
      <c r="GC507" s="1357">
        <f t="shared" si="1252"/>
        <v>0</v>
      </c>
      <c r="GD507" s="1357">
        <f t="shared" si="1252"/>
        <v>0</v>
      </c>
      <c r="GE507" s="1357">
        <f t="shared" si="1252"/>
        <v>0</v>
      </c>
      <c r="GF507" s="1357">
        <f t="shared" si="1252"/>
        <v>0</v>
      </c>
      <c r="GG507" s="1357">
        <f t="shared" si="1252"/>
        <v>0</v>
      </c>
      <c r="GH507" s="1357">
        <f t="shared" si="1252"/>
        <v>0</v>
      </c>
      <c r="GI507" s="1357">
        <f t="shared" si="1252"/>
        <v>3.5957478108496144E-2</v>
      </c>
      <c r="GJ507" s="1357">
        <f t="shared" si="1252"/>
        <v>1.3362298271445257E-2</v>
      </c>
      <c r="GK507" s="1357">
        <f t="shared" si="1252"/>
        <v>0</v>
      </c>
      <c r="GL507" s="1357">
        <f t="shared" si="1252"/>
        <v>0</v>
      </c>
      <c r="GM507" s="544">
        <f t="shared" si="1250"/>
        <v>0</v>
      </c>
      <c r="GN507" s="244">
        <f t="shared" si="1250"/>
        <v>0</v>
      </c>
      <c r="GO507" s="244">
        <f t="shared" si="1250"/>
        <v>0</v>
      </c>
      <c r="GP507" s="244">
        <f t="shared" si="1250"/>
        <v>0</v>
      </c>
      <c r="GQ507" s="244">
        <f t="shared" si="1250"/>
        <v>0</v>
      </c>
      <c r="GR507" s="244">
        <f t="shared" si="1250"/>
        <v>0</v>
      </c>
      <c r="GS507" s="244">
        <f t="shared" si="1250"/>
        <v>0</v>
      </c>
      <c r="GT507" s="244">
        <f t="shared" si="1250"/>
        <v>0</v>
      </c>
      <c r="GU507" s="244">
        <f t="shared" si="1250"/>
        <v>0</v>
      </c>
      <c r="GV507" s="244">
        <f t="shared" si="1250"/>
        <v>0</v>
      </c>
      <c r="GW507" s="244">
        <f t="shared" si="1250"/>
        <v>0</v>
      </c>
      <c r="GX507" s="244">
        <f t="shared" si="1250"/>
        <v>0</v>
      </c>
      <c r="GY507" s="244">
        <f t="shared" si="1250"/>
        <v>0</v>
      </c>
      <c r="GZ507" s="244" t="e">
        <f t="shared" si="1250"/>
        <v>#DIV/0!</v>
      </c>
      <c r="HA507" s="244">
        <f t="shared" si="1250"/>
        <v>0</v>
      </c>
      <c r="HB507" s="244">
        <f t="shared" si="1250"/>
        <v>0</v>
      </c>
      <c r="HC507" s="244">
        <f t="shared" si="1250"/>
        <v>0</v>
      </c>
      <c r="HD507" s="244">
        <f t="shared" si="1250"/>
        <v>0</v>
      </c>
      <c r="HE507" s="244">
        <f t="shared" si="1250"/>
        <v>0</v>
      </c>
      <c r="HF507" s="244">
        <f t="shared" si="1250"/>
        <v>0</v>
      </c>
      <c r="HG507" s="244" t="e">
        <f t="shared" si="1250"/>
        <v>#DIV/0!</v>
      </c>
      <c r="HH507" s="244" t="e">
        <f t="shared" si="1250"/>
        <v>#DIV/0!</v>
      </c>
      <c r="HI507" s="1357">
        <f t="shared" si="1062"/>
        <v>0</v>
      </c>
    </row>
    <row r="508" spans="1:217" s="867" customFormat="1" x14ac:dyDescent="0.25">
      <c r="A508" s="867" t="s">
        <v>725</v>
      </c>
      <c r="C508" s="938">
        <f t="shared" si="1052"/>
        <v>0</v>
      </c>
      <c r="D508" s="871">
        <f t="shared" si="1206"/>
        <v>0</v>
      </c>
      <c r="E508" s="871">
        <f t="shared" si="1206"/>
        <v>0</v>
      </c>
      <c r="F508" s="871">
        <f t="shared" si="1206"/>
        <v>0</v>
      </c>
      <c r="G508" s="871">
        <f t="shared" si="1206"/>
        <v>0</v>
      </c>
      <c r="H508" s="871">
        <f t="shared" si="1206"/>
        <v>0</v>
      </c>
      <c r="I508" s="871">
        <f t="shared" si="1206"/>
        <v>0</v>
      </c>
      <c r="J508" s="871">
        <f t="shared" si="1206"/>
        <v>0</v>
      </c>
      <c r="K508" s="871">
        <f t="shared" si="1206"/>
        <v>0</v>
      </c>
      <c r="L508" s="871">
        <f t="shared" si="1206"/>
        <v>0</v>
      </c>
      <c r="M508" s="871">
        <f t="shared" si="1206"/>
        <v>0</v>
      </c>
      <c r="N508" s="871">
        <f t="shared" si="1206"/>
        <v>0</v>
      </c>
      <c r="O508" s="871">
        <f t="shared" si="1206"/>
        <v>0</v>
      </c>
      <c r="P508" s="871">
        <f t="shared" si="1206"/>
        <v>0</v>
      </c>
      <c r="Q508" s="871">
        <f t="shared" si="1206"/>
        <v>0</v>
      </c>
      <c r="R508" s="871">
        <f t="shared" si="1206"/>
        <v>0</v>
      </c>
      <c r="S508" s="871">
        <f t="shared" si="1217"/>
        <v>0</v>
      </c>
      <c r="T508" s="1072">
        <f t="shared" si="1217"/>
        <v>0</v>
      </c>
      <c r="U508" s="871"/>
      <c r="V508" s="871"/>
      <c r="W508" s="871"/>
      <c r="X508" s="871"/>
      <c r="Y508" s="871"/>
      <c r="AF508" s="871"/>
      <c r="AG508" s="871"/>
      <c r="AH508" s="871"/>
      <c r="AI508" s="872">
        <f t="shared" si="1218"/>
        <v>0</v>
      </c>
      <c r="AJ508" s="871">
        <f t="shared" si="1218"/>
        <v>0</v>
      </c>
      <c r="AK508" s="871">
        <f t="shared" si="1218"/>
        <v>0</v>
      </c>
      <c r="AL508" s="871">
        <f t="shared" si="1218"/>
        <v>0</v>
      </c>
      <c r="AM508" s="871">
        <f t="shared" si="1218"/>
        <v>0</v>
      </c>
      <c r="AN508" s="1072">
        <f t="shared" si="1218"/>
        <v>0</v>
      </c>
      <c r="AO508" s="871"/>
      <c r="AP508" s="871"/>
      <c r="AQ508" s="871"/>
      <c r="AR508" s="871"/>
      <c r="AS508" s="871"/>
      <c r="AT508" s="872">
        <f t="shared" si="1219"/>
        <v>0</v>
      </c>
      <c r="AU508" s="871">
        <f t="shared" si="1219"/>
        <v>0</v>
      </c>
      <c r="AV508" s="871">
        <f t="shared" si="1219"/>
        <v>0</v>
      </c>
      <c r="AW508" s="871">
        <f t="shared" si="1219"/>
        <v>0</v>
      </c>
      <c r="AX508" s="871">
        <f t="shared" si="1219"/>
        <v>0</v>
      </c>
      <c r="AY508" s="871">
        <f t="shared" si="1219"/>
        <v>0</v>
      </c>
      <c r="AZ508" s="871">
        <f t="shared" si="1219"/>
        <v>0</v>
      </c>
      <c r="BA508" s="871">
        <f t="shared" si="1219"/>
        <v>0</v>
      </c>
      <c r="BB508" s="1072">
        <f t="shared" si="1219"/>
        <v>0</v>
      </c>
      <c r="BC508" s="871"/>
      <c r="BD508" s="871"/>
      <c r="BE508" s="871"/>
      <c r="BF508" s="871"/>
      <c r="BG508" s="871"/>
      <c r="BH508" s="959">
        <f t="shared" si="1220"/>
        <v>0</v>
      </c>
      <c r="BI508" s="880">
        <f t="shared" si="1220"/>
        <v>0</v>
      </c>
      <c r="BJ508" s="880">
        <f t="shared" si="1220"/>
        <v>0</v>
      </c>
      <c r="BK508" s="880">
        <f t="shared" si="1220"/>
        <v>0</v>
      </c>
      <c r="BL508" s="871">
        <f t="shared" si="1220"/>
        <v>0</v>
      </c>
      <c r="BM508" s="880">
        <f t="shared" si="1220"/>
        <v>0</v>
      </c>
      <c r="BN508" s="1228">
        <f t="shared" si="1220"/>
        <v>0</v>
      </c>
      <c r="BO508" s="857"/>
      <c r="BP508" s="873"/>
      <c r="BQ508" s="873"/>
      <c r="BR508" s="873"/>
      <c r="BS508" s="1182"/>
      <c r="BT508" s="873"/>
      <c r="BU508" s="873"/>
      <c r="BV508" s="873"/>
      <c r="BW508" s="873"/>
      <c r="BX508" s="873"/>
      <c r="BY508" s="938">
        <f t="shared" si="1221"/>
        <v>0</v>
      </c>
      <c r="BZ508" s="871">
        <f t="shared" si="1221"/>
        <v>0</v>
      </c>
      <c r="CA508" s="871">
        <f t="shared" si="1221"/>
        <v>0</v>
      </c>
      <c r="CB508" s="871">
        <f t="shared" si="1221"/>
        <v>0</v>
      </c>
      <c r="CC508" s="1072">
        <f t="shared" si="1221"/>
        <v>0</v>
      </c>
      <c r="CD508" s="871"/>
      <c r="CE508" s="871"/>
      <c r="CF508" s="871"/>
      <c r="CG508" s="871"/>
      <c r="CH508" s="871"/>
      <c r="CI508" s="871"/>
      <c r="CJ508" s="871"/>
      <c r="CK508" s="872">
        <f t="shared" si="1222"/>
        <v>0</v>
      </c>
      <c r="CL508" s="871">
        <f t="shared" si="1222"/>
        <v>0</v>
      </c>
      <c r="CM508" s="871">
        <f t="shared" si="1222"/>
        <v>0</v>
      </c>
      <c r="CN508" s="871">
        <f t="shared" si="1222"/>
        <v>0</v>
      </c>
      <c r="CO508" s="1072">
        <f t="shared" si="1222"/>
        <v>0</v>
      </c>
      <c r="CP508" s="871"/>
      <c r="CQ508" s="871"/>
      <c r="CR508" s="871"/>
      <c r="CS508" s="871"/>
      <c r="CT508" s="871"/>
      <c r="CU508" s="872">
        <f t="shared" si="1063"/>
        <v>0</v>
      </c>
      <c r="CV508" s="871">
        <f t="shared" si="1063"/>
        <v>0</v>
      </c>
      <c r="CW508" s="871">
        <f t="shared" si="1063"/>
        <v>0</v>
      </c>
      <c r="CX508" s="1072">
        <f t="shared" si="1063"/>
        <v>0</v>
      </c>
      <c r="DD508" s="987"/>
      <c r="DE508" s="870"/>
      <c r="DF508" s="870"/>
      <c r="DG508" s="870"/>
      <c r="DH508" s="870"/>
      <c r="DI508" s="870"/>
      <c r="DJ508" s="870"/>
      <c r="DK508" s="870"/>
      <c r="DL508" s="1128"/>
      <c r="DM508" s="873"/>
      <c r="DN508" s="873"/>
      <c r="DO508" s="873"/>
      <c r="DP508" s="873"/>
      <c r="DQ508" s="873"/>
      <c r="DR508" s="1014"/>
      <c r="DS508" s="873"/>
      <c r="DT508" s="873"/>
      <c r="DU508" s="873"/>
      <c r="DV508" s="873"/>
      <c r="DW508" s="873"/>
      <c r="DX508" s="1128"/>
      <c r="DY508" s="873"/>
      <c r="DZ508" s="873"/>
      <c r="EA508" s="873"/>
      <c r="EB508" s="873"/>
      <c r="EC508" s="873"/>
      <c r="ED508" s="872">
        <f t="shared" ref="ED508" si="1253">IF(OR(ED404="",ED404&lt;0),0,ED404*(ED$210/ED$211)*(1000*ED$60/ED$209)/ED$7)</f>
        <v>0</v>
      </c>
      <c r="EE508" s="873"/>
      <c r="EF508" s="873"/>
      <c r="EG508" s="873"/>
      <c r="EH508" s="873"/>
      <c r="EI508" s="873"/>
      <c r="EJ508" s="873"/>
      <c r="EK508" s="873"/>
      <c r="EL508" s="1128"/>
      <c r="EM508" s="873"/>
      <c r="EN508" s="873"/>
      <c r="ER508" s="1261"/>
      <c r="ES508" s="872">
        <f t="shared" ref="ES508:EU508" si="1254">IF(OR(ES404="",ES404&lt;0),0,ES404*(ES$210/ES$211)*(1000*ES$60/ES$209)/ES$7)</f>
        <v>0</v>
      </c>
      <c r="ET508" s="871">
        <f t="shared" si="1254"/>
        <v>0</v>
      </c>
      <c r="EU508" s="871">
        <f t="shared" si="1254"/>
        <v>0</v>
      </c>
      <c r="EV508" s="871"/>
      <c r="EW508" s="1148"/>
      <c r="EX508" s="867" t="s">
        <v>725</v>
      </c>
      <c r="EY508" s="871">
        <f t="shared" ref="EY508:HH508" si="1255">IF(OR(EY404="",EY404&lt;0),0,EY404*(EY$210/EY$211)*(1000*EY$60/EY$209)/EY$7)</f>
        <v>0</v>
      </c>
      <c r="EZ508" s="871">
        <f t="shared" si="1255"/>
        <v>0</v>
      </c>
      <c r="FA508" s="871">
        <f t="shared" si="1255"/>
        <v>0</v>
      </c>
      <c r="FB508" s="871">
        <f t="shared" si="1255"/>
        <v>0</v>
      </c>
      <c r="FC508" s="871">
        <f t="shared" si="1255"/>
        <v>0</v>
      </c>
      <c r="FD508" s="871">
        <f t="shared" si="1255"/>
        <v>0</v>
      </c>
      <c r="FE508" s="871">
        <f t="shared" si="1255"/>
        <v>0</v>
      </c>
      <c r="FF508" s="871">
        <f t="shared" si="1255"/>
        <v>0</v>
      </c>
      <c r="FG508" s="871">
        <f t="shared" si="1255"/>
        <v>0</v>
      </c>
      <c r="FH508" s="871">
        <f t="shared" si="1255"/>
        <v>0</v>
      </c>
      <c r="FI508" s="871">
        <f t="shared" si="1255"/>
        <v>0</v>
      </c>
      <c r="FJ508" s="871">
        <f t="shared" si="1255"/>
        <v>0</v>
      </c>
      <c r="FK508" s="871">
        <f t="shared" si="1255"/>
        <v>0</v>
      </c>
      <c r="FL508" s="871">
        <f t="shared" si="1255"/>
        <v>0</v>
      </c>
      <c r="FM508" s="871">
        <f t="shared" si="1255"/>
        <v>0</v>
      </c>
      <c r="FN508" s="871">
        <f t="shared" si="1255"/>
        <v>0</v>
      </c>
      <c r="FO508" s="871">
        <f t="shared" si="1255"/>
        <v>0</v>
      </c>
      <c r="FP508" s="871">
        <f t="shared" ref="FP508:FQ508" si="1256">IF(OR(FP404="",FP404&lt;0),0,FP404*(FP$210/FP$211)*(1000*FP$60/FP$209)/FP$7)</f>
        <v>0</v>
      </c>
      <c r="FQ508" s="1389">
        <f t="shared" si="1256"/>
        <v>0</v>
      </c>
      <c r="FR508" s="693">
        <f t="shared" ref="FR508:GL508" si="1257">IF(OR(FR404="",FR404&lt;0),0,FR404*(FR$210/FR$211)*(1000*FR$60/FR$209)/FR$7)</f>
        <v>0</v>
      </c>
      <c r="FS508" s="693">
        <f t="shared" si="1257"/>
        <v>0</v>
      </c>
      <c r="FT508" s="693">
        <f t="shared" si="1257"/>
        <v>0</v>
      </c>
      <c r="FU508" s="693">
        <f t="shared" si="1257"/>
        <v>0</v>
      </c>
      <c r="FV508" s="693">
        <f t="shared" si="1257"/>
        <v>0</v>
      </c>
      <c r="FW508" s="693">
        <f t="shared" si="1257"/>
        <v>0</v>
      </c>
      <c r="FX508" s="693">
        <f t="shared" si="1257"/>
        <v>0</v>
      </c>
      <c r="FY508" s="693">
        <f t="shared" si="1257"/>
        <v>0</v>
      </c>
      <c r="FZ508" s="693">
        <f t="shared" si="1257"/>
        <v>0</v>
      </c>
      <c r="GA508" s="693">
        <f t="shared" si="1257"/>
        <v>0</v>
      </c>
      <c r="GB508" s="693">
        <f t="shared" si="1257"/>
        <v>0</v>
      </c>
      <c r="GC508" s="693">
        <f t="shared" si="1257"/>
        <v>0</v>
      </c>
      <c r="GD508" s="693">
        <f t="shared" si="1257"/>
        <v>0</v>
      </c>
      <c r="GE508" s="693">
        <f t="shared" si="1257"/>
        <v>0</v>
      </c>
      <c r="GF508" s="693">
        <f t="shared" si="1257"/>
        <v>0</v>
      </c>
      <c r="GG508" s="693">
        <f t="shared" si="1257"/>
        <v>0</v>
      </c>
      <c r="GH508" s="693">
        <f t="shared" si="1257"/>
        <v>0</v>
      </c>
      <c r="GI508" s="693">
        <f t="shared" si="1257"/>
        <v>0</v>
      </c>
      <c r="GJ508" s="693">
        <f t="shared" si="1257"/>
        <v>0</v>
      </c>
      <c r="GK508" s="693">
        <f t="shared" si="1257"/>
        <v>0</v>
      </c>
      <c r="GL508" s="693">
        <f t="shared" si="1257"/>
        <v>0</v>
      </c>
      <c r="GM508" s="872">
        <f t="shared" si="1255"/>
        <v>0</v>
      </c>
      <c r="GN508" s="871">
        <f t="shared" si="1255"/>
        <v>0</v>
      </c>
      <c r="GO508" s="871">
        <f t="shared" si="1255"/>
        <v>0</v>
      </c>
      <c r="GP508" s="871">
        <f t="shared" si="1255"/>
        <v>0</v>
      </c>
      <c r="GQ508" s="871">
        <f t="shared" si="1255"/>
        <v>0</v>
      </c>
      <c r="GR508" s="871">
        <f t="shared" si="1255"/>
        <v>0</v>
      </c>
      <c r="GS508" s="871">
        <f t="shared" si="1255"/>
        <v>0</v>
      </c>
      <c r="GT508" s="871">
        <f t="shared" si="1255"/>
        <v>0</v>
      </c>
      <c r="GU508" s="871">
        <f t="shared" si="1255"/>
        <v>0</v>
      </c>
      <c r="GV508" s="871">
        <f t="shared" si="1255"/>
        <v>0</v>
      </c>
      <c r="GW508" s="871">
        <f t="shared" si="1255"/>
        <v>0</v>
      </c>
      <c r="GX508" s="871">
        <f t="shared" si="1255"/>
        <v>0</v>
      </c>
      <c r="GY508" s="871">
        <f t="shared" si="1255"/>
        <v>0</v>
      </c>
      <c r="GZ508" s="871">
        <f t="shared" si="1255"/>
        <v>0</v>
      </c>
      <c r="HA508" s="871">
        <f t="shared" si="1255"/>
        <v>0</v>
      </c>
      <c r="HB508" s="871">
        <f t="shared" si="1255"/>
        <v>0</v>
      </c>
      <c r="HC508" s="871">
        <f t="shared" si="1255"/>
        <v>0</v>
      </c>
      <c r="HD508" s="871">
        <f t="shared" si="1255"/>
        <v>0</v>
      </c>
      <c r="HE508" s="871">
        <f t="shared" si="1255"/>
        <v>0</v>
      </c>
      <c r="HF508" s="871">
        <f t="shared" si="1255"/>
        <v>0</v>
      </c>
      <c r="HG508" s="871">
        <f t="shared" si="1255"/>
        <v>0</v>
      </c>
      <c r="HH508" s="871">
        <f t="shared" si="1255"/>
        <v>0</v>
      </c>
      <c r="HI508" s="693">
        <f t="shared" si="1062"/>
        <v>0</v>
      </c>
    </row>
    <row r="509" spans="1:217" s="60" customFormat="1" x14ac:dyDescent="0.25">
      <c r="A509" s="197"/>
      <c r="B509" s="639"/>
      <c r="C509" s="939">
        <f t="shared" si="1052"/>
        <v>0</v>
      </c>
      <c r="D509" s="244">
        <f t="shared" si="1206"/>
        <v>0</v>
      </c>
      <c r="E509" s="244">
        <f t="shared" si="1206"/>
        <v>0</v>
      </c>
      <c r="F509" s="244">
        <f t="shared" si="1206"/>
        <v>0</v>
      </c>
      <c r="G509" s="244">
        <f t="shared" si="1206"/>
        <v>0</v>
      </c>
      <c r="H509" s="244">
        <f t="shared" si="1206"/>
        <v>0</v>
      </c>
      <c r="I509" s="246">
        <f t="shared" si="1206"/>
        <v>0</v>
      </c>
      <c r="J509" s="246">
        <f t="shared" si="1206"/>
        <v>0</v>
      </c>
      <c r="K509" s="246">
        <f t="shared" si="1206"/>
        <v>0</v>
      </c>
      <c r="L509" s="246">
        <f t="shared" si="1206"/>
        <v>0</v>
      </c>
      <c r="M509" s="244">
        <f t="shared" si="1206"/>
        <v>0</v>
      </c>
      <c r="N509" s="244">
        <f t="shared" si="1206"/>
        <v>0</v>
      </c>
      <c r="O509" s="244">
        <f t="shared" si="1206"/>
        <v>0</v>
      </c>
      <c r="P509" s="244">
        <f t="shared" si="1206"/>
        <v>0</v>
      </c>
      <c r="Q509" s="244">
        <f t="shared" si="1206"/>
        <v>0</v>
      </c>
      <c r="R509" s="244">
        <f t="shared" si="1206"/>
        <v>0</v>
      </c>
      <c r="S509" s="244">
        <f t="shared" si="1217"/>
        <v>0</v>
      </c>
      <c r="T509" s="1071">
        <f t="shared" si="1217"/>
        <v>0</v>
      </c>
      <c r="U509" s="244"/>
      <c r="V509" s="244"/>
      <c r="W509" s="244"/>
      <c r="X509" s="244"/>
      <c r="Y509" s="244"/>
      <c r="AF509" s="246"/>
      <c r="AG509" s="246"/>
      <c r="AH509" s="246"/>
      <c r="AI509" s="522">
        <f t="shared" si="1218"/>
        <v>0</v>
      </c>
      <c r="AJ509" s="246">
        <f t="shared" si="1218"/>
        <v>0</v>
      </c>
      <c r="AK509" s="246">
        <f t="shared" si="1218"/>
        <v>0</v>
      </c>
      <c r="AL509" s="246">
        <f t="shared" si="1218"/>
        <v>0</v>
      </c>
      <c r="AM509" s="246">
        <f t="shared" si="1218"/>
        <v>0</v>
      </c>
      <c r="AN509" s="1073">
        <f t="shared" si="1218"/>
        <v>0</v>
      </c>
      <c r="AO509" s="246"/>
      <c r="AP509" s="246"/>
      <c r="AQ509" s="246"/>
      <c r="AR509" s="246"/>
      <c r="AS509" s="246"/>
      <c r="AT509" s="522">
        <f t="shared" si="1219"/>
        <v>0</v>
      </c>
      <c r="AU509" s="246">
        <f t="shared" si="1219"/>
        <v>0</v>
      </c>
      <c r="AV509" s="246">
        <f t="shared" si="1219"/>
        <v>0</v>
      </c>
      <c r="AW509" s="244">
        <f t="shared" si="1219"/>
        <v>0</v>
      </c>
      <c r="AX509" s="244">
        <f t="shared" si="1219"/>
        <v>0</v>
      </c>
      <c r="AY509" s="244">
        <f t="shared" si="1219"/>
        <v>0</v>
      </c>
      <c r="AZ509" s="244">
        <f t="shared" si="1219"/>
        <v>0</v>
      </c>
      <c r="BA509" s="244">
        <f t="shared" si="1219"/>
        <v>0</v>
      </c>
      <c r="BB509" s="1071">
        <f t="shared" si="1219"/>
        <v>0</v>
      </c>
      <c r="BC509" s="244"/>
      <c r="BD509" s="244"/>
      <c r="BE509" s="244"/>
      <c r="BF509" s="244"/>
      <c r="BG509" s="244"/>
      <c r="BH509" s="257">
        <f t="shared" si="1220"/>
        <v>0</v>
      </c>
      <c r="BI509" s="230">
        <f t="shared" si="1220"/>
        <v>0</v>
      </c>
      <c r="BJ509" s="230">
        <f t="shared" si="1220"/>
        <v>0</v>
      </c>
      <c r="BK509" s="230">
        <f t="shared" si="1220"/>
        <v>0</v>
      </c>
      <c r="BL509" s="244">
        <f t="shared" si="1220"/>
        <v>0</v>
      </c>
      <c r="BM509" s="230">
        <f t="shared" si="1220"/>
        <v>0</v>
      </c>
      <c r="BN509" s="1225">
        <f t="shared" si="1220"/>
        <v>0</v>
      </c>
      <c r="BO509" s="857"/>
      <c r="BP509" s="857"/>
      <c r="BQ509" s="857"/>
      <c r="BR509" s="857"/>
      <c r="BS509" s="1172"/>
      <c r="BT509" s="857"/>
      <c r="BU509" s="857"/>
      <c r="BV509" s="857"/>
      <c r="BW509" s="857"/>
      <c r="BX509" s="857"/>
      <c r="BY509" s="939">
        <f t="shared" si="1221"/>
        <v>0</v>
      </c>
      <c r="BZ509" s="244">
        <f t="shared" si="1221"/>
        <v>0</v>
      </c>
      <c r="CA509" s="244">
        <f t="shared" si="1221"/>
        <v>0</v>
      </c>
      <c r="CB509" s="244">
        <f t="shared" si="1221"/>
        <v>0</v>
      </c>
      <c r="CC509" s="1071">
        <f t="shared" si="1221"/>
        <v>0</v>
      </c>
      <c r="CD509" s="244"/>
      <c r="CE509" s="244"/>
      <c r="CF509" s="244"/>
      <c r="CG509" s="244"/>
      <c r="CH509" s="244"/>
      <c r="CI509" s="244"/>
      <c r="CJ509" s="244"/>
      <c r="CK509" s="544">
        <f t="shared" si="1222"/>
        <v>0</v>
      </c>
      <c r="CL509" s="244">
        <f t="shared" si="1222"/>
        <v>0</v>
      </c>
      <c r="CM509" s="244">
        <f t="shared" si="1222"/>
        <v>0</v>
      </c>
      <c r="CN509" s="244">
        <f t="shared" si="1222"/>
        <v>0</v>
      </c>
      <c r="CO509" s="1071">
        <f t="shared" si="1222"/>
        <v>0</v>
      </c>
      <c r="CP509" s="244"/>
      <c r="CQ509" s="244"/>
      <c r="CR509" s="244"/>
      <c r="CS509" s="244"/>
      <c r="CT509" s="244"/>
      <c r="CU509" s="544">
        <f t="shared" si="1063"/>
        <v>0</v>
      </c>
      <c r="CV509" s="244">
        <f t="shared" si="1063"/>
        <v>0</v>
      </c>
      <c r="CW509" s="244">
        <f t="shared" si="1063"/>
        <v>0</v>
      </c>
      <c r="CX509" s="1071">
        <f t="shared" si="1063"/>
        <v>0</v>
      </c>
      <c r="DD509" s="978"/>
      <c r="DE509" s="870"/>
      <c r="DF509" s="870"/>
      <c r="DG509" s="870"/>
      <c r="DH509" s="870"/>
      <c r="DI509" s="870"/>
      <c r="DJ509" s="870"/>
      <c r="DK509" s="870"/>
      <c r="DL509" s="1119"/>
      <c r="DM509" s="857"/>
      <c r="DN509" s="857"/>
      <c r="DO509" s="857"/>
      <c r="DP509" s="857"/>
      <c r="DQ509" s="857"/>
      <c r="DR509" s="1005"/>
      <c r="DS509" s="857"/>
      <c r="DT509" s="857"/>
      <c r="DU509" s="857"/>
      <c r="DV509" s="857"/>
      <c r="DW509" s="857"/>
      <c r="DX509" s="1119"/>
      <c r="DY509" s="857"/>
      <c r="DZ509" s="857"/>
      <c r="EA509" s="857"/>
      <c r="EB509" s="857"/>
      <c r="EC509" s="857"/>
      <c r="ED509" s="544">
        <f t="shared" ref="ED509" si="1258">IF(OR(ED405="",ED405&lt;0),0,ED405*(ED$210/ED$211)*(1000*ED$60/ED$209)/ED$7)</f>
        <v>0</v>
      </c>
      <c r="EE509" s="857"/>
      <c r="EF509" s="857"/>
      <c r="EG509" s="857"/>
      <c r="EH509" s="857"/>
      <c r="EI509" s="857"/>
      <c r="EJ509" s="857"/>
      <c r="EK509" s="857"/>
      <c r="EL509" s="1119"/>
      <c r="EM509" s="857"/>
      <c r="EN509" s="857"/>
      <c r="ER509" s="1253"/>
      <c r="ES509" s="544">
        <f t="shared" ref="ES509:EU509" si="1259">IF(OR(ES405="",ES405&lt;0),0,ES405*(ES$210/ES$211)*(1000*ES$60/ES$209)/ES$7)</f>
        <v>0</v>
      </c>
      <c r="ET509" s="244">
        <f t="shared" si="1259"/>
        <v>0</v>
      </c>
      <c r="EU509" s="244">
        <f t="shared" si="1259"/>
        <v>0</v>
      </c>
      <c r="EV509" s="244"/>
      <c r="EW509" s="1131"/>
      <c r="EX509" s="197"/>
      <c r="EY509" s="244">
        <f t="shared" ref="EY509:HH509" si="1260">IF(OR(EY405="",EY405&lt;0),0,EY405*(EY$210/EY$211)*(1000*EY$60/EY$209)/EY$7)</f>
        <v>0</v>
      </c>
      <c r="EZ509" s="244">
        <f t="shared" si="1260"/>
        <v>0</v>
      </c>
      <c r="FA509" s="244">
        <f t="shared" si="1260"/>
        <v>0</v>
      </c>
      <c r="FB509" s="244">
        <f t="shared" si="1260"/>
        <v>0</v>
      </c>
      <c r="FC509" s="244">
        <f t="shared" si="1260"/>
        <v>0</v>
      </c>
      <c r="FD509" s="244">
        <f t="shared" si="1260"/>
        <v>0</v>
      </c>
      <c r="FE509" s="244">
        <f t="shared" si="1260"/>
        <v>0</v>
      </c>
      <c r="FF509" s="244">
        <f t="shared" si="1260"/>
        <v>0</v>
      </c>
      <c r="FG509" s="244">
        <f t="shared" si="1260"/>
        <v>0</v>
      </c>
      <c r="FH509" s="244">
        <f t="shared" si="1260"/>
        <v>0</v>
      </c>
      <c r="FI509" s="244">
        <f t="shared" si="1260"/>
        <v>0</v>
      </c>
      <c r="FJ509" s="244">
        <f t="shared" si="1260"/>
        <v>0</v>
      </c>
      <c r="FK509" s="244">
        <f t="shared" si="1260"/>
        <v>0</v>
      </c>
      <c r="FL509" s="244">
        <f t="shared" si="1260"/>
        <v>0</v>
      </c>
      <c r="FM509" s="244">
        <f t="shared" si="1260"/>
        <v>0</v>
      </c>
      <c r="FN509" s="244">
        <f t="shared" si="1260"/>
        <v>0</v>
      </c>
      <c r="FO509" s="244">
        <f t="shared" si="1260"/>
        <v>0</v>
      </c>
      <c r="FP509" s="244">
        <f t="shared" ref="FP509:FQ509" si="1261">IF(OR(FP405="",FP405&lt;0),0,FP405*(FP$210/FP$211)*(1000*FP$60/FP$209)/FP$7)</f>
        <v>0</v>
      </c>
      <c r="FQ509" s="1390">
        <f t="shared" si="1261"/>
        <v>0</v>
      </c>
      <c r="FR509" s="693">
        <f>IF(OR(FR405="",FR405&lt;0),0,FR405*(FR$210/FR$211)*(1000*FR$60/FR$209)/FR$7)</f>
        <v>0</v>
      </c>
      <c r="FS509" s="693">
        <f t="shared" ref="FS509:GL509" si="1262">IF(OR(FS405="",FS405&lt;0),0,FS405*(FS$210/FS$211)*(1000*FS$60/FS$209)/FS$7)</f>
        <v>0</v>
      </c>
      <c r="FT509" s="693">
        <f t="shared" si="1262"/>
        <v>0</v>
      </c>
      <c r="FU509" s="693">
        <f t="shared" si="1262"/>
        <v>0</v>
      </c>
      <c r="FV509" s="693">
        <f t="shared" si="1262"/>
        <v>0</v>
      </c>
      <c r="FW509" s="693">
        <f t="shared" si="1262"/>
        <v>0</v>
      </c>
      <c r="FX509" s="693">
        <f t="shared" si="1262"/>
        <v>0</v>
      </c>
      <c r="FY509" s="693">
        <f t="shared" si="1262"/>
        <v>0</v>
      </c>
      <c r="FZ509" s="693">
        <f t="shared" si="1262"/>
        <v>0</v>
      </c>
      <c r="GA509" s="693">
        <f t="shared" si="1262"/>
        <v>0</v>
      </c>
      <c r="GB509" s="693">
        <f t="shared" si="1262"/>
        <v>0</v>
      </c>
      <c r="GC509" s="693">
        <f t="shared" si="1262"/>
        <v>0</v>
      </c>
      <c r="GD509" s="693">
        <f t="shared" si="1262"/>
        <v>0</v>
      </c>
      <c r="GE509" s="693">
        <f t="shared" si="1262"/>
        <v>0</v>
      </c>
      <c r="GF509" s="693">
        <f t="shared" si="1262"/>
        <v>0</v>
      </c>
      <c r="GG509" s="693">
        <f t="shared" si="1262"/>
        <v>0</v>
      </c>
      <c r="GH509" s="693">
        <f t="shared" si="1262"/>
        <v>0</v>
      </c>
      <c r="GI509" s="693">
        <f t="shared" si="1262"/>
        <v>0</v>
      </c>
      <c r="GJ509" s="693">
        <f t="shared" si="1262"/>
        <v>0</v>
      </c>
      <c r="GK509" s="693">
        <f t="shared" si="1262"/>
        <v>0</v>
      </c>
      <c r="GL509" s="693">
        <f t="shared" si="1262"/>
        <v>0</v>
      </c>
      <c r="GM509" s="544">
        <f t="shared" si="1260"/>
        <v>0</v>
      </c>
      <c r="GN509" s="244">
        <f t="shared" si="1260"/>
        <v>0</v>
      </c>
      <c r="GO509" s="244">
        <f t="shared" si="1260"/>
        <v>0</v>
      </c>
      <c r="GP509" s="244">
        <f t="shared" si="1260"/>
        <v>0</v>
      </c>
      <c r="GQ509" s="244">
        <f t="shared" si="1260"/>
        <v>0</v>
      </c>
      <c r="GR509" s="244">
        <f t="shared" si="1260"/>
        <v>0</v>
      </c>
      <c r="GS509" s="244">
        <f t="shared" si="1260"/>
        <v>0</v>
      </c>
      <c r="GT509" s="244">
        <f t="shared" si="1260"/>
        <v>0</v>
      </c>
      <c r="GU509" s="244">
        <f t="shared" si="1260"/>
        <v>0</v>
      </c>
      <c r="GV509" s="244">
        <f t="shared" si="1260"/>
        <v>0</v>
      </c>
      <c r="GW509" s="244">
        <f t="shared" si="1260"/>
        <v>0</v>
      </c>
      <c r="GX509" s="244">
        <f t="shared" si="1260"/>
        <v>0</v>
      </c>
      <c r="GY509" s="244">
        <f t="shared" si="1260"/>
        <v>0</v>
      </c>
      <c r="GZ509" s="244">
        <f t="shared" si="1260"/>
        <v>0</v>
      </c>
      <c r="HA509" s="244">
        <f t="shared" si="1260"/>
        <v>0</v>
      </c>
      <c r="HB509" s="244">
        <f t="shared" si="1260"/>
        <v>0</v>
      </c>
      <c r="HC509" s="244">
        <f t="shared" si="1260"/>
        <v>0</v>
      </c>
      <c r="HD509" s="244">
        <f t="shared" si="1260"/>
        <v>0</v>
      </c>
      <c r="HE509" s="244">
        <f t="shared" si="1260"/>
        <v>0</v>
      </c>
      <c r="HF509" s="244">
        <f t="shared" si="1260"/>
        <v>0</v>
      </c>
      <c r="HG509" s="244">
        <f t="shared" si="1260"/>
        <v>0</v>
      </c>
      <c r="HH509" s="244">
        <f t="shared" si="1260"/>
        <v>0</v>
      </c>
      <c r="HI509" s="693">
        <f t="shared" si="1062"/>
        <v>0</v>
      </c>
    </row>
    <row r="510" spans="1:217" s="60" customFormat="1" x14ac:dyDescent="0.25">
      <c r="A510" s="66" t="s">
        <v>726</v>
      </c>
      <c r="B510" s="639"/>
      <c r="C510" s="939">
        <f t="shared" si="1052"/>
        <v>3.547257037015338</v>
      </c>
      <c r="D510" s="244">
        <f t="shared" si="1206"/>
        <v>0</v>
      </c>
      <c r="E510" s="244">
        <f t="shared" si="1206"/>
        <v>97.730821657194241</v>
      </c>
      <c r="F510" s="244">
        <f t="shared" si="1206"/>
        <v>10.990196109238701</v>
      </c>
      <c r="G510" s="244">
        <f t="shared" si="1206"/>
        <v>2.2999190468492201</v>
      </c>
      <c r="H510" s="244">
        <f t="shared" si="1206"/>
        <v>13.131904391229527</v>
      </c>
      <c r="I510" s="246">
        <f t="shared" si="1206"/>
        <v>9.2970025693130882</v>
      </c>
      <c r="J510" s="246">
        <f t="shared" si="1206"/>
        <v>8.4524697563300286</v>
      </c>
      <c r="K510" s="246">
        <f t="shared" si="1206"/>
        <v>7.2521637013729769</v>
      </c>
      <c r="L510" s="246">
        <f t="shared" si="1206"/>
        <v>21.040965759860992</v>
      </c>
      <c r="M510" s="244">
        <f t="shared" si="1206"/>
        <v>18.800576997802271</v>
      </c>
      <c r="N510" s="244">
        <f t="shared" si="1206"/>
        <v>8.8355145710158727</v>
      </c>
      <c r="O510" s="244">
        <f t="shared" si="1206"/>
        <v>8.459359749681564</v>
      </c>
      <c r="P510" s="244">
        <f t="shared" si="1206"/>
        <v>9.5209627596186657</v>
      </c>
      <c r="Q510" s="244">
        <f t="shared" si="1206"/>
        <v>11.725493508935367</v>
      </c>
      <c r="R510" s="244">
        <f t="shared" si="1206"/>
        <v>7.1490771585225792</v>
      </c>
      <c r="S510" s="244">
        <f t="shared" si="1217"/>
        <v>17.472537715509876</v>
      </c>
      <c r="T510" s="1071">
        <f t="shared" si="1217"/>
        <v>16.934067395293383</v>
      </c>
      <c r="U510" s="244"/>
      <c r="V510" s="244"/>
      <c r="W510" s="244"/>
      <c r="X510" s="244"/>
      <c r="Y510" s="244"/>
      <c r="AF510" s="246"/>
      <c r="AG510" s="246"/>
      <c r="AH510" s="246"/>
      <c r="AI510" s="522">
        <f t="shared" si="1218"/>
        <v>0.90156537575405205</v>
      </c>
      <c r="AJ510" s="246">
        <f t="shared" si="1218"/>
        <v>0</v>
      </c>
      <c r="AK510" s="246">
        <f t="shared" si="1218"/>
        <v>0.49906123071196573</v>
      </c>
      <c r="AL510" s="246">
        <f t="shared" si="1218"/>
        <v>1.3881489065325379</v>
      </c>
      <c r="AM510" s="246">
        <f t="shared" si="1218"/>
        <v>3.9331725969445959</v>
      </c>
      <c r="AN510" s="1073">
        <f t="shared" si="1218"/>
        <v>1.35175977591024</v>
      </c>
      <c r="AO510" s="246"/>
      <c r="AP510" s="246"/>
      <c r="AQ510" s="246"/>
      <c r="AR510" s="246"/>
      <c r="AS510" s="246"/>
      <c r="AT510" s="522">
        <f t="shared" si="1219"/>
        <v>17.463019489132538</v>
      </c>
      <c r="AU510" s="246">
        <f t="shared" si="1219"/>
        <v>13.187937759003743</v>
      </c>
      <c r="AV510" s="246">
        <f t="shared" si="1219"/>
        <v>6.338655784446618</v>
      </c>
      <c r="AW510" s="244">
        <f t="shared" si="1219"/>
        <v>6.0501684234062472</v>
      </c>
      <c r="AX510" s="244">
        <f t="shared" si="1219"/>
        <v>9.4268185256553281</v>
      </c>
      <c r="AY510" s="244">
        <f t="shared" si="1219"/>
        <v>8.9625501220058386</v>
      </c>
      <c r="AZ510" s="244">
        <f t="shared" si="1219"/>
        <v>6.3217386141753877</v>
      </c>
      <c r="BA510" s="244">
        <f t="shared" si="1219"/>
        <v>17.496777900060739</v>
      </c>
      <c r="BB510" s="1071">
        <f t="shared" si="1219"/>
        <v>8.7381252261122953</v>
      </c>
      <c r="BC510" s="244"/>
      <c r="BD510" s="244"/>
      <c r="BE510" s="244"/>
      <c r="BF510" s="244"/>
      <c r="BG510" s="244"/>
      <c r="BH510" s="257">
        <f t="shared" si="1220"/>
        <v>10.329328341165587</v>
      </c>
      <c r="BI510" s="230">
        <f t="shared" si="1220"/>
        <v>18.390191413781466</v>
      </c>
      <c r="BJ510" s="230">
        <f t="shared" si="1220"/>
        <v>18.345761002984293</v>
      </c>
      <c r="BK510" s="230">
        <f t="shared" si="1220"/>
        <v>12.807074893545879</v>
      </c>
      <c r="BL510" s="244">
        <f t="shared" si="1220"/>
        <v>19.678555417578373</v>
      </c>
      <c r="BM510" s="230">
        <f t="shared" si="1220"/>
        <v>9.5617951482289687</v>
      </c>
      <c r="BN510" s="1225">
        <f t="shared" si="1220"/>
        <v>31.784828472124779</v>
      </c>
      <c r="BO510" s="857"/>
      <c r="BP510" s="857"/>
      <c r="BQ510" s="857"/>
      <c r="BR510" s="857"/>
      <c r="BS510" s="1172"/>
      <c r="BT510" s="857"/>
      <c r="BU510" s="857"/>
      <c r="BV510" s="857"/>
      <c r="BW510" s="857"/>
      <c r="BX510" s="857"/>
      <c r="BY510" s="939">
        <f t="shared" si="1221"/>
        <v>11.363528158260458</v>
      </c>
      <c r="BZ510" s="244">
        <f t="shared" si="1221"/>
        <v>11.421011252556626</v>
      </c>
      <c r="CA510" s="244">
        <f t="shared" si="1221"/>
        <v>11.026700180706291</v>
      </c>
      <c r="CB510" s="244">
        <f t="shared" si="1221"/>
        <v>7.8345517207340656</v>
      </c>
      <c r="CC510" s="1071">
        <f t="shared" si="1221"/>
        <v>9.460897158893399</v>
      </c>
      <c r="CD510" s="244"/>
      <c r="CE510" s="244"/>
      <c r="CF510" s="244"/>
      <c r="CG510" s="244"/>
      <c r="CH510" s="244"/>
      <c r="CI510" s="244"/>
      <c r="CJ510" s="244"/>
      <c r="CK510" s="544">
        <f t="shared" si="1222"/>
        <v>11.276966923384045</v>
      </c>
      <c r="CL510" s="244">
        <f t="shared" si="1222"/>
        <v>11.412513983491552</v>
      </c>
      <c r="CM510" s="244">
        <f t="shared" si="1222"/>
        <v>10.577691610341663</v>
      </c>
      <c r="CN510" s="244">
        <f t="shared" si="1222"/>
        <v>6.363792136927934</v>
      </c>
      <c r="CO510" s="1071">
        <f t="shared" si="1222"/>
        <v>3.0801412343239849</v>
      </c>
      <c r="CP510" s="244"/>
      <c r="CQ510" s="244"/>
      <c r="CR510" s="244"/>
      <c r="CS510" s="244"/>
      <c r="CT510" s="244"/>
      <c r="CU510" s="544">
        <f t="shared" si="1063"/>
        <v>0</v>
      </c>
      <c r="CV510" s="244">
        <f t="shared" si="1063"/>
        <v>13.455874491485073</v>
      </c>
      <c r="CW510" s="244">
        <f t="shared" si="1063"/>
        <v>5.2794119249993861</v>
      </c>
      <c r="CX510" s="1071">
        <f t="shared" si="1063"/>
        <v>2.3836515152997175</v>
      </c>
      <c r="DD510" s="978"/>
      <c r="DE510" s="870"/>
      <c r="DF510" s="870"/>
      <c r="DG510" s="870"/>
      <c r="DH510" s="870"/>
      <c r="DI510" s="870"/>
      <c r="DJ510" s="870"/>
      <c r="DK510" s="870"/>
      <c r="DL510" s="1119"/>
      <c r="DM510" s="857"/>
      <c r="DN510" s="857"/>
      <c r="DO510" s="857"/>
      <c r="DP510" s="857"/>
      <c r="DQ510" s="857"/>
      <c r="DR510" s="1005"/>
      <c r="DS510" s="857"/>
      <c r="DT510" s="857"/>
      <c r="DU510" s="857"/>
      <c r="DV510" s="857"/>
      <c r="DW510" s="857"/>
      <c r="DX510" s="1119"/>
      <c r="DY510" s="857"/>
      <c r="DZ510" s="857"/>
      <c r="EA510" s="857"/>
      <c r="EB510" s="857"/>
      <c r="EC510" s="857"/>
      <c r="ED510" s="544">
        <f t="shared" ref="ED510" si="1263">IF(OR(ED406="",ED406&lt;0),0,ED406*(ED$210/ED$211)*(1000*ED$60/ED$209)/ED$7)</f>
        <v>10.034194435813877</v>
      </c>
      <c r="EE510" s="857"/>
      <c r="EF510" s="857"/>
      <c r="EG510" s="857"/>
      <c r="EH510" s="857"/>
      <c r="EI510" s="857"/>
      <c r="EJ510" s="857"/>
      <c r="EK510" s="857"/>
      <c r="EL510" s="1119"/>
      <c r="EM510" s="857"/>
      <c r="EN510" s="857"/>
      <c r="ER510" s="1253"/>
      <c r="ES510" s="544">
        <f t="shared" ref="ES510:EU510" si="1264">IF(OR(ES406="",ES406&lt;0),0,ES406*(ES$210/ES$211)*(1000*ES$60/ES$209)/ES$7)</f>
        <v>1.8196572284061663</v>
      </c>
      <c r="ET510" s="244">
        <f t="shared" si="1264"/>
        <v>2.06368145041791</v>
      </c>
      <c r="EU510" s="244">
        <f t="shared" si="1264"/>
        <v>2.1083893671533858</v>
      </c>
      <c r="EV510" s="244"/>
      <c r="EW510" s="1131"/>
      <c r="EX510" s="66" t="s">
        <v>726</v>
      </c>
      <c r="EY510" s="244">
        <f t="shared" ref="EY510:HH510" si="1265">IF(OR(EY406="",EY406&lt;0),0,EY406*(EY$210/EY$211)*(1000*EY$60/EY$209)/EY$7)</f>
        <v>2.6522244041873116E-2</v>
      </c>
      <c r="EZ510" s="244">
        <f t="shared" si="1265"/>
        <v>2.2572623867998645E-2</v>
      </c>
      <c r="FA510" s="244">
        <f t="shared" si="1265"/>
        <v>2.5391131560273127E-2</v>
      </c>
      <c r="FB510" s="244">
        <f t="shared" si="1265"/>
        <v>2.6843747238777044E-2</v>
      </c>
      <c r="FC510" s="244">
        <f t="shared" si="1265"/>
        <v>2.9394691593150016E-2</v>
      </c>
      <c r="FD510" s="244">
        <f t="shared" si="1265"/>
        <v>4.9492309574585815E-2</v>
      </c>
      <c r="FE510" s="244">
        <f t="shared" si="1265"/>
        <v>7.7010448635242302E-3</v>
      </c>
      <c r="FF510" s="244">
        <f t="shared" si="1265"/>
        <v>6.6847068007589341E-2</v>
      </c>
      <c r="FG510" s="244">
        <f t="shared" si="1265"/>
        <v>5.5283573478225455E-2</v>
      </c>
      <c r="FH510" s="244">
        <f t="shared" si="1265"/>
        <v>4.1650138166611568E-2</v>
      </c>
      <c r="FI510" s="244">
        <f t="shared" si="1265"/>
        <v>2.4825306131616279E-2</v>
      </c>
      <c r="FJ510" s="244">
        <f t="shared" si="1265"/>
        <v>3.1744736601174134E-2</v>
      </c>
      <c r="FK510" s="244">
        <f t="shared" si="1265"/>
        <v>2.6072237420676082E-2</v>
      </c>
      <c r="FL510" s="244">
        <f t="shared" si="1265"/>
        <v>2.072357005228978E-2</v>
      </c>
      <c r="FM510" s="244">
        <f t="shared" si="1265"/>
        <v>3.4280675110782664E-2</v>
      </c>
      <c r="FN510" s="244">
        <f t="shared" si="1265"/>
        <v>2.8853615675135971E-2</v>
      </c>
      <c r="FO510" s="244">
        <f t="shared" si="1265"/>
        <v>2.9642862365692958E-2</v>
      </c>
      <c r="FP510" s="244">
        <f t="shared" ref="FP510:FQ510" si="1266">IF(OR(FP406="",FP406&lt;0),0,FP406*(FP$210/FP$211)*(1000*FP$60/FP$209)/FP$7)</f>
        <v>0</v>
      </c>
      <c r="FQ510" s="1390">
        <f t="shared" si="1266"/>
        <v>0</v>
      </c>
      <c r="FR510" s="693">
        <f t="shared" ref="FR510:GL510" si="1267">IF(OR(FR406="",FR406&lt;0),0,FR406*(FR$210/FR$211)*(1000*FR$60/FR$209)/FR$7)</f>
        <v>7.4762477321311874E-2</v>
      </c>
      <c r="FS510" s="693">
        <f t="shared" si="1267"/>
        <v>5.9302982031107218E-2</v>
      </c>
      <c r="FT510" s="693">
        <f t="shared" si="1267"/>
        <v>7.3484095983250924E-2</v>
      </c>
      <c r="FU510" s="693">
        <f t="shared" si="1267"/>
        <v>0.10187648440993542</v>
      </c>
      <c r="FV510" s="693">
        <f t="shared" si="1267"/>
        <v>0</v>
      </c>
      <c r="FW510" s="693">
        <f t="shared" si="1267"/>
        <v>1.629974955110558E-2</v>
      </c>
      <c r="FX510" s="693">
        <f t="shared" si="1267"/>
        <v>0.11998970441973229</v>
      </c>
      <c r="FY510" s="693">
        <f t="shared" si="1267"/>
        <v>5.3374510504248469E-2</v>
      </c>
      <c r="FZ510" s="693">
        <f t="shared" si="1267"/>
        <v>0</v>
      </c>
      <c r="GA510" s="693">
        <f t="shared" si="1267"/>
        <v>0</v>
      </c>
      <c r="GB510" s="693">
        <f t="shared" si="1267"/>
        <v>7.3944812965032053E-2</v>
      </c>
      <c r="GC510" s="693">
        <f t="shared" si="1267"/>
        <v>0</v>
      </c>
      <c r="GD510" s="693">
        <f t="shared" si="1267"/>
        <v>0</v>
      </c>
      <c r="GE510" s="693">
        <f t="shared" si="1267"/>
        <v>0</v>
      </c>
      <c r="GF510" s="693">
        <f t="shared" si="1267"/>
        <v>0</v>
      </c>
      <c r="GG510" s="693">
        <f t="shared" si="1267"/>
        <v>0</v>
      </c>
      <c r="GH510" s="693">
        <f t="shared" si="1267"/>
        <v>0</v>
      </c>
      <c r="GI510" s="693">
        <f t="shared" si="1267"/>
        <v>9.9100386403007557E-2</v>
      </c>
      <c r="GJ510" s="693">
        <f t="shared" si="1267"/>
        <v>3.2739325725739961E-2</v>
      </c>
      <c r="GK510" s="693">
        <f t="shared" si="1267"/>
        <v>2.5868474703796877E-2</v>
      </c>
      <c r="GL510" s="693">
        <f t="shared" si="1267"/>
        <v>3.1769074047977006E-2</v>
      </c>
      <c r="GM510" s="544">
        <f t="shared" si="1265"/>
        <v>7.52802924339749E-3</v>
      </c>
      <c r="GN510" s="244">
        <f t="shared" si="1265"/>
        <v>1.683360454322743E-2</v>
      </c>
      <c r="GO510" s="244">
        <f t="shared" si="1265"/>
        <v>6.8261439155994407E-3</v>
      </c>
      <c r="GP510" s="244">
        <f t="shared" si="1265"/>
        <v>1.0332888808441416E-2</v>
      </c>
      <c r="GQ510" s="244">
        <f t="shared" si="1265"/>
        <v>1.9327003397463929E-2</v>
      </c>
      <c r="GR510" s="244">
        <f t="shared" si="1265"/>
        <v>1.1753849978924114E-2</v>
      </c>
      <c r="GS510" s="244">
        <f t="shared" si="1265"/>
        <v>2.1096998491617527E-2</v>
      </c>
      <c r="GT510" s="244">
        <f t="shared" si="1265"/>
        <v>1.0890237300729832E-2</v>
      </c>
      <c r="GU510" s="244">
        <f t="shared" si="1265"/>
        <v>1.1481943895203817E-2</v>
      </c>
      <c r="GV510" s="244">
        <f t="shared" si="1265"/>
        <v>2.6926712640220354E-2</v>
      </c>
      <c r="GW510" s="244">
        <f t="shared" si="1265"/>
        <v>1.3896468182747311E-2</v>
      </c>
      <c r="GX510" s="244">
        <f t="shared" si="1265"/>
        <v>1.2858145020823336E-2</v>
      </c>
      <c r="GY510" s="244">
        <f t="shared" si="1265"/>
        <v>2.1945923192681044E-2</v>
      </c>
      <c r="GZ510" s="244" t="e">
        <f t="shared" si="1265"/>
        <v>#DIV/0!</v>
      </c>
      <c r="HA510" s="244">
        <f t="shared" si="1265"/>
        <v>1.4673024400118122E-2</v>
      </c>
      <c r="HB510" s="244">
        <f t="shared" si="1265"/>
        <v>1.086171593123871E-2</v>
      </c>
      <c r="HC510" s="244">
        <f t="shared" si="1265"/>
        <v>1.6981566887074289E-2</v>
      </c>
      <c r="HD510" s="244">
        <f t="shared" si="1265"/>
        <v>1.7549633329835647E-2</v>
      </c>
      <c r="HE510" s="244">
        <f t="shared" si="1265"/>
        <v>1.0593123118364564E-2</v>
      </c>
      <c r="HF510" s="244">
        <f t="shared" si="1265"/>
        <v>1.946138762973957E-2</v>
      </c>
      <c r="HG510" s="244" t="e">
        <f t="shared" si="1265"/>
        <v>#DIV/0!</v>
      </c>
      <c r="HH510" s="244" t="e">
        <f t="shared" si="1265"/>
        <v>#DIV/0!</v>
      </c>
      <c r="HI510" s="693">
        <f t="shared" si="1062"/>
        <v>0</v>
      </c>
    </row>
    <row r="511" spans="1:217" s="60" customFormat="1" x14ac:dyDescent="0.25">
      <c r="A511" s="66" t="s">
        <v>727</v>
      </c>
      <c r="B511" s="639"/>
      <c r="C511" s="939">
        <f t="shared" si="1052"/>
        <v>3.8911787551670995</v>
      </c>
      <c r="D511" s="244">
        <f t="shared" si="1206"/>
        <v>3.9602704440691507</v>
      </c>
      <c r="E511" s="244">
        <f t="shared" si="1206"/>
        <v>23.495006011680612</v>
      </c>
      <c r="F511" s="244">
        <f t="shared" si="1206"/>
        <v>7.829402667207999</v>
      </c>
      <c r="G511" s="244">
        <f t="shared" si="1206"/>
        <v>2.6795705595522308</v>
      </c>
      <c r="H511" s="244">
        <f t="shared" si="1206"/>
        <v>4.6697788818523955</v>
      </c>
      <c r="I511" s="246">
        <f t="shared" si="1206"/>
        <v>6.2258034377522433</v>
      </c>
      <c r="J511" s="246">
        <f t="shared" si="1206"/>
        <v>5.9713657395049111</v>
      </c>
      <c r="K511" s="246">
        <f t="shared" si="1206"/>
        <v>4.7828386758568753</v>
      </c>
      <c r="L511" s="246">
        <f t="shared" si="1206"/>
        <v>6.5278407321469034</v>
      </c>
      <c r="M511" s="244">
        <f t="shared" si="1206"/>
        <v>15.216415506886344</v>
      </c>
      <c r="N511" s="244">
        <f t="shared" si="1206"/>
        <v>6.3748538664853882</v>
      </c>
      <c r="O511" s="244">
        <f t="shared" si="1206"/>
        <v>7.3384576636987768</v>
      </c>
      <c r="P511" s="244">
        <f t="shared" si="1206"/>
        <v>8.4692333608527566</v>
      </c>
      <c r="Q511" s="244">
        <f t="shared" si="1206"/>
        <v>7.3596893012284417</v>
      </c>
      <c r="R511" s="244">
        <f t="shared" si="1206"/>
        <v>7.9649549139546387</v>
      </c>
      <c r="S511" s="244">
        <f t="shared" si="1217"/>
        <v>17.808583335672115</v>
      </c>
      <c r="T511" s="1071">
        <f t="shared" si="1217"/>
        <v>14.508131079479643</v>
      </c>
      <c r="U511" s="244"/>
      <c r="V511" s="244"/>
      <c r="W511" s="244"/>
      <c r="X511" s="244"/>
      <c r="Y511" s="244"/>
      <c r="AF511" s="246"/>
      <c r="AG511" s="246"/>
      <c r="AH511" s="246"/>
      <c r="AI511" s="522">
        <f t="shared" si="1218"/>
        <v>1.0331102920511934</v>
      </c>
      <c r="AJ511" s="246">
        <f t="shared" si="1218"/>
        <v>0</v>
      </c>
      <c r="AK511" s="246">
        <f t="shared" si="1218"/>
        <v>0.58911553585361742</v>
      </c>
      <c r="AL511" s="246">
        <f t="shared" si="1218"/>
        <v>1.8422060685396624</v>
      </c>
      <c r="AM511" s="246">
        <f t="shared" si="1218"/>
        <v>5.2923244468889861</v>
      </c>
      <c r="AN511" s="1073">
        <f t="shared" si="1218"/>
        <v>1.5777064256403515</v>
      </c>
      <c r="AO511" s="246"/>
      <c r="AP511" s="246"/>
      <c r="AQ511" s="246"/>
      <c r="AR511" s="246"/>
      <c r="AS511" s="246"/>
      <c r="AT511" s="522">
        <f t="shared" si="1219"/>
        <v>12.36144547613897</v>
      </c>
      <c r="AU511" s="246">
        <f t="shared" si="1219"/>
        <v>12.588436423515995</v>
      </c>
      <c r="AV511" s="246">
        <f t="shared" si="1219"/>
        <v>4.9362249600024484</v>
      </c>
      <c r="AW511" s="244">
        <f t="shared" si="1219"/>
        <v>3.9835824874508341</v>
      </c>
      <c r="AX511" s="244">
        <f t="shared" si="1219"/>
        <v>4.4455530460018942</v>
      </c>
      <c r="AY511" s="244">
        <f t="shared" si="1219"/>
        <v>5.1890619687607655</v>
      </c>
      <c r="AZ511" s="244">
        <f t="shared" si="1219"/>
        <v>4.5621781613223131</v>
      </c>
      <c r="BA511" s="244">
        <f t="shared" si="1219"/>
        <v>10.888305591462446</v>
      </c>
      <c r="BB511" s="1071">
        <f t="shared" si="1219"/>
        <v>4.018971725383004</v>
      </c>
      <c r="BC511" s="244"/>
      <c r="BD511" s="244"/>
      <c r="BE511" s="244"/>
      <c r="BF511" s="244"/>
      <c r="BG511" s="244"/>
      <c r="BH511" s="257">
        <f t="shared" si="1220"/>
        <v>3.3177715260707501</v>
      </c>
      <c r="BI511" s="230">
        <f t="shared" si="1220"/>
        <v>8.6128740125765173</v>
      </c>
      <c r="BJ511" s="230">
        <f t="shared" si="1220"/>
        <v>5.6177417943664398</v>
      </c>
      <c r="BK511" s="230">
        <f t="shared" si="1220"/>
        <v>6.2437394461736995</v>
      </c>
      <c r="BL511" s="244">
        <f t="shared" si="1220"/>
        <v>6.1992219373076889</v>
      </c>
      <c r="BM511" s="230">
        <f t="shared" si="1220"/>
        <v>5.2167305603977683</v>
      </c>
      <c r="BN511" s="1225">
        <f t="shared" si="1220"/>
        <v>12.58269828296693</v>
      </c>
      <c r="BO511" s="857"/>
      <c r="BP511" s="857"/>
      <c r="BQ511" s="857"/>
      <c r="BR511" s="857"/>
      <c r="BS511" s="1172"/>
      <c r="BT511" s="857"/>
      <c r="BU511" s="857"/>
      <c r="BV511" s="857"/>
      <c r="BW511" s="857"/>
      <c r="BX511" s="857"/>
      <c r="BY511" s="939">
        <f t="shared" si="1221"/>
        <v>8.4014276125204539</v>
      </c>
      <c r="BZ511" s="244">
        <f t="shared" si="1221"/>
        <v>8.793424969951527</v>
      </c>
      <c r="CA511" s="244">
        <f t="shared" si="1221"/>
        <v>12.854428520464204</v>
      </c>
      <c r="CB511" s="244">
        <f t="shared" si="1221"/>
        <v>5.1439009137424465</v>
      </c>
      <c r="CC511" s="1071">
        <f t="shared" si="1221"/>
        <v>3.6854374359705364</v>
      </c>
      <c r="CD511" s="244"/>
      <c r="CE511" s="244"/>
      <c r="CF511" s="244"/>
      <c r="CG511" s="244"/>
      <c r="CH511" s="244"/>
      <c r="CI511" s="244"/>
      <c r="CJ511" s="244"/>
      <c r="CK511" s="544">
        <f t="shared" si="1222"/>
        <v>0</v>
      </c>
      <c r="CL511" s="244">
        <f t="shared" si="1222"/>
        <v>0</v>
      </c>
      <c r="CM511" s="244">
        <f t="shared" si="1222"/>
        <v>1.0902173322255955</v>
      </c>
      <c r="CN511" s="244">
        <f t="shared" si="1222"/>
        <v>0</v>
      </c>
      <c r="CO511" s="1071">
        <f t="shared" si="1222"/>
        <v>0</v>
      </c>
      <c r="CP511" s="244"/>
      <c r="CQ511" s="244"/>
      <c r="CR511" s="244"/>
      <c r="CS511" s="244"/>
      <c r="CT511" s="244"/>
      <c r="CU511" s="544">
        <f t="shared" si="1063"/>
        <v>0</v>
      </c>
      <c r="CV511" s="244">
        <f t="shared" si="1063"/>
        <v>0</v>
      </c>
      <c r="CW511" s="244">
        <f t="shared" si="1063"/>
        <v>0</v>
      </c>
      <c r="CX511" s="1071">
        <f t="shared" si="1063"/>
        <v>0</v>
      </c>
      <c r="DD511" s="978"/>
      <c r="DE511" s="870"/>
      <c r="DF511" s="870"/>
      <c r="DG511" s="870"/>
      <c r="DH511" s="870"/>
      <c r="DI511" s="870"/>
      <c r="DJ511" s="870"/>
      <c r="DK511" s="870"/>
      <c r="DL511" s="1119"/>
      <c r="DM511" s="857"/>
      <c r="DN511" s="857"/>
      <c r="DO511" s="857"/>
      <c r="DP511" s="857"/>
      <c r="DQ511" s="857"/>
      <c r="DR511" s="1005"/>
      <c r="DS511" s="857"/>
      <c r="DT511" s="857"/>
      <c r="DU511" s="857"/>
      <c r="DV511" s="857"/>
      <c r="DW511" s="857"/>
      <c r="DX511" s="1119"/>
      <c r="DY511" s="857"/>
      <c r="DZ511" s="857"/>
      <c r="EA511" s="857"/>
      <c r="EB511" s="857"/>
      <c r="EC511" s="857"/>
      <c r="ED511" s="544">
        <f t="shared" ref="ED511" si="1268">IF(OR(ED407="",ED407&lt;0),0,ED407*(ED$210/ED$211)*(1000*ED$60/ED$209)/ED$7)</f>
        <v>5.4232669595592036</v>
      </c>
      <c r="EE511" s="857"/>
      <c r="EF511" s="857"/>
      <c r="EG511" s="857"/>
      <c r="EH511" s="857"/>
      <c r="EI511" s="857"/>
      <c r="EJ511" s="857"/>
      <c r="EK511" s="857"/>
      <c r="EL511" s="1119"/>
      <c r="EM511" s="857"/>
      <c r="EN511" s="857"/>
      <c r="ER511" s="1253"/>
      <c r="ES511" s="544">
        <f t="shared" ref="ES511:EU511" si="1269">IF(OR(ES407="",ES407&lt;0),0,ES407*(ES$210/ES$211)*(1000*ES$60/ES$209)/ES$7)</f>
        <v>0</v>
      </c>
      <c r="ET511" s="244">
        <f t="shared" si="1269"/>
        <v>0</v>
      </c>
      <c r="EU511" s="244">
        <f t="shared" si="1269"/>
        <v>0</v>
      </c>
      <c r="EV511" s="244"/>
      <c r="EW511" s="1131"/>
      <c r="EX511" s="66" t="s">
        <v>727</v>
      </c>
      <c r="EY511" s="244">
        <f t="shared" ref="EY511:HH511" si="1270">IF(OR(EY407="",EY407&lt;0),0,EY407*(EY$210/EY$211)*(1000*EY$60/EY$209)/EY$7)</f>
        <v>1.3489031389179083E-2</v>
      </c>
      <c r="EZ511" s="244">
        <f t="shared" si="1270"/>
        <v>1.7225516363205982E-2</v>
      </c>
      <c r="FA511" s="244">
        <f t="shared" si="1270"/>
        <v>1.6717622153918338E-2</v>
      </c>
      <c r="FB511" s="244">
        <f t="shared" si="1270"/>
        <v>1.7415993332143821E-2</v>
      </c>
      <c r="FC511" s="244">
        <f t="shared" si="1270"/>
        <v>1.5801145232438009E-2</v>
      </c>
      <c r="FD511" s="244">
        <f t="shared" si="1270"/>
        <v>3.1244316057627661E-2</v>
      </c>
      <c r="FE511" s="244">
        <f t="shared" si="1270"/>
        <v>4.3789732260858501E-3</v>
      </c>
      <c r="FF511" s="244">
        <f t="shared" si="1270"/>
        <v>3.6851410400685757E-2</v>
      </c>
      <c r="FG511" s="244">
        <f t="shared" si="1270"/>
        <v>2.8854259378045293E-2</v>
      </c>
      <c r="FH511" s="244">
        <f t="shared" si="1270"/>
        <v>3.0490574597210014E-2</v>
      </c>
      <c r="FI511" s="244">
        <f t="shared" si="1270"/>
        <v>1.6901277446719529E-2</v>
      </c>
      <c r="FJ511" s="244">
        <f t="shared" si="1270"/>
        <v>2.3535217136781673E-2</v>
      </c>
      <c r="FK511" s="244">
        <f t="shared" si="1270"/>
        <v>1.7184721195255027E-2</v>
      </c>
      <c r="FL511" s="244">
        <f t="shared" si="1270"/>
        <v>1.3844881358803096E-2</v>
      </c>
      <c r="FM511" s="244">
        <f t="shared" si="1270"/>
        <v>2.6724369777056507E-2</v>
      </c>
      <c r="FN511" s="244">
        <f t="shared" si="1270"/>
        <v>1.7228297577741195E-2</v>
      </c>
      <c r="FO511" s="244">
        <f t="shared" si="1270"/>
        <v>1.9439660984422902E-2</v>
      </c>
      <c r="FP511" s="244">
        <f t="shared" ref="FP511:FQ511" si="1271">IF(OR(FP407="",FP407&lt;0),0,FP407*(FP$210/FP$211)*(1000*FP$60/FP$209)/FP$7)</f>
        <v>0</v>
      </c>
      <c r="FQ511" s="1390">
        <f t="shared" si="1271"/>
        <v>0</v>
      </c>
      <c r="FR511" s="693">
        <f t="shared" ref="FR511:GL511" si="1272">IF(OR(FR407="",FR407&lt;0),0,FR407*(FR$210/FR$211)*(1000*FR$60/FR$209)/FR$7)</f>
        <v>3.1882564939204459E-2</v>
      </c>
      <c r="FS511" s="693">
        <f t="shared" si="1272"/>
        <v>2.2481106858006302E-2</v>
      </c>
      <c r="FT511" s="693">
        <f t="shared" si="1272"/>
        <v>2.6817173090145224E-2</v>
      </c>
      <c r="FU511" s="693">
        <f t="shared" si="1272"/>
        <v>3.8179145498232946E-2</v>
      </c>
      <c r="FV511" s="693">
        <f t="shared" si="1272"/>
        <v>0</v>
      </c>
      <c r="FW511" s="693">
        <f t="shared" si="1272"/>
        <v>6.2109034194698194E-3</v>
      </c>
      <c r="FX511" s="693">
        <f t="shared" si="1272"/>
        <v>5.0215156245909963E-2</v>
      </c>
      <c r="FY511" s="693">
        <f t="shared" si="1272"/>
        <v>2.7397011181192955E-2</v>
      </c>
      <c r="FZ511" s="693">
        <f t="shared" si="1272"/>
        <v>0</v>
      </c>
      <c r="GA511" s="693">
        <f t="shared" si="1272"/>
        <v>0</v>
      </c>
      <c r="GB511" s="693">
        <f t="shared" si="1272"/>
        <v>3.0198048851410749E-2</v>
      </c>
      <c r="GC511" s="693">
        <f t="shared" si="1272"/>
        <v>0</v>
      </c>
      <c r="GD511" s="693">
        <f t="shared" si="1272"/>
        <v>0</v>
      </c>
      <c r="GE511" s="693">
        <f t="shared" si="1272"/>
        <v>0</v>
      </c>
      <c r="GF511" s="693">
        <f t="shared" si="1272"/>
        <v>0</v>
      </c>
      <c r="GG511" s="693">
        <f t="shared" si="1272"/>
        <v>0</v>
      </c>
      <c r="GH511" s="693">
        <f t="shared" si="1272"/>
        <v>0</v>
      </c>
      <c r="GI511" s="693">
        <f t="shared" si="1272"/>
        <v>4.7152013044514308E-2</v>
      </c>
      <c r="GJ511" s="693">
        <f t="shared" si="1272"/>
        <v>1.3142944466215462E-2</v>
      </c>
      <c r="GK511" s="693">
        <f t="shared" si="1272"/>
        <v>1.1414406734941113E-2</v>
      </c>
      <c r="GL511" s="693">
        <f t="shared" si="1272"/>
        <v>1.4410231781372894E-2</v>
      </c>
      <c r="GM511" s="544">
        <f t="shared" si="1270"/>
        <v>2.2538141905312911E-3</v>
      </c>
      <c r="GN511" s="244">
        <f t="shared" si="1270"/>
        <v>8.2617053945147692E-3</v>
      </c>
      <c r="GO511" s="244">
        <f t="shared" si="1270"/>
        <v>1.9390965625732165E-3</v>
      </c>
      <c r="GP511" s="244">
        <f t="shared" si="1270"/>
        <v>2.7481673340141424E-3</v>
      </c>
      <c r="GQ511" s="244">
        <f t="shared" si="1270"/>
        <v>4.8852855200897227E-3</v>
      </c>
      <c r="GR511" s="244">
        <f t="shared" si="1270"/>
        <v>2.3454498847841126E-3</v>
      </c>
      <c r="GS511" s="244">
        <f t="shared" si="1270"/>
        <v>5.0202318886466068E-3</v>
      </c>
      <c r="GT511" s="244">
        <f t="shared" si="1270"/>
        <v>3.3731518054504841E-3</v>
      </c>
      <c r="GU511" s="244">
        <f t="shared" si="1270"/>
        <v>3.3090978314250681E-3</v>
      </c>
      <c r="GV511" s="244">
        <f t="shared" si="1270"/>
        <v>8.0265003213576356E-3</v>
      </c>
      <c r="GW511" s="244">
        <f t="shared" si="1270"/>
        <v>4.5782258377547206E-3</v>
      </c>
      <c r="GX511" s="244">
        <f t="shared" si="1270"/>
        <v>4.5730495002826903E-3</v>
      </c>
      <c r="GY511" s="244">
        <f t="shared" si="1270"/>
        <v>6.1166579857633782E-3</v>
      </c>
      <c r="GZ511" s="244" t="e">
        <f t="shared" si="1270"/>
        <v>#DIV/0!</v>
      </c>
      <c r="HA511" s="244">
        <f t="shared" si="1270"/>
        <v>3.3917858660046114E-3</v>
      </c>
      <c r="HB511" s="244">
        <f t="shared" si="1270"/>
        <v>3.2747698343906753E-3</v>
      </c>
      <c r="HC511" s="244">
        <f t="shared" si="1270"/>
        <v>4.6207419657895094E-3</v>
      </c>
      <c r="HD511" s="244">
        <f t="shared" si="1270"/>
        <v>5.0604622619270954E-3</v>
      </c>
      <c r="HE511" s="244">
        <f t="shared" si="1270"/>
        <v>3.1876148265936929E-3</v>
      </c>
      <c r="HF511" s="244">
        <f t="shared" si="1270"/>
        <v>5.9083785810568014E-3</v>
      </c>
      <c r="HG511" s="244" t="e">
        <f t="shared" si="1270"/>
        <v>#DIV/0!</v>
      </c>
      <c r="HH511" s="244" t="e">
        <f t="shared" si="1270"/>
        <v>#DIV/0!</v>
      </c>
      <c r="HI511" s="693">
        <f t="shared" si="1062"/>
        <v>0</v>
      </c>
    </row>
    <row r="512" spans="1:217" s="60" customFormat="1" x14ac:dyDescent="0.25">
      <c r="A512" s="197"/>
      <c r="B512" s="639"/>
      <c r="C512" s="939">
        <f t="shared" si="1052"/>
        <v>0</v>
      </c>
      <c r="D512" s="244">
        <f t="shared" si="1206"/>
        <v>0</v>
      </c>
      <c r="E512" s="244">
        <f t="shared" si="1206"/>
        <v>0</v>
      </c>
      <c r="F512" s="244">
        <f t="shared" si="1206"/>
        <v>0</v>
      </c>
      <c r="G512" s="244">
        <f t="shared" si="1206"/>
        <v>0</v>
      </c>
      <c r="H512" s="244">
        <f t="shared" si="1206"/>
        <v>0</v>
      </c>
      <c r="I512" s="246">
        <f t="shared" si="1206"/>
        <v>0</v>
      </c>
      <c r="J512" s="246">
        <f t="shared" si="1206"/>
        <v>0</v>
      </c>
      <c r="K512" s="246">
        <f t="shared" si="1206"/>
        <v>0</v>
      </c>
      <c r="L512" s="246">
        <f t="shared" si="1206"/>
        <v>0</v>
      </c>
      <c r="M512" s="244">
        <f t="shared" si="1206"/>
        <v>0</v>
      </c>
      <c r="N512" s="244">
        <f t="shared" si="1206"/>
        <v>0</v>
      </c>
      <c r="O512" s="244">
        <f t="shared" si="1206"/>
        <v>0</v>
      </c>
      <c r="P512" s="244">
        <f t="shared" si="1206"/>
        <v>0</v>
      </c>
      <c r="Q512" s="244">
        <f t="shared" si="1206"/>
        <v>0</v>
      </c>
      <c r="R512" s="244">
        <f t="shared" si="1206"/>
        <v>0</v>
      </c>
      <c r="S512" s="244">
        <f t="shared" si="1217"/>
        <v>0</v>
      </c>
      <c r="T512" s="1071">
        <f t="shared" si="1217"/>
        <v>0</v>
      </c>
      <c r="U512" s="244"/>
      <c r="V512" s="244"/>
      <c r="W512" s="244"/>
      <c r="X512" s="244"/>
      <c r="Y512" s="244"/>
      <c r="AF512" s="246"/>
      <c r="AG512" s="246"/>
      <c r="AH512" s="246"/>
      <c r="AI512" s="522">
        <f t="shared" si="1218"/>
        <v>0</v>
      </c>
      <c r="AJ512" s="246">
        <f t="shared" si="1218"/>
        <v>0</v>
      </c>
      <c r="AK512" s="246">
        <f t="shared" si="1218"/>
        <v>0</v>
      </c>
      <c r="AL512" s="246">
        <f t="shared" si="1218"/>
        <v>0</v>
      </c>
      <c r="AM512" s="246">
        <f t="shared" si="1218"/>
        <v>0</v>
      </c>
      <c r="AN512" s="1073">
        <f t="shared" si="1218"/>
        <v>0</v>
      </c>
      <c r="AO512" s="246"/>
      <c r="AP512" s="246"/>
      <c r="AQ512" s="246"/>
      <c r="AR512" s="246"/>
      <c r="AS512" s="246"/>
      <c r="AT512" s="522">
        <f t="shared" si="1219"/>
        <v>0</v>
      </c>
      <c r="AU512" s="246">
        <f t="shared" si="1219"/>
        <v>0</v>
      </c>
      <c r="AV512" s="246">
        <f t="shared" si="1219"/>
        <v>0</v>
      </c>
      <c r="AW512" s="244">
        <f t="shared" si="1219"/>
        <v>0</v>
      </c>
      <c r="AX512" s="244">
        <f t="shared" si="1219"/>
        <v>0</v>
      </c>
      <c r="AY512" s="244">
        <f t="shared" si="1219"/>
        <v>0</v>
      </c>
      <c r="AZ512" s="244">
        <f t="shared" si="1219"/>
        <v>0</v>
      </c>
      <c r="BA512" s="244">
        <f t="shared" si="1219"/>
        <v>0</v>
      </c>
      <c r="BB512" s="1071">
        <f t="shared" si="1219"/>
        <v>0</v>
      </c>
      <c r="BC512" s="244"/>
      <c r="BD512" s="244"/>
      <c r="BE512" s="244"/>
      <c r="BF512" s="244"/>
      <c r="BG512" s="244"/>
      <c r="BH512" s="257">
        <f t="shared" si="1220"/>
        <v>0</v>
      </c>
      <c r="BI512" s="230">
        <f t="shared" si="1220"/>
        <v>0</v>
      </c>
      <c r="BJ512" s="230">
        <f t="shared" si="1220"/>
        <v>0</v>
      </c>
      <c r="BK512" s="230">
        <f t="shared" si="1220"/>
        <v>0</v>
      </c>
      <c r="BL512" s="244">
        <f t="shared" si="1220"/>
        <v>0</v>
      </c>
      <c r="BM512" s="230">
        <f t="shared" si="1220"/>
        <v>0</v>
      </c>
      <c r="BN512" s="1225">
        <f t="shared" si="1220"/>
        <v>0</v>
      </c>
      <c r="BO512" s="857"/>
      <c r="BP512" s="857"/>
      <c r="BQ512" s="857"/>
      <c r="BR512" s="857"/>
      <c r="BS512" s="1172"/>
      <c r="BT512" s="857"/>
      <c r="BU512" s="857"/>
      <c r="BV512" s="857"/>
      <c r="BW512" s="857"/>
      <c r="BX512" s="857"/>
      <c r="BY512" s="939">
        <f t="shared" si="1221"/>
        <v>0</v>
      </c>
      <c r="BZ512" s="244">
        <f t="shared" si="1221"/>
        <v>0</v>
      </c>
      <c r="CA512" s="244">
        <f t="shared" si="1221"/>
        <v>0</v>
      </c>
      <c r="CB512" s="244">
        <f t="shared" si="1221"/>
        <v>0</v>
      </c>
      <c r="CC512" s="1071">
        <f t="shared" si="1221"/>
        <v>0</v>
      </c>
      <c r="CD512" s="244"/>
      <c r="CE512" s="244"/>
      <c r="CF512" s="244"/>
      <c r="CG512" s="244"/>
      <c r="CH512" s="244"/>
      <c r="CI512" s="244"/>
      <c r="CJ512" s="244"/>
      <c r="CK512" s="544">
        <f t="shared" si="1222"/>
        <v>0</v>
      </c>
      <c r="CL512" s="244">
        <f t="shared" si="1222"/>
        <v>0</v>
      </c>
      <c r="CM512" s="244">
        <f t="shared" si="1222"/>
        <v>0</v>
      </c>
      <c r="CN512" s="244">
        <f t="shared" si="1222"/>
        <v>0</v>
      </c>
      <c r="CO512" s="1071">
        <f t="shared" si="1222"/>
        <v>0</v>
      </c>
      <c r="CP512" s="244"/>
      <c r="CQ512" s="244"/>
      <c r="CR512" s="244"/>
      <c r="CS512" s="244"/>
      <c r="CT512" s="244"/>
      <c r="CU512" s="544">
        <f t="shared" si="1063"/>
        <v>0</v>
      </c>
      <c r="CV512" s="244">
        <f t="shared" si="1063"/>
        <v>0</v>
      </c>
      <c r="CW512" s="244">
        <f t="shared" si="1063"/>
        <v>0</v>
      </c>
      <c r="CX512" s="1071">
        <f t="shared" si="1063"/>
        <v>0</v>
      </c>
      <c r="DD512" s="978"/>
      <c r="DE512" s="870"/>
      <c r="DF512" s="870"/>
      <c r="DG512" s="870"/>
      <c r="DH512" s="870"/>
      <c r="DI512" s="870"/>
      <c r="DJ512" s="870"/>
      <c r="DK512" s="870"/>
      <c r="DL512" s="1119"/>
      <c r="DM512" s="857"/>
      <c r="DN512" s="857"/>
      <c r="DO512" s="857"/>
      <c r="DP512" s="857"/>
      <c r="DQ512" s="857"/>
      <c r="DR512" s="1005"/>
      <c r="DS512" s="857"/>
      <c r="DT512" s="857"/>
      <c r="DU512" s="857"/>
      <c r="DV512" s="857"/>
      <c r="DW512" s="857"/>
      <c r="DX512" s="1119"/>
      <c r="DY512" s="857"/>
      <c r="DZ512" s="857"/>
      <c r="EA512" s="857"/>
      <c r="EB512" s="857"/>
      <c r="EC512" s="857"/>
      <c r="ED512" s="544">
        <f t="shared" ref="ED512" si="1273">IF(OR(ED408="",ED408&lt;0),0,ED408*(ED$210/ED$211)*(1000*ED$60/ED$209)/ED$7)</f>
        <v>0</v>
      </c>
      <c r="EE512" s="857"/>
      <c r="EF512" s="857"/>
      <c r="EG512" s="857"/>
      <c r="EH512" s="857"/>
      <c r="EI512" s="857"/>
      <c r="EJ512" s="857"/>
      <c r="EK512" s="857"/>
      <c r="EL512" s="1119"/>
      <c r="EM512" s="857"/>
      <c r="EN512" s="857"/>
      <c r="ER512" s="1253"/>
      <c r="ES512" s="544">
        <f t="shared" ref="ES512:EU512" si="1274">IF(OR(ES408="",ES408&lt;0),0,ES408*(ES$210/ES$211)*(1000*ES$60/ES$209)/ES$7)</f>
        <v>0</v>
      </c>
      <c r="ET512" s="244">
        <f t="shared" si="1274"/>
        <v>0</v>
      </c>
      <c r="EU512" s="244">
        <f t="shared" si="1274"/>
        <v>0</v>
      </c>
      <c r="EV512" s="244"/>
      <c r="EW512" s="1131"/>
      <c r="EX512" s="197"/>
      <c r="EY512" s="244">
        <f t="shared" ref="EY512:HH512" si="1275">IF(OR(EY408="",EY408&lt;0),0,EY408*(EY$210/EY$211)*(1000*EY$60/EY$209)/EY$7)</f>
        <v>0</v>
      </c>
      <c r="EZ512" s="244">
        <f t="shared" si="1275"/>
        <v>0</v>
      </c>
      <c r="FA512" s="244">
        <f t="shared" si="1275"/>
        <v>0</v>
      </c>
      <c r="FB512" s="244">
        <f t="shared" si="1275"/>
        <v>0</v>
      </c>
      <c r="FC512" s="244">
        <f t="shared" si="1275"/>
        <v>0</v>
      </c>
      <c r="FD512" s="244">
        <f t="shared" si="1275"/>
        <v>0</v>
      </c>
      <c r="FE512" s="244">
        <f t="shared" si="1275"/>
        <v>0</v>
      </c>
      <c r="FF512" s="244">
        <f t="shared" si="1275"/>
        <v>0</v>
      </c>
      <c r="FG512" s="244">
        <f t="shared" si="1275"/>
        <v>0</v>
      </c>
      <c r="FH512" s="244">
        <f t="shared" si="1275"/>
        <v>0</v>
      </c>
      <c r="FI512" s="244">
        <f t="shared" si="1275"/>
        <v>0</v>
      </c>
      <c r="FJ512" s="244">
        <f t="shared" si="1275"/>
        <v>0</v>
      </c>
      <c r="FK512" s="244">
        <f t="shared" si="1275"/>
        <v>0</v>
      </c>
      <c r="FL512" s="244">
        <f t="shared" si="1275"/>
        <v>0</v>
      </c>
      <c r="FM512" s="244">
        <f t="shared" si="1275"/>
        <v>0</v>
      </c>
      <c r="FN512" s="244">
        <f t="shared" si="1275"/>
        <v>0</v>
      </c>
      <c r="FO512" s="244">
        <f t="shared" si="1275"/>
        <v>0</v>
      </c>
      <c r="FP512" s="244">
        <f t="shared" ref="FP512:FQ512" si="1276">IF(OR(FP408="",FP408&lt;0),0,FP408*(FP$210/FP$211)*(1000*FP$60/FP$209)/FP$7)</f>
        <v>0</v>
      </c>
      <c r="FQ512" s="1390">
        <f t="shared" si="1276"/>
        <v>0</v>
      </c>
      <c r="FR512" s="693">
        <f t="shared" ref="FR512:GL512" si="1277">IF(OR(FR408="",FR408&lt;0),0,FR408*(FR$210/FR$211)*(1000*FR$60/FR$209)/FR$7)</f>
        <v>0</v>
      </c>
      <c r="FS512" s="693">
        <f t="shared" si="1277"/>
        <v>0</v>
      </c>
      <c r="FT512" s="693">
        <f t="shared" si="1277"/>
        <v>0</v>
      </c>
      <c r="FU512" s="693">
        <f t="shared" si="1277"/>
        <v>0</v>
      </c>
      <c r="FV512" s="693">
        <f t="shared" si="1277"/>
        <v>0</v>
      </c>
      <c r="FW512" s="693">
        <f t="shared" si="1277"/>
        <v>0</v>
      </c>
      <c r="FX512" s="693">
        <f t="shared" si="1277"/>
        <v>0</v>
      </c>
      <c r="FY512" s="693">
        <f t="shared" si="1277"/>
        <v>0</v>
      </c>
      <c r="FZ512" s="693">
        <f t="shared" si="1277"/>
        <v>0</v>
      </c>
      <c r="GA512" s="693">
        <f t="shared" si="1277"/>
        <v>0</v>
      </c>
      <c r="GB512" s="693">
        <f t="shared" si="1277"/>
        <v>0</v>
      </c>
      <c r="GC512" s="693">
        <f t="shared" si="1277"/>
        <v>0</v>
      </c>
      <c r="GD512" s="693">
        <f t="shared" si="1277"/>
        <v>0</v>
      </c>
      <c r="GE512" s="693">
        <f t="shared" si="1277"/>
        <v>0</v>
      </c>
      <c r="GF512" s="693">
        <f t="shared" si="1277"/>
        <v>0</v>
      </c>
      <c r="GG512" s="693">
        <f t="shared" si="1277"/>
        <v>0</v>
      </c>
      <c r="GH512" s="693">
        <f t="shared" si="1277"/>
        <v>0</v>
      </c>
      <c r="GI512" s="693">
        <f t="shared" si="1277"/>
        <v>0</v>
      </c>
      <c r="GJ512" s="693">
        <f t="shared" si="1277"/>
        <v>0</v>
      </c>
      <c r="GK512" s="693">
        <f t="shared" si="1277"/>
        <v>0</v>
      </c>
      <c r="GL512" s="693">
        <f t="shared" si="1277"/>
        <v>0</v>
      </c>
      <c r="GM512" s="544">
        <f t="shared" si="1275"/>
        <v>0</v>
      </c>
      <c r="GN512" s="244">
        <f t="shared" si="1275"/>
        <v>0</v>
      </c>
      <c r="GO512" s="244">
        <f t="shared" si="1275"/>
        <v>0</v>
      </c>
      <c r="GP512" s="244">
        <f t="shared" si="1275"/>
        <v>0</v>
      </c>
      <c r="GQ512" s="244">
        <f t="shared" si="1275"/>
        <v>0</v>
      </c>
      <c r="GR512" s="244">
        <f t="shared" si="1275"/>
        <v>0</v>
      </c>
      <c r="GS512" s="244">
        <f t="shared" si="1275"/>
        <v>0</v>
      </c>
      <c r="GT512" s="244">
        <f t="shared" si="1275"/>
        <v>0</v>
      </c>
      <c r="GU512" s="244">
        <f t="shared" si="1275"/>
        <v>0</v>
      </c>
      <c r="GV512" s="244">
        <f t="shared" si="1275"/>
        <v>0</v>
      </c>
      <c r="GW512" s="244">
        <f t="shared" si="1275"/>
        <v>0</v>
      </c>
      <c r="GX512" s="244">
        <f t="shared" si="1275"/>
        <v>0</v>
      </c>
      <c r="GY512" s="244">
        <f t="shared" si="1275"/>
        <v>0</v>
      </c>
      <c r="GZ512" s="244">
        <f t="shared" si="1275"/>
        <v>0</v>
      </c>
      <c r="HA512" s="244">
        <f t="shared" si="1275"/>
        <v>0</v>
      </c>
      <c r="HB512" s="244">
        <f t="shared" si="1275"/>
        <v>0</v>
      </c>
      <c r="HC512" s="244">
        <f t="shared" si="1275"/>
        <v>0</v>
      </c>
      <c r="HD512" s="244">
        <f t="shared" si="1275"/>
        <v>0</v>
      </c>
      <c r="HE512" s="244">
        <f t="shared" si="1275"/>
        <v>0</v>
      </c>
      <c r="HF512" s="244">
        <f t="shared" si="1275"/>
        <v>0</v>
      </c>
      <c r="HG512" s="244">
        <f t="shared" si="1275"/>
        <v>0</v>
      </c>
      <c r="HH512" s="244">
        <f t="shared" si="1275"/>
        <v>0</v>
      </c>
      <c r="HI512" s="693">
        <f t="shared" si="1062"/>
        <v>0</v>
      </c>
    </row>
    <row r="513" spans="1:217" s="60" customFormat="1" x14ac:dyDescent="0.25">
      <c r="A513" s="197" t="s">
        <v>728</v>
      </c>
      <c r="B513" s="639"/>
      <c r="C513" s="939">
        <f t="shared" si="1052"/>
        <v>0</v>
      </c>
      <c r="D513" s="244">
        <f t="shared" si="1206"/>
        <v>0</v>
      </c>
      <c r="E513" s="244">
        <f t="shared" si="1206"/>
        <v>0</v>
      </c>
      <c r="F513" s="244">
        <f t="shared" si="1206"/>
        <v>0</v>
      </c>
      <c r="G513" s="244">
        <f t="shared" si="1206"/>
        <v>0</v>
      </c>
      <c r="H513" s="244">
        <f t="shared" si="1206"/>
        <v>0</v>
      </c>
      <c r="I513" s="246">
        <f t="shared" si="1206"/>
        <v>0</v>
      </c>
      <c r="J513" s="246">
        <f t="shared" si="1206"/>
        <v>0</v>
      </c>
      <c r="K513" s="246">
        <f t="shared" si="1206"/>
        <v>0</v>
      </c>
      <c r="L513" s="246">
        <f t="shared" si="1206"/>
        <v>0</v>
      </c>
      <c r="M513" s="244">
        <f t="shared" si="1206"/>
        <v>0</v>
      </c>
      <c r="N513" s="244">
        <f t="shared" si="1206"/>
        <v>0</v>
      </c>
      <c r="O513" s="244">
        <f t="shared" si="1206"/>
        <v>0</v>
      </c>
      <c r="P513" s="244">
        <f t="shared" si="1206"/>
        <v>0</v>
      </c>
      <c r="Q513" s="244">
        <f t="shared" si="1206"/>
        <v>0</v>
      </c>
      <c r="R513" s="244">
        <f t="shared" si="1206"/>
        <v>0</v>
      </c>
      <c r="S513" s="244">
        <f t="shared" si="1217"/>
        <v>0</v>
      </c>
      <c r="T513" s="1071">
        <f t="shared" si="1217"/>
        <v>0</v>
      </c>
      <c r="U513" s="244"/>
      <c r="V513" s="244"/>
      <c r="W513" s="244"/>
      <c r="X513" s="244"/>
      <c r="Y513" s="244"/>
      <c r="AF513" s="246"/>
      <c r="AG513" s="246"/>
      <c r="AH513" s="246"/>
      <c r="AI513" s="522">
        <f t="shared" si="1218"/>
        <v>0</v>
      </c>
      <c r="AJ513" s="246">
        <f t="shared" si="1218"/>
        <v>0</v>
      </c>
      <c r="AK513" s="246">
        <f t="shared" si="1218"/>
        <v>0</v>
      </c>
      <c r="AL513" s="246">
        <f t="shared" si="1218"/>
        <v>0</v>
      </c>
      <c r="AM513" s="246">
        <f t="shared" si="1218"/>
        <v>0</v>
      </c>
      <c r="AN513" s="1073">
        <f t="shared" si="1218"/>
        <v>0</v>
      </c>
      <c r="AO513" s="246"/>
      <c r="AP513" s="246"/>
      <c r="AQ513" s="246"/>
      <c r="AR513" s="246"/>
      <c r="AS513" s="246"/>
      <c r="AT513" s="522">
        <f t="shared" si="1219"/>
        <v>0</v>
      </c>
      <c r="AU513" s="246">
        <f t="shared" si="1219"/>
        <v>0</v>
      </c>
      <c r="AV513" s="246">
        <f t="shared" si="1219"/>
        <v>0</v>
      </c>
      <c r="AW513" s="244">
        <f t="shared" si="1219"/>
        <v>0</v>
      </c>
      <c r="AX513" s="244">
        <f t="shared" si="1219"/>
        <v>0</v>
      </c>
      <c r="AY513" s="244">
        <f t="shared" si="1219"/>
        <v>0</v>
      </c>
      <c r="AZ513" s="244">
        <f t="shared" si="1219"/>
        <v>0</v>
      </c>
      <c r="BA513" s="244">
        <f t="shared" si="1219"/>
        <v>0</v>
      </c>
      <c r="BB513" s="1071">
        <f t="shared" si="1219"/>
        <v>0</v>
      </c>
      <c r="BC513" s="244"/>
      <c r="BD513" s="244"/>
      <c r="BE513" s="244"/>
      <c r="BF513" s="244"/>
      <c r="BG513" s="244"/>
      <c r="BH513" s="257">
        <f t="shared" si="1220"/>
        <v>0</v>
      </c>
      <c r="BI513" s="230">
        <f t="shared" si="1220"/>
        <v>0</v>
      </c>
      <c r="BJ513" s="230">
        <f t="shared" si="1220"/>
        <v>0</v>
      </c>
      <c r="BK513" s="230">
        <f t="shared" si="1220"/>
        <v>0</v>
      </c>
      <c r="BL513" s="244">
        <f t="shared" si="1220"/>
        <v>0</v>
      </c>
      <c r="BM513" s="230">
        <f t="shared" si="1220"/>
        <v>0</v>
      </c>
      <c r="BN513" s="1225">
        <f t="shared" si="1220"/>
        <v>0</v>
      </c>
      <c r="BO513" s="857"/>
      <c r="BP513" s="857"/>
      <c r="BQ513" s="857"/>
      <c r="BR513" s="857"/>
      <c r="BS513" s="1172"/>
      <c r="BT513" s="857"/>
      <c r="BU513" s="857"/>
      <c r="BV513" s="857"/>
      <c r="BW513" s="857"/>
      <c r="BX513" s="857"/>
      <c r="BY513" s="939">
        <f t="shared" si="1221"/>
        <v>0</v>
      </c>
      <c r="BZ513" s="244">
        <f t="shared" si="1221"/>
        <v>0</v>
      </c>
      <c r="CA513" s="244">
        <f t="shared" si="1221"/>
        <v>0</v>
      </c>
      <c r="CB513" s="244">
        <f t="shared" si="1221"/>
        <v>0</v>
      </c>
      <c r="CC513" s="1071">
        <f t="shared" si="1221"/>
        <v>0</v>
      </c>
      <c r="CD513" s="244"/>
      <c r="CE513" s="244"/>
      <c r="CF513" s="244"/>
      <c r="CG513" s="244"/>
      <c r="CH513" s="244"/>
      <c r="CI513" s="244"/>
      <c r="CJ513" s="244"/>
      <c r="CK513" s="544">
        <f t="shared" si="1222"/>
        <v>0</v>
      </c>
      <c r="CL513" s="244">
        <f t="shared" si="1222"/>
        <v>0</v>
      </c>
      <c r="CM513" s="244">
        <f t="shared" si="1222"/>
        <v>0</v>
      </c>
      <c r="CN513" s="244">
        <f t="shared" si="1222"/>
        <v>0</v>
      </c>
      <c r="CO513" s="1071">
        <f t="shared" si="1222"/>
        <v>0</v>
      </c>
      <c r="CP513" s="244"/>
      <c r="CQ513" s="244"/>
      <c r="CR513" s="244"/>
      <c r="CS513" s="244"/>
      <c r="CT513" s="244"/>
      <c r="CU513" s="544">
        <f t="shared" si="1063"/>
        <v>0</v>
      </c>
      <c r="CV513" s="244">
        <f t="shared" si="1063"/>
        <v>0</v>
      </c>
      <c r="CW513" s="244">
        <f t="shared" si="1063"/>
        <v>0</v>
      </c>
      <c r="CX513" s="1071">
        <f t="shared" si="1063"/>
        <v>0</v>
      </c>
      <c r="DD513" s="978"/>
      <c r="DE513" s="870"/>
      <c r="DF513" s="870"/>
      <c r="DG513" s="870"/>
      <c r="DH513" s="870"/>
      <c r="DI513" s="870"/>
      <c r="DJ513" s="870"/>
      <c r="DK513" s="870"/>
      <c r="DL513" s="1119"/>
      <c r="DM513" s="857"/>
      <c r="DN513" s="857"/>
      <c r="DO513" s="857"/>
      <c r="DP513" s="857"/>
      <c r="DQ513" s="857"/>
      <c r="DR513" s="1005"/>
      <c r="DS513" s="857"/>
      <c r="DT513" s="857"/>
      <c r="DU513" s="857"/>
      <c r="DV513" s="857"/>
      <c r="DW513" s="857"/>
      <c r="DX513" s="1119"/>
      <c r="DY513" s="857"/>
      <c r="DZ513" s="857"/>
      <c r="EA513" s="857"/>
      <c r="EB513" s="857"/>
      <c r="EC513" s="857"/>
      <c r="ED513" s="544">
        <f t="shared" ref="ED513" si="1278">IF(OR(ED409="",ED409&lt;0),0,ED409*(ED$210/ED$211)*(1000*ED$60/ED$209)/ED$7)</f>
        <v>0</v>
      </c>
      <c r="EE513" s="857"/>
      <c r="EF513" s="857"/>
      <c r="EG513" s="857"/>
      <c r="EH513" s="857"/>
      <c r="EI513" s="857"/>
      <c r="EJ513" s="857"/>
      <c r="EK513" s="857"/>
      <c r="EL513" s="1119"/>
      <c r="EM513" s="857"/>
      <c r="EN513" s="857"/>
      <c r="ER513" s="1253"/>
      <c r="ES513" s="544">
        <f t="shared" ref="ES513:EU513" si="1279">IF(OR(ES409="",ES409&lt;0),0,ES409*(ES$210/ES$211)*(1000*ES$60/ES$209)/ES$7)</f>
        <v>0</v>
      </c>
      <c r="ET513" s="244">
        <f t="shared" si="1279"/>
        <v>0</v>
      </c>
      <c r="EU513" s="244">
        <f t="shared" si="1279"/>
        <v>0</v>
      </c>
      <c r="EV513" s="244"/>
      <c r="EW513" s="1131"/>
      <c r="EX513" s="840" t="s">
        <v>728</v>
      </c>
      <c r="EY513" s="244">
        <f t="shared" ref="EY513:HH513" si="1280">IF(OR(EY409="",EY409&lt;0),0,EY409*(EY$210/EY$211)*(1000*EY$60/EY$209)/EY$7)</f>
        <v>0</v>
      </c>
      <c r="EZ513" s="244">
        <f t="shared" si="1280"/>
        <v>0</v>
      </c>
      <c r="FA513" s="244">
        <f t="shared" si="1280"/>
        <v>0</v>
      </c>
      <c r="FB513" s="244">
        <f t="shared" si="1280"/>
        <v>0</v>
      </c>
      <c r="FC513" s="244">
        <f t="shared" si="1280"/>
        <v>0</v>
      </c>
      <c r="FD513" s="244">
        <f t="shared" si="1280"/>
        <v>0</v>
      </c>
      <c r="FE513" s="244">
        <f t="shared" si="1280"/>
        <v>0</v>
      </c>
      <c r="FF513" s="244">
        <f t="shared" si="1280"/>
        <v>0</v>
      </c>
      <c r="FG513" s="244">
        <f t="shared" si="1280"/>
        <v>0</v>
      </c>
      <c r="FH513" s="244">
        <f t="shared" si="1280"/>
        <v>0</v>
      </c>
      <c r="FI513" s="244">
        <f t="shared" si="1280"/>
        <v>0</v>
      </c>
      <c r="FJ513" s="244">
        <f t="shared" si="1280"/>
        <v>0</v>
      </c>
      <c r="FK513" s="244">
        <f t="shared" si="1280"/>
        <v>0</v>
      </c>
      <c r="FL513" s="244">
        <f t="shared" si="1280"/>
        <v>0</v>
      </c>
      <c r="FM513" s="244">
        <f t="shared" si="1280"/>
        <v>0</v>
      </c>
      <c r="FN513" s="244">
        <f t="shared" si="1280"/>
        <v>0</v>
      </c>
      <c r="FO513" s="244">
        <f t="shared" si="1280"/>
        <v>0</v>
      </c>
      <c r="FP513" s="244">
        <f t="shared" ref="FP513:FQ513" si="1281">IF(OR(FP409="",FP409&lt;0),0,FP409*(FP$210/FP$211)*(1000*FP$60/FP$209)/FP$7)</f>
        <v>0</v>
      </c>
      <c r="FQ513" s="1390">
        <f t="shared" si="1281"/>
        <v>0</v>
      </c>
      <c r="FR513" s="1357">
        <f t="shared" ref="FR513:GL513" si="1282">IF(OR(FR409="",FR409&lt;0),0,FR409*(FR$210/FR$211)*(1000*FR$60/FR$209)/FR$7)</f>
        <v>0</v>
      </c>
      <c r="FS513" s="1357">
        <f t="shared" si="1282"/>
        <v>0</v>
      </c>
      <c r="FT513" s="1357">
        <f t="shared" si="1282"/>
        <v>0</v>
      </c>
      <c r="FU513" s="1357">
        <f t="shared" si="1282"/>
        <v>0</v>
      </c>
      <c r="FV513" s="1357">
        <f t="shared" si="1282"/>
        <v>0</v>
      </c>
      <c r="FW513" s="1357">
        <f t="shared" si="1282"/>
        <v>0</v>
      </c>
      <c r="FX513" s="1357">
        <f t="shared" si="1282"/>
        <v>0</v>
      </c>
      <c r="FY513" s="1357">
        <f t="shared" si="1282"/>
        <v>0</v>
      </c>
      <c r="FZ513" s="1357">
        <f t="shared" si="1282"/>
        <v>0</v>
      </c>
      <c r="GA513" s="1357">
        <f t="shared" si="1282"/>
        <v>0</v>
      </c>
      <c r="GB513" s="1357">
        <f t="shared" si="1282"/>
        <v>0</v>
      </c>
      <c r="GC513" s="1357">
        <f t="shared" si="1282"/>
        <v>0</v>
      </c>
      <c r="GD513" s="1357">
        <f t="shared" si="1282"/>
        <v>0</v>
      </c>
      <c r="GE513" s="1357">
        <f t="shared" si="1282"/>
        <v>0</v>
      </c>
      <c r="GF513" s="1357">
        <f t="shared" si="1282"/>
        <v>0</v>
      </c>
      <c r="GG513" s="1357">
        <f t="shared" si="1282"/>
        <v>0</v>
      </c>
      <c r="GH513" s="1357">
        <f t="shared" si="1282"/>
        <v>0</v>
      </c>
      <c r="GI513" s="1357">
        <f t="shared" si="1282"/>
        <v>0</v>
      </c>
      <c r="GJ513" s="1357">
        <f t="shared" si="1282"/>
        <v>0</v>
      </c>
      <c r="GK513" s="1357">
        <f t="shared" si="1282"/>
        <v>0</v>
      </c>
      <c r="GL513" s="1357">
        <f t="shared" si="1282"/>
        <v>0</v>
      </c>
      <c r="GM513" s="544">
        <f t="shared" si="1280"/>
        <v>0</v>
      </c>
      <c r="GN513" s="244">
        <f t="shared" si="1280"/>
        <v>0</v>
      </c>
      <c r="GO513" s="244">
        <f t="shared" si="1280"/>
        <v>0</v>
      </c>
      <c r="GP513" s="244">
        <f t="shared" si="1280"/>
        <v>0</v>
      </c>
      <c r="GQ513" s="244">
        <f t="shared" si="1280"/>
        <v>0</v>
      </c>
      <c r="GR513" s="244">
        <f t="shared" si="1280"/>
        <v>0</v>
      </c>
      <c r="GS513" s="244">
        <f t="shared" si="1280"/>
        <v>0</v>
      </c>
      <c r="GT513" s="244">
        <f t="shared" si="1280"/>
        <v>0</v>
      </c>
      <c r="GU513" s="244">
        <f t="shared" si="1280"/>
        <v>0</v>
      </c>
      <c r="GV513" s="244">
        <f t="shared" si="1280"/>
        <v>0</v>
      </c>
      <c r="GW513" s="244">
        <f t="shared" si="1280"/>
        <v>0</v>
      </c>
      <c r="GX513" s="244">
        <f t="shared" si="1280"/>
        <v>0</v>
      </c>
      <c r="GY513" s="244">
        <f t="shared" si="1280"/>
        <v>0</v>
      </c>
      <c r="GZ513" s="244">
        <f t="shared" si="1280"/>
        <v>0</v>
      </c>
      <c r="HA513" s="244">
        <f t="shared" si="1280"/>
        <v>0</v>
      </c>
      <c r="HB513" s="244">
        <f t="shared" si="1280"/>
        <v>0</v>
      </c>
      <c r="HC513" s="244">
        <f t="shared" si="1280"/>
        <v>0</v>
      </c>
      <c r="HD513" s="244">
        <f t="shared" si="1280"/>
        <v>0</v>
      </c>
      <c r="HE513" s="244">
        <f t="shared" si="1280"/>
        <v>0</v>
      </c>
      <c r="HF513" s="244">
        <f t="shared" si="1280"/>
        <v>0</v>
      </c>
      <c r="HG513" s="244">
        <f t="shared" si="1280"/>
        <v>0</v>
      </c>
      <c r="HH513" s="244">
        <f t="shared" si="1280"/>
        <v>0</v>
      </c>
      <c r="HI513" s="1357">
        <f t="shared" si="1062"/>
        <v>0</v>
      </c>
    </row>
    <row r="514" spans="1:217" s="867" customFormat="1" x14ac:dyDescent="0.25">
      <c r="A514" s="867" t="s">
        <v>729</v>
      </c>
      <c r="C514" s="938">
        <f t="shared" si="1052"/>
        <v>13.731658415417174</v>
      </c>
      <c r="D514" s="871">
        <f t="shared" si="1206"/>
        <v>0</v>
      </c>
      <c r="E514" s="871">
        <f t="shared" si="1206"/>
        <v>78.571512723071734</v>
      </c>
      <c r="F514" s="871">
        <f t="shared" si="1206"/>
        <v>44.901724314235629</v>
      </c>
      <c r="G514" s="871">
        <f t="shared" si="1206"/>
        <v>17.648756655383355</v>
      </c>
      <c r="H514" s="871">
        <f t="shared" si="1206"/>
        <v>31.388461523531436</v>
      </c>
      <c r="I514" s="871">
        <f t="shared" si="1206"/>
        <v>60.358476888575446</v>
      </c>
      <c r="J514" s="871">
        <f t="shared" si="1206"/>
        <v>38.777638995876842</v>
      </c>
      <c r="K514" s="871">
        <f t="shared" si="1206"/>
        <v>59.441606470143896</v>
      </c>
      <c r="L514" s="871">
        <f t="shared" si="1206"/>
        <v>47.77374033096558</v>
      </c>
      <c r="M514" s="871">
        <f t="shared" si="1206"/>
        <v>26.393488033266028</v>
      </c>
      <c r="N514" s="871">
        <f t="shared" si="1206"/>
        <v>50.183195752521748</v>
      </c>
      <c r="O514" s="871">
        <f t="shared" si="1206"/>
        <v>39.38933126334188</v>
      </c>
      <c r="P514" s="871">
        <f t="shared" si="1206"/>
        <v>31.053587158579155</v>
      </c>
      <c r="Q514" s="871">
        <f t="shared" si="1206"/>
        <v>48.855973739828137</v>
      </c>
      <c r="R514" s="871">
        <f t="shared" si="1206"/>
        <v>21.085426567762148</v>
      </c>
      <c r="S514" s="871">
        <f t="shared" si="1217"/>
        <v>48.313633653628628</v>
      </c>
      <c r="T514" s="1072">
        <f t="shared" si="1217"/>
        <v>84.816582029462708</v>
      </c>
      <c r="U514" s="871"/>
      <c r="V514" s="871"/>
      <c r="W514" s="871"/>
      <c r="X514" s="871"/>
      <c r="Y514" s="871"/>
      <c r="AF514" s="871"/>
      <c r="AG514" s="871"/>
      <c r="AH514" s="871"/>
      <c r="AI514" s="872">
        <f t="shared" si="1218"/>
        <v>0</v>
      </c>
      <c r="AJ514" s="871">
        <f t="shared" si="1218"/>
        <v>0</v>
      </c>
      <c r="AK514" s="871">
        <f t="shared" si="1218"/>
        <v>0</v>
      </c>
      <c r="AL514" s="871">
        <f t="shared" si="1218"/>
        <v>0</v>
      </c>
      <c r="AM514" s="871">
        <f t="shared" si="1218"/>
        <v>0</v>
      </c>
      <c r="AN514" s="1072">
        <f t="shared" si="1218"/>
        <v>0</v>
      </c>
      <c r="AO514" s="871"/>
      <c r="AP514" s="871"/>
      <c r="AQ514" s="871"/>
      <c r="AR514" s="871"/>
      <c r="AS514" s="871"/>
      <c r="AT514" s="872">
        <f t="shared" si="1219"/>
        <v>109.87356606880704</v>
      </c>
      <c r="AU514" s="871">
        <f t="shared" si="1219"/>
        <v>118.08204894337436</v>
      </c>
      <c r="AV514" s="871">
        <f t="shared" si="1219"/>
        <v>43.69326642300183</v>
      </c>
      <c r="AW514" s="871">
        <f t="shared" si="1219"/>
        <v>47.792359176206801</v>
      </c>
      <c r="AX514" s="871">
        <f t="shared" si="1219"/>
        <v>37.664143587670743</v>
      </c>
      <c r="AY514" s="871">
        <f t="shared" si="1219"/>
        <v>33.691668230193926</v>
      </c>
      <c r="AZ514" s="871">
        <f t="shared" si="1219"/>
        <v>53.553093148573787</v>
      </c>
      <c r="BA514" s="871">
        <f t="shared" si="1219"/>
        <v>85.942746773757591</v>
      </c>
      <c r="BB514" s="1072">
        <f t="shared" si="1219"/>
        <v>0</v>
      </c>
      <c r="BC514" s="871"/>
      <c r="BD514" s="871"/>
      <c r="BE514" s="871"/>
      <c r="BF514" s="871"/>
      <c r="BG514" s="871"/>
      <c r="BH514" s="959">
        <f t="shared" si="1220"/>
        <v>106.89571610700372</v>
      </c>
      <c r="BI514" s="880">
        <f t="shared" si="1220"/>
        <v>55.944177703728229</v>
      </c>
      <c r="BJ514" s="880">
        <f t="shared" si="1220"/>
        <v>41.090998173549991</v>
      </c>
      <c r="BK514" s="880">
        <f t="shared" si="1220"/>
        <v>45.47278675391825</v>
      </c>
      <c r="BL514" s="871">
        <f t="shared" si="1220"/>
        <v>85.854537554454552</v>
      </c>
      <c r="BM514" s="880">
        <f t="shared" si="1220"/>
        <v>157.28493143859441</v>
      </c>
      <c r="BN514" s="1228">
        <f t="shared" si="1220"/>
        <v>103.27964091041198</v>
      </c>
      <c r="BO514" s="857"/>
      <c r="BP514" s="873"/>
      <c r="BQ514" s="873"/>
      <c r="BR514" s="873"/>
      <c r="BS514" s="1182"/>
      <c r="BT514" s="873"/>
      <c r="BU514" s="873"/>
      <c r="BV514" s="873"/>
      <c r="BW514" s="873"/>
      <c r="BX514" s="873"/>
      <c r="BY514" s="938">
        <f t="shared" si="1221"/>
        <v>96.401924156827775</v>
      </c>
      <c r="BZ514" s="871">
        <f t="shared" si="1221"/>
        <v>128.59012457559808</v>
      </c>
      <c r="CA514" s="871">
        <f t="shared" si="1221"/>
        <v>86.020230650666321</v>
      </c>
      <c r="CB514" s="871">
        <f t="shared" si="1221"/>
        <v>36.300062156456967</v>
      </c>
      <c r="CC514" s="1072">
        <f t="shared" si="1221"/>
        <v>59.030652992191037</v>
      </c>
      <c r="CD514" s="871"/>
      <c r="CE514" s="871"/>
      <c r="CF514" s="871"/>
      <c r="CG514" s="871"/>
      <c r="CH514" s="871"/>
      <c r="CI514" s="871"/>
      <c r="CJ514" s="871"/>
      <c r="CK514" s="872">
        <f t="shared" si="1222"/>
        <v>0</v>
      </c>
      <c r="CL514" s="871">
        <f t="shared" si="1222"/>
        <v>24.729331552171121</v>
      </c>
      <c r="CM514" s="871">
        <f t="shared" si="1222"/>
        <v>0</v>
      </c>
      <c r="CN514" s="871">
        <f t="shared" si="1222"/>
        <v>0</v>
      </c>
      <c r="CO514" s="1072">
        <f t="shared" si="1222"/>
        <v>0</v>
      </c>
      <c r="CP514" s="871"/>
      <c r="CQ514" s="871"/>
      <c r="CR514" s="871"/>
      <c r="CS514" s="871"/>
      <c r="CT514" s="871"/>
      <c r="CU514" s="872">
        <f t="shared" si="1063"/>
        <v>239.06894809347114</v>
      </c>
      <c r="CV514" s="871">
        <f t="shared" si="1063"/>
        <v>7.4768305202924887</v>
      </c>
      <c r="CW514" s="871">
        <f t="shared" si="1063"/>
        <v>230.85712395575405</v>
      </c>
      <c r="CX514" s="1072">
        <f t="shared" si="1063"/>
        <v>55.639366032766247</v>
      </c>
      <c r="DD514" s="987"/>
      <c r="DE514" s="870"/>
      <c r="DF514" s="870"/>
      <c r="DG514" s="870"/>
      <c r="DH514" s="870"/>
      <c r="DI514" s="870"/>
      <c r="DJ514" s="870"/>
      <c r="DK514" s="870"/>
      <c r="DL514" s="1128"/>
      <c r="DM514" s="873"/>
      <c r="DN514" s="873"/>
      <c r="DO514" s="873"/>
      <c r="DP514" s="873"/>
      <c r="DQ514" s="873"/>
      <c r="DR514" s="1014"/>
      <c r="DS514" s="873"/>
      <c r="DT514" s="873"/>
      <c r="DU514" s="873"/>
      <c r="DV514" s="873"/>
      <c r="DW514" s="873"/>
      <c r="DX514" s="1128"/>
      <c r="DY514" s="873"/>
      <c r="DZ514" s="873"/>
      <c r="EA514" s="873"/>
      <c r="EB514" s="873"/>
      <c r="EC514" s="873"/>
      <c r="ED514" s="872">
        <f t="shared" ref="ED514" si="1283">IF(OR(ED410="",ED410&lt;0),0,ED410*(ED$210/ED$211)*(1000*ED$60/ED$209)/ED$7)</f>
        <v>61.187510601553157</v>
      </c>
      <c r="EE514" s="873"/>
      <c r="EF514" s="873"/>
      <c r="EG514" s="873"/>
      <c r="EH514" s="873"/>
      <c r="EI514" s="873"/>
      <c r="EJ514" s="873"/>
      <c r="EK514" s="873"/>
      <c r="EL514" s="1128"/>
      <c r="EM514" s="873"/>
      <c r="EN514" s="873"/>
      <c r="ER514" s="1261"/>
      <c r="ES514" s="872">
        <f t="shared" ref="ES514:EU514" si="1284">IF(OR(ES410="",ES410&lt;0),0,ES410*(ES$210/ES$211)*(1000*ES$60/ES$209)/ES$7)</f>
        <v>13.680619966996424</v>
      </c>
      <c r="ET514" s="871">
        <f t="shared" si="1284"/>
        <v>26.885074414837639</v>
      </c>
      <c r="EU514" s="871">
        <f t="shared" si="1284"/>
        <v>2.6361098415240369</v>
      </c>
      <c r="EV514" s="871"/>
      <c r="EW514" s="1148"/>
      <c r="EX514" s="867" t="s">
        <v>729</v>
      </c>
      <c r="EY514" s="871">
        <f t="shared" ref="EY514:HH514" si="1285">IF(OR(EY410="",EY410&lt;0),0,EY410*(EY$210/EY$211)*(1000*EY$60/EY$209)/EY$7)</f>
        <v>0.30794715256416855</v>
      </c>
      <c r="EZ514" s="871">
        <f t="shared" si="1285"/>
        <v>0.43082306588490921</v>
      </c>
      <c r="FA514" s="871">
        <f t="shared" si="1285"/>
        <v>0.17692929170489566</v>
      </c>
      <c r="FB514" s="871">
        <f t="shared" si="1285"/>
        <v>0.71601217048917232</v>
      </c>
      <c r="FC514" s="871">
        <f t="shared" si="1285"/>
        <v>0.1231060037118866</v>
      </c>
      <c r="FD514" s="871">
        <f t="shared" si="1285"/>
        <v>0.34615551338996936</v>
      </c>
      <c r="FE514" s="871">
        <f t="shared" si="1285"/>
        <v>0.36411613436398721</v>
      </c>
      <c r="FF514" s="871">
        <f t="shared" si="1285"/>
        <v>0.48316013137565356</v>
      </c>
      <c r="FG514" s="871">
        <f t="shared" si="1285"/>
        <v>0.22084377167495206</v>
      </c>
      <c r="FH514" s="871">
        <f t="shared" si="1285"/>
        <v>0.42151004684190008</v>
      </c>
      <c r="FI514" s="871">
        <f t="shared" si="1285"/>
        <v>0.1940614773391478</v>
      </c>
      <c r="FJ514" s="871">
        <f t="shared" si="1285"/>
        <v>0.18189213213715483</v>
      </c>
      <c r="FK514" s="871">
        <f t="shared" si="1285"/>
        <v>0.23391328868633046</v>
      </c>
      <c r="FL514" s="871">
        <f t="shared" si="1285"/>
        <v>0</v>
      </c>
      <c r="FM514" s="871">
        <f t="shared" si="1285"/>
        <v>0.17420784135515985</v>
      </c>
      <c r="FN514" s="871">
        <f t="shared" si="1285"/>
        <v>0.19137677235239028</v>
      </c>
      <c r="FO514" s="871">
        <f t="shared" si="1285"/>
        <v>0.21960773241657175</v>
      </c>
      <c r="FP514" s="871">
        <f t="shared" ref="FP514:FQ514" si="1286">IF(OR(FP410="",FP410&lt;0),0,FP410*(FP$210/FP$211)*(1000*FP$60/FP$209)/FP$7)</f>
        <v>0</v>
      </c>
      <c r="FQ514" s="1389">
        <f t="shared" si="1286"/>
        <v>0</v>
      </c>
      <c r="FR514" s="693">
        <f t="shared" ref="FR514:GL514" si="1287">IF(OR(FR410="",FR410&lt;0),0,FR410*(FR$210/FR$211)*(1000*FR$60/FR$209)/FR$7)</f>
        <v>0</v>
      </c>
      <c r="FS514" s="693">
        <f t="shared" si="1287"/>
        <v>0</v>
      </c>
      <c r="FT514" s="693">
        <f t="shared" si="1287"/>
        <v>0</v>
      </c>
      <c r="FU514" s="693">
        <f t="shared" si="1287"/>
        <v>0</v>
      </c>
      <c r="FV514" s="693">
        <f t="shared" si="1287"/>
        <v>0</v>
      </c>
      <c r="FW514" s="693">
        <f t="shared" si="1287"/>
        <v>0</v>
      </c>
      <c r="FX514" s="693">
        <f t="shared" si="1287"/>
        <v>0</v>
      </c>
      <c r="FY514" s="693">
        <f t="shared" si="1287"/>
        <v>0</v>
      </c>
      <c r="FZ514" s="693">
        <f t="shared" si="1287"/>
        <v>0</v>
      </c>
      <c r="GA514" s="693">
        <f t="shared" si="1287"/>
        <v>0</v>
      </c>
      <c r="GB514" s="693">
        <f t="shared" si="1287"/>
        <v>0</v>
      </c>
      <c r="GC514" s="693">
        <f t="shared" si="1287"/>
        <v>0</v>
      </c>
      <c r="GD514" s="693">
        <f t="shared" si="1287"/>
        <v>0</v>
      </c>
      <c r="GE514" s="693">
        <f t="shared" si="1287"/>
        <v>0</v>
      </c>
      <c r="GF514" s="693">
        <f t="shared" si="1287"/>
        <v>0</v>
      </c>
      <c r="GG514" s="693">
        <f t="shared" si="1287"/>
        <v>0</v>
      </c>
      <c r="GH514" s="693">
        <f t="shared" si="1287"/>
        <v>0</v>
      </c>
      <c r="GI514" s="693">
        <f t="shared" si="1287"/>
        <v>0</v>
      </c>
      <c r="GJ514" s="693">
        <f t="shared" si="1287"/>
        <v>0</v>
      </c>
      <c r="GK514" s="693">
        <f t="shared" si="1287"/>
        <v>0</v>
      </c>
      <c r="GL514" s="693">
        <f t="shared" si="1287"/>
        <v>0</v>
      </c>
      <c r="GM514" s="872">
        <f t="shared" si="1285"/>
        <v>6.3093021713879954E-2</v>
      </c>
      <c r="GN514" s="871">
        <f t="shared" si="1285"/>
        <v>0.11700057777845245</v>
      </c>
      <c r="GO514" s="871">
        <f t="shared" si="1285"/>
        <v>8.5437336878080083E-2</v>
      </c>
      <c r="GP514" s="871">
        <f t="shared" si="1285"/>
        <v>2.6795115666597827E-2</v>
      </c>
      <c r="GQ514" s="871">
        <f t="shared" si="1285"/>
        <v>0.12025311978678779</v>
      </c>
      <c r="GR514" s="871">
        <f t="shared" si="1285"/>
        <v>7.320785628546185E-2</v>
      </c>
      <c r="GS514" s="871">
        <f t="shared" si="1285"/>
        <v>0.17066863560057133</v>
      </c>
      <c r="GT514" s="871">
        <f t="shared" si="1285"/>
        <v>8.6204785526567462E-2</v>
      </c>
      <c r="GU514" s="871">
        <f t="shared" si="1285"/>
        <v>0.14023666165344423</v>
      </c>
      <c r="GV514" s="871">
        <f t="shared" si="1285"/>
        <v>0.14054546565093703</v>
      </c>
      <c r="GW514" s="871">
        <f t="shared" si="1285"/>
        <v>9.5458567297255034E-2</v>
      </c>
      <c r="GX514" s="871">
        <f t="shared" si="1285"/>
        <v>0.12437116207306789</v>
      </c>
      <c r="GY514" s="871">
        <f t="shared" si="1285"/>
        <v>0.18117583369384244</v>
      </c>
      <c r="GZ514" s="871" t="e">
        <f t="shared" si="1285"/>
        <v>#DIV/0!</v>
      </c>
      <c r="HA514" s="871">
        <f t="shared" si="1285"/>
        <v>0.12960296873072488</v>
      </c>
      <c r="HB514" s="871">
        <f t="shared" si="1285"/>
        <v>6.1902365130266639E-2</v>
      </c>
      <c r="HC514" s="871">
        <f t="shared" si="1285"/>
        <v>9.1564671031973049E-2</v>
      </c>
      <c r="HD514" s="871">
        <f t="shared" si="1285"/>
        <v>0.11584806443325832</v>
      </c>
      <c r="HE514" s="871">
        <f t="shared" si="1285"/>
        <v>5.6268178192263589E-2</v>
      </c>
      <c r="HF514" s="871">
        <f t="shared" si="1285"/>
        <v>4.7458869912755192E-2</v>
      </c>
      <c r="HG514" s="871" t="e">
        <f t="shared" si="1285"/>
        <v>#DIV/0!</v>
      </c>
      <c r="HH514" s="871" t="e">
        <f t="shared" si="1285"/>
        <v>#DIV/0!</v>
      </c>
      <c r="HI514" s="693">
        <f t="shared" si="1062"/>
        <v>0</v>
      </c>
    </row>
    <row r="515" spans="1:217" s="60" customFormat="1" x14ac:dyDescent="0.25">
      <c r="A515" s="197" t="s">
        <v>730</v>
      </c>
      <c r="B515" s="639"/>
      <c r="C515" s="939">
        <f t="shared" si="1052"/>
        <v>0</v>
      </c>
      <c r="D515" s="244">
        <f t="shared" si="1206"/>
        <v>21.78644099408465</v>
      </c>
      <c r="E515" s="244">
        <f t="shared" si="1206"/>
        <v>77.910449949363212</v>
      </c>
      <c r="F515" s="244">
        <f t="shared" si="1206"/>
        <v>46.039750621644814</v>
      </c>
      <c r="G515" s="244">
        <f t="shared" si="1206"/>
        <v>16.6115389069451</v>
      </c>
      <c r="H515" s="244">
        <f t="shared" si="1206"/>
        <v>32.080470188714223</v>
      </c>
      <c r="I515" s="246">
        <f t="shared" si="1206"/>
        <v>53.954670288219361</v>
      </c>
      <c r="J515" s="246">
        <f t="shared" si="1206"/>
        <v>29.672259951677116</v>
      </c>
      <c r="K515" s="246">
        <f t="shared" si="1206"/>
        <v>50.480175591014763</v>
      </c>
      <c r="L515" s="246">
        <f t="shared" si="1206"/>
        <v>35.884956668262809</v>
      </c>
      <c r="M515" s="244">
        <f t="shared" si="1206"/>
        <v>30.983713443247648</v>
      </c>
      <c r="N515" s="244">
        <f t="shared" si="1206"/>
        <v>42.221209648454725</v>
      </c>
      <c r="O515" s="244">
        <f t="shared" si="1206"/>
        <v>39.844955628441745</v>
      </c>
      <c r="P515" s="244">
        <f t="shared" si="1206"/>
        <v>25.947563640434737</v>
      </c>
      <c r="Q515" s="244">
        <f t="shared" si="1206"/>
        <v>50.239535520683496</v>
      </c>
      <c r="R515" s="244">
        <f t="shared" si="1206"/>
        <v>24.507688422888101</v>
      </c>
      <c r="S515" s="244">
        <f t="shared" si="1217"/>
        <v>40.795642876628555</v>
      </c>
      <c r="T515" s="1071">
        <f t="shared" si="1217"/>
        <v>40.230613649420469</v>
      </c>
      <c r="U515" s="244"/>
      <c r="V515" s="244"/>
      <c r="W515" s="244"/>
      <c r="X515" s="244"/>
      <c r="Y515" s="244"/>
      <c r="AF515" s="246"/>
      <c r="AG515" s="246"/>
      <c r="AH515" s="246"/>
      <c r="AI515" s="522">
        <f t="shared" si="1218"/>
        <v>0</v>
      </c>
      <c r="AJ515" s="246">
        <f t="shared" si="1218"/>
        <v>0</v>
      </c>
      <c r="AK515" s="246">
        <f t="shared" si="1218"/>
        <v>0</v>
      </c>
      <c r="AL515" s="246">
        <f t="shared" si="1218"/>
        <v>0</v>
      </c>
      <c r="AM515" s="246">
        <f t="shared" si="1218"/>
        <v>0</v>
      </c>
      <c r="AN515" s="1073">
        <f t="shared" si="1218"/>
        <v>0</v>
      </c>
      <c r="AO515" s="246"/>
      <c r="AP515" s="246"/>
      <c r="AQ515" s="246"/>
      <c r="AR515" s="246"/>
      <c r="AS515" s="246"/>
      <c r="AT515" s="522">
        <f t="shared" si="1219"/>
        <v>95.207884759118684</v>
      </c>
      <c r="AU515" s="246">
        <f t="shared" si="1219"/>
        <v>101.49036473339952</v>
      </c>
      <c r="AV515" s="246">
        <f t="shared" si="1219"/>
        <v>31.10205828701784</v>
      </c>
      <c r="AW515" s="244">
        <f t="shared" si="1219"/>
        <v>33.038447772180703</v>
      </c>
      <c r="AX515" s="244">
        <f t="shared" si="1219"/>
        <v>35.481159318693905</v>
      </c>
      <c r="AY515" s="244">
        <f t="shared" si="1219"/>
        <v>33.67462044658464</v>
      </c>
      <c r="AZ515" s="244">
        <f t="shared" si="1219"/>
        <v>37.812141922543347</v>
      </c>
      <c r="BA515" s="244">
        <f t="shared" si="1219"/>
        <v>56.949413491006347</v>
      </c>
      <c r="BB515" s="1071">
        <f t="shared" si="1219"/>
        <v>0</v>
      </c>
      <c r="BC515" s="244"/>
      <c r="BD515" s="244"/>
      <c r="BE515" s="244"/>
      <c r="BF515" s="244"/>
      <c r="BG515" s="244"/>
      <c r="BH515" s="257">
        <f t="shared" si="1220"/>
        <v>92.020839704879151</v>
      </c>
      <c r="BI515" s="230">
        <f t="shared" si="1220"/>
        <v>52.924747839970983</v>
      </c>
      <c r="BJ515" s="230">
        <f t="shared" si="1220"/>
        <v>42.035452615673222</v>
      </c>
      <c r="BK515" s="230">
        <f t="shared" si="1220"/>
        <v>40.155119494455725</v>
      </c>
      <c r="BL515" s="244">
        <f t="shared" si="1220"/>
        <v>603.07233349774253</v>
      </c>
      <c r="BM515" s="230">
        <f t="shared" si="1220"/>
        <v>132.30592319804651</v>
      </c>
      <c r="BN515" s="1225">
        <f t="shared" si="1220"/>
        <v>80.075331579112984</v>
      </c>
      <c r="BO515" s="857"/>
      <c r="BP515" s="857"/>
      <c r="BQ515" s="857"/>
      <c r="BR515" s="857"/>
      <c r="BS515" s="1172"/>
      <c r="BT515" s="857"/>
      <c r="BU515" s="857"/>
      <c r="BV515" s="857"/>
      <c r="BW515" s="857"/>
      <c r="BX515" s="857"/>
      <c r="BY515" s="939">
        <f t="shared" si="1221"/>
        <v>74.692377567323945</v>
      </c>
      <c r="BZ515" s="244">
        <f t="shared" si="1221"/>
        <v>75.567440712826041</v>
      </c>
      <c r="CA515" s="244">
        <f t="shared" si="1221"/>
        <v>57.160550294200704</v>
      </c>
      <c r="CB515" s="244">
        <f t="shared" si="1221"/>
        <v>24.659694875376221</v>
      </c>
      <c r="CC515" s="1071">
        <f t="shared" si="1221"/>
        <v>52.463690944735319</v>
      </c>
      <c r="CD515" s="244"/>
      <c r="CE515" s="244"/>
      <c r="CF515" s="244"/>
      <c r="CG515" s="244"/>
      <c r="CH515" s="244"/>
      <c r="CI515" s="244"/>
      <c r="CJ515" s="244"/>
      <c r="CK515" s="544">
        <f t="shared" si="1222"/>
        <v>7.1251990567872392</v>
      </c>
      <c r="CL515" s="244">
        <f t="shared" si="1222"/>
        <v>24.918209549078309</v>
      </c>
      <c r="CM515" s="244">
        <f t="shared" si="1222"/>
        <v>9.1553380734635255</v>
      </c>
      <c r="CN515" s="244">
        <f t="shared" si="1222"/>
        <v>8.4803733569793387</v>
      </c>
      <c r="CO515" s="1071">
        <f t="shared" si="1222"/>
        <v>3.7587592560571146</v>
      </c>
      <c r="CP515" s="244"/>
      <c r="CQ515" s="244"/>
      <c r="CR515" s="244"/>
      <c r="CS515" s="244"/>
      <c r="CT515" s="244"/>
      <c r="CU515" s="544">
        <f t="shared" si="1063"/>
        <v>250.18292003199957</v>
      </c>
      <c r="CV515" s="244">
        <f t="shared" si="1063"/>
        <v>32.638778476350176</v>
      </c>
      <c r="CW515" s="244">
        <f t="shared" si="1063"/>
        <v>237.07755152875805</v>
      </c>
      <c r="CX515" s="1071">
        <f t="shared" si="1063"/>
        <v>59.905577382861424</v>
      </c>
      <c r="DD515" s="978"/>
      <c r="DE515" s="870"/>
      <c r="DF515" s="870"/>
      <c r="DG515" s="870"/>
      <c r="DH515" s="870"/>
      <c r="DI515" s="870"/>
      <c r="DJ515" s="870"/>
      <c r="DK515" s="870"/>
      <c r="DL515" s="1119"/>
      <c r="DM515" s="857"/>
      <c r="DN515" s="857"/>
      <c r="DO515" s="857"/>
      <c r="DP515" s="857"/>
      <c r="DQ515" s="857"/>
      <c r="DR515" s="1005"/>
      <c r="DS515" s="857"/>
      <c r="DT515" s="857"/>
      <c r="DU515" s="857"/>
      <c r="DV515" s="857"/>
      <c r="DW515" s="857"/>
      <c r="DX515" s="1119"/>
      <c r="DY515" s="857"/>
      <c r="DZ515" s="857"/>
      <c r="EA515" s="857"/>
      <c r="EB515" s="857"/>
      <c r="EC515" s="857"/>
      <c r="ED515" s="544">
        <f t="shared" ref="ED515" si="1288">IF(OR(ED411="",ED411&lt;0),0,ED411*(ED$210/ED$211)*(1000*ED$60/ED$209)/ED$7)</f>
        <v>41.767256048381064</v>
      </c>
      <c r="EE515" s="857"/>
      <c r="EF515" s="857"/>
      <c r="EG515" s="857"/>
      <c r="EH515" s="857"/>
      <c r="EI515" s="857"/>
      <c r="EJ515" s="857"/>
      <c r="EK515" s="857"/>
      <c r="EL515" s="1119"/>
      <c r="EM515" s="857"/>
      <c r="EN515" s="857"/>
      <c r="ER515" s="1253"/>
      <c r="ES515" s="544">
        <f t="shared" ref="ES515:EU515" si="1289">IF(OR(ES411="",ES411&lt;0),0,ES411*(ES$210/ES$211)*(1000*ES$60/ES$209)/ES$7)</f>
        <v>15.376052246422766</v>
      </c>
      <c r="ET515" s="244">
        <f t="shared" si="1289"/>
        <v>30.38764493165057</v>
      </c>
      <c r="EU515" s="244">
        <f t="shared" si="1289"/>
        <v>6.0576284888653191</v>
      </c>
      <c r="EV515" s="244"/>
      <c r="EW515" s="1131"/>
      <c r="EX515" s="197" t="s">
        <v>730</v>
      </c>
      <c r="EY515" s="244">
        <f t="shared" ref="EY515:HH515" si="1290">IF(OR(EY411="",EY411&lt;0),0,EY411*(EY$210/EY$211)*(1000*EY$60/EY$209)/EY$7)</f>
        <v>0.31258619246921598</v>
      </c>
      <c r="EZ515" s="244">
        <f t="shared" si="1290"/>
        <v>0.33835210332130106</v>
      </c>
      <c r="FA515" s="244">
        <f t="shared" si="1290"/>
        <v>0.13047381713227132</v>
      </c>
      <c r="FB515" s="244">
        <f t="shared" si="1290"/>
        <v>0.5962256443474524</v>
      </c>
      <c r="FC515" s="244">
        <f t="shared" si="1290"/>
        <v>7.1086749108522015E-2</v>
      </c>
      <c r="FD515" s="244">
        <f t="shared" si="1290"/>
        <v>0.27215277701508067</v>
      </c>
      <c r="FE515" s="244">
        <f t="shared" si="1290"/>
        <v>0.49940669457815601</v>
      </c>
      <c r="FF515" s="244">
        <f t="shared" si="1290"/>
        <v>0.35476658041845788</v>
      </c>
      <c r="FG515" s="244">
        <f t="shared" si="1290"/>
        <v>0.12179387650457033</v>
      </c>
      <c r="FH515" s="244">
        <f t="shared" si="1290"/>
        <v>0.17598327111014966</v>
      </c>
      <c r="FI515" s="244">
        <f t="shared" si="1290"/>
        <v>0.11062765121299284</v>
      </c>
      <c r="FJ515" s="244">
        <f t="shared" si="1290"/>
        <v>0.10838552574597267</v>
      </c>
      <c r="FK515" s="244">
        <f t="shared" si="1290"/>
        <v>0.14550375370420449</v>
      </c>
      <c r="FL515" s="244">
        <f t="shared" si="1290"/>
        <v>0</v>
      </c>
      <c r="FM515" s="244">
        <f t="shared" si="1290"/>
        <v>8.5004118425598935E-2</v>
      </c>
      <c r="FN515" s="244">
        <f t="shared" si="1290"/>
        <v>0.13720613907637522</v>
      </c>
      <c r="FO515" s="244">
        <f t="shared" si="1290"/>
        <v>9.8685699524935527E-2</v>
      </c>
      <c r="FP515" s="244">
        <f t="shared" ref="FP515:FQ515" si="1291">IF(OR(FP411="",FP411&lt;0),0,FP411*(FP$210/FP$211)*(1000*FP$60/FP$209)/FP$7)</f>
        <v>0</v>
      </c>
      <c r="FQ515" s="1390">
        <f t="shared" si="1291"/>
        <v>0</v>
      </c>
      <c r="FR515" s="693">
        <f t="shared" ref="FR515:GL515" si="1292">IF(OR(FR411="",FR411&lt;0),0,FR411*(FR$210/FR$211)*(1000*FR$60/FR$209)/FR$7)</f>
        <v>8.0319203782889273E-2</v>
      </c>
      <c r="FS515" s="693">
        <f t="shared" si="1292"/>
        <v>0.20336671559032932</v>
      </c>
      <c r="FT515" s="693">
        <f t="shared" si="1292"/>
        <v>0.12247795688278744</v>
      </c>
      <c r="FU515" s="693">
        <f t="shared" si="1292"/>
        <v>0.17630216682818892</v>
      </c>
      <c r="FV515" s="693">
        <f t="shared" si="1292"/>
        <v>2.1890841331300699E-3</v>
      </c>
      <c r="FW515" s="693">
        <f t="shared" si="1292"/>
        <v>5.191883308498671E-2</v>
      </c>
      <c r="FX515" s="693">
        <f t="shared" si="1292"/>
        <v>0.26014234922235163</v>
      </c>
      <c r="FY515" s="693">
        <f t="shared" si="1292"/>
        <v>0.11406924920172233</v>
      </c>
      <c r="FZ515" s="693">
        <f t="shared" si="1292"/>
        <v>0.22410818436143931</v>
      </c>
      <c r="GA515" s="693">
        <f t="shared" si="1292"/>
        <v>1.2525881072476675E-2</v>
      </c>
      <c r="GB515" s="693">
        <f t="shared" si="1292"/>
        <v>0.17311858378772474</v>
      </c>
      <c r="GC515" s="693">
        <f t="shared" si="1292"/>
        <v>0.9794503827751867</v>
      </c>
      <c r="GD515" s="693">
        <f t="shared" si="1292"/>
        <v>1.0359727385828743</v>
      </c>
      <c r="GE515" s="693">
        <f t="shared" si="1292"/>
        <v>0.49174237749123684</v>
      </c>
      <c r="GF515" s="693">
        <f t="shared" si="1292"/>
        <v>0.13293041477892595</v>
      </c>
      <c r="GG515" s="693">
        <f t="shared" si="1292"/>
        <v>0.7674025048051849</v>
      </c>
      <c r="GH515" s="693">
        <f t="shared" si="1292"/>
        <v>0.1896509433131921</v>
      </c>
      <c r="GI515" s="693">
        <f t="shared" si="1292"/>
        <v>0.30971517681715088</v>
      </c>
      <c r="GJ515" s="693">
        <f t="shared" si="1292"/>
        <v>6.5312973641624236E-2</v>
      </c>
      <c r="GK515" s="693">
        <f t="shared" si="1292"/>
        <v>3.9930605176214044E-2</v>
      </c>
      <c r="GL515" s="693">
        <f t="shared" si="1292"/>
        <v>4.5826863452956133E-2</v>
      </c>
      <c r="GM515" s="544">
        <f t="shared" si="1290"/>
        <v>6.5628215024574568E-2</v>
      </c>
      <c r="GN515" s="244">
        <f t="shared" si="1290"/>
        <v>0.12906249355068036</v>
      </c>
      <c r="GO515" s="244">
        <f t="shared" si="1290"/>
        <v>8.5898051156152844E-2</v>
      </c>
      <c r="GP515" s="244">
        <f t="shared" si="1290"/>
        <v>1.8573654558153626E-2</v>
      </c>
      <c r="GQ515" s="244">
        <f t="shared" si="1290"/>
        <v>0.1433564187257225</v>
      </c>
      <c r="GR515" s="244">
        <f t="shared" si="1290"/>
        <v>9.0619410040389509E-2</v>
      </c>
      <c r="GS515" s="244">
        <f t="shared" si="1290"/>
        <v>0.19376408174797224</v>
      </c>
      <c r="GT515" s="244">
        <f t="shared" si="1290"/>
        <v>0.11526808064607803</v>
      </c>
      <c r="GU515" s="244">
        <f t="shared" si="1290"/>
        <v>0.16426483013134277</v>
      </c>
      <c r="GV515" s="244">
        <f t="shared" si="1290"/>
        <v>0.14710301550065027</v>
      </c>
      <c r="GW515" s="244">
        <f t="shared" si="1290"/>
        <v>0.10648337140577185</v>
      </c>
      <c r="GX515" s="244">
        <f t="shared" si="1290"/>
        <v>0.14847271557290176</v>
      </c>
      <c r="GY515" s="244">
        <f t="shared" si="1290"/>
        <v>0.21002749403010712</v>
      </c>
      <c r="GZ515" s="244" t="e">
        <f t="shared" si="1290"/>
        <v>#DIV/0!</v>
      </c>
      <c r="HA515" s="244">
        <f t="shared" si="1290"/>
        <v>0.15317800378520607</v>
      </c>
      <c r="HB515" s="244">
        <f t="shared" si="1290"/>
        <v>8.1431849314493612E-2</v>
      </c>
      <c r="HC515" s="244">
        <f t="shared" si="1290"/>
        <v>0.11244095896804752</v>
      </c>
      <c r="HD515" s="244">
        <f t="shared" si="1290"/>
        <v>0.1602285789161802</v>
      </c>
      <c r="HE515" s="244">
        <f t="shared" si="1290"/>
        <v>7.1230593857677993E-2</v>
      </c>
      <c r="HF515" s="244">
        <f t="shared" si="1290"/>
        <v>5.2003985112213755E-2</v>
      </c>
      <c r="HG515" s="244" t="e">
        <f t="shared" si="1290"/>
        <v>#DIV/0!</v>
      </c>
      <c r="HH515" s="244" t="e">
        <f t="shared" si="1290"/>
        <v>#DIV/0!</v>
      </c>
      <c r="HI515" s="693">
        <f t="shared" si="1062"/>
        <v>9.9694977374061758E-2</v>
      </c>
    </row>
    <row r="516" spans="1:217" s="60" customFormat="1" x14ac:dyDescent="0.25">
      <c r="A516" s="66" t="s">
        <v>731</v>
      </c>
      <c r="B516" s="639"/>
      <c r="C516" s="939">
        <f t="shared" si="1052"/>
        <v>41.734343027485927</v>
      </c>
      <c r="D516" s="244">
        <f t="shared" ref="D516:S518" si="1293">IF(OR(D412="",D412&lt;0),0,D412*(D$210/D$211)*(1000*D$60/D$209)/D$7)</f>
        <v>0</v>
      </c>
      <c r="E516" s="244">
        <f t="shared" si="1293"/>
        <v>153.71764177476979</v>
      </c>
      <c r="F516" s="244">
        <f t="shared" si="1293"/>
        <v>65.786078608431168</v>
      </c>
      <c r="G516" s="244">
        <f t="shared" si="1293"/>
        <v>7.8248544360422896</v>
      </c>
      <c r="H516" s="244">
        <f t="shared" si="1293"/>
        <v>33.257542578532359</v>
      </c>
      <c r="I516" s="246">
        <f t="shared" si="1293"/>
        <v>25.799448981547904</v>
      </c>
      <c r="J516" s="246">
        <f t="shared" si="1293"/>
        <v>31.405912664832599</v>
      </c>
      <c r="K516" s="246">
        <f t="shared" si="1293"/>
        <v>36.053090681748017</v>
      </c>
      <c r="L516" s="246">
        <f t="shared" si="1293"/>
        <v>51.128477064670768</v>
      </c>
      <c r="M516" s="244">
        <f t="shared" si="1293"/>
        <v>41.899544861644429</v>
      </c>
      <c r="N516" s="244">
        <f t="shared" si="1293"/>
        <v>81.675952539044332</v>
      </c>
      <c r="O516" s="244">
        <f t="shared" si="1293"/>
        <v>70.416648379512495</v>
      </c>
      <c r="P516" s="244">
        <f t="shared" si="1293"/>
        <v>26.022800963224878</v>
      </c>
      <c r="Q516" s="244">
        <f t="shared" si="1293"/>
        <v>47.605856987838578</v>
      </c>
      <c r="R516" s="244">
        <f t="shared" si="1293"/>
        <v>18.728669116256267</v>
      </c>
      <c r="S516" s="244">
        <f t="shared" si="1217"/>
        <v>30.809464093769371</v>
      </c>
      <c r="T516" s="1071">
        <f t="shared" si="1217"/>
        <v>26.571129039309621</v>
      </c>
      <c r="U516" s="244"/>
      <c r="V516" s="244"/>
      <c r="W516" s="244"/>
      <c r="X516" s="244"/>
      <c r="Y516" s="244"/>
      <c r="AF516" s="246"/>
      <c r="AG516" s="246"/>
      <c r="AH516" s="246"/>
      <c r="AI516" s="522">
        <f t="shared" si="1218"/>
        <v>3.5689118796166297</v>
      </c>
      <c r="AJ516" s="246">
        <f t="shared" si="1218"/>
        <v>8.5770703787267113</v>
      </c>
      <c r="AK516" s="246">
        <f t="shared" si="1218"/>
        <v>1.4183839154308462</v>
      </c>
      <c r="AL516" s="246">
        <f t="shared" si="1218"/>
        <v>4.1604928698509855</v>
      </c>
      <c r="AM516" s="246">
        <f t="shared" si="1218"/>
        <v>9.8346504738844303</v>
      </c>
      <c r="AN516" s="1073">
        <f t="shared" si="1218"/>
        <v>3.8709586628531283</v>
      </c>
      <c r="AO516" s="246"/>
      <c r="AP516" s="246"/>
      <c r="AQ516" s="246"/>
      <c r="AR516" s="246"/>
      <c r="AS516" s="246"/>
      <c r="AT516" s="522">
        <f t="shared" si="1219"/>
        <v>239.32637055276018</v>
      </c>
      <c r="AU516" s="246">
        <f t="shared" si="1219"/>
        <v>142.68911009387463</v>
      </c>
      <c r="AV516" s="246">
        <f t="shared" si="1219"/>
        <v>35.944811667984951</v>
      </c>
      <c r="AW516" s="244">
        <f t="shared" si="1219"/>
        <v>51.709259465195693</v>
      </c>
      <c r="AX516" s="244">
        <f t="shared" si="1219"/>
        <v>96.952008477325634</v>
      </c>
      <c r="AY516" s="244">
        <f t="shared" si="1219"/>
        <v>38.410247187750244</v>
      </c>
      <c r="AZ516" s="244">
        <f t="shared" si="1219"/>
        <v>36.884844853226312</v>
      </c>
      <c r="BA516" s="244">
        <f t="shared" si="1219"/>
        <v>117.85901671959662</v>
      </c>
      <c r="BB516" s="1071">
        <f t="shared" si="1219"/>
        <v>0</v>
      </c>
      <c r="BC516" s="244"/>
      <c r="BD516" s="244"/>
      <c r="BE516" s="244"/>
      <c r="BF516" s="244"/>
      <c r="BG516" s="244"/>
      <c r="BH516" s="257">
        <f t="shared" si="1220"/>
        <v>116.5857656342105</v>
      </c>
      <c r="BI516" s="230">
        <f t="shared" si="1220"/>
        <v>119.77311933372302</v>
      </c>
      <c r="BJ516" s="230">
        <f t="shared" si="1220"/>
        <v>123.92520212756162</v>
      </c>
      <c r="BK516" s="230">
        <f t="shared" si="1220"/>
        <v>84.509545357107825</v>
      </c>
      <c r="BL516" s="244">
        <f t="shared" si="1220"/>
        <v>120.84335728189214</v>
      </c>
      <c r="BM516" s="230">
        <f t="shared" si="1220"/>
        <v>89.602553933213386</v>
      </c>
      <c r="BN516" s="1225">
        <f t="shared" si="1220"/>
        <v>165.32346810090985</v>
      </c>
      <c r="BO516" s="857"/>
      <c r="BP516" s="857"/>
      <c r="BQ516" s="857"/>
      <c r="BR516" s="857"/>
      <c r="BS516" s="1172"/>
      <c r="BT516" s="857"/>
      <c r="BU516" s="857"/>
      <c r="BV516" s="857"/>
      <c r="BW516" s="857"/>
      <c r="BX516" s="857"/>
      <c r="BY516" s="939">
        <f t="shared" si="1221"/>
        <v>82.958975956265164</v>
      </c>
      <c r="BZ516" s="244">
        <f t="shared" si="1221"/>
        <v>71.45802643543044</v>
      </c>
      <c r="CA516" s="244">
        <f t="shared" si="1221"/>
        <v>63.882741130161534</v>
      </c>
      <c r="CB516" s="244">
        <f t="shared" si="1221"/>
        <v>39.251491119089458</v>
      </c>
      <c r="CC516" s="1071">
        <f t="shared" si="1221"/>
        <v>80.787658419722121</v>
      </c>
      <c r="CD516" s="244"/>
      <c r="CE516" s="244"/>
      <c r="CF516" s="244"/>
      <c r="CG516" s="244"/>
      <c r="CH516" s="244"/>
      <c r="CI516" s="244"/>
      <c r="CJ516" s="244"/>
      <c r="CK516" s="544">
        <f t="shared" si="1222"/>
        <v>24.991156733102528</v>
      </c>
      <c r="CL516" s="244">
        <f t="shared" si="1222"/>
        <v>31.839902616314333</v>
      </c>
      <c r="CM516" s="244">
        <f t="shared" si="1222"/>
        <v>44.285717050713579</v>
      </c>
      <c r="CN516" s="244">
        <f t="shared" si="1222"/>
        <v>14.200559314053864</v>
      </c>
      <c r="CO516" s="1071">
        <f t="shared" si="1222"/>
        <v>7.4203256421026005</v>
      </c>
      <c r="CP516" s="244"/>
      <c r="CQ516" s="244"/>
      <c r="CR516" s="244"/>
      <c r="CS516" s="244"/>
      <c r="CT516" s="244"/>
      <c r="CU516" s="544">
        <f t="shared" si="1063"/>
        <v>15.57250181506507</v>
      </c>
      <c r="CV516" s="244">
        <f t="shared" si="1063"/>
        <v>29.552887350000162</v>
      </c>
      <c r="CW516" s="244">
        <f t="shared" si="1063"/>
        <v>12.143466589785126</v>
      </c>
      <c r="CX516" s="1071">
        <f t="shared" si="1063"/>
        <v>4.5865066494415272</v>
      </c>
      <c r="DD516" s="978"/>
      <c r="DE516" s="870"/>
      <c r="DF516" s="870"/>
      <c r="DG516" s="870"/>
      <c r="DH516" s="870"/>
      <c r="DI516" s="870"/>
      <c r="DJ516" s="870"/>
      <c r="DK516" s="870"/>
      <c r="DL516" s="1119"/>
      <c r="DM516" s="857"/>
      <c r="DN516" s="857"/>
      <c r="DO516" s="857"/>
      <c r="DP516" s="857"/>
      <c r="DQ516" s="857"/>
      <c r="DR516" s="1005"/>
      <c r="DS516" s="857"/>
      <c r="DT516" s="857"/>
      <c r="DU516" s="857"/>
      <c r="DV516" s="857"/>
      <c r="DW516" s="857"/>
      <c r="DX516" s="1119"/>
      <c r="DY516" s="857"/>
      <c r="DZ516" s="857"/>
      <c r="EA516" s="857"/>
      <c r="EB516" s="857"/>
      <c r="EC516" s="857"/>
      <c r="ED516" s="544">
        <f t="shared" ref="ED516" si="1294">IF(OR(ED412="",ED412&lt;0),0,ED412*(ED$210/ED$211)*(1000*ED$60/ED$209)/ED$7)</f>
        <v>61.36902637057451</v>
      </c>
      <c r="EE516" s="857"/>
      <c r="EF516" s="857"/>
      <c r="EG516" s="857"/>
      <c r="EH516" s="857"/>
      <c r="EI516" s="857"/>
      <c r="EJ516" s="857"/>
      <c r="EK516" s="857"/>
      <c r="EL516" s="1119"/>
      <c r="EM516" s="857"/>
      <c r="EN516" s="857"/>
      <c r="ER516" s="1253"/>
      <c r="ES516" s="544">
        <f t="shared" ref="ES516:EU516" si="1295">IF(OR(ES412="",ES412&lt;0),0,ES412*(ES$210/ES$211)*(1000*ES$60/ES$209)/ES$7)</f>
        <v>3.8275582367917687</v>
      </c>
      <c r="ET516" s="244">
        <f t="shared" si="1295"/>
        <v>3.5961838955292253</v>
      </c>
      <c r="EU516" s="244">
        <f t="shared" si="1295"/>
        <v>3.5826037855989661</v>
      </c>
      <c r="EV516" s="244"/>
      <c r="EW516" s="1131"/>
      <c r="EX516" s="66" t="s">
        <v>731</v>
      </c>
      <c r="EY516" s="244">
        <f t="shared" ref="EY516:HH516" si="1296">IF(OR(EY412="",EY412&lt;0),0,EY412*(EY$210/EY$211)*(1000*EY$60/EY$209)/EY$7)</f>
        <v>0</v>
      </c>
      <c r="EZ516" s="244">
        <f t="shared" si="1296"/>
        <v>1.1017454466438471E-2</v>
      </c>
      <c r="FA516" s="244">
        <f t="shared" si="1296"/>
        <v>1.1775758695712715E-4</v>
      </c>
      <c r="FB516" s="244">
        <f t="shared" si="1296"/>
        <v>2.9166119505927943E-2</v>
      </c>
      <c r="FC516" s="244">
        <f>IF(OR(FC412="",FC412&lt;0),0,FC412*(FC$210/FC$211)*(1000*FC$60/FC$209)/FC$7)</f>
        <v>0</v>
      </c>
      <c r="FD516" s="244">
        <f t="shared" si="1296"/>
        <v>0</v>
      </c>
      <c r="FE516" s="244">
        <f t="shared" si="1296"/>
        <v>3.9142986921617438E-3</v>
      </c>
      <c r="FF516" s="244">
        <f t="shared" si="1296"/>
        <v>8.7031970493081888E-3</v>
      </c>
      <c r="FG516" s="244">
        <f t="shared" si="1296"/>
        <v>0</v>
      </c>
      <c r="FH516" s="244">
        <f t="shared" si="1296"/>
        <v>1.9757379325092291E-3</v>
      </c>
      <c r="FI516" s="244">
        <f t="shared" si="1296"/>
        <v>2.5159085247119443E-4</v>
      </c>
      <c r="FJ516" s="244">
        <f t="shared" si="1296"/>
        <v>0</v>
      </c>
      <c r="FK516" s="244">
        <f t="shared" si="1296"/>
        <v>4.6852299304318279E-3</v>
      </c>
      <c r="FL516" s="244">
        <f t="shared" si="1296"/>
        <v>0</v>
      </c>
      <c r="FM516" s="244">
        <f t="shared" si="1296"/>
        <v>1.6266911292306505E-3</v>
      </c>
      <c r="FN516" s="244">
        <f t="shared" si="1296"/>
        <v>1.4882949965879463E-3</v>
      </c>
      <c r="FO516" s="244">
        <f t="shared" si="1296"/>
        <v>0</v>
      </c>
      <c r="FP516" s="244">
        <f t="shared" ref="FP516:FQ516" si="1297">IF(OR(FP412="",FP412&lt;0),0,FP412*(FP$210/FP$211)*(1000*FP$60/FP$209)/FP$7)</f>
        <v>0</v>
      </c>
      <c r="FQ516" s="1390">
        <f t="shared" si="1297"/>
        <v>0</v>
      </c>
      <c r="FR516" s="1357">
        <f t="shared" ref="FR516:GL516" si="1298">IF(OR(FR412="",FR412&lt;0),0,FR412*(FR$210/FR$211)*(1000*FR$60/FR$209)/FR$7)</f>
        <v>3.3640805219728474E-2</v>
      </c>
      <c r="FS516" s="1357">
        <f t="shared" si="1298"/>
        <v>4.2603488771355391E-2</v>
      </c>
      <c r="FT516" s="1357">
        <f t="shared" si="1298"/>
        <v>3.6166114838131778E-2</v>
      </c>
      <c r="FU516" s="1357">
        <f t="shared" si="1298"/>
        <v>4.8460328787230472E-2</v>
      </c>
      <c r="FV516" s="1357">
        <f t="shared" si="1298"/>
        <v>0</v>
      </c>
      <c r="FW516" s="1357">
        <f t="shared" si="1298"/>
        <v>7.5378641366532261E-3</v>
      </c>
      <c r="FX516" s="1357">
        <f t="shared" si="1298"/>
        <v>6.2936637210997917E-2</v>
      </c>
      <c r="FY516" s="1357">
        <f t="shared" si="1298"/>
        <v>2.5575942897704481E-2</v>
      </c>
      <c r="FZ516" s="1357">
        <f t="shared" si="1298"/>
        <v>0</v>
      </c>
      <c r="GA516" s="1357">
        <f t="shared" si="1298"/>
        <v>0</v>
      </c>
      <c r="GB516" s="1357">
        <f t="shared" si="1298"/>
        <v>3.8925464210291603E-2</v>
      </c>
      <c r="GC516" s="1357">
        <f t="shared" si="1298"/>
        <v>3.6452796682242532E-3</v>
      </c>
      <c r="GD516" s="1357">
        <f t="shared" si="1298"/>
        <v>5.6039319144705065E-2</v>
      </c>
      <c r="GE516" s="1357">
        <f t="shared" si="1298"/>
        <v>0</v>
      </c>
      <c r="GF516" s="1357">
        <f t="shared" si="1298"/>
        <v>0</v>
      </c>
      <c r="GG516" s="1357">
        <f t="shared" si="1298"/>
        <v>0.1407977674627936</v>
      </c>
      <c r="GH516" s="1357">
        <f t="shared" si="1298"/>
        <v>0</v>
      </c>
      <c r="GI516" s="1357">
        <f t="shared" si="1298"/>
        <v>6.3895896638368824E-2</v>
      </c>
      <c r="GJ516" s="1357">
        <f t="shared" si="1298"/>
        <v>1.5595502329902524E-2</v>
      </c>
      <c r="GK516" s="1357">
        <f t="shared" si="1298"/>
        <v>1.264021960252297E-2</v>
      </c>
      <c r="GL516" s="1357">
        <f t="shared" si="1298"/>
        <v>1.582683950466483E-2</v>
      </c>
      <c r="GM516" s="544">
        <f t="shared" si="1296"/>
        <v>1.2782948512572334E-2</v>
      </c>
      <c r="GN516" s="244">
        <f t="shared" si="1296"/>
        <v>2.7153569361074912E-2</v>
      </c>
      <c r="GO516" s="244">
        <f t="shared" si="1296"/>
        <v>1.3334909162652743E-2</v>
      </c>
      <c r="GP516" s="244">
        <f t="shared" si="1296"/>
        <v>1.3363549595241395E-2</v>
      </c>
      <c r="GQ516" s="244">
        <f t="shared" si="1296"/>
        <v>2.8456285570114676E-2</v>
      </c>
      <c r="GR516" s="244">
        <f t="shared" si="1296"/>
        <v>1.2201742445791577E-2</v>
      </c>
      <c r="GS516" s="244">
        <f t="shared" si="1296"/>
        <v>2.5222306788241534E-2</v>
      </c>
      <c r="GT516" s="244">
        <f t="shared" si="1296"/>
        <v>1.7046030068290339E-2</v>
      </c>
      <c r="GU516" s="244">
        <f t="shared" si="1296"/>
        <v>1.7225933818768156E-2</v>
      </c>
      <c r="GV516" s="244">
        <f t="shared" si="1296"/>
        <v>4.3305663685048894E-2</v>
      </c>
      <c r="GW516" s="244">
        <f t="shared" si="1296"/>
        <v>2.2585685503574034E-2</v>
      </c>
      <c r="GX516" s="244">
        <f t="shared" si="1296"/>
        <v>2.2504290618717265E-2</v>
      </c>
      <c r="GY516" s="244">
        <f t="shared" si="1296"/>
        <v>2.9539251923187963E-2</v>
      </c>
      <c r="GZ516" s="244" t="e">
        <f t="shared" si="1296"/>
        <v>#DIV/0!</v>
      </c>
      <c r="HA516" s="244">
        <f t="shared" si="1296"/>
        <v>1.9480949023767624E-2</v>
      </c>
      <c r="HB516" s="244">
        <f t="shared" si="1296"/>
        <v>1.7608969578695979E-2</v>
      </c>
      <c r="HC516" s="244">
        <f t="shared" si="1296"/>
        <v>2.6732484743957872E-2</v>
      </c>
      <c r="HD516" s="244">
        <f t="shared" si="1296"/>
        <v>2.8527905754275794E-2</v>
      </c>
      <c r="HE516" s="244">
        <f t="shared" si="1296"/>
        <v>1.8229358741646304E-2</v>
      </c>
      <c r="HF516" s="244">
        <f t="shared" si="1296"/>
        <v>3.2332069383219794E-2</v>
      </c>
      <c r="HG516" s="244" t="e">
        <f t="shared" si="1296"/>
        <v>#DIV/0!</v>
      </c>
      <c r="HH516" s="244" t="e">
        <f t="shared" si="1296"/>
        <v>#DIV/0!</v>
      </c>
      <c r="HI516" s="1357">
        <f t="shared" si="1062"/>
        <v>0</v>
      </c>
    </row>
    <row r="517" spans="1:217" s="867" customFormat="1" x14ac:dyDescent="0.25">
      <c r="A517" s="867" t="s">
        <v>732</v>
      </c>
      <c r="C517" s="938">
        <f t="shared" si="1052"/>
        <v>180.13570062618149</v>
      </c>
      <c r="D517" s="871">
        <f t="shared" si="1293"/>
        <v>21.199558251708009</v>
      </c>
      <c r="E517" s="871">
        <f t="shared" si="1293"/>
        <v>123.03414374427724</v>
      </c>
      <c r="F517" s="871">
        <f t="shared" si="1293"/>
        <v>51.769370171492902</v>
      </c>
      <c r="G517" s="871">
        <f t="shared" si="1293"/>
        <v>13.336595047747046</v>
      </c>
      <c r="H517" s="871">
        <f t="shared" si="1293"/>
        <v>84.700519010619445</v>
      </c>
      <c r="I517" s="871">
        <f t="shared" si="1293"/>
        <v>88.393245848938392</v>
      </c>
      <c r="J517" s="871">
        <f t="shared" si="1293"/>
        <v>43.675446722299213</v>
      </c>
      <c r="K517" s="871">
        <f t="shared" si="1293"/>
        <v>144.74141677605334</v>
      </c>
      <c r="L517" s="871">
        <f t="shared" si="1293"/>
        <v>99.581622403837002</v>
      </c>
      <c r="M517" s="871">
        <f t="shared" si="1293"/>
        <v>26.255195170159187</v>
      </c>
      <c r="N517" s="871">
        <f t="shared" si="1293"/>
        <v>107.15802652218616</v>
      </c>
      <c r="O517" s="871">
        <f t="shared" si="1293"/>
        <v>155.87480727351229</v>
      </c>
      <c r="P517" s="871">
        <f t="shared" si="1293"/>
        <v>26.182993494650216</v>
      </c>
      <c r="Q517" s="871">
        <f t="shared" si="1293"/>
        <v>247.69205481911732</v>
      </c>
      <c r="R517" s="871">
        <f t="shared" si="1293"/>
        <v>25.042879677777702</v>
      </c>
      <c r="S517" s="871">
        <f t="shared" si="1217"/>
        <v>31.323119369071019</v>
      </c>
      <c r="T517" s="1072">
        <f t="shared" si="1217"/>
        <v>33.676880944704997</v>
      </c>
      <c r="U517" s="871"/>
      <c r="V517" s="871"/>
      <c r="W517" s="871"/>
      <c r="X517" s="871"/>
      <c r="Y517" s="871"/>
      <c r="AF517" s="871"/>
      <c r="AG517" s="871"/>
      <c r="AH517" s="871"/>
      <c r="AI517" s="872">
        <f t="shared" si="1218"/>
        <v>6.9106760905588374</v>
      </c>
      <c r="AJ517" s="871">
        <f t="shared" si="1218"/>
        <v>43.630523789214159</v>
      </c>
      <c r="AK517" s="871">
        <f t="shared" si="1218"/>
        <v>5.4148143711888324</v>
      </c>
      <c r="AL517" s="871">
        <f t="shared" si="1218"/>
        <v>6.8316520590520771</v>
      </c>
      <c r="AM517" s="871">
        <f t="shared" si="1218"/>
        <v>57.86011075981024</v>
      </c>
      <c r="AN517" s="1072">
        <f t="shared" si="1218"/>
        <v>5.2765951242778799</v>
      </c>
      <c r="AO517" s="871"/>
      <c r="AP517" s="871"/>
      <c r="AQ517" s="871"/>
      <c r="AR517" s="871"/>
      <c r="AS517" s="871"/>
      <c r="AT517" s="872">
        <f t="shared" si="1219"/>
        <v>72.683975954886023</v>
      </c>
      <c r="AU517" s="871">
        <f t="shared" si="1219"/>
        <v>191.93814364826034</v>
      </c>
      <c r="AV517" s="871">
        <f t="shared" si="1219"/>
        <v>144.0672510962718</v>
      </c>
      <c r="AW517" s="871">
        <f t="shared" si="1219"/>
        <v>112.63489610236581</v>
      </c>
      <c r="AX517" s="871">
        <f t="shared" si="1219"/>
        <v>119.15883778505767</v>
      </c>
      <c r="AY517" s="871">
        <f t="shared" si="1219"/>
        <v>168.70286379321215</v>
      </c>
      <c r="AZ517" s="871">
        <f t="shared" si="1219"/>
        <v>101.11438813960423</v>
      </c>
      <c r="BA517" s="871">
        <f t="shared" si="1219"/>
        <v>128.18414850124577</v>
      </c>
      <c r="BB517" s="1072">
        <f t="shared" si="1219"/>
        <v>66.319461549167528</v>
      </c>
      <c r="BC517" s="871"/>
      <c r="BD517" s="871"/>
      <c r="BE517" s="871"/>
      <c r="BF517" s="871"/>
      <c r="BG517" s="871"/>
      <c r="BH517" s="959">
        <f t="shared" si="1220"/>
        <v>99.698976473562396</v>
      </c>
      <c r="BI517" s="880">
        <f t="shared" si="1220"/>
        <v>137.21581838215994</v>
      </c>
      <c r="BJ517" s="880">
        <f t="shared" si="1220"/>
        <v>103.16619093170785</v>
      </c>
      <c r="BK517" s="880">
        <f t="shared" si="1220"/>
        <v>102.33294485564237</v>
      </c>
      <c r="BL517" s="871">
        <f t="shared" si="1220"/>
        <v>113.77300338700437</v>
      </c>
      <c r="BM517" s="880">
        <f t="shared" si="1220"/>
        <v>158.57893229329486</v>
      </c>
      <c r="BN517" s="1228">
        <f t="shared" si="1220"/>
        <v>125.8559997719381</v>
      </c>
      <c r="BO517" s="857"/>
      <c r="BP517" s="873"/>
      <c r="BQ517" s="873"/>
      <c r="BR517" s="873"/>
      <c r="BS517" s="1182"/>
      <c r="BT517" s="873"/>
      <c r="BU517" s="873"/>
      <c r="BV517" s="873"/>
      <c r="BW517" s="873"/>
      <c r="BX517" s="873"/>
      <c r="BY517" s="938">
        <f t="shared" si="1221"/>
        <v>60.585769728842585</v>
      </c>
      <c r="BZ517" s="871">
        <f t="shared" si="1221"/>
        <v>48.906758746229791</v>
      </c>
      <c r="CA517" s="871">
        <f t="shared" si="1221"/>
        <v>43.523284347190042</v>
      </c>
      <c r="CB517" s="871">
        <f t="shared" si="1221"/>
        <v>16.434939443771256</v>
      </c>
      <c r="CC517" s="1072">
        <f t="shared" si="1221"/>
        <v>31.352503643774334</v>
      </c>
      <c r="CD517" s="871"/>
      <c r="CE517" s="871"/>
      <c r="CF517" s="871"/>
      <c r="CG517" s="871"/>
      <c r="CH517" s="871"/>
      <c r="CI517" s="871"/>
      <c r="CJ517" s="871"/>
      <c r="CK517" s="872">
        <f t="shared" si="1222"/>
        <v>14.201676773881548</v>
      </c>
      <c r="CL517" s="871">
        <f t="shared" si="1222"/>
        <v>496.56019080541284</v>
      </c>
      <c r="CM517" s="871">
        <f t="shared" si="1222"/>
        <v>23.128470316203771</v>
      </c>
      <c r="CN517" s="871">
        <f t="shared" si="1222"/>
        <v>95.684251798013733</v>
      </c>
      <c r="CO517" s="1072">
        <f t="shared" si="1222"/>
        <v>19.646868646383549</v>
      </c>
      <c r="CP517" s="871"/>
      <c r="CQ517" s="871"/>
      <c r="CR517" s="871"/>
      <c r="CS517" s="871"/>
      <c r="CT517" s="871"/>
      <c r="CU517" s="872">
        <f t="shared" si="1063"/>
        <v>179.84884658396106</v>
      </c>
      <c r="CV517" s="871">
        <f t="shared" si="1063"/>
        <v>16.225686307139977</v>
      </c>
      <c r="CW517" s="871">
        <f t="shared" si="1063"/>
        <v>168.17130605562218</v>
      </c>
      <c r="CX517" s="1072">
        <f t="shared" si="1063"/>
        <v>15.694970252147199</v>
      </c>
      <c r="DD517" s="987"/>
      <c r="DE517" s="870"/>
      <c r="DF517" s="870"/>
      <c r="DG517" s="870"/>
      <c r="DH517" s="870"/>
      <c r="DI517" s="870"/>
      <c r="DJ517" s="870"/>
      <c r="DK517" s="870"/>
      <c r="DL517" s="1128"/>
      <c r="DM517" s="873"/>
      <c r="DN517" s="873"/>
      <c r="DO517" s="873"/>
      <c r="DP517" s="873"/>
      <c r="DQ517" s="873"/>
      <c r="DR517" s="1014"/>
      <c r="DS517" s="873"/>
      <c r="DT517" s="873"/>
      <c r="DU517" s="873"/>
      <c r="DV517" s="873"/>
      <c r="DW517" s="873"/>
      <c r="DX517" s="1128"/>
      <c r="DY517" s="873"/>
      <c r="DZ517" s="873"/>
      <c r="EA517" s="873"/>
      <c r="EB517" s="873"/>
      <c r="EC517" s="873"/>
      <c r="ED517" s="872">
        <f t="shared" ref="ED517" si="1299">IF(OR(ED413="",ED413&lt;0),0,ED413*(ED$210/ED$211)*(1000*ED$60/ED$209)/ED$7)</f>
        <v>53.854820574123679</v>
      </c>
      <c r="EE517" s="873"/>
      <c r="EF517" s="873"/>
      <c r="EG517" s="873"/>
      <c r="EH517" s="873"/>
      <c r="EI517" s="873"/>
      <c r="EJ517" s="873"/>
      <c r="EK517" s="873"/>
      <c r="EL517" s="1128"/>
      <c r="EM517" s="873"/>
      <c r="EN517" s="873"/>
      <c r="ER517" s="1261"/>
      <c r="ES517" s="872">
        <f t="shared" ref="ES517:EU517" si="1300">IF(OR(ES413="",ES413&lt;0),0,ES413*(ES$210/ES$211)*(1000*ES$60/ES$209)/ES$7)</f>
        <v>1.2402127817538409</v>
      </c>
      <c r="ET517" s="871">
        <f t="shared" si="1300"/>
        <v>2.2097881407058537</v>
      </c>
      <c r="EU517" s="871">
        <f t="shared" si="1300"/>
        <v>0.44868500196577726</v>
      </c>
      <c r="EV517" s="871"/>
      <c r="EW517" s="1148"/>
      <c r="EX517" s="867" t="s">
        <v>732</v>
      </c>
      <c r="EY517" s="871">
        <f t="shared" ref="EY517:HH517" si="1301">IF(OR(EY413="",EY413&lt;0),0,EY413*(EY$210/EY$211)*(1000*EY$60/EY$209)/EY$7)</f>
        <v>5.4285738007472322</v>
      </c>
      <c r="EZ517" s="871">
        <f t="shared" si="1301"/>
        <v>5.2435818372531262</v>
      </c>
      <c r="FA517" s="871">
        <f t="shared" si="1301"/>
        <v>4.9726408503791317</v>
      </c>
      <c r="FB517" s="871">
        <f t="shared" si="1301"/>
        <v>4.9955000638958884</v>
      </c>
      <c r="FC517" s="871">
        <f t="shared" si="1301"/>
        <v>3.1102520382884982</v>
      </c>
      <c r="FD517" s="871">
        <f t="shared" si="1301"/>
        <v>13.135484686684222</v>
      </c>
      <c r="FE517" s="871">
        <f t="shared" si="1301"/>
        <v>1.5298169911284925</v>
      </c>
      <c r="FF517" s="871">
        <f t="shared" si="1301"/>
        <v>14.344532863983591</v>
      </c>
      <c r="FG517" s="871">
        <f t="shared" si="1301"/>
        <v>17.273511317957958</v>
      </c>
      <c r="FH517" s="871">
        <f t="shared" si="1301"/>
        <v>14.579954838965634</v>
      </c>
      <c r="FI517" s="871">
        <f t="shared" si="1301"/>
        <v>6.5938694674647955</v>
      </c>
      <c r="FJ517" s="871">
        <f t="shared" si="1301"/>
        <v>6.0438607107990805</v>
      </c>
      <c r="FK517" s="871">
        <f t="shared" si="1301"/>
        <v>11.747174778641678</v>
      </c>
      <c r="FL517" s="871">
        <f t="shared" si="1301"/>
        <v>6.4934527628800698</v>
      </c>
      <c r="FM517" s="871">
        <f t="shared" si="1301"/>
        <v>9.2799153151268126</v>
      </c>
      <c r="FN517" s="871">
        <f t="shared" si="1301"/>
        <v>12.017042971975263</v>
      </c>
      <c r="FO517" s="871">
        <f t="shared" si="1301"/>
        <v>9.8551473395796947</v>
      </c>
      <c r="FP517" s="871">
        <f t="shared" ref="FP517:FQ517" si="1302">IF(OR(FP413="",FP413&lt;0),0,FP413*(FP$210/FP$211)*(1000*FP$60/FP$209)/FP$7)</f>
        <v>0</v>
      </c>
      <c r="FQ517" s="1389">
        <f t="shared" si="1302"/>
        <v>0</v>
      </c>
      <c r="FR517" s="677">
        <f t="shared" ref="FR517:GL517" si="1303">IF(OR(FR413="",FR413&lt;0),0,FR413*(FR$210/FR$211)*(1000*FR$60/FR$209)/FR$7)</f>
        <v>1.5472885855448864</v>
      </c>
      <c r="FS517" s="677">
        <f t="shared" si="1303"/>
        <v>0.69625908687250049</v>
      </c>
      <c r="FT517" s="677">
        <f t="shared" si="1303"/>
        <v>0.66042027458762753</v>
      </c>
      <c r="FU517" s="677">
        <f t="shared" si="1303"/>
        <v>1.6882803893864695</v>
      </c>
      <c r="FV517" s="677">
        <f t="shared" si="1303"/>
        <v>0</v>
      </c>
      <c r="FW517" s="677">
        <f t="shared" si="1303"/>
        <v>0.13161411598995962</v>
      </c>
      <c r="FX517" s="677">
        <f t="shared" si="1303"/>
        <v>0.36813032803316331</v>
      </c>
      <c r="FY517" s="677">
        <f t="shared" si="1303"/>
        <v>0.85732708421237869</v>
      </c>
      <c r="FZ517" s="677">
        <f t="shared" si="1303"/>
        <v>4.9912443181373991</v>
      </c>
      <c r="GA517" s="677">
        <f t="shared" si="1303"/>
        <v>0.67308046287978218</v>
      </c>
      <c r="GB517" s="677">
        <f t="shared" si="1303"/>
        <v>1.328490639157295</v>
      </c>
      <c r="GC517" s="677">
        <f t="shared" si="1303"/>
        <v>0.7696806287640483</v>
      </c>
      <c r="GD517" s="677">
        <f t="shared" si="1303"/>
        <v>2.9472770999253424</v>
      </c>
      <c r="GE517" s="677">
        <f t="shared" si="1303"/>
        <v>2.4939724963636878</v>
      </c>
      <c r="GF517" s="677">
        <f t="shared" si="1303"/>
        <v>3.9287154221448572</v>
      </c>
      <c r="GG517" s="677">
        <f t="shared" si="1303"/>
        <v>1.1125527862718043</v>
      </c>
      <c r="GH517" s="677">
        <f t="shared" si="1303"/>
        <v>1.7992867206477783</v>
      </c>
      <c r="GI517" s="677">
        <f t="shared" si="1303"/>
        <v>1.144068261202063</v>
      </c>
      <c r="GJ517" s="677">
        <f t="shared" si="1303"/>
        <v>0.50682035816715376</v>
      </c>
      <c r="GK517" s="677">
        <f t="shared" si="1303"/>
        <v>0.32748908422927969</v>
      </c>
      <c r="GL517" s="677">
        <f t="shared" si="1303"/>
        <v>0.50474792593027673</v>
      </c>
      <c r="GM517" s="872">
        <f t="shared" si="1301"/>
        <v>0.15715656239168532</v>
      </c>
      <c r="GN517" s="871">
        <f t="shared" si="1301"/>
        <v>0.19924216051333418</v>
      </c>
      <c r="GO517" s="871">
        <f t="shared" si="1301"/>
        <v>0.1229877514247619</v>
      </c>
      <c r="GP517" s="871">
        <f t="shared" si="1301"/>
        <v>0.30235954029581502</v>
      </c>
      <c r="GQ517" s="871">
        <f t="shared" si="1301"/>
        <v>0.73916587400268741</v>
      </c>
      <c r="GR517" s="871">
        <f t="shared" si="1301"/>
        <v>0.21819742499213945</v>
      </c>
      <c r="GS517" s="871">
        <f t="shared" si="1301"/>
        <v>0.77535223120815966</v>
      </c>
      <c r="GT517" s="871">
        <f t="shared" si="1301"/>
        <v>0.26017513979817281</v>
      </c>
      <c r="GU517" s="871">
        <f t="shared" si="1301"/>
        <v>0.49296448851916597</v>
      </c>
      <c r="GV517" s="871">
        <f t="shared" si="1301"/>
        <v>0.39554869690995786</v>
      </c>
      <c r="GW517" s="871">
        <f t="shared" si="1301"/>
        <v>0.18695114402256666</v>
      </c>
      <c r="GX517" s="871">
        <f t="shared" si="1301"/>
        <v>0.31906353314108665</v>
      </c>
      <c r="GY517" s="871">
        <f t="shared" si="1301"/>
        <v>0.4997002097709724</v>
      </c>
      <c r="GZ517" s="871" t="e">
        <f t="shared" si="1301"/>
        <v>#DIV/0!</v>
      </c>
      <c r="HA517" s="871">
        <f t="shared" si="1301"/>
        <v>0.51559650104249266</v>
      </c>
      <c r="HB517" s="871">
        <f t="shared" si="1301"/>
        <v>0.17999566055222463</v>
      </c>
      <c r="HC517" s="871">
        <f t="shared" si="1301"/>
        <v>0.22239878175609432</v>
      </c>
      <c r="HD517" s="871">
        <f t="shared" si="1301"/>
        <v>0.48739774268283459</v>
      </c>
      <c r="HE517" s="871">
        <f t="shared" si="1301"/>
        <v>0.12006502126200808</v>
      </c>
      <c r="HF517" s="871">
        <f t="shared" si="1301"/>
        <v>6.8969191292353182E-2</v>
      </c>
      <c r="HG517" s="871" t="e">
        <f t="shared" si="1301"/>
        <v>#DIV/0!</v>
      </c>
      <c r="HH517" s="871" t="e">
        <f t="shared" si="1301"/>
        <v>#DIV/0!</v>
      </c>
      <c r="HI517" s="677">
        <f t="shared" si="1062"/>
        <v>0.33266610243867462</v>
      </c>
    </row>
    <row r="518" spans="1:217" s="60" customFormat="1" x14ac:dyDescent="0.25">
      <c r="A518" s="66" t="s">
        <v>733</v>
      </c>
      <c r="B518" s="642"/>
      <c r="C518" s="935">
        <f t="shared" si="1052"/>
        <v>10.329464904585413</v>
      </c>
      <c r="D518" s="230">
        <f t="shared" si="1293"/>
        <v>264.41887433317595</v>
      </c>
      <c r="E518" s="230">
        <f t="shared" si="1293"/>
        <v>22.36173336085843</v>
      </c>
      <c r="F518" s="230">
        <f t="shared" si="1293"/>
        <v>13.412738631589406</v>
      </c>
      <c r="G518" s="230">
        <f t="shared" si="1293"/>
        <v>10.545326655704216</v>
      </c>
      <c r="H518" s="230">
        <f t="shared" si="1293"/>
        <v>11.76036488664754</v>
      </c>
      <c r="I518" s="172">
        <f t="shared" si="1293"/>
        <v>18.690614054699836</v>
      </c>
      <c r="J518" s="172">
        <f t="shared" si="1293"/>
        <v>15.780275256915212</v>
      </c>
      <c r="K518" s="172">
        <f t="shared" si="1293"/>
        <v>9.7792076945433291</v>
      </c>
      <c r="L518" s="172">
        <f t="shared" si="1293"/>
        <v>13.831766835292433</v>
      </c>
      <c r="M518" s="230">
        <f t="shared" si="1293"/>
        <v>13.554840048316827</v>
      </c>
      <c r="N518" s="230">
        <f t="shared" si="1293"/>
        <v>16.493507652515092</v>
      </c>
      <c r="O518" s="230">
        <f t="shared" si="1293"/>
        <v>18.780572312725276</v>
      </c>
      <c r="P518" s="230">
        <f t="shared" si="1293"/>
        <v>10.140726152788689</v>
      </c>
      <c r="Q518" s="230">
        <f t="shared" si="1293"/>
        <v>23.387295902398304</v>
      </c>
      <c r="R518" s="230">
        <f t="shared" si="1293"/>
        <v>9.4247571621456085</v>
      </c>
      <c r="S518" s="230">
        <f t="shared" si="1293"/>
        <v>9.5141783492479348</v>
      </c>
      <c r="T518" s="1063">
        <f t="shared" ref="T518" si="1304">IF(OR(T414="",T414&lt;0),0,T414*(T$210/T$211)*(1000*T$60/T$209)/T$7)</f>
        <v>13.412568460455603</v>
      </c>
      <c r="U518" s="230"/>
      <c r="V518" s="230"/>
      <c r="W518" s="230"/>
      <c r="X518" s="230"/>
      <c r="Y518" s="230"/>
      <c r="AF518" s="172"/>
      <c r="AG518" s="172"/>
      <c r="AH518" s="172"/>
      <c r="AI518" s="511">
        <f t="shared" ref="AI518:AN518" si="1305">IF(OR(AI414="",AI414&lt;0),0,AI414*(AI$210/AI$211)*(1000*AI$60/AI$209)/AI$7)</f>
        <v>0</v>
      </c>
      <c r="AJ518" s="172">
        <f t="shared" si="1305"/>
        <v>0</v>
      </c>
      <c r="AK518" s="172">
        <f t="shared" si="1305"/>
        <v>1.8068234768364995</v>
      </c>
      <c r="AL518" s="172">
        <f t="shared" si="1305"/>
        <v>5.5630665174525618</v>
      </c>
      <c r="AM518" s="172">
        <f t="shared" si="1305"/>
        <v>0</v>
      </c>
      <c r="AN518" s="1067">
        <f t="shared" si="1305"/>
        <v>0</v>
      </c>
      <c r="AO518" s="172"/>
      <c r="AP518" s="172"/>
      <c r="AQ518" s="172"/>
      <c r="AR518" s="172"/>
      <c r="AS518" s="172"/>
      <c r="AT518" s="511">
        <f t="shared" ref="AT518:BB518" si="1306">IF(OR(AT414="",AT414&lt;0),0,AT414*(AT$210/AT$211)*(1000*AT$60/AT$209)/AT$7)</f>
        <v>17.205090661576616</v>
      </c>
      <c r="AU518" s="172">
        <f t="shared" si="1306"/>
        <v>20.434372197797561</v>
      </c>
      <c r="AV518" s="172">
        <f t="shared" si="1306"/>
        <v>16.35860877825975</v>
      </c>
      <c r="AW518" s="230">
        <f t="shared" si="1306"/>
        <v>10.454766439190028</v>
      </c>
      <c r="AX518" s="230">
        <f t="shared" si="1306"/>
        <v>11.956168745662454</v>
      </c>
      <c r="AY518" s="230">
        <f t="shared" si="1306"/>
        <v>17.941949580221046</v>
      </c>
      <c r="AZ518" s="230">
        <f t="shared" si="1306"/>
        <v>12.148039930110944</v>
      </c>
      <c r="BA518" s="230">
        <f t="shared" si="1306"/>
        <v>17.183071219692021</v>
      </c>
      <c r="BB518" s="1063">
        <f t="shared" si="1306"/>
        <v>0</v>
      </c>
      <c r="BC518" s="230"/>
      <c r="BD518" s="230"/>
      <c r="BE518" s="230"/>
      <c r="BF518" s="230"/>
      <c r="BG518" s="230"/>
      <c r="BH518" s="257">
        <f t="shared" ref="BH518:BN518" si="1307">IF(OR(BH414="",BH414&lt;0),0,BH414*(BH$210/BH$211)*(1000*BH$60/BH$209)/BH$7)</f>
        <v>11.552956054229906</v>
      </c>
      <c r="BI518" s="230">
        <f t="shared" si="1307"/>
        <v>17.234905231771357</v>
      </c>
      <c r="BJ518" s="230">
        <f t="shared" si="1307"/>
        <v>17.278674117936923</v>
      </c>
      <c r="BK518" s="230">
        <f t="shared" si="1307"/>
        <v>16.321627807996123</v>
      </c>
      <c r="BL518" s="230">
        <f t="shared" si="1307"/>
        <v>14.007508137972275</v>
      </c>
      <c r="BM518" s="230">
        <f t="shared" si="1307"/>
        <v>14.467665864720702</v>
      </c>
      <c r="BN518" s="1225">
        <f t="shared" si="1307"/>
        <v>20.045700581839032</v>
      </c>
      <c r="BO518" s="1281" t="s">
        <v>951</v>
      </c>
      <c r="BP518" s="857"/>
      <c r="BQ518" s="857"/>
      <c r="BR518" s="857"/>
      <c r="BS518" s="1172"/>
      <c r="BT518" s="857"/>
      <c r="BU518" s="857"/>
      <c r="BV518" s="857"/>
      <c r="BW518" s="857"/>
      <c r="BX518" s="857"/>
      <c r="BY518" s="935">
        <f t="shared" ref="BY518:CC518" si="1308">IF(OR(BY414="",BY414&lt;0),0,BY414*(BY$210/BY$211)*(1000*BY$60/BY$209)/BY$7)</f>
        <v>14.440848219427915</v>
      </c>
      <c r="BZ518" s="230">
        <f t="shared" si="1308"/>
        <v>17.115189988009838</v>
      </c>
      <c r="CA518" s="230">
        <f t="shared" si="1308"/>
        <v>15.883054446312249</v>
      </c>
      <c r="CB518" s="230">
        <f t="shared" si="1308"/>
        <v>6.4443311642260452</v>
      </c>
      <c r="CC518" s="1063">
        <f t="shared" si="1308"/>
        <v>7.9264116716228274</v>
      </c>
      <c r="CD518" s="230"/>
      <c r="CE518" s="230"/>
      <c r="CF518" s="230"/>
      <c r="CG518" s="230"/>
      <c r="CH518" s="230"/>
      <c r="CI518" s="230"/>
      <c r="CJ518" s="230"/>
      <c r="CK518" s="544">
        <f t="shared" ref="CK518:CO518" si="1309">IF(OR(CK414="",CK414&lt;0),0,CK414*(CK$210/CK$211)*(1000*CK$60/CK$209)/CK$7)</f>
        <v>3.2841197196730847</v>
      </c>
      <c r="CL518" s="244">
        <f t="shared" si="1309"/>
        <v>17.653111481959233</v>
      </c>
      <c r="CM518" s="244">
        <f t="shared" si="1309"/>
        <v>4.3025997888364955</v>
      </c>
      <c r="CN518" s="244">
        <f t="shared" si="1309"/>
        <v>2.5252254398537404</v>
      </c>
      <c r="CO518" s="1071">
        <f t="shared" si="1309"/>
        <v>0.8721666980944377</v>
      </c>
      <c r="CP518" s="244"/>
      <c r="CQ518" s="244"/>
      <c r="CR518" s="244"/>
      <c r="CS518" s="244"/>
      <c r="CT518" s="244"/>
      <c r="CU518" s="544">
        <f t="shared" si="1063"/>
        <v>25.992725211423167</v>
      </c>
      <c r="CV518" s="244">
        <f t="shared" si="1063"/>
        <v>4.3767385366235159</v>
      </c>
      <c r="CW518" s="244">
        <f t="shared" si="1063"/>
        <v>21.139145006902925</v>
      </c>
      <c r="CX518" s="1071">
        <f t="shared" si="1063"/>
        <v>3.0344641798292336</v>
      </c>
      <c r="DD518" s="978"/>
      <c r="DE518" s="857"/>
      <c r="DF518" s="857"/>
      <c r="DG518" s="857"/>
      <c r="DH518" s="857"/>
      <c r="DI518" s="857"/>
      <c r="DJ518" s="857"/>
      <c r="DK518" s="857"/>
      <c r="DL518" s="1119"/>
      <c r="DM518" s="857"/>
      <c r="DN518" s="857"/>
      <c r="DO518" s="857"/>
      <c r="DP518" s="857"/>
      <c r="DQ518" s="857"/>
      <c r="DR518" s="1005"/>
      <c r="DS518" s="857"/>
      <c r="DT518" s="857"/>
      <c r="DU518" s="857"/>
      <c r="DV518" s="857"/>
      <c r="DW518" s="857"/>
      <c r="DX518" s="1119"/>
      <c r="DY518" s="857"/>
      <c r="DZ518" s="857"/>
      <c r="EA518" s="857"/>
      <c r="EB518" s="857"/>
      <c r="EC518" s="857"/>
      <c r="ED518" s="544">
        <f t="shared" ref="ED518" si="1310">IF(OR(ED414="",ED414&lt;0),0,ED414*(ED$210/ED$211)*(1000*ED$60/ED$209)/ED$7)</f>
        <v>8.0053194846088758</v>
      </c>
      <c r="EE518" s="857"/>
      <c r="EF518" s="857"/>
      <c r="EG518" s="857"/>
      <c r="EH518" s="857"/>
      <c r="EI518" s="857"/>
      <c r="EJ518" s="857"/>
      <c r="EK518" s="857"/>
      <c r="EL518" s="1119"/>
      <c r="EM518" s="857"/>
      <c r="EN518" s="857"/>
      <c r="ER518" s="1253"/>
      <c r="ES518" s="544">
        <f t="shared" ref="ES518:EU518" si="1311">IF(OR(ES414="",ES414&lt;0),0,ES414*(ES$210/ES$211)*(1000*ES$60/ES$209)/ES$7)</f>
        <v>0.54854557141643046</v>
      </c>
      <c r="ET518" s="244">
        <f t="shared" si="1311"/>
        <v>0.80244888812464665</v>
      </c>
      <c r="EU518" s="244">
        <f t="shared" si="1311"/>
        <v>0.48260408892773682</v>
      </c>
      <c r="EV518" s="244"/>
      <c r="EW518" s="1131"/>
      <c r="EX518" s="66" t="s">
        <v>733</v>
      </c>
      <c r="EY518" s="244">
        <f t="shared" ref="EY518:HH518" si="1312">IF(OR(EY414="",EY414&lt;0),0,EY414*(EY$210/EY$211)*(1000*EY$60/EY$209)/EY$7)</f>
        <v>0.44432143428330007</v>
      </c>
      <c r="EZ518" s="244">
        <f t="shared" si="1312"/>
        <v>0.31314036936140954</v>
      </c>
      <c r="FA518" s="244">
        <f t="shared" si="1312"/>
        <v>0.43347969004580289</v>
      </c>
      <c r="FB518" s="244">
        <f t="shared" si="1312"/>
        <v>0.30887518233031175</v>
      </c>
      <c r="FC518" s="244">
        <f t="shared" si="1312"/>
        <v>0.1287913271995019</v>
      </c>
      <c r="FD518" s="244">
        <f t="shared" si="1312"/>
        <v>0.80648239894864704</v>
      </c>
      <c r="FE518" s="244">
        <f t="shared" si="1312"/>
        <v>0.387903197003587</v>
      </c>
      <c r="FF518" s="244">
        <f t="shared" si="1312"/>
        <v>0.83979406797942435</v>
      </c>
      <c r="FG518" s="244">
        <f t="shared" si="1312"/>
        <v>1.2852695712929663</v>
      </c>
      <c r="FH518" s="244">
        <f t="shared" si="1312"/>
        <v>1.2312731461444362</v>
      </c>
      <c r="FI518" s="244">
        <f t="shared" si="1312"/>
        <v>0.35835919421085477</v>
      </c>
      <c r="FJ518" s="244">
        <f t="shared" si="1312"/>
        <v>0.21124475765888209</v>
      </c>
      <c r="FK518" s="244">
        <f t="shared" si="1312"/>
        <v>0.52699501560671214</v>
      </c>
      <c r="FL518" s="244">
        <f t="shared" si="1312"/>
        <v>0.22050112051185397</v>
      </c>
      <c r="FM518" s="244">
        <f t="shared" si="1312"/>
        <v>0.35654176707892155</v>
      </c>
      <c r="FN518" s="244">
        <f t="shared" si="1312"/>
        <v>0.55872055437561474</v>
      </c>
      <c r="FO518" s="244">
        <f t="shared" si="1312"/>
        <v>0.48328992212490068</v>
      </c>
      <c r="FP518" s="244">
        <f t="shared" ref="FP518:FQ518" si="1313">IF(OR(FP414="",FP414&lt;0),0,FP414*(FP$210/FP$211)*(1000*FP$60/FP$209)/FP$7)</f>
        <v>0</v>
      </c>
      <c r="FQ518" s="1382">
        <f t="shared" si="1313"/>
        <v>0</v>
      </c>
      <c r="FR518" s="677">
        <f t="shared" ref="FR518:GL518" si="1314">IF(OR(FR414="",FR414&lt;0),0,FR414*(FR$210/FR$211)*(1000*FR$60/FR$209)/FR$7)</f>
        <v>0</v>
      </c>
      <c r="FS518" s="677">
        <f t="shared" si="1314"/>
        <v>0</v>
      </c>
      <c r="FT518" s="677">
        <f t="shared" si="1314"/>
        <v>0</v>
      </c>
      <c r="FU518" s="677">
        <f t="shared" si="1314"/>
        <v>0</v>
      </c>
      <c r="FV518" s="677">
        <f t="shared" si="1314"/>
        <v>0</v>
      </c>
      <c r="FW518" s="677">
        <f t="shared" si="1314"/>
        <v>0</v>
      </c>
      <c r="FX518" s="677">
        <f t="shared" si="1314"/>
        <v>0</v>
      </c>
      <c r="FY518" s="677">
        <f t="shared" si="1314"/>
        <v>0</v>
      </c>
      <c r="FZ518" s="677">
        <f t="shared" si="1314"/>
        <v>0</v>
      </c>
      <c r="GA518" s="677">
        <f t="shared" si="1314"/>
        <v>0</v>
      </c>
      <c r="GB518" s="677">
        <f t="shared" si="1314"/>
        <v>0</v>
      </c>
      <c r="GC518" s="677">
        <f t="shared" si="1314"/>
        <v>0</v>
      </c>
      <c r="GD518" s="677">
        <f t="shared" si="1314"/>
        <v>0</v>
      </c>
      <c r="GE518" s="677">
        <f t="shared" si="1314"/>
        <v>0</v>
      </c>
      <c r="GF518" s="677">
        <f t="shared" si="1314"/>
        <v>0</v>
      </c>
      <c r="GG518" s="677">
        <f t="shared" si="1314"/>
        <v>0</v>
      </c>
      <c r="GH518" s="677">
        <f t="shared" si="1314"/>
        <v>0</v>
      </c>
      <c r="GI518" s="677">
        <f t="shared" si="1314"/>
        <v>0</v>
      </c>
      <c r="GJ518" s="677">
        <f t="shared" si="1314"/>
        <v>0</v>
      </c>
      <c r="GK518" s="677">
        <f t="shared" si="1314"/>
        <v>0</v>
      </c>
      <c r="GL518" s="677">
        <f t="shared" si="1314"/>
        <v>0</v>
      </c>
      <c r="GM518" s="544">
        <f t="shared" si="1312"/>
        <v>3.759409276229219E-2</v>
      </c>
      <c r="GN518" s="244">
        <f t="shared" si="1312"/>
        <v>5.8111942279993688E-2</v>
      </c>
      <c r="GO518" s="244">
        <f t="shared" si="1312"/>
        <v>7.8027976895940099E-2</v>
      </c>
      <c r="GP518" s="244">
        <f t="shared" si="1312"/>
        <v>5.590061912702745E-2</v>
      </c>
      <c r="GQ518" s="244">
        <f t="shared" si="1312"/>
        <v>0.29993222191179786</v>
      </c>
      <c r="GR518" s="244">
        <f t="shared" si="1312"/>
        <v>8.6648451093195342E-2</v>
      </c>
      <c r="GS518" s="244">
        <f t="shared" si="1312"/>
        <v>0.15750583025382253</v>
      </c>
      <c r="GT518" s="244">
        <f t="shared" si="1312"/>
        <v>0.25031350651081552</v>
      </c>
      <c r="GU518" s="244">
        <f t="shared" si="1312"/>
        <v>0.20481441079334298</v>
      </c>
      <c r="GV518" s="244">
        <f t="shared" si="1312"/>
        <v>0.44376320182132817</v>
      </c>
      <c r="GW518" s="244">
        <f t="shared" si="1312"/>
        <v>8.2388088834994141E-2</v>
      </c>
      <c r="GX518" s="244">
        <f t="shared" si="1312"/>
        <v>7.7948835140715378E-2</v>
      </c>
      <c r="GY518" s="244">
        <f t="shared" si="1312"/>
        <v>0.24188586055442363</v>
      </c>
      <c r="GZ518" s="244" t="e">
        <f t="shared" si="1312"/>
        <v>#DIV/0!</v>
      </c>
      <c r="HA518" s="244">
        <f t="shared" si="1312"/>
        <v>1.9020923345899854</v>
      </c>
      <c r="HB518" s="244">
        <f t="shared" si="1312"/>
        <v>5.1338503730406271E-2</v>
      </c>
      <c r="HC518" s="244">
        <f t="shared" si="1312"/>
        <v>5.1010301186157583E-2</v>
      </c>
      <c r="HD518" s="244">
        <f t="shared" si="1312"/>
        <v>0.13429242972812794</v>
      </c>
      <c r="HE518" s="244">
        <f t="shared" si="1312"/>
        <v>2.6161011691027237E-2</v>
      </c>
      <c r="HF518" s="244">
        <f t="shared" si="1312"/>
        <v>5.2554198727040154E-2</v>
      </c>
      <c r="HG518" s="244" t="e">
        <f t="shared" si="1312"/>
        <v>#DIV/0!</v>
      </c>
      <c r="HH518" s="244" t="e">
        <f t="shared" si="1312"/>
        <v>#DIV/0!</v>
      </c>
      <c r="HI518" s="677">
        <f t="shared" si="1062"/>
        <v>0</v>
      </c>
    </row>
    <row r="519" spans="1:217" s="60" customFormat="1" x14ac:dyDescent="0.25">
      <c r="A519" s="66"/>
      <c r="B519" s="642"/>
      <c r="C519" s="935"/>
      <c r="D519" s="230"/>
      <c r="E519" s="230"/>
      <c r="F519" s="230"/>
      <c r="G519" s="230"/>
      <c r="H519" s="230"/>
      <c r="I519" s="172"/>
      <c r="J519" s="172"/>
      <c r="K519" s="172"/>
      <c r="L519" s="172"/>
      <c r="M519" s="230"/>
      <c r="N519" s="230"/>
      <c r="O519" s="230"/>
      <c r="P519" s="230"/>
      <c r="Q519" s="230"/>
      <c r="R519" s="230"/>
      <c r="S519" s="230"/>
      <c r="T519" s="1063"/>
      <c r="U519" s="230"/>
      <c r="V519" s="230"/>
      <c r="W519" s="230"/>
      <c r="X519" s="230"/>
      <c r="Y519" s="230"/>
      <c r="AF519" s="172"/>
      <c r="AG519" s="172"/>
      <c r="AH519" s="172"/>
      <c r="AI519" s="511"/>
      <c r="AJ519" s="172"/>
      <c r="AK519" s="172"/>
      <c r="AL519" s="172"/>
      <c r="AM519" s="172"/>
      <c r="AN519" s="1067"/>
      <c r="AO519" s="172"/>
      <c r="AP519" s="172"/>
      <c r="AQ519" s="172"/>
      <c r="AR519" s="172"/>
      <c r="AS519" s="172"/>
      <c r="AT519" s="511"/>
      <c r="AU519" s="172"/>
      <c r="AV519" s="172"/>
      <c r="AW519" s="230"/>
      <c r="AX519" s="230"/>
      <c r="AY519" s="230"/>
      <c r="AZ519" s="230"/>
      <c r="BA519" s="230"/>
      <c r="BB519" s="1063"/>
      <c r="BC519" s="230"/>
      <c r="BD519" s="230"/>
      <c r="BE519" s="230"/>
      <c r="BF519" s="230"/>
      <c r="BG519" s="230"/>
      <c r="BH519" s="257"/>
      <c r="BI519" s="230"/>
      <c r="BJ519" s="230"/>
      <c r="BK519" s="230"/>
      <c r="BL519" s="230"/>
      <c r="BM519" s="230"/>
      <c r="BN519" s="1225"/>
      <c r="BO519" s="857"/>
      <c r="BP519" s="857"/>
      <c r="BQ519" s="857"/>
      <c r="BR519" s="857"/>
      <c r="BS519" s="1172"/>
      <c r="BT519" s="857"/>
      <c r="BU519" s="857"/>
      <c r="BV519" s="857"/>
      <c r="BW519" s="857"/>
      <c r="BX519" s="857"/>
      <c r="BY519" s="935"/>
      <c r="BZ519" s="230"/>
      <c r="CA519" s="230"/>
      <c r="CB519" s="230"/>
      <c r="CC519" s="1063"/>
      <c r="CD519" s="230"/>
      <c r="CE519" s="230"/>
      <c r="CF519" s="230"/>
      <c r="CG519" s="230"/>
      <c r="CH519" s="230"/>
      <c r="CI519" s="230"/>
      <c r="CJ519" s="230"/>
      <c r="CK519" s="544"/>
      <c r="CL519" s="244"/>
      <c r="CM519" s="244"/>
      <c r="CN519" s="244"/>
      <c r="CO519" s="1071"/>
      <c r="CP519" s="244"/>
      <c r="CQ519" s="244"/>
      <c r="CR519" s="244"/>
      <c r="CS519" s="244"/>
      <c r="CT519" s="244"/>
      <c r="CU519" s="544"/>
      <c r="CV519" s="244"/>
      <c r="CW519" s="244"/>
      <c r="CX519" s="1071"/>
      <c r="DD519" s="978"/>
      <c r="DE519" s="857"/>
      <c r="DF519" s="857"/>
      <c r="DG519" s="857"/>
      <c r="DH519" s="857"/>
      <c r="DI519" s="857"/>
      <c r="DJ519" s="857"/>
      <c r="DK519" s="857"/>
      <c r="DL519" s="1119"/>
      <c r="DM519" s="857"/>
      <c r="DN519" s="857"/>
      <c r="DO519" s="857"/>
      <c r="DP519" s="857"/>
      <c r="DQ519" s="857"/>
      <c r="DR519" s="1005"/>
      <c r="DS519" s="857"/>
      <c r="DT519" s="857"/>
      <c r="DU519" s="857"/>
      <c r="DV519" s="857"/>
      <c r="DW519" s="857"/>
      <c r="DX519" s="1119"/>
      <c r="DY519" s="857"/>
      <c r="DZ519" s="857"/>
      <c r="EA519" s="857"/>
      <c r="EB519" s="857"/>
      <c r="EC519" s="857"/>
      <c r="ED519" s="544"/>
      <c r="EE519" s="857"/>
      <c r="EF519" s="857"/>
      <c r="EG519" s="857"/>
      <c r="EH519" s="857"/>
      <c r="EI519" s="857"/>
      <c r="EJ519" s="857"/>
      <c r="EK519" s="857"/>
      <c r="EL519" s="1119"/>
      <c r="EM519" s="857"/>
      <c r="EN519" s="857"/>
      <c r="ER519" s="1253"/>
      <c r="ES519" s="544"/>
      <c r="ET519" s="244"/>
      <c r="EU519" s="244"/>
      <c r="EV519" s="244"/>
      <c r="EW519" s="1131"/>
      <c r="EX519" s="66"/>
      <c r="EY519" s="230"/>
      <c r="EZ519" s="230"/>
      <c r="FA519" s="230"/>
      <c r="FB519" s="111"/>
      <c r="FC519" s="111"/>
      <c r="FD519" s="111"/>
      <c r="FE519" s="111"/>
      <c r="FF519" s="111"/>
      <c r="FG519" s="111"/>
      <c r="FH519" s="111"/>
      <c r="FI519" s="111"/>
      <c r="FJ519" s="111"/>
      <c r="FK519" s="111"/>
      <c r="FL519" s="111"/>
      <c r="FM519" s="111"/>
      <c r="FN519" s="111"/>
      <c r="FO519" s="111"/>
      <c r="FP519" s="677"/>
      <c r="FQ519" s="1382"/>
      <c r="FR519" s="693"/>
      <c r="FS519" s="693"/>
      <c r="FT519" s="693"/>
      <c r="FU519" s="693"/>
      <c r="FV519" s="693"/>
      <c r="FW519" s="693"/>
      <c r="FX519" s="693"/>
      <c r="FY519" s="693"/>
      <c r="FZ519" s="693"/>
      <c r="GA519" s="693"/>
      <c r="GB519" s="693"/>
      <c r="GC519" s="693"/>
      <c r="GD519" s="693"/>
      <c r="GE519" s="693"/>
      <c r="GF519" s="693"/>
      <c r="GG519" s="693"/>
      <c r="GH519" s="693"/>
      <c r="GI519" s="693"/>
      <c r="GJ519" s="693"/>
      <c r="GK519" s="693"/>
      <c r="GL519" s="693"/>
      <c r="GM519" s="165"/>
      <c r="GN519" s="111"/>
      <c r="GO519" s="111"/>
      <c r="GP519" s="111"/>
      <c r="GQ519" s="111"/>
      <c r="GR519" s="111"/>
      <c r="GS519" s="111"/>
      <c r="GT519" s="111"/>
      <c r="GU519" s="111"/>
      <c r="GV519" s="111"/>
      <c r="GW519" s="111"/>
      <c r="GX519" s="111"/>
      <c r="GY519" s="111"/>
      <c r="GZ519" s="111"/>
      <c r="HA519" s="111"/>
      <c r="HB519" s="111"/>
      <c r="HC519" s="111"/>
      <c r="HD519" s="111"/>
      <c r="HE519" s="111"/>
      <c r="HF519" s="111"/>
      <c r="HG519" s="111"/>
      <c r="HH519" s="111"/>
      <c r="HI519" s="693"/>
    </row>
    <row r="520" spans="1:217" s="58" customFormat="1" x14ac:dyDescent="0.25">
      <c r="C520" s="939"/>
      <c r="D520" s="244"/>
      <c r="E520" s="244"/>
      <c r="F520" s="244"/>
      <c r="G520" s="244"/>
      <c r="H520" s="244"/>
      <c r="I520" s="246"/>
      <c r="J520" s="246"/>
      <c r="K520" s="172"/>
      <c r="L520" s="172"/>
      <c r="M520" s="244"/>
      <c r="N520" s="244"/>
      <c r="O520" s="244"/>
      <c r="P520" s="244"/>
      <c r="Q520" s="244"/>
      <c r="R520" s="244"/>
      <c r="S520" s="244"/>
      <c r="T520" s="1071"/>
      <c r="U520" s="244"/>
      <c r="V520" s="244"/>
      <c r="W520" s="244"/>
      <c r="X520" s="244"/>
      <c r="Y520" s="244"/>
      <c r="Z520" s="60"/>
      <c r="AA520" s="60"/>
      <c r="AB520" s="60"/>
      <c r="AC520" s="60"/>
      <c r="AD520" s="60"/>
      <c r="AE520" s="60"/>
      <c r="AF520" s="172"/>
      <c r="AG520" s="172"/>
      <c r="AH520" s="172"/>
      <c r="AI520" s="159"/>
      <c r="AJ520" s="66"/>
      <c r="AK520" s="66"/>
      <c r="AL520" s="66"/>
      <c r="AM520" s="66"/>
      <c r="AN520" s="1091"/>
      <c r="AO520" s="66"/>
      <c r="AP520" s="66"/>
      <c r="AQ520" s="66"/>
      <c r="AR520" s="66"/>
      <c r="AS520" s="66"/>
      <c r="AT520" s="159"/>
      <c r="AU520" s="66"/>
      <c r="AV520" s="66"/>
      <c r="AW520" s="60"/>
      <c r="AX520" s="60"/>
      <c r="AY520" s="60"/>
      <c r="AZ520" s="60"/>
      <c r="BA520" s="60"/>
      <c r="BB520" s="1060"/>
      <c r="BC520" s="60"/>
      <c r="BD520" s="60"/>
      <c r="BE520" s="60"/>
      <c r="BF520" s="60"/>
      <c r="BG520" s="60"/>
      <c r="BH520" s="257"/>
      <c r="BI520" s="230"/>
      <c r="BJ520" s="230"/>
      <c r="BK520" s="230"/>
      <c r="BL520" s="60"/>
      <c r="BM520" s="230"/>
      <c r="BN520" s="1225"/>
      <c r="BO520" s="338"/>
      <c r="BP520" s="338"/>
      <c r="BQ520" s="338"/>
      <c r="BR520" s="338"/>
      <c r="BS520" s="1156"/>
      <c r="BT520" s="338"/>
      <c r="BU520" s="338"/>
      <c r="BV520" s="338"/>
      <c r="BW520" s="338"/>
      <c r="BX520" s="338"/>
      <c r="BY520" s="743"/>
      <c r="BZ520" s="60"/>
      <c r="CA520" s="60"/>
      <c r="CB520" s="60"/>
      <c r="CC520" s="1060"/>
      <c r="CD520" s="60"/>
      <c r="CE520" s="60"/>
      <c r="CF520" s="60"/>
      <c r="CG520" s="60"/>
      <c r="CH520" s="60"/>
      <c r="CI520" s="60"/>
      <c r="CJ520" s="60"/>
      <c r="CK520" s="544"/>
      <c r="CL520" s="244"/>
      <c r="CM520" s="244"/>
      <c r="CN520" s="244"/>
      <c r="CO520" s="1071"/>
      <c r="CP520" s="244"/>
      <c r="CQ520" s="244"/>
      <c r="CR520" s="244"/>
      <c r="CS520" s="244"/>
      <c r="CT520" s="244"/>
      <c r="CU520" s="544"/>
      <c r="CV520" s="244"/>
      <c r="CW520" s="244"/>
      <c r="CX520" s="1071"/>
      <c r="CY520" s="60"/>
      <c r="CZ520" s="60"/>
      <c r="DD520" s="293"/>
      <c r="DE520" s="338"/>
      <c r="DF520" s="338"/>
      <c r="DG520" s="338"/>
      <c r="DH520" s="338"/>
      <c r="DI520" s="338"/>
      <c r="DJ520" s="338"/>
      <c r="DK520" s="338"/>
      <c r="DL520" s="1103"/>
      <c r="DM520" s="338"/>
      <c r="DN520" s="338"/>
      <c r="DO520" s="338"/>
      <c r="DP520" s="338"/>
      <c r="DQ520" s="338"/>
      <c r="DR520" s="337"/>
      <c r="DS520" s="338"/>
      <c r="DT520" s="338"/>
      <c r="DU520" s="338"/>
      <c r="DV520" s="338"/>
      <c r="DW520" s="338"/>
      <c r="DX520" s="1103"/>
      <c r="DY520" s="338"/>
      <c r="DZ520" s="338"/>
      <c r="EA520" s="338"/>
      <c r="EB520" s="338"/>
      <c r="EC520" s="338"/>
      <c r="ED520" s="59"/>
      <c r="EE520" s="338"/>
      <c r="EF520" s="338"/>
      <c r="EG520" s="338"/>
      <c r="EH520" s="338"/>
      <c r="EI520" s="338"/>
      <c r="EJ520" s="338"/>
      <c r="EK520" s="338"/>
      <c r="EL520" s="1103"/>
      <c r="EM520" s="338"/>
      <c r="EN520" s="338"/>
      <c r="ER520" s="1251"/>
      <c r="ES520" s="544"/>
      <c r="ET520" s="244"/>
      <c r="EU520" s="244"/>
      <c r="EV520" s="244"/>
      <c r="EW520" s="1131"/>
      <c r="EY520" s="58" t="str">
        <f t="shared" ref="EY520:EZ520" si="1315">IF(OR(EY415="",EY415&lt;0),"",EY415*(EY$210/EY$211)*(1000*EY$60/EY$209)/EY$7)</f>
        <v/>
      </c>
      <c r="EZ520" s="58" t="str">
        <f t="shared" si="1315"/>
        <v/>
      </c>
      <c r="FA520" s="58" t="str">
        <f>IF(OR(FA415="",FA415&lt;0),"",FA415*(FA$210/FA$211)*(1000*FA$60/FA$209)/FA$7)</f>
        <v/>
      </c>
      <c r="FB520" s="684" t="str">
        <f t="shared" ref="FB520:HH520" si="1316">IF(OR(FB415="",FB415&lt;0),"",FB415*(FB$210/FB$211)*(1000*FB$60/FB$209)/FB$7)</f>
        <v/>
      </c>
      <c r="FC520" s="684" t="str">
        <f t="shared" si="1316"/>
        <v/>
      </c>
      <c r="FD520" s="684" t="str">
        <f t="shared" si="1316"/>
        <v/>
      </c>
      <c r="FE520" s="684" t="str">
        <f t="shared" si="1316"/>
        <v/>
      </c>
      <c r="FF520" s="684" t="str">
        <f t="shared" si="1316"/>
        <v/>
      </c>
      <c r="FG520" s="684" t="str">
        <f t="shared" si="1316"/>
        <v/>
      </c>
      <c r="FH520" s="684" t="str">
        <f t="shared" si="1316"/>
        <v/>
      </c>
      <c r="FI520" s="684" t="str">
        <f t="shared" si="1316"/>
        <v/>
      </c>
      <c r="FJ520" s="684" t="str">
        <f t="shared" si="1316"/>
        <v/>
      </c>
      <c r="FK520" s="684" t="str">
        <f t="shared" si="1316"/>
        <v/>
      </c>
      <c r="FL520" s="684" t="str">
        <f t="shared" si="1316"/>
        <v/>
      </c>
      <c r="FM520" s="684" t="str">
        <f t="shared" si="1316"/>
        <v/>
      </c>
      <c r="FN520" s="684" t="str">
        <f t="shared" si="1316"/>
        <v/>
      </c>
      <c r="FO520" s="111" t="str">
        <f t="shared" si="1316"/>
        <v/>
      </c>
      <c r="FP520" s="693"/>
      <c r="FQ520" s="1390"/>
      <c r="FR520" s="693" t="str">
        <f t="shared" ref="FR520:GL520" si="1317">IF(OR(FR415="",FR415&lt;0),"",FR415*(FR$210/FR$211)*(1000*FR$60/FR$209)/FR$7)</f>
        <v/>
      </c>
      <c r="FS520" s="693" t="str">
        <f t="shared" si="1317"/>
        <v/>
      </c>
      <c r="FT520" s="693" t="str">
        <f t="shared" si="1317"/>
        <v/>
      </c>
      <c r="FU520" s="693" t="str">
        <f t="shared" si="1317"/>
        <v/>
      </c>
      <c r="FV520" s="693" t="str">
        <f t="shared" si="1317"/>
        <v/>
      </c>
      <c r="FW520" s="693" t="str">
        <f t="shared" si="1317"/>
        <v/>
      </c>
      <c r="FX520" s="693" t="str">
        <f t="shared" si="1317"/>
        <v/>
      </c>
      <c r="FY520" s="693" t="str">
        <f t="shared" si="1317"/>
        <v/>
      </c>
      <c r="FZ520" s="693" t="str">
        <f t="shared" si="1317"/>
        <v/>
      </c>
      <c r="GA520" s="693" t="str">
        <f t="shared" si="1317"/>
        <v/>
      </c>
      <c r="GB520" s="693" t="str">
        <f t="shared" si="1317"/>
        <v/>
      </c>
      <c r="GC520" s="693" t="str">
        <f t="shared" si="1317"/>
        <v/>
      </c>
      <c r="GD520" s="693" t="str">
        <f t="shared" si="1317"/>
        <v/>
      </c>
      <c r="GE520" s="693" t="str">
        <f t="shared" si="1317"/>
        <v/>
      </c>
      <c r="GF520" s="693" t="str">
        <f t="shared" si="1317"/>
        <v/>
      </c>
      <c r="GG520" s="693" t="str">
        <f t="shared" si="1317"/>
        <v/>
      </c>
      <c r="GH520" s="693" t="str">
        <f t="shared" si="1317"/>
        <v/>
      </c>
      <c r="GI520" s="693" t="str">
        <f t="shared" si="1317"/>
        <v/>
      </c>
      <c r="GJ520" s="693" t="str">
        <f t="shared" si="1317"/>
        <v/>
      </c>
      <c r="GK520" s="693" t="str">
        <f t="shared" si="1317"/>
        <v/>
      </c>
      <c r="GL520" s="693" t="str">
        <f t="shared" si="1317"/>
        <v/>
      </c>
      <c r="GM520" s="165" t="str">
        <f t="shared" si="1316"/>
        <v/>
      </c>
      <c r="GN520" s="684" t="str">
        <f t="shared" si="1316"/>
        <v/>
      </c>
      <c r="GO520" s="684" t="str">
        <f t="shared" si="1316"/>
        <v/>
      </c>
      <c r="GP520" s="684" t="str">
        <f t="shared" si="1316"/>
        <v/>
      </c>
      <c r="GQ520" s="684" t="str">
        <f t="shared" si="1316"/>
        <v/>
      </c>
      <c r="GR520" s="684" t="str">
        <f t="shared" si="1316"/>
        <v/>
      </c>
      <c r="GS520" s="684" t="str">
        <f t="shared" si="1316"/>
        <v/>
      </c>
      <c r="GT520" s="684" t="str">
        <f t="shared" si="1316"/>
        <v/>
      </c>
      <c r="GU520" s="684" t="str">
        <f t="shared" si="1316"/>
        <v/>
      </c>
      <c r="GV520" s="684" t="str">
        <f t="shared" si="1316"/>
        <v/>
      </c>
      <c r="GW520" s="684" t="str">
        <f t="shared" si="1316"/>
        <v/>
      </c>
      <c r="GX520" s="684" t="str">
        <f t="shared" si="1316"/>
        <v/>
      </c>
      <c r="GY520" s="684" t="str">
        <f t="shared" si="1316"/>
        <v/>
      </c>
      <c r="GZ520" s="684" t="str">
        <f t="shared" si="1316"/>
        <v/>
      </c>
      <c r="HA520" s="684" t="str">
        <f t="shared" si="1316"/>
        <v/>
      </c>
      <c r="HB520" s="684" t="str">
        <f t="shared" si="1316"/>
        <v/>
      </c>
      <c r="HC520" s="684" t="str">
        <f t="shared" si="1316"/>
        <v/>
      </c>
      <c r="HD520" s="684" t="str">
        <f t="shared" si="1316"/>
        <v/>
      </c>
      <c r="HE520" s="684" t="str">
        <f t="shared" si="1316"/>
        <v/>
      </c>
      <c r="HF520" s="684" t="str">
        <f t="shared" si="1316"/>
        <v/>
      </c>
      <c r="HG520" s="684" t="str">
        <f t="shared" si="1316"/>
        <v/>
      </c>
      <c r="HH520" s="684" t="str">
        <f t="shared" si="1316"/>
        <v/>
      </c>
      <c r="HI520" s="693" t="str">
        <f>IF(OR(HI415="",HI415&lt;0),"",HI415*(HI$210/HI$211)*(1000*HI$60/HI$209)/HI$7)</f>
        <v/>
      </c>
    </row>
    <row r="521" spans="1:217" s="60" customFormat="1" ht="21" x14ac:dyDescent="0.35">
      <c r="A521" s="648" t="s">
        <v>823</v>
      </c>
      <c r="B521" s="648"/>
      <c r="C521" s="939"/>
      <c r="D521" s="244"/>
      <c r="E521" s="244"/>
      <c r="F521" s="244"/>
      <c r="G521" s="244"/>
      <c r="H521" s="244"/>
      <c r="I521" s="244"/>
      <c r="J521" s="717"/>
      <c r="K521" s="230"/>
      <c r="L521" s="230"/>
      <c r="M521" s="244"/>
      <c r="N521" s="244"/>
      <c r="O521" s="244"/>
      <c r="P521" s="244"/>
      <c r="Q521" s="244"/>
      <c r="R521" s="244"/>
      <c r="S521" s="244"/>
      <c r="T521" s="1071"/>
      <c r="U521" s="244"/>
      <c r="V521" s="244"/>
      <c r="W521" s="244"/>
      <c r="X521" s="244"/>
      <c r="Y521" s="244"/>
      <c r="Z521" s="60" t="s">
        <v>875</v>
      </c>
      <c r="AA521" s="60" t="s">
        <v>875</v>
      </c>
      <c r="AB521" s="60" t="s">
        <v>875</v>
      </c>
      <c r="AC521" s="60" t="s">
        <v>875</v>
      </c>
      <c r="AE521" s="60" t="s">
        <v>875</v>
      </c>
      <c r="AF521" s="172" t="s">
        <v>875</v>
      </c>
      <c r="AG521" s="172"/>
      <c r="AH521" s="172"/>
      <c r="AI521" s="957"/>
      <c r="AJ521" s="648"/>
      <c r="AK521" s="648"/>
      <c r="AL521" s="648"/>
      <c r="AM521" s="648"/>
      <c r="AN521" s="1097"/>
      <c r="AO521" s="648"/>
      <c r="AP521" s="648"/>
      <c r="AQ521" s="648"/>
      <c r="AR521" s="648"/>
      <c r="AS521" s="648"/>
      <c r="AT521" s="59"/>
      <c r="BB521" s="1060"/>
      <c r="BH521" s="257"/>
      <c r="BI521" s="230"/>
      <c r="BJ521" s="230"/>
      <c r="BK521" s="230"/>
      <c r="BM521" s="230"/>
      <c r="BN521" s="1225"/>
      <c r="BO521" s="338"/>
      <c r="BP521" s="338"/>
      <c r="BQ521" s="338"/>
      <c r="BR521" s="338"/>
      <c r="BS521" s="1156"/>
      <c r="BT521" s="338" t="s">
        <v>872</v>
      </c>
      <c r="BU521" s="338"/>
      <c r="BV521" s="338" t="s">
        <v>872</v>
      </c>
      <c r="BW521" s="338"/>
      <c r="BX521" s="338"/>
      <c r="BY521" s="936"/>
      <c r="CC521" s="1060"/>
      <c r="CF521" s="60" t="s">
        <v>871</v>
      </c>
      <c r="CH521" s="60" t="s">
        <v>871</v>
      </c>
      <c r="CK521" s="544"/>
      <c r="CL521" s="244"/>
      <c r="CM521" s="244"/>
      <c r="CN521" s="244"/>
      <c r="CO521" s="1071"/>
      <c r="CP521" s="244"/>
      <c r="CQ521" s="244"/>
      <c r="CR521" s="244"/>
      <c r="CS521" s="244"/>
      <c r="CT521" s="244"/>
      <c r="CU521" s="544"/>
      <c r="CV521" s="244"/>
      <c r="CW521" s="244"/>
      <c r="CX521" s="1071"/>
      <c r="DD521" s="1281" t="s">
        <v>951</v>
      </c>
      <c r="DE521" s="338"/>
      <c r="DF521" s="338"/>
      <c r="DG521" s="338"/>
      <c r="DH521" s="338"/>
      <c r="DI521" s="338"/>
      <c r="DJ521" s="338"/>
      <c r="DK521" s="338"/>
      <c r="DL521" s="1103"/>
      <c r="DM521" s="338"/>
      <c r="DN521" s="338"/>
      <c r="DO521" s="338"/>
      <c r="DP521" s="338"/>
      <c r="DQ521" s="338"/>
      <c r="DR521" s="337"/>
      <c r="DS521" s="338"/>
      <c r="DT521" s="338"/>
      <c r="DU521" s="338"/>
      <c r="DV521" s="338"/>
      <c r="DW521" s="338"/>
      <c r="DX521" s="1103"/>
      <c r="DY521" s="338"/>
      <c r="DZ521" s="338"/>
      <c r="EA521" s="338"/>
      <c r="EB521" s="338"/>
      <c r="EC521" s="338"/>
      <c r="ED521" s="59"/>
      <c r="EE521" s="338"/>
      <c r="EF521" s="338"/>
      <c r="EG521" s="338"/>
      <c r="EH521" s="338"/>
      <c r="EI521" s="338"/>
      <c r="EJ521" s="338"/>
      <c r="EK521" s="338"/>
      <c r="EL521" s="1103"/>
      <c r="EM521" s="338"/>
      <c r="EN521" s="338"/>
      <c r="ER521" s="1253"/>
      <c r="ES521" s="544"/>
      <c r="ET521" s="244"/>
      <c r="EU521" s="244"/>
      <c r="EV521" s="244"/>
      <c r="EW521" s="1131"/>
      <c r="EX521" s="648" t="s">
        <v>823</v>
      </c>
      <c r="EZ521" s="60" t="s">
        <v>1188</v>
      </c>
      <c r="FA521" s="1532">
        <v>10</v>
      </c>
      <c r="FB521" s="1293">
        <v>0.01</v>
      </c>
      <c r="FC521" s="60" t="s">
        <v>1263</v>
      </c>
      <c r="FP521" s="693"/>
      <c r="FQ521" s="1390"/>
      <c r="FR521" s="617" t="s">
        <v>974</v>
      </c>
      <c r="FS521" s="617" t="s">
        <v>1011</v>
      </c>
      <c r="FT521" s="617" t="s">
        <v>1010</v>
      </c>
      <c r="FU521" s="617" t="s">
        <v>991</v>
      </c>
      <c r="FV521" s="617" t="s">
        <v>993</v>
      </c>
      <c r="FW521" s="617" t="s">
        <v>1014</v>
      </c>
      <c r="FX521" s="617" t="s">
        <v>1019</v>
      </c>
      <c r="FY521" s="617" t="s">
        <v>1020</v>
      </c>
      <c r="FZ521" s="617" t="s">
        <v>1021</v>
      </c>
      <c r="GA521" s="617" t="s">
        <v>1022</v>
      </c>
      <c r="GB521" s="617" t="s">
        <v>1023</v>
      </c>
      <c r="GC521" s="617" t="s">
        <v>1024</v>
      </c>
      <c r="GD521" s="617" t="s">
        <v>1025</v>
      </c>
      <c r="GE521" s="617" t="s">
        <v>1026</v>
      </c>
      <c r="GF521" s="617" t="s">
        <v>1027</v>
      </c>
      <c r="GG521" s="617" t="s">
        <v>1028</v>
      </c>
      <c r="GH521" s="617" t="s">
        <v>1029</v>
      </c>
      <c r="GI521" s="617" t="s">
        <v>1057</v>
      </c>
      <c r="GJ521" s="617" t="s">
        <v>1058</v>
      </c>
      <c r="GK521" s="617" t="s">
        <v>1059</v>
      </c>
      <c r="GL521" s="617" t="s">
        <v>1060</v>
      </c>
      <c r="GM521" s="59"/>
      <c r="HI521" s="617" t="s">
        <v>1001</v>
      </c>
    </row>
    <row r="522" spans="1:217" s="60" customFormat="1" ht="21" x14ac:dyDescent="0.35">
      <c r="A522" s="648"/>
      <c r="B522" s="648"/>
      <c r="C522" s="939"/>
      <c r="D522" s="244"/>
      <c r="E522" s="244"/>
      <c r="F522" s="244"/>
      <c r="G522" s="244"/>
      <c r="H522" s="244"/>
      <c r="I522" s="244"/>
      <c r="J522" s="717"/>
      <c r="K522" s="230"/>
      <c r="L522" s="230"/>
      <c r="M522" s="244"/>
      <c r="N522" s="244"/>
      <c r="O522" s="244"/>
      <c r="P522" s="244"/>
      <c r="Q522" s="244"/>
      <c r="R522" s="244"/>
      <c r="S522" s="244"/>
      <c r="T522" s="1071"/>
      <c r="U522" s="244"/>
      <c r="V522" s="244"/>
      <c r="W522" s="244"/>
      <c r="X522" s="244"/>
      <c r="Y522" s="244"/>
      <c r="AF522" s="172"/>
      <c r="AG522" s="172"/>
      <c r="AH522" s="172"/>
      <c r="AI522" s="957"/>
      <c r="AJ522" s="648"/>
      <c r="AK522" s="648"/>
      <c r="AL522" s="648"/>
      <c r="AM522" s="648"/>
      <c r="AN522" s="1097"/>
      <c r="AO522" s="648"/>
      <c r="AP522" s="648"/>
      <c r="AQ522" s="648"/>
      <c r="AR522" s="648"/>
      <c r="AS522" s="648"/>
      <c r="AT522" s="59"/>
      <c r="BB522" s="1060"/>
      <c r="BH522" s="257"/>
      <c r="BI522" s="230"/>
      <c r="BJ522" s="230"/>
      <c r="BK522" s="230"/>
      <c r="BM522" s="230"/>
      <c r="BN522" s="1225"/>
      <c r="BO522" s="338"/>
      <c r="BP522" s="338"/>
      <c r="BQ522" s="338"/>
      <c r="BR522" s="338"/>
      <c r="BS522" s="1156"/>
      <c r="BT522" s="338"/>
      <c r="BU522" s="338"/>
      <c r="BV522" s="338"/>
      <c r="BW522" s="338"/>
      <c r="BX522" s="338"/>
      <c r="BY522" s="936"/>
      <c r="CC522" s="1060"/>
      <c r="CK522" s="544"/>
      <c r="CL522" s="244"/>
      <c r="CM522" s="244"/>
      <c r="CN522" s="244"/>
      <c r="CO522" s="1071"/>
      <c r="CP522" s="244"/>
      <c r="CQ522" s="244"/>
      <c r="CR522" s="244"/>
      <c r="CS522" s="244"/>
      <c r="CT522" s="244"/>
      <c r="CU522" s="544"/>
      <c r="CV522" s="244"/>
      <c r="CW522" s="244"/>
      <c r="CX522" s="1071"/>
      <c r="DD522" s="1281"/>
      <c r="DE522" s="338"/>
      <c r="DF522" s="338"/>
      <c r="DG522" s="338"/>
      <c r="DH522" s="338"/>
      <c r="DI522" s="338"/>
      <c r="DJ522" s="338"/>
      <c r="DK522" s="338"/>
      <c r="DL522" s="1103"/>
      <c r="DM522" s="338"/>
      <c r="DN522" s="338"/>
      <c r="DO522" s="338"/>
      <c r="DP522" s="338"/>
      <c r="DQ522" s="338"/>
      <c r="DR522" s="337"/>
      <c r="DS522" s="338"/>
      <c r="DT522" s="338"/>
      <c r="DU522" s="338"/>
      <c r="DV522" s="338"/>
      <c r="DW522" s="338"/>
      <c r="DX522" s="1103"/>
      <c r="DY522" s="338"/>
      <c r="DZ522" s="338"/>
      <c r="EA522" s="338"/>
      <c r="EB522" s="338"/>
      <c r="EC522" s="338"/>
      <c r="ED522" s="59"/>
      <c r="EE522" s="338"/>
      <c r="EF522" s="338"/>
      <c r="EG522" s="338"/>
      <c r="EH522" s="338"/>
      <c r="EI522" s="338"/>
      <c r="EJ522" s="338"/>
      <c r="EK522" s="338"/>
      <c r="EL522" s="1103"/>
      <c r="EM522" s="338"/>
      <c r="EN522" s="338"/>
      <c r="ER522" s="1253"/>
      <c r="ES522" s="544"/>
      <c r="ET522" s="244"/>
      <c r="EU522" s="244"/>
      <c r="EV522" s="244"/>
      <c r="EW522" s="1131"/>
      <c r="EX522" s="648" t="s">
        <v>1261</v>
      </c>
      <c r="FB522" s="1510"/>
      <c r="FP522" s="693"/>
      <c r="FQ522" s="1390"/>
      <c r="FR522" s="694"/>
      <c r="FS522" s="694"/>
      <c r="FT522" s="694"/>
      <c r="FU522" s="694"/>
      <c r="FV522" s="694"/>
      <c r="FW522" s="694"/>
      <c r="FX522" s="694"/>
      <c r="FY522" s="694"/>
      <c r="FZ522" s="694"/>
      <c r="GA522" s="694"/>
      <c r="GB522" s="694"/>
      <c r="GC522" s="694"/>
      <c r="GD522" s="694"/>
      <c r="GE522" s="694"/>
      <c r="GF522" s="694"/>
      <c r="GG522" s="694"/>
      <c r="GH522" s="694"/>
      <c r="GI522" s="694"/>
      <c r="GJ522" s="694"/>
      <c r="GK522" s="694"/>
      <c r="GL522" s="694"/>
      <c r="GM522" s="59"/>
      <c r="HI522" s="694"/>
    </row>
    <row r="523" spans="1:217" s="66" customFormat="1" x14ac:dyDescent="0.25">
      <c r="A523" s="90"/>
      <c r="B523" s="868"/>
      <c r="C523" s="940"/>
      <c r="D523" s="246"/>
      <c r="E523" s="246"/>
      <c r="F523" s="246"/>
      <c r="G523" s="246"/>
      <c r="H523" s="246"/>
      <c r="I523" s="246"/>
      <c r="J523" s="869"/>
      <c r="K523" s="246"/>
      <c r="L523" s="246"/>
      <c r="M523" s="246"/>
      <c r="N523" s="246"/>
      <c r="O523" s="246"/>
      <c r="P523" s="246"/>
      <c r="Q523" s="246"/>
      <c r="R523" s="246"/>
      <c r="S523" s="246"/>
      <c r="T523" s="1073"/>
      <c r="U523" s="246"/>
      <c r="V523" s="246"/>
      <c r="W523" s="246"/>
      <c r="X523" s="246"/>
      <c r="Y523" s="246"/>
      <c r="AF523" s="246"/>
      <c r="AG523" s="246"/>
      <c r="AH523" s="246"/>
      <c r="AI523" s="940"/>
      <c r="AJ523" s="869"/>
      <c r="AK523" s="869"/>
      <c r="AL523" s="869"/>
      <c r="AM523" s="869"/>
      <c r="AN523" s="1099"/>
      <c r="AO523" s="869" t="s">
        <v>874</v>
      </c>
      <c r="AP523" s="869"/>
      <c r="AQ523" s="869" t="s">
        <v>874</v>
      </c>
      <c r="AR523" s="869"/>
      <c r="AS523" s="869"/>
      <c r="AT523" s="522"/>
      <c r="AU523" s="246"/>
      <c r="AV523" s="246"/>
      <c r="AW523" s="246"/>
      <c r="AX523" s="246"/>
      <c r="AY523" s="246"/>
      <c r="AZ523" s="246"/>
      <c r="BA523" s="246"/>
      <c r="BB523" s="1073"/>
      <c r="BC523" s="246" t="s">
        <v>873</v>
      </c>
      <c r="BD523" s="246"/>
      <c r="BE523" s="246" t="s">
        <v>873</v>
      </c>
      <c r="BF523" s="246"/>
      <c r="BG523" s="246"/>
      <c r="BH523" s="522"/>
      <c r="BI523" s="246"/>
      <c r="BJ523" s="246"/>
      <c r="BK523" s="246"/>
      <c r="BL523" s="246"/>
      <c r="BM523" s="246"/>
      <c r="BN523" s="1230"/>
      <c r="BO523" s="870"/>
      <c r="BP523" s="870"/>
      <c r="BQ523" s="870"/>
      <c r="BR523" s="870"/>
      <c r="BS523" s="1183"/>
      <c r="BT523" s="870" t="s">
        <v>861</v>
      </c>
      <c r="BU523" s="870"/>
      <c r="BV523" s="870" t="s">
        <v>236</v>
      </c>
      <c r="BW523" s="870"/>
      <c r="BX523" s="870"/>
      <c r="BY523" s="940"/>
      <c r="BZ523" s="246"/>
      <c r="CA523" s="246"/>
      <c r="CB523" s="246"/>
      <c r="CC523" s="1073"/>
      <c r="CD523" s="246"/>
      <c r="CE523" s="246"/>
      <c r="CF523" s="246" t="s">
        <v>861</v>
      </c>
      <c r="CG523" s="246"/>
      <c r="CH523" s="246" t="s">
        <v>236</v>
      </c>
      <c r="CI523" s="246"/>
      <c r="CJ523" s="246"/>
      <c r="CK523" s="522"/>
      <c r="CL523" s="246"/>
      <c r="CM523" s="246"/>
      <c r="CN523" s="246"/>
      <c r="CO523" s="1073"/>
      <c r="CP523" s="246" t="s">
        <v>870</v>
      </c>
      <c r="CQ523" s="246"/>
      <c r="CR523" s="246" t="s">
        <v>870</v>
      </c>
      <c r="CS523" s="246"/>
      <c r="CT523" s="246"/>
      <c r="CU523" s="522"/>
      <c r="CV523" s="246"/>
      <c r="CW523" s="246"/>
      <c r="CX523" s="1073"/>
      <c r="CY523" s="66" t="s">
        <v>869</v>
      </c>
      <c r="CZ523" s="66" t="s">
        <v>869</v>
      </c>
      <c r="DD523" s="988" t="s">
        <v>877</v>
      </c>
      <c r="DE523" s="870"/>
      <c r="DF523" s="870"/>
      <c r="DG523" s="870"/>
      <c r="DH523" s="870"/>
      <c r="DI523" s="870"/>
      <c r="DJ523" s="870"/>
      <c r="DK523" s="870"/>
      <c r="DL523" s="1129"/>
      <c r="DM523" s="870" t="s">
        <v>868</v>
      </c>
      <c r="DN523" s="870"/>
      <c r="DO523" s="870" t="s">
        <v>868</v>
      </c>
      <c r="DP523" s="870"/>
      <c r="DQ523" s="870"/>
      <c r="DR523" s="1015"/>
      <c r="DS523" s="870"/>
      <c r="DT523" s="870"/>
      <c r="DU523" s="870"/>
      <c r="DV523" s="870"/>
      <c r="DW523" s="870"/>
      <c r="DX523" s="1129"/>
      <c r="DY523" s="870" t="s">
        <v>867</v>
      </c>
      <c r="DZ523" s="870"/>
      <c r="EA523" s="870" t="s">
        <v>867</v>
      </c>
      <c r="EB523" s="870"/>
      <c r="EC523" s="870"/>
      <c r="ED523" s="522"/>
      <c r="EE523" s="870"/>
      <c r="EF523" s="870"/>
      <c r="EG523" s="870"/>
      <c r="EH523" s="870"/>
      <c r="EI523" s="870"/>
      <c r="EJ523" s="870"/>
      <c r="EK523" s="870"/>
      <c r="EL523" s="1129"/>
      <c r="EM523" s="870" t="s">
        <v>866</v>
      </c>
      <c r="EN523" s="870" t="s">
        <v>866</v>
      </c>
      <c r="ER523" s="1262"/>
      <c r="ES523" s="522"/>
      <c r="ET523" s="246"/>
      <c r="EU523" s="246"/>
      <c r="EV523" s="246"/>
      <c r="EW523" s="1149"/>
      <c r="EX523" s="90" t="s">
        <v>1262</v>
      </c>
      <c r="EY523" s="168">
        <f>0.0002*EY$60*1000/EY$7</f>
        <v>5.4132578561003404E-2</v>
      </c>
      <c r="EZ523" s="168">
        <f t="shared" ref="EZ523:HI523" si="1318">0.0002*EZ$60*1000/EZ$7</f>
        <v>4.5849095261172666E-2</v>
      </c>
      <c r="FA523" s="168">
        <f t="shared" si="1318"/>
        <v>5.4344567042462738E-2</v>
      </c>
      <c r="FB523" s="168">
        <f t="shared" si="1318"/>
        <v>5.4978833149231486E-2</v>
      </c>
      <c r="FC523" s="168">
        <f t="shared" si="1318"/>
        <v>5.7584115278158099E-2</v>
      </c>
      <c r="FD523" s="168">
        <f t="shared" si="1318"/>
        <v>9.9854030653556483E-2</v>
      </c>
      <c r="FE523" s="168">
        <f t="shared" si="1318"/>
        <v>1.4743733913083652E-2</v>
      </c>
      <c r="FF523" s="168">
        <f t="shared" si="1318"/>
        <v>0.1201748906933162</v>
      </c>
      <c r="FG523" s="168">
        <f t="shared" si="1318"/>
        <v>0.11486293939136707</v>
      </c>
      <c r="FH523" s="168">
        <f t="shared" si="1318"/>
        <v>8.7379805889324563E-2</v>
      </c>
      <c r="FI523" s="168">
        <f t="shared" si="1318"/>
        <v>5.2241119009766468E-2</v>
      </c>
      <c r="FJ523" s="168">
        <f t="shared" si="1318"/>
        <v>6.8116825980878981E-2</v>
      </c>
      <c r="FK523" s="168">
        <f t="shared" si="1318"/>
        <v>5.5475867997429443E-2</v>
      </c>
      <c r="FL523" s="168">
        <f t="shared" si="1318"/>
        <v>4.4752013840627332E-2</v>
      </c>
      <c r="FM523" s="168">
        <f t="shared" si="1318"/>
        <v>7.2233386321142068E-2</v>
      </c>
      <c r="FN523" s="168">
        <f t="shared" si="1318"/>
        <v>6.0858872398807898E-2</v>
      </c>
      <c r="FO523" s="168">
        <f t="shared" si="1318"/>
        <v>6.1889853564855692E-2</v>
      </c>
      <c r="FP523" s="168">
        <f t="shared" si="1318"/>
        <v>4.9787159891463992E-3</v>
      </c>
      <c r="FQ523" s="168">
        <f>0.0002*FQ$60*1000/FQ$7</f>
        <v>0.10942976938158844</v>
      </c>
      <c r="FR523" s="168">
        <f t="shared" si="1318"/>
        <v>6.2385678244615425E-2</v>
      </c>
      <c r="FS523" s="168">
        <f t="shared" si="1318"/>
        <v>4.7822129113514064E-2</v>
      </c>
      <c r="FT523" s="168">
        <f t="shared" si="1318"/>
        <v>6.0157144175171394E-2</v>
      </c>
      <c r="FU523" s="168">
        <f t="shared" si="1318"/>
        <v>8.4356880104746318E-2</v>
      </c>
      <c r="FV523" s="168">
        <f t="shared" si="1318"/>
        <v>4.9787159891463992E-3</v>
      </c>
      <c r="FW523" s="168">
        <f t="shared" si="1318"/>
        <v>1.3599331262242957E-2</v>
      </c>
      <c r="FX523" s="168">
        <f t="shared" si="1318"/>
        <v>9.9769283531832648E-2</v>
      </c>
      <c r="FY523" s="168">
        <f t="shared" si="1318"/>
        <v>4.4697850014708863E-2</v>
      </c>
      <c r="FZ523" s="168">
        <f t="shared" si="1318"/>
        <v>9.971680427585658E-2</v>
      </c>
      <c r="GA523" s="168">
        <f t="shared" si="1318"/>
        <v>6.6802058825733576E-2</v>
      </c>
      <c r="GB523" s="168">
        <f t="shared" si="1318"/>
        <v>6.1405781360546891E-2</v>
      </c>
      <c r="GC523" s="168">
        <f t="shared" si="1318"/>
        <v>0.14982058984366226</v>
      </c>
      <c r="GD523" s="168">
        <f t="shared" si="1318"/>
        <v>0.14948912092922439</v>
      </c>
      <c r="GE523" s="168">
        <f t="shared" si="1318"/>
        <v>0.14961660744342625</v>
      </c>
      <c r="GF523" s="168">
        <f t="shared" si="1318"/>
        <v>8.2091468720468158E-2</v>
      </c>
      <c r="GG523" s="168">
        <f t="shared" si="1318"/>
        <v>0.10942976938158844</v>
      </c>
      <c r="GH523" s="168">
        <f t="shared" si="1318"/>
        <v>0.12072695048700999</v>
      </c>
      <c r="GI523" s="168">
        <f t="shared" si="1318"/>
        <v>8.1478032675865855E-2</v>
      </c>
      <c r="GJ523" s="168">
        <f t="shared" si="1318"/>
        <v>2.7191903906174635E-2</v>
      </c>
      <c r="GK523" s="168">
        <f t="shared" si="1318"/>
        <v>2.1499613630131576E-2</v>
      </c>
      <c r="GL523" s="168">
        <f t="shared" si="1318"/>
        <v>2.6236545201638772E-2</v>
      </c>
      <c r="GM523" s="168">
        <f t="shared" si="1318"/>
        <v>1.297146278187622E-2</v>
      </c>
      <c r="GN523" s="168">
        <f t="shared" si="1318"/>
        <v>3.05974622839397E-2</v>
      </c>
      <c r="GO523" s="168">
        <f t="shared" si="1318"/>
        <v>1.1995201919233207E-2</v>
      </c>
      <c r="GP523" s="168">
        <f t="shared" si="1318"/>
        <v>1.4756049980488713E-2</v>
      </c>
      <c r="GQ523" s="168">
        <f t="shared" si="1318"/>
        <v>3.2016808824642737E-2</v>
      </c>
      <c r="GR523" s="168">
        <f t="shared" si="1318"/>
        <v>1.2121121241198983E-2</v>
      </c>
      <c r="GS523" s="168">
        <f t="shared" si="1318"/>
        <v>2.2379923583185007E-2</v>
      </c>
      <c r="GT523" s="168">
        <f t="shared" si="1318"/>
        <v>1.8622299766539292E-2</v>
      </c>
      <c r="GU523" s="168">
        <f t="shared" si="1318"/>
        <v>1.8115760961911594E-2</v>
      </c>
      <c r="GV523" s="168">
        <f t="shared" si="1318"/>
        <v>4.9612596850784889E-2</v>
      </c>
      <c r="GW523" s="168">
        <f t="shared" si="1318"/>
        <v>2.4358436263339635E-2</v>
      </c>
      <c r="GX523" s="168">
        <f t="shared" si="1318"/>
        <v>2.3242910912168672E-2</v>
      </c>
      <c r="GY523" s="168">
        <f t="shared" si="1318"/>
        <v>3.2007041549139505E-2</v>
      </c>
      <c r="GZ523" s="168">
        <f t="shared" si="1318"/>
        <v>4.4346618164371313E-2</v>
      </c>
      <c r="HA523" s="168">
        <f t="shared" si="1318"/>
        <v>2.1633978100914775E-2</v>
      </c>
      <c r="HB523" s="168">
        <f t="shared" si="1318"/>
        <v>1.9867053178731039E-2</v>
      </c>
      <c r="HC523" s="168">
        <f t="shared" si="1318"/>
        <v>3.0608777348000805E-2</v>
      </c>
      <c r="HD523" s="168">
        <f t="shared" si="1318"/>
        <v>3.1612987064917122E-2</v>
      </c>
      <c r="HE523" s="168">
        <f t="shared" si="1318"/>
        <v>2.0615516862250809E-2</v>
      </c>
      <c r="HF523" s="168">
        <f t="shared" si="1318"/>
        <v>3.7753209022758888E-2</v>
      </c>
      <c r="HG523" s="168">
        <f t="shared" si="1318"/>
        <v>6.1959416582134087E-2</v>
      </c>
      <c r="HH523" s="168">
        <f t="shared" si="1318"/>
        <v>0.1233675979441267</v>
      </c>
      <c r="HI523" s="168">
        <f t="shared" si="1318"/>
        <v>1.4094977697502488E-2</v>
      </c>
    </row>
    <row r="524" spans="1:217" s="60" customFormat="1" x14ac:dyDescent="0.25">
      <c r="A524" s="66"/>
      <c r="B524" s="638"/>
      <c r="C524" s="939"/>
      <c r="D524" s="244"/>
      <c r="E524" s="244"/>
      <c r="F524" s="244"/>
      <c r="G524" s="244"/>
      <c r="H524" s="244"/>
      <c r="I524" s="244"/>
      <c r="J524" s="246"/>
      <c r="K524" s="244"/>
      <c r="L524" s="244"/>
      <c r="M524" s="244"/>
      <c r="N524" s="244"/>
      <c r="O524" s="244"/>
      <c r="P524" s="244"/>
      <c r="Q524" s="244"/>
      <c r="R524" s="244"/>
      <c r="S524" s="244"/>
      <c r="T524" s="1071"/>
      <c r="U524" s="244"/>
      <c r="V524" s="244"/>
      <c r="W524" s="244"/>
      <c r="X524" s="244"/>
      <c r="Y524" s="244"/>
      <c r="Z524" s="60" t="s">
        <v>861</v>
      </c>
      <c r="AA524" s="60" t="s">
        <v>862</v>
      </c>
      <c r="AB524" s="60" t="s">
        <v>863</v>
      </c>
      <c r="AC524" s="60" t="s">
        <v>236</v>
      </c>
      <c r="AE524" s="60" t="s">
        <v>864</v>
      </c>
      <c r="AF524" s="244" t="s">
        <v>865</v>
      </c>
      <c r="AG524" s="244"/>
      <c r="AH524" s="244"/>
      <c r="AI524" s="939"/>
      <c r="AJ524" s="693"/>
      <c r="AK524" s="693"/>
      <c r="AL524" s="693"/>
      <c r="AM524" s="693"/>
      <c r="AN524" s="1098"/>
      <c r="AO524" s="693" t="s">
        <v>861</v>
      </c>
      <c r="AP524" s="693"/>
      <c r="AQ524" s="693" t="s">
        <v>236</v>
      </c>
      <c r="AR524" s="693"/>
      <c r="AS524" s="693"/>
      <c r="AT524" s="544"/>
      <c r="AU524" s="244"/>
      <c r="AV524" s="244"/>
      <c r="AW524" s="244"/>
      <c r="AX524" s="244"/>
      <c r="AY524" s="244"/>
      <c r="AZ524" s="244"/>
      <c r="BA524" s="244"/>
      <c r="BB524" s="1071"/>
      <c r="BC524" s="246" t="s">
        <v>861</v>
      </c>
      <c r="BD524" s="246"/>
      <c r="BE524" s="246" t="s">
        <v>236</v>
      </c>
      <c r="BF524" s="246"/>
      <c r="BG524" s="246"/>
      <c r="BH524" s="544"/>
      <c r="BI524" s="244"/>
      <c r="BJ524" s="244"/>
      <c r="BK524" s="244"/>
      <c r="BL524" s="244"/>
      <c r="BM524" s="244"/>
      <c r="BN524" s="1229"/>
      <c r="BO524" s="857"/>
      <c r="BP524" s="857"/>
      <c r="BQ524" s="857"/>
      <c r="BR524" s="857"/>
      <c r="BS524" s="1172"/>
      <c r="BT524" s="857"/>
      <c r="BU524" s="857"/>
      <c r="BV524" s="857"/>
      <c r="BW524" s="857"/>
      <c r="BX524" s="857"/>
      <c r="BY524" s="939"/>
      <c r="BZ524" s="244"/>
      <c r="CA524" s="244"/>
      <c r="CB524" s="244"/>
      <c r="CC524" s="1071"/>
      <c r="CD524" s="244"/>
      <c r="CE524" s="244"/>
      <c r="CF524" s="244"/>
      <c r="CG524" s="244"/>
      <c r="CH524" s="244"/>
      <c r="CI524" s="244"/>
      <c r="CJ524" s="244"/>
      <c r="CK524" s="544"/>
      <c r="CL524" s="244"/>
      <c r="CM524" s="244"/>
      <c r="CN524" s="244"/>
      <c r="CO524" s="1071"/>
      <c r="CP524" s="244" t="s">
        <v>861</v>
      </c>
      <c r="CQ524" s="244"/>
      <c r="CR524" s="244" t="s">
        <v>236</v>
      </c>
      <c r="CS524" s="244"/>
      <c r="CT524" s="244"/>
      <c r="CU524" s="544"/>
      <c r="CV524" s="244"/>
      <c r="CW524" s="244"/>
      <c r="CX524" s="1071"/>
      <c r="CY524" s="60" t="s">
        <v>861</v>
      </c>
      <c r="CZ524" s="60" t="s">
        <v>236</v>
      </c>
      <c r="DD524" s="978"/>
      <c r="DE524" s="857"/>
      <c r="DF524" s="857"/>
      <c r="DG524" s="857"/>
      <c r="DH524" s="857"/>
      <c r="DI524" s="857"/>
      <c r="DJ524" s="857"/>
      <c r="DK524" s="857"/>
      <c r="DL524" s="1119"/>
      <c r="DM524" s="857" t="s">
        <v>861</v>
      </c>
      <c r="DN524" s="857"/>
      <c r="DO524" s="857" t="s">
        <v>236</v>
      </c>
      <c r="DP524" s="857"/>
      <c r="DQ524" s="857"/>
      <c r="DR524" s="1005"/>
      <c r="DS524" s="857"/>
      <c r="DT524" s="857"/>
      <c r="DU524" s="857"/>
      <c r="DV524" s="857"/>
      <c r="DW524" s="857"/>
      <c r="DX524" s="1119"/>
      <c r="DY524" s="857" t="s">
        <v>861</v>
      </c>
      <c r="DZ524" s="857"/>
      <c r="EA524" s="857" t="s">
        <v>236</v>
      </c>
      <c r="EB524" s="857"/>
      <c r="EC524" s="857"/>
      <c r="ED524" s="544"/>
      <c r="EE524" s="857"/>
      <c r="EF524" s="857"/>
      <c r="EG524" s="857"/>
      <c r="EH524" s="857"/>
      <c r="EI524" s="857"/>
      <c r="EJ524" s="857"/>
      <c r="EK524" s="857"/>
      <c r="EL524" s="1119"/>
      <c r="EM524" s="857" t="s">
        <v>861</v>
      </c>
      <c r="EN524" s="857" t="s">
        <v>236</v>
      </c>
      <c r="ER524" s="1253"/>
      <c r="ES524" s="544"/>
      <c r="ET524" s="244"/>
      <c r="EU524" s="244"/>
      <c r="EV524" s="244"/>
      <c r="EW524" s="1131"/>
      <c r="EX524" s="66"/>
      <c r="EY524" s="244"/>
      <c r="EZ524" s="244"/>
      <c r="FA524" s="244"/>
      <c r="FB524" s="244"/>
      <c r="FC524" s="244"/>
      <c r="FD524" s="244"/>
      <c r="FE524" s="244"/>
      <c r="FF524" s="244"/>
      <c r="FG524" s="244"/>
      <c r="FH524" s="244"/>
      <c r="FI524" s="244"/>
      <c r="FJ524" s="244"/>
      <c r="FK524" s="244"/>
      <c r="FL524" s="244"/>
      <c r="FM524" s="244"/>
      <c r="FN524" s="244"/>
      <c r="FO524" s="244"/>
      <c r="FP524" s="693"/>
      <c r="FQ524" s="1390"/>
      <c r="FR524" s="1358"/>
      <c r="FS524" s="1358"/>
      <c r="FT524" s="1358"/>
      <c r="FU524" s="1358"/>
      <c r="FV524" s="1358"/>
      <c r="FW524" s="1358"/>
      <c r="FX524" s="1358"/>
      <c r="FY524" s="1358"/>
      <c r="FZ524" s="1358"/>
      <c r="GA524" s="1358"/>
      <c r="GB524" s="1358"/>
      <c r="GC524" s="1358"/>
      <c r="GD524" s="1358"/>
      <c r="GE524" s="1358"/>
      <c r="GF524" s="1358"/>
      <c r="GG524" s="1358"/>
      <c r="GH524" s="1358"/>
      <c r="GI524" s="1358"/>
      <c r="GJ524" s="1358"/>
      <c r="GK524" s="1358"/>
      <c r="GL524" s="1358"/>
      <c r="GM524" s="59"/>
      <c r="HI524" s="1358"/>
    </row>
    <row r="525" spans="1:217" s="66" customFormat="1" x14ac:dyDescent="0.25">
      <c r="A525" s="66" t="s">
        <v>696</v>
      </c>
      <c r="B525" s="580"/>
      <c r="C525" s="940">
        <f t="shared" ref="C525:M525" si="1319">C475</f>
        <v>231.75105714456186</v>
      </c>
      <c r="D525" s="246">
        <f t="shared" si="1319"/>
        <v>108.66941443619713</v>
      </c>
      <c r="E525" s="246">
        <f t="shared" si="1319"/>
        <v>176.32127453584093</v>
      </c>
      <c r="F525" s="246">
        <f t="shared" si="1319"/>
        <v>106.20882705090442</v>
      </c>
      <c r="G525" s="246">
        <f t="shared" si="1319"/>
        <v>5.0242451174267853</v>
      </c>
      <c r="H525" s="246">
        <f t="shared" si="1319"/>
        <v>68.389439814224119</v>
      </c>
      <c r="I525" s="246">
        <f t="shared" si="1319"/>
        <v>107.27411220945955</v>
      </c>
      <c r="J525" s="246">
        <f t="shared" si="1319"/>
        <v>79.452594646951567</v>
      </c>
      <c r="K525" s="246">
        <f t="shared" si="1319"/>
        <v>94.573575221070939</v>
      </c>
      <c r="L525" s="246">
        <f t="shared" si="1319"/>
        <v>136.40424347931761</v>
      </c>
      <c r="M525" s="246">
        <f t="shared" si="1319"/>
        <v>77.059455446441433</v>
      </c>
      <c r="N525" s="246">
        <f t="shared" ref="N525:CV525" si="1320">N475</f>
        <v>95.21959641187766</v>
      </c>
      <c r="O525" s="246">
        <f t="shared" si="1320"/>
        <v>99.533572407729366</v>
      </c>
      <c r="P525" s="246">
        <f t="shared" si="1320"/>
        <v>40.884129068205155</v>
      </c>
      <c r="Q525" s="246">
        <f t="shared" si="1320"/>
        <v>99.218889401557178</v>
      </c>
      <c r="R525" s="246">
        <f t="shared" si="1320"/>
        <v>37.620781348578774</v>
      </c>
      <c r="S525" s="246">
        <f t="shared" si="1320"/>
        <v>95.747708296623614</v>
      </c>
      <c r="T525" s="1073">
        <f t="shared" si="1320"/>
        <v>46.535147050906119</v>
      </c>
      <c r="U525" s="246">
        <v>323.61936667036599</v>
      </c>
      <c r="V525" s="246">
        <v>311.9585264690752</v>
      </c>
      <c r="W525" s="246">
        <v>200.73150667093228</v>
      </c>
      <c r="X525" s="246">
        <v>46.547483204096871</v>
      </c>
      <c r="Y525" s="246">
        <v>90.614201489923317</v>
      </c>
      <c r="Z525" s="1278">
        <f>AVERAGE(C525:T525)</f>
        <v>94.77155906043744</v>
      </c>
      <c r="AA525" s="1278">
        <f>AVERAGE(F525:L525)</f>
        <v>85.332433934193574</v>
      </c>
      <c r="AB525" s="1278">
        <f>AVERAGE(M525:T525)</f>
        <v>73.977409928989914</v>
      </c>
      <c r="AC525" s="1278">
        <f>STDEVA(C525:T525)</f>
        <v>51.715708643967297</v>
      </c>
      <c r="AD525" s="1278"/>
      <c r="AE525" s="1278">
        <f>STDEVA(H525:L525)</f>
        <v>26.412002762944724</v>
      </c>
      <c r="AF525" s="1278">
        <f>STDEVA(M525:T525)</f>
        <v>27.761670854665745</v>
      </c>
      <c r="AG525" s="1278"/>
      <c r="AH525" s="1278"/>
      <c r="AI525" s="940">
        <f t="shared" si="1320"/>
        <v>3.9160925287335298</v>
      </c>
      <c r="AJ525" s="869">
        <f t="shared" si="1320"/>
        <v>28.746420693001195</v>
      </c>
      <c r="AK525" s="869">
        <f t="shared" si="1320"/>
        <v>2.2686225249052789</v>
      </c>
      <c r="AL525" s="869">
        <f t="shared" si="1320"/>
        <v>6.9846808898948689</v>
      </c>
      <c r="AM525" s="869">
        <f t="shared" si="1320"/>
        <v>43.441266774522347</v>
      </c>
      <c r="AN525" s="1099">
        <f t="shared" si="1320"/>
        <v>4.3119102029325074</v>
      </c>
      <c r="AO525" s="869">
        <f>AVERAGE(AI525:AN525)</f>
        <v>14.94483226899829</v>
      </c>
      <c r="AP525" s="869"/>
      <c r="AQ525" s="869">
        <f t="shared" ref="AQ525:AQ544" si="1321">STDEVA(AI525:AN525)</f>
        <v>17.095455875344168</v>
      </c>
      <c r="AR525" s="869"/>
      <c r="AS525" s="869"/>
      <c r="AT525" s="522">
        <f t="shared" si="1320"/>
        <v>267.32116140360517</v>
      </c>
      <c r="AU525" s="246">
        <f t="shared" si="1320"/>
        <v>236.39735319532926</v>
      </c>
      <c r="AV525" s="246">
        <f t="shared" si="1320"/>
        <v>89.536175059833923</v>
      </c>
      <c r="AW525" s="246">
        <f t="shared" si="1320"/>
        <v>115.77291168141812</v>
      </c>
      <c r="AX525" s="246">
        <f t="shared" si="1320"/>
        <v>140.11989496997595</v>
      </c>
      <c r="AY525" s="246">
        <f t="shared" si="1320"/>
        <v>111.13429983101994</v>
      </c>
      <c r="AZ525" s="246">
        <f t="shared" si="1320"/>
        <v>83.381740018247143</v>
      </c>
      <c r="BA525" s="246">
        <f t="shared" si="1320"/>
        <v>156.70954425842862</v>
      </c>
      <c r="BB525" s="1073">
        <f t="shared" si="1320"/>
        <v>142.37856999477521</v>
      </c>
      <c r="BC525" s="246">
        <f>AVERAGE(AT525:BB525)</f>
        <v>149.19462782362592</v>
      </c>
      <c r="BD525" s="246"/>
      <c r="BE525" s="246">
        <f>STDEVA(AT525:BB525)</f>
        <v>63.442437986962005</v>
      </c>
      <c r="BF525" s="246"/>
      <c r="BG525" s="246"/>
      <c r="BH525" s="522">
        <f t="shared" si="1320"/>
        <v>192.17473024277109</v>
      </c>
      <c r="BI525" s="246">
        <f t="shared" si="1320"/>
        <v>219.58491421828401</v>
      </c>
      <c r="BJ525" s="246">
        <f t="shared" si="1320"/>
        <v>203.55669791151607</v>
      </c>
      <c r="BK525" s="246">
        <f t="shared" si="1320"/>
        <v>142.10816631284976</v>
      </c>
      <c r="BL525" s="246">
        <f t="shared" si="1320"/>
        <v>152.73778918931032</v>
      </c>
      <c r="BM525" s="246">
        <f>BM475</f>
        <v>326.00570902820562</v>
      </c>
      <c r="BN525" s="1230">
        <f>BN475</f>
        <v>259.07687109107673</v>
      </c>
      <c r="BO525" s="870">
        <v>98.423467407442587</v>
      </c>
      <c r="BP525" s="870">
        <v>501.24393694335339</v>
      </c>
      <c r="BQ525" s="870">
        <v>224.0339098362567</v>
      </c>
      <c r="BR525" s="870">
        <v>86.482141852188775</v>
      </c>
      <c r="BS525" s="1183">
        <v>114.9998517003401</v>
      </c>
      <c r="BT525" s="870">
        <f>AVERAGE(BK525:BS525)</f>
        <v>211.67909370678046</v>
      </c>
      <c r="BU525" s="870"/>
      <c r="BV525" s="870">
        <f>STDEVA(BK525:BS525)</f>
        <v>134.85165228214086</v>
      </c>
      <c r="BW525" s="870"/>
      <c r="BX525" s="870"/>
      <c r="BY525" s="940">
        <f t="shared" si="1320"/>
        <v>88.378864244739603</v>
      </c>
      <c r="BZ525" s="246">
        <f t="shared" si="1320"/>
        <v>97.640826484367011</v>
      </c>
      <c r="CA525" s="246">
        <f t="shared" si="1320"/>
        <v>120.42073055125515</v>
      </c>
      <c r="CB525" s="246">
        <f t="shared" si="1320"/>
        <v>40.397017033433656</v>
      </c>
      <c r="CC525" s="1073">
        <f t="shared" si="1320"/>
        <v>83.758610637544066</v>
      </c>
      <c r="CD525" s="246">
        <v>80.449022308452712</v>
      </c>
      <c r="CE525" s="246">
        <v>88.402767331954152</v>
      </c>
      <c r="CF525" s="246">
        <f>AVERAGE(BY525:CC525)</f>
        <v>86.119209790267888</v>
      </c>
      <c r="CG525" s="246"/>
      <c r="CH525" s="246">
        <f>STDEVA(BY525:CC525)</f>
        <v>29.19991162173584</v>
      </c>
      <c r="CI525" s="246"/>
      <c r="CJ525" s="246"/>
      <c r="CK525" s="522">
        <f t="shared" si="1320"/>
        <v>19.678232497993552</v>
      </c>
      <c r="CL525" s="246">
        <f>CL475</f>
        <v>72.261682821495768</v>
      </c>
      <c r="CM525" s="246">
        <f t="shared" si="1320"/>
        <v>24.23391239106472</v>
      </c>
      <c r="CN525" s="246">
        <f t="shared" si="1320"/>
        <v>47.881766143006324</v>
      </c>
      <c r="CO525" s="1073">
        <f t="shared" si="1320"/>
        <v>25.609231037789222</v>
      </c>
      <c r="CP525" s="246">
        <f>AVERAGE(CK525:CO525)</f>
        <v>37.932964978269915</v>
      </c>
      <c r="CQ525" s="246"/>
      <c r="CR525" s="246">
        <f>STDEVA(CK525:CO525)</f>
        <v>22.08060931747864</v>
      </c>
      <c r="CS525" s="246"/>
      <c r="CT525" s="246"/>
      <c r="CU525" s="522">
        <f t="shared" si="1320"/>
        <v>678.18126430100222</v>
      </c>
      <c r="CV525" s="246">
        <f t="shared" si="1320"/>
        <v>209.12457995022038</v>
      </c>
      <c r="CW525" s="246">
        <f>CW475</f>
        <v>23.670619348724799</v>
      </c>
      <c r="CX525" s="1073">
        <f>CX475</f>
        <v>8.1047701601756543</v>
      </c>
      <c r="CY525" s="246">
        <f>AVERAGE(CU525:CX525)</f>
        <v>229.77030844003079</v>
      </c>
      <c r="CZ525" s="246">
        <f>STDEVA(CU525:CX525)</f>
        <v>312.57603029527388</v>
      </c>
      <c r="DD525" s="988"/>
      <c r="DE525" s="870">
        <v>859.91394218097366</v>
      </c>
      <c r="DF525" s="870">
        <v>140.16600375783511</v>
      </c>
      <c r="DG525" s="870">
        <v>140.16600375783511</v>
      </c>
      <c r="DH525" s="870">
        <v>468.8386591624531</v>
      </c>
      <c r="DI525" s="870">
        <v>138.12826624718778</v>
      </c>
      <c r="DJ525" s="870">
        <v>732.8184502669925</v>
      </c>
      <c r="DK525" s="870">
        <v>421.0758300350243</v>
      </c>
      <c r="DL525" s="1129">
        <v>1034.5198459661849</v>
      </c>
      <c r="DM525" s="870">
        <f>AVERAGE(DE525:DL525)</f>
        <v>491.95337517181088</v>
      </c>
      <c r="DN525" s="870"/>
      <c r="DO525" s="870">
        <f>STDEVA(DE525:DL525)</f>
        <v>351.74019878387003</v>
      </c>
      <c r="DP525" s="870"/>
      <c r="DQ525" s="870"/>
      <c r="DR525" s="1015">
        <v>2433.3410558191317</v>
      </c>
      <c r="DS525" s="870">
        <v>338.50613465691464</v>
      </c>
      <c r="DT525" s="870">
        <v>2618.3327840378215</v>
      </c>
      <c r="DU525" s="870">
        <v>821.9901378499618</v>
      </c>
      <c r="DV525" s="870">
        <v>1118.4019904971369</v>
      </c>
      <c r="DW525" s="870">
        <v>138.78479525742245</v>
      </c>
      <c r="DX525" s="1129">
        <v>276.1118124911452</v>
      </c>
      <c r="DY525" s="870">
        <f>AVERAGE(DR525:DX525)</f>
        <v>1106.4955300870763</v>
      </c>
      <c r="DZ525" s="870"/>
      <c r="EA525" s="870">
        <f>STDEVA(DR525:DX525)</f>
        <v>1028.1913659306626</v>
      </c>
      <c r="EB525" s="870"/>
      <c r="EC525" s="870"/>
      <c r="ED525" s="522">
        <f>ED475</f>
        <v>92.868890721079623</v>
      </c>
      <c r="EE525" s="870">
        <v>266.45571225345492</v>
      </c>
      <c r="EF525" s="870">
        <v>149.68657354249336</v>
      </c>
      <c r="EG525" s="870">
        <v>100.86986489246512</v>
      </c>
      <c r="EH525" s="870">
        <v>329.10439336644282</v>
      </c>
      <c r="EI525" s="870">
        <v>75.834447373155797</v>
      </c>
      <c r="EJ525" s="870">
        <v>41.222218962791359</v>
      </c>
      <c r="EK525" s="870">
        <v>152.86503272446942</v>
      </c>
      <c r="EL525" s="1129">
        <v>166.31238450555131</v>
      </c>
      <c r="EM525" s="1280">
        <f>AVERAGE(ED525:EL525)</f>
        <v>152.80216870465597</v>
      </c>
      <c r="EN525" s="1280">
        <f>STDEVA(ED525:EL525)</f>
        <v>92.773188811772926</v>
      </c>
      <c r="ER525" s="1262"/>
      <c r="ES525" s="522">
        <f>ES475</f>
        <v>239.06175231880343</v>
      </c>
      <c r="ET525" s="246">
        <f>ET475</f>
        <v>25.563766197354759</v>
      </c>
      <c r="EU525" s="246">
        <f>EU475</f>
        <v>4.1128429444489214</v>
      </c>
      <c r="EV525" s="246"/>
      <c r="EW525" s="1149"/>
      <c r="EX525" s="66" t="s">
        <v>696</v>
      </c>
      <c r="EY525" s="252">
        <f>IF(EY475&lt;$FB$521,0,EY475)</f>
        <v>0.13715450724672029</v>
      </c>
      <c r="EZ525" s="252">
        <f t="shared" ref="EZ525:FO525" si="1322">IF(EZ475&lt;$FB$521,0,EZ475)</f>
        <v>1.1598199053161848</v>
      </c>
      <c r="FA525" s="252">
        <f t="shared" si="1322"/>
        <v>3.6111106927572967E-2</v>
      </c>
      <c r="FB525" s="252">
        <f t="shared" si="1322"/>
        <v>8.2767866002842059</v>
      </c>
      <c r="FC525" s="252">
        <f t="shared" si="1322"/>
        <v>0.14646431493330012</v>
      </c>
      <c r="FD525" s="252">
        <f t="shared" si="1322"/>
        <v>0.76143682508041322</v>
      </c>
      <c r="FE525" s="252">
        <f t="shared" si="1322"/>
        <v>2.2737934264657443E-2</v>
      </c>
      <c r="FF525" s="252">
        <f t="shared" si="1322"/>
        <v>0.12651432932744988</v>
      </c>
      <c r="FG525" s="252">
        <f t="shared" si="1322"/>
        <v>0.10581753151887154</v>
      </c>
      <c r="FH525" s="252">
        <f t="shared" si="1322"/>
        <v>0.81868576059665443</v>
      </c>
      <c r="FI525" s="252">
        <f t="shared" si="1322"/>
        <v>0.19433668391286851</v>
      </c>
      <c r="FJ525" s="252">
        <f t="shared" si="1322"/>
        <v>0.39679026075942275</v>
      </c>
      <c r="FK525" s="252">
        <f t="shared" si="1322"/>
        <v>8.2784842220407412E-2</v>
      </c>
      <c r="FL525" s="252">
        <f t="shared" si="1322"/>
        <v>5.2006318724885127E-2</v>
      </c>
      <c r="FM525" s="252">
        <f t="shared" si="1322"/>
        <v>0.10240176376983301</v>
      </c>
      <c r="FN525" s="252">
        <f t="shared" si="1322"/>
        <v>6.4967191178077546E-2</v>
      </c>
      <c r="FO525" s="252">
        <f t="shared" si="1322"/>
        <v>6.4634047273644676E-2</v>
      </c>
      <c r="FP525" s="868"/>
      <c r="FQ525" s="1531">
        <v>2.2974741257694644</v>
      </c>
      <c r="FR525" s="1501">
        <f>IF(FR475&lt;$FB$521,0,FR475)</f>
        <v>8.931017135968658E-2</v>
      </c>
      <c r="FS525" s="1501">
        <f t="shared" ref="FS525:GK525" si="1323">IF(FS475&lt;$FB$521,0,FS475)</f>
        <v>0.87695936492072246</v>
      </c>
      <c r="FT525" s="1501">
        <f t="shared" si="1323"/>
        <v>0.12586261239580437</v>
      </c>
      <c r="FU525" s="1501">
        <f t="shared" si="1323"/>
        <v>0.12025516622987131</v>
      </c>
      <c r="FV525" s="1501"/>
      <c r="FW525" s="1501">
        <f t="shared" si="1323"/>
        <v>1.1407157463950848E-2</v>
      </c>
      <c r="FX525" s="1501">
        <f t="shared" si="1323"/>
        <v>0.12257117576884138</v>
      </c>
      <c r="FY525" s="1501">
        <f t="shared" si="1323"/>
        <v>0</v>
      </c>
      <c r="FZ525" s="1501">
        <f t="shared" si="1323"/>
        <v>1.1136486602337622E-2</v>
      </c>
      <c r="GA525" s="1501">
        <f t="shared" si="1323"/>
        <v>0</v>
      </c>
      <c r="GB525" s="1501">
        <f t="shared" si="1323"/>
        <v>5.9016918790680585E-2</v>
      </c>
      <c r="GC525" s="1501">
        <f t="shared" si="1323"/>
        <v>1.1383135911130258</v>
      </c>
      <c r="GD525" s="1501">
        <f t="shared" si="1323"/>
        <v>0.13076828048919548</v>
      </c>
      <c r="GE525" s="1501">
        <f t="shared" si="1323"/>
        <v>0.29770183044746823</v>
      </c>
      <c r="GF525" s="1501">
        <f t="shared" si="1323"/>
        <v>3.724786804118977E-2</v>
      </c>
      <c r="GG525" s="1501">
        <f t="shared" si="1323"/>
        <v>2.4333478375368198</v>
      </c>
      <c r="GH525" s="1501">
        <f t="shared" si="1323"/>
        <v>8.0670301919322632E-2</v>
      </c>
      <c r="GI525" s="1501">
        <f t="shared" si="1323"/>
        <v>0.58411136027122801</v>
      </c>
      <c r="GJ525" s="1501">
        <f t="shared" si="1323"/>
        <v>3.8689817318226537E-2</v>
      </c>
      <c r="GK525" s="1501">
        <f t="shared" si="1323"/>
        <v>3.0987378720837306E-2</v>
      </c>
      <c r="GL525" s="1501">
        <f>IF(GL475&lt;$FB$521,0,GL475)</f>
        <v>3.1766912000992048E-2</v>
      </c>
      <c r="GM525" s="1504">
        <f>IF(GM475&lt;$FB$521,0,GM475)</f>
        <v>0</v>
      </c>
      <c r="GN525" s="1504">
        <f t="shared" ref="GN525:HI525" si="1324">IF(GN475&lt;$FB$521,0,GN475)</f>
        <v>1.575995591758849E-2</v>
      </c>
      <c r="GO525" s="1504">
        <f t="shared" si="1324"/>
        <v>1.265746553957189E-2</v>
      </c>
      <c r="GP525" s="1504">
        <f t="shared" si="1324"/>
        <v>1.004985971105141E-2</v>
      </c>
      <c r="GQ525" s="1504">
        <f t="shared" si="1324"/>
        <v>0</v>
      </c>
      <c r="GR525" s="1504">
        <f t="shared" si="1324"/>
        <v>0</v>
      </c>
      <c r="GS525" s="1504">
        <f t="shared" si="1324"/>
        <v>1.4760348693436426E-2</v>
      </c>
      <c r="GT525" s="1504">
        <f t="shared" si="1324"/>
        <v>1.2821866867387751E-2</v>
      </c>
      <c r="GU525" s="1504">
        <f t="shared" si="1324"/>
        <v>1.0201009204774165E-2</v>
      </c>
      <c r="GV525" s="1504">
        <f t="shared" si="1324"/>
        <v>2.3803949812026146E-2</v>
      </c>
      <c r="GW525" s="1504">
        <f t="shared" si="1324"/>
        <v>0</v>
      </c>
      <c r="GX525" s="1504">
        <f t="shared" si="1324"/>
        <v>1.3110742030657128E-2</v>
      </c>
      <c r="GY525" s="1504">
        <f t="shared" si="1324"/>
        <v>1.8330998434333574E-2</v>
      </c>
      <c r="GZ525" s="1504" t="e">
        <f t="shared" si="1324"/>
        <v>#DIV/0!</v>
      </c>
      <c r="HA525" s="1504">
        <f t="shared" si="1324"/>
        <v>1.3613845129800741E-2</v>
      </c>
      <c r="HB525" s="1504">
        <f t="shared" si="1324"/>
        <v>1.1640916133271662E-2</v>
      </c>
      <c r="HC525" s="1504">
        <f t="shared" si="1324"/>
        <v>1.535189346911477E-2</v>
      </c>
      <c r="HD525" s="1504">
        <f t="shared" si="1324"/>
        <v>1.8012191795189782E-2</v>
      </c>
      <c r="HE525" s="1504">
        <f t="shared" si="1324"/>
        <v>1.1378006281893348E-2</v>
      </c>
      <c r="HF525" s="1504">
        <f t="shared" si="1324"/>
        <v>1.8280909780559126E-2</v>
      </c>
      <c r="HG525" s="1504" t="e">
        <f t="shared" si="1324"/>
        <v>#DIV/0!</v>
      </c>
      <c r="HH525" s="1504" t="e">
        <f t="shared" si="1324"/>
        <v>#DIV/0!</v>
      </c>
      <c r="HI525" s="1504">
        <f t="shared" si="1324"/>
        <v>0</v>
      </c>
    </row>
    <row r="526" spans="1:217" s="66" customFormat="1" x14ac:dyDescent="0.25">
      <c r="A526" s="66" t="s">
        <v>728</v>
      </c>
      <c r="B526" s="580"/>
      <c r="C526" s="940">
        <f t="shared" ref="C526:M526" si="1325">C513</f>
        <v>0</v>
      </c>
      <c r="D526" s="246">
        <f t="shared" si="1325"/>
        <v>0</v>
      </c>
      <c r="E526" s="246">
        <f t="shared" si="1325"/>
        <v>0</v>
      </c>
      <c r="F526" s="246">
        <f t="shared" si="1325"/>
        <v>0</v>
      </c>
      <c r="G526" s="246">
        <f t="shared" si="1325"/>
        <v>0</v>
      </c>
      <c r="H526" s="246">
        <f t="shared" si="1325"/>
        <v>0</v>
      </c>
      <c r="I526" s="246">
        <f t="shared" si="1325"/>
        <v>0</v>
      </c>
      <c r="J526" s="246">
        <f t="shared" si="1325"/>
        <v>0</v>
      </c>
      <c r="K526" s="246">
        <f t="shared" si="1325"/>
        <v>0</v>
      </c>
      <c r="L526" s="246">
        <f t="shared" si="1325"/>
        <v>0</v>
      </c>
      <c r="M526" s="246">
        <f t="shared" si="1325"/>
        <v>0</v>
      </c>
      <c r="N526" s="246">
        <f t="shared" ref="N526:CV526" si="1326">N513</f>
        <v>0</v>
      </c>
      <c r="O526" s="246">
        <f t="shared" si="1326"/>
        <v>0</v>
      </c>
      <c r="P526" s="246">
        <f t="shared" si="1326"/>
        <v>0</v>
      </c>
      <c r="Q526" s="246">
        <f t="shared" si="1326"/>
        <v>0</v>
      </c>
      <c r="R526" s="246">
        <f t="shared" si="1326"/>
        <v>0</v>
      </c>
      <c r="S526" s="246">
        <f t="shared" si="1326"/>
        <v>0</v>
      </c>
      <c r="T526" s="1073">
        <f t="shared" si="1326"/>
        <v>0</v>
      </c>
      <c r="U526" s="246">
        <v>0</v>
      </c>
      <c r="V526" s="246">
        <v>0</v>
      </c>
      <c r="W526" s="246">
        <v>0</v>
      </c>
      <c r="X526" s="246"/>
      <c r="Y526" s="246"/>
      <c r="Z526" s="1279"/>
      <c r="AA526" s="1279"/>
      <c r="AB526" s="1279"/>
      <c r="AC526" s="1279">
        <f t="shared" ref="AC526:AC553" si="1327">STDEVA(C526:T526)</f>
        <v>0</v>
      </c>
      <c r="AD526" s="1279"/>
      <c r="AE526" s="1279">
        <f t="shared" ref="AE526:AE553" si="1328">STDEVA(H526:L526)</f>
        <v>0</v>
      </c>
      <c r="AF526" s="1279">
        <f t="shared" ref="AF526:AF553" si="1329">STDEVA(M526:T526)</f>
        <v>0</v>
      </c>
      <c r="AG526" s="1279"/>
      <c r="AH526" s="1279"/>
      <c r="AI526" s="940">
        <f t="shared" si="1326"/>
        <v>0</v>
      </c>
      <c r="AJ526" s="869">
        <f t="shared" si="1326"/>
        <v>0</v>
      </c>
      <c r="AK526" s="869">
        <f t="shared" si="1326"/>
        <v>0</v>
      </c>
      <c r="AL526" s="869">
        <f t="shared" si="1326"/>
        <v>0</v>
      </c>
      <c r="AM526" s="869">
        <f t="shared" si="1326"/>
        <v>0</v>
      </c>
      <c r="AN526" s="1099">
        <f t="shared" si="1326"/>
        <v>0</v>
      </c>
      <c r="AO526" s="869">
        <f t="shared" ref="AO526:AO552" si="1330">AVERAGE(AI526:AN526)</f>
        <v>0</v>
      </c>
      <c r="AP526" s="869"/>
      <c r="AQ526" s="869">
        <f t="shared" si="1321"/>
        <v>0</v>
      </c>
      <c r="AR526" s="869"/>
      <c r="AS526" s="869"/>
      <c r="AT526" s="522">
        <f t="shared" si="1326"/>
        <v>0</v>
      </c>
      <c r="AU526" s="246">
        <f t="shared" si="1326"/>
        <v>0</v>
      </c>
      <c r="AV526" s="246">
        <f t="shared" si="1326"/>
        <v>0</v>
      </c>
      <c r="AW526" s="246">
        <f t="shared" si="1326"/>
        <v>0</v>
      </c>
      <c r="AX526" s="246">
        <f t="shared" si="1326"/>
        <v>0</v>
      </c>
      <c r="AY526" s="246">
        <f t="shared" si="1326"/>
        <v>0</v>
      </c>
      <c r="AZ526" s="246">
        <f t="shared" si="1326"/>
        <v>0</v>
      </c>
      <c r="BA526" s="246">
        <f t="shared" si="1326"/>
        <v>0</v>
      </c>
      <c r="BB526" s="1073">
        <f t="shared" si="1326"/>
        <v>0</v>
      </c>
      <c r="BC526" s="246">
        <f t="shared" ref="BC526:BC553" si="1331">AVERAGE(AT526:BB526)</f>
        <v>0</v>
      </c>
      <c r="BD526" s="246"/>
      <c r="BE526" s="246">
        <f t="shared" ref="BE526:BE553" si="1332">STDEVA(AT526:BB526)</f>
        <v>0</v>
      </c>
      <c r="BF526" s="246"/>
      <c r="BG526" s="246"/>
      <c r="BH526" s="522">
        <f t="shared" si="1326"/>
        <v>0</v>
      </c>
      <c r="BI526" s="246">
        <f t="shared" si="1326"/>
        <v>0</v>
      </c>
      <c r="BJ526" s="246">
        <f t="shared" si="1326"/>
        <v>0</v>
      </c>
      <c r="BK526" s="246">
        <f t="shared" si="1326"/>
        <v>0</v>
      </c>
      <c r="BL526" s="246">
        <f t="shared" si="1326"/>
        <v>0</v>
      </c>
      <c r="BM526" s="246">
        <f>BM513</f>
        <v>0</v>
      </c>
      <c r="BN526" s="1230">
        <f>BN513</f>
        <v>0</v>
      </c>
      <c r="BO526" s="870">
        <v>0</v>
      </c>
      <c r="BP526" s="870">
        <v>0</v>
      </c>
      <c r="BQ526" s="870">
        <v>5.1682481896020152</v>
      </c>
      <c r="BR526" s="870">
        <v>0</v>
      </c>
      <c r="BS526" s="1183">
        <v>0</v>
      </c>
      <c r="BT526" s="870">
        <f t="shared" ref="BT526:BT553" si="1333">AVERAGE(BK526:BS526)</f>
        <v>0.57424979884466831</v>
      </c>
      <c r="BU526" s="870"/>
      <c r="BV526" s="870">
        <f t="shared" ref="BV526:BV553" si="1334">STDEVA(BK526:BS526)</f>
        <v>1.7227493965340051</v>
      </c>
      <c r="BW526" s="870"/>
      <c r="BX526" s="870"/>
      <c r="BY526" s="940">
        <f t="shared" si="1326"/>
        <v>0</v>
      </c>
      <c r="BZ526" s="246">
        <f t="shared" si="1326"/>
        <v>0</v>
      </c>
      <c r="CA526" s="246">
        <f t="shared" si="1326"/>
        <v>0</v>
      </c>
      <c r="CB526" s="246">
        <f t="shared" si="1326"/>
        <v>0</v>
      </c>
      <c r="CC526" s="1073">
        <f t="shared" si="1326"/>
        <v>0</v>
      </c>
      <c r="CD526" s="246"/>
      <c r="CE526" s="246"/>
      <c r="CF526" s="246">
        <f t="shared" ref="CF526:CF553" si="1335">AVERAGE(BY526:CC526)</f>
        <v>0</v>
      </c>
      <c r="CG526" s="246"/>
      <c r="CH526" s="246">
        <f t="shared" ref="CH526:CH553" si="1336">STDEVA(BY526:CC526)</f>
        <v>0</v>
      </c>
      <c r="CI526" s="246"/>
      <c r="CJ526" s="246"/>
      <c r="CK526" s="522">
        <f t="shared" si="1326"/>
        <v>0</v>
      </c>
      <c r="CL526" s="246">
        <f>CL513</f>
        <v>0</v>
      </c>
      <c r="CM526" s="246">
        <f t="shared" si="1326"/>
        <v>0</v>
      </c>
      <c r="CN526" s="246">
        <f t="shared" si="1326"/>
        <v>0</v>
      </c>
      <c r="CO526" s="1073">
        <f t="shared" si="1326"/>
        <v>0</v>
      </c>
      <c r="CP526" s="246">
        <f t="shared" ref="CP526:CP544" si="1337">AVERAGE(CK526:CO526)</f>
        <v>0</v>
      </c>
      <c r="CQ526" s="246"/>
      <c r="CR526" s="246">
        <f t="shared" ref="CR526:CR544" si="1338">STDEVA(CK526:CO526)</f>
        <v>0</v>
      </c>
      <c r="CS526" s="246"/>
      <c r="CT526" s="246"/>
      <c r="CU526" s="522">
        <f t="shared" si="1326"/>
        <v>0</v>
      </c>
      <c r="CV526" s="246">
        <f t="shared" si="1326"/>
        <v>0</v>
      </c>
      <c r="CW526" s="246">
        <f>CW513</f>
        <v>0</v>
      </c>
      <c r="CX526" s="1073">
        <f>CX513</f>
        <v>0</v>
      </c>
      <c r="CY526" s="246">
        <f t="shared" ref="CY526:CY544" si="1339">AVERAGE(CU526:CX526)</f>
        <v>0</v>
      </c>
      <c r="CZ526" s="246">
        <f t="shared" ref="CZ526:CZ544" si="1340">STDEVA(CU526:CX526)</f>
        <v>0</v>
      </c>
      <c r="DD526" s="988"/>
      <c r="DE526" s="870">
        <v>0</v>
      </c>
      <c r="DF526" s="870">
        <v>0</v>
      </c>
      <c r="DG526" s="870">
        <v>0</v>
      </c>
      <c r="DH526" s="870">
        <v>0</v>
      </c>
      <c r="DI526" s="870">
        <v>0</v>
      </c>
      <c r="DJ526" s="870">
        <v>0</v>
      </c>
      <c r="DK526" s="870">
        <v>0</v>
      </c>
      <c r="DL526" s="1129">
        <v>0</v>
      </c>
      <c r="DM526" s="870">
        <f t="shared" ref="DM526:DM553" si="1341">AVERAGE(DE526:DL526)</f>
        <v>0</v>
      </c>
      <c r="DN526" s="870"/>
      <c r="DO526" s="870">
        <f t="shared" ref="DO526:DO553" si="1342">STDEVA(DE526:DL526)</f>
        <v>0</v>
      </c>
      <c r="DP526" s="870"/>
      <c r="DQ526" s="870"/>
      <c r="DR526" s="1015">
        <v>0</v>
      </c>
      <c r="DS526" s="870">
        <v>7.598611951366899</v>
      </c>
      <c r="DT526" s="870">
        <v>7.3701257766895729</v>
      </c>
      <c r="DU526" s="870">
        <v>0</v>
      </c>
      <c r="DV526" s="870">
        <v>0</v>
      </c>
      <c r="DW526" s="870">
        <v>0</v>
      </c>
      <c r="DX526" s="1129">
        <v>0</v>
      </c>
      <c r="DY526" s="870">
        <f t="shared" ref="DY526:DY553" si="1343">AVERAGE(DR526:DX526)</f>
        <v>2.1383911040080674</v>
      </c>
      <c r="DZ526" s="870"/>
      <c r="EA526" s="870">
        <f t="shared" ref="EA526:EA553" si="1344">STDEVA(DR526:DX526)</f>
        <v>3.6525936436951678</v>
      </c>
      <c r="EB526" s="870"/>
      <c r="EC526" s="870"/>
      <c r="ED526" s="522">
        <f>ED513</f>
        <v>0</v>
      </c>
      <c r="EE526" s="870">
        <v>0</v>
      </c>
      <c r="EF526" s="870">
        <v>0</v>
      </c>
      <c r="EG526" s="870">
        <v>0</v>
      </c>
      <c r="EH526" s="870">
        <v>0</v>
      </c>
      <c r="EI526" s="870">
        <v>0</v>
      </c>
      <c r="EJ526" s="870">
        <v>0</v>
      </c>
      <c r="EK526" s="870">
        <v>0</v>
      </c>
      <c r="EL526" s="1129">
        <v>0</v>
      </c>
      <c r="EM526" s="1280">
        <f t="shared" ref="EM526:EM552" si="1345">AVERAGE(EE526:EL526)</f>
        <v>0</v>
      </c>
      <c r="EN526" s="1280">
        <f t="shared" ref="EN526:EN553" si="1346">STDEVA(EE526:EL526)</f>
        <v>0</v>
      </c>
      <c r="ER526" s="1262"/>
      <c r="ES526" s="522">
        <f>ES513</f>
        <v>0</v>
      </c>
      <c r="ET526" s="246">
        <f>ET513</f>
        <v>0</v>
      </c>
      <c r="EU526" s="246">
        <f>EU513</f>
        <v>0</v>
      </c>
      <c r="EV526" s="246"/>
      <c r="EW526" s="1149"/>
      <c r="EX526" s="66" t="s">
        <v>728</v>
      </c>
      <c r="EY526" s="252">
        <f>IF(EY513&lt;$FB$521,0,EY513)</f>
        <v>0</v>
      </c>
      <c r="EZ526" s="252">
        <f t="shared" ref="EZ526:FO526" si="1347">IF(EZ513&lt;$FB$521,0,EZ513)</f>
        <v>0</v>
      </c>
      <c r="FA526" s="252">
        <f t="shared" si="1347"/>
        <v>0</v>
      </c>
      <c r="FB526" s="252">
        <f t="shared" si="1347"/>
        <v>0</v>
      </c>
      <c r="FC526" s="252">
        <f t="shared" si="1347"/>
        <v>0</v>
      </c>
      <c r="FD526" s="252">
        <f t="shared" si="1347"/>
        <v>0</v>
      </c>
      <c r="FE526" s="252">
        <f t="shared" si="1347"/>
        <v>0</v>
      </c>
      <c r="FF526" s="252">
        <f t="shared" si="1347"/>
        <v>0</v>
      </c>
      <c r="FG526" s="252">
        <f t="shared" si="1347"/>
        <v>0</v>
      </c>
      <c r="FH526" s="252">
        <f t="shared" si="1347"/>
        <v>0</v>
      </c>
      <c r="FI526" s="252">
        <f t="shared" si="1347"/>
        <v>0</v>
      </c>
      <c r="FJ526" s="252">
        <f t="shared" si="1347"/>
        <v>0</v>
      </c>
      <c r="FK526" s="252">
        <f t="shared" si="1347"/>
        <v>0</v>
      </c>
      <c r="FL526" s="252">
        <f t="shared" si="1347"/>
        <v>0</v>
      </c>
      <c r="FM526" s="252">
        <f t="shared" si="1347"/>
        <v>0</v>
      </c>
      <c r="FN526" s="252">
        <f t="shared" si="1347"/>
        <v>0</v>
      </c>
      <c r="FO526" s="252">
        <f t="shared" si="1347"/>
        <v>0</v>
      </c>
      <c r="FP526" s="868"/>
      <c r="FQ526" s="1531">
        <v>0</v>
      </c>
      <c r="FR526" s="1501">
        <f>IF(FR513&lt;$FB$521,0,FR513)</f>
        <v>0</v>
      </c>
      <c r="FS526" s="1501">
        <f t="shared" ref="FS526:GL526" si="1348">IF(FS513&lt;$FB$521,0,FS513)</f>
        <v>0</v>
      </c>
      <c r="FT526" s="1501">
        <f t="shared" si="1348"/>
        <v>0</v>
      </c>
      <c r="FU526" s="1501">
        <f t="shared" si="1348"/>
        <v>0</v>
      </c>
      <c r="FV526" s="1501">
        <f t="shared" si="1348"/>
        <v>0</v>
      </c>
      <c r="FW526" s="1501">
        <f t="shared" si="1348"/>
        <v>0</v>
      </c>
      <c r="FX526" s="1501">
        <f t="shared" si="1348"/>
        <v>0</v>
      </c>
      <c r="FY526" s="1501">
        <f t="shared" si="1348"/>
        <v>0</v>
      </c>
      <c r="FZ526" s="1501">
        <f t="shared" si="1348"/>
        <v>0</v>
      </c>
      <c r="GA526" s="1501">
        <f t="shared" si="1348"/>
        <v>0</v>
      </c>
      <c r="GB526" s="1501">
        <f t="shared" si="1348"/>
        <v>0</v>
      </c>
      <c r="GC526" s="1501">
        <f t="shared" si="1348"/>
        <v>0</v>
      </c>
      <c r="GD526" s="1501">
        <f t="shared" si="1348"/>
        <v>0</v>
      </c>
      <c r="GE526" s="1501">
        <f t="shared" si="1348"/>
        <v>0</v>
      </c>
      <c r="GF526" s="1501">
        <f t="shared" si="1348"/>
        <v>0</v>
      </c>
      <c r="GG526" s="1501">
        <f t="shared" si="1348"/>
        <v>0</v>
      </c>
      <c r="GH526" s="1501">
        <f t="shared" si="1348"/>
        <v>0</v>
      </c>
      <c r="GI526" s="1501">
        <f t="shared" si="1348"/>
        <v>0</v>
      </c>
      <c r="GJ526" s="1501">
        <f t="shared" si="1348"/>
        <v>0</v>
      </c>
      <c r="GK526" s="1501">
        <f t="shared" si="1348"/>
        <v>0</v>
      </c>
      <c r="GL526" s="1501">
        <f t="shared" si="1348"/>
        <v>0</v>
      </c>
      <c r="GM526" s="1504">
        <f t="shared" ref="GM526:HI526" si="1349">IF(GM513&lt;$FB$521,0,GM513)</f>
        <v>0</v>
      </c>
      <c r="GN526" s="1504">
        <f t="shared" si="1349"/>
        <v>0</v>
      </c>
      <c r="GO526" s="1504">
        <f t="shared" si="1349"/>
        <v>0</v>
      </c>
      <c r="GP526" s="1504">
        <f t="shared" si="1349"/>
        <v>0</v>
      </c>
      <c r="GQ526" s="1504">
        <f t="shared" si="1349"/>
        <v>0</v>
      </c>
      <c r="GR526" s="1504">
        <f t="shared" si="1349"/>
        <v>0</v>
      </c>
      <c r="GS526" s="1504">
        <f t="shared" si="1349"/>
        <v>0</v>
      </c>
      <c r="GT526" s="1504">
        <f t="shared" si="1349"/>
        <v>0</v>
      </c>
      <c r="GU526" s="1504">
        <f t="shared" si="1349"/>
        <v>0</v>
      </c>
      <c r="GV526" s="1504">
        <f t="shared" si="1349"/>
        <v>0</v>
      </c>
      <c r="GW526" s="1504">
        <f t="shared" si="1349"/>
        <v>0</v>
      </c>
      <c r="GX526" s="1504">
        <f t="shared" si="1349"/>
        <v>0</v>
      </c>
      <c r="GY526" s="1504">
        <f t="shared" si="1349"/>
        <v>0</v>
      </c>
      <c r="GZ526" s="1504">
        <f t="shared" si="1349"/>
        <v>0</v>
      </c>
      <c r="HA526" s="1504">
        <f t="shared" si="1349"/>
        <v>0</v>
      </c>
      <c r="HB526" s="1504">
        <f t="shared" si="1349"/>
        <v>0</v>
      </c>
      <c r="HC526" s="1504">
        <f t="shared" si="1349"/>
        <v>0</v>
      </c>
      <c r="HD526" s="1504">
        <f t="shared" si="1349"/>
        <v>0</v>
      </c>
      <c r="HE526" s="1504">
        <f t="shared" si="1349"/>
        <v>0</v>
      </c>
      <c r="HF526" s="1504">
        <f t="shared" si="1349"/>
        <v>0</v>
      </c>
      <c r="HG526" s="1504">
        <f t="shared" si="1349"/>
        <v>0</v>
      </c>
      <c r="HH526" s="1504">
        <f t="shared" si="1349"/>
        <v>0</v>
      </c>
      <c r="HI526" s="1504">
        <f t="shared" si="1349"/>
        <v>0</v>
      </c>
    </row>
    <row r="527" spans="1:217" s="66" customFormat="1" x14ac:dyDescent="0.25">
      <c r="A527" s="66" t="s">
        <v>697</v>
      </c>
      <c r="B527" s="580"/>
      <c r="C527" s="940">
        <f t="shared" ref="C527:M527" si="1350">C476</f>
        <v>90.507255288389771</v>
      </c>
      <c r="D527" s="246">
        <f t="shared" si="1350"/>
        <v>60.949637819529691</v>
      </c>
      <c r="E527" s="246">
        <f t="shared" si="1350"/>
        <v>47.955280405288896</v>
      </c>
      <c r="F527" s="246">
        <f t="shared" si="1350"/>
        <v>34.51859687931335</v>
      </c>
      <c r="G527" s="246">
        <f t="shared" si="1350"/>
        <v>15.479205105486189</v>
      </c>
      <c r="H527" s="246">
        <f t="shared" si="1350"/>
        <v>6.6313740655766669</v>
      </c>
      <c r="I527" s="246">
        <f t="shared" si="1350"/>
        <v>22.423699997021572</v>
      </c>
      <c r="J527" s="246">
        <f t="shared" si="1350"/>
        <v>12.93354448405508</v>
      </c>
      <c r="K527" s="246">
        <f t="shared" si="1350"/>
        <v>61.136276859439249</v>
      </c>
      <c r="L527" s="246">
        <f t="shared" si="1350"/>
        <v>13.518279505135817</v>
      </c>
      <c r="M527" s="246">
        <f t="shared" si="1350"/>
        <v>36.894334198748808</v>
      </c>
      <c r="N527" s="246">
        <f t="shared" ref="N527:CV527" si="1351">N476</f>
        <v>28.568857825748601</v>
      </c>
      <c r="O527" s="246">
        <f t="shared" si="1351"/>
        <v>29.713944474436477</v>
      </c>
      <c r="P527" s="246">
        <f t="shared" si="1351"/>
        <v>16.529033235308081</v>
      </c>
      <c r="Q527" s="246">
        <f t="shared" si="1351"/>
        <v>15.800439937927473</v>
      </c>
      <c r="R527" s="246">
        <f t="shared" si="1351"/>
        <v>23.563618095474357</v>
      </c>
      <c r="S527" s="246">
        <f t="shared" si="1351"/>
        <v>39.989752189773782</v>
      </c>
      <c r="T527" s="1073">
        <f t="shared" si="1351"/>
        <v>21.570220162206223</v>
      </c>
      <c r="U527" s="246">
        <v>80.353573213561717</v>
      </c>
      <c r="V527" s="246">
        <v>69.241459296718418</v>
      </c>
      <c r="W527" s="246">
        <v>76.581102147406654</v>
      </c>
      <c r="X527" s="246">
        <v>32.337986709671767</v>
      </c>
      <c r="Y527" s="246">
        <v>44.431516483962767</v>
      </c>
      <c r="Z527" s="1279">
        <f t="shared" ref="Z527:Z553" si="1352">AVERAGE(C527:T527)</f>
        <v>32.149075029381109</v>
      </c>
      <c r="AA527" s="1279">
        <f t="shared" ref="AA527:AA553" si="1353">AVERAGE(F527:L527)</f>
        <v>23.8058538422897</v>
      </c>
      <c r="AB527" s="1279">
        <f t="shared" ref="AB527:AB553" si="1354">AVERAGE(M527:T527)</f>
        <v>26.578775014952974</v>
      </c>
      <c r="AC527" s="1279">
        <f t="shared" si="1327"/>
        <v>21.51668202144479</v>
      </c>
      <c r="AD527" s="1279"/>
      <c r="AE527" s="1279">
        <f t="shared" si="1328"/>
        <v>21.870849290858352</v>
      </c>
      <c r="AF527" s="1279">
        <f t="shared" si="1329"/>
        <v>8.8753381989782199</v>
      </c>
      <c r="AG527" s="1279"/>
      <c r="AH527" s="1279"/>
      <c r="AI527" s="940">
        <f t="shared" si="1351"/>
        <v>0</v>
      </c>
      <c r="AJ527" s="869">
        <f t="shared" si="1351"/>
        <v>0</v>
      </c>
      <c r="AK527" s="869">
        <f t="shared" si="1351"/>
        <v>0.74315703027267588</v>
      </c>
      <c r="AL527" s="869">
        <f t="shared" si="1351"/>
        <v>2.0801020668070187</v>
      </c>
      <c r="AM527" s="869">
        <f t="shared" si="1351"/>
        <v>6.3252920728165236</v>
      </c>
      <c r="AN527" s="1099">
        <f t="shared" si="1351"/>
        <v>1.793910497612448</v>
      </c>
      <c r="AO527" s="869">
        <f t="shared" si="1330"/>
        <v>1.8237436112514445</v>
      </c>
      <c r="AP527" s="869"/>
      <c r="AQ527" s="869">
        <f t="shared" si="1321"/>
        <v>2.3727746248801411</v>
      </c>
      <c r="AR527" s="869"/>
      <c r="AS527" s="869"/>
      <c r="AT527" s="522">
        <f t="shared" si="1351"/>
        <v>84.218355792046879</v>
      </c>
      <c r="AU527" s="246">
        <f t="shared" si="1351"/>
        <v>72.163714029441422</v>
      </c>
      <c r="AV527" s="246">
        <f t="shared" si="1351"/>
        <v>17.545950010237004</v>
      </c>
      <c r="AW527" s="246">
        <f t="shared" si="1351"/>
        <v>21.359767564172149</v>
      </c>
      <c r="AX527" s="246">
        <f t="shared" si="1351"/>
        <v>16.127911320502328</v>
      </c>
      <c r="AY527" s="246">
        <f t="shared" si="1351"/>
        <v>25.810843105392529</v>
      </c>
      <c r="AZ527" s="246">
        <f t="shared" si="1351"/>
        <v>29.94605986102486</v>
      </c>
      <c r="BA527" s="246">
        <f t="shared" si="1351"/>
        <v>33.117006837047214</v>
      </c>
      <c r="BB527" s="1073">
        <f t="shared" si="1351"/>
        <v>19.498647494666798</v>
      </c>
      <c r="BC527" s="246">
        <f t="shared" si="1331"/>
        <v>35.532028446059016</v>
      </c>
      <c r="BD527" s="246"/>
      <c r="BE527" s="246">
        <f t="shared" si="1332"/>
        <v>25.004291481942737</v>
      </c>
      <c r="BF527" s="246"/>
      <c r="BG527" s="246"/>
      <c r="BH527" s="522">
        <f t="shared" si="1351"/>
        <v>14.967434176580884</v>
      </c>
      <c r="BI527" s="246">
        <f t="shared" si="1351"/>
        <v>41.752130355780928</v>
      </c>
      <c r="BJ527" s="246">
        <f t="shared" si="1351"/>
        <v>15.036127950791965</v>
      </c>
      <c r="BK527" s="246">
        <f t="shared" si="1351"/>
        <v>25.079763941692786</v>
      </c>
      <c r="BL527" s="246">
        <f t="shared" si="1351"/>
        <v>22.326727159732151</v>
      </c>
      <c r="BM527" s="246">
        <f>BM476</f>
        <v>45.346896639748557</v>
      </c>
      <c r="BN527" s="1230">
        <f>BN476</f>
        <v>55.902753832132198</v>
      </c>
      <c r="BO527" s="870">
        <v>12.361721198140362</v>
      </c>
      <c r="BP527" s="870">
        <v>19.020609373816555</v>
      </c>
      <c r="BQ527" s="870">
        <v>24.604388755127253</v>
      </c>
      <c r="BR527" s="870">
        <v>15.141535237622012</v>
      </c>
      <c r="BS527" s="1183">
        <v>26.559365924885125</v>
      </c>
      <c r="BT527" s="870">
        <f t="shared" si="1333"/>
        <v>27.371529118099669</v>
      </c>
      <c r="BU527" s="870"/>
      <c r="BV527" s="870">
        <f t="shared" si="1334"/>
        <v>14.233624165908886</v>
      </c>
      <c r="BW527" s="870"/>
      <c r="BX527" s="870"/>
      <c r="BY527" s="940">
        <f t="shared" si="1351"/>
        <v>84.980622359864967</v>
      </c>
      <c r="BZ527" s="246">
        <f t="shared" si="1351"/>
        <v>94.009324170103824</v>
      </c>
      <c r="CA527" s="246">
        <f t="shared" si="1351"/>
        <v>153.09348776865085</v>
      </c>
      <c r="CB527" s="246">
        <f t="shared" si="1351"/>
        <v>63.027584832196439</v>
      </c>
      <c r="CC527" s="1073">
        <f t="shared" si="1351"/>
        <v>43.959632542116239</v>
      </c>
      <c r="CD527" s="246">
        <v>84.205919184032282</v>
      </c>
      <c r="CE527" s="246">
        <v>94.127605461993781</v>
      </c>
      <c r="CF527" s="246">
        <f t="shared" si="1335"/>
        <v>87.814130334586466</v>
      </c>
      <c r="CG527" s="246"/>
      <c r="CH527" s="246">
        <f t="shared" si="1336"/>
        <v>41.368446658288356</v>
      </c>
      <c r="CI527" s="246"/>
      <c r="CJ527" s="246"/>
      <c r="CK527" s="522">
        <f t="shared" si="1351"/>
        <v>16.727894433591917</v>
      </c>
      <c r="CL527" s="246">
        <f>CL476</f>
        <v>60.728724325077543</v>
      </c>
      <c r="CM527" s="246">
        <f t="shared" si="1351"/>
        <v>42.533340803804549</v>
      </c>
      <c r="CN527" s="246">
        <f t="shared" si="1351"/>
        <v>10.011389699791724</v>
      </c>
      <c r="CO527" s="1073">
        <f t="shared" si="1351"/>
        <v>5.3362915026200373</v>
      </c>
      <c r="CP527" s="246">
        <f t="shared" si="1337"/>
        <v>27.067528152977154</v>
      </c>
      <c r="CQ527" s="246"/>
      <c r="CR527" s="246">
        <f t="shared" si="1338"/>
        <v>23.676644712808351</v>
      </c>
      <c r="CS527" s="246"/>
      <c r="CT527" s="246"/>
      <c r="CU527" s="522">
        <f t="shared" si="1351"/>
        <v>90.157451077827005</v>
      </c>
      <c r="CV527" s="246">
        <f t="shared" si="1351"/>
        <v>15.434325234483044</v>
      </c>
      <c r="CW527" s="246">
        <f>CW476</f>
        <v>2.0245662342689772</v>
      </c>
      <c r="CX527" s="1073">
        <f>CX476</f>
        <v>0.75871255886711886</v>
      </c>
      <c r="CY527" s="246">
        <f t="shared" si="1339"/>
        <v>27.093763776361534</v>
      </c>
      <c r="CZ527" s="246">
        <f t="shared" si="1340"/>
        <v>42.563563256230374</v>
      </c>
      <c r="DD527" s="988"/>
      <c r="DE527" s="870">
        <v>43.158336230626311</v>
      </c>
      <c r="DF527" s="870">
        <v>10.160575656486049</v>
      </c>
      <c r="DG527" s="870">
        <v>11.240633291855895</v>
      </c>
      <c r="DH527" s="870">
        <v>14.506988636290016</v>
      </c>
      <c r="DI527" s="870">
        <v>14.742705253734773</v>
      </c>
      <c r="DJ527" s="870">
        <v>22.56814230725378</v>
      </c>
      <c r="DK527" s="870">
        <v>10.200780009619683</v>
      </c>
      <c r="DL527" s="1129">
        <v>51.585591352244862</v>
      </c>
      <c r="DM527" s="870">
        <f t="shared" si="1341"/>
        <v>22.270469092263923</v>
      </c>
      <c r="DN527" s="870"/>
      <c r="DO527" s="870">
        <f t="shared" si="1342"/>
        <v>16.154128373757885</v>
      </c>
      <c r="DP527" s="870"/>
      <c r="DQ527" s="870"/>
      <c r="DR527" s="1015">
        <v>513.10613559722469</v>
      </c>
      <c r="DS527" s="870">
        <v>306.27920701662015</v>
      </c>
      <c r="DT527" s="870">
        <v>782.98190502080467</v>
      </c>
      <c r="DU527" s="870">
        <v>454.38832016336085</v>
      </c>
      <c r="DV527" s="870">
        <v>511.24519942681184</v>
      </c>
      <c r="DW527" s="870">
        <v>31.052123200186983</v>
      </c>
      <c r="DX527" s="1129">
        <v>54.777222244991798</v>
      </c>
      <c r="DY527" s="870">
        <f t="shared" si="1343"/>
        <v>379.11858752428583</v>
      </c>
      <c r="DZ527" s="870"/>
      <c r="EA527" s="870">
        <f t="shared" si="1344"/>
        <v>269.51634973700175</v>
      </c>
      <c r="EB527" s="870"/>
      <c r="EC527" s="870"/>
      <c r="ED527" s="522">
        <f>ED476</f>
        <v>36.461730361759166</v>
      </c>
      <c r="EE527" s="870">
        <v>120.90071877185176</v>
      </c>
      <c r="EF527" s="870">
        <v>98.164700721319946</v>
      </c>
      <c r="EG527" s="870">
        <v>63.876512632842086</v>
      </c>
      <c r="EH527" s="870">
        <v>167.8573180458398</v>
      </c>
      <c r="EI527" s="870">
        <v>22.977996897696045</v>
      </c>
      <c r="EJ527" s="870">
        <v>13.084951602321693</v>
      </c>
      <c r="EK527" s="870">
        <v>67.090676307536071</v>
      </c>
      <c r="EL527" s="1129">
        <v>88.86042910175199</v>
      </c>
      <c r="EM527" s="1280">
        <f t="shared" si="1345"/>
        <v>80.351663010144918</v>
      </c>
      <c r="EN527" s="1280">
        <f t="shared" si="1346"/>
        <v>50.645830986766931</v>
      </c>
      <c r="ER527" s="1262"/>
      <c r="ES527" s="522">
        <f>ES476</f>
        <v>187.3177269334677</v>
      </c>
      <c r="ET527" s="246">
        <f>ET476</f>
        <v>12.04824054151041</v>
      </c>
      <c r="EU527" s="246">
        <f>EU476</f>
        <v>0.93048844123862928</v>
      </c>
      <c r="EV527" s="246"/>
      <c r="EW527" s="1149"/>
      <c r="EX527" s="66" t="s">
        <v>697</v>
      </c>
      <c r="EY527" s="252">
        <f>IF(EY476&lt;$FB$521,0,EY476)</f>
        <v>4.8998408478175819E-2</v>
      </c>
      <c r="EZ527" s="252">
        <f t="shared" ref="EZ527:FO527" si="1355">IF(EZ476&lt;$FB$521,0,EZ476)</f>
        <v>0.24405238406137456</v>
      </c>
      <c r="FA527" s="252">
        <f t="shared" si="1355"/>
        <v>2.0984864919808013E-2</v>
      </c>
      <c r="FB527" s="252">
        <f t="shared" si="1355"/>
        <v>2.3180171284100481</v>
      </c>
      <c r="FC527" s="252">
        <f t="shared" si="1355"/>
        <v>4.8600445542177441E-2</v>
      </c>
      <c r="FD527" s="252">
        <f t="shared" si="1355"/>
        <v>0.1731071562551969</v>
      </c>
      <c r="FE527" s="252">
        <f t="shared" si="1355"/>
        <v>0</v>
      </c>
      <c r="FF527" s="252">
        <f t="shared" si="1355"/>
        <v>5.3068215838241652E-2</v>
      </c>
      <c r="FG527" s="252">
        <f t="shared" si="1355"/>
        <v>3.7150564622128054E-2</v>
      </c>
      <c r="FH527" s="252">
        <f t="shared" si="1355"/>
        <v>0.28953977131082842</v>
      </c>
      <c r="FI527" s="252">
        <f t="shared" si="1355"/>
        <v>3.1137962216357323E-2</v>
      </c>
      <c r="FJ527" s="252">
        <f t="shared" si="1355"/>
        <v>0.10457645607405701</v>
      </c>
      <c r="FK527" s="252">
        <f t="shared" si="1355"/>
        <v>2.6330304623003363E-2</v>
      </c>
      <c r="FL527" s="252">
        <f t="shared" si="1355"/>
        <v>2.5180539885868554E-2</v>
      </c>
      <c r="FM527" s="252">
        <f t="shared" si="1355"/>
        <v>3.9636095653977403E-2</v>
      </c>
      <c r="FN527" s="252">
        <f t="shared" si="1355"/>
        <v>2.5634704127533593E-2</v>
      </c>
      <c r="FO527" s="252">
        <f t="shared" si="1355"/>
        <v>2.1312599781735112E-2</v>
      </c>
      <c r="FP527" s="868"/>
      <c r="FQ527" s="1531">
        <v>0.57657603035466742</v>
      </c>
      <c r="FR527" s="1501">
        <f>IF(FR476&lt;$FB$521,0,FR476)</f>
        <v>2.2710324000208976E-2</v>
      </c>
      <c r="FS527" s="1501">
        <f t="shared" ref="FS527:GL527" si="1356">IF(FS476&lt;$FB$521,0,FS476)</f>
        <v>0.22712822179188194</v>
      </c>
      <c r="FT527" s="1501">
        <f t="shared" si="1356"/>
        <v>2.4986147478438088E-2</v>
      </c>
      <c r="FU527" s="1501">
        <f t="shared" si="1356"/>
        <v>3.2191840055613749E-2</v>
      </c>
      <c r="FV527" s="1501"/>
      <c r="FW527" s="1501">
        <f t="shared" si="1356"/>
        <v>0</v>
      </c>
      <c r="FX527" s="1501">
        <f t="shared" si="1356"/>
        <v>3.0273923413362488E-2</v>
      </c>
      <c r="FY527" s="1501">
        <f t="shared" si="1356"/>
        <v>0</v>
      </c>
      <c r="FZ527" s="1501">
        <f t="shared" si="1356"/>
        <v>0</v>
      </c>
      <c r="GA527" s="1501">
        <f t="shared" si="1356"/>
        <v>0</v>
      </c>
      <c r="GB527" s="1501">
        <f t="shared" si="1356"/>
        <v>1.85597543201588E-2</v>
      </c>
      <c r="GC527" s="1501">
        <f t="shared" si="1356"/>
        <v>0.3504727778990252</v>
      </c>
      <c r="GD527" s="1501">
        <f t="shared" si="1356"/>
        <v>0</v>
      </c>
      <c r="GE527" s="1501">
        <f t="shared" si="1356"/>
        <v>5.4843785867006105E-2</v>
      </c>
      <c r="GF527" s="1501">
        <f t="shared" si="1356"/>
        <v>0</v>
      </c>
      <c r="GG527" s="1501">
        <f t="shared" si="1356"/>
        <v>0.5822340030176919</v>
      </c>
      <c r="GH527" s="1501">
        <f t="shared" si="1356"/>
        <v>1.0373439069316375E-2</v>
      </c>
      <c r="GI527" s="1501">
        <f t="shared" si="1356"/>
        <v>0.15360251876446832</v>
      </c>
      <c r="GJ527" s="1501">
        <f t="shared" si="1356"/>
        <v>0</v>
      </c>
      <c r="GK527" s="1501">
        <f t="shared" si="1356"/>
        <v>0</v>
      </c>
      <c r="GL527" s="1501">
        <f t="shared" si="1356"/>
        <v>0</v>
      </c>
      <c r="GM527" s="1504">
        <f t="shared" ref="GM527:HI527" si="1357">IF(GM476&lt;$FB$521,0,GM476)</f>
        <v>0</v>
      </c>
      <c r="GN527" s="1504">
        <f t="shared" si="1357"/>
        <v>1.8216498894843079E-2</v>
      </c>
      <c r="GO527" s="1504">
        <f t="shared" si="1357"/>
        <v>0</v>
      </c>
      <c r="GP527" s="1504">
        <f t="shared" si="1357"/>
        <v>1.0085385665539483E-2</v>
      </c>
      <c r="GQ527" s="1504">
        <f t="shared" si="1357"/>
        <v>1.9696282701651299E-2</v>
      </c>
      <c r="GR527" s="1504">
        <f t="shared" si="1357"/>
        <v>0</v>
      </c>
      <c r="GS527" s="1504">
        <f t="shared" si="1357"/>
        <v>1.7760977925549051E-2</v>
      </c>
      <c r="GT527" s="1504">
        <f t="shared" si="1357"/>
        <v>0</v>
      </c>
      <c r="GU527" s="1504">
        <f t="shared" si="1357"/>
        <v>0</v>
      </c>
      <c r="GV527" s="1504">
        <f t="shared" si="1357"/>
        <v>2.1201564319377406E-2</v>
      </c>
      <c r="GW527" s="1504">
        <f t="shared" si="1357"/>
        <v>0</v>
      </c>
      <c r="GX527" s="1504">
        <f t="shared" si="1357"/>
        <v>0</v>
      </c>
      <c r="GY527" s="1504">
        <f t="shared" si="1357"/>
        <v>1.6209347660707824E-2</v>
      </c>
      <c r="GZ527" s="1504" t="e">
        <f t="shared" si="1357"/>
        <v>#DIV/0!</v>
      </c>
      <c r="HA527" s="1504">
        <f t="shared" si="1357"/>
        <v>1.6780046366780065E-2</v>
      </c>
      <c r="HB527" s="1504">
        <f t="shared" si="1357"/>
        <v>0</v>
      </c>
      <c r="HC527" s="1504">
        <f t="shared" si="1357"/>
        <v>2.044127246926445E-2</v>
      </c>
      <c r="HD527" s="1504">
        <f t="shared" si="1357"/>
        <v>1.0851098716582687E-2</v>
      </c>
      <c r="HE527" s="1504">
        <f t="shared" si="1357"/>
        <v>0</v>
      </c>
      <c r="HF527" s="1504">
        <f t="shared" si="1357"/>
        <v>1.235528720264094E-2</v>
      </c>
      <c r="HG527" s="1504" t="e">
        <f t="shared" si="1357"/>
        <v>#DIV/0!</v>
      </c>
      <c r="HH527" s="1504" t="e">
        <f t="shared" si="1357"/>
        <v>#DIV/0!</v>
      </c>
      <c r="HI527" s="1504">
        <f t="shared" si="1357"/>
        <v>0</v>
      </c>
    </row>
    <row r="528" spans="1:217" s="66" customFormat="1" x14ac:dyDescent="0.25">
      <c r="A528" s="66" t="s">
        <v>716</v>
      </c>
      <c r="B528" s="580"/>
      <c r="C528" s="940">
        <f t="shared" ref="C528:M528" si="1358">C499</f>
        <v>6.2304413667292096</v>
      </c>
      <c r="D528" s="246">
        <f t="shared" si="1358"/>
        <v>17.597546330679513</v>
      </c>
      <c r="E528" s="246">
        <f t="shared" si="1358"/>
        <v>11.37105118342086</v>
      </c>
      <c r="F528" s="246">
        <f t="shared" si="1358"/>
        <v>10.471723882052553</v>
      </c>
      <c r="G528" s="246">
        <f t="shared" si="1358"/>
        <v>3.5189610078938647</v>
      </c>
      <c r="H528" s="246">
        <f t="shared" si="1358"/>
        <v>8.1738083848001324</v>
      </c>
      <c r="I528" s="246">
        <f t="shared" si="1358"/>
        <v>11.564664361191356</v>
      </c>
      <c r="J528" s="246">
        <f t="shared" si="1358"/>
        <v>10.46068087688422</v>
      </c>
      <c r="K528" s="246">
        <f t="shared" si="1358"/>
        <v>19.132267875092698</v>
      </c>
      <c r="L528" s="246">
        <f t="shared" si="1358"/>
        <v>11.715239321927729</v>
      </c>
      <c r="M528" s="246">
        <f t="shared" si="1358"/>
        <v>17.061632651456922</v>
      </c>
      <c r="N528" s="246">
        <f t="shared" ref="N528:CV528" si="1359">N499</f>
        <v>9.7875170964776181</v>
      </c>
      <c r="O528" s="246">
        <f t="shared" si="1359"/>
        <v>8.7348937028100746</v>
      </c>
      <c r="P528" s="246">
        <f t="shared" si="1359"/>
        <v>11.014069922253256</v>
      </c>
      <c r="Q528" s="246">
        <f t="shared" si="1359"/>
        <v>10.038150194755307</v>
      </c>
      <c r="R528" s="246">
        <f t="shared" si="1359"/>
        <v>14.891681421476427</v>
      </c>
      <c r="S528" s="246">
        <f t="shared" si="1359"/>
        <v>16.409540665648603</v>
      </c>
      <c r="T528" s="1073">
        <f t="shared" si="1359"/>
        <v>12.067240287884939</v>
      </c>
      <c r="U528" s="246">
        <v>25.002439490573803</v>
      </c>
      <c r="V528" s="246">
        <v>21.789299301646068</v>
      </c>
      <c r="W528" s="246">
        <v>15.138245120720338</v>
      </c>
      <c r="X528" s="246">
        <v>76.783276964037327</v>
      </c>
      <c r="Y528" s="246">
        <v>57.744999086409649</v>
      </c>
      <c r="Z528" s="1279">
        <f t="shared" si="1352"/>
        <v>11.680061696301959</v>
      </c>
      <c r="AA528" s="1279">
        <f t="shared" si="1353"/>
        <v>10.719620815691792</v>
      </c>
      <c r="AB528" s="1279">
        <f t="shared" si="1354"/>
        <v>12.500590742845395</v>
      </c>
      <c r="AC528" s="1279">
        <f t="shared" si="1327"/>
        <v>4.0540001664443004</v>
      </c>
      <c r="AD528" s="1279"/>
      <c r="AE528" s="1279">
        <f t="shared" si="1328"/>
        <v>4.1209827914257042</v>
      </c>
      <c r="AF528" s="1279">
        <f t="shared" si="1329"/>
        <v>3.2027376783045773</v>
      </c>
      <c r="AG528" s="1279"/>
      <c r="AH528" s="1279"/>
      <c r="AI528" s="940">
        <f t="shared" si="1359"/>
        <v>0.8692969519879189</v>
      </c>
      <c r="AJ528" s="869">
        <f t="shared" si="1359"/>
        <v>3.6578500755778252</v>
      </c>
      <c r="AK528" s="869">
        <f t="shared" si="1359"/>
        <v>0.55588780916884584</v>
      </c>
      <c r="AL528" s="869">
        <f t="shared" si="1359"/>
        <v>1.6221548095882199</v>
      </c>
      <c r="AM528" s="869">
        <f t="shared" si="1359"/>
        <v>4.5769295036499846</v>
      </c>
      <c r="AN528" s="1099">
        <f t="shared" si="1359"/>
        <v>1.3885876625711431</v>
      </c>
      <c r="AO528" s="869">
        <f t="shared" si="1330"/>
        <v>2.1117844687573228</v>
      </c>
      <c r="AP528" s="869"/>
      <c r="AQ528" s="869">
        <f t="shared" si="1321"/>
        <v>1.6244752612404734</v>
      </c>
      <c r="AR528" s="869"/>
      <c r="AS528" s="869"/>
      <c r="AT528" s="522">
        <f t="shared" si="1359"/>
        <v>5.0269732596232579</v>
      </c>
      <c r="AU528" s="246">
        <f t="shared" si="1359"/>
        <v>5.9013079998883322</v>
      </c>
      <c r="AV528" s="246">
        <f t="shared" si="1359"/>
        <v>2.5186798401234731</v>
      </c>
      <c r="AW528" s="246">
        <f t="shared" si="1359"/>
        <v>2.1886557578905967</v>
      </c>
      <c r="AX528" s="246">
        <f t="shared" si="1359"/>
        <v>2.691364704195355</v>
      </c>
      <c r="AY528" s="246">
        <f t="shared" si="1359"/>
        <v>2.6026113837828211</v>
      </c>
      <c r="AZ528" s="246">
        <f t="shared" si="1359"/>
        <v>2.6688929767225495</v>
      </c>
      <c r="BA528" s="246">
        <f t="shared" si="1359"/>
        <v>2.8637691400245298</v>
      </c>
      <c r="BB528" s="1073">
        <f t="shared" si="1359"/>
        <v>2.7018458509682906</v>
      </c>
      <c r="BC528" s="246">
        <f t="shared" si="1331"/>
        <v>3.2404556570243566</v>
      </c>
      <c r="BD528" s="246"/>
      <c r="BE528" s="246">
        <f t="shared" si="1332"/>
        <v>1.2925772238424398</v>
      </c>
      <c r="BF528" s="246"/>
      <c r="BG528" s="246"/>
      <c r="BH528" s="522">
        <f t="shared" si="1359"/>
        <v>2.3762280582024586</v>
      </c>
      <c r="BI528" s="246">
        <f t="shared" si="1359"/>
        <v>3.3506184738503464</v>
      </c>
      <c r="BJ528" s="246">
        <f t="shared" si="1359"/>
        <v>4.4984257775070251</v>
      </c>
      <c r="BK528" s="246">
        <f t="shared" si="1359"/>
        <v>3.6807661070000144</v>
      </c>
      <c r="BL528" s="246">
        <f t="shared" si="1359"/>
        <v>4.5653904228466606</v>
      </c>
      <c r="BM528" s="246">
        <f t="shared" ref="BM528:BN531" si="1360">BM499</f>
        <v>2.2111262373028917</v>
      </c>
      <c r="BN528" s="1230">
        <f t="shared" si="1360"/>
        <v>5.2141536277311324</v>
      </c>
      <c r="BO528" s="870">
        <v>13.860775963369464</v>
      </c>
      <c r="BP528" s="870">
        <v>17.69529278932222</v>
      </c>
      <c r="BQ528" s="870">
        <v>15.443962200846547</v>
      </c>
      <c r="BR528" s="870">
        <v>16.315382173133969</v>
      </c>
      <c r="BS528" s="1183">
        <v>13.917501610740619</v>
      </c>
      <c r="BT528" s="870">
        <f t="shared" si="1333"/>
        <v>10.322705681365946</v>
      </c>
      <c r="BU528" s="870"/>
      <c r="BV528" s="870">
        <f t="shared" si="1334"/>
        <v>6.2359045563726152</v>
      </c>
      <c r="BW528" s="870"/>
      <c r="BX528" s="870"/>
      <c r="BY528" s="940">
        <f t="shared" si="1359"/>
        <v>4.0177255863565735</v>
      </c>
      <c r="BZ528" s="246">
        <f t="shared" si="1359"/>
        <v>5.5190967933125874</v>
      </c>
      <c r="CA528" s="246">
        <f t="shared" si="1359"/>
        <v>4.6246606255452507</v>
      </c>
      <c r="CB528" s="246">
        <f t="shared" si="1359"/>
        <v>2.2071901482973781</v>
      </c>
      <c r="CC528" s="1073">
        <f t="shared" si="1359"/>
        <v>2.6991670685963314</v>
      </c>
      <c r="CD528" s="246">
        <v>5.389680257469295</v>
      </c>
      <c r="CE528" s="246">
        <v>5.1213536675144482</v>
      </c>
      <c r="CF528" s="246">
        <f t="shared" si="1335"/>
        <v>3.8135680444216242</v>
      </c>
      <c r="CG528" s="246"/>
      <c r="CH528" s="246">
        <f t="shared" si="1336"/>
        <v>1.3629672841316842</v>
      </c>
      <c r="CI528" s="246"/>
      <c r="CJ528" s="246"/>
      <c r="CK528" s="522">
        <f t="shared" si="1359"/>
        <v>0</v>
      </c>
      <c r="CL528" s="246">
        <f>CL499</f>
        <v>0</v>
      </c>
      <c r="CM528" s="246">
        <f t="shared" si="1359"/>
        <v>0</v>
      </c>
      <c r="CN528" s="246">
        <f t="shared" si="1359"/>
        <v>0</v>
      </c>
      <c r="CO528" s="1073">
        <f t="shared" si="1359"/>
        <v>0</v>
      </c>
      <c r="CP528" s="246">
        <f t="shared" si="1337"/>
        <v>0</v>
      </c>
      <c r="CQ528" s="246"/>
      <c r="CR528" s="246">
        <f t="shared" si="1338"/>
        <v>0</v>
      </c>
      <c r="CS528" s="246"/>
      <c r="CT528" s="246"/>
      <c r="CU528" s="522">
        <f t="shared" si="1359"/>
        <v>0</v>
      </c>
      <c r="CV528" s="246">
        <f t="shared" si="1359"/>
        <v>15.742506861346866</v>
      </c>
      <c r="CW528" s="246">
        <f t="shared" ref="CW528:CX531" si="1361">CW499</f>
        <v>0</v>
      </c>
      <c r="CX528" s="1073">
        <f t="shared" si="1361"/>
        <v>0</v>
      </c>
      <c r="CY528" s="246">
        <f t="shared" si="1339"/>
        <v>3.9356267153367166</v>
      </c>
      <c r="CZ528" s="246">
        <f t="shared" si="1340"/>
        <v>7.8712534306734332</v>
      </c>
      <c r="DD528" s="988"/>
      <c r="DE528" s="870">
        <v>0</v>
      </c>
      <c r="DF528" s="870">
        <v>13.672939607527871</v>
      </c>
      <c r="DG528" s="870">
        <v>13.672939607527871</v>
      </c>
      <c r="DH528" s="870">
        <v>13.714546797506774</v>
      </c>
      <c r="DI528" s="870">
        <v>13.318690027529062</v>
      </c>
      <c r="DJ528" s="870">
        <v>16.006895338857525</v>
      </c>
      <c r="DK528" s="870">
        <v>13.79735113482525</v>
      </c>
      <c r="DL528" s="1129">
        <v>22.342070268737608</v>
      </c>
      <c r="DM528" s="870">
        <f t="shared" si="1341"/>
        <v>13.315679097813995</v>
      </c>
      <c r="DN528" s="870"/>
      <c r="DO528" s="870">
        <f t="shared" si="1342"/>
        <v>6.1721965858996759</v>
      </c>
      <c r="DP528" s="870"/>
      <c r="DQ528" s="870"/>
      <c r="DR528" s="1015">
        <v>26.162664966427762</v>
      </c>
      <c r="DS528" s="870">
        <v>14.615103345232521</v>
      </c>
      <c r="DT528" s="870">
        <v>23.216278630899044</v>
      </c>
      <c r="DU528" s="870">
        <v>17.509632383123996</v>
      </c>
      <c r="DV528" s="870">
        <v>23.718899810047585</v>
      </c>
      <c r="DW528" s="870">
        <v>13.700621259349202</v>
      </c>
      <c r="DX528" s="1129">
        <v>14.033395450808584</v>
      </c>
      <c r="DY528" s="870">
        <f t="shared" si="1343"/>
        <v>18.993799406555528</v>
      </c>
      <c r="DZ528" s="870"/>
      <c r="EA528" s="870">
        <f t="shared" si="1344"/>
        <v>5.2527391472093701</v>
      </c>
      <c r="EB528" s="870"/>
      <c r="EC528" s="870"/>
      <c r="ED528" s="522">
        <f>ED499</f>
        <v>3.0752853609854718</v>
      </c>
      <c r="EE528" s="870">
        <v>13.92616448231162</v>
      </c>
      <c r="EF528" s="870">
        <v>14.806266583470745</v>
      </c>
      <c r="EG528" s="870">
        <v>13.209827251175241</v>
      </c>
      <c r="EH528" s="870">
        <v>19.780904088707217</v>
      </c>
      <c r="EI528" s="870">
        <v>13.151519541504571</v>
      </c>
      <c r="EJ528" s="870">
        <v>13.104778942356873</v>
      </c>
      <c r="EK528" s="870">
        <v>14.055227121474056</v>
      </c>
      <c r="EL528" s="1129">
        <v>14.328284430632051</v>
      </c>
      <c r="EM528" s="1280">
        <f t="shared" si="1345"/>
        <v>14.545371555204047</v>
      </c>
      <c r="EN528" s="1280">
        <f t="shared" si="1346"/>
        <v>2.2023189729446488</v>
      </c>
      <c r="ER528" s="1262"/>
      <c r="ES528" s="522">
        <f t="shared" ref="ES528:EU531" si="1362">ES499</f>
        <v>0</v>
      </c>
      <c r="ET528" s="246">
        <f t="shared" si="1362"/>
        <v>0</v>
      </c>
      <c r="EU528" s="246">
        <f t="shared" si="1362"/>
        <v>0</v>
      </c>
      <c r="EV528" s="246"/>
      <c r="EW528" s="1149"/>
      <c r="EX528" s="66" t="s">
        <v>716</v>
      </c>
      <c r="EY528" s="252">
        <f>IF(EY499&lt;$FB521,0,EY499)</f>
        <v>9.9288851808324613E-2</v>
      </c>
      <c r="EZ528" s="252">
        <f t="shared" ref="EZ528:FO528" si="1363">IF(EZ499&lt;$FB521,0,EZ499)</f>
        <v>0.1129246912324052</v>
      </c>
      <c r="FA528" s="252">
        <f t="shared" si="1363"/>
        <v>8.1647844297298558E-2</v>
      </c>
      <c r="FB528" s="252">
        <f t="shared" si="1363"/>
        <v>7.0306303241590942E-2</v>
      </c>
      <c r="FC528" s="252">
        <f t="shared" si="1363"/>
        <v>3.9867987494597003E-2</v>
      </c>
      <c r="FD528" s="252">
        <f t="shared" si="1363"/>
        <v>9.7157090883227507E-2</v>
      </c>
      <c r="FE528" s="252">
        <f t="shared" si="1363"/>
        <v>1.5806337045851465E-2</v>
      </c>
      <c r="FF528" s="252">
        <f t="shared" si="1363"/>
        <v>9.3240876216155982E-2</v>
      </c>
      <c r="FG528" s="252">
        <f t="shared" si="1363"/>
        <v>7.783263583948638E-2</v>
      </c>
      <c r="FH528" s="252">
        <f t="shared" si="1363"/>
        <v>0.17587122854279422</v>
      </c>
      <c r="FI528" s="252">
        <f t="shared" si="1363"/>
        <v>0.10232584157947414</v>
      </c>
      <c r="FJ528" s="252">
        <f t="shared" si="1363"/>
        <v>0.10166025697257794</v>
      </c>
      <c r="FK528" s="252">
        <f t="shared" si="1363"/>
        <v>9.198110310895459E-2</v>
      </c>
      <c r="FL528" s="252">
        <f t="shared" si="1363"/>
        <v>0.11559604928586696</v>
      </c>
      <c r="FM528" s="252">
        <f t="shared" si="1363"/>
        <v>0.10347623986706005</v>
      </c>
      <c r="FN528" s="252">
        <f t="shared" si="1363"/>
        <v>9.019390610372266E-2</v>
      </c>
      <c r="FO528" s="252">
        <f t="shared" si="1363"/>
        <v>0.10379145080101225</v>
      </c>
      <c r="FP528" s="868">
        <v>0</v>
      </c>
      <c r="FQ528" s="1531">
        <v>0.21335652159840945</v>
      </c>
      <c r="FR528" s="1501">
        <f>IF(FR499&lt;$FB521,0,FR499)</f>
        <v>0.25226767948598205</v>
      </c>
      <c r="FS528" s="1501">
        <f t="shared" ref="FS528:GL528" si="1364">IF(FS499&lt;$FB$521,0,FS499)</f>
        <v>0.14765558350213809</v>
      </c>
      <c r="FT528" s="1501">
        <f t="shared" si="1364"/>
        <v>0</v>
      </c>
      <c r="FU528" s="1501">
        <f t="shared" si="1364"/>
        <v>0.32508926737015986</v>
      </c>
      <c r="FV528" s="1501">
        <f t="shared" si="1364"/>
        <v>0</v>
      </c>
      <c r="FW528" s="1501">
        <f t="shared" si="1364"/>
        <v>3.7257250659590284E-2</v>
      </c>
      <c r="FX528" s="1501">
        <f t="shared" si="1364"/>
        <v>0.23607924922632265</v>
      </c>
      <c r="FY528" s="1501">
        <f t="shared" si="1364"/>
        <v>0.12498020745807668</v>
      </c>
      <c r="FZ528" s="1501">
        <f t="shared" si="1364"/>
        <v>0.37159830996323395</v>
      </c>
      <c r="GA528" s="1501">
        <f t="shared" si="1364"/>
        <v>0.11246386150279881</v>
      </c>
      <c r="GB528" s="1501">
        <f t="shared" si="1364"/>
        <v>0.18033973909136017</v>
      </c>
      <c r="GC528" s="1501">
        <f t="shared" si="1364"/>
        <v>2.4255358952172266E-2</v>
      </c>
      <c r="GD528" s="1501">
        <f t="shared" si="1364"/>
        <v>0.17287844084648024</v>
      </c>
      <c r="GE528" s="1501">
        <f t="shared" si="1364"/>
        <v>0.20371815242455957</v>
      </c>
      <c r="GF528" s="1501">
        <f t="shared" si="1364"/>
        <v>0.16673016726736181</v>
      </c>
      <c r="GG528" s="1501">
        <f t="shared" si="1364"/>
        <v>0.17766833962187878</v>
      </c>
      <c r="GH528" s="1501">
        <f t="shared" si="1364"/>
        <v>0.1420557158582659</v>
      </c>
      <c r="GI528" s="1501">
        <f t="shared" si="1364"/>
        <v>0.32772337995512746</v>
      </c>
      <c r="GJ528" s="1501">
        <f t="shared" si="1364"/>
        <v>0.10474722118060702</v>
      </c>
      <c r="GK528" s="1501">
        <f t="shared" si="1364"/>
        <v>7.8802755175970213E-2</v>
      </c>
      <c r="GL528" s="1501">
        <f t="shared" si="1364"/>
        <v>6.4647918775642535E-2</v>
      </c>
      <c r="GM528" s="1504">
        <f t="shared" ref="GM528:HI528" si="1365">IF(GM499&lt;$FB$521,0,GM499)</f>
        <v>0</v>
      </c>
      <c r="GN528" s="1504">
        <f t="shared" si="1365"/>
        <v>2.176718510409691E-2</v>
      </c>
      <c r="GO528" s="1504">
        <f t="shared" si="1365"/>
        <v>0</v>
      </c>
      <c r="GP528" s="1504">
        <f t="shared" si="1365"/>
        <v>1.8082590121478302E-2</v>
      </c>
      <c r="GQ528" s="1504">
        <f t="shared" si="1365"/>
        <v>0</v>
      </c>
      <c r="GR528" s="1504">
        <f t="shared" si="1365"/>
        <v>1.3312810756881019E-2</v>
      </c>
      <c r="GS528" s="1504">
        <f t="shared" si="1365"/>
        <v>2.9217899323433574E-2</v>
      </c>
      <c r="GT528" s="1504">
        <f t="shared" si="1365"/>
        <v>1.1023621738780119E-2</v>
      </c>
      <c r="GU528" s="1504">
        <f t="shared" si="1365"/>
        <v>0</v>
      </c>
      <c r="GV528" s="1504">
        <f t="shared" si="1365"/>
        <v>0</v>
      </c>
      <c r="GW528" s="1504">
        <f t="shared" si="1365"/>
        <v>1.1925098350888372E-2</v>
      </c>
      <c r="GX528" s="1504">
        <f t="shared" si="1365"/>
        <v>1.1407203749022189E-2</v>
      </c>
      <c r="GY528" s="1504">
        <f t="shared" si="1365"/>
        <v>0</v>
      </c>
      <c r="GZ528" s="1504" t="e">
        <f t="shared" si="1365"/>
        <v>#DIV/0!</v>
      </c>
      <c r="HA528" s="1504">
        <f t="shared" si="1365"/>
        <v>1.6866924366868163E-2</v>
      </c>
      <c r="HB528" s="1504">
        <f t="shared" si="1365"/>
        <v>0</v>
      </c>
      <c r="HC528" s="1504">
        <f t="shared" si="1365"/>
        <v>0</v>
      </c>
      <c r="HD528" s="1504">
        <f t="shared" si="1365"/>
        <v>0</v>
      </c>
      <c r="HE528" s="1504">
        <f t="shared" si="1365"/>
        <v>0</v>
      </c>
      <c r="HF528" s="1504">
        <f t="shared" si="1365"/>
        <v>0</v>
      </c>
      <c r="HG528" s="1504" t="e">
        <f t="shared" si="1365"/>
        <v>#DIV/0!</v>
      </c>
      <c r="HH528" s="1504" t="e">
        <f t="shared" si="1365"/>
        <v>#DIV/0!</v>
      </c>
      <c r="HI528" s="1504">
        <f t="shared" si="1365"/>
        <v>0</v>
      </c>
    </row>
    <row r="529" spans="1:217" s="66" customFormat="1" x14ac:dyDescent="0.25">
      <c r="A529" s="66" t="s">
        <v>717</v>
      </c>
      <c r="B529" s="580"/>
      <c r="C529" s="940">
        <f t="shared" ref="C529:M529" si="1366">C500</f>
        <v>41.526460684138378</v>
      </c>
      <c r="D529" s="246">
        <f t="shared" si="1366"/>
        <v>174.25626116816682</v>
      </c>
      <c r="E529" s="246">
        <f t="shared" si="1366"/>
        <v>116.81060565878494</v>
      </c>
      <c r="F529" s="246">
        <f t="shared" si="1366"/>
        <v>193.96969574457688</v>
      </c>
      <c r="G529" s="246">
        <f t="shared" si="1366"/>
        <v>25.89350549537448</v>
      </c>
      <c r="H529" s="246">
        <f t="shared" si="1366"/>
        <v>106.54515886822387</v>
      </c>
      <c r="I529" s="246">
        <f t="shared" si="1366"/>
        <v>418.8565075017143</v>
      </c>
      <c r="J529" s="246">
        <f t="shared" si="1366"/>
        <v>261.70279065620241</v>
      </c>
      <c r="K529" s="246">
        <f t="shared" si="1366"/>
        <v>493.87904619993293</v>
      </c>
      <c r="L529" s="246">
        <f t="shared" si="1366"/>
        <v>355.88643733841593</v>
      </c>
      <c r="M529" s="246">
        <f t="shared" si="1366"/>
        <v>324.87679854678873</v>
      </c>
      <c r="N529" s="246">
        <f t="shared" ref="N529:CV529" si="1367">N500</f>
        <v>152.66928302462105</v>
      </c>
      <c r="O529" s="246">
        <f t="shared" si="1367"/>
        <v>117.5742498278784</v>
      </c>
      <c r="P529" s="246">
        <f t="shared" si="1367"/>
        <v>92.045283303808603</v>
      </c>
      <c r="Q529" s="246">
        <f t="shared" si="1367"/>
        <v>101.45125433765503</v>
      </c>
      <c r="R529" s="246">
        <f t="shared" si="1367"/>
        <v>284.74040574270236</v>
      </c>
      <c r="S529" s="246">
        <f t="shared" si="1367"/>
        <v>208.8901563279064</v>
      </c>
      <c r="T529" s="1073">
        <f t="shared" si="1367"/>
        <v>117.05258707721775</v>
      </c>
      <c r="U529" s="246">
        <v>630.34240562637399</v>
      </c>
      <c r="V529" s="246">
        <v>516.96950390734105</v>
      </c>
      <c r="W529" s="246">
        <v>432.14432019416114</v>
      </c>
      <c r="X529" s="246">
        <v>157.4934301634033</v>
      </c>
      <c r="Y529" s="246">
        <v>215.97247339927057</v>
      </c>
      <c r="Z529" s="1279">
        <f t="shared" si="1352"/>
        <v>199.36813819467272</v>
      </c>
      <c r="AA529" s="1279">
        <f t="shared" si="1353"/>
        <v>265.2475916863487</v>
      </c>
      <c r="AB529" s="1279">
        <f t="shared" si="1354"/>
        <v>174.9125022735723</v>
      </c>
      <c r="AC529" s="1279">
        <f t="shared" si="1327"/>
        <v>131.56942964177401</v>
      </c>
      <c r="AD529" s="1279"/>
      <c r="AE529" s="1279">
        <f t="shared" si="1328"/>
        <v>149.98668564584295</v>
      </c>
      <c r="AF529" s="1279">
        <f t="shared" si="1329"/>
        <v>88.72081107358153</v>
      </c>
      <c r="AG529" s="1279"/>
      <c r="AH529" s="1279"/>
      <c r="AI529" s="940">
        <f t="shared" si="1367"/>
        <v>0</v>
      </c>
      <c r="AJ529" s="869">
        <f t="shared" si="1367"/>
        <v>0</v>
      </c>
      <c r="AK529" s="869">
        <f t="shared" si="1367"/>
        <v>0</v>
      </c>
      <c r="AL529" s="869">
        <f t="shared" si="1367"/>
        <v>0</v>
      </c>
      <c r="AM529" s="869">
        <f t="shared" si="1367"/>
        <v>0</v>
      </c>
      <c r="AN529" s="1099">
        <f t="shared" si="1367"/>
        <v>0</v>
      </c>
      <c r="AO529" s="869">
        <f t="shared" si="1330"/>
        <v>0</v>
      </c>
      <c r="AP529" s="869"/>
      <c r="AQ529" s="869">
        <f t="shared" si="1321"/>
        <v>0</v>
      </c>
      <c r="AR529" s="869"/>
      <c r="AS529" s="869"/>
      <c r="AT529" s="522">
        <f t="shared" si="1367"/>
        <v>31.428593362103744</v>
      </c>
      <c r="AU529" s="246">
        <f t="shared" si="1367"/>
        <v>38.155978974534911</v>
      </c>
      <c r="AV529" s="246">
        <f t="shared" si="1367"/>
        <v>24.771132116670596</v>
      </c>
      <c r="AW529" s="246">
        <f t="shared" si="1367"/>
        <v>23.557088207442053</v>
      </c>
      <c r="AX529" s="246">
        <f t="shared" si="1367"/>
        <v>33.193938401651565</v>
      </c>
      <c r="AY529" s="246">
        <f t="shared" si="1367"/>
        <v>26.540769751858534</v>
      </c>
      <c r="AZ529" s="246">
        <f t="shared" si="1367"/>
        <v>25.963388553315109</v>
      </c>
      <c r="BA529" s="246">
        <f t="shared" si="1367"/>
        <v>25.181843770312152</v>
      </c>
      <c r="BB529" s="1073">
        <f t="shared" si="1367"/>
        <v>0</v>
      </c>
      <c r="BC529" s="246">
        <f t="shared" si="1331"/>
        <v>25.421414793098741</v>
      </c>
      <c r="BD529" s="246"/>
      <c r="BE529" s="246">
        <f t="shared" si="1332"/>
        <v>10.667816313051084</v>
      </c>
      <c r="BF529" s="246"/>
      <c r="BG529" s="246"/>
      <c r="BH529" s="522">
        <f t="shared" si="1367"/>
        <v>0</v>
      </c>
      <c r="BI529" s="246">
        <f t="shared" si="1367"/>
        <v>34.154450892316753</v>
      </c>
      <c r="BJ529" s="246">
        <f t="shared" si="1367"/>
        <v>45.331641257152441</v>
      </c>
      <c r="BK529" s="246">
        <f t="shared" si="1367"/>
        <v>43.141033318613545</v>
      </c>
      <c r="BL529" s="246">
        <f t="shared" si="1367"/>
        <v>44.11757534664266</v>
      </c>
      <c r="BM529" s="246">
        <f t="shared" si="1360"/>
        <v>27.4582280205234</v>
      </c>
      <c r="BN529" s="1230">
        <f t="shared" si="1360"/>
        <v>79.203090027792229</v>
      </c>
      <c r="BO529" s="870">
        <f>BO396*200</f>
        <v>3.6765548287728724</v>
      </c>
      <c r="BP529" s="870">
        <f t="shared" ref="BP529:BS529" si="1368">BP396*200</f>
        <v>18.649370668758721</v>
      </c>
      <c r="BQ529" s="870">
        <f t="shared" si="1368"/>
        <v>9.6589789460671476</v>
      </c>
      <c r="BR529" s="870">
        <f t="shared" si="1368"/>
        <v>5.5828816640861527</v>
      </c>
      <c r="BS529" s="870">
        <f t="shared" si="1368"/>
        <v>5.3908442201835225</v>
      </c>
      <c r="BT529" s="870">
        <f t="shared" si="1333"/>
        <v>26.31983967127114</v>
      </c>
      <c r="BU529" s="870"/>
      <c r="BV529" s="870">
        <f t="shared" si="1334"/>
        <v>25.285443066270961</v>
      </c>
      <c r="BW529" s="870"/>
      <c r="BX529" s="870"/>
      <c r="BY529" s="940">
        <f t="shared" si="1367"/>
        <v>37.282523378159141</v>
      </c>
      <c r="BZ529" s="246">
        <f t="shared" si="1367"/>
        <v>58.114842948545864</v>
      </c>
      <c r="CA529" s="246">
        <f t="shared" si="1367"/>
        <v>54.837090330803861</v>
      </c>
      <c r="CB529" s="246">
        <f t="shared" si="1367"/>
        <v>32.372737264805423</v>
      </c>
      <c r="CC529" s="1073">
        <f t="shared" si="1367"/>
        <v>23.844264087432059</v>
      </c>
      <c r="CD529" s="246">
        <v>10.892878434953786</v>
      </c>
      <c r="CE529" s="246">
        <v>12.714914760910847</v>
      </c>
      <c r="CF529" s="246">
        <f t="shared" si="1335"/>
        <v>41.290291601949278</v>
      </c>
      <c r="CG529" s="246"/>
      <c r="CH529" s="246">
        <f t="shared" si="1336"/>
        <v>14.718442014554276</v>
      </c>
      <c r="CI529" s="246"/>
      <c r="CJ529" s="246"/>
      <c r="CK529" s="522">
        <f t="shared" si="1367"/>
        <v>0</v>
      </c>
      <c r="CL529" s="246">
        <f>CL500</f>
        <v>30.009339715578342</v>
      </c>
      <c r="CM529" s="246">
        <f t="shared" si="1367"/>
        <v>0</v>
      </c>
      <c r="CN529" s="246">
        <f t="shared" si="1367"/>
        <v>16.807185188102196</v>
      </c>
      <c r="CO529" s="1073">
        <f t="shared" si="1367"/>
        <v>10.526915532665882</v>
      </c>
      <c r="CP529" s="246">
        <f t="shared" si="1337"/>
        <v>11.468688087269284</v>
      </c>
      <c r="CQ529" s="246"/>
      <c r="CR529" s="246">
        <f t="shared" si="1338"/>
        <v>12.611540969769216</v>
      </c>
      <c r="CS529" s="246"/>
      <c r="CT529" s="246"/>
      <c r="CU529" s="522">
        <f t="shared" si="1367"/>
        <v>0</v>
      </c>
      <c r="CV529" s="246">
        <f t="shared" si="1367"/>
        <v>43.089921013669738</v>
      </c>
      <c r="CW529" s="246">
        <f t="shared" si="1361"/>
        <v>0</v>
      </c>
      <c r="CX529" s="1073">
        <f t="shared" si="1361"/>
        <v>0</v>
      </c>
      <c r="CY529" s="246">
        <f t="shared" si="1339"/>
        <v>10.772480253417434</v>
      </c>
      <c r="CZ529" s="246">
        <f t="shared" si="1340"/>
        <v>21.544960506834869</v>
      </c>
      <c r="DD529" s="988"/>
      <c r="DE529" s="870">
        <f>200*DE396</f>
        <v>0</v>
      </c>
      <c r="DF529" s="870">
        <f>200*DF396</f>
        <v>1.6908016517142621</v>
      </c>
      <c r="DG529" s="870">
        <f t="shared" ref="DG529:DL529" si="1369">200*DG396</f>
        <v>1.3687441942448786</v>
      </c>
      <c r="DH529" s="870">
        <f t="shared" si="1369"/>
        <v>1.482347602874982</v>
      </c>
      <c r="DI529" s="870">
        <f>200*DI396</f>
        <v>0.69733893047441164</v>
      </c>
      <c r="DJ529" s="870">
        <f t="shared" si="1369"/>
        <v>16.416686828465245</v>
      </c>
      <c r="DK529" s="870">
        <f t="shared" si="1369"/>
        <v>1.5859980064408179</v>
      </c>
      <c r="DL529" s="870">
        <f t="shared" si="1369"/>
        <v>24.373559560262784</v>
      </c>
      <c r="DM529" s="870">
        <f t="shared" si="1341"/>
        <v>5.9519345968096724</v>
      </c>
      <c r="DN529" s="870"/>
      <c r="DO529" s="870">
        <f t="shared" si="1342"/>
        <v>9.1815428603479106</v>
      </c>
      <c r="DP529" s="870"/>
      <c r="DQ529" s="870"/>
      <c r="DR529" s="1015">
        <f>200*DR396</f>
        <v>33.043753066132858</v>
      </c>
      <c r="DS529" s="1015">
        <f>200*DS396</f>
        <v>8.0904211492641203</v>
      </c>
      <c r="DT529" s="1015">
        <f t="shared" ref="DT529:DX529" si="1370">200*DT396</f>
        <v>18.895893431824152</v>
      </c>
      <c r="DU529" s="1015">
        <f t="shared" si="1370"/>
        <v>16.676682181493739</v>
      </c>
      <c r="DV529" s="1015">
        <f t="shared" si="1370"/>
        <v>19.185723092146244</v>
      </c>
      <c r="DW529" s="1015">
        <f t="shared" si="1370"/>
        <v>1.3654671500273521</v>
      </c>
      <c r="DX529" s="1015">
        <f t="shared" si="1370"/>
        <v>4.2493792305402094</v>
      </c>
      <c r="DY529" s="870">
        <f t="shared" si="1343"/>
        <v>14.501045614489811</v>
      </c>
      <c r="DZ529" s="870"/>
      <c r="EA529" s="870">
        <f t="shared" si="1344"/>
        <v>10.867094642344961</v>
      </c>
      <c r="EB529" s="870"/>
      <c r="EC529" s="870"/>
      <c r="ED529" s="522">
        <f>ED500</f>
        <v>29.44500463338753</v>
      </c>
      <c r="EE529" s="870">
        <f>200*EE396</f>
        <v>21.450719574170556</v>
      </c>
      <c r="EF529" s="870">
        <f t="shared" ref="EF529:EL529" si="1371">200*EF396</f>
        <v>11.823484987839535</v>
      </c>
      <c r="EG529" s="870">
        <f t="shared" si="1371"/>
        <v>8.8376672952458364</v>
      </c>
      <c r="EH529" s="870">
        <f t="shared" si="1371"/>
        <v>19.862665385736285</v>
      </c>
      <c r="EI529" s="870">
        <f t="shared" si="1371"/>
        <v>6.9509244511843882</v>
      </c>
      <c r="EJ529" s="870">
        <f t="shared" si="1371"/>
        <v>3.1051925086157115</v>
      </c>
      <c r="EK529" s="870">
        <f t="shared" si="1371"/>
        <v>7.9218184206947662</v>
      </c>
      <c r="EL529" s="870">
        <f t="shared" si="1371"/>
        <v>4.5019919481724031</v>
      </c>
      <c r="EM529" s="1280">
        <f t="shared" si="1345"/>
        <v>10.556808071457436</v>
      </c>
      <c r="EN529" s="1280">
        <f t="shared" si="1346"/>
        <v>6.7820050082905645</v>
      </c>
      <c r="ER529" s="1262"/>
      <c r="ES529" s="522">
        <f t="shared" si="1362"/>
        <v>5.8718445525279668</v>
      </c>
      <c r="ET529" s="246">
        <f t="shared" si="1362"/>
        <v>7.3206095622861262</v>
      </c>
      <c r="EU529" s="246">
        <f t="shared" si="1362"/>
        <v>4.3261887342766983</v>
      </c>
      <c r="EV529" s="246"/>
      <c r="EW529" s="1149"/>
      <c r="EX529" s="66" t="s">
        <v>717</v>
      </c>
      <c r="EY529" s="252">
        <f>IF(EY500&lt;$FB$521,0,EY500)</f>
        <v>0.53817244290192434</v>
      </c>
      <c r="EZ529" s="252">
        <f t="shared" ref="EZ529:FO529" si="1372">IF(EZ500&lt;$FB$521,0,EZ500)</f>
        <v>0.7949439268194739</v>
      </c>
      <c r="FA529" s="252">
        <f t="shared" si="1372"/>
        <v>0.81282193431461192</v>
      </c>
      <c r="FB529" s="252">
        <f t="shared" si="1372"/>
        <v>0.58551208485946449</v>
      </c>
      <c r="FC529" s="252">
        <f t="shared" si="1372"/>
        <v>0.436456420642167</v>
      </c>
      <c r="FD529" s="252">
        <f t="shared" si="1372"/>
        <v>0.81860522460138885</v>
      </c>
      <c r="FE529" s="252">
        <f t="shared" si="1372"/>
        <v>0.1725491237853323</v>
      </c>
      <c r="FF529" s="252">
        <f t="shared" si="1372"/>
        <v>1.0731152681801057</v>
      </c>
      <c r="FG529" s="252">
        <f t="shared" si="1372"/>
        <v>1.0083212370385395</v>
      </c>
      <c r="FH529" s="252">
        <f t="shared" si="1372"/>
        <v>0.89777929594915462</v>
      </c>
      <c r="FI529" s="252">
        <f t="shared" si="1372"/>
        <v>0.57313546308456464</v>
      </c>
      <c r="FJ529" s="252">
        <f t="shared" si="1372"/>
        <v>0.80595506708821552</v>
      </c>
      <c r="FK529" s="252">
        <f t="shared" si="1372"/>
        <v>0.68493417353177488</v>
      </c>
      <c r="FL529" s="252">
        <f t="shared" si="1372"/>
        <v>0.55148068728070032</v>
      </c>
      <c r="FM529" s="252">
        <f t="shared" si="1372"/>
        <v>1.1859889737643237</v>
      </c>
      <c r="FN529" s="252">
        <f t="shared" si="1372"/>
        <v>0.91016798265037124</v>
      </c>
      <c r="FO529" s="252">
        <f t="shared" si="1372"/>
        <v>0.67523577626877573</v>
      </c>
      <c r="FP529" s="868">
        <v>0</v>
      </c>
      <c r="FQ529" s="1531">
        <v>0.53737846957493218</v>
      </c>
      <c r="FR529" s="1501">
        <f>IF(FR500&lt;$FB$521,0,FR500)</f>
        <v>0.47352623349474093</v>
      </c>
      <c r="FS529" s="1501">
        <f t="shared" ref="FS529:GG529" si="1373">IF(FS500&lt;$FB$521,0,FS500)</f>
        <v>0.27228622745805448</v>
      </c>
      <c r="FT529" s="1501">
        <f t="shared" si="1373"/>
        <v>0.3524846817408861</v>
      </c>
      <c r="FU529" s="1501">
        <f t="shared" si="1373"/>
        <v>0.61006840383024452</v>
      </c>
      <c r="FV529" s="1501">
        <f t="shared" si="1373"/>
        <v>0</v>
      </c>
      <c r="FW529" s="1501">
        <f t="shared" si="1373"/>
        <v>7.4244403913541701E-2</v>
      </c>
      <c r="FX529" s="1501">
        <f t="shared" si="1373"/>
        <v>0.52986014227859213</v>
      </c>
      <c r="FY529" s="1501">
        <f t="shared" si="1373"/>
        <v>0.22417228671830308</v>
      </c>
      <c r="FZ529" s="1501">
        <f t="shared" si="1373"/>
        <v>0.12336340656660894</v>
      </c>
      <c r="GA529" s="1501">
        <f t="shared" si="1373"/>
        <v>9.9948024096812013E-2</v>
      </c>
      <c r="GB529" s="1501">
        <f t="shared" si="1373"/>
        <v>0.40150313222847944</v>
      </c>
      <c r="GC529" s="1501">
        <f t="shared" si="1373"/>
        <v>2.35512511574517E-2</v>
      </c>
      <c r="GD529" s="1501">
        <f t="shared" si="1373"/>
        <v>1.402685047174949</v>
      </c>
      <c r="GE529" s="1501">
        <f t="shared" si="1373"/>
        <v>0.16608133514337342</v>
      </c>
      <c r="GF529" s="1501">
        <f t="shared" si="1373"/>
        <v>0.24128403343377203</v>
      </c>
      <c r="GG529" s="1501">
        <f t="shared" si="1373"/>
        <v>0.22592508947506143</v>
      </c>
      <c r="GH529" s="1501">
        <f t="shared" ref="GH529:GM529" si="1374">IF(GH500&lt;$FB$521,0,GH500)</f>
        <v>0.16453101851189861</v>
      </c>
      <c r="GI529" s="1501">
        <f t="shared" si="1374"/>
        <v>0.58043472424219955</v>
      </c>
      <c r="GJ529" s="1501">
        <f t="shared" si="1374"/>
        <v>0.17028316751179695</v>
      </c>
      <c r="GK529" s="1501">
        <f t="shared" si="1374"/>
        <v>0.11254523431068797</v>
      </c>
      <c r="GL529" s="1501">
        <f t="shared" si="1374"/>
        <v>0.1742083719961518</v>
      </c>
      <c r="GM529" s="1504">
        <f t="shared" si="1374"/>
        <v>6.3572197271288183E-2</v>
      </c>
      <c r="GN529" s="1504">
        <f t="shared" ref="GN529:HI529" si="1375">IF(GN500&lt;$FB$521,0,GN500)</f>
        <v>0.18841584466554084</v>
      </c>
      <c r="GO529" s="1504">
        <f t="shared" si="1375"/>
        <v>7.8572883297357163E-2</v>
      </c>
      <c r="GP529" s="1504">
        <f t="shared" si="1375"/>
        <v>9.864120354857793E-2</v>
      </c>
      <c r="GQ529" s="1504">
        <f t="shared" si="1375"/>
        <v>0.19721289608979115</v>
      </c>
      <c r="GR529" s="1504">
        <f t="shared" si="1375"/>
        <v>7.9672634411992876E-2</v>
      </c>
      <c r="GS529" s="1504">
        <f t="shared" si="1375"/>
        <v>0.13828779298298918</v>
      </c>
      <c r="GT529" s="1504">
        <f t="shared" si="1375"/>
        <v>0.16239032543300208</v>
      </c>
      <c r="GU529" s="1504">
        <f t="shared" si="1375"/>
        <v>0.10915767901867604</v>
      </c>
      <c r="GV529" s="1504">
        <f t="shared" si="1375"/>
        <v>0.17512355243925726</v>
      </c>
      <c r="GW529" s="1504">
        <f t="shared" si="1375"/>
        <v>0.11718870402935065</v>
      </c>
      <c r="GX529" s="1504">
        <f t="shared" si="1375"/>
        <v>0.13129542041430808</v>
      </c>
      <c r="GY529" s="1504">
        <f t="shared" si="1375"/>
        <v>0.18052884743723335</v>
      </c>
      <c r="GZ529" s="1504" t="e">
        <f t="shared" si="1375"/>
        <v>#DIV/0!</v>
      </c>
      <c r="HA529" s="1504">
        <f t="shared" si="1375"/>
        <v>0.11039732005903417</v>
      </c>
      <c r="HB529" s="1504">
        <f t="shared" si="1375"/>
        <v>9.4771554062368854E-2</v>
      </c>
      <c r="HC529" s="1504">
        <f t="shared" si="1375"/>
        <v>0.15959471156639085</v>
      </c>
      <c r="HD529" s="1504">
        <f t="shared" si="1375"/>
        <v>0.15337786399907941</v>
      </c>
      <c r="HE529" s="1504">
        <f t="shared" si="1375"/>
        <v>9.0314804044482042E-2</v>
      </c>
      <c r="HF529" s="1504">
        <f t="shared" si="1375"/>
        <v>9.3130444522561334E-2</v>
      </c>
      <c r="HG529" s="1504" t="e">
        <f t="shared" si="1375"/>
        <v>#DIV/0!</v>
      </c>
      <c r="HH529" s="1504" t="e">
        <f t="shared" si="1375"/>
        <v>#DIV/0!</v>
      </c>
      <c r="HI529" s="1504">
        <f t="shared" si="1375"/>
        <v>0</v>
      </c>
    </row>
    <row r="530" spans="1:217" s="66" customFormat="1" x14ac:dyDescent="0.25">
      <c r="A530" s="66" t="s">
        <v>718</v>
      </c>
      <c r="B530" s="580"/>
      <c r="C530" s="940">
        <f t="shared" ref="C530:M530" si="1376">C501</f>
        <v>5.2517374526083129</v>
      </c>
      <c r="D530" s="246">
        <f t="shared" si="1376"/>
        <v>10.325723629177451</v>
      </c>
      <c r="E530" s="246">
        <f t="shared" si="1376"/>
        <v>8.4681037457953359</v>
      </c>
      <c r="F530" s="246">
        <f t="shared" si="1376"/>
        <v>6.5068734383660356</v>
      </c>
      <c r="G530" s="246">
        <f t="shared" si="1376"/>
        <v>2.911596185510914</v>
      </c>
      <c r="H530" s="246">
        <f t="shared" si="1376"/>
        <v>3.9828334326005512</v>
      </c>
      <c r="I530" s="246">
        <f t="shared" si="1376"/>
        <v>0</v>
      </c>
      <c r="J530" s="246">
        <f t="shared" si="1376"/>
        <v>0</v>
      </c>
      <c r="K530" s="246">
        <f t="shared" si="1376"/>
        <v>13.722026159350305</v>
      </c>
      <c r="L530" s="246">
        <f t="shared" si="1376"/>
        <v>0</v>
      </c>
      <c r="M530" s="246">
        <f t="shared" si="1376"/>
        <v>15.236224517638224</v>
      </c>
      <c r="N530" s="246">
        <f t="shared" ref="N530:CV530" si="1377">N501</f>
        <v>6.6945475449447924</v>
      </c>
      <c r="O530" s="246">
        <f t="shared" si="1377"/>
        <v>6.1996012256164601</v>
      </c>
      <c r="P530" s="246">
        <f t="shared" si="1377"/>
        <v>8.5729869576167577</v>
      </c>
      <c r="Q530" s="246">
        <f t="shared" si="1377"/>
        <v>7.7866877268587391</v>
      </c>
      <c r="R530" s="246">
        <f t="shared" si="1377"/>
        <v>13.244507396391489</v>
      </c>
      <c r="S530" s="246">
        <f t="shared" si="1377"/>
        <v>16.91947643868123</v>
      </c>
      <c r="T530" s="1073">
        <f t="shared" si="1377"/>
        <v>10.716275702727629</v>
      </c>
      <c r="U530" s="246">
        <v>39.018165169252107</v>
      </c>
      <c r="V530" s="246">
        <v>41.63119335587848</v>
      </c>
      <c r="W530" s="246">
        <v>13.618079634987454</v>
      </c>
      <c r="X530" s="246"/>
      <c r="Y530" s="246"/>
      <c r="Z530" s="1279">
        <f t="shared" si="1352"/>
        <v>7.5855111974380138</v>
      </c>
      <c r="AA530" s="1279">
        <f t="shared" si="1353"/>
        <v>3.87476131654683</v>
      </c>
      <c r="AB530" s="1279">
        <f t="shared" si="1354"/>
        <v>10.671288438809414</v>
      </c>
      <c r="AC530" s="1279">
        <f t="shared" si="1327"/>
        <v>5.1518791934760264</v>
      </c>
      <c r="AD530" s="1279"/>
      <c r="AE530" s="1279">
        <f t="shared" si="1328"/>
        <v>5.9469436149083323</v>
      </c>
      <c r="AF530" s="1279">
        <f t="shared" si="1329"/>
        <v>4.0538556494499352</v>
      </c>
      <c r="AG530" s="1279"/>
      <c r="AH530" s="1279"/>
      <c r="AI530" s="940">
        <f t="shared" si="1377"/>
        <v>0</v>
      </c>
      <c r="AJ530" s="869">
        <f t="shared" si="1377"/>
        <v>0</v>
      </c>
      <c r="AK530" s="869">
        <f t="shared" si="1377"/>
        <v>0</v>
      </c>
      <c r="AL530" s="869">
        <f t="shared" si="1377"/>
        <v>0</v>
      </c>
      <c r="AM530" s="869">
        <f t="shared" si="1377"/>
        <v>0</v>
      </c>
      <c r="AN530" s="1099">
        <f t="shared" si="1377"/>
        <v>0</v>
      </c>
      <c r="AO530" s="869">
        <f t="shared" si="1330"/>
        <v>0</v>
      </c>
      <c r="AP530" s="869"/>
      <c r="AQ530" s="869">
        <f t="shared" si="1321"/>
        <v>0</v>
      </c>
      <c r="AR530" s="869"/>
      <c r="AS530" s="869"/>
      <c r="AT530" s="522">
        <f t="shared" si="1377"/>
        <v>6.6143598841213667</v>
      </c>
      <c r="AU530" s="246">
        <f t="shared" si="1377"/>
        <v>7.08322250555943</v>
      </c>
      <c r="AV530" s="246">
        <f t="shared" si="1377"/>
        <v>0</v>
      </c>
      <c r="AW530" s="246">
        <f t="shared" si="1377"/>
        <v>0</v>
      </c>
      <c r="AX530" s="246">
        <f t="shared" si="1377"/>
        <v>0</v>
      </c>
      <c r="AY530" s="246">
        <f t="shared" si="1377"/>
        <v>0</v>
      </c>
      <c r="AZ530" s="246">
        <f t="shared" si="1377"/>
        <v>0</v>
      </c>
      <c r="BA530" s="246">
        <f t="shared" si="1377"/>
        <v>0</v>
      </c>
      <c r="BB530" s="1073">
        <f t="shared" si="1377"/>
        <v>2.7954161591216176</v>
      </c>
      <c r="BC530" s="246">
        <f t="shared" si="1331"/>
        <v>1.8325553943113795</v>
      </c>
      <c r="BD530" s="246"/>
      <c r="BE530" s="246">
        <f t="shared" si="1332"/>
        <v>2.989812196937256</v>
      </c>
      <c r="BF530" s="246"/>
      <c r="BG530" s="246"/>
      <c r="BH530" s="522">
        <f t="shared" si="1377"/>
        <v>0</v>
      </c>
      <c r="BI530" s="246">
        <f t="shared" si="1377"/>
        <v>0</v>
      </c>
      <c r="BJ530" s="246">
        <f t="shared" si="1377"/>
        <v>0</v>
      </c>
      <c r="BK530" s="246">
        <f t="shared" si="1377"/>
        <v>0</v>
      </c>
      <c r="BL530" s="246">
        <f t="shared" si="1377"/>
        <v>7.4168428761758296</v>
      </c>
      <c r="BM530" s="246">
        <f t="shared" si="1360"/>
        <v>0</v>
      </c>
      <c r="BN530" s="1230">
        <f t="shared" si="1360"/>
        <v>0</v>
      </c>
      <c r="BO530" s="870">
        <v>4.2851553832282319</v>
      </c>
      <c r="BP530" s="870">
        <v>0</v>
      </c>
      <c r="BQ530" s="870">
        <v>0</v>
      </c>
      <c r="BR530" s="870">
        <v>0</v>
      </c>
      <c r="BS530" s="1183">
        <v>0</v>
      </c>
      <c r="BT530" s="870">
        <f t="shared" si="1333"/>
        <v>1.3002220288226733</v>
      </c>
      <c r="BU530" s="870"/>
      <c r="BV530" s="870">
        <f t="shared" si="1334"/>
        <v>2.6962223338907045</v>
      </c>
      <c r="BW530" s="870"/>
      <c r="BX530" s="870"/>
      <c r="BY530" s="940">
        <f t="shared" si="1377"/>
        <v>5.2238450845901756</v>
      </c>
      <c r="BZ530" s="246">
        <f t="shared" si="1377"/>
        <v>6.70476345234247</v>
      </c>
      <c r="CA530" s="246">
        <f t="shared" si="1377"/>
        <v>6.5217068437332202</v>
      </c>
      <c r="CB530" s="246">
        <f t="shared" si="1377"/>
        <v>2.6928877032477003</v>
      </c>
      <c r="CC530" s="1073">
        <f t="shared" si="1377"/>
        <v>2.9089943183778688</v>
      </c>
      <c r="CD530" s="246"/>
      <c r="CE530" s="246"/>
      <c r="CF530" s="246">
        <f t="shared" si="1335"/>
        <v>4.8104394804582871</v>
      </c>
      <c r="CG530" s="246"/>
      <c r="CH530" s="246">
        <f t="shared" si="1336"/>
        <v>1.922714404569708</v>
      </c>
      <c r="CI530" s="246"/>
      <c r="CJ530" s="246"/>
      <c r="CK530" s="522">
        <f t="shared" si="1377"/>
        <v>0</v>
      </c>
      <c r="CL530" s="246">
        <f>CL501</f>
        <v>0</v>
      </c>
      <c r="CM530" s="246">
        <f t="shared" si="1377"/>
        <v>0</v>
      </c>
      <c r="CN530" s="246">
        <f t="shared" si="1377"/>
        <v>0</v>
      </c>
      <c r="CO530" s="1073">
        <f t="shared" si="1377"/>
        <v>0</v>
      </c>
      <c r="CP530" s="246">
        <f t="shared" si="1337"/>
        <v>0</v>
      </c>
      <c r="CQ530" s="246"/>
      <c r="CR530" s="246">
        <f t="shared" si="1338"/>
        <v>0</v>
      </c>
      <c r="CS530" s="246"/>
      <c r="CT530" s="246"/>
      <c r="CU530" s="522">
        <f t="shared" si="1377"/>
        <v>0</v>
      </c>
      <c r="CV530" s="246">
        <f t="shared" si="1377"/>
        <v>3.2995302181936768</v>
      </c>
      <c r="CW530" s="246">
        <f t="shared" si="1361"/>
        <v>0</v>
      </c>
      <c r="CX530" s="1073">
        <f t="shared" si="1361"/>
        <v>0</v>
      </c>
      <c r="CY530" s="246">
        <f t="shared" si="1339"/>
        <v>0.82488255454841919</v>
      </c>
      <c r="CZ530" s="246">
        <f t="shared" si="1340"/>
        <v>1.6497651090968384</v>
      </c>
      <c r="DD530" s="988"/>
      <c r="DE530" s="870">
        <v>0</v>
      </c>
      <c r="DF530" s="870">
        <v>3.8903807698810753</v>
      </c>
      <c r="DG530" s="870">
        <v>3.8903807698810753</v>
      </c>
      <c r="DH530" s="870">
        <v>3.8942950996944679</v>
      </c>
      <c r="DI530" s="870">
        <v>3.892995975973689</v>
      </c>
      <c r="DJ530" s="870">
        <v>3.8307076464728196</v>
      </c>
      <c r="DK530" s="870">
        <v>28.011779775155148</v>
      </c>
      <c r="DL530" s="1129">
        <v>236.95023581174678</v>
      </c>
      <c r="DM530" s="870">
        <f t="shared" si="1341"/>
        <v>35.545096981100635</v>
      </c>
      <c r="DN530" s="870"/>
      <c r="DO530" s="870">
        <f t="shared" si="1342"/>
        <v>81.851527693555269</v>
      </c>
      <c r="DP530" s="870"/>
      <c r="DQ530" s="870"/>
      <c r="DR530" s="1015">
        <v>5.5108139423255329</v>
      </c>
      <c r="DS530" s="870">
        <v>5.0161950759450002</v>
      </c>
      <c r="DT530" s="870">
        <v>5.0447609088854009</v>
      </c>
      <c r="DU530" s="870">
        <v>0</v>
      </c>
      <c r="DV530" s="870">
        <v>10.751388298416098</v>
      </c>
      <c r="DW530" s="870">
        <v>0</v>
      </c>
      <c r="DX530" s="1129">
        <v>0</v>
      </c>
      <c r="DY530" s="870">
        <f t="shared" si="1343"/>
        <v>3.7604511750817187</v>
      </c>
      <c r="DZ530" s="870"/>
      <c r="EA530" s="870">
        <f t="shared" si="1344"/>
        <v>4.0329124099255038</v>
      </c>
      <c r="EB530" s="870"/>
      <c r="EC530" s="870"/>
      <c r="ED530" s="522">
        <f>ED501</f>
        <v>3.2796925994030861</v>
      </c>
      <c r="EE530" s="870">
        <v>4.8343442107282417</v>
      </c>
      <c r="EF530" s="870">
        <v>5.2016279093247828</v>
      </c>
      <c r="EG530" s="870">
        <v>3.7479827656018436</v>
      </c>
      <c r="EH530" s="870">
        <v>8.042349623996035</v>
      </c>
      <c r="EI530" s="870">
        <v>3.8237415291601664</v>
      </c>
      <c r="EJ530" s="870">
        <v>3.7175930469449558</v>
      </c>
      <c r="EK530" s="870">
        <v>4.4530615185920732</v>
      </c>
      <c r="EL530" s="1129">
        <v>4.9687158130126292</v>
      </c>
      <c r="EM530" s="1280">
        <f t="shared" si="1345"/>
        <v>4.8486770521700908</v>
      </c>
      <c r="EN530" s="1280">
        <f t="shared" si="1346"/>
        <v>1.4160617901239827</v>
      </c>
      <c r="ER530" s="1262"/>
      <c r="ES530" s="522">
        <f t="shared" si="1362"/>
        <v>0</v>
      </c>
      <c r="ET530" s="246">
        <f t="shared" si="1362"/>
        <v>0</v>
      </c>
      <c r="EU530" s="246">
        <f t="shared" si="1362"/>
        <v>0</v>
      </c>
      <c r="EV530" s="246"/>
      <c r="EW530" s="1149"/>
      <c r="EX530" s="66" t="s">
        <v>718</v>
      </c>
      <c r="EY530" s="252">
        <f>IF(EY501&lt;$FB$521,0,EY501)</f>
        <v>2.8265941240844108E-2</v>
      </c>
      <c r="EZ530" s="252">
        <f t="shared" ref="EZ530:FO530" si="1378">IF(EZ501&lt;$FB$521,0,EZ501)</f>
        <v>5.6004818257114009E-2</v>
      </c>
      <c r="FA530" s="252">
        <f t="shared" si="1378"/>
        <v>2.7702267167834714E-2</v>
      </c>
      <c r="FB530" s="252">
        <f t="shared" si="1378"/>
        <v>3.5172719907854789E-2</v>
      </c>
      <c r="FC530" s="252">
        <f t="shared" si="1378"/>
        <v>2.8932520046999543E-2</v>
      </c>
      <c r="FD530" s="252">
        <f t="shared" si="1378"/>
        <v>5.2003009238642553E-2</v>
      </c>
      <c r="FE530" s="252">
        <f t="shared" si="1378"/>
        <v>1.4547577699202958E-2</v>
      </c>
      <c r="FF530" s="252">
        <f t="shared" si="1378"/>
        <v>0.10642577525530188</v>
      </c>
      <c r="FG530" s="252">
        <f t="shared" si="1378"/>
        <v>5.8163876489208496E-2</v>
      </c>
      <c r="FH530" s="252">
        <f t="shared" si="1378"/>
        <v>8.7432006851013919E-2</v>
      </c>
      <c r="FI530" s="252">
        <f t="shared" si="1378"/>
        <v>2.9160508631388957E-2</v>
      </c>
      <c r="FJ530" s="252">
        <f t="shared" si="1378"/>
        <v>5.0249650504307831E-2</v>
      </c>
      <c r="FK530" s="252">
        <f t="shared" si="1378"/>
        <v>4.8661973670252261E-2</v>
      </c>
      <c r="FL530" s="252">
        <f t="shared" si="1378"/>
        <v>2.1499681064227713E-2</v>
      </c>
      <c r="FM530" s="252">
        <f t="shared" si="1378"/>
        <v>8.8763084769720946E-2</v>
      </c>
      <c r="FN530" s="252">
        <f t="shared" si="1378"/>
        <v>3.7670952289214014E-2</v>
      </c>
      <c r="FO530" s="252">
        <f t="shared" si="1378"/>
        <v>4.8834518673117382E-2</v>
      </c>
      <c r="FP530" s="868">
        <v>0</v>
      </c>
      <c r="FQ530" s="1531">
        <v>5.9877293603796192E-2</v>
      </c>
      <c r="FR530" s="1501">
        <f>IF(FR501&lt;$FB$521,0,FR501)</f>
        <v>2.240357802387177E-2</v>
      </c>
      <c r="FS530" s="1501">
        <f t="shared" ref="FS530:GL530" si="1379">IF(FS501&lt;$FB$521,0,FS501)</f>
        <v>1.7497534929707279E-2</v>
      </c>
      <c r="FT530" s="1501">
        <f t="shared" si="1379"/>
        <v>0</v>
      </c>
      <c r="FU530" s="1501">
        <f t="shared" si="1379"/>
        <v>2.9242177761255983E-2</v>
      </c>
      <c r="FV530" s="1501">
        <f t="shared" si="1379"/>
        <v>0</v>
      </c>
      <c r="FW530" s="1501">
        <f t="shared" si="1379"/>
        <v>0</v>
      </c>
      <c r="FX530" s="1501">
        <f t="shared" si="1379"/>
        <v>2.9772036326613235E-2</v>
      </c>
      <c r="FY530" s="1501">
        <f t="shared" si="1379"/>
        <v>1.3629113467058546E-2</v>
      </c>
      <c r="FZ530" s="1501">
        <f t="shared" si="1379"/>
        <v>0</v>
      </c>
      <c r="GA530" s="1501">
        <f t="shared" si="1379"/>
        <v>0</v>
      </c>
      <c r="GB530" s="1501">
        <f t="shared" si="1379"/>
        <v>2.8987620926445311E-2</v>
      </c>
      <c r="GC530" s="1501">
        <f t="shared" si="1379"/>
        <v>5.0325698447798113E-2</v>
      </c>
      <c r="GD530" s="1501">
        <f t="shared" si="1379"/>
        <v>3.2330696457628372E-2</v>
      </c>
      <c r="GE530" s="1501">
        <f t="shared" si="1379"/>
        <v>2.3314461551670187E-2</v>
      </c>
      <c r="GF530" s="1501">
        <f t="shared" si="1379"/>
        <v>0</v>
      </c>
      <c r="GG530" s="1501">
        <f t="shared" si="1379"/>
        <v>2.3562996186366585E-2</v>
      </c>
      <c r="GH530" s="1501">
        <f t="shared" si="1379"/>
        <v>0</v>
      </c>
      <c r="GI530" s="1501">
        <f t="shared" si="1379"/>
        <v>3.6974840489069336E-2</v>
      </c>
      <c r="GJ530" s="1501">
        <f t="shared" si="1379"/>
        <v>0</v>
      </c>
      <c r="GK530" s="1501">
        <f t="shared" si="1379"/>
        <v>0</v>
      </c>
      <c r="GL530" s="1501">
        <f t="shared" si="1379"/>
        <v>0</v>
      </c>
      <c r="GM530" s="1504">
        <f t="shared" ref="GM530:HI530" si="1380">IF(GM501&lt;$FB$521,0,GM501)</f>
        <v>0</v>
      </c>
      <c r="GN530" s="1504">
        <f t="shared" si="1380"/>
        <v>1.6023734262764263E-2</v>
      </c>
      <c r="GO530" s="1504">
        <f t="shared" si="1380"/>
        <v>0</v>
      </c>
      <c r="GP530" s="1504">
        <f t="shared" si="1380"/>
        <v>1.5909005603079777E-2</v>
      </c>
      <c r="GQ530" s="1504">
        <f t="shared" si="1380"/>
        <v>1.4461320437962982E-2</v>
      </c>
      <c r="GR530" s="1504">
        <f t="shared" si="1380"/>
        <v>1.0922016733431449E-2</v>
      </c>
      <c r="GS530" s="1504">
        <f t="shared" si="1380"/>
        <v>2.8837931193260561E-2</v>
      </c>
      <c r="GT530" s="1504">
        <f t="shared" si="1380"/>
        <v>1.0808753735335118E-2</v>
      </c>
      <c r="GU530" s="1504">
        <f t="shared" si="1380"/>
        <v>0</v>
      </c>
      <c r="GV530" s="1504">
        <f t="shared" si="1380"/>
        <v>0</v>
      </c>
      <c r="GW530" s="1504">
        <f t="shared" si="1380"/>
        <v>1.8730455733888544E-2</v>
      </c>
      <c r="GX530" s="1504">
        <f t="shared" si="1380"/>
        <v>1.6769120796171037E-2</v>
      </c>
      <c r="GY530" s="1504">
        <f t="shared" si="1380"/>
        <v>0</v>
      </c>
      <c r="GZ530" s="1504" t="e">
        <f t="shared" si="1380"/>
        <v>#DIV/0!</v>
      </c>
      <c r="HA530" s="1504">
        <f t="shared" si="1380"/>
        <v>1.9244414881351389E-2</v>
      </c>
      <c r="HB530" s="1504">
        <f t="shared" si="1380"/>
        <v>1.3163180920007799E-2</v>
      </c>
      <c r="HC530" s="1504">
        <f t="shared" si="1380"/>
        <v>1.2064922566414164E-2</v>
      </c>
      <c r="HD530" s="1504">
        <f t="shared" si="1380"/>
        <v>1.6924938863117488E-2</v>
      </c>
      <c r="HE530" s="1504">
        <f t="shared" si="1380"/>
        <v>0</v>
      </c>
      <c r="HF530" s="1504">
        <f t="shared" si="1380"/>
        <v>1.5703189311261526E-2</v>
      </c>
      <c r="HG530" s="1504" t="e">
        <f t="shared" si="1380"/>
        <v>#DIV/0!</v>
      </c>
      <c r="HH530" s="1504" t="e">
        <f t="shared" si="1380"/>
        <v>#DIV/0!</v>
      </c>
      <c r="HI530" s="1504">
        <f t="shared" si="1380"/>
        <v>0</v>
      </c>
    </row>
    <row r="531" spans="1:217" s="66" customFormat="1" x14ac:dyDescent="0.25">
      <c r="A531" s="66" t="s">
        <v>719</v>
      </c>
      <c r="B531" s="580"/>
      <c r="C531" s="940">
        <f t="shared" ref="C531:M531" si="1381">C502</f>
        <v>9.602285591049025</v>
      </c>
      <c r="D531" s="246">
        <f t="shared" si="1381"/>
        <v>4.6544253153708901</v>
      </c>
      <c r="E531" s="246">
        <f t="shared" si="1381"/>
        <v>8.6335275107473475</v>
      </c>
      <c r="F531" s="246">
        <f t="shared" si="1381"/>
        <v>4.2405378265124378</v>
      </c>
      <c r="G531" s="246">
        <f t="shared" si="1381"/>
        <v>0</v>
      </c>
      <c r="H531" s="246">
        <f t="shared" si="1381"/>
        <v>4.1540886795770113</v>
      </c>
      <c r="I531" s="246">
        <f t="shared" si="1381"/>
        <v>6.1168274385764922</v>
      </c>
      <c r="J531" s="246">
        <f t="shared" si="1381"/>
        <v>5.1650239635524828</v>
      </c>
      <c r="K531" s="246">
        <f t="shared" si="1381"/>
        <v>6.0908505581876611</v>
      </c>
      <c r="L531" s="246">
        <f t="shared" si="1381"/>
        <v>7.3792941193678852</v>
      </c>
      <c r="M531" s="246">
        <f t="shared" si="1381"/>
        <v>4.5530526256194275</v>
      </c>
      <c r="N531" s="246">
        <f t="shared" ref="N531:CV531" si="1382">N502</f>
        <v>6.7188164029485735</v>
      </c>
      <c r="O531" s="246">
        <f t="shared" si="1382"/>
        <v>74.281462056910229</v>
      </c>
      <c r="P531" s="246">
        <f t="shared" si="1382"/>
        <v>3.6139775263885729</v>
      </c>
      <c r="Q531" s="246">
        <f t="shared" si="1382"/>
        <v>7.6720655509429667</v>
      </c>
      <c r="R531" s="246">
        <f t="shared" si="1382"/>
        <v>3.84979387796256</v>
      </c>
      <c r="S531" s="246">
        <f t="shared" si="1382"/>
        <v>4.8859871294956498</v>
      </c>
      <c r="T531" s="1073">
        <f t="shared" si="1382"/>
        <v>8.807242246908741</v>
      </c>
      <c r="U531" s="246">
        <v>77.720452541982255</v>
      </c>
      <c r="V531" s="246">
        <v>94.204078817603957</v>
      </c>
      <c r="W531" s="246">
        <v>22.056400855667441</v>
      </c>
      <c r="X531" s="246"/>
      <c r="Y531" s="246"/>
      <c r="Z531" s="1279">
        <f t="shared" si="1352"/>
        <v>9.4677365788954404</v>
      </c>
      <c r="AA531" s="1279">
        <f t="shared" si="1353"/>
        <v>4.7352317979677094</v>
      </c>
      <c r="AB531" s="1279">
        <f t="shared" si="1354"/>
        <v>14.297799677147088</v>
      </c>
      <c r="AC531" s="1279">
        <f t="shared" si="1327"/>
        <v>16.337607158941392</v>
      </c>
      <c r="AD531" s="1279"/>
      <c r="AE531" s="1279">
        <f t="shared" si="1328"/>
        <v>1.203079196850062</v>
      </c>
      <c r="AF531" s="1279">
        <f t="shared" si="1329"/>
        <v>24.308653676726209</v>
      </c>
      <c r="AG531" s="1279"/>
      <c r="AH531" s="1279"/>
      <c r="AI531" s="940">
        <f t="shared" si="1382"/>
        <v>0</v>
      </c>
      <c r="AJ531" s="869">
        <f t="shared" si="1382"/>
        <v>0</v>
      </c>
      <c r="AK531" s="869">
        <f t="shared" si="1382"/>
        <v>0</v>
      </c>
      <c r="AL531" s="869">
        <f t="shared" si="1382"/>
        <v>0</v>
      </c>
      <c r="AM531" s="869">
        <f t="shared" si="1382"/>
        <v>0</v>
      </c>
      <c r="AN531" s="1099">
        <f t="shared" si="1382"/>
        <v>0</v>
      </c>
      <c r="AO531" s="869">
        <f t="shared" si="1330"/>
        <v>0</v>
      </c>
      <c r="AP531" s="869"/>
      <c r="AQ531" s="869">
        <f t="shared" si="1321"/>
        <v>0</v>
      </c>
      <c r="AR531" s="869"/>
      <c r="AS531" s="869"/>
      <c r="AT531" s="522">
        <f t="shared" si="1382"/>
        <v>12.700682435865836</v>
      </c>
      <c r="AU531" s="246">
        <f t="shared" si="1382"/>
        <v>10.191043044852844</v>
      </c>
      <c r="AV531" s="246">
        <f t="shared" si="1382"/>
        <v>3.8902960962943638</v>
      </c>
      <c r="AW531" s="246">
        <f t="shared" si="1382"/>
        <v>3.3362210201731286</v>
      </c>
      <c r="AX531" s="246">
        <f t="shared" si="1382"/>
        <v>4.3144822047465201</v>
      </c>
      <c r="AY531" s="246">
        <f t="shared" si="1382"/>
        <v>3.9712451308599936</v>
      </c>
      <c r="AZ531" s="246">
        <f t="shared" si="1382"/>
        <v>3.7321706654306066</v>
      </c>
      <c r="BA531" s="246">
        <f t="shared" si="1382"/>
        <v>14.851765171631225</v>
      </c>
      <c r="BB531" s="1073">
        <f t="shared" si="1382"/>
        <v>7.0462399708279175</v>
      </c>
      <c r="BC531" s="246">
        <f t="shared" si="1331"/>
        <v>7.1149050822980477</v>
      </c>
      <c r="BD531" s="246"/>
      <c r="BE531" s="246">
        <f t="shared" si="1332"/>
        <v>4.3927734266089367</v>
      </c>
      <c r="BF531" s="246"/>
      <c r="BG531" s="246"/>
      <c r="BH531" s="522">
        <f t="shared" si="1382"/>
        <v>6.9796234915723758</v>
      </c>
      <c r="BI531" s="246">
        <f t="shared" si="1382"/>
        <v>8.5960337615963347</v>
      </c>
      <c r="BJ531" s="246">
        <f t="shared" si="1382"/>
        <v>8.9595342120485579</v>
      </c>
      <c r="BK531" s="246">
        <f t="shared" si="1382"/>
        <v>6.3515267516051077</v>
      </c>
      <c r="BL531" s="246">
        <f t="shared" si="1382"/>
        <v>130.55348718246196</v>
      </c>
      <c r="BM531" s="246">
        <f t="shared" si="1360"/>
        <v>6.3650215762554154</v>
      </c>
      <c r="BN531" s="1230">
        <f t="shared" si="1360"/>
        <v>10.374973534908552</v>
      </c>
      <c r="BO531" s="870">
        <v>0</v>
      </c>
      <c r="BP531" s="870">
        <v>191.61858992267233</v>
      </c>
      <c r="BQ531" s="870">
        <v>10.864887159687038</v>
      </c>
      <c r="BR531" s="870">
        <v>8.4060097181667395</v>
      </c>
      <c r="BS531" s="1183">
        <v>8.9679350425604412</v>
      </c>
      <c r="BT531" s="870">
        <f t="shared" si="1333"/>
        <v>41.500270098701954</v>
      </c>
      <c r="BU531" s="870"/>
      <c r="BV531" s="870">
        <f t="shared" si="1334"/>
        <v>69.56927424693535</v>
      </c>
      <c r="BW531" s="870"/>
      <c r="BX531" s="870"/>
      <c r="BY531" s="940">
        <f t="shared" si="1382"/>
        <v>7.1973863610314197</v>
      </c>
      <c r="BZ531" s="246">
        <f t="shared" si="1382"/>
        <v>9.4484266462181754</v>
      </c>
      <c r="CA531" s="246">
        <f t="shared" si="1382"/>
        <v>7.8095016649720037</v>
      </c>
      <c r="CB531" s="246">
        <f t="shared" si="1382"/>
        <v>3.6842456885466617</v>
      </c>
      <c r="CC531" s="1073">
        <f t="shared" si="1382"/>
        <v>4.4974417698722418</v>
      </c>
      <c r="CD531" s="246"/>
      <c r="CE531" s="246"/>
      <c r="CF531" s="246">
        <f t="shared" si="1335"/>
        <v>6.5274004261280991</v>
      </c>
      <c r="CG531" s="246"/>
      <c r="CH531" s="246">
        <f t="shared" si="1336"/>
        <v>2.389001879761032</v>
      </c>
      <c r="CI531" s="246"/>
      <c r="CJ531" s="246"/>
      <c r="CK531" s="522">
        <f t="shared" si="1382"/>
        <v>0</v>
      </c>
      <c r="CL531" s="246">
        <f>CL502</f>
        <v>0</v>
      </c>
      <c r="CM531" s="246">
        <f t="shared" si="1382"/>
        <v>0</v>
      </c>
      <c r="CN531" s="246">
        <f t="shared" si="1382"/>
        <v>0</v>
      </c>
      <c r="CO531" s="1073">
        <f t="shared" si="1382"/>
        <v>0</v>
      </c>
      <c r="CP531" s="246">
        <f t="shared" si="1337"/>
        <v>0</v>
      </c>
      <c r="CQ531" s="246"/>
      <c r="CR531" s="246">
        <f t="shared" si="1338"/>
        <v>0</v>
      </c>
      <c r="CS531" s="246"/>
      <c r="CT531" s="246"/>
      <c r="CU531" s="522">
        <f t="shared" si="1382"/>
        <v>0</v>
      </c>
      <c r="CV531" s="246">
        <f t="shared" si="1382"/>
        <v>0</v>
      </c>
      <c r="CW531" s="246">
        <f t="shared" si="1361"/>
        <v>0</v>
      </c>
      <c r="CX531" s="1073">
        <f t="shared" si="1361"/>
        <v>0</v>
      </c>
      <c r="CY531" s="246">
        <f t="shared" si="1339"/>
        <v>0</v>
      </c>
      <c r="CZ531" s="246">
        <f t="shared" si="1340"/>
        <v>0</v>
      </c>
      <c r="DD531" s="988"/>
      <c r="DE531" s="870">
        <v>0</v>
      </c>
      <c r="DF531" s="870">
        <v>0</v>
      </c>
      <c r="DG531" s="870">
        <v>0</v>
      </c>
      <c r="DH531" s="870">
        <v>0</v>
      </c>
      <c r="DI531" s="870">
        <v>0</v>
      </c>
      <c r="DJ531" s="870">
        <v>0</v>
      </c>
      <c r="DK531" s="870">
        <v>0</v>
      </c>
      <c r="DL531" s="1129">
        <v>0</v>
      </c>
      <c r="DM531" s="870">
        <f t="shared" si="1341"/>
        <v>0</v>
      </c>
      <c r="DN531" s="870"/>
      <c r="DO531" s="870">
        <f t="shared" si="1342"/>
        <v>0</v>
      </c>
      <c r="DP531" s="870"/>
      <c r="DQ531" s="870"/>
      <c r="DR531" s="1015">
        <v>12.071449582522055</v>
      </c>
      <c r="DS531" s="870">
        <v>23.856089810941576</v>
      </c>
      <c r="DT531" s="870">
        <v>24.953986855057046</v>
      </c>
      <c r="DU531" s="870">
        <v>0</v>
      </c>
      <c r="DV531" s="870">
        <v>0</v>
      </c>
      <c r="DW531" s="870">
        <v>0</v>
      </c>
      <c r="DX531" s="1129">
        <v>0</v>
      </c>
      <c r="DY531" s="870">
        <f t="shared" si="1343"/>
        <v>8.6973608926458112</v>
      </c>
      <c r="DZ531" s="870"/>
      <c r="EA531" s="870">
        <f t="shared" si="1344"/>
        <v>11.604781848983412</v>
      </c>
      <c r="EB531" s="870"/>
      <c r="EC531" s="870"/>
      <c r="ED531" s="522">
        <f>ED502</f>
        <v>5.1986046288320491</v>
      </c>
      <c r="EE531" s="870">
        <v>9.0294174931100528</v>
      </c>
      <c r="EF531" s="870">
        <v>16.329321427386116</v>
      </c>
      <c r="EG531" s="870">
        <v>8.1590316251159223</v>
      </c>
      <c r="EH531" s="870">
        <v>9.2027129653705977</v>
      </c>
      <c r="EI531" s="870">
        <v>8.094802894819928</v>
      </c>
      <c r="EJ531" s="870">
        <v>8.0517384877899634</v>
      </c>
      <c r="EK531" s="870">
        <v>8.5657752891276147</v>
      </c>
      <c r="EL531" s="1129">
        <v>8.2272887100247765</v>
      </c>
      <c r="EM531" s="1280">
        <f t="shared" si="1345"/>
        <v>9.4575111115931225</v>
      </c>
      <c r="EN531" s="1280">
        <f t="shared" si="1346"/>
        <v>2.8106385274226957</v>
      </c>
      <c r="ER531" s="1262"/>
      <c r="ES531" s="522">
        <f t="shared" si="1362"/>
        <v>0</v>
      </c>
      <c r="ET531" s="246">
        <f t="shared" si="1362"/>
        <v>0</v>
      </c>
      <c r="EU531" s="246">
        <f t="shared" si="1362"/>
        <v>0</v>
      </c>
      <c r="EV531" s="246"/>
      <c r="EW531" s="1149"/>
      <c r="EX531" s="66" t="s">
        <v>719</v>
      </c>
      <c r="EY531" s="252">
        <f>IF(EY502&lt;$FB$521,0,EY502)</f>
        <v>2.66230075562051E-2</v>
      </c>
      <c r="EZ531" s="252">
        <f t="shared" ref="EZ531:FO531" si="1383">IF(EZ502&lt;$FB$521,0,EZ502)</f>
        <v>2.3242614440383301E-2</v>
      </c>
      <c r="FA531" s="252">
        <f t="shared" si="1383"/>
        <v>3.9248755476770175E-2</v>
      </c>
      <c r="FB531" s="252">
        <f t="shared" si="1383"/>
        <v>2.9653038937730389E-2</v>
      </c>
      <c r="FC531" s="252">
        <f t="shared" si="1383"/>
        <v>8.0465054746334044E-2</v>
      </c>
      <c r="FD531" s="252">
        <f t="shared" si="1383"/>
        <v>0.12749665346029096</v>
      </c>
      <c r="FE531" s="252">
        <f t="shared" si="1383"/>
        <v>0.14361022696229261</v>
      </c>
      <c r="FF531" s="252">
        <f t="shared" si="1383"/>
        <v>0.13988670340243692</v>
      </c>
      <c r="FG531" s="252">
        <f t="shared" si="1383"/>
        <v>6.5660427058217619E-2</v>
      </c>
      <c r="FH531" s="252">
        <f t="shared" si="1383"/>
        <v>8.1400659176363369E-2</v>
      </c>
      <c r="FI531" s="252">
        <f t="shared" si="1383"/>
        <v>9.4251408697712161E-2</v>
      </c>
      <c r="FJ531" s="252">
        <f t="shared" si="1383"/>
        <v>0.10623055473470572</v>
      </c>
      <c r="FK531" s="252">
        <f t="shared" si="1383"/>
        <v>0.11724537574457179</v>
      </c>
      <c r="FL531" s="252">
        <f t="shared" si="1383"/>
        <v>6.8035387196334521E-2</v>
      </c>
      <c r="FM531" s="252">
        <f t="shared" si="1383"/>
        <v>0.1627344403393049</v>
      </c>
      <c r="FN531" s="252">
        <f t="shared" si="1383"/>
        <v>0.11511459405065011</v>
      </c>
      <c r="FO531" s="252">
        <f t="shared" si="1383"/>
        <v>8.3963453935432253E-2</v>
      </c>
      <c r="FP531" s="868">
        <v>0</v>
      </c>
      <c r="FQ531" s="1531">
        <v>0</v>
      </c>
      <c r="FR531" s="1501">
        <f>IF(FR502&lt;$FB$521,0,FR502)</f>
        <v>0</v>
      </c>
      <c r="FS531" s="1501">
        <f t="shared" ref="FS531:GL531" si="1384">IF(FS502&lt;$FB$521,0,FS502)</f>
        <v>0</v>
      </c>
      <c r="FT531" s="1501">
        <f t="shared" si="1384"/>
        <v>0</v>
      </c>
      <c r="FU531" s="1501">
        <f t="shared" si="1384"/>
        <v>0</v>
      </c>
      <c r="FV531" s="1501">
        <f t="shared" si="1384"/>
        <v>0</v>
      </c>
      <c r="FW531" s="1501">
        <f t="shared" si="1384"/>
        <v>0</v>
      </c>
      <c r="FX531" s="1501">
        <f t="shared" si="1384"/>
        <v>0</v>
      </c>
      <c r="FY531" s="1501">
        <f t="shared" si="1384"/>
        <v>0</v>
      </c>
      <c r="FZ531" s="1501">
        <f t="shared" si="1384"/>
        <v>0</v>
      </c>
      <c r="GA531" s="1501">
        <f t="shared" si="1384"/>
        <v>0</v>
      </c>
      <c r="GB531" s="1501">
        <f t="shared" si="1384"/>
        <v>0</v>
      </c>
      <c r="GC531" s="1501">
        <f t="shared" si="1384"/>
        <v>0</v>
      </c>
      <c r="GD531" s="1501">
        <f t="shared" si="1384"/>
        <v>0</v>
      </c>
      <c r="GE531" s="1501">
        <f t="shared" si="1384"/>
        <v>0</v>
      </c>
      <c r="GF531" s="1501">
        <f t="shared" si="1384"/>
        <v>0</v>
      </c>
      <c r="GG531" s="1501">
        <f t="shared" si="1384"/>
        <v>0</v>
      </c>
      <c r="GH531" s="1501">
        <f t="shared" si="1384"/>
        <v>0</v>
      </c>
      <c r="GI531" s="1501">
        <f t="shared" si="1384"/>
        <v>0</v>
      </c>
      <c r="GJ531" s="1501">
        <f t="shared" si="1384"/>
        <v>0</v>
      </c>
      <c r="GK531" s="1501">
        <f t="shared" si="1384"/>
        <v>0</v>
      </c>
      <c r="GL531" s="1501">
        <f t="shared" si="1384"/>
        <v>0</v>
      </c>
      <c r="GM531" s="1504">
        <f t="shared" ref="GM531:HI531" si="1385">IF(GM502&lt;$FB$521,0,GM502)</f>
        <v>6.1228661791875354E-2</v>
      </c>
      <c r="GN531" s="1504">
        <f t="shared" si="1385"/>
        <v>0</v>
      </c>
      <c r="GO531" s="1504">
        <f t="shared" si="1385"/>
        <v>0</v>
      </c>
      <c r="GP531" s="1504">
        <f t="shared" si="1385"/>
        <v>0</v>
      </c>
      <c r="GQ531" s="1504">
        <f t="shared" si="1385"/>
        <v>0</v>
      </c>
      <c r="GR531" s="1504">
        <f t="shared" si="1385"/>
        <v>0</v>
      </c>
      <c r="GS531" s="1504">
        <f t="shared" si="1385"/>
        <v>0</v>
      </c>
      <c r="GT531" s="1504">
        <f t="shared" si="1385"/>
        <v>0</v>
      </c>
      <c r="GU531" s="1504">
        <f t="shared" si="1385"/>
        <v>2.0610399517349796E-2</v>
      </c>
      <c r="GV531" s="1504">
        <f t="shared" si="1385"/>
        <v>0</v>
      </c>
      <c r="GW531" s="1504">
        <f t="shared" si="1385"/>
        <v>1.9903958239653578E-2</v>
      </c>
      <c r="GX531" s="1504">
        <f t="shared" si="1385"/>
        <v>0</v>
      </c>
      <c r="GY531" s="1504">
        <f t="shared" si="1385"/>
        <v>0</v>
      </c>
      <c r="GZ531" s="1504" t="e">
        <f t="shared" si="1385"/>
        <v>#DIV/0!</v>
      </c>
      <c r="HA531" s="1504">
        <f t="shared" si="1385"/>
        <v>1.4646831657817386E-2</v>
      </c>
      <c r="HB531" s="1504">
        <f t="shared" si="1385"/>
        <v>0</v>
      </c>
      <c r="HC531" s="1504">
        <f t="shared" si="1385"/>
        <v>0</v>
      </c>
      <c r="HD531" s="1504">
        <f t="shared" si="1385"/>
        <v>0</v>
      </c>
      <c r="HE531" s="1504">
        <f t="shared" si="1385"/>
        <v>0</v>
      </c>
      <c r="HF531" s="1504">
        <f t="shared" si="1385"/>
        <v>0</v>
      </c>
      <c r="HG531" s="1504" t="e">
        <f t="shared" si="1385"/>
        <v>#DIV/0!</v>
      </c>
      <c r="HH531" s="1504" t="e">
        <f t="shared" si="1385"/>
        <v>#DIV/0!</v>
      </c>
      <c r="HI531" s="1504">
        <f t="shared" si="1385"/>
        <v>0</v>
      </c>
    </row>
    <row r="532" spans="1:217" s="66" customFormat="1" x14ac:dyDescent="0.25">
      <c r="A532" s="66" t="s">
        <v>730</v>
      </c>
      <c r="B532" s="580"/>
      <c r="C532" s="940">
        <f t="shared" ref="C532:M532" si="1386">C515</f>
        <v>0</v>
      </c>
      <c r="D532" s="246">
        <f t="shared" si="1386"/>
        <v>21.78644099408465</v>
      </c>
      <c r="E532" s="246">
        <f t="shared" si="1386"/>
        <v>77.910449949363212</v>
      </c>
      <c r="F532" s="246">
        <f t="shared" si="1386"/>
        <v>46.039750621644814</v>
      </c>
      <c r="G532" s="246">
        <f t="shared" si="1386"/>
        <v>16.6115389069451</v>
      </c>
      <c r="H532" s="246">
        <f t="shared" si="1386"/>
        <v>32.080470188714223</v>
      </c>
      <c r="I532" s="246">
        <f t="shared" si="1386"/>
        <v>53.954670288219361</v>
      </c>
      <c r="J532" s="246">
        <f t="shared" si="1386"/>
        <v>29.672259951677116</v>
      </c>
      <c r="K532" s="246">
        <f t="shared" si="1386"/>
        <v>50.480175591014763</v>
      </c>
      <c r="L532" s="246">
        <f t="shared" si="1386"/>
        <v>35.884956668262809</v>
      </c>
      <c r="M532" s="246">
        <f t="shared" si="1386"/>
        <v>30.983713443247648</v>
      </c>
      <c r="N532" s="246">
        <f t="shared" ref="N532:CV532" si="1387">N515</f>
        <v>42.221209648454725</v>
      </c>
      <c r="O532" s="246">
        <f t="shared" si="1387"/>
        <v>39.844955628441745</v>
      </c>
      <c r="P532" s="246">
        <f t="shared" si="1387"/>
        <v>25.947563640434737</v>
      </c>
      <c r="Q532" s="246">
        <f t="shared" si="1387"/>
        <v>50.239535520683496</v>
      </c>
      <c r="R532" s="246">
        <f t="shared" si="1387"/>
        <v>24.507688422888101</v>
      </c>
      <c r="S532" s="246">
        <f t="shared" si="1387"/>
        <v>40.795642876628555</v>
      </c>
      <c r="T532" s="1073">
        <f t="shared" si="1387"/>
        <v>40.230613649420469</v>
      </c>
      <c r="U532" s="246">
        <v>188.26795761632482</v>
      </c>
      <c r="V532" s="246">
        <v>198.31686972074374</v>
      </c>
      <c r="W532" s="246">
        <v>101.56349217764632</v>
      </c>
      <c r="X532" s="246">
        <v>56.075447261176016</v>
      </c>
      <c r="Y532" s="246">
        <v>89.899063229625256</v>
      </c>
      <c r="Z532" s="1279">
        <f t="shared" si="1352"/>
        <v>36.621757555006972</v>
      </c>
      <c r="AA532" s="1279">
        <f t="shared" si="1353"/>
        <v>37.817688888068311</v>
      </c>
      <c r="AB532" s="1279">
        <f t="shared" si="1354"/>
        <v>36.846365353774935</v>
      </c>
      <c r="AC532" s="1279">
        <f t="shared" si="1327"/>
        <v>16.920504686391229</v>
      </c>
      <c r="AD532" s="1279"/>
      <c r="AE532" s="1279">
        <f t="shared" si="1328"/>
        <v>11.068226749152185</v>
      </c>
      <c r="AF532" s="1279">
        <f t="shared" si="1329"/>
        <v>8.8616746727673021</v>
      </c>
      <c r="AG532" s="1279"/>
      <c r="AH532" s="1279"/>
      <c r="AI532" s="940">
        <f t="shared" si="1387"/>
        <v>0</v>
      </c>
      <c r="AJ532" s="869">
        <f t="shared" si="1387"/>
        <v>0</v>
      </c>
      <c r="AK532" s="869">
        <f t="shared" si="1387"/>
        <v>0</v>
      </c>
      <c r="AL532" s="869">
        <f t="shared" si="1387"/>
        <v>0</v>
      </c>
      <c r="AM532" s="869">
        <f t="shared" si="1387"/>
        <v>0</v>
      </c>
      <c r="AN532" s="1099">
        <f t="shared" si="1387"/>
        <v>0</v>
      </c>
      <c r="AO532" s="869">
        <f t="shared" si="1330"/>
        <v>0</v>
      </c>
      <c r="AP532" s="869"/>
      <c r="AQ532" s="869">
        <f t="shared" si="1321"/>
        <v>0</v>
      </c>
      <c r="AR532" s="869"/>
      <c r="AS532" s="869"/>
      <c r="AT532" s="522">
        <f t="shared" si="1387"/>
        <v>95.207884759118684</v>
      </c>
      <c r="AU532" s="246">
        <f t="shared" si="1387"/>
        <v>101.49036473339952</v>
      </c>
      <c r="AV532" s="246">
        <f t="shared" si="1387"/>
        <v>31.10205828701784</v>
      </c>
      <c r="AW532" s="246">
        <f t="shared" si="1387"/>
        <v>33.038447772180703</v>
      </c>
      <c r="AX532" s="246">
        <f t="shared" si="1387"/>
        <v>35.481159318693905</v>
      </c>
      <c r="AY532" s="246">
        <f t="shared" si="1387"/>
        <v>33.67462044658464</v>
      </c>
      <c r="AZ532" s="246">
        <f t="shared" si="1387"/>
        <v>37.812141922543347</v>
      </c>
      <c r="BA532" s="246">
        <f t="shared" si="1387"/>
        <v>56.949413491006347</v>
      </c>
      <c r="BB532" s="1073">
        <f t="shared" si="1387"/>
        <v>0</v>
      </c>
      <c r="BC532" s="246">
        <f t="shared" si="1331"/>
        <v>47.19512119228277</v>
      </c>
      <c r="BD532" s="246"/>
      <c r="BE532" s="246">
        <f t="shared" si="1332"/>
        <v>32.4868893522452</v>
      </c>
      <c r="BF532" s="246"/>
      <c r="BG532" s="246"/>
      <c r="BH532" s="522">
        <f t="shared" si="1387"/>
        <v>92.020839704879151</v>
      </c>
      <c r="BI532" s="246">
        <f t="shared" si="1387"/>
        <v>52.924747839970983</v>
      </c>
      <c r="BJ532" s="246">
        <f t="shared" si="1387"/>
        <v>42.035452615673222</v>
      </c>
      <c r="BK532" s="246">
        <f t="shared" si="1387"/>
        <v>40.155119494455725</v>
      </c>
      <c r="BL532" s="246">
        <f t="shared" si="1387"/>
        <v>603.07233349774253</v>
      </c>
      <c r="BM532" s="246">
        <f>BM515</f>
        <v>132.30592319804651</v>
      </c>
      <c r="BN532" s="1230">
        <f>BN515</f>
        <v>80.075331579112984</v>
      </c>
      <c r="BO532" s="870">
        <f>BO399*200</f>
        <v>21.418749594572414</v>
      </c>
      <c r="BP532" s="870">
        <f t="shared" ref="BP532:BS532" si="1388">BP399*200</f>
        <v>41.029789240430404</v>
      </c>
      <c r="BQ532" s="870">
        <f t="shared" si="1388"/>
        <v>42.985581898285318</v>
      </c>
      <c r="BR532" s="870">
        <f t="shared" si="1388"/>
        <v>29.972397604883692</v>
      </c>
      <c r="BS532" s="870">
        <f t="shared" si="1388"/>
        <v>30.287024662222311</v>
      </c>
      <c r="BT532" s="870">
        <f t="shared" si="1333"/>
        <v>113.47802786330577</v>
      </c>
      <c r="BU532" s="870"/>
      <c r="BV532" s="870">
        <f t="shared" si="1334"/>
        <v>186.79395031512345</v>
      </c>
      <c r="BW532" s="870"/>
      <c r="BX532" s="870"/>
      <c r="BY532" s="940">
        <f t="shared" si="1387"/>
        <v>74.692377567323945</v>
      </c>
      <c r="BZ532" s="246">
        <f t="shared" si="1387"/>
        <v>75.567440712826041</v>
      </c>
      <c r="CA532" s="246">
        <f t="shared" si="1387"/>
        <v>57.160550294200704</v>
      </c>
      <c r="CB532" s="246">
        <f t="shared" si="1387"/>
        <v>24.659694875376221</v>
      </c>
      <c r="CC532" s="1073">
        <f t="shared" si="1387"/>
        <v>52.463690944735319</v>
      </c>
      <c r="CD532" s="246">
        <v>64.906086352676624</v>
      </c>
      <c r="CE532" s="246">
        <v>73.105567225951106</v>
      </c>
      <c r="CF532" s="246">
        <f t="shared" si="1335"/>
        <v>56.908750878892455</v>
      </c>
      <c r="CG532" s="246"/>
      <c r="CH532" s="246">
        <f t="shared" si="1336"/>
        <v>20.761910186650404</v>
      </c>
      <c r="CI532" s="246"/>
      <c r="CJ532" s="246"/>
      <c r="CK532" s="522">
        <f t="shared" si="1387"/>
        <v>7.1251990567872392</v>
      </c>
      <c r="CL532" s="246">
        <f>CL515</f>
        <v>24.918209549078309</v>
      </c>
      <c r="CM532" s="246">
        <f t="shared" si="1387"/>
        <v>9.1553380734635255</v>
      </c>
      <c r="CN532" s="246">
        <f t="shared" si="1387"/>
        <v>8.4803733569793387</v>
      </c>
      <c r="CO532" s="1073">
        <f t="shared" si="1387"/>
        <v>3.7587592560571146</v>
      </c>
      <c r="CP532" s="246">
        <f t="shared" si="1337"/>
        <v>10.687575858473107</v>
      </c>
      <c r="CQ532" s="246"/>
      <c r="CR532" s="246">
        <f t="shared" si="1338"/>
        <v>8.2223697729989027</v>
      </c>
      <c r="CS532" s="246"/>
      <c r="CT532" s="246"/>
      <c r="CU532" s="522">
        <f t="shared" si="1387"/>
        <v>250.18292003199957</v>
      </c>
      <c r="CV532" s="246">
        <f t="shared" si="1387"/>
        <v>32.638778476350176</v>
      </c>
      <c r="CW532" s="246">
        <f>CW515</f>
        <v>237.07755152875805</v>
      </c>
      <c r="CX532" s="1073">
        <f>CX515</f>
        <v>59.905577382861424</v>
      </c>
      <c r="CY532" s="246">
        <f t="shared" si="1339"/>
        <v>144.95120685499231</v>
      </c>
      <c r="CZ532" s="246">
        <f t="shared" si="1340"/>
        <v>114.61212487012591</v>
      </c>
      <c r="DD532" s="988"/>
      <c r="DE532" s="870">
        <f>200*DE374</f>
        <v>14.253356148976486</v>
      </c>
      <c r="DF532" s="870">
        <f t="shared" ref="DF532:DL532" si="1389">200*DF374</f>
        <v>8.3105287592829349</v>
      </c>
      <c r="DG532" s="870">
        <f t="shared" si="1389"/>
        <v>8.3105287592829349</v>
      </c>
      <c r="DH532" s="870">
        <f t="shared" si="1389"/>
        <v>8.3783500988580073</v>
      </c>
      <c r="DI532" s="870">
        <f t="shared" si="1389"/>
        <v>8.1818158723920487</v>
      </c>
      <c r="DJ532" s="870">
        <f t="shared" si="1389"/>
        <v>10.947016113204821</v>
      </c>
      <c r="DK532" s="870">
        <f t="shared" si="1389"/>
        <v>8.0102333989811516</v>
      </c>
      <c r="DL532" s="870">
        <f t="shared" si="1389"/>
        <v>8.1650999969885927</v>
      </c>
      <c r="DM532" s="870">
        <f t="shared" si="1341"/>
        <v>9.3196161434958729</v>
      </c>
      <c r="DN532" s="870"/>
      <c r="DO532" s="870">
        <f t="shared" si="1342"/>
        <v>2.2121320591209459</v>
      </c>
      <c r="DP532" s="870"/>
      <c r="DQ532" s="870"/>
      <c r="DR532" s="1015">
        <v>263.92149658989058</v>
      </c>
      <c r="DS532" s="870">
        <v>121.40372450887369</v>
      </c>
      <c r="DT532" s="870">
        <v>540.81339544032232</v>
      </c>
      <c r="DU532" s="870">
        <v>249.9849790588371</v>
      </c>
      <c r="DV532" s="870">
        <v>202.77546879115329</v>
      </c>
      <c r="DW532" s="870">
        <v>28.970741990807014</v>
      </c>
      <c r="DX532" s="1129">
        <v>53.27603800212195</v>
      </c>
      <c r="DY532" s="870">
        <f t="shared" si="1343"/>
        <v>208.73512062600088</v>
      </c>
      <c r="DZ532" s="870"/>
      <c r="EA532" s="870">
        <f t="shared" si="1344"/>
        <v>172.80437683043377</v>
      </c>
      <c r="EB532" s="870"/>
      <c r="EC532" s="870"/>
      <c r="ED532" s="522">
        <f>ED515</f>
        <v>41.767256048381064</v>
      </c>
      <c r="EE532" s="870">
        <v>180.86874176813652</v>
      </c>
      <c r="EF532" s="870">
        <v>55.100892325078867</v>
      </c>
      <c r="EG532" s="870">
        <v>112.20620731336828</v>
      </c>
      <c r="EH532" s="870">
        <v>195.94261894211863</v>
      </c>
      <c r="EI532" s="870">
        <v>49.529670808357409</v>
      </c>
      <c r="EJ532" s="870">
        <v>30.942459823725176</v>
      </c>
      <c r="EK532" s="870">
        <v>160.37012696241655</v>
      </c>
      <c r="EL532" s="1129">
        <v>161.96558697846351</v>
      </c>
      <c r="EM532" s="1280">
        <f t="shared" si="1345"/>
        <v>118.36578811520812</v>
      </c>
      <c r="EN532" s="1280">
        <f t="shared" si="1346"/>
        <v>65.478161779141374</v>
      </c>
      <c r="ER532" s="1262"/>
      <c r="ES532" s="522">
        <f t="shared" ref="ES532:EU533" si="1390">ES515</f>
        <v>15.376052246422766</v>
      </c>
      <c r="ET532" s="246">
        <f t="shared" si="1390"/>
        <v>30.38764493165057</v>
      </c>
      <c r="EU532" s="246">
        <f t="shared" si="1390"/>
        <v>6.0576284888653191</v>
      </c>
      <c r="EV532" s="246"/>
      <c r="EW532" s="1149"/>
      <c r="EX532" s="66" t="s">
        <v>730</v>
      </c>
      <c r="EY532" s="252">
        <f>IF(EY515&lt;$FB$521,0,EY515)</f>
        <v>0.31258619246921598</v>
      </c>
      <c r="EZ532" s="252">
        <f t="shared" ref="EZ532:FO532" si="1391">IF(EZ515&lt;$FB$521,0,EZ515)</f>
        <v>0.33835210332130106</v>
      </c>
      <c r="FA532" s="252">
        <f t="shared" si="1391"/>
        <v>0.13047381713227132</v>
      </c>
      <c r="FB532" s="252">
        <f t="shared" si="1391"/>
        <v>0.5962256443474524</v>
      </c>
      <c r="FC532" s="252">
        <f t="shared" si="1391"/>
        <v>7.1086749108522015E-2</v>
      </c>
      <c r="FD532" s="252">
        <f t="shared" si="1391"/>
        <v>0.27215277701508067</v>
      </c>
      <c r="FE532" s="252">
        <f t="shared" si="1391"/>
        <v>0.49940669457815601</v>
      </c>
      <c r="FF532" s="252">
        <f t="shared" si="1391"/>
        <v>0.35476658041845788</v>
      </c>
      <c r="FG532" s="252">
        <f t="shared" si="1391"/>
        <v>0.12179387650457033</v>
      </c>
      <c r="FH532" s="252">
        <f t="shared" si="1391"/>
        <v>0.17598327111014966</v>
      </c>
      <c r="FI532" s="252">
        <f>IF(FI515&lt;$FB$521,0,FI515)</f>
        <v>0.11062765121299284</v>
      </c>
      <c r="FJ532" s="252">
        <f t="shared" si="1391"/>
        <v>0.10838552574597267</v>
      </c>
      <c r="FK532" s="252">
        <f t="shared" si="1391"/>
        <v>0.14550375370420449</v>
      </c>
      <c r="FL532" s="252">
        <f t="shared" si="1391"/>
        <v>0</v>
      </c>
      <c r="FM532" s="252">
        <f t="shared" si="1391"/>
        <v>8.5004118425598935E-2</v>
      </c>
      <c r="FN532" s="252">
        <f t="shared" si="1391"/>
        <v>0.13720613907637522</v>
      </c>
      <c r="FO532" s="252">
        <f t="shared" si="1391"/>
        <v>9.8685699524935527E-2</v>
      </c>
      <c r="FP532" s="868">
        <v>3.1725040547773693E-3</v>
      </c>
      <c r="FQ532" s="1531">
        <v>1.2342008082735798</v>
      </c>
      <c r="FR532" s="1501">
        <f>IF(FR515&lt;$FB$521,0,FR515)</f>
        <v>8.0319203782889273E-2</v>
      </c>
      <c r="FS532" s="1501">
        <f t="shared" ref="FS532:GL532" si="1392">IF(FS515&lt;$FB$521,0,FS515)</f>
        <v>0.20336671559032932</v>
      </c>
      <c r="FT532" s="1501">
        <f t="shared" si="1392"/>
        <v>0.12247795688278744</v>
      </c>
      <c r="FU532" s="1501">
        <f t="shared" si="1392"/>
        <v>0.17630216682818892</v>
      </c>
      <c r="FV532" s="1501">
        <f t="shared" si="1392"/>
        <v>0</v>
      </c>
      <c r="FW532" s="1501">
        <f t="shared" si="1392"/>
        <v>5.191883308498671E-2</v>
      </c>
      <c r="FX532" s="1501">
        <f t="shared" si="1392"/>
        <v>0.26014234922235163</v>
      </c>
      <c r="FY532" s="1501">
        <f t="shared" si="1392"/>
        <v>0.11406924920172233</v>
      </c>
      <c r="FZ532" s="1501">
        <f t="shared" si="1392"/>
        <v>0.22410818436143931</v>
      </c>
      <c r="GA532" s="1501">
        <f t="shared" si="1392"/>
        <v>1.2525881072476675E-2</v>
      </c>
      <c r="GB532" s="1501">
        <f t="shared" si="1392"/>
        <v>0.17311858378772474</v>
      </c>
      <c r="GC532" s="1501">
        <f t="shared" si="1392"/>
        <v>0.9794503827751867</v>
      </c>
      <c r="GD532" s="1501">
        <f t="shared" si="1392"/>
        <v>1.0359727385828743</v>
      </c>
      <c r="GE532" s="1501">
        <f t="shared" si="1392"/>
        <v>0.49174237749123684</v>
      </c>
      <c r="GF532" s="1501">
        <f t="shared" si="1392"/>
        <v>0.13293041477892595</v>
      </c>
      <c r="GG532" s="1501">
        <f t="shared" si="1392"/>
        <v>0.7674025048051849</v>
      </c>
      <c r="GH532" s="1501">
        <f t="shared" si="1392"/>
        <v>0.1896509433131921</v>
      </c>
      <c r="GI532" s="1501">
        <f t="shared" si="1392"/>
        <v>0.30971517681715088</v>
      </c>
      <c r="GJ532" s="1501">
        <f t="shared" si="1392"/>
        <v>6.5312973641624236E-2</v>
      </c>
      <c r="GK532" s="1501">
        <f t="shared" si="1392"/>
        <v>3.9930605176214044E-2</v>
      </c>
      <c r="GL532" s="1501">
        <f t="shared" si="1392"/>
        <v>4.5826863452956133E-2</v>
      </c>
      <c r="GM532" s="1504">
        <f t="shared" ref="GM532:HI532" si="1393">IF(GM515&lt;$FB$521,0,GM515)</f>
        <v>6.5628215024574568E-2</v>
      </c>
      <c r="GN532" s="1504">
        <f t="shared" si="1393"/>
        <v>0.12906249355068036</v>
      </c>
      <c r="GO532" s="1504">
        <f t="shared" si="1393"/>
        <v>8.5898051156152844E-2</v>
      </c>
      <c r="GP532" s="1504">
        <f t="shared" si="1393"/>
        <v>1.8573654558153626E-2</v>
      </c>
      <c r="GQ532" s="1504">
        <f t="shared" si="1393"/>
        <v>0.1433564187257225</v>
      </c>
      <c r="GR532" s="1504">
        <f t="shared" si="1393"/>
        <v>9.0619410040389509E-2</v>
      </c>
      <c r="GS532" s="1504">
        <f t="shared" si="1393"/>
        <v>0.19376408174797224</v>
      </c>
      <c r="GT532" s="1504">
        <f t="shared" si="1393"/>
        <v>0.11526808064607803</v>
      </c>
      <c r="GU532" s="1504">
        <f t="shared" si="1393"/>
        <v>0.16426483013134277</v>
      </c>
      <c r="GV532" s="1504">
        <f t="shared" si="1393"/>
        <v>0.14710301550065027</v>
      </c>
      <c r="GW532" s="1504">
        <f t="shared" si="1393"/>
        <v>0.10648337140577185</v>
      </c>
      <c r="GX532" s="1504">
        <f t="shared" si="1393"/>
        <v>0.14847271557290176</v>
      </c>
      <c r="GY532" s="1504">
        <f t="shared" si="1393"/>
        <v>0.21002749403010712</v>
      </c>
      <c r="GZ532" s="1504" t="e">
        <f t="shared" si="1393"/>
        <v>#DIV/0!</v>
      </c>
      <c r="HA532" s="1504">
        <f t="shared" si="1393"/>
        <v>0.15317800378520607</v>
      </c>
      <c r="HB532" s="1504">
        <f t="shared" si="1393"/>
        <v>8.1431849314493612E-2</v>
      </c>
      <c r="HC532" s="1504">
        <f t="shared" si="1393"/>
        <v>0.11244095896804752</v>
      </c>
      <c r="HD532" s="1504">
        <f t="shared" si="1393"/>
        <v>0.1602285789161802</v>
      </c>
      <c r="HE532" s="1504">
        <f t="shared" si="1393"/>
        <v>7.1230593857677993E-2</v>
      </c>
      <c r="HF532" s="1504">
        <f t="shared" si="1393"/>
        <v>5.2003985112213755E-2</v>
      </c>
      <c r="HG532" s="1504" t="e">
        <f t="shared" si="1393"/>
        <v>#DIV/0!</v>
      </c>
      <c r="HH532" s="1504" t="e">
        <f t="shared" si="1393"/>
        <v>#DIV/0!</v>
      </c>
      <c r="HI532" s="1504">
        <f t="shared" si="1393"/>
        <v>9.9694977374061758E-2</v>
      </c>
    </row>
    <row r="533" spans="1:217" s="66" customFormat="1" x14ac:dyDescent="0.25">
      <c r="A533" s="66" t="s">
        <v>731</v>
      </c>
      <c r="B533" s="580"/>
      <c r="C533" s="940">
        <f t="shared" ref="C533:M533" si="1394">C516</f>
        <v>41.734343027485927</v>
      </c>
      <c r="D533" s="246">
        <f t="shared" si="1394"/>
        <v>0</v>
      </c>
      <c r="E533" s="246">
        <f t="shared" si="1394"/>
        <v>153.71764177476979</v>
      </c>
      <c r="F533" s="246">
        <f t="shared" si="1394"/>
        <v>65.786078608431168</v>
      </c>
      <c r="G533" s="246">
        <f t="shared" si="1394"/>
        <v>7.8248544360422896</v>
      </c>
      <c r="H533" s="246">
        <f t="shared" si="1394"/>
        <v>33.257542578532359</v>
      </c>
      <c r="I533" s="246">
        <f t="shared" si="1394"/>
        <v>25.799448981547904</v>
      </c>
      <c r="J533" s="246">
        <f t="shared" si="1394"/>
        <v>31.405912664832599</v>
      </c>
      <c r="K533" s="246">
        <f t="shared" si="1394"/>
        <v>36.053090681748017</v>
      </c>
      <c r="L533" s="246">
        <f t="shared" si="1394"/>
        <v>51.128477064670768</v>
      </c>
      <c r="M533" s="246">
        <f t="shared" si="1394"/>
        <v>41.899544861644429</v>
      </c>
      <c r="N533" s="246">
        <f t="shared" ref="N533:CV533" si="1395">N516</f>
        <v>81.675952539044332</v>
      </c>
      <c r="O533" s="246">
        <f t="shared" si="1395"/>
        <v>70.416648379512495</v>
      </c>
      <c r="P533" s="246">
        <f t="shared" si="1395"/>
        <v>26.022800963224878</v>
      </c>
      <c r="Q533" s="246">
        <f t="shared" si="1395"/>
        <v>47.605856987838578</v>
      </c>
      <c r="R533" s="246">
        <f t="shared" si="1395"/>
        <v>18.728669116256267</v>
      </c>
      <c r="S533" s="246">
        <f t="shared" si="1395"/>
        <v>30.809464093769371</v>
      </c>
      <c r="T533" s="1073">
        <f t="shared" si="1395"/>
        <v>26.571129039309621</v>
      </c>
      <c r="U533" s="246">
        <v>143.37626008318921</v>
      </c>
      <c r="V533" s="246">
        <v>169.31709565804888</v>
      </c>
      <c r="W533" s="246">
        <v>103.5347435633778</v>
      </c>
      <c r="X533" s="246">
        <v>9.8165297372634885</v>
      </c>
      <c r="Y533" s="246">
        <v>35.376866850141646</v>
      </c>
      <c r="Z533" s="1279">
        <f t="shared" si="1352"/>
        <v>43.913191988814496</v>
      </c>
      <c r="AA533" s="1279">
        <f t="shared" si="1353"/>
        <v>35.893629287972161</v>
      </c>
      <c r="AB533" s="1279">
        <f t="shared" si="1354"/>
        <v>42.966258247574991</v>
      </c>
      <c r="AC533" s="1279">
        <f t="shared" si="1327"/>
        <v>34.347514123707043</v>
      </c>
      <c r="AD533" s="1279"/>
      <c r="AE533" s="1279">
        <f t="shared" si="1328"/>
        <v>9.4926535632791076</v>
      </c>
      <c r="AF533" s="1279">
        <f t="shared" si="1329"/>
        <v>22.569756888215007</v>
      </c>
      <c r="AG533" s="1279"/>
      <c r="AH533" s="1279"/>
      <c r="AI533" s="940">
        <f t="shared" si="1395"/>
        <v>3.5689118796166297</v>
      </c>
      <c r="AJ533" s="869">
        <f t="shared" si="1395"/>
        <v>8.5770703787267113</v>
      </c>
      <c r="AK533" s="869">
        <f t="shared" si="1395"/>
        <v>1.4183839154308462</v>
      </c>
      <c r="AL533" s="869">
        <f t="shared" si="1395"/>
        <v>4.1604928698509855</v>
      </c>
      <c r="AM533" s="869">
        <f t="shared" si="1395"/>
        <v>9.8346504738844303</v>
      </c>
      <c r="AN533" s="1099">
        <f t="shared" si="1395"/>
        <v>3.8709586628531283</v>
      </c>
      <c r="AO533" s="869">
        <f t="shared" si="1330"/>
        <v>5.2384113633937881</v>
      </c>
      <c r="AP533" s="869"/>
      <c r="AQ533" s="869">
        <f t="shared" si="1321"/>
        <v>3.2460354704755652</v>
      </c>
      <c r="AR533" s="869"/>
      <c r="AS533" s="869"/>
      <c r="AT533" s="522">
        <f t="shared" si="1395"/>
        <v>239.32637055276018</v>
      </c>
      <c r="AU533" s="246">
        <f t="shared" si="1395"/>
        <v>142.68911009387463</v>
      </c>
      <c r="AV533" s="246">
        <f t="shared" si="1395"/>
        <v>35.944811667984951</v>
      </c>
      <c r="AW533" s="246">
        <f t="shared" si="1395"/>
        <v>51.709259465195693</v>
      </c>
      <c r="AX533" s="246">
        <f t="shared" si="1395"/>
        <v>96.952008477325634</v>
      </c>
      <c r="AY533" s="246">
        <f t="shared" si="1395"/>
        <v>38.410247187750244</v>
      </c>
      <c r="AZ533" s="246">
        <f t="shared" si="1395"/>
        <v>36.884844853226312</v>
      </c>
      <c r="BA533" s="246">
        <f t="shared" si="1395"/>
        <v>117.85901671959662</v>
      </c>
      <c r="BB533" s="1073">
        <f t="shared" si="1395"/>
        <v>0</v>
      </c>
      <c r="BC533" s="246">
        <f t="shared" si="1331"/>
        <v>84.419518779746042</v>
      </c>
      <c r="BD533" s="246"/>
      <c r="BE533" s="246">
        <f t="shared" si="1332"/>
        <v>73.81527032172778</v>
      </c>
      <c r="BF533" s="246"/>
      <c r="BG533" s="246"/>
      <c r="BH533" s="522">
        <f t="shared" si="1395"/>
        <v>116.5857656342105</v>
      </c>
      <c r="BI533" s="246">
        <f t="shared" si="1395"/>
        <v>119.77311933372302</v>
      </c>
      <c r="BJ533" s="246">
        <f t="shared" si="1395"/>
        <v>123.92520212756162</v>
      </c>
      <c r="BK533" s="246">
        <f t="shared" si="1395"/>
        <v>84.509545357107825</v>
      </c>
      <c r="BL533" s="246">
        <f t="shared" si="1395"/>
        <v>120.84335728189214</v>
      </c>
      <c r="BM533" s="246">
        <f>BM516</f>
        <v>89.602553933213386</v>
      </c>
      <c r="BN533" s="1230">
        <f>BN516</f>
        <v>165.32346810090985</v>
      </c>
      <c r="BO533" s="870">
        <v>46.014494583285376</v>
      </c>
      <c r="BP533" s="870">
        <v>132.51396169483877</v>
      </c>
      <c r="BQ533" s="870">
        <v>129.0894663446617</v>
      </c>
      <c r="BR533" s="870">
        <v>68.03722510209198</v>
      </c>
      <c r="BS533" s="1183">
        <v>55.551971044080659</v>
      </c>
      <c r="BT533" s="870">
        <f t="shared" si="1333"/>
        <v>99.054004826897966</v>
      </c>
      <c r="BU533" s="870"/>
      <c r="BV533" s="870">
        <f t="shared" si="1334"/>
        <v>40.088408151715129</v>
      </c>
      <c r="BW533" s="870"/>
      <c r="BX533" s="870"/>
      <c r="BY533" s="940">
        <f t="shared" si="1395"/>
        <v>82.958975956265164</v>
      </c>
      <c r="BZ533" s="246">
        <f t="shared" si="1395"/>
        <v>71.45802643543044</v>
      </c>
      <c r="CA533" s="246">
        <f t="shared" si="1395"/>
        <v>63.882741130161534</v>
      </c>
      <c r="CB533" s="246">
        <f t="shared" si="1395"/>
        <v>39.251491119089458</v>
      </c>
      <c r="CC533" s="1073">
        <f t="shared" si="1395"/>
        <v>80.787658419722121</v>
      </c>
      <c r="CD533" s="246">
        <v>35.615137649871436</v>
      </c>
      <c r="CE533" s="246">
        <v>35.928676489138496</v>
      </c>
      <c r="CF533" s="246">
        <f t="shared" si="1335"/>
        <v>67.667778612133731</v>
      </c>
      <c r="CG533" s="246"/>
      <c r="CH533" s="246">
        <f t="shared" si="1336"/>
        <v>17.621931254632873</v>
      </c>
      <c r="CI533" s="246"/>
      <c r="CJ533" s="246"/>
      <c r="CK533" s="522">
        <f t="shared" si="1395"/>
        <v>24.991156733102528</v>
      </c>
      <c r="CL533" s="246">
        <f>CL516</f>
        <v>31.839902616314333</v>
      </c>
      <c r="CM533" s="246">
        <f t="shared" si="1395"/>
        <v>44.285717050713579</v>
      </c>
      <c r="CN533" s="246">
        <f t="shared" si="1395"/>
        <v>14.200559314053864</v>
      </c>
      <c r="CO533" s="1073">
        <f t="shared" si="1395"/>
        <v>7.4203256421026005</v>
      </c>
      <c r="CP533" s="246">
        <f t="shared" si="1337"/>
        <v>24.547532271257381</v>
      </c>
      <c r="CQ533" s="246"/>
      <c r="CR533" s="246">
        <f t="shared" si="1338"/>
        <v>14.520437860094253</v>
      </c>
      <c r="CS533" s="246"/>
      <c r="CT533" s="246"/>
      <c r="CU533" s="522">
        <f t="shared" si="1395"/>
        <v>15.57250181506507</v>
      </c>
      <c r="CV533" s="246">
        <f t="shared" si="1395"/>
        <v>29.552887350000162</v>
      </c>
      <c r="CW533" s="246">
        <f>CW516</f>
        <v>12.143466589785126</v>
      </c>
      <c r="CX533" s="1073">
        <f>CX516</f>
        <v>4.5865066494415272</v>
      </c>
      <c r="CY533" s="246">
        <f t="shared" si="1339"/>
        <v>15.46384060107297</v>
      </c>
      <c r="CZ533" s="246">
        <f t="shared" si="1340"/>
        <v>10.453935830155581</v>
      </c>
      <c r="DD533" s="988"/>
      <c r="DE533" s="870">
        <v>35.990510190992154</v>
      </c>
      <c r="DF533" s="870">
        <v>38.890607606996838</v>
      </c>
      <c r="DG533" s="870">
        <v>22.947091940232827</v>
      </c>
      <c r="DH533" s="870">
        <v>30.442356809292619</v>
      </c>
      <c r="DI533" s="870">
        <v>23.884703950949163</v>
      </c>
      <c r="DJ533" s="870">
        <v>57.538305206051845</v>
      </c>
      <c r="DK533" s="870">
        <v>35.969504548569894</v>
      </c>
      <c r="DL533" s="1129">
        <v>345.72793620142409</v>
      </c>
      <c r="DM533" s="870">
        <f t="shared" si="1341"/>
        <v>73.923877056813666</v>
      </c>
      <c r="DN533" s="870"/>
      <c r="DO533" s="870">
        <f t="shared" si="1342"/>
        <v>110.35393208345248</v>
      </c>
      <c r="DP533" s="870"/>
      <c r="DQ533" s="870"/>
      <c r="DR533" s="1015">
        <v>888.49244860530939</v>
      </c>
      <c r="DS533" s="870">
        <v>178.90704203700537</v>
      </c>
      <c r="DT533" s="870">
        <v>1211.0965678841137</v>
      </c>
      <c r="DU533" s="870">
        <v>452.87936346198336</v>
      </c>
      <c r="DV533" s="870">
        <v>579.92348124733383</v>
      </c>
      <c r="DW533" s="870">
        <v>46.859651369885555</v>
      </c>
      <c r="DX533" s="1129">
        <v>86.345961906534114</v>
      </c>
      <c r="DY533" s="870">
        <f t="shared" si="1343"/>
        <v>492.07207378745215</v>
      </c>
      <c r="DZ533" s="870"/>
      <c r="EA533" s="870">
        <f t="shared" si="1344"/>
        <v>436.71107746144412</v>
      </c>
      <c r="EB533" s="870"/>
      <c r="EC533" s="870"/>
      <c r="ED533" s="522">
        <f>ED516</f>
        <v>61.36902637057451</v>
      </c>
      <c r="EE533" s="870">
        <v>184.13904947471173</v>
      </c>
      <c r="EF533" s="870">
        <v>73.567866030009242</v>
      </c>
      <c r="EG533" s="870">
        <v>88.895985343849148</v>
      </c>
      <c r="EH533" s="870">
        <v>235.69309126605637</v>
      </c>
      <c r="EI533" s="870">
        <v>40.800645197130805</v>
      </c>
      <c r="EJ533" s="870">
        <v>27.237066115763021</v>
      </c>
      <c r="EK533" s="870">
        <v>105.84646260141801</v>
      </c>
      <c r="EL533" s="1129">
        <v>112.2819764118321</v>
      </c>
      <c r="EM533" s="1280">
        <f t="shared" si="1345"/>
        <v>108.55776780509632</v>
      </c>
      <c r="EN533" s="1280">
        <f t="shared" si="1346"/>
        <v>70.419259357425673</v>
      </c>
      <c r="ER533" s="1262"/>
      <c r="ES533" s="522">
        <f t="shared" si="1390"/>
        <v>3.8275582367917687</v>
      </c>
      <c r="ET533" s="246">
        <f t="shared" si="1390"/>
        <v>3.5961838955292253</v>
      </c>
      <c r="EU533" s="246">
        <f t="shared" si="1390"/>
        <v>3.5826037855989661</v>
      </c>
      <c r="EV533" s="246"/>
      <c r="EW533" s="1149"/>
      <c r="EX533" s="66" t="s">
        <v>731</v>
      </c>
      <c r="EY533" s="868">
        <f>IF(EY516&lt;$FB$521,0,EY516)</f>
        <v>0</v>
      </c>
      <c r="EZ533" s="868">
        <f t="shared" ref="EZ533:FO533" si="1396">IF(EZ516&lt;$FB$521,0,EZ516)</f>
        <v>1.1017454466438471E-2</v>
      </c>
      <c r="FA533" s="868">
        <f t="shared" si="1396"/>
        <v>0</v>
      </c>
      <c r="FB533" s="868">
        <f t="shared" si="1396"/>
        <v>2.9166119505927943E-2</v>
      </c>
      <c r="FC533" s="868">
        <f t="shared" si="1396"/>
        <v>0</v>
      </c>
      <c r="FD533" s="868">
        <f t="shared" si="1396"/>
        <v>0</v>
      </c>
      <c r="FE533" s="868">
        <f t="shared" si="1396"/>
        <v>0</v>
      </c>
      <c r="FF533" s="868">
        <f t="shared" si="1396"/>
        <v>0</v>
      </c>
      <c r="FG533" s="868">
        <f t="shared" si="1396"/>
        <v>0</v>
      </c>
      <c r="FH533" s="868">
        <f t="shared" si="1396"/>
        <v>0</v>
      </c>
      <c r="FI533" s="868">
        <f t="shared" si="1396"/>
        <v>0</v>
      </c>
      <c r="FJ533" s="868">
        <f t="shared" si="1396"/>
        <v>0</v>
      </c>
      <c r="FK533" s="868">
        <f t="shared" si="1396"/>
        <v>0</v>
      </c>
      <c r="FL533" s="868">
        <f t="shared" si="1396"/>
        <v>0</v>
      </c>
      <c r="FM533" s="868">
        <f t="shared" si="1396"/>
        <v>0</v>
      </c>
      <c r="FN533" s="868">
        <f t="shared" si="1396"/>
        <v>0</v>
      </c>
      <c r="FO533" s="868">
        <f t="shared" si="1396"/>
        <v>0</v>
      </c>
      <c r="FP533" s="868">
        <f t="shared" ref="FP533:FQ533" si="1397">IF(FP516&lt;$FB521,0,FP516)</f>
        <v>0</v>
      </c>
      <c r="FQ533" s="868">
        <f t="shared" si="1397"/>
        <v>0</v>
      </c>
      <c r="FR533" s="1501">
        <f>IF(FR516&lt;$FB$521,0,FR516)</f>
        <v>3.3640805219728474E-2</v>
      </c>
      <c r="FS533" s="1501">
        <f t="shared" ref="FS533:GL533" si="1398">IF(FS516&lt;$FB$521,0,FS516)</f>
        <v>4.2603488771355391E-2</v>
      </c>
      <c r="FT533" s="1501">
        <f t="shared" si="1398"/>
        <v>3.6166114838131778E-2</v>
      </c>
      <c r="FU533" s="1501">
        <f t="shared" si="1398"/>
        <v>4.8460328787230472E-2</v>
      </c>
      <c r="FV533" s="1501">
        <f t="shared" si="1398"/>
        <v>0</v>
      </c>
      <c r="FW533" s="1501">
        <f t="shared" si="1398"/>
        <v>0</v>
      </c>
      <c r="FX533" s="1501">
        <f t="shared" si="1398"/>
        <v>6.2936637210997917E-2</v>
      </c>
      <c r="FY533" s="1501">
        <f t="shared" si="1398"/>
        <v>2.5575942897704481E-2</v>
      </c>
      <c r="FZ533" s="1501">
        <f t="shared" si="1398"/>
        <v>0</v>
      </c>
      <c r="GA533" s="1501">
        <f t="shared" si="1398"/>
        <v>0</v>
      </c>
      <c r="GB533" s="1501">
        <f t="shared" si="1398"/>
        <v>3.8925464210291603E-2</v>
      </c>
      <c r="GC533" s="1501">
        <f t="shared" si="1398"/>
        <v>0</v>
      </c>
      <c r="GD533" s="1501">
        <f t="shared" si="1398"/>
        <v>5.6039319144705065E-2</v>
      </c>
      <c r="GE533" s="1501">
        <f t="shared" si="1398"/>
        <v>0</v>
      </c>
      <c r="GF533" s="1501">
        <f t="shared" si="1398"/>
        <v>0</v>
      </c>
      <c r="GG533" s="1501">
        <f t="shared" si="1398"/>
        <v>0.1407977674627936</v>
      </c>
      <c r="GH533" s="1501">
        <f t="shared" si="1398"/>
        <v>0</v>
      </c>
      <c r="GI533" s="1501">
        <f t="shared" si="1398"/>
        <v>6.3895896638368824E-2</v>
      </c>
      <c r="GJ533" s="1501">
        <f t="shared" si="1398"/>
        <v>1.5595502329902524E-2</v>
      </c>
      <c r="GK533" s="1501">
        <f t="shared" si="1398"/>
        <v>1.264021960252297E-2</v>
      </c>
      <c r="GL533" s="1501">
        <f t="shared" si="1398"/>
        <v>1.582683950466483E-2</v>
      </c>
      <c r="GM533" s="1504">
        <f t="shared" ref="GM533:HI533" si="1399">IF(GM516&lt;$FB$521,0,GM516)</f>
        <v>1.2782948512572334E-2</v>
      </c>
      <c r="GN533" s="1504">
        <f t="shared" si="1399"/>
        <v>2.7153569361074912E-2</v>
      </c>
      <c r="GO533" s="1504">
        <f t="shared" si="1399"/>
        <v>1.3334909162652743E-2</v>
      </c>
      <c r="GP533" s="1504">
        <f t="shared" si="1399"/>
        <v>1.3363549595241395E-2</v>
      </c>
      <c r="GQ533" s="1504">
        <f t="shared" si="1399"/>
        <v>2.8456285570114676E-2</v>
      </c>
      <c r="GR533" s="1504">
        <f t="shared" si="1399"/>
        <v>1.2201742445791577E-2</v>
      </c>
      <c r="GS533" s="1504">
        <f t="shared" si="1399"/>
        <v>2.5222306788241534E-2</v>
      </c>
      <c r="GT533" s="1504">
        <f t="shared" si="1399"/>
        <v>1.7046030068290339E-2</v>
      </c>
      <c r="GU533" s="1504">
        <f t="shared" si="1399"/>
        <v>1.7225933818768156E-2</v>
      </c>
      <c r="GV533" s="1504">
        <f t="shared" si="1399"/>
        <v>4.3305663685048894E-2</v>
      </c>
      <c r="GW533" s="1504">
        <f t="shared" si="1399"/>
        <v>2.2585685503574034E-2</v>
      </c>
      <c r="GX533" s="1504">
        <f t="shared" si="1399"/>
        <v>2.2504290618717265E-2</v>
      </c>
      <c r="GY533" s="1504">
        <f t="shared" si="1399"/>
        <v>2.9539251923187963E-2</v>
      </c>
      <c r="GZ533" s="1504" t="e">
        <f t="shared" si="1399"/>
        <v>#DIV/0!</v>
      </c>
      <c r="HA533" s="1504">
        <f t="shared" si="1399"/>
        <v>1.9480949023767624E-2</v>
      </c>
      <c r="HB533" s="1504">
        <f t="shared" si="1399"/>
        <v>1.7608969578695979E-2</v>
      </c>
      <c r="HC533" s="1504">
        <f t="shared" si="1399"/>
        <v>2.6732484743957872E-2</v>
      </c>
      <c r="HD533" s="1504">
        <f t="shared" si="1399"/>
        <v>2.8527905754275794E-2</v>
      </c>
      <c r="HE533" s="1504">
        <f t="shared" si="1399"/>
        <v>1.8229358741646304E-2</v>
      </c>
      <c r="HF533" s="1504">
        <f t="shared" si="1399"/>
        <v>3.2332069383219794E-2</v>
      </c>
      <c r="HG533" s="1504" t="e">
        <f t="shared" si="1399"/>
        <v>#DIV/0!</v>
      </c>
      <c r="HH533" s="1504" t="e">
        <f t="shared" si="1399"/>
        <v>#DIV/0!</v>
      </c>
      <c r="HI533" s="1504">
        <f t="shared" si="1399"/>
        <v>0</v>
      </c>
    </row>
    <row r="534" spans="1:217" s="66" customFormat="1" x14ac:dyDescent="0.25">
      <c r="A534" s="66" t="s">
        <v>826</v>
      </c>
      <c r="B534" s="580"/>
      <c r="C534" s="940">
        <f t="shared" ref="C534:M534" si="1400">C478</f>
        <v>305.23925384682241</v>
      </c>
      <c r="D534" s="246">
        <f t="shared" si="1400"/>
        <v>37.290542216663098</v>
      </c>
      <c r="E534" s="246">
        <f t="shared" si="1400"/>
        <v>42.065911710540881</v>
      </c>
      <c r="F534" s="246">
        <f t="shared" si="1400"/>
        <v>37.976003605230872</v>
      </c>
      <c r="G534" s="246">
        <f t="shared" si="1400"/>
        <v>3.5632340699389506</v>
      </c>
      <c r="H534" s="246">
        <f t="shared" si="1400"/>
        <v>5.3876264258848687</v>
      </c>
      <c r="I534" s="246">
        <f t="shared" si="1400"/>
        <v>8.2983750968258256</v>
      </c>
      <c r="J534" s="246">
        <f t="shared" si="1400"/>
        <v>7.533311656862522</v>
      </c>
      <c r="K534" s="246">
        <f t="shared" si="1400"/>
        <v>24.309131027052459</v>
      </c>
      <c r="L534" s="246">
        <f t="shared" si="1400"/>
        <v>8.2068159852643117</v>
      </c>
      <c r="M534" s="246">
        <f t="shared" si="1400"/>
        <v>36.654174005836552</v>
      </c>
      <c r="N534" s="246">
        <f t="shared" ref="N534:CV534" si="1401">N478</f>
        <v>32.713962595631372</v>
      </c>
      <c r="O534" s="246">
        <f t="shared" si="1401"/>
        <v>31.978505507109986</v>
      </c>
      <c r="P534" s="246">
        <f t="shared" si="1401"/>
        <v>23.26004001979193</v>
      </c>
      <c r="Q534" s="246">
        <f t="shared" si="1401"/>
        <v>11.902250611131645</v>
      </c>
      <c r="R534" s="246">
        <f t="shared" si="1401"/>
        <v>23.507425422183761</v>
      </c>
      <c r="S534" s="246">
        <f t="shared" si="1401"/>
        <v>37.403373426433888</v>
      </c>
      <c r="T534" s="1073">
        <f t="shared" si="1401"/>
        <v>22.325932017592415</v>
      </c>
      <c r="U534" s="246">
        <v>75.273816097348217</v>
      </c>
      <c r="V534" s="246">
        <v>44.453738105095383</v>
      </c>
      <c r="W534" s="246">
        <v>67.893458116982544</v>
      </c>
      <c r="X534" s="246">
        <v>9.8165297372634885</v>
      </c>
      <c r="Y534" s="246">
        <v>35.376866850141646</v>
      </c>
      <c r="Z534" s="1279">
        <f t="shared" si="1352"/>
        <v>38.867548291488767</v>
      </c>
      <c r="AA534" s="1279">
        <f t="shared" si="1353"/>
        <v>13.610642552437115</v>
      </c>
      <c r="AB534" s="1279">
        <f t="shared" si="1354"/>
        <v>27.468207950713943</v>
      </c>
      <c r="AC534" s="1279">
        <f t="shared" si="1327"/>
        <v>67.725953740959994</v>
      </c>
      <c r="AD534" s="1279"/>
      <c r="AE534" s="1279">
        <f t="shared" si="1328"/>
        <v>7.6718702837102182</v>
      </c>
      <c r="AF534" s="1279">
        <f t="shared" si="1329"/>
        <v>8.7267136383546511</v>
      </c>
      <c r="AG534" s="1279"/>
      <c r="AH534" s="1279"/>
      <c r="AI534" s="940">
        <f t="shared" si="1401"/>
        <v>1.156920656561105</v>
      </c>
      <c r="AJ534" s="869">
        <f t="shared" si="1401"/>
        <v>0</v>
      </c>
      <c r="AK534" s="869">
        <f t="shared" si="1401"/>
        <v>0</v>
      </c>
      <c r="AL534" s="869">
        <f t="shared" si="1401"/>
        <v>0</v>
      </c>
      <c r="AM534" s="869">
        <f t="shared" si="1401"/>
        <v>0</v>
      </c>
      <c r="AN534" s="1099">
        <f t="shared" si="1401"/>
        <v>0</v>
      </c>
      <c r="AO534" s="869">
        <f t="shared" si="1330"/>
        <v>0.19282010942685082</v>
      </c>
      <c r="AP534" s="869"/>
      <c r="AQ534" s="869">
        <f t="shared" si="1321"/>
        <v>0.47231088024340112</v>
      </c>
      <c r="AR534" s="869"/>
      <c r="AS534" s="869"/>
      <c r="AT534" s="522">
        <f t="shared" si="1401"/>
        <v>214.25615437665462</v>
      </c>
      <c r="AU534" s="246">
        <f t="shared" si="1401"/>
        <v>196.79629146327213</v>
      </c>
      <c r="AV534" s="246">
        <f t="shared" si="1401"/>
        <v>11.955893088877115</v>
      </c>
      <c r="AW534" s="246">
        <f t="shared" si="1401"/>
        <v>16.179517758097191</v>
      </c>
      <c r="AX534" s="246">
        <f t="shared" si="1401"/>
        <v>21.642857593996279</v>
      </c>
      <c r="AY534" s="246">
        <f t="shared" si="1401"/>
        <v>13.894231432526915</v>
      </c>
      <c r="AZ534" s="246">
        <f t="shared" si="1401"/>
        <v>21.389271169709925</v>
      </c>
      <c r="BA534" s="246">
        <f t="shared" si="1401"/>
        <v>53.965245094094264</v>
      </c>
      <c r="BB534" s="1073">
        <f t="shared" si="1401"/>
        <v>35.524881959477412</v>
      </c>
      <c r="BC534" s="246">
        <f t="shared" si="1331"/>
        <v>65.067149326300651</v>
      </c>
      <c r="BD534" s="246"/>
      <c r="BE534" s="246">
        <f t="shared" si="1332"/>
        <v>80.799770801619374</v>
      </c>
      <c r="BF534" s="246"/>
      <c r="BG534" s="246"/>
      <c r="BH534" s="522">
        <f t="shared" si="1401"/>
        <v>19.600628367613542</v>
      </c>
      <c r="BI534" s="246">
        <f t="shared" si="1401"/>
        <v>36.415582816955364</v>
      </c>
      <c r="BJ534" s="246">
        <f t="shared" si="1401"/>
        <v>16.197198314243153</v>
      </c>
      <c r="BK534" s="246">
        <f t="shared" si="1401"/>
        <v>22.139005973497095</v>
      </c>
      <c r="BL534" s="246">
        <f t="shared" si="1401"/>
        <v>27.235244256450333</v>
      </c>
      <c r="BM534" s="246">
        <f t="shared" ref="BM534:BN537" si="1402">BM478</f>
        <v>55.967374426511697</v>
      </c>
      <c r="BN534" s="1230">
        <f t="shared" si="1402"/>
        <v>42.184668083525501</v>
      </c>
      <c r="BO534" s="870">
        <v>11.154895345218899</v>
      </c>
      <c r="BP534" s="870">
        <v>17.504713104659196</v>
      </c>
      <c r="BQ534" s="870">
        <v>25.129197960695716</v>
      </c>
      <c r="BR534" s="870">
        <v>17.688161732482229</v>
      </c>
      <c r="BS534" s="1183">
        <v>19.529712592585291</v>
      </c>
      <c r="BT534" s="870">
        <f t="shared" si="1333"/>
        <v>26.503663719513995</v>
      </c>
      <c r="BU534" s="870"/>
      <c r="BV534" s="870">
        <f t="shared" si="1334"/>
        <v>14.046323461649854</v>
      </c>
      <c r="BW534" s="870"/>
      <c r="BX534" s="870"/>
      <c r="BY534" s="940">
        <f t="shared" si="1401"/>
        <v>76.462011294948482</v>
      </c>
      <c r="BZ534" s="246">
        <f t="shared" si="1401"/>
        <v>69.49806072762982</v>
      </c>
      <c r="CA534" s="246">
        <f t="shared" si="1401"/>
        <v>80.109616771962408</v>
      </c>
      <c r="CB534" s="246">
        <f t="shared" si="1401"/>
        <v>40.939488619325523</v>
      </c>
      <c r="CC534" s="1073">
        <f t="shared" si="1401"/>
        <v>26.671806352836668</v>
      </c>
      <c r="CD534" s="246">
        <v>35.615137649871436</v>
      </c>
      <c r="CE534" s="246">
        <v>35.928676489138496</v>
      </c>
      <c r="CF534" s="246">
        <f t="shared" si="1335"/>
        <v>58.736196753340572</v>
      </c>
      <c r="CG534" s="246"/>
      <c r="CH534" s="246">
        <f t="shared" si="1336"/>
        <v>23.620400360812365</v>
      </c>
      <c r="CI534" s="246"/>
      <c r="CJ534" s="246"/>
      <c r="CK534" s="522">
        <f t="shared" si="1401"/>
        <v>23.405669082481012</v>
      </c>
      <c r="CL534" s="246">
        <f>CL478</f>
        <v>17.670318920424894</v>
      </c>
      <c r="CM534" s="246">
        <f t="shared" si="1401"/>
        <v>81.214855091844157</v>
      </c>
      <c r="CN534" s="246">
        <f t="shared" si="1401"/>
        <v>10.211639865891973</v>
      </c>
      <c r="CO534" s="1073">
        <f t="shared" si="1401"/>
        <v>5.1272058753207856</v>
      </c>
      <c r="CP534" s="246">
        <f t="shared" si="1337"/>
        <v>27.525937767192563</v>
      </c>
      <c r="CQ534" s="246"/>
      <c r="CR534" s="246">
        <f t="shared" si="1338"/>
        <v>30.81435453875023</v>
      </c>
      <c r="CS534" s="246"/>
      <c r="CT534" s="246"/>
      <c r="CU534" s="522">
        <f t="shared" si="1401"/>
        <v>0</v>
      </c>
      <c r="CV534" s="246">
        <f t="shared" si="1401"/>
        <v>20.523392385583424</v>
      </c>
      <c r="CW534" s="246">
        <f t="shared" ref="CW534:CX537" si="1403">CW478</f>
        <v>0</v>
      </c>
      <c r="CX534" s="1073">
        <f t="shared" si="1403"/>
        <v>0</v>
      </c>
      <c r="CY534" s="246">
        <f t="shared" si="1339"/>
        <v>5.130848096395856</v>
      </c>
      <c r="CZ534" s="246">
        <f t="shared" si="1340"/>
        <v>10.261696192791712</v>
      </c>
      <c r="DD534" s="988"/>
      <c r="DE534" s="870">
        <v>14.253356148976486</v>
      </c>
      <c r="DF534" s="870">
        <v>8.3105287592829349</v>
      </c>
      <c r="DG534" s="870">
        <v>8.3105287592829349</v>
      </c>
      <c r="DH534" s="870">
        <v>8.3783500988580073</v>
      </c>
      <c r="DI534" s="870">
        <v>8.1818158723920487</v>
      </c>
      <c r="DJ534" s="870">
        <v>10.947016113204821</v>
      </c>
      <c r="DK534" s="870">
        <v>8.0102333989811516</v>
      </c>
      <c r="DL534" s="1129">
        <v>8.1650999969885927</v>
      </c>
      <c r="DM534" s="870">
        <f t="shared" si="1341"/>
        <v>9.3196161434958729</v>
      </c>
      <c r="DN534" s="870"/>
      <c r="DO534" s="870">
        <f t="shared" si="1342"/>
        <v>2.2121320591209459</v>
      </c>
      <c r="DP534" s="870"/>
      <c r="DQ534" s="870"/>
      <c r="DR534" s="1015">
        <v>75.610890334755197</v>
      </c>
      <c r="DS534" s="870">
        <v>70.469106758973751</v>
      </c>
      <c r="DT534" s="870">
        <v>110.17520326569293</v>
      </c>
      <c r="DU534" s="870">
        <v>78.497005456995183</v>
      </c>
      <c r="DV534" s="870">
        <v>90.142410871121925</v>
      </c>
      <c r="DW534" s="870">
        <v>10.440319529469852</v>
      </c>
      <c r="DX534" s="1129">
        <v>12.466572128319799</v>
      </c>
      <c r="DY534" s="870">
        <f t="shared" si="1343"/>
        <v>63.971644049332653</v>
      </c>
      <c r="DZ534" s="870"/>
      <c r="EA534" s="870">
        <f t="shared" si="1344"/>
        <v>38.137313877004296</v>
      </c>
      <c r="EB534" s="870"/>
      <c r="EC534" s="870"/>
      <c r="ED534" s="522">
        <f>ED478</f>
        <v>31.514570400858283</v>
      </c>
      <c r="EE534" s="870">
        <v>128.09106716262571</v>
      </c>
      <c r="EF534" s="870">
        <v>154.70835543440919</v>
      </c>
      <c r="EG534" s="870">
        <v>91.071220417285801</v>
      </c>
      <c r="EH534" s="870">
        <v>247.42456462247731</v>
      </c>
      <c r="EI534" s="870">
        <v>46.353057764713803</v>
      </c>
      <c r="EJ534" s="870">
        <v>17.928287463941274</v>
      </c>
      <c r="EK534" s="870">
        <v>112.75047144738544</v>
      </c>
      <c r="EL534" s="1129">
        <v>164.28854187040798</v>
      </c>
      <c r="EM534" s="1280">
        <f t="shared" si="1345"/>
        <v>120.32694577290582</v>
      </c>
      <c r="EN534" s="1280">
        <f t="shared" si="1346"/>
        <v>71.912358683281596</v>
      </c>
      <c r="ER534" s="1262"/>
      <c r="ES534" s="522">
        <f t="shared" ref="ES534:EU537" si="1404">ES478</f>
        <v>2.7633051392562336</v>
      </c>
      <c r="ET534" s="246">
        <f t="shared" si="1404"/>
        <v>2.6821417608850502</v>
      </c>
      <c r="EU534" s="246">
        <f t="shared" si="1404"/>
        <v>0</v>
      </c>
      <c r="EV534" s="246"/>
      <c r="EW534" s="1149"/>
      <c r="EX534" s="66" t="s">
        <v>1264</v>
      </c>
      <c r="EY534" s="252">
        <f>IF(EY478&lt;$FB$521,0,EY478)</f>
        <v>4.0415445023582221E-2</v>
      </c>
      <c r="EZ534" s="252">
        <f t="shared" ref="EZ534:FO534" si="1405">IF(EZ478&lt;$FB$521,0,EZ478)</f>
        <v>5.0997620354725638E-2</v>
      </c>
      <c r="FA534" s="252">
        <f t="shared" si="1405"/>
        <v>4.2077150058900663E-2</v>
      </c>
      <c r="FB534" s="252">
        <f t="shared" si="1405"/>
        <v>6.4651903133672403E-2</v>
      </c>
      <c r="FC534" s="252">
        <f t="shared" si="1405"/>
        <v>3.4132699606879001E-2</v>
      </c>
      <c r="FD534" s="252">
        <f t="shared" si="1405"/>
        <v>5.6123228996235404E-2</v>
      </c>
      <c r="FE534" s="252">
        <f t="shared" si="1405"/>
        <v>0</v>
      </c>
      <c r="FF534" s="252">
        <f t="shared" si="1405"/>
        <v>8.4572549434734731E-2</v>
      </c>
      <c r="FG534" s="252">
        <f t="shared" si="1405"/>
        <v>6.5975042726861124E-2</v>
      </c>
      <c r="FH534" s="252">
        <f t="shared" si="1405"/>
        <v>5.0691764543865626E-2</v>
      </c>
      <c r="FI534" s="252">
        <f t="shared" si="1405"/>
        <v>3.3779546568861556E-2</v>
      </c>
      <c r="FJ534" s="252">
        <f t="shared" si="1405"/>
        <v>4.9934524223162483E-2</v>
      </c>
      <c r="FK534" s="252">
        <f t="shared" si="1405"/>
        <v>4.7177644888397208E-2</v>
      </c>
      <c r="FL534" s="252">
        <f t="shared" si="1405"/>
        <v>3.7304974271178737E-2</v>
      </c>
      <c r="FM534" s="252">
        <f t="shared" si="1405"/>
        <v>4.7849077347762427E-2</v>
      </c>
      <c r="FN534" s="252">
        <f t="shared" si="1405"/>
        <v>4.7104382460235752E-2</v>
      </c>
      <c r="FO534" s="252">
        <f t="shared" si="1405"/>
        <v>4.8312747729838242E-2</v>
      </c>
      <c r="FP534" s="868">
        <v>0</v>
      </c>
      <c r="FQ534" s="1531">
        <v>0.11431251897097838</v>
      </c>
      <c r="FR534" s="1501">
        <f>IF(FR478&lt;$FB$521,0,FR478)</f>
        <v>5.0428688994937201E-2</v>
      </c>
      <c r="FS534" s="1501">
        <f t="shared" ref="FS534:GL534" si="1406">IF(FS484&lt;$FB$521,0,FS484)</f>
        <v>0.16429557479765916</v>
      </c>
      <c r="FT534" s="1501">
        <f t="shared" si="1406"/>
        <v>0.18177663186625209</v>
      </c>
      <c r="FU534" s="1501">
        <f t="shared" si="1406"/>
        <v>0.20881780547928142</v>
      </c>
      <c r="FV534" s="1501">
        <f t="shared" si="1406"/>
        <v>0</v>
      </c>
      <c r="FW534" s="1501">
        <f t="shared" si="1406"/>
        <v>5.0525557796366076E-2</v>
      </c>
      <c r="FX534" s="1501">
        <f t="shared" si="1406"/>
        <v>0.39612621415961685</v>
      </c>
      <c r="FY534" s="1501">
        <f t="shared" si="1406"/>
        <v>7.0569340361889152E-2</v>
      </c>
      <c r="FZ534" s="1501">
        <f t="shared" si="1406"/>
        <v>0.31102051348944082</v>
      </c>
      <c r="GA534" s="1501">
        <f t="shared" si="1406"/>
        <v>3.5966436333064115E-2</v>
      </c>
      <c r="GB534" s="1501">
        <f t="shared" si="1406"/>
        <v>0.16850629422495431</v>
      </c>
      <c r="GC534" s="1501">
        <f t="shared" si="1406"/>
        <v>1.5676914882949182</v>
      </c>
      <c r="GD534" s="1501">
        <f t="shared" si="1406"/>
        <v>1.2482098263176022</v>
      </c>
      <c r="GE534" s="1501">
        <f t="shared" si="1406"/>
        <v>0.6252780281258008</v>
      </c>
      <c r="GF534" s="1501">
        <f t="shared" si="1406"/>
        <v>0.19469444180008494</v>
      </c>
      <c r="GG534" s="1501">
        <f t="shared" si="1406"/>
        <v>0.55994977089241638</v>
      </c>
      <c r="GH534" s="1501">
        <f t="shared" si="1406"/>
        <v>0.33157304480863431</v>
      </c>
      <c r="GI534" s="1501">
        <f t="shared" si="1406"/>
        <v>0.32132875897704322</v>
      </c>
      <c r="GJ534" s="1501">
        <f t="shared" si="1406"/>
        <v>3.8152455202901829E-2</v>
      </c>
      <c r="GK534" s="1501">
        <f t="shared" si="1406"/>
        <v>3.4576727141873216E-2</v>
      </c>
      <c r="GL534" s="1501">
        <f t="shared" si="1406"/>
        <v>3.4291114607112039E-2</v>
      </c>
      <c r="GM534" s="1504">
        <f t="shared" ref="GM534:HI534" si="1407">IF(GM484&lt;$FB$521,0,GM484)</f>
        <v>8.401556016192803E-2</v>
      </c>
      <c r="GN534" s="1504">
        <f t="shared" si="1407"/>
        <v>0.2430313699426539</v>
      </c>
      <c r="GO534" s="1504">
        <f t="shared" si="1407"/>
        <v>8.5963028232417901E-2</v>
      </c>
      <c r="GP534" s="1504">
        <f t="shared" si="1407"/>
        <v>0.28027329120982841</v>
      </c>
      <c r="GQ534" s="1504">
        <f t="shared" si="1407"/>
        <v>0.27723428966305419</v>
      </c>
      <c r="GR534" s="1504">
        <f t="shared" si="1407"/>
        <v>0.19387795426926183</v>
      </c>
      <c r="GS534" s="1504">
        <f t="shared" si="1407"/>
        <v>0.43400574320691587</v>
      </c>
      <c r="GT534" s="1504">
        <f t="shared" si="1407"/>
        <v>0.12044714960868833</v>
      </c>
      <c r="GU534" s="1504">
        <f t="shared" si="1407"/>
        <v>0.32522233016262042</v>
      </c>
      <c r="GV534" s="1504">
        <f t="shared" si="1407"/>
        <v>0.31189657318916131</v>
      </c>
      <c r="GW534" s="1504">
        <f t="shared" si="1407"/>
        <v>0.12965781016705552</v>
      </c>
      <c r="GX534" s="1504">
        <f t="shared" si="1407"/>
        <v>0.20450400076169867</v>
      </c>
      <c r="GY534" s="1504">
        <f t="shared" si="1407"/>
        <v>0.40650491292094348</v>
      </c>
      <c r="GZ534" s="1504" t="e">
        <f t="shared" si="1407"/>
        <v>#DIV/0!</v>
      </c>
      <c r="HA534" s="1504">
        <f t="shared" si="1407"/>
        <v>0.19428762836949698</v>
      </c>
      <c r="HB534" s="1504">
        <f t="shared" si="1407"/>
        <v>0.12434212269211073</v>
      </c>
      <c r="HC534" s="1504">
        <f t="shared" si="1407"/>
        <v>0.15781485244876073</v>
      </c>
      <c r="HD534" s="1504">
        <f t="shared" si="1407"/>
        <v>0.21997818220966331</v>
      </c>
      <c r="HE534" s="1504">
        <f t="shared" si="1407"/>
        <v>7.913551538783431E-2</v>
      </c>
      <c r="HF534" s="1504">
        <f t="shared" si="1407"/>
        <v>3.64827646963286E-2</v>
      </c>
      <c r="HG534" s="1504" t="e">
        <f t="shared" si="1407"/>
        <v>#DIV/0!</v>
      </c>
      <c r="HH534" s="1504" t="e">
        <f t="shared" si="1407"/>
        <v>#DIV/0!</v>
      </c>
      <c r="HI534" s="1504">
        <f t="shared" si="1407"/>
        <v>0.19077227355393972</v>
      </c>
    </row>
    <row r="535" spans="1:217" s="66" customFormat="1" x14ac:dyDescent="0.25">
      <c r="A535" s="66" t="s">
        <v>700</v>
      </c>
      <c r="B535" s="580"/>
      <c r="C535" s="940">
        <f t="shared" ref="C535:M535" si="1408">C479</f>
        <v>150.14062751526947</v>
      </c>
      <c r="D535" s="246">
        <f t="shared" si="1408"/>
        <v>17.793258083729551</v>
      </c>
      <c r="E535" s="246">
        <f t="shared" si="1408"/>
        <v>34.051112375099329</v>
      </c>
      <c r="F535" s="246">
        <f t="shared" si="1408"/>
        <v>26.043798670598285</v>
      </c>
      <c r="G535" s="246">
        <f t="shared" si="1408"/>
        <v>4.2267695821083393</v>
      </c>
      <c r="H535" s="246">
        <f t="shared" si="1408"/>
        <v>3.9813325803885107</v>
      </c>
      <c r="I535" s="246">
        <f t="shared" si="1408"/>
        <v>0</v>
      </c>
      <c r="J535" s="246">
        <f t="shared" si="1408"/>
        <v>5.8539360715025843</v>
      </c>
      <c r="K535" s="246">
        <f t="shared" si="1408"/>
        <v>7.6490133662804158</v>
      </c>
      <c r="L535" s="246">
        <f t="shared" si="1408"/>
        <v>6.8544700530497771</v>
      </c>
      <c r="M535" s="246">
        <f t="shared" si="1408"/>
        <v>15.060761529109147</v>
      </c>
      <c r="N535" s="246">
        <f t="shared" ref="N535:CV535" si="1409">N479</f>
        <v>32.350737388412078</v>
      </c>
      <c r="O535" s="246">
        <f t="shared" si="1409"/>
        <v>48.151791894935613</v>
      </c>
      <c r="P535" s="246">
        <f t="shared" si="1409"/>
        <v>12.20720639942509</v>
      </c>
      <c r="Q535" s="246">
        <f t="shared" si="1409"/>
        <v>9.0199948619857349</v>
      </c>
      <c r="R535" s="246">
        <f t="shared" si="1409"/>
        <v>5.7810155600082416</v>
      </c>
      <c r="S535" s="246">
        <f t="shared" si="1409"/>
        <v>6.5178736815371474</v>
      </c>
      <c r="T535" s="1073">
        <f t="shared" si="1409"/>
        <v>9.5843950920201202</v>
      </c>
      <c r="U535" s="246">
        <v>79.34392755128836</v>
      </c>
      <c r="V535" s="246">
        <v>65.548171378643232</v>
      </c>
      <c r="W535" s="246">
        <v>77.710290771022443</v>
      </c>
      <c r="X535" s="246">
        <v>11.935156341551224</v>
      </c>
      <c r="Y535" s="246">
        <v>17.308641777257318</v>
      </c>
      <c r="Z535" s="1279">
        <f t="shared" si="1352"/>
        <v>21.959338594747749</v>
      </c>
      <c r="AA535" s="1279">
        <f t="shared" si="1353"/>
        <v>7.8013314748468456</v>
      </c>
      <c r="AB535" s="1279">
        <f t="shared" si="1354"/>
        <v>17.334222050929146</v>
      </c>
      <c r="AC535" s="1279">
        <f t="shared" si="1327"/>
        <v>34.45401676889152</v>
      </c>
      <c r="AD535" s="1279"/>
      <c r="AE535" s="1279">
        <f t="shared" si="1328"/>
        <v>3.0469563236826631</v>
      </c>
      <c r="AF535" s="1279">
        <f t="shared" si="1329"/>
        <v>15.053852948276941</v>
      </c>
      <c r="AG535" s="1279"/>
      <c r="AH535" s="1279"/>
      <c r="AI535" s="940">
        <f t="shared" si="1409"/>
        <v>5.1177549063303989</v>
      </c>
      <c r="AJ535" s="869">
        <f t="shared" si="1409"/>
        <v>0</v>
      </c>
      <c r="AK535" s="869">
        <f t="shared" si="1409"/>
        <v>0</v>
      </c>
      <c r="AL535" s="869">
        <f t="shared" si="1409"/>
        <v>0</v>
      </c>
      <c r="AM535" s="869">
        <f t="shared" si="1409"/>
        <v>0</v>
      </c>
      <c r="AN535" s="1099">
        <f t="shared" si="1409"/>
        <v>0</v>
      </c>
      <c r="AO535" s="869">
        <f t="shared" si="1330"/>
        <v>0.85295915105506648</v>
      </c>
      <c r="AP535" s="869"/>
      <c r="AQ535" s="869">
        <f t="shared" si="1321"/>
        <v>2.0893146915224325</v>
      </c>
      <c r="AR535" s="869"/>
      <c r="AS535" s="869"/>
      <c r="AT535" s="522">
        <f t="shared" si="1409"/>
        <v>102.2433444730455</v>
      </c>
      <c r="AU535" s="246">
        <f t="shared" si="1409"/>
        <v>132.51503868751533</v>
      </c>
      <c r="AV535" s="246">
        <f t="shared" si="1409"/>
        <v>14.078130315978973</v>
      </c>
      <c r="AW535" s="246">
        <f t="shared" si="1409"/>
        <v>16.002329344024535</v>
      </c>
      <c r="AX535" s="246">
        <f t="shared" si="1409"/>
        <v>22.166880162466871</v>
      </c>
      <c r="AY535" s="246">
        <f t="shared" si="1409"/>
        <v>19.195733646159798</v>
      </c>
      <c r="AZ535" s="246">
        <f t="shared" si="1409"/>
        <v>17.603240583756115</v>
      </c>
      <c r="BA535" s="246">
        <f t="shared" si="1409"/>
        <v>40.747846889298017</v>
      </c>
      <c r="BB535" s="1073">
        <f t="shared" si="1409"/>
        <v>16.034538238845371</v>
      </c>
      <c r="BC535" s="246">
        <f t="shared" si="1331"/>
        <v>42.287453593454501</v>
      </c>
      <c r="BD535" s="246"/>
      <c r="BE535" s="246">
        <f t="shared" si="1332"/>
        <v>43.962144184366835</v>
      </c>
      <c r="BF535" s="246"/>
      <c r="BG535" s="246"/>
      <c r="BH535" s="522">
        <f t="shared" si="1409"/>
        <v>8.6451417133411326</v>
      </c>
      <c r="BI535" s="246">
        <f t="shared" si="1409"/>
        <v>31.040245849478165</v>
      </c>
      <c r="BJ535" s="246">
        <f t="shared" si="1409"/>
        <v>11.409210677132346</v>
      </c>
      <c r="BK535" s="246">
        <f t="shared" si="1409"/>
        <v>26.334824983724573</v>
      </c>
      <c r="BL535" s="246">
        <f t="shared" si="1409"/>
        <v>20.725570806492254</v>
      </c>
      <c r="BM535" s="246">
        <f t="shared" si="1402"/>
        <v>34.191588837037116</v>
      </c>
      <c r="BN535" s="1230">
        <f t="shared" si="1402"/>
        <v>49.140548188393801</v>
      </c>
      <c r="BO535" s="870">
        <v>9.5631997177614245</v>
      </c>
      <c r="BP535" s="870">
        <v>12.31811876670543</v>
      </c>
      <c r="BQ535" s="870">
        <v>15.544108547966248</v>
      </c>
      <c r="BR535" s="870">
        <v>12.019156612326071</v>
      </c>
      <c r="BS535" s="1183">
        <v>13.107350601690104</v>
      </c>
      <c r="BT535" s="870">
        <f t="shared" si="1333"/>
        <v>21.438274118010781</v>
      </c>
      <c r="BU535" s="870"/>
      <c r="BV535" s="870">
        <f t="shared" si="1334"/>
        <v>13.093925385532312</v>
      </c>
      <c r="BW535" s="870"/>
      <c r="BX535" s="870"/>
      <c r="BY535" s="940">
        <f t="shared" si="1409"/>
        <v>36.357053198307632</v>
      </c>
      <c r="BZ535" s="246">
        <f t="shared" si="1409"/>
        <v>35.060452579641279</v>
      </c>
      <c r="CA535" s="246">
        <f t="shared" si="1409"/>
        <v>70.16254941613046</v>
      </c>
      <c r="CB535" s="246">
        <f t="shared" si="1409"/>
        <v>20.410221564697746</v>
      </c>
      <c r="CC535" s="1073">
        <f t="shared" si="1409"/>
        <v>12.647354149715659</v>
      </c>
      <c r="CD535" s="246">
        <v>32.845489256542194</v>
      </c>
      <c r="CE535" s="246">
        <v>38.512138294898264</v>
      </c>
      <c r="CF535" s="246">
        <f t="shared" si="1335"/>
        <v>34.927526181698553</v>
      </c>
      <c r="CG535" s="246"/>
      <c r="CH535" s="246">
        <f t="shared" si="1336"/>
        <v>22.083513524612595</v>
      </c>
      <c r="CI535" s="246"/>
      <c r="CJ535" s="246"/>
      <c r="CK535" s="522">
        <f t="shared" si="1409"/>
        <v>65.629180577445254</v>
      </c>
      <c r="CL535" s="246">
        <f>CL479</f>
        <v>18.757109850234997</v>
      </c>
      <c r="CM535" s="246">
        <f t="shared" si="1409"/>
        <v>186.01136608394424</v>
      </c>
      <c r="CN535" s="246">
        <f t="shared" si="1409"/>
        <v>15.868233602903576</v>
      </c>
      <c r="CO535" s="1073">
        <f t="shared" si="1409"/>
        <v>6.0039117338205497</v>
      </c>
      <c r="CP535" s="246">
        <f t="shared" si="1337"/>
        <v>58.453960369669723</v>
      </c>
      <c r="CQ535" s="246"/>
      <c r="CR535" s="246">
        <f t="shared" si="1338"/>
        <v>74.937919648374702</v>
      </c>
      <c r="CS535" s="246"/>
      <c r="CT535" s="246"/>
      <c r="CU535" s="522">
        <f t="shared" si="1409"/>
        <v>0</v>
      </c>
      <c r="CV535" s="246">
        <f t="shared" si="1409"/>
        <v>0</v>
      </c>
      <c r="CW535" s="246">
        <f t="shared" si="1403"/>
        <v>0</v>
      </c>
      <c r="CX535" s="1073">
        <f t="shared" si="1403"/>
        <v>0</v>
      </c>
      <c r="CY535" s="246">
        <f t="shared" si="1339"/>
        <v>0</v>
      </c>
      <c r="CZ535" s="246">
        <f t="shared" si="1340"/>
        <v>0</v>
      </c>
      <c r="DD535" s="988"/>
      <c r="DE535" s="870">
        <v>10.27516191606979</v>
      </c>
      <c r="DF535" s="870">
        <v>8.2726253923206574</v>
      </c>
      <c r="DG535" s="870">
        <v>0</v>
      </c>
      <c r="DH535" s="870">
        <v>8.2241663733453745</v>
      </c>
      <c r="DI535" s="870">
        <v>8.3537319450341201</v>
      </c>
      <c r="DJ535" s="870">
        <v>8.6229818627448296</v>
      </c>
      <c r="DK535" s="870">
        <v>9.6923302045565407</v>
      </c>
      <c r="DL535" s="1129">
        <v>26.674182760551059</v>
      </c>
      <c r="DM535" s="870">
        <f t="shared" si="1341"/>
        <v>10.014397556827797</v>
      </c>
      <c r="DN535" s="870"/>
      <c r="DO535" s="870">
        <f t="shared" si="1342"/>
        <v>7.4540580775282006</v>
      </c>
      <c r="DP535" s="870"/>
      <c r="DQ535" s="870"/>
      <c r="DR535" s="1015">
        <v>61.332204675125247</v>
      </c>
      <c r="DS535" s="870">
        <v>44.468995069233301</v>
      </c>
      <c r="DT535" s="870">
        <v>75.60995450750238</v>
      </c>
      <c r="DU535" s="870">
        <v>58.588282065513575</v>
      </c>
      <c r="DV535" s="870">
        <v>69.049281029331681</v>
      </c>
      <c r="DW535" s="870">
        <v>10.016353511063635</v>
      </c>
      <c r="DX535" s="1129">
        <v>11.316288612316287</v>
      </c>
      <c r="DY535" s="870">
        <f t="shared" si="1343"/>
        <v>47.197337067155154</v>
      </c>
      <c r="DZ535" s="870"/>
      <c r="EA535" s="870">
        <f t="shared" si="1344"/>
        <v>26.744630057460661</v>
      </c>
      <c r="EB535" s="870"/>
      <c r="EC535" s="870"/>
      <c r="ED535" s="522">
        <f>ED479</f>
        <v>22.009756268290413</v>
      </c>
      <c r="EE535" s="870">
        <v>72.650503912520179</v>
      </c>
      <c r="EF535" s="870">
        <v>90.290811178954471</v>
      </c>
      <c r="EG535" s="870">
        <v>53.770002344293019</v>
      </c>
      <c r="EH535" s="870">
        <v>207.80033028632769</v>
      </c>
      <c r="EI535" s="870">
        <v>28.207002211196873</v>
      </c>
      <c r="EJ535" s="870">
        <v>13.963066210134853</v>
      </c>
      <c r="EK535" s="870">
        <v>83.245117665859581</v>
      </c>
      <c r="EL535" s="1129">
        <v>97.836118190037951</v>
      </c>
      <c r="EM535" s="1280">
        <f t="shared" si="1345"/>
        <v>80.970368999915578</v>
      </c>
      <c r="EN535" s="1280">
        <f t="shared" si="1346"/>
        <v>59.215549722877356</v>
      </c>
      <c r="ER535" s="1262"/>
      <c r="ES535" s="522">
        <f t="shared" si="1404"/>
        <v>2.7134160065373822</v>
      </c>
      <c r="ET535" s="246">
        <f t="shared" si="1404"/>
        <v>0</v>
      </c>
      <c r="EU535" s="246">
        <f t="shared" si="1404"/>
        <v>0</v>
      </c>
      <c r="EV535" s="246"/>
      <c r="EW535" s="1149"/>
      <c r="EX535" s="66" t="s">
        <v>700</v>
      </c>
      <c r="EY535" s="252">
        <f>IF(EY479&lt;$FB$521,0,EY479)</f>
        <v>0</v>
      </c>
      <c r="EZ535" s="252">
        <f t="shared" ref="EZ535:FO535" si="1410">IF(EZ479&lt;$FB$521,0,EZ479)</f>
        <v>0</v>
      </c>
      <c r="FA535" s="252">
        <f t="shared" si="1410"/>
        <v>0</v>
      </c>
      <c r="FB535" s="252">
        <f t="shared" si="1410"/>
        <v>0</v>
      </c>
      <c r="FC535" s="252">
        <f t="shared" si="1410"/>
        <v>0</v>
      </c>
      <c r="FD535" s="252">
        <f t="shared" si="1410"/>
        <v>0</v>
      </c>
      <c r="FE535" s="252">
        <f t="shared" si="1410"/>
        <v>0</v>
      </c>
      <c r="FF535" s="252">
        <f t="shared" si="1410"/>
        <v>0</v>
      </c>
      <c r="FG535" s="252">
        <f t="shared" si="1410"/>
        <v>0</v>
      </c>
      <c r="FH535" s="252">
        <f t="shared" si="1410"/>
        <v>0</v>
      </c>
      <c r="FI535" s="252">
        <f t="shared" si="1410"/>
        <v>0</v>
      </c>
      <c r="FJ535" s="252">
        <f t="shared" si="1410"/>
        <v>0</v>
      </c>
      <c r="FK535" s="252">
        <f t="shared" si="1410"/>
        <v>0</v>
      </c>
      <c r="FL535" s="252">
        <f t="shared" si="1410"/>
        <v>0</v>
      </c>
      <c r="FM535" s="252">
        <f t="shared" si="1410"/>
        <v>0</v>
      </c>
      <c r="FN535" s="252">
        <f t="shared" si="1410"/>
        <v>0</v>
      </c>
      <c r="FO535" s="252">
        <f t="shared" si="1410"/>
        <v>0</v>
      </c>
      <c r="FP535" s="868">
        <v>0</v>
      </c>
      <c r="FQ535" s="1531">
        <v>7.4092571791632852E-2</v>
      </c>
      <c r="FR535" s="1501">
        <f>IF(FR479&lt;$FB$521,0,FR479)</f>
        <v>0</v>
      </c>
      <c r="FS535" s="1501">
        <f t="shared" ref="FS535:GL535" si="1411">IF(FS479&lt;$FB$521,0,FS479)</f>
        <v>0</v>
      </c>
      <c r="FT535" s="1501">
        <f t="shared" si="1411"/>
        <v>0</v>
      </c>
      <c r="FU535" s="1501">
        <f t="shared" si="1411"/>
        <v>0</v>
      </c>
      <c r="FV535" s="1501">
        <f t="shared" si="1411"/>
        <v>0</v>
      </c>
      <c r="FW535" s="1501">
        <f t="shared" si="1411"/>
        <v>0</v>
      </c>
      <c r="FX535" s="1501">
        <f t="shared" si="1411"/>
        <v>0</v>
      </c>
      <c r="FY535" s="1501">
        <f t="shared" si="1411"/>
        <v>0</v>
      </c>
      <c r="FZ535" s="1501">
        <f t="shared" si="1411"/>
        <v>0</v>
      </c>
      <c r="GA535" s="1501">
        <f t="shared" si="1411"/>
        <v>0</v>
      </c>
      <c r="GB535" s="1501">
        <f t="shared" si="1411"/>
        <v>0</v>
      </c>
      <c r="GC535" s="1501">
        <f t="shared" si="1411"/>
        <v>0</v>
      </c>
      <c r="GD535" s="1501">
        <f t="shared" si="1411"/>
        <v>0</v>
      </c>
      <c r="GE535" s="1501">
        <f t="shared" si="1411"/>
        <v>0</v>
      </c>
      <c r="GF535" s="1501">
        <f t="shared" si="1411"/>
        <v>0</v>
      </c>
      <c r="GG535" s="1501">
        <f t="shared" si="1411"/>
        <v>0</v>
      </c>
      <c r="GH535" s="1501">
        <f t="shared" si="1411"/>
        <v>0</v>
      </c>
      <c r="GI535" s="1501">
        <f t="shared" si="1411"/>
        <v>0</v>
      </c>
      <c r="GJ535" s="1501">
        <f t="shared" si="1411"/>
        <v>0</v>
      </c>
      <c r="GK535" s="1501">
        <f t="shared" si="1411"/>
        <v>0</v>
      </c>
      <c r="GL535" s="1501">
        <f t="shared" si="1411"/>
        <v>0</v>
      </c>
      <c r="GM535" s="1504">
        <f t="shared" ref="GM535:HI535" si="1412">IF(GM479&lt;$FB$521,0,GM479)</f>
        <v>0</v>
      </c>
      <c r="GN535" s="1504">
        <f>IF(GN479&lt;$FB$521,0,GN479)</f>
        <v>0</v>
      </c>
      <c r="GO535" s="1504">
        <f t="shared" si="1412"/>
        <v>0</v>
      </c>
      <c r="GP535" s="1504">
        <f t="shared" si="1412"/>
        <v>0</v>
      </c>
      <c r="GQ535" s="1504">
        <f t="shared" si="1412"/>
        <v>1.5540225052971838E-2</v>
      </c>
      <c r="GR535" s="1504">
        <f t="shared" si="1412"/>
        <v>0</v>
      </c>
      <c r="GS535" s="1504">
        <f t="shared" si="1412"/>
        <v>0</v>
      </c>
      <c r="GT535" s="1504">
        <f t="shared" si="1412"/>
        <v>1.1361081621526539E-2</v>
      </c>
      <c r="GU535" s="1504">
        <f t="shared" si="1412"/>
        <v>1.1563640863551904E-2</v>
      </c>
      <c r="GV535" s="1504">
        <f t="shared" si="1412"/>
        <v>0</v>
      </c>
      <c r="GW535" s="1504">
        <f t="shared" si="1412"/>
        <v>0</v>
      </c>
      <c r="GX535" s="1504">
        <f t="shared" si="1412"/>
        <v>0</v>
      </c>
      <c r="GY535" s="1504">
        <f t="shared" si="1412"/>
        <v>0</v>
      </c>
      <c r="GZ535" s="1504" t="e">
        <f t="shared" si="1412"/>
        <v>#DIV/0!</v>
      </c>
      <c r="HA535" s="1504">
        <f t="shared" si="1412"/>
        <v>0</v>
      </c>
      <c r="HB535" s="1504">
        <f t="shared" si="1412"/>
        <v>0</v>
      </c>
      <c r="HC535" s="1504">
        <f t="shared" si="1412"/>
        <v>0</v>
      </c>
      <c r="HD535" s="1504">
        <f t="shared" si="1412"/>
        <v>0</v>
      </c>
      <c r="HE535" s="1504">
        <f t="shared" si="1412"/>
        <v>0</v>
      </c>
      <c r="HF535" s="1504">
        <f t="shared" si="1412"/>
        <v>0</v>
      </c>
      <c r="HG535" s="1504" t="e">
        <f t="shared" si="1412"/>
        <v>#DIV/0!</v>
      </c>
      <c r="HH535" s="1504" t="e">
        <f t="shared" si="1412"/>
        <v>#DIV/0!</v>
      </c>
      <c r="HI535" s="1504">
        <f t="shared" si="1412"/>
        <v>0</v>
      </c>
    </row>
    <row r="536" spans="1:217" s="66" customFormat="1" x14ac:dyDescent="0.25">
      <c r="A536" s="66" t="s">
        <v>701</v>
      </c>
      <c r="B536" s="580"/>
      <c r="C536" s="940">
        <f t="shared" ref="C536:M536" si="1413">C480</f>
        <v>22.384850783903985</v>
      </c>
      <c r="D536" s="246">
        <f t="shared" si="1413"/>
        <v>21.150313766149019</v>
      </c>
      <c r="E536" s="246">
        <f t="shared" si="1413"/>
        <v>90.760777662764141</v>
      </c>
      <c r="F536" s="246">
        <f t="shared" si="1413"/>
        <v>17.934088638940139</v>
      </c>
      <c r="G536" s="246">
        <f t="shared" si="1413"/>
        <v>2.9781571487355367</v>
      </c>
      <c r="H536" s="246">
        <f t="shared" si="1413"/>
        <v>35.387555863823266</v>
      </c>
      <c r="I536" s="246">
        <f t="shared" si="1413"/>
        <v>37.539007186740172</v>
      </c>
      <c r="J536" s="246">
        <f t="shared" si="1413"/>
        <v>31.515510846113635</v>
      </c>
      <c r="K536" s="246">
        <f t="shared" si="1413"/>
        <v>8.3771949676355675</v>
      </c>
      <c r="L536" s="246">
        <f t="shared" si="1413"/>
        <v>16.923690182727277</v>
      </c>
      <c r="M536" s="246">
        <f t="shared" si="1413"/>
        <v>36.064600024614158</v>
      </c>
      <c r="N536" s="246">
        <f t="shared" ref="N536:CV536" si="1414">N480</f>
        <v>8.2522211355279982</v>
      </c>
      <c r="O536" s="246">
        <f t="shared" si="1414"/>
        <v>8.897209427700437</v>
      </c>
      <c r="P536" s="246">
        <f t="shared" si="1414"/>
        <v>18.141371972679735</v>
      </c>
      <c r="Q536" s="246">
        <f t="shared" si="1414"/>
        <v>19.556543001552154</v>
      </c>
      <c r="R536" s="246">
        <f t="shared" si="1414"/>
        <v>15.829918969074564</v>
      </c>
      <c r="S536" s="246">
        <f t="shared" si="1414"/>
        <v>20.881700717136436</v>
      </c>
      <c r="T536" s="1073">
        <f t="shared" si="1414"/>
        <v>15.918304214012551</v>
      </c>
      <c r="U536" s="246">
        <v>55.817033302330216</v>
      </c>
      <c r="V536" s="246">
        <v>34.852550441467208</v>
      </c>
      <c r="W536" s="246">
        <v>29.458857630377111</v>
      </c>
      <c r="X536" s="246">
        <v>42.511738305207807</v>
      </c>
      <c r="Y536" s="246">
        <v>58.738175469376742</v>
      </c>
      <c r="Z536" s="1279">
        <f t="shared" si="1352"/>
        <v>23.805167583879484</v>
      </c>
      <c r="AA536" s="1279">
        <f t="shared" si="1353"/>
        <v>21.522172119245088</v>
      </c>
      <c r="AB536" s="1279">
        <f t="shared" si="1354"/>
        <v>17.942733682787257</v>
      </c>
      <c r="AC536" s="1279">
        <f t="shared" si="1327"/>
        <v>19.443535189079164</v>
      </c>
      <c r="AD536" s="1279"/>
      <c r="AE536" s="1279">
        <f t="shared" si="1328"/>
        <v>12.694735079386167</v>
      </c>
      <c r="AF536" s="1279">
        <f t="shared" si="1329"/>
        <v>8.6517813838212412</v>
      </c>
      <c r="AG536" s="1279"/>
      <c r="AH536" s="1279"/>
      <c r="AI536" s="940">
        <f t="shared" si="1414"/>
        <v>4.5657654786859023</v>
      </c>
      <c r="AJ536" s="869">
        <f t="shared" si="1414"/>
        <v>4.8644876248621705</v>
      </c>
      <c r="AK536" s="869">
        <f t="shared" si="1414"/>
        <v>3.6399514866442773</v>
      </c>
      <c r="AL536" s="869">
        <f t="shared" si="1414"/>
        <v>6.7286562948789248</v>
      </c>
      <c r="AM536" s="869">
        <f t="shared" si="1414"/>
        <v>7.0562345006511373</v>
      </c>
      <c r="AN536" s="1099">
        <f t="shared" si="1414"/>
        <v>5.4231857012418754</v>
      </c>
      <c r="AO536" s="869">
        <f t="shared" si="1330"/>
        <v>5.3797135144940471</v>
      </c>
      <c r="AP536" s="869"/>
      <c r="AQ536" s="869">
        <f t="shared" si="1321"/>
        <v>1.3104960975668072</v>
      </c>
      <c r="AR536" s="869"/>
      <c r="AS536" s="869"/>
      <c r="AT536" s="522">
        <f t="shared" si="1414"/>
        <v>17.324048729340785</v>
      </c>
      <c r="AU536" s="246">
        <f t="shared" si="1414"/>
        <v>12.658948710195162</v>
      </c>
      <c r="AV536" s="246">
        <f t="shared" si="1414"/>
        <v>5.4247675143404201</v>
      </c>
      <c r="AW536" s="246">
        <f t="shared" si="1414"/>
        <v>5.5076972702759912</v>
      </c>
      <c r="AX536" s="246">
        <f t="shared" si="1414"/>
        <v>8.0845944721764713</v>
      </c>
      <c r="AY536" s="246">
        <f t="shared" si="1414"/>
        <v>8.4642248838514274</v>
      </c>
      <c r="AZ536" s="246">
        <f t="shared" si="1414"/>
        <v>4.9091795887627017</v>
      </c>
      <c r="BA536" s="246">
        <f t="shared" si="1414"/>
        <v>16.58415140963179</v>
      </c>
      <c r="BB536" s="1073">
        <f t="shared" si="1414"/>
        <v>8.4063366960313264</v>
      </c>
      <c r="BC536" s="246">
        <f t="shared" si="1331"/>
        <v>9.7071054749562311</v>
      </c>
      <c r="BD536" s="246"/>
      <c r="BE536" s="246">
        <f t="shared" si="1332"/>
        <v>4.7287392325487065</v>
      </c>
      <c r="BF536" s="246"/>
      <c r="BG536" s="246"/>
      <c r="BH536" s="522">
        <f t="shared" si="1414"/>
        <v>9.9507209137826624</v>
      </c>
      <c r="BI536" s="246">
        <f t="shared" si="1414"/>
        <v>17.39890166922191</v>
      </c>
      <c r="BJ536" s="246">
        <f t="shared" si="1414"/>
        <v>19.641643380142234</v>
      </c>
      <c r="BK536" s="246">
        <f t="shared" si="1414"/>
        <v>13.354597345388205</v>
      </c>
      <c r="BL536" s="246">
        <f t="shared" si="1414"/>
        <v>19.424696611768073</v>
      </c>
      <c r="BM536" s="246">
        <f t="shared" si="1402"/>
        <v>8.3340493824033874</v>
      </c>
      <c r="BN536" s="1230">
        <f t="shared" si="1402"/>
        <v>32.391921302857369</v>
      </c>
      <c r="BO536" s="870">
        <v>16.026467735751286</v>
      </c>
      <c r="BP536" s="870">
        <v>36.814695107687527</v>
      </c>
      <c r="BQ536" s="870">
        <v>31.570708547792265</v>
      </c>
      <c r="BR536" s="870">
        <v>20.813580707525581</v>
      </c>
      <c r="BS536" s="1183">
        <v>17.064270814085887</v>
      </c>
      <c r="BT536" s="870">
        <f t="shared" si="1333"/>
        <v>21.754998617251061</v>
      </c>
      <c r="BU536" s="870"/>
      <c r="BV536" s="870">
        <f t="shared" si="1334"/>
        <v>9.6702567988007946</v>
      </c>
      <c r="BW536" s="870"/>
      <c r="BX536" s="870"/>
      <c r="BY536" s="940">
        <f t="shared" si="1414"/>
        <v>9.9633198434311012</v>
      </c>
      <c r="BZ536" s="246">
        <f t="shared" si="1414"/>
        <v>9.6032646216612214</v>
      </c>
      <c r="CA536" s="246">
        <f t="shared" si="1414"/>
        <v>10.967637171753836</v>
      </c>
      <c r="CB536" s="246">
        <f t="shared" si="1414"/>
        <v>7.1896361792278256</v>
      </c>
      <c r="CC536" s="1073">
        <f t="shared" si="1414"/>
        <v>8.6579602516254877</v>
      </c>
      <c r="CD536" s="246">
        <v>30.729675865965206</v>
      </c>
      <c r="CE536" s="246">
        <v>33.42836655755719</v>
      </c>
      <c r="CF536" s="246">
        <f t="shared" si="1335"/>
        <v>9.2763636135398961</v>
      </c>
      <c r="CG536" s="246"/>
      <c r="CH536" s="246">
        <f t="shared" si="1336"/>
        <v>1.4296882075078701</v>
      </c>
      <c r="CI536" s="246"/>
      <c r="CJ536" s="246"/>
      <c r="CK536" s="522">
        <f t="shared" si="1414"/>
        <v>15.42116611821772</v>
      </c>
      <c r="CL536" s="246">
        <f>CL480</f>
        <v>0</v>
      </c>
      <c r="CM536" s="246">
        <f t="shared" si="1414"/>
        <v>12.888029360994315</v>
      </c>
      <c r="CN536" s="246">
        <f t="shared" si="1414"/>
        <v>8.8675114422882668</v>
      </c>
      <c r="CO536" s="1073">
        <f t="shared" si="1414"/>
        <v>0</v>
      </c>
      <c r="CP536" s="246">
        <f t="shared" si="1337"/>
        <v>7.4353413843000613</v>
      </c>
      <c r="CQ536" s="246"/>
      <c r="CR536" s="246">
        <f t="shared" si="1338"/>
        <v>7.1785255611651424</v>
      </c>
      <c r="CS536" s="246"/>
      <c r="CT536" s="246"/>
      <c r="CU536" s="522">
        <f t="shared" si="1414"/>
        <v>0</v>
      </c>
      <c r="CV536" s="246">
        <f t="shared" si="1414"/>
        <v>0</v>
      </c>
      <c r="CW536" s="246">
        <f t="shared" si="1403"/>
        <v>0</v>
      </c>
      <c r="CX536" s="1073">
        <f t="shared" si="1403"/>
        <v>0</v>
      </c>
      <c r="CY536" s="246">
        <f t="shared" si="1339"/>
        <v>0</v>
      </c>
      <c r="CZ536" s="246">
        <f t="shared" si="1340"/>
        <v>0</v>
      </c>
      <c r="DD536" s="988"/>
      <c r="DE536" s="870">
        <v>26.013145233735269</v>
      </c>
      <c r="DF536" s="870">
        <v>13.718132438324446</v>
      </c>
      <c r="DG536" s="870">
        <v>12.150739820236277</v>
      </c>
      <c r="DH536" s="870">
        <v>12.369395043921882</v>
      </c>
      <c r="DI536" s="870">
        <v>13.165219600058704</v>
      </c>
      <c r="DJ536" s="870">
        <v>23.279512966432481</v>
      </c>
      <c r="DK536" s="870">
        <v>12.557186554977525</v>
      </c>
      <c r="DL536" s="1129">
        <v>16.65314981412271</v>
      </c>
      <c r="DM536" s="870">
        <f t="shared" si="1341"/>
        <v>16.238310183976161</v>
      </c>
      <c r="DN536" s="870"/>
      <c r="DO536" s="870">
        <f t="shared" si="1342"/>
        <v>5.429030660788726</v>
      </c>
      <c r="DP536" s="870"/>
      <c r="DQ536" s="870"/>
      <c r="DR536" s="1015">
        <v>86.165656978662611</v>
      </c>
      <c r="DS536" s="870">
        <v>30.279812293857177</v>
      </c>
      <c r="DT536" s="870">
        <v>79.664956045232955</v>
      </c>
      <c r="DU536" s="870">
        <v>45.065778967571099</v>
      </c>
      <c r="DV536" s="870">
        <v>55.581190272778045</v>
      </c>
      <c r="DW536" s="870">
        <v>14.927830052988808</v>
      </c>
      <c r="DX536" s="1129">
        <v>18.137173184528628</v>
      </c>
      <c r="DY536" s="870">
        <f t="shared" si="1343"/>
        <v>47.117485399374189</v>
      </c>
      <c r="DZ536" s="870"/>
      <c r="EA536" s="870">
        <f t="shared" si="1344"/>
        <v>28.341609550835972</v>
      </c>
      <c r="EB536" s="870"/>
      <c r="EC536" s="870"/>
      <c r="ED536" s="522">
        <f>ED480</f>
        <v>10.591021144065724</v>
      </c>
      <c r="EE536" s="870">
        <v>27.688946459920171</v>
      </c>
      <c r="EF536" s="870">
        <v>36.276565309735389</v>
      </c>
      <c r="EG536" s="870">
        <v>32.310297722737175</v>
      </c>
      <c r="EH536" s="870">
        <v>65.798538633068219</v>
      </c>
      <c r="EI536" s="870">
        <v>16.936760964266913</v>
      </c>
      <c r="EJ536" s="870">
        <v>14.642930947750848</v>
      </c>
      <c r="EK536" s="870">
        <v>48.533232879082334</v>
      </c>
      <c r="EL536" s="1129">
        <v>49.399834393462861</v>
      </c>
      <c r="EM536" s="1280">
        <f t="shared" si="1345"/>
        <v>36.448388413752987</v>
      </c>
      <c r="EN536" s="1280">
        <f t="shared" si="1346"/>
        <v>17.424438743700492</v>
      </c>
      <c r="ER536" s="1262"/>
      <c r="ES536" s="522">
        <f t="shared" si="1404"/>
        <v>3.0651820569817705</v>
      </c>
      <c r="ET536" s="246">
        <f t="shared" si="1404"/>
        <v>0</v>
      </c>
      <c r="EU536" s="246">
        <f t="shared" si="1404"/>
        <v>0</v>
      </c>
      <c r="EV536" s="246"/>
      <c r="EW536" s="1149"/>
      <c r="EX536" s="66" t="s">
        <v>701</v>
      </c>
      <c r="EY536" s="252">
        <f>IF(EY510&lt;$FB$521,0,EY510)</f>
        <v>2.6522244041873116E-2</v>
      </c>
      <c r="EZ536" s="252">
        <f t="shared" ref="EZ536:FO536" si="1415">IF(EZ510&lt;$FB$521,0,EZ510)</f>
        <v>2.2572623867998645E-2</v>
      </c>
      <c r="FA536" s="252">
        <f t="shared" si="1415"/>
        <v>2.5391131560273127E-2</v>
      </c>
      <c r="FB536" s="252">
        <f t="shared" si="1415"/>
        <v>2.6843747238777044E-2</v>
      </c>
      <c r="FC536" s="252">
        <f t="shared" si="1415"/>
        <v>2.9394691593150016E-2</v>
      </c>
      <c r="FD536" s="252">
        <f t="shared" si="1415"/>
        <v>4.9492309574585815E-2</v>
      </c>
      <c r="FE536" s="252">
        <f t="shared" si="1415"/>
        <v>0</v>
      </c>
      <c r="FF536" s="252">
        <f t="shared" si="1415"/>
        <v>6.6847068007589341E-2</v>
      </c>
      <c r="FG536" s="252">
        <f t="shared" si="1415"/>
        <v>5.5283573478225455E-2</v>
      </c>
      <c r="FH536" s="252">
        <f t="shared" si="1415"/>
        <v>4.1650138166611568E-2</v>
      </c>
      <c r="FI536" s="252">
        <f t="shared" si="1415"/>
        <v>2.4825306131616279E-2</v>
      </c>
      <c r="FJ536" s="252">
        <f t="shared" si="1415"/>
        <v>3.1744736601174134E-2</v>
      </c>
      <c r="FK536" s="252">
        <f t="shared" si="1415"/>
        <v>2.6072237420676082E-2</v>
      </c>
      <c r="FL536" s="252">
        <f t="shared" si="1415"/>
        <v>2.072357005228978E-2</v>
      </c>
      <c r="FM536" s="252">
        <f t="shared" si="1415"/>
        <v>3.4280675110782664E-2</v>
      </c>
      <c r="FN536" s="252">
        <f t="shared" si="1415"/>
        <v>2.8853615675135971E-2</v>
      </c>
      <c r="FO536" s="252">
        <f t="shared" si="1415"/>
        <v>2.9642862365692958E-2</v>
      </c>
      <c r="FP536" s="868">
        <v>0</v>
      </c>
      <c r="FQ536" s="1531">
        <v>0.29230961222250873</v>
      </c>
      <c r="FR536" s="1501">
        <f>IF(FR510&lt;$FB$521,0,FR510)</f>
        <v>7.4762477321311874E-2</v>
      </c>
      <c r="FS536" s="1501">
        <f t="shared" ref="FS536:GL536" si="1416">IF(FS480&lt;$FB$521,0,FS480)</f>
        <v>0.11791739171137346</v>
      </c>
      <c r="FT536" s="1501">
        <f t="shared" si="1416"/>
        <v>4.9326806720467943E-2</v>
      </c>
      <c r="FU536" s="1501">
        <f t="shared" si="1416"/>
        <v>0.18528656284829739</v>
      </c>
      <c r="FV536" s="1501"/>
      <c r="FW536" s="1501">
        <f t="shared" si="1416"/>
        <v>1.9980486386054312E-2</v>
      </c>
      <c r="FX536" s="1501">
        <f t="shared" si="1416"/>
        <v>0.38352742999159128</v>
      </c>
      <c r="FY536" s="1501">
        <f t="shared" si="1416"/>
        <v>5.2377775876403923E-2</v>
      </c>
      <c r="FZ536" s="1501">
        <f t="shared" si="1416"/>
        <v>0.21867511217376279</v>
      </c>
      <c r="GA536" s="1501">
        <f t="shared" si="1416"/>
        <v>3.8468874705891984E-2</v>
      </c>
      <c r="GB536" s="1501">
        <f t="shared" si="1416"/>
        <v>0.16065000067349791</v>
      </c>
      <c r="GC536" s="1501">
        <f t="shared" si="1416"/>
        <v>0.93724808523116754</v>
      </c>
      <c r="GD536" s="1501">
        <f t="shared" si="1416"/>
        <v>0.52363448166863302</v>
      </c>
      <c r="GE536" s="1501">
        <f t="shared" si="1416"/>
        <v>0.29708719283851936</v>
      </c>
      <c r="GF536" s="1501">
        <f t="shared" si="1416"/>
        <v>0.12023519141310503</v>
      </c>
      <c r="GG536" s="1501">
        <f t="shared" si="1416"/>
        <v>0.26312074761525406</v>
      </c>
      <c r="GH536" s="1501">
        <f t="shared" si="1416"/>
        <v>9.0775863938367674E-2</v>
      </c>
      <c r="GI536" s="1501">
        <f t="shared" si="1416"/>
        <v>0.38689410673948843</v>
      </c>
      <c r="GJ536" s="1501">
        <f t="shared" si="1416"/>
        <v>3.9391622405741872E-2</v>
      </c>
      <c r="GK536" s="1501">
        <f t="shared" si="1416"/>
        <v>2.9777444467168013E-2</v>
      </c>
      <c r="GL536" s="1501">
        <f t="shared" si="1416"/>
        <v>4.1533114066451632E-2</v>
      </c>
      <c r="GM536" s="1504">
        <f t="shared" ref="GM536:HI536" si="1417">IF(GM480&lt;$FB$521,0,GM480)</f>
        <v>0</v>
      </c>
      <c r="GN536" s="1504">
        <f t="shared" si="1417"/>
        <v>0</v>
      </c>
      <c r="GO536" s="1504">
        <f t="shared" si="1417"/>
        <v>0</v>
      </c>
      <c r="GP536" s="1504">
        <f t="shared" si="1417"/>
        <v>0</v>
      </c>
      <c r="GQ536" s="1504">
        <f t="shared" si="1417"/>
        <v>0</v>
      </c>
      <c r="GR536" s="1504">
        <f t="shared" si="1417"/>
        <v>0</v>
      </c>
      <c r="GS536" s="1504">
        <f t="shared" si="1417"/>
        <v>0</v>
      </c>
      <c r="GT536" s="1504">
        <f t="shared" si="1417"/>
        <v>0</v>
      </c>
      <c r="GU536" s="1504">
        <f t="shared" si="1417"/>
        <v>0</v>
      </c>
      <c r="GV536" s="1504">
        <f t="shared" si="1417"/>
        <v>0</v>
      </c>
      <c r="GW536" s="1504">
        <f t="shared" si="1417"/>
        <v>0</v>
      </c>
      <c r="GX536" s="1504">
        <f t="shared" si="1417"/>
        <v>0</v>
      </c>
      <c r="GY536" s="1504">
        <f t="shared" si="1417"/>
        <v>0</v>
      </c>
      <c r="GZ536" s="1504" t="e">
        <f t="shared" si="1417"/>
        <v>#DIV/0!</v>
      </c>
      <c r="HA536" s="1504">
        <f t="shared" si="1417"/>
        <v>0</v>
      </c>
      <c r="HB536" s="1504">
        <f t="shared" si="1417"/>
        <v>0</v>
      </c>
      <c r="HC536" s="1504">
        <f t="shared" si="1417"/>
        <v>0</v>
      </c>
      <c r="HD536" s="1504">
        <f t="shared" si="1417"/>
        <v>0</v>
      </c>
      <c r="HE536" s="1504">
        <f t="shared" si="1417"/>
        <v>0</v>
      </c>
      <c r="HF536" s="1504">
        <f t="shared" si="1417"/>
        <v>0</v>
      </c>
      <c r="HG536" s="1504" t="e">
        <f t="shared" si="1417"/>
        <v>#DIV/0!</v>
      </c>
      <c r="HH536" s="1504" t="e">
        <f t="shared" si="1417"/>
        <v>#DIV/0!</v>
      </c>
      <c r="HI536" s="1504">
        <f t="shared" si="1417"/>
        <v>0</v>
      </c>
    </row>
    <row r="537" spans="1:217" s="66" customFormat="1" x14ac:dyDescent="0.25">
      <c r="A537" s="66" t="s">
        <v>702</v>
      </c>
      <c r="B537" s="580"/>
      <c r="C537" s="940">
        <f t="shared" ref="C537:M537" si="1418">C481</f>
        <v>23.366894786169183</v>
      </c>
      <c r="D537" s="246">
        <f t="shared" si="1418"/>
        <v>10.551923220878274</v>
      </c>
      <c r="E537" s="246">
        <f t="shared" si="1418"/>
        <v>38.812702214262977</v>
      </c>
      <c r="F537" s="246">
        <f t="shared" si="1418"/>
        <v>10.453303488055019</v>
      </c>
      <c r="G537" s="246">
        <f t="shared" si="1418"/>
        <v>2.6256539078955492</v>
      </c>
      <c r="H537" s="246">
        <f t="shared" si="1418"/>
        <v>4.5358529540150263</v>
      </c>
      <c r="I537" s="246">
        <f t="shared" si="1418"/>
        <v>6.2354555614370692</v>
      </c>
      <c r="J537" s="246">
        <f t="shared" si="1418"/>
        <v>6.2664803824322837</v>
      </c>
      <c r="K537" s="246">
        <f t="shared" si="1418"/>
        <v>6.2112780650001271</v>
      </c>
      <c r="L537" s="246">
        <f t="shared" si="1418"/>
        <v>8.5296631777629397</v>
      </c>
      <c r="M537" s="246">
        <f t="shared" si="1418"/>
        <v>23.682130875171499</v>
      </c>
      <c r="N537" s="246">
        <f t="shared" ref="N537:CV537" si="1419">N481</f>
        <v>7.8738901540954247</v>
      </c>
      <c r="O537" s="246">
        <f t="shared" si="1419"/>
        <v>7.3817707962240515</v>
      </c>
      <c r="P537" s="246">
        <f t="shared" si="1419"/>
        <v>11.751901017334516</v>
      </c>
      <c r="Q537" s="246">
        <f t="shared" si="1419"/>
        <v>6.5863921303955566</v>
      </c>
      <c r="R537" s="246">
        <f t="shared" si="1419"/>
        <v>10.469094492340878</v>
      </c>
      <c r="S537" s="246">
        <f t="shared" si="1419"/>
        <v>25.353860768624273</v>
      </c>
      <c r="T537" s="1073">
        <f t="shared" si="1419"/>
        <v>24.534543717951966</v>
      </c>
      <c r="U537" s="246">
        <v>20.299810716088892</v>
      </c>
      <c r="V537" s="246">
        <v>17.884413752916796</v>
      </c>
      <c r="W537" s="246">
        <v>14.199957650800156</v>
      </c>
      <c r="X537" s="246">
        <v>39.858704564295017</v>
      </c>
      <c r="Y537" s="246">
        <v>49.261784649874457</v>
      </c>
      <c r="Z537" s="1279">
        <f t="shared" si="1352"/>
        <v>13.067932872780368</v>
      </c>
      <c r="AA537" s="1279">
        <f t="shared" si="1353"/>
        <v>6.4082410766568598</v>
      </c>
      <c r="AB537" s="1279">
        <f t="shared" si="1354"/>
        <v>14.704197994017271</v>
      </c>
      <c r="AC537" s="1279">
        <f t="shared" si="1327"/>
        <v>9.7898904069953741</v>
      </c>
      <c r="AD537" s="1279"/>
      <c r="AE537" s="1279">
        <f t="shared" si="1328"/>
        <v>1.4213757173008281</v>
      </c>
      <c r="AF537" s="1279">
        <f t="shared" si="1329"/>
        <v>8.3107182901394978</v>
      </c>
      <c r="AG537" s="1279"/>
      <c r="AH537" s="1279"/>
      <c r="AI537" s="940">
        <f t="shared" si="1419"/>
        <v>0</v>
      </c>
      <c r="AJ537" s="869">
        <f t="shared" si="1419"/>
        <v>0</v>
      </c>
      <c r="AK537" s="869">
        <f t="shared" si="1419"/>
        <v>0</v>
      </c>
      <c r="AL537" s="869">
        <f t="shared" si="1419"/>
        <v>0</v>
      </c>
      <c r="AM537" s="869">
        <f t="shared" si="1419"/>
        <v>0</v>
      </c>
      <c r="AN537" s="1099">
        <f t="shared" si="1419"/>
        <v>0</v>
      </c>
      <c r="AO537" s="869">
        <f t="shared" si="1330"/>
        <v>0</v>
      </c>
      <c r="AP537" s="869"/>
      <c r="AQ537" s="869">
        <f t="shared" si="1321"/>
        <v>0</v>
      </c>
      <c r="AR537" s="869"/>
      <c r="AS537" s="869"/>
      <c r="AT537" s="522">
        <f t="shared" si="1419"/>
        <v>21.054856371848302</v>
      </c>
      <c r="AU537" s="246">
        <f t="shared" si="1419"/>
        <v>20.142553108237816</v>
      </c>
      <c r="AV537" s="246">
        <f t="shared" si="1419"/>
        <v>5.2343935327043711</v>
      </c>
      <c r="AW537" s="246">
        <f t="shared" si="1419"/>
        <v>4.1582562387104449</v>
      </c>
      <c r="AX537" s="246">
        <f t="shared" si="1419"/>
        <v>4.3665295815994494</v>
      </c>
      <c r="AY537" s="246">
        <f t="shared" si="1419"/>
        <v>6.9179825045887196</v>
      </c>
      <c r="AZ537" s="246">
        <f t="shared" si="1419"/>
        <v>6.349363839359941</v>
      </c>
      <c r="BA537" s="246">
        <f t="shared" si="1419"/>
        <v>14.381251708832414</v>
      </c>
      <c r="BB537" s="1073">
        <f t="shared" si="1419"/>
        <v>5.5440950862713105</v>
      </c>
      <c r="BC537" s="246">
        <f t="shared" si="1331"/>
        <v>9.7943646635725301</v>
      </c>
      <c r="BD537" s="246"/>
      <c r="BE537" s="246">
        <f t="shared" si="1332"/>
        <v>6.8479016440782114</v>
      </c>
      <c r="BF537" s="246"/>
      <c r="BG537" s="246"/>
      <c r="BH537" s="522">
        <f t="shared" si="1419"/>
        <v>3.453049396015559</v>
      </c>
      <c r="BI537" s="246">
        <f t="shared" si="1419"/>
        <v>10.623133194554784</v>
      </c>
      <c r="BJ537" s="246">
        <f t="shared" si="1419"/>
        <v>5.3493360726077812</v>
      </c>
      <c r="BK537" s="246">
        <f t="shared" si="1419"/>
        <v>8.2950787369695895</v>
      </c>
      <c r="BL537" s="246">
        <f t="shared" si="1419"/>
        <v>8.7101594264175795</v>
      </c>
      <c r="BM537" s="246">
        <f t="shared" si="1402"/>
        <v>6.6010142217771577</v>
      </c>
      <c r="BN537" s="1230">
        <f t="shared" si="1402"/>
        <v>15.941604109002983</v>
      </c>
      <c r="BO537" s="870">
        <v>4.0814307936585132</v>
      </c>
      <c r="BP537" s="870">
        <v>5.8182706328940004</v>
      </c>
      <c r="BQ537" s="870">
        <v>6.1659525221156741</v>
      </c>
      <c r="BR537" s="870">
        <v>5.1472848538422369</v>
      </c>
      <c r="BS537" s="1183">
        <v>6.1478686457933707</v>
      </c>
      <c r="BT537" s="870">
        <f t="shared" si="1333"/>
        <v>7.4342959936078996</v>
      </c>
      <c r="BU537" s="870"/>
      <c r="BV537" s="870">
        <f t="shared" si="1334"/>
        <v>3.4961528456965949</v>
      </c>
      <c r="BW537" s="870"/>
      <c r="BX537" s="870"/>
      <c r="BY537" s="940">
        <f t="shared" si="1419"/>
        <v>13.445128278868996</v>
      </c>
      <c r="BZ537" s="246">
        <f t="shared" si="1419"/>
        <v>12.982201144765938</v>
      </c>
      <c r="CA537" s="246">
        <f t="shared" si="1419"/>
        <v>18.77867135802067</v>
      </c>
      <c r="CB537" s="246">
        <f t="shared" si="1419"/>
        <v>9.0813762637870639</v>
      </c>
      <c r="CC537" s="1073">
        <f t="shared" si="1419"/>
        <v>5.31007693011263</v>
      </c>
      <c r="CD537" s="246">
        <v>33.681172900707338</v>
      </c>
      <c r="CE537" s="246">
        <v>39.297801647948873</v>
      </c>
      <c r="CF537" s="246">
        <f t="shared" si="1335"/>
        <v>11.919490795111059</v>
      </c>
      <c r="CG537" s="246"/>
      <c r="CH537" s="246">
        <f t="shared" si="1336"/>
        <v>5.0558017847185663</v>
      </c>
      <c r="CI537" s="246"/>
      <c r="CJ537" s="246"/>
      <c r="CK537" s="522">
        <f t="shared" si="1419"/>
        <v>0</v>
      </c>
      <c r="CL537" s="246">
        <f>CL481</f>
        <v>0</v>
      </c>
      <c r="CM537" s="246">
        <f t="shared" si="1419"/>
        <v>17.335905036897515</v>
      </c>
      <c r="CN537" s="246">
        <f t="shared" si="1419"/>
        <v>0</v>
      </c>
      <c r="CO537" s="1073">
        <f t="shared" si="1419"/>
        <v>0</v>
      </c>
      <c r="CP537" s="246">
        <f t="shared" si="1337"/>
        <v>3.4671810073795029</v>
      </c>
      <c r="CQ537" s="246"/>
      <c r="CR537" s="246">
        <f t="shared" si="1338"/>
        <v>7.7528524227967681</v>
      </c>
      <c r="CS537" s="246"/>
      <c r="CT537" s="246"/>
      <c r="CU537" s="522">
        <f t="shared" si="1419"/>
        <v>0</v>
      </c>
      <c r="CV537" s="246">
        <f t="shared" si="1419"/>
        <v>16.443674639044012</v>
      </c>
      <c r="CW537" s="246">
        <f t="shared" si="1403"/>
        <v>0</v>
      </c>
      <c r="CX537" s="1073">
        <f t="shared" si="1403"/>
        <v>0</v>
      </c>
      <c r="CY537" s="246">
        <f t="shared" si="1339"/>
        <v>4.110918659761003</v>
      </c>
      <c r="CZ537" s="246">
        <f t="shared" si="1340"/>
        <v>8.221837319522006</v>
      </c>
      <c r="DD537" s="988"/>
      <c r="DE537" s="870">
        <v>5.5541412467755364</v>
      </c>
      <c r="DF537" s="870">
        <v>3.8222160844684128</v>
      </c>
      <c r="DG537" s="870">
        <v>4.6067268416951368</v>
      </c>
      <c r="DH537" s="870">
        <v>4.8474290993996538</v>
      </c>
      <c r="DI537" s="870">
        <v>3.9924890579293368</v>
      </c>
      <c r="DJ537" s="870">
        <v>4.4618766972734498</v>
      </c>
      <c r="DK537" s="870">
        <v>51.098468379298055</v>
      </c>
      <c r="DL537" s="1129">
        <v>312.62647935667718</v>
      </c>
      <c r="DM537" s="870">
        <f t="shared" si="1341"/>
        <v>48.876228345439593</v>
      </c>
      <c r="DN537" s="870"/>
      <c r="DO537" s="870">
        <f t="shared" si="1342"/>
        <v>107.81022289311977</v>
      </c>
      <c r="DP537" s="870"/>
      <c r="DQ537" s="870"/>
      <c r="DR537" s="1015">
        <v>7.6163344576389767</v>
      </c>
      <c r="DS537" s="870">
        <v>10.08547470274749</v>
      </c>
      <c r="DT537" s="870">
        <v>8.0991467250571318</v>
      </c>
      <c r="DU537" s="870">
        <v>7.7831023140009332</v>
      </c>
      <c r="DV537" s="870">
        <v>8.7340476101245894</v>
      </c>
      <c r="DW537" s="870">
        <v>3.7784627279893059</v>
      </c>
      <c r="DX537" s="1129">
        <v>3.9050534726427824</v>
      </c>
      <c r="DY537" s="870">
        <f t="shared" si="1343"/>
        <v>7.1430888586001737</v>
      </c>
      <c r="DZ537" s="870"/>
      <c r="EA537" s="870">
        <f t="shared" si="1344"/>
        <v>2.3993746278461137</v>
      </c>
      <c r="EB537" s="870"/>
      <c r="EC537" s="870"/>
      <c r="ED537" s="522">
        <f>ED481</f>
        <v>7.8296361520408944</v>
      </c>
      <c r="EE537" s="870">
        <v>15.335299413487871</v>
      </c>
      <c r="EF537" s="870">
        <v>35.040540349424553</v>
      </c>
      <c r="EG537" s="870">
        <v>20.296441161159535</v>
      </c>
      <c r="EH537" s="870">
        <v>58.022747687977457</v>
      </c>
      <c r="EI537" s="870">
        <v>10.1535318588815</v>
      </c>
      <c r="EJ537" s="870">
        <v>6.0373127214623432</v>
      </c>
      <c r="EK537" s="870">
        <v>30.356546287628746</v>
      </c>
      <c r="EL537" s="1129">
        <v>39.993088393476192</v>
      </c>
      <c r="EM537" s="1280">
        <f t="shared" si="1345"/>
        <v>26.904438484187278</v>
      </c>
      <c r="EN537" s="1280">
        <f t="shared" si="1346"/>
        <v>17.367109899479271</v>
      </c>
      <c r="ER537" s="1262"/>
      <c r="ES537" s="522">
        <f t="shared" si="1404"/>
        <v>0</v>
      </c>
      <c r="ET537" s="246">
        <f t="shared" si="1404"/>
        <v>0</v>
      </c>
      <c r="EU537" s="246">
        <f t="shared" si="1404"/>
        <v>0</v>
      </c>
      <c r="EV537" s="246"/>
      <c r="EW537" s="1149"/>
      <c r="EX537" s="66" t="s">
        <v>702</v>
      </c>
      <c r="EY537" s="252">
        <f>IF(EY511&lt;$FB$521,0,EY511)</f>
        <v>1.3489031389179083E-2</v>
      </c>
      <c r="EZ537" s="252">
        <f t="shared" ref="EZ537:FO537" si="1420">IF(EZ511&lt;$FB$521,0,EZ511)</f>
        <v>1.7225516363205982E-2</v>
      </c>
      <c r="FA537" s="252">
        <f t="shared" si="1420"/>
        <v>1.6717622153918338E-2</v>
      </c>
      <c r="FB537" s="252">
        <f t="shared" si="1420"/>
        <v>1.7415993332143821E-2</v>
      </c>
      <c r="FC537" s="252">
        <f t="shared" si="1420"/>
        <v>1.5801145232438009E-2</v>
      </c>
      <c r="FD537" s="252">
        <f t="shared" si="1420"/>
        <v>3.1244316057627661E-2</v>
      </c>
      <c r="FE537" s="252">
        <f t="shared" si="1420"/>
        <v>0</v>
      </c>
      <c r="FF537" s="252">
        <f t="shared" si="1420"/>
        <v>3.6851410400685757E-2</v>
      </c>
      <c r="FG537" s="252">
        <f t="shared" si="1420"/>
        <v>2.8854259378045293E-2</v>
      </c>
      <c r="FH537" s="252">
        <f t="shared" si="1420"/>
        <v>3.0490574597210014E-2</v>
      </c>
      <c r="FI537" s="252">
        <f t="shared" si="1420"/>
        <v>1.6901277446719529E-2</v>
      </c>
      <c r="FJ537" s="252">
        <f t="shared" si="1420"/>
        <v>2.3535217136781673E-2</v>
      </c>
      <c r="FK537" s="252">
        <f t="shared" si="1420"/>
        <v>1.7184721195255027E-2</v>
      </c>
      <c r="FL537" s="252">
        <f t="shared" si="1420"/>
        <v>1.3844881358803096E-2</v>
      </c>
      <c r="FM537" s="252">
        <f t="shared" si="1420"/>
        <v>2.6724369777056507E-2</v>
      </c>
      <c r="FN537" s="252">
        <f t="shared" si="1420"/>
        <v>1.7228297577741195E-2</v>
      </c>
      <c r="FO537" s="252">
        <f t="shared" si="1420"/>
        <v>1.9439660984422902E-2</v>
      </c>
      <c r="FP537" s="868">
        <v>0</v>
      </c>
      <c r="FQ537" s="1531">
        <v>0.61872021672445832</v>
      </c>
      <c r="FR537" s="1501">
        <f>IF(FR511&lt;$FB$521,0,FR511)</f>
        <v>3.1882564939204459E-2</v>
      </c>
      <c r="FS537" s="1501">
        <f t="shared" ref="FS537:GL537" si="1421">IF(FS481&lt;$FB$521,0,FS481)</f>
        <v>4.9038914009261164E-2</v>
      </c>
      <c r="FT537" s="1501">
        <f t="shared" si="1421"/>
        <v>5.4530983448040693E-2</v>
      </c>
      <c r="FU537" s="1501">
        <f t="shared" si="1421"/>
        <v>7.3896417213095145E-2</v>
      </c>
      <c r="FV537" s="1501"/>
      <c r="FW537" s="1501">
        <f t="shared" si="1421"/>
        <v>1.2448008898583217E-2</v>
      </c>
      <c r="FX537" s="1501">
        <f t="shared" si="1421"/>
        <v>8.2348463282053044E-2</v>
      </c>
      <c r="FY537" s="1501">
        <f t="shared" si="1421"/>
        <v>3.7721855310616552E-2</v>
      </c>
      <c r="FZ537" s="1501">
        <f t="shared" si="1421"/>
        <v>2.4104533381614366E-2</v>
      </c>
      <c r="GA537" s="1501">
        <f t="shared" si="1421"/>
        <v>0</v>
      </c>
      <c r="GB537" s="1501">
        <f t="shared" si="1421"/>
        <v>6.081573439922603E-2</v>
      </c>
      <c r="GC537" s="1501">
        <f t="shared" si="1421"/>
        <v>2.7097991703847107E-2</v>
      </c>
      <c r="GD537" s="1501">
        <f t="shared" si="1421"/>
        <v>2.9164021780977566E-2</v>
      </c>
      <c r="GE537" s="1501">
        <f t="shared" si="1421"/>
        <v>1.9382745886167368E-2</v>
      </c>
      <c r="GF537" s="1501">
        <f t="shared" si="1421"/>
        <v>0</v>
      </c>
      <c r="GG537" s="1501">
        <f t="shared" si="1421"/>
        <v>0.616401055311671</v>
      </c>
      <c r="GH537" s="1501">
        <f t="shared" si="1421"/>
        <v>0</v>
      </c>
      <c r="GI537" s="1501">
        <f t="shared" si="1421"/>
        <v>8.4490617507594803E-2</v>
      </c>
      <c r="GJ537" s="1501">
        <f t="shared" si="1421"/>
        <v>2.5618697563253516E-2</v>
      </c>
      <c r="GK537" s="1501">
        <f t="shared" si="1421"/>
        <v>2.1415114055732223E-2</v>
      </c>
      <c r="GL537" s="1501">
        <f t="shared" si="1421"/>
        <v>2.0748183571980244E-2</v>
      </c>
      <c r="GM537" s="1504">
        <f t="shared" ref="GM537:HI537" si="1422">IF(GM481&lt;$FB$521,0,GM481)</f>
        <v>0</v>
      </c>
      <c r="GN537" s="1504">
        <f t="shared" si="1422"/>
        <v>0</v>
      </c>
      <c r="GO537" s="1504">
        <f t="shared" si="1422"/>
        <v>0</v>
      </c>
      <c r="GP537" s="1504">
        <f t="shared" si="1422"/>
        <v>0</v>
      </c>
      <c r="GQ537" s="1504">
        <f t="shared" si="1422"/>
        <v>0</v>
      </c>
      <c r="GR537" s="1504">
        <f t="shared" si="1422"/>
        <v>0</v>
      </c>
      <c r="GS537" s="1504">
        <f t="shared" si="1422"/>
        <v>0</v>
      </c>
      <c r="GT537" s="1504">
        <f t="shared" si="1422"/>
        <v>0</v>
      </c>
      <c r="GU537" s="1504">
        <f t="shared" si="1422"/>
        <v>0</v>
      </c>
      <c r="GV537" s="1504">
        <f t="shared" si="1422"/>
        <v>0</v>
      </c>
      <c r="GW537" s="1504">
        <f t="shared" si="1422"/>
        <v>0</v>
      </c>
      <c r="GX537" s="1504">
        <f t="shared" si="1422"/>
        <v>0</v>
      </c>
      <c r="GY537" s="1504">
        <f t="shared" si="1422"/>
        <v>0</v>
      </c>
      <c r="GZ537" s="1504" t="e">
        <f t="shared" si="1422"/>
        <v>#DIV/0!</v>
      </c>
      <c r="HA537" s="1504">
        <f t="shared" si="1422"/>
        <v>0</v>
      </c>
      <c r="HB537" s="1504">
        <f t="shared" si="1422"/>
        <v>0</v>
      </c>
      <c r="HC537" s="1504">
        <f t="shared" si="1422"/>
        <v>0</v>
      </c>
      <c r="HD537" s="1504">
        <f t="shared" si="1422"/>
        <v>0</v>
      </c>
      <c r="HE537" s="1504">
        <f t="shared" si="1422"/>
        <v>0</v>
      </c>
      <c r="HF537" s="1504">
        <f t="shared" si="1422"/>
        <v>0</v>
      </c>
      <c r="HG537" s="1504" t="e">
        <f t="shared" si="1422"/>
        <v>#DIV/0!</v>
      </c>
      <c r="HH537" s="1504" t="e">
        <f t="shared" si="1422"/>
        <v>#DIV/0!</v>
      </c>
      <c r="HI537" s="1504">
        <f t="shared" si="1422"/>
        <v>0</v>
      </c>
    </row>
    <row r="538" spans="1:217" s="66" customFormat="1" x14ac:dyDescent="0.25">
      <c r="A538" s="66" t="s">
        <v>824</v>
      </c>
      <c r="B538" s="580"/>
      <c r="C538" s="940">
        <f t="shared" ref="C538:M538" si="1423">C496</f>
        <v>688.11399028141966</v>
      </c>
      <c r="D538" s="246">
        <f t="shared" si="1423"/>
        <v>176.31082710527764</v>
      </c>
      <c r="E538" s="246">
        <f t="shared" si="1423"/>
        <v>694.65916923637042</v>
      </c>
      <c r="F538" s="246">
        <f t="shared" si="1423"/>
        <v>241.86893062165274</v>
      </c>
      <c r="G538" s="246">
        <f t="shared" si="1423"/>
        <v>42.015495733184423</v>
      </c>
      <c r="H538" s="246">
        <f t="shared" si="1423"/>
        <v>333.83948820974086</v>
      </c>
      <c r="I538" s="246">
        <f t="shared" si="1423"/>
        <v>285.29120632049359</v>
      </c>
      <c r="J538" s="246">
        <f t="shared" si="1423"/>
        <v>550.36990454004774</v>
      </c>
      <c r="K538" s="246">
        <f t="shared" si="1423"/>
        <v>195.39835488568534</v>
      </c>
      <c r="L538" s="246">
        <f t="shared" si="1423"/>
        <v>771.02457083852437</v>
      </c>
      <c r="M538" s="246">
        <f t="shared" si="1423"/>
        <v>141.54990794925396</v>
      </c>
      <c r="N538" s="246">
        <f t="shared" ref="N538:CV538" si="1424">N496</f>
        <v>404.96874576899626</v>
      </c>
      <c r="O538" s="246">
        <f t="shared" si="1424"/>
        <v>595.71377314728034</v>
      </c>
      <c r="P538" s="246">
        <f t="shared" si="1424"/>
        <v>103.57157410741236</v>
      </c>
      <c r="Q538" s="246">
        <f t="shared" si="1424"/>
        <v>439.45826526939533</v>
      </c>
      <c r="R538" s="246">
        <f t="shared" si="1424"/>
        <v>97.352177070486036</v>
      </c>
      <c r="S538" s="246">
        <f t="shared" si="1424"/>
        <v>132.06073480520084</v>
      </c>
      <c r="T538" s="1073">
        <f t="shared" si="1424"/>
        <v>125.96253841022914</v>
      </c>
      <c r="U538" s="246">
        <v>2306.5508616843863</v>
      </c>
      <c r="V538" s="246">
        <v>2518.8424758113492</v>
      </c>
      <c r="W538" s="246">
        <v>974.92035777522142</v>
      </c>
      <c r="X538" s="246">
        <v>127.13962808386377</v>
      </c>
      <c r="Y538" s="246">
        <v>145.61157332052304</v>
      </c>
      <c r="Z538" s="1279">
        <f t="shared" si="1352"/>
        <v>334.41831412781391</v>
      </c>
      <c r="AA538" s="1279">
        <f t="shared" si="1353"/>
        <v>345.68685016418982</v>
      </c>
      <c r="AB538" s="1279">
        <f t="shared" si="1354"/>
        <v>255.07971456603178</v>
      </c>
      <c r="AC538" s="1279">
        <f t="shared" si="1327"/>
        <v>236.18470009427924</v>
      </c>
      <c r="AD538" s="1279"/>
      <c r="AE538" s="1279">
        <f t="shared" si="1328"/>
        <v>232.36418252929138</v>
      </c>
      <c r="AF538" s="1279">
        <f t="shared" si="1329"/>
        <v>194.57659445204692</v>
      </c>
      <c r="AG538" s="1279"/>
      <c r="AH538" s="1279"/>
      <c r="AI538" s="940">
        <f t="shared" si="1424"/>
        <v>23.650377309333397</v>
      </c>
      <c r="AJ538" s="869">
        <f t="shared" si="1424"/>
        <v>402.77487757740374</v>
      </c>
      <c r="AK538" s="869">
        <f t="shared" si="1424"/>
        <v>15.08115494047134</v>
      </c>
      <c r="AL538" s="869">
        <f t="shared" si="1424"/>
        <v>34.763913993455418</v>
      </c>
      <c r="AM538" s="869">
        <f t="shared" si="1424"/>
        <v>620.35350213648928</v>
      </c>
      <c r="AN538" s="1099">
        <f t="shared" si="1424"/>
        <v>27.627278066903138</v>
      </c>
      <c r="AO538" s="869">
        <f t="shared" si="1330"/>
        <v>187.37518400400938</v>
      </c>
      <c r="AP538" s="869"/>
      <c r="AQ538" s="869">
        <f t="shared" si="1321"/>
        <v>260.44880108306285</v>
      </c>
      <c r="AR538" s="869"/>
      <c r="AS538" s="869"/>
      <c r="AT538" s="522">
        <f t="shared" si="1424"/>
        <v>1098.8061871511225</v>
      </c>
      <c r="AU538" s="246">
        <f t="shared" si="1424"/>
        <v>687.43480316422324</v>
      </c>
      <c r="AV538" s="246">
        <f t="shared" si="1424"/>
        <v>876.42943653765678</v>
      </c>
      <c r="AW538" s="246">
        <f t="shared" si="1424"/>
        <v>613.61749804051863</v>
      </c>
      <c r="AX538" s="246">
        <f t="shared" si="1424"/>
        <v>944.80358397903285</v>
      </c>
      <c r="AY538" s="246">
        <f t="shared" si="1424"/>
        <v>984.79525952173651</v>
      </c>
      <c r="AZ538" s="246">
        <f t="shared" si="1424"/>
        <v>700.63841743266573</v>
      </c>
      <c r="BA538" s="246">
        <f t="shared" si="1424"/>
        <v>992.07954632616008</v>
      </c>
      <c r="BB538" s="1073">
        <f t="shared" si="1424"/>
        <v>620.59580776591292</v>
      </c>
      <c r="BC538" s="246">
        <f t="shared" si="1331"/>
        <v>835.46672665766994</v>
      </c>
      <c r="BD538" s="246"/>
      <c r="BE538" s="246">
        <f t="shared" si="1332"/>
        <v>182.10074986100179</v>
      </c>
      <c r="BF538" s="246"/>
      <c r="BG538" s="246"/>
      <c r="BH538" s="522">
        <f t="shared" si="1424"/>
        <v>645.18469002814334</v>
      </c>
      <c r="BI538" s="246">
        <f t="shared" si="1424"/>
        <v>555.09730795406733</v>
      </c>
      <c r="BJ538" s="246">
        <f t="shared" si="1424"/>
        <v>923.49807494638264</v>
      </c>
      <c r="BK538" s="246">
        <f t="shared" si="1424"/>
        <v>1086.3650938917403</v>
      </c>
      <c r="BL538" s="246">
        <f t="shared" si="1424"/>
        <v>1253.0285218666249</v>
      </c>
      <c r="BM538" s="246">
        <f>BM496</f>
        <v>511.60108547629017</v>
      </c>
      <c r="BN538" s="1230">
        <f>BN496</f>
        <v>1248.4357987606668</v>
      </c>
      <c r="BO538" s="870">
        <v>236.76391249993395</v>
      </c>
      <c r="BP538" s="870">
        <v>714.66341599490295</v>
      </c>
      <c r="BQ538" s="870">
        <v>1913.4357426748427</v>
      </c>
      <c r="BR538" s="870">
        <v>376.33784584348035</v>
      </c>
      <c r="BS538" s="1183">
        <v>363.38008445311795</v>
      </c>
      <c r="BT538" s="870">
        <f t="shared" si="1333"/>
        <v>856.00127794017772</v>
      </c>
      <c r="BU538" s="870"/>
      <c r="BV538" s="870">
        <f t="shared" si="1334"/>
        <v>556.51438294183924</v>
      </c>
      <c r="BW538" s="870"/>
      <c r="BX538" s="870"/>
      <c r="BY538" s="940">
        <f t="shared" si="1424"/>
        <v>390.88847837463055</v>
      </c>
      <c r="BZ538" s="246">
        <f t="shared" si="1424"/>
        <v>327.14551618807656</v>
      </c>
      <c r="CA538" s="246">
        <f t="shared" si="1424"/>
        <v>386.49123907317983</v>
      </c>
      <c r="CB538" s="246">
        <f t="shared" si="1424"/>
        <v>172.11771759493186</v>
      </c>
      <c r="CC538" s="1073">
        <f t="shared" si="1424"/>
        <v>362.52864992666281</v>
      </c>
      <c r="CD538" s="246">
        <v>202.59326825670763</v>
      </c>
      <c r="CE538" s="246">
        <v>241.55026200263231</v>
      </c>
      <c r="CF538" s="246">
        <f t="shared" si="1335"/>
        <v>327.83432023149635</v>
      </c>
      <c r="CG538" s="246"/>
      <c r="CH538" s="246">
        <f t="shared" si="1336"/>
        <v>90.648072632323547</v>
      </c>
      <c r="CI538" s="246"/>
      <c r="CJ538" s="246"/>
      <c r="CK538" s="522">
        <f t="shared" si="1424"/>
        <v>259.95960669489637</v>
      </c>
      <c r="CL538" s="246">
        <f>CL496</f>
        <v>1005.0916520265114</v>
      </c>
      <c r="CM538" s="246">
        <f t="shared" si="1424"/>
        <v>503.0192998698447</v>
      </c>
      <c r="CN538" s="246">
        <f t="shared" si="1424"/>
        <v>559.57530704571059</v>
      </c>
      <c r="CO538" s="1073">
        <f t="shared" si="1424"/>
        <v>486.66664059510015</v>
      </c>
      <c r="CP538" s="246">
        <f t="shared" si="1337"/>
        <v>562.86250124641265</v>
      </c>
      <c r="CQ538" s="246"/>
      <c r="CR538" s="246">
        <f t="shared" si="1338"/>
        <v>272.35758154697942</v>
      </c>
      <c r="CS538" s="246"/>
      <c r="CT538" s="246"/>
      <c r="CU538" s="522">
        <f t="shared" si="1424"/>
        <v>10.480372520321048</v>
      </c>
      <c r="CV538" s="246">
        <f t="shared" si="1424"/>
        <v>62.724155373544797</v>
      </c>
      <c r="CW538" s="246">
        <f>CW496</f>
        <v>17.386334321703853</v>
      </c>
      <c r="CX538" s="1073">
        <f>CX496</f>
        <v>4.8483014150441628</v>
      </c>
      <c r="CY538" s="246">
        <f t="shared" si="1339"/>
        <v>23.859790907653466</v>
      </c>
      <c r="CZ538" s="246">
        <f t="shared" si="1340"/>
        <v>26.412055546780742</v>
      </c>
      <c r="DD538" s="988"/>
      <c r="DE538" s="870">
        <v>188.58830321272231</v>
      </c>
      <c r="DF538" s="870">
        <v>39.436524736223419</v>
      </c>
      <c r="DG538" s="870">
        <v>12.204305544795965</v>
      </c>
      <c r="DH538" s="870">
        <v>109.47396519667842</v>
      </c>
      <c r="DI538" s="870">
        <v>57.95460071124797</v>
      </c>
      <c r="DJ538" s="870">
        <v>264.90822213381506</v>
      </c>
      <c r="DK538" s="870">
        <v>13.233482124814111</v>
      </c>
      <c r="DL538" s="1129">
        <v>21.73108202112159</v>
      </c>
      <c r="DM538" s="870">
        <f t="shared" si="1341"/>
        <v>88.441310710177348</v>
      </c>
      <c r="DN538" s="870"/>
      <c r="DO538" s="870">
        <f t="shared" si="1342"/>
        <v>93.244551792753995</v>
      </c>
      <c r="DP538" s="870"/>
      <c r="DQ538" s="870"/>
      <c r="DR538" s="1015">
        <v>2076.9640569297208</v>
      </c>
      <c r="DS538" s="870">
        <v>493.25786766918986</v>
      </c>
      <c r="DT538" s="870">
        <v>2659.7047317196038</v>
      </c>
      <c r="DU538" s="870">
        <v>782.45763550056984</v>
      </c>
      <c r="DV538" s="870">
        <v>1107.6176857752894</v>
      </c>
      <c r="DW538" s="870">
        <v>128.07945112350552</v>
      </c>
      <c r="DX538" s="1129">
        <v>236.82774184105259</v>
      </c>
      <c r="DY538" s="870">
        <f t="shared" si="1343"/>
        <v>1069.2727386512761</v>
      </c>
      <c r="DZ538" s="870"/>
      <c r="EA538" s="870">
        <f t="shared" si="1344"/>
        <v>960.83744416598643</v>
      </c>
      <c r="EB538" s="870"/>
      <c r="EC538" s="870"/>
      <c r="ED538" s="522">
        <f>ED496</f>
        <v>493.03796956703059</v>
      </c>
      <c r="EE538" s="870">
        <v>524.9212327916274</v>
      </c>
      <c r="EF538" s="870">
        <v>252.45797871165743</v>
      </c>
      <c r="EG538" s="870">
        <v>216.66329337664126</v>
      </c>
      <c r="EH538" s="870">
        <v>570.15674740713996</v>
      </c>
      <c r="EI538" s="870">
        <v>107.79404355646869</v>
      </c>
      <c r="EJ538" s="870">
        <v>52.788137567457049</v>
      </c>
      <c r="EK538" s="870">
        <v>334.70307775611479</v>
      </c>
      <c r="EL538" s="1129">
        <v>346.58129910386305</v>
      </c>
      <c r="EM538" s="1280">
        <f t="shared" si="1345"/>
        <v>300.75822628387118</v>
      </c>
      <c r="EN538" s="1280">
        <f t="shared" si="1346"/>
        <v>182.91521688789868</v>
      </c>
      <c r="ER538" s="1262"/>
      <c r="ES538" s="522">
        <f>ES496</f>
        <v>15.503621689150833</v>
      </c>
      <c r="ET538" s="246">
        <f>ET496</f>
        <v>5.2188140207893188</v>
      </c>
      <c r="EU538" s="246">
        <f>EU496</f>
        <v>3.2109962138983557</v>
      </c>
      <c r="EV538" s="246"/>
      <c r="EW538" s="1149"/>
      <c r="EX538" s="66" t="s">
        <v>824</v>
      </c>
      <c r="EY538" s="252">
        <f>IF(EY496&lt;$FB$521,0,EY496)</f>
        <v>0.42701288144934063</v>
      </c>
      <c r="EZ538" s="252">
        <f t="shared" ref="EZ538:FO538" si="1425">IF(EZ496&lt;$FB$521,0,EZ496)</f>
        <v>0.22446984167947318</v>
      </c>
      <c r="FA538" s="252">
        <f t="shared" si="1425"/>
        <v>0.31697634723396928</v>
      </c>
      <c r="FB538" s="252">
        <f t="shared" si="1425"/>
        <v>0.69442325584122977</v>
      </c>
      <c r="FC538" s="252">
        <f t="shared" si="1425"/>
        <v>0.26536716594505066</v>
      </c>
      <c r="FD538" s="252">
        <f t="shared" si="1425"/>
        <v>0.64681689562597056</v>
      </c>
      <c r="FE538" s="252">
        <f t="shared" si="1425"/>
        <v>3.5649401861982996E-2</v>
      </c>
      <c r="FF538" s="252">
        <f t="shared" si="1425"/>
        <v>1.1352585834803848</v>
      </c>
      <c r="FG538" s="252">
        <f t="shared" si="1425"/>
        <v>0.82921961434974623</v>
      </c>
      <c r="FH538" s="252">
        <f t="shared" si="1425"/>
        <v>1.0138666721304888</v>
      </c>
      <c r="FI538" s="252">
        <f t="shared" si="1425"/>
        <v>0.38847506327618869</v>
      </c>
      <c r="FJ538" s="252">
        <f t="shared" si="1425"/>
        <v>0.50798777362798064</v>
      </c>
      <c r="FK538" s="252">
        <f t="shared" si="1425"/>
        <v>0.54610097367397248</v>
      </c>
      <c r="FL538" s="252">
        <f t="shared" si="1425"/>
        <v>0.37307746649560397</v>
      </c>
      <c r="FM538" s="252">
        <f t="shared" si="1425"/>
        <v>0.88444849160400807</v>
      </c>
      <c r="FN538" s="252">
        <f t="shared" si="1425"/>
        <v>0.51497081147247947</v>
      </c>
      <c r="FO538" s="252">
        <f t="shared" si="1425"/>
        <v>0.74706430286223058</v>
      </c>
      <c r="FP538" s="868">
        <v>3.4517481538677949E-3</v>
      </c>
      <c r="FQ538" s="1531">
        <v>1.9314123485187624</v>
      </c>
      <c r="FR538" s="1501">
        <f>IF(FR496&lt;$FB$521,0,FR496)</f>
        <v>0.13461144715542678</v>
      </c>
      <c r="FS538" s="1501">
        <f t="shared" ref="FS538:GL538" si="1426">IF(FS496&lt;$FB$521,0,FS496)</f>
        <v>0.31400709066374793</v>
      </c>
      <c r="FT538" s="1501">
        <f t="shared" si="1426"/>
        <v>0.17316474651153646</v>
      </c>
      <c r="FU538" s="1501">
        <f t="shared" si="1426"/>
        <v>0.14394457944476602</v>
      </c>
      <c r="FV538" s="1501">
        <f t="shared" si="1426"/>
        <v>0</v>
      </c>
      <c r="FW538" s="1501">
        <f t="shared" si="1426"/>
        <v>2.3237224027346775E-2</v>
      </c>
      <c r="FX538" s="1501">
        <f t="shared" si="1426"/>
        <v>0.42971046647786665</v>
      </c>
      <c r="FY538" s="1501">
        <f t="shared" si="1426"/>
        <v>7.521289122630137E-2</v>
      </c>
      <c r="FZ538" s="1501">
        <f t="shared" si="1426"/>
        <v>3.247441298144968E-2</v>
      </c>
      <c r="GA538" s="1501">
        <f t="shared" si="1426"/>
        <v>0</v>
      </c>
      <c r="GB538" s="1501">
        <f t="shared" si="1426"/>
        <v>0.17662133501270519</v>
      </c>
      <c r="GC538" s="1501">
        <f t="shared" si="1426"/>
        <v>0.82071130446304497</v>
      </c>
      <c r="GD538" s="1501">
        <f t="shared" si="1426"/>
        <v>2.2983915319793251</v>
      </c>
      <c r="GE538" s="1501">
        <f t="shared" si="1426"/>
        <v>0.40170681872378555</v>
      </c>
      <c r="GF538" s="1501">
        <f t="shared" si="1426"/>
        <v>4.2676383302780854E-2</v>
      </c>
      <c r="GG538" s="1501">
        <f t="shared" si="1426"/>
        <v>2.1085660655997103</v>
      </c>
      <c r="GH538" s="1501">
        <f t="shared" si="1426"/>
        <v>6.6993240777947743E-2</v>
      </c>
      <c r="GI538" s="1501">
        <f t="shared" si="1426"/>
        <v>0.31674176202293314</v>
      </c>
      <c r="GJ538" s="1501">
        <f t="shared" si="1426"/>
        <v>4.0295376320011358E-2</v>
      </c>
      <c r="GK538" s="1501">
        <f t="shared" si="1426"/>
        <v>3.2535098972207029E-2</v>
      </c>
      <c r="GL538" s="1501">
        <f t="shared" si="1426"/>
        <v>4.0502989532586284E-2</v>
      </c>
      <c r="GM538" s="1504">
        <f t="shared" ref="GM538:HI538" si="1427">IF(GM496&lt;$FB$521,0,GM496)</f>
        <v>2.4538647553623689E-2</v>
      </c>
      <c r="GN538" s="1504">
        <f t="shared" si="1427"/>
        <v>4.076554381692242E-2</v>
      </c>
      <c r="GO538" s="1504">
        <f t="shared" si="1427"/>
        <v>2.6434022161093942E-2</v>
      </c>
      <c r="GP538" s="1504">
        <f t="shared" si="1427"/>
        <v>4.9385910253280998E-2</v>
      </c>
      <c r="GQ538" s="1504">
        <f t="shared" si="1427"/>
        <v>6.1280026043221893E-2</v>
      </c>
      <c r="GR538" s="1504">
        <f t="shared" si="1427"/>
        <v>3.4763516620044649E-2</v>
      </c>
      <c r="GS538" s="1504">
        <f t="shared" si="1427"/>
        <v>0.11654069978692647</v>
      </c>
      <c r="GT538" s="1504">
        <f t="shared" si="1427"/>
        <v>4.5105233145930346E-2</v>
      </c>
      <c r="GU538" s="1504">
        <f t="shared" si="1427"/>
        <v>4.7868174764244861E-2</v>
      </c>
      <c r="GV538" s="1504">
        <f t="shared" si="1427"/>
        <v>6.7168568685573221E-2</v>
      </c>
      <c r="GW538" s="1504">
        <f t="shared" si="1427"/>
        <v>2.2782846414940973E-2</v>
      </c>
      <c r="GX538" s="1504">
        <f t="shared" si="1427"/>
        <v>3.9684923082088867E-2</v>
      </c>
      <c r="GY538" s="1504">
        <f t="shared" si="1427"/>
        <v>5.299542474166001E-2</v>
      </c>
      <c r="GZ538" s="1504" t="e">
        <f t="shared" si="1427"/>
        <v>#DIV/0!</v>
      </c>
      <c r="HA538" s="1504">
        <f t="shared" si="1427"/>
        <v>2.5178632152980548E-2</v>
      </c>
      <c r="HB538" s="1504">
        <f t="shared" si="1427"/>
        <v>3.1777681773275564E-2</v>
      </c>
      <c r="HC538" s="1504">
        <f t="shared" si="1427"/>
        <v>3.3823192116711379E-2</v>
      </c>
      <c r="HD538" s="1504">
        <f t="shared" si="1427"/>
        <v>3.9354063812368292E-2</v>
      </c>
      <c r="HE538" s="1504">
        <f t="shared" si="1427"/>
        <v>1.6569898245039578E-2</v>
      </c>
      <c r="HF538" s="1504">
        <f t="shared" si="1427"/>
        <v>2.0918754256938555E-2</v>
      </c>
      <c r="HG538" s="1504" t="e">
        <f t="shared" si="1427"/>
        <v>#DIV/0!</v>
      </c>
      <c r="HH538" s="1504" t="e">
        <f t="shared" si="1427"/>
        <v>#DIV/0!</v>
      </c>
      <c r="HI538" s="1504">
        <f t="shared" si="1427"/>
        <v>0</v>
      </c>
    </row>
    <row r="539" spans="1:217" s="66" customFormat="1" x14ac:dyDescent="0.25">
      <c r="A539" s="66" t="s">
        <v>722</v>
      </c>
      <c r="B539" s="580"/>
      <c r="C539" s="940">
        <f t="shared" ref="C539:M539" si="1428">C505</f>
        <v>56.780335662452543</v>
      </c>
      <c r="D539" s="246">
        <f t="shared" si="1428"/>
        <v>180.4034852577856</v>
      </c>
      <c r="E539" s="246">
        <f t="shared" si="1428"/>
        <v>103.57426995897245</v>
      </c>
      <c r="F539" s="246">
        <f t="shared" si="1428"/>
        <v>182.69342159107134</v>
      </c>
      <c r="G539" s="246">
        <f t="shared" si="1428"/>
        <v>25.89350549537448</v>
      </c>
      <c r="H539" s="246">
        <f t="shared" si="1428"/>
        <v>241.39318703385814</v>
      </c>
      <c r="I539" s="246">
        <f t="shared" si="1428"/>
        <v>1444.6759218282314</v>
      </c>
      <c r="J539" s="246">
        <f t="shared" si="1428"/>
        <v>437.84365633822551</v>
      </c>
      <c r="K539" s="246">
        <f t="shared" si="1428"/>
        <v>1437.6752702372689</v>
      </c>
      <c r="L539" s="246">
        <f t="shared" si="1428"/>
        <v>568.0005538956749</v>
      </c>
      <c r="M539" s="246">
        <f t="shared" si="1428"/>
        <v>265.69292378658275</v>
      </c>
      <c r="N539" s="246">
        <f t="shared" ref="N539:CV539" si="1429">N505</f>
        <v>139.49417706191468</v>
      </c>
      <c r="O539" s="246">
        <f t="shared" si="1429"/>
        <v>92.040399012820643</v>
      </c>
      <c r="P539" s="246">
        <f t="shared" si="1429"/>
        <v>119.28079602080355</v>
      </c>
      <c r="Q539" s="246">
        <f t="shared" si="1429"/>
        <v>109.05154445583936</v>
      </c>
      <c r="R539" s="246">
        <f t="shared" si="1429"/>
        <v>232.74874902350871</v>
      </c>
      <c r="S539" s="246">
        <f t="shared" si="1429"/>
        <v>220.84696150355467</v>
      </c>
      <c r="T539" s="1073">
        <f t="shared" si="1429"/>
        <v>168.06890208473249</v>
      </c>
      <c r="U539" s="246">
        <v>558.1131015812739</v>
      </c>
      <c r="V539" s="246">
        <v>447.10066387116996</v>
      </c>
      <c r="W539" s="246">
        <v>500.44857632281821</v>
      </c>
      <c r="X539" s="246"/>
      <c r="Y539" s="246"/>
      <c r="Z539" s="1279">
        <f t="shared" si="1352"/>
        <v>334.78655890270397</v>
      </c>
      <c r="AA539" s="1279">
        <f t="shared" si="1353"/>
        <v>619.7393594885292</v>
      </c>
      <c r="AB539" s="1279">
        <f t="shared" si="1354"/>
        <v>168.40305661871963</v>
      </c>
      <c r="AC539" s="1279">
        <f t="shared" si="1327"/>
        <v>423.25796725563202</v>
      </c>
      <c r="AD539" s="1279"/>
      <c r="AE539" s="1279">
        <f t="shared" si="1328"/>
        <v>573.56357226107593</v>
      </c>
      <c r="AF539" s="1279">
        <f t="shared" si="1329"/>
        <v>64.31922449731276</v>
      </c>
      <c r="AG539" s="1279"/>
      <c r="AH539" s="1279"/>
      <c r="AI539" s="940">
        <f t="shared" si="1429"/>
        <v>0</v>
      </c>
      <c r="AJ539" s="869">
        <f t="shared" si="1429"/>
        <v>0</v>
      </c>
      <c r="AK539" s="869">
        <f t="shared" si="1429"/>
        <v>0</v>
      </c>
      <c r="AL539" s="869">
        <f t="shared" si="1429"/>
        <v>0</v>
      </c>
      <c r="AM539" s="869">
        <f t="shared" si="1429"/>
        <v>0</v>
      </c>
      <c r="AN539" s="1099">
        <f t="shared" si="1429"/>
        <v>0</v>
      </c>
      <c r="AO539" s="869">
        <f t="shared" si="1330"/>
        <v>0</v>
      </c>
      <c r="AP539" s="869"/>
      <c r="AQ539" s="869">
        <f t="shared" si="1321"/>
        <v>0</v>
      </c>
      <c r="AR539" s="869"/>
      <c r="AS539" s="869"/>
      <c r="AT539" s="522">
        <f t="shared" si="1429"/>
        <v>49.906413123086601</v>
      </c>
      <c r="AU539" s="246">
        <f t="shared" si="1429"/>
        <v>35.911985462495856</v>
      </c>
      <c r="AV539" s="246">
        <f t="shared" si="1429"/>
        <v>0</v>
      </c>
      <c r="AW539" s="246">
        <f t="shared" si="1429"/>
        <v>0</v>
      </c>
      <c r="AX539" s="246">
        <f t="shared" si="1429"/>
        <v>0</v>
      </c>
      <c r="AY539" s="246">
        <f t="shared" si="1429"/>
        <v>0</v>
      </c>
      <c r="AZ539" s="246">
        <f t="shared" si="1429"/>
        <v>0</v>
      </c>
      <c r="BA539" s="246">
        <f t="shared" si="1429"/>
        <v>0</v>
      </c>
      <c r="BB539" s="1073">
        <f t="shared" si="1429"/>
        <v>0</v>
      </c>
      <c r="BC539" s="246">
        <f t="shared" si="1331"/>
        <v>9.5353776206202738</v>
      </c>
      <c r="BD539" s="246"/>
      <c r="BE539" s="246">
        <f t="shared" si="1332"/>
        <v>19.241913669644031</v>
      </c>
      <c r="BF539" s="246"/>
      <c r="BG539" s="246"/>
      <c r="BH539" s="522">
        <f t="shared" si="1429"/>
        <v>0</v>
      </c>
      <c r="BI539" s="246">
        <f t="shared" si="1429"/>
        <v>0</v>
      </c>
      <c r="BJ539" s="246">
        <f t="shared" si="1429"/>
        <v>33.548314197098605</v>
      </c>
      <c r="BK539" s="246">
        <f t="shared" si="1429"/>
        <v>45.433318452855154</v>
      </c>
      <c r="BL539" s="246">
        <f t="shared" si="1429"/>
        <v>51.379508099959523</v>
      </c>
      <c r="BM539" s="246">
        <f>BM505</f>
        <v>28.578194571145424</v>
      </c>
      <c r="BN539" s="1230">
        <f>BN505</f>
        <v>105.70128174030928</v>
      </c>
      <c r="BO539" s="870">
        <v>41.828235388619497</v>
      </c>
      <c r="BP539" s="870">
        <v>53.171173386214285</v>
      </c>
      <c r="BQ539" s="870">
        <v>0</v>
      </c>
      <c r="BR539" s="870">
        <v>0</v>
      </c>
      <c r="BS539" s="1183">
        <v>0</v>
      </c>
      <c r="BT539" s="870">
        <f t="shared" si="1333"/>
        <v>36.232412404344785</v>
      </c>
      <c r="BU539" s="870"/>
      <c r="BV539" s="870">
        <f t="shared" si="1334"/>
        <v>34.37877256020203</v>
      </c>
      <c r="BW539" s="870"/>
      <c r="BX539" s="870"/>
      <c r="BY539" s="940">
        <f t="shared" si="1429"/>
        <v>32.801760195273367</v>
      </c>
      <c r="BZ539" s="246">
        <f t="shared" si="1429"/>
        <v>36.169992074833964</v>
      </c>
      <c r="CA539" s="246">
        <f t="shared" si="1429"/>
        <v>37.736089511025575</v>
      </c>
      <c r="CB539" s="246">
        <f t="shared" si="1429"/>
        <v>16.283124523361661</v>
      </c>
      <c r="CC539" s="1073">
        <f t="shared" si="1429"/>
        <v>24.014582769961788</v>
      </c>
      <c r="CD539" s="246"/>
      <c r="CE539" s="246"/>
      <c r="CF539" s="246">
        <f t="shared" si="1335"/>
        <v>29.401109814891271</v>
      </c>
      <c r="CG539" s="246"/>
      <c r="CH539" s="246">
        <f t="shared" si="1336"/>
        <v>9.0546988948842877</v>
      </c>
      <c r="CI539" s="246"/>
      <c r="CJ539" s="246"/>
      <c r="CK539" s="522">
        <f t="shared" si="1429"/>
        <v>0</v>
      </c>
      <c r="CL539" s="246">
        <f>CL505</f>
        <v>0</v>
      </c>
      <c r="CM539" s="246">
        <f t="shared" si="1429"/>
        <v>0</v>
      </c>
      <c r="CN539" s="246">
        <f t="shared" si="1429"/>
        <v>0</v>
      </c>
      <c r="CO539" s="1073">
        <f t="shared" si="1429"/>
        <v>0</v>
      </c>
      <c r="CP539" s="246">
        <f t="shared" si="1337"/>
        <v>0</v>
      </c>
      <c r="CQ539" s="246"/>
      <c r="CR539" s="246">
        <f t="shared" si="1338"/>
        <v>0</v>
      </c>
      <c r="CS539" s="246"/>
      <c r="CT539" s="246"/>
      <c r="CU539" s="522">
        <f t="shared" si="1429"/>
        <v>0</v>
      </c>
      <c r="CV539" s="246">
        <f t="shared" si="1429"/>
        <v>260.25543224889032</v>
      </c>
      <c r="CW539" s="246">
        <f>CW505</f>
        <v>0</v>
      </c>
      <c r="CX539" s="1073">
        <f>CX505</f>
        <v>0</v>
      </c>
      <c r="CY539" s="246">
        <f t="shared" si="1339"/>
        <v>65.063858062222579</v>
      </c>
      <c r="CZ539" s="246">
        <f t="shared" si="1340"/>
        <v>130.12771612444516</v>
      </c>
      <c r="DD539" s="988"/>
      <c r="DE539" s="870">
        <v>0</v>
      </c>
      <c r="DF539" s="870">
        <v>0</v>
      </c>
      <c r="DG539" s="870">
        <v>0</v>
      </c>
      <c r="DH539" s="870">
        <v>0</v>
      </c>
      <c r="DI539" s="870">
        <v>0</v>
      </c>
      <c r="DJ539" s="870">
        <v>0</v>
      </c>
      <c r="DK539" s="870">
        <v>0</v>
      </c>
      <c r="DL539" s="1129">
        <v>0</v>
      </c>
      <c r="DM539" s="870">
        <f t="shared" si="1341"/>
        <v>0</v>
      </c>
      <c r="DN539" s="870"/>
      <c r="DO539" s="870">
        <f t="shared" si="1342"/>
        <v>0</v>
      </c>
      <c r="DP539" s="870"/>
      <c r="DQ539" s="870"/>
      <c r="DR539" s="1015">
        <v>70.684208985182124</v>
      </c>
      <c r="DS539" s="870">
        <v>49.438910656760335</v>
      </c>
      <c r="DT539" s="870">
        <v>72.456652158578677</v>
      </c>
      <c r="DU539" s="870">
        <v>0</v>
      </c>
      <c r="DV539" s="870">
        <v>0</v>
      </c>
      <c r="DW539" s="870">
        <v>0</v>
      </c>
      <c r="DX539" s="1129">
        <v>0</v>
      </c>
      <c r="DY539" s="870">
        <f t="shared" si="1343"/>
        <v>27.511395971503021</v>
      </c>
      <c r="DZ539" s="870"/>
      <c r="EA539" s="870">
        <f t="shared" si="1344"/>
        <v>35.100549308881831</v>
      </c>
      <c r="EB539" s="870"/>
      <c r="EC539" s="870"/>
      <c r="ED539" s="522">
        <f>ED505</f>
        <v>22.304500068149324</v>
      </c>
      <c r="EE539" s="870">
        <v>93.46616479491712</v>
      </c>
      <c r="EF539" s="870">
        <v>60.794312495649336</v>
      </c>
      <c r="EG539" s="870">
        <v>53.903393942698187</v>
      </c>
      <c r="EH539" s="870">
        <v>97.349876300227749</v>
      </c>
      <c r="EI539" s="870">
        <v>57.636814713803389</v>
      </c>
      <c r="EJ539" s="870">
        <v>47.86385045947268</v>
      </c>
      <c r="EK539" s="870">
        <v>78.329374803764324</v>
      </c>
      <c r="EL539" s="1129">
        <v>71.246552376036249</v>
      </c>
      <c r="EM539" s="1280">
        <f t="shared" si="1345"/>
        <v>70.07379248582113</v>
      </c>
      <c r="EN539" s="1280">
        <f t="shared" si="1346"/>
        <v>18.346927786857634</v>
      </c>
      <c r="ER539" s="1262"/>
      <c r="ES539" s="522">
        <f>ES505</f>
        <v>0</v>
      </c>
      <c r="ET539" s="246">
        <f>ET505</f>
        <v>0</v>
      </c>
      <c r="EU539" s="246">
        <f>EU505</f>
        <v>0</v>
      </c>
      <c r="EV539" s="246"/>
      <c r="EW539" s="1149"/>
      <c r="EX539" s="66" t="s">
        <v>722</v>
      </c>
      <c r="EY539" s="252">
        <f>IF(EY505&lt;$FB$521,0,EY505)</f>
        <v>0.86286398434236911</v>
      </c>
      <c r="EZ539" s="252">
        <f t="shared" ref="EZ539:FO539" si="1430">IF(EZ505&lt;$FB$521,0,EZ505)</f>
        <v>1.2270440882159752</v>
      </c>
      <c r="FA539" s="252">
        <f t="shared" si="1430"/>
        <v>1.2465847019916345</v>
      </c>
      <c r="FB539" s="252">
        <f t="shared" si="1430"/>
        <v>0.7191161173805205</v>
      </c>
      <c r="FC539" s="252">
        <f t="shared" si="1430"/>
        <v>0.64302702127382649</v>
      </c>
      <c r="FD539" s="252">
        <f t="shared" si="1430"/>
        <v>2.0166923163988368</v>
      </c>
      <c r="FE539" s="252">
        <f t="shared" si="1430"/>
        <v>0.10680842050053413</v>
      </c>
      <c r="FF539" s="252">
        <f t="shared" si="1430"/>
        <v>2.9765516448524685</v>
      </c>
      <c r="FG539" s="252">
        <f t="shared" si="1430"/>
        <v>2.5808858623249065</v>
      </c>
      <c r="FH539" s="252">
        <f t="shared" si="1430"/>
        <v>1.7168025527651547</v>
      </c>
      <c r="FI539" s="252">
        <f t="shared" si="1430"/>
        <v>1.1521873607237503</v>
      </c>
      <c r="FJ539" s="252">
        <f t="shared" si="1430"/>
        <v>1.3977152404103486</v>
      </c>
      <c r="FK539" s="252">
        <f t="shared" si="1430"/>
        <v>1.4544656279583843</v>
      </c>
      <c r="FL539" s="252">
        <f t="shared" si="1430"/>
        <v>0.93203559948972436</v>
      </c>
      <c r="FM539" s="252">
        <f t="shared" si="1430"/>
        <v>1.2399129032321652</v>
      </c>
      <c r="FN539" s="252">
        <f t="shared" si="1430"/>
        <v>1.5576269602948933</v>
      </c>
      <c r="FO539" s="252">
        <f t="shared" si="1430"/>
        <v>1.6823967704500673</v>
      </c>
      <c r="FP539" s="868">
        <v>0</v>
      </c>
      <c r="FQ539" s="1531">
        <v>0.76350714516958684</v>
      </c>
      <c r="FR539" s="1501">
        <f>IF(FR505&lt;$FB$521,0,FR505)</f>
        <v>0.28426704610191661</v>
      </c>
      <c r="FS539" s="1501">
        <f t="shared" ref="FS539:GL539" si="1431">IF(FS505&lt;$FB$521,0,FS505)</f>
        <v>0.25611487125623661</v>
      </c>
      <c r="FT539" s="1501">
        <f t="shared" si="1431"/>
        <v>0.31851290902049911</v>
      </c>
      <c r="FU539" s="1501">
        <f t="shared" si="1431"/>
        <v>0.4281573978842792</v>
      </c>
      <c r="FV539" s="1501">
        <f t="shared" si="1431"/>
        <v>0</v>
      </c>
      <c r="FW539" s="1501">
        <f t="shared" si="1431"/>
        <v>0.11867097078218779</v>
      </c>
      <c r="FX539" s="1501">
        <f t="shared" si="1431"/>
        <v>1.6323239431913907</v>
      </c>
      <c r="FY539" s="1501">
        <f t="shared" si="1431"/>
        <v>0.25492864159206341</v>
      </c>
      <c r="FZ539" s="1501">
        <f t="shared" si="1431"/>
        <v>0.3445684320718938</v>
      </c>
      <c r="GA539" s="1501">
        <f t="shared" si="1431"/>
        <v>2.6512857123819327E-2</v>
      </c>
      <c r="GB539" s="1501">
        <f t="shared" si="1431"/>
        <v>0.37179711323914799</v>
      </c>
      <c r="GC539" s="1501">
        <f t="shared" si="1431"/>
        <v>1.6377078022403986</v>
      </c>
      <c r="GD539" s="1501">
        <f t="shared" si="1431"/>
        <v>1.788174000641406</v>
      </c>
      <c r="GE539" s="1501">
        <f t="shared" si="1431"/>
        <v>0.51053833501902557</v>
      </c>
      <c r="GF539" s="1501">
        <f t="shared" si="1431"/>
        <v>0.14906420410253521</v>
      </c>
      <c r="GG539" s="1501">
        <f t="shared" si="1431"/>
        <v>0.46251080234269115</v>
      </c>
      <c r="GH539" s="1501">
        <f t="shared" si="1431"/>
        <v>0.16423322327941142</v>
      </c>
      <c r="GI539" s="1501">
        <f t="shared" si="1431"/>
        <v>0.5921537915513384</v>
      </c>
      <c r="GJ539" s="1501">
        <f t="shared" si="1431"/>
        <v>0.12060268603505749</v>
      </c>
      <c r="GK539" s="1501">
        <f t="shared" si="1431"/>
        <v>0.10254028591151722</v>
      </c>
      <c r="GL539" s="1501">
        <f t="shared" si="1431"/>
        <v>0.13348149521154365</v>
      </c>
      <c r="GM539" s="1504">
        <f t="shared" ref="GM539:HI539" si="1432">IF(GM505&lt;$FB$521,0,GM505)</f>
        <v>5.5193640236855392E-2</v>
      </c>
      <c r="GN539" s="1504">
        <f t="shared" si="1432"/>
        <v>0.1810997066634108</v>
      </c>
      <c r="GO539" s="1504">
        <f t="shared" si="1432"/>
        <v>7.0072401370167139E-2</v>
      </c>
      <c r="GP539" s="1504">
        <f t="shared" si="1432"/>
        <v>0.17054923476510889</v>
      </c>
      <c r="GQ539" s="1504">
        <f t="shared" si="1432"/>
        <v>0.21111681786084474</v>
      </c>
      <c r="GR539" s="1504">
        <f t="shared" si="1432"/>
        <v>0.13552991027895112</v>
      </c>
      <c r="GS539" s="1504">
        <f t="shared" si="1432"/>
        <v>0.32093551263604769</v>
      </c>
      <c r="GT539" s="1504">
        <f t="shared" si="1432"/>
        <v>9.3842462143511607E-2</v>
      </c>
      <c r="GU539" s="1504">
        <f t="shared" si="1432"/>
        <v>0.2300987406543539</v>
      </c>
      <c r="GV539" s="1504">
        <f t="shared" si="1432"/>
        <v>0.21925741814414995</v>
      </c>
      <c r="GW539" s="1504">
        <f t="shared" si="1432"/>
        <v>0.11155039609833114</v>
      </c>
      <c r="GX539" s="1504">
        <f t="shared" si="1432"/>
        <v>0.1594627724187718</v>
      </c>
      <c r="GY539" s="1504">
        <f t="shared" si="1432"/>
        <v>0.25686037280730778</v>
      </c>
      <c r="GZ539" s="1504" t="e">
        <f t="shared" si="1432"/>
        <v>#DIV/0!</v>
      </c>
      <c r="HA539" s="1504">
        <f t="shared" si="1432"/>
        <v>0.15519584267746833</v>
      </c>
      <c r="HB539" s="1504">
        <f t="shared" si="1432"/>
        <v>9.6885106559330705E-2</v>
      </c>
      <c r="HC539" s="1504">
        <f t="shared" si="1432"/>
        <v>0.28667300123739653</v>
      </c>
      <c r="HD539" s="1504">
        <f t="shared" si="1432"/>
        <v>0.16603640216690085</v>
      </c>
      <c r="HE539" s="1504">
        <f t="shared" si="1432"/>
        <v>8.1063049839124199E-2</v>
      </c>
      <c r="HF539" s="1504">
        <f t="shared" si="1432"/>
        <v>9.9904011522749456E-2</v>
      </c>
      <c r="HG539" s="1504" t="e">
        <f t="shared" si="1432"/>
        <v>#DIV/0!</v>
      </c>
      <c r="HH539" s="1504" t="e">
        <f t="shared" si="1432"/>
        <v>#DIV/0!</v>
      </c>
      <c r="HI539" s="1504">
        <f t="shared" si="1432"/>
        <v>8.6848792149745252E-2</v>
      </c>
    </row>
    <row r="540" spans="1:217" s="66" customFormat="1" x14ac:dyDescent="0.25">
      <c r="A540" s="66" t="s">
        <v>825</v>
      </c>
      <c r="B540" s="580"/>
      <c r="C540" s="940">
        <f t="shared" ref="C540:M540" si="1433">C497</f>
        <v>890.00696257633888</v>
      </c>
      <c r="D540" s="246">
        <f t="shared" si="1433"/>
        <v>116.43662425052699</v>
      </c>
      <c r="E540" s="246">
        <f t="shared" si="1433"/>
        <v>202.97953218743052</v>
      </c>
      <c r="F540" s="246">
        <f t="shared" si="1433"/>
        <v>133.31304073152717</v>
      </c>
      <c r="G540" s="246">
        <f t="shared" si="1433"/>
        <v>25.151754590688288</v>
      </c>
      <c r="H540" s="246">
        <f t="shared" si="1433"/>
        <v>43.034141157711346</v>
      </c>
      <c r="I540" s="246">
        <f t="shared" si="1433"/>
        <v>79.271185804561782</v>
      </c>
      <c r="J540" s="246">
        <f t="shared" si="1433"/>
        <v>157.9624373866184</v>
      </c>
      <c r="K540" s="246">
        <f t="shared" si="1433"/>
        <v>150.35570832007065</v>
      </c>
      <c r="L540" s="246">
        <f t="shared" si="1433"/>
        <v>120.78476439407849</v>
      </c>
      <c r="M540" s="246">
        <f t="shared" si="1433"/>
        <v>120.68718514933369</v>
      </c>
      <c r="N540" s="246">
        <f t="shared" ref="N540:CV540" si="1434">N497</f>
        <v>179.68718119229126</v>
      </c>
      <c r="O540" s="246">
        <f t="shared" si="1434"/>
        <v>319.03246921714606</v>
      </c>
      <c r="P540" s="246">
        <f t="shared" si="1434"/>
        <v>79.799892151668004</v>
      </c>
      <c r="Q540" s="246">
        <f t="shared" si="1434"/>
        <v>100.8455910968508</v>
      </c>
      <c r="R540" s="246">
        <f t="shared" si="1434"/>
        <v>91.144472448031223</v>
      </c>
      <c r="S540" s="246">
        <f t="shared" si="1434"/>
        <v>83.461821336319261</v>
      </c>
      <c r="T540" s="1073">
        <f t="shared" si="1434"/>
        <v>89.395500207404183</v>
      </c>
      <c r="U540" s="246">
        <v>1059.7234972384649</v>
      </c>
      <c r="V540" s="246">
        <v>752.41991783167543</v>
      </c>
      <c r="W540" s="246">
        <v>707.08828764844282</v>
      </c>
      <c r="X540" s="246">
        <v>141.81554999477279</v>
      </c>
      <c r="Y540" s="246">
        <v>90.243399135846929</v>
      </c>
      <c r="Z540" s="1279">
        <f t="shared" si="1352"/>
        <v>165.74168134436647</v>
      </c>
      <c r="AA540" s="1279">
        <f t="shared" si="1353"/>
        <v>101.41043319789374</v>
      </c>
      <c r="AB540" s="1279">
        <f t="shared" si="1354"/>
        <v>133.00676409988057</v>
      </c>
      <c r="AC540" s="1279">
        <f t="shared" si="1327"/>
        <v>192.4350228668695</v>
      </c>
      <c r="AD540" s="1279"/>
      <c r="AE540" s="1279">
        <f t="shared" si="1328"/>
        <v>48.66615708871425</v>
      </c>
      <c r="AF540" s="1279">
        <f t="shared" si="1329"/>
        <v>81.86295495290419</v>
      </c>
      <c r="AG540" s="1279"/>
      <c r="AH540" s="1279"/>
      <c r="AI540" s="940">
        <f t="shared" si="1434"/>
        <v>0</v>
      </c>
      <c r="AJ540" s="869">
        <f t="shared" si="1434"/>
        <v>5.158850690615826</v>
      </c>
      <c r="AK540" s="869">
        <f t="shared" si="1434"/>
        <v>0.78670739383528787</v>
      </c>
      <c r="AL540" s="869">
        <f t="shared" si="1434"/>
        <v>0</v>
      </c>
      <c r="AM540" s="869">
        <f t="shared" si="1434"/>
        <v>10.497707801476063</v>
      </c>
      <c r="AN540" s="1099">
        <f t="shared" si="1434"/>
        <v>0</v>
      </c>
      <c r="AO540" s="869">
        <f t="shared" si="1330"/>
        <v>2.7405443143211961</v>
      </c>
      <c r="AP540" s="869"/>
      <c r="AQ540" s="869">
        <f t="shared" si="1321"/>
        <v>4.2981628453143665</v>
      </c>
      <c r="AR540" s="869"/>
      <c r="AS540" s="869"/>
      <c r="AT540" s="522">
        <f t="shared" si="1434"/>
        <v>842.11315788192996</v>
      </c>
      <c r="AU540" s="246">
        <f t="shared" si="1434"/>
        <v>946.17493434402013</v>
      </c>
      <c r="AV540" s="246">
        <f t="shared" si="1434"/>
        <v>349.95909789952736</v>
      </c>
      <c r="AW540" s="246">
        <f t="shared" si="1434"/>
        <v>346.81673285729977</v>
      </c>
      <c r="AX540" s="246">
        <f t="shared" si="1434"/>
        <v>320.54582434427084</v>
      </c>
      <c r="AY540" s="246">
        <f t="shared" si="1434"/>
        <v>402.42400644310652</v>
      </c>
      <c r="AZ540" s="246">
        <f t="shared" si="1434"/>
        <v>379.18462247546643</v>
      </c>
      <c r="BA540" s="246">
        <f t="shared" si="1434"/>
        <v>452.07146136904402</v>
      </c>
      <c r="BB540" s="1073">
        <f t="shared" si="1434"/>
        <v>241.69635520342132</v>
      </c>
      <c r="BC540" s="246">
        <f t="shared" si="1331"/>
        <v>475.66513253534293</v>
      </c>
      <c r="BD540" s="246"/>
      <c r="BE540" s="246">
        <f t="shared" si="1332"/>
        <v>245.48430381430566</v>
      </c>
      <c r="BF540" s="246"/>
      <c r="BG540" s="246"/>
      <c r="BH540" s="522">
        <f t="shared" si="1434"/>
        <v>94.519834743106998</v>
      </c>
      <c r="BI540" s="246">
        <f t="shared" si="1434"/>
        <v>79.218768983947001</v>
      </c>
      <c r="BJ540" s="246">
        <f t="shared" si="1434"/>
        <v>118.59831802481217</v>
      </c>
      <c r="BK540" s="246">
        <f t="shared" si="1434"/>
        <v>303.69013114017235</v>
      </c>
      <c r="BL540" s="246">
        <f t="shared" si="1434"/>
        <v>279.61449683109817</v>
      </c>
      <c r="BM540" s="246">
        <f>BM497</f>
        <v>321.09945514615748</v>
      </c>
      <c r="BN540" s="1230">
        <f>BN497</f>
        <v>382.66035520006596</v>
      </c>
      <c r="BO540" s="870">
        <v>28.107206238056175</v>
      </c>
      <c r="BP540" s="870">
        <v>59.904739943144527</v>
      </c>
      <c r="BQ540" s="870">
        <v>227.74941289537489</v>
      </c>
      <c r="BR540" s="870">
        <v>70.482177930532117</v>
      </c>
      <c r="BS540" s="1183">
        <v>152.00145974509661</v>
      </c>
      <c r="BT540" s="870">
        <f t="shared" si="1333"/>
        <v>202.81215945218869</v>
      </c>
      <c r="BU540" s="870"/>
      <c r="BV540" s="870">
        <f t="shared" si="1334"/>
        <v>129.45626244359846</v>
      </c>
      <c r="BW540" s="870"/>
      <c r="BX540" s="870"/>
      <c r="BY540" s="940">
        <f t="shared" si="1434"/>
        <v>310.76439028556325</v>
      </c>
      <c r="BZ540" s="246">
        <f t="shared" si="1434"/>
        <v>340.93367135534282</v>
      </c>
      <c r="CA540" s="246">
        <f t="shared" si="1434"/>
        <v>566.72003541475146</v>
      </c>
      <c r="CB540" s="246">
        <f t="shared" si="1434"/>
        <v>161.64607350505597</v>
      </c>
      <c r="CC540" s="1073">
        <f t="shared" si="1434"/>
        <v>106.83420030015313</v>
      </c>
      <c r="CD540" s="246">
        <v>218.4917786454333</v>
      </c>
      <c r="CE540" s="246">
        <v>305.04707645361532</v>
      </c>
      <c r="CF540" s="246">
        <f t="shared" si="1335"/>
        <v>297.37967417217334</v>
      </c>
      <c r="CG540" s="246"/>
      <c r="CH540" s="246">
        <f t="shared" si="1336"/>
        <v>179.8273612756991</v>
      </c>
      <c r="CI540" s="246"/>
      <c r="CJ540" s="246"/>
      <c r="CK540" s="522">
        <f t="shared" si="1434"/>
        <v>1037.1472787543451</v>
      </c>
      <c r="CL540" s="246">
        <f>CL497</f>
        <v>234.46626239173378</v>
      </c>
      <c r="CM540" s="246">
        <f t="shared" si="1434"/>
        <v>2694.5862785022764</v>
      </c>
      <c r="CN540" s="246">
        <f t="shared" si="1434"/>
        <v>590.03520371845343</v>
      </c>
      <c r="CO540" s="1073">
        <f t="shared" si="1434"/>
        <v>340.44857733303894</v>
      </c>
      <c r="CP540" s="246">
        <f t="shared" si="1337"/>
        <v>979.33672013996966</v>
      </c>
      <c r="CQ540" s="246"/>
      <c r="CR540" s="246">
        <f t="shared" si="1338"/>
        <v>1007.4706989142217</v>
      </c>
      <c r="CS540" s="246"/>
      <c r="CT540" s="246"/>
      <c r="CU540" s="522">
        <f t="shared" si="1434"/>
        <v>0</v>
      </c>
      <c r="CV540" s="246">
        <f t="shared" si="1434"/>
        <v>5.0786445291009565</v>
      </c>
      <c r="CW540" s="246">
        <f>CW497</f>
        <v>0</v>
      </c>
      <c r="CX540" s="1073">
        <f>CX497</f>
        <v>0</v>
      </c>
      <c r="CY540" s="246">
        <f t="shared" si="1339"/>
        <v>1.2696611322752391</v>
      </c>
      <c r="CZ540" s="246">
        <f t="shared" si="1340"/>
        <v>2.5393222645504783</v>
      </c>
      <c r="DD540" s="988"/>
      <c r="DE540" s="870">
        <v>0</v>
      </c>
      <c r="DF540" s="870">
        <v>0</v>
      </c>
      <c r="DG540" s="870">
        <v>17.93477346481389</v>
      </c>
      <c r="DH540" s="870">
        <v>4.6528582967012158</v>
      </c>
      <c r="DI540" s="870">
        <v>5.6833827818140739</v>
      </c>
      <c r="DJ540" s="870">
        <v>4.7621580177549125</v>
      </c>
      <c r="DK540" s="870">
        <v>5.0407872295633549</v>
      </c>
      <c r="DL540" s="1129">
        <v>43.632137057251974</v>
      </c>
      <c r="DM540" s="870">
        <f t="shared" si="1341"/>
        <v>10.213262105987429</v>
      </c>
      <c r="DN540" s="870"/>
      <c r="DO540" s="870">
        <f t="shared" si="1342"/>
        <v>14.604164355737822</v>
      </c>
      <c r="DP540" s="870"/>
      <c r="DQ540" s="870"/>
      <c r="DR540" s="1015">
        <v>342.85204710455724</v>
      </c>
      <c r="DS540" s="870">
        <v>247.4768627286584</v>
      </c>
      <c r="DT540" s="870">
        <v>492.2460270145902</v>
      </c>
      <c r="DU540" s="870">
        <v>304.23688563668856</v>
      </c>
      <c r="DV540" s="870">
        <v>322.69682333494268</v>
      </c>
      <c r="DW540" s="870">
        <v>17.736898037181099</v>
      </c>
      <c r="DX540" s="1129">
        <v>32.143090069756163</v>
      </c>
      <c r="DY540" s="870">
        <f t="shared" si="1343"/>
        <v>251.34123341805352</v>
      </c>
      <c r="DZ540" s="870"/>
      <c r="EA540" s="870">
        <f t="shared" si="1344"/>
        <v>171.72296669941133</v>
      </c>
      <c r="EB540" s="870"/>
      <c r="EC540" s="870"/>
      <c r="ED540" s="522">
        <f>ED497</f>
        <v>246.36759808733095</v>
      </c>
      <c r="EE540" s="870">
        <v>396.54066378147559</v>
      </c>
      <c r="EF540" s="870">
        <v>523.0518134941791</v>
      </c>
      <c r="EG540" s="870">
        <v>277.44446578014356</v>
      </c>
      <c r="EH540" s="870">
        <v>625.28786406418635</v>
      </c>
      <c r="EI540" s="870">
        <v>136.71888971409837</v>
      </c>
      <c r="EJ540" s="870">
        <v>64.967602276819179</v>
      </c>
      <c r="EK540" s="870">
        <v>451.47385991415359</v>
      </c>
      <c r="EL540" s="1129">
        <v>497.12225934967364</v>
      </c>
      <c r="EM540" s="1280">
        <f t="shared" si="1345"/>
        <v>371.5759272968412</v>
      </c>
      <c r="EN540" s="1280">
        <f t="shared" si="1346"/>
        <v>195.70776876130125</v>
      </c>
      <c r="ER540" s="1262"/>
      <c r="ES540" s="522">
        <f>ES497</f>
        <v>3.7751308806834558</v>
      </c>
      <c r="ET540" s="246">
        <f>ET497</f>
        <v>0</v>
      </c>
      <c r="EU540" s="246">
        <f>EU497</f>
        <v>0.61099576657324417</v>
      </c>
      <c r="EV540" s="246"/>
      <c r="EW540" s="1149"/>
      <c r="EX540" s="66" t="s">
        <v>825</v>
      </c>
      <c r="EY540" s="252">
        <f>IF(EY497&lt;$FB$521,0,EY497)</f>
        <v>0.23882401900029898</v>
      </c>
      <c r="EZ540" s="252">
        <f t="shared" ref="EZ540:FO540" si="1435">IF(EZ497&lt;$FB$521,0,EZ497)</f>
        <v>0.18978220923049074</v>
      </c>
      <c r="FA540" s="252">
        <f t="shared" si="1435"/>
        <v>0.15729588832143915</v>
      </c>
      <c r="FB540" s="252">
        <f t="shared" si="1435"/>
        <v>0.31131691327510602</v>
      </c>
      <c r="FC540" s="252">
        <f t="shared" si="1435"/>
        <v>0.13396540426468276</v>
      </c>
      <c r="FD540" s="252">
        <f t="shared" si="1435"/>
        <v>0</v>
      </c>
      <c r="FE540" s="252">
        <f t="shared" si="1435"/>
        <v>2.6160558721240363E-2</v>
      </c>
      <c r="FF540" s="252">
        <f t="shared" si="1435"/>
        <v>0.51324602933379115</v>
      </c>
      <c r="FG540" s="252">
        <f t="shared" si="1435"/>
        <v>0.27121446377193975</v>
      </c>
      <c r="FH540" s="252">
        <f t="shared" si="1435"/>
        <v>0.37783382779954588</v>
      </c>
      <c r="FI540" s="252">
        <f t="shared" si="1435"/>
        <v>0.19012942113044681</v>
      </c>
      <c r="FJ540" s="252">
        <f t="shared" si="1435"/>
        <v>0.23313060675785341</v>
      </c>
      <c r="FK540" s="252">
        <f t="shared" si="1435"/>
        <v>0.21421078591466805</v>
      </c>
      <c r="FL540" s="252">
        <f t="shared" si="1435"/>
        <v>0.11587669949922745</v>
      </c>
      <c r="FM540" s="252">
        <f t="shared" si="1435"/>
        <v>0.40391260041738752</v>
      </c>
      <c r="FN540" s="252">
        <f t="shared" si="1435"/>
        <v>0.2238483002054277</v>
      </c>
      <c r="FO540" s="252">
        <f t="shared" si="1435"/>
        <v>0.2556098023489537</v>
      </c>
      <c r="FP540" s="868">
        <v>1.3350686316507103E-3</v>
      </c>
      <c r="FQ540" s="1531">
        <v>0.96959730936222099</v>
      </c>
      <c r="FR540" s="1501">
        <f>IF(FR497&lt;$FB$521,0,FR497)</f>
        <v>5.9920632370169022E-2</v>
      </c>
      <c r="FS540" s="1501">
        <f t="shared" ref="FS540:GL540" si="1436">IF(FS497&lt;$FB$521,0,FS497)</f>
        <v>0.12753401238271406</v>
      </c>
      <c r="FT540" s="1501">
        <f t="shared" si="1436"/>
        <v>3.532749720321398E-2</v>
      </c>
      <c r="FU540" s="1501">
        <f t="shared" si="1436"/>
        <v>4.3043841930550678E-2</v>
      </c>
      <c r="FV540" s="1501">
        <f t="shared" si="1436"/>
        <v>0</v>
      </c>
      <c r="FW540" s="1501">
        <f t="shared" si="1436"/>
        <v>0</v>
      </c>
      <c r="FX540" s="1501">
        <f t="shared" si="1436"/>
        <v>7.3925834224151984E-2</v>
      </c>
      <c r="FY540" s="1501">
        <f t="shared" si="1436"/>
        <v>2.1460141070583243E-2</v>
      </c>
      <c r="FZ540" s="1501">
        <f t="shared" si="1436"/>
        <v>0</v>
      </c>
      <c r="GA540" s="1501">
        <f t="shared" si="1436"/>
        <v>0</v>
      </c>
      <c r="GB540" s="1501">
        <f t="shared" si="1436"/>
        <v>3.1410839636969036E-2</v>
      </c>
      <c r="GC540" s="1501">
        <f t="shared" si="1436"/>
        <v>0.27550853162647126</v>
      </c>
      <c r="GD540" s="1501">
        <f t="shared" si="1436"/>
        <v>0.13005733192239241</v>
      </c>
      <c r="GE540" s="1501">
        <f t="shared" si="1436"/>
        <v>1.1480925706430341E-2</v>
      </c>
      <c r="GF540" s="1501">
        <f t="shared" si="1436"/>
        <v>0</v>
      </c>
      <c r="GG540" s="1501">
        <f t="shared" si="1436"/>
        <v>1.0385523469317477</v>
      </c>
      <c r="GH540" s="1501">
        <f t="shared" si="1436"/>
        <v>0</v>
      </c>
      <c r="GI540" s="1501">
        <f t="shared" si="1436"/>
        <v>8.8878399719168694E-2</v>
      </c>
      <c r="GJ540" s="1501">
        <f t="shared" si="1436"/>
        <v>2.3808846916557904E-2</v>
      </c>
      <c r="GK540" s="1501">
        <f t="shared" si="1436"/>
        <v>1.032762631727796E-2</v>
      </c>
      <c r="GL540" s="1501">
        <f t="shared" si="1436"/>
        <v>1.3352874908870622E-2</v>
      </c>
      <c r="GM540" s="1504">
        <f t="shared" ref="GM540:HI540" si="1437">IF(GM497&lt;$FB$521,0,GM497)</f>
        <v>0</v>
      </c>
      <c r="GN540" s="1504">
        <f t="shared" si="1437"/>
        <v>1.1178338458000803E-2</v>
      </c>
      <c r="GO540" s="1504">
        <f t="shared" si="1437"/>
        <v>0</v>
      </c>
      <c r="GP540" s="1504">
        <f t="shared" si="1437"/>
        <v>0</v>
      </c>
      <c r="GQ540" s="1504">
        <f t="shared" si="1437"/>
        <v>2.1035179503954077E-2</v>
      </c>
      <c r="GR540" s="1504">
        <f t="shared" si="1437"/>
        <v>0</v>
      </c>
      <c r="GS540" s="1504">
        <f t="shared" si="1437"/>
        <v>1.3947940368342781E-2</v>
      </c>
      <c r="GT540" s="1504">
        <f t="shared" si="1437"/>
        <v>0</v>
      </c>
      <c r="GU540" s="1504">
        <f t="shared" si="1437"/>
        <v>0</v>
      </c>
      <c r="GV540" s="1504">
        <f t="shared" si="1437"/>
        <v>1.0236558381164624E-2</v>
      </c>
      <c r="GW540" s="1504">
        <f t="shared" si="1437"/>
        <v>0</v>
      </c>
      <c r="GX540" s="1504">
        <f t="shared" si="1437"/>
        <v>1.3059618611893305E-2</v>
      </c>
      <c r="GY540" s="1504">
        <f t="shared" si="1437"/>
        <v>1.4722456365163823E-2</v>
      </c>
      <c r="GZ540" s="1504" t="e">
        <f t="shared" si="1437"/>
        <v>#DIV/0!</v>
      </c>
      <c r="HA540" s="1504">
        <f t="shared" si="1437"/>
        <v>0</v>
      </c>
      <c r="HB540" s="1504">
        <f t="shared" si="1437"/>
        <v>0</v>
      </c>
      <c r="HC540" s="1504">
        <f t="shared" si="1437"/>
        <v>0</v>
      </c>
      <c r="HD540" s="1504">
        <f t="shared" si="1437"/>
        <v>0</v>
      </c>
      <c r="HE540" s="1504">
        <f t="shared" si="1437"/>
        <v>0</v>
      </c>
      <c r="HF540" s="1504">
        <f t="shared" si="1437"/>
        <v>0</v>
      </c>
      <c r="HG540" s="1504" t="e">
        <f t="shared" si="1437"/>
        <v>#DIV/0!</v>
      </c>
      <c r="HH540" s="1504" t="e">
        <f t="shared" si="1437"/>
        <v>#DIV/0!</v>
      </c>
      <c r="HI540" s="1504">
        <f t="shared" si="1437"/>
        <v>0</v>
      </c>
    </row>
    <row r="541" spans="1:217" s="66" customFormat="1" x14ac:dyDescent="0.25">
      <c r="A541" s="66" t="s">
        <v>703</v>
      </c>
      <c r="B541" s="580"/>
      <c r="C541" s="940">
        <f t="shared" ref="C541:M541" si="1438">C484</f>
        <v>128.05108820771395</v>
      </c>
      <c r="D541" s="246">
        <f t="shared" si="1438"/>
        <v>64.298201029218959</v>
      </c>
      <c r="E541" s="246">
        <f t="shared" si="1438"/>
        <v>143.25060355981577</v>
      </c>
      <c r="F541" s="246">
        <f t="shared" si="1438"/>
        <v>36.872544380531799</v>
      </c>
      <c r="G541" s="246">
        <f t="shared" si="1438"/>
        <v>6.7138248322481822</v>
      </c>
      <c r="H541" s="246">
        <f t="shared" si="1438"/>
        <v>34.128703514159717</v>
      </c>
      <c r="I541" s="246">
        <f t="shared" si="1438"/>
        <v>23.720443348036468</v>
      </c>
      <c r="J541" s="246">
        <f t="shared" si="1438"/>
        <v>9.9543654073585195</v>
      </c>
      <c r="K541" s="246">
        <f t="shared" si="1438"/>
        <v>73.931093799456875</v>
      </c>
      <c r="L541" s="246">
        <f t="shared" si="1438"/>
        <v>38.908534209287112</v>
      </c>
      <c r="M541" s="246">
        <f t="shared" si="1438"/>
        <v>18.33305749916099</v>
      </c>
      <c r="N541" s="246">
        <f t="shared" ref="N541:CV541" si="1439">N484</f>
        <v>55.274552608372815</v>
      </c>
      <c r="O541" s="246">
        <f t="shared" si="1439"/>
        <v>49.797518692129472</v>
      </c>
      <c r="P541" s="246">
        <f t="shared" si="1439"/>
        <v>28.583465674933599</v>
      </c>
      <c r="Q541" s="246">
        <f t="shared" si="1439"/>
        <v>109.43680289819288</v>
      </c>
      <c r="R541" s="246">
        <f t="shared" si="1439"/>
        <v>19.269054760415127</v>
      </c>
      <c r="S541" s="246">
        <f t="shared" si="1439"/>
        <v>43.462627572423443</v>
      </c>
      <c r="T541" s="1073">
        <f t="shared" si="1439"/>
        <v>44.296998108571394</v>
      </c>
      <c r="U541" s="246">
        <v>221.18472470138408</v>
      </c>
      <c r="V541" s="246">
        <v>277.46066445325494</v>
      </c>
      <c r="W541" s="246">
        <v>120.16868849684732</v>
      </c>
      <c r="X541" s="246">
        <v>65.593483855648813</v>
      </c>
      <c r="Y541" s="246">
        <v>53.483732105618266</v>
      </c>
      <c r="Z541" s="1279">
        <f t="shared" si="1352"/>
        <v>51.571304450112621</v>
      </c>
      <c r="AA541" s="1279">
        <f t="shared" si="1353"/>
        <v>32.032787070154093</v>
      </c>
      <c r="AB541" s="1279">
        <f t="shared" si="1354"/>
        <v>46.05675972677497</v>
      </c>
      <c r="AC541" s="1279">
        <f t="shared" si="1327"/>
        <v>39.315662229512789</v>
      </c>
      <c r="AD541" s="1279"/>
      <c r="AE541" s="1279">
        <f t="shared" si="1328"/>
        <v>23.87367308158915</v>
      </c>
      <c r="AF541" s="1279">
        <f t="shared" si="1329"/>
        <v>29.074578846808816</v>
      </c>
      <c r="AG541" s="1279"/>
      <c r="AH541" s="1279"/>
      <c r="AI541" s="940">
        <f t="shared" si="1439"/>
        <v>3.1481936236488397</v>
      </c>
      <c r="AJ541" s="869">
        <f t="shared" si="1439"/>
        <v>5.1799270042419998</v>
      </c>
      <c r="AK541" s="869">
        <f t="shared" si="1439"/>
        <v>2.8631264025684726</v>
      </c>
      <c r="AL541" s="869">
        <f t="shared" si="1439"/>
        <v>8.4818769047878817</v>
      </c>
      <c r="AM541" s="869">
        <f t="shared" si="1439"/>
        <v>6.8610802517996348</v>
      </c>
      <c r="AN541" s="1099">
        <f t="shared" si="1439"/>
        <v>6.4127038818969053</v>
      </c>
      <c r="AO541" s="869">
        <f t="shared" si="1330"/>
        <v>5.4911513448239555</v>
      </c>
      <c r="AP541" s="869"/>
      <c r="AQ541" s="869">
        <f t="shared" si="1321"/>
        <v>2.1983280116614261</v>
      </c>
      <c r="AR541" s="869"/>
      <c r="AS541" s="869"/>
      <c r="AT541" s="522">
        <f t="shared" si="1439"/>
        <v>84.157361685249498</v>
      </c>
      <c r="AU541" s="246">
        <f t="shared" si="1439"/>
        <v>236.88235862295554</v>
      </c>
      <c r="AV541" s="246">
        <f t="shared" si="1439"/>
        <v>23.141195915626241</v>
      </c>
      <c r="AW541" s="246">
        <f t="shared" si="1439"/>
        <v>34.164403637768331</v>
      </c>
      <c r="AX541" s="246">
        <f t="shared" si="1439"/>
        <v>47.039187989531328</v>
      </c>
      <c r="AY541" s="246">
        <f t="shared" si="1439"/>
        <v>28.988100167718109</v>
      </c>
      <c r="AZ541" s="246">
        <f t="shared" si="1439"/>
        <v>24.929486730680452</v>
      </c>
      <c r="BA541" s="246">
        <f t="shared" si="1439"/>
        <v>70.783886001226037</v>
      </c>
      <c r="BB541" s="1073">
        <f t="shared" si="1439"/>
        <v>83.672796233441545</v>
      </c>
      <c r="BC541" s="246">
        <f t="shared" si="1331"/>
        <v>70.417641887133016</v>
      </c>
      <c r="BD541" s="246"/>
      <c r="BE541" s="246">
        <f t="shared" si="1332"/>
        <v>67.041597152520254</v>
      </c>
      <c r="BF541" s="246"/>
      <c r="BG541" s="246"/>
      <c r="BH541" s="522">
        <f t="shared" si="1439"/>
        <v>97.662945688127365</v>
      </c>
      <c r="BI541" s="246">
        <f t="shared" si="1439"/>
        <v>90.772980370923761</v>
      </c>
      <c r="BJ541" s="246">
        <f t="shared" si="1439"/>
        <v>68.701265287973669</v>
      </c>
      <c r="BK541" s="246">
        <f t="shared" si="1439"/>
        <v>44.72091200160709</v>
      </c>
      <c r="BL541" s="246">
        <f t="shared" si="1439"/>
        <v>77.70259233871657</v>
      </c>
      <c r="BM541" s="246">
        <f t="shared" ref="BM541:BN543" si="1440">BM484</f>
        <v>118.24683489968193</v>
      </c>
      <c r="BN541" s="1230">
        <f t="shared" si="1440"/>
        <v>91.304319837969771</v>
      </c>
      <c r="BO541" s="870">
        <v>23.062524521095487</v>
      </c>
      <c r="BP541" s="870">
        <v>75.974051828983534</v>
      </c>
      <c r="BQ541" s="870">
        <v>80.693092962663513</v>
      </c>
      <c r="BR541" s="870">
        <v>40.258576313226897</v>
      </c>
      <c r="BS541" s="1183">
        <v>76.701887876673709</v>
      </c>
      <c r="BT541" s="870">
        <f t="shared" si="1333"/>
        <v>69.851643620068728</v>
      </c>
      <c r="BU541" s="870"/>
      <c r="BV541" s="870">
        <f t="shared" si="1334"/>
        <v>29.074088495057314</v>
      </c>
      <c r="BW541" s="870"/>
      <c r="BX541" s="870"/>
      <c r="BY541" s="940">
        <f t="shared" si="1439"/>
        <v>69.595867002808873</v>
      </c>
      <c r="BZ541" s="246">
        <f t="shared" si="1439"/>
        <v>39.124187322460308</v>
      </c>
      <c r="CA541" s="246">
        <f t="shared" si="1439"/>
        <v>24.68847000320493</v>
      </c>
      <c r="CB541" s="246">
        <f t="shared" si="1439"/>
        <v>13.998530997423968</v>
      </c>
      <c r="CC541" s="1073">
        <f t="shared" si="1439"/>
        <v>43.745078364370976</v>
      </c>
      <c r="CD541" s="246">
        <v>40.007234692500433</v>
      </c>
      <c r="CE541" s="246">
        <v>47.491281982720025</v>
      </c>
      <c r="CF541" s="246">
        <f t="shared" si="1335"/>
        <v>38.230426738053815</v>
      </c>
      <c r="CG541" s="246"/>
      <c r="CH541" s="246">
        <f t="shared" si="1336"/>
        <v>21.128005093578235</v>
      </c>
      <c r="CI541" s="246"/>
      <c r="CJ541" s="246"/>
      <c r="CK541" s="522">
        <f t="shared" si="1439"/>
        <v>0</v>
      </c>
      <c r="CL541" s="246">
        <f>CL484</f>
        <v>27.873249528729602</v>
      </c>
      <c r="CM541" s="246">
        <f t="shared" si="1439"/>
        <v>0</v>
      </c>
      <c r="CN541" s="246">
        <f t="shared" si="1439"/>
        <v>1.9951165378183355</v>
      </c>
      <c r="CO541" s="1073">
        <f t="shared" si="1439"/>
        <v>0.23216362697317605</v>
      </c>
      <c r="CP541" s="246">
        <f t="shared" si="1337"/>
        <v>6.0201059387042228</v>
      </c>
      <c r="CQ541" s="246"/>
      <c r="CR541" s="246">
        <f t="shared" si="1338"/>
        <v>12.24483617360683</v>
      </c>
      <c r="CS541" s="246"/>
      <c r="CT541" s="246"/>
      <c r="CU541" s="522">
        <f t="shared" si="1439"/>
        <v>40.7738781145883</v>
      </c>
      <c r="CV541" s="246">
        <f t="shared" si="1439"/>
        <v>1.7886674793407105</v>
      </c>
      <c r="CW541" s="246">
        <f t="shared" ref="CW541:CX543" si="1441">CW484</f>
        <v>89.994311832394359</v>
      </c>
      <c r="CX541" s="1073">
        <f t="shared" si="1441"/>
        <v>17.368807890442326</v>
      </c>
      <c r="CY541" s="246">
        <f t="shared" si="1339"/>
        <v>37.481416329191426</v>
      </c>
      <c r="CZ541" s="246">
        <f t="shared" si="1340"/>
        <v>38.50079582470805</v>
      </c>
      <c r="DD541" s="988"/>
      <c r="DE541" s="870">
        <v>13.75963415617246</v>
      </c>
      <c r="DF541" s="870">
        <v>10.513342216543284</v>
      </c>
      <c r="DG541" s="870">
        <v>10.513342216543284</v>
      </c>
      <c r="DH541" s="870">
        <v>9.3403882162400542</v>
      </c>
      <c r="DI541" s="870">
        <v>9.8098193940342231</v>
      </c>
      <c r="DJ541" s="870">
        <v>26.550754063138292</v>
      </c>
      <c r="DK541" s="870">
        <v>8.7708686350463019</v>
      </c>
      <c r="DL541" s="1129">
        <v>101.8255075394685</v>
      </c>
      <c r="DM541" s="870">
        <f t="shared" si="1341"/>
        <v>23.885457054648299</v>
      </c>
      <c r="DN541" s="870"/>
      <c r="DO541" s="870">
        <f t="shared" si="1342"/>
        <v>32.026881262328281</v>
      </c>
      <c r="DP541" s="870"/>
      <c r="DQ541" s="870"/>
      <c r="DR541" s="1015">
        <v>290.04960530800184</v>
      </c>
      <c r="DS541" s="870">
        <v>102.74549731953945</v>
      </c>
      <c r="DT541" s="870">
        <v>580.25329694870868</v>
      </c>
      <c r="DU541" s="870">
        <v>287.57306310116888</v>
      </c>
      <c r="DV541" s="870">
        <v>304.69387438428419</v>
      </c>
      <c r="DW541" s="870">
        <v>24.403416694009206</v>
      </c>
      <c r="DX541" s="1129">
        <v>42.171490883630184</v>
      </c>
      <c r="DY541" s="870">
        <f t="shared" si="1343"/>
        <v>233.12717780562031</v>
      </c>
      <c r="DZ541" s="870"/>
      <c r="EA541" s="870">
        <f t="shared" si="1344"/>
        <v>195.29973427858044</v>
      </c>
      <c r="EB541" s="870"/>
      <c r="EC541" s="870"/>
      <c r="ED541" s="522">
        <f>ED484</f>
        <v>43.042561582994409</v>
      </c>
      <c r="EE541" s="870">
        <v>143.8642189997031</v>
      </c>
      <c r="EF541" s="870">
        <v>59.240351041401865</v>
      </c>
      <c r="EG541" s="870">
        <v>89.462870833089937</v>
      </c>
      <c r="EH541" s="870">
        <v>177.14305795295013</v>
      </c>
      <c r="EI541" s="870">
        <v>63.507275689123553</v>
      </c>
      <c r="EJ541" s="870">
        <v>30.88479979447315</v>
      </c>
      <c r="EK541" s="870">
        <v>138.09041652826321</v>
      </c>
      <c r="EL541" s="1129">
        <v>129.40517346123636</v>
      </c>
      <c r="EM541" s="1280">
        <f t="shared" si="1345"/>
        <v>103.94977053753016</v>
      </c>
      <c r="EN541" s="1280">
        <f t="shared" si="1346"/>
        <v>50.634360946697313</v>
      </c>
      <c r="ER541" s="1262"/>
      <c r="ES541" s="522">
        <f t="shared" ref="ES541:EU543" si="1442">ES484</f>
        <v>0</v>
      </c>
      <c r="ET541" s="246">
        <f t="shared" si="1442"/>
        <v>0</v>
      </c>
      <c r="EU541" s="246">
        <f t="shared" si="1442"/>
        <v>0</v>
      </c>
      <c r="EV541" s="246"/>
      <c r="EW541" s="1149"/>
      <c r="EX541" s="66" t="s">
        <v>703</v>
      </c>
      <c r="EY541" s="252">
        <f>IF(EY484&lt;$FB$521,0,EY484)</f>
        <v>1.142904122829963</v>
      </c>
      <c r="EZ541" s="252">
        <f t="shared" ref="EZ541:FO541" si="1443">IF(EZ484&lt;$FB$521,0,EZ484)</f>
        <v>1.1366048287025667</v>
      </c>
      <c r="FA541" s="252">
        <f t="shared" si="1443"/>
        <v>0.86352587732673747</v>
      </c>
      <c r="FB541" s="252">
        <f t="shared" si="1443"/>
        <v>1.040621579442413</v>
      </c>
      <c r="FC541" s="252">
        <f t="shared" si="1443"/>
        <v>0.69864661098913416</v>
      </c>
      <c r="FD541" s="252">
        <f t="shared" si="1443"/>
        <v>2.2984028197791657</v>
      </c>
      <c r="FE541" s="252">
        <f t="shared" si="1443"/>
        <v>0.11656088289698789</v>
      </c>
      <c r="FF541" s="252">
        <f t="shared" si="1443"/>
        <v>2.9086372874936406</v>
      </c>
      <c r="FG541" s="252">
        <f t="shared" si="1443"/>
        <v>1.5216619496443085</v>
      </c>
      <c r="FH541" s="252">
        <f t="shared" si="1443"/>
        <v>1.6545729563469864</v>
      </c>
      <c r="FI541" s="252">
        <f t="shared" si="1443"/>
        <v>0.99300067298430139</v>
      </c>
      <c r="FJ541" s="252">
        <f t="shared" si="1443"/>
        <v>1.4722071130593795</v>
      </c>
      <c r="FK541" s="252">
        <f t="shared" si="1443"/>
        <v>1.6957933313746207</v>
      </c>
      <c r="FL541" s="252">
        <f t="shared" si="1443"/>
        <v>0.92970238748556866</v>
      </c>
      <c r="FM541" s="252">
        <f t="shared" si="1443"/>
        <v>1.6603589784408899</v>
      </c>
      <c r="FN541" s="252">
        <f t="shared" si="1443"/>
        <v>1.8439979157835527</v>
      </c>
      <c r="FO541" s="252">
        <f t="shared" si="1443"/>
        <v>1.3028663816358466</v>
      </c>
      <c r="FP541" s="868">
        <v>6.3722400562457341E-3</v>
      </c>
      <c r="FQ541" s="1531">
        <v>0.56267371136885225</v>
      </c>
      <c r="FR541" s="1501">
        <f>IF(FR484&lt;$FB$521,0,FR484)</f>
        <v>8.6007448612164028E-2</v>
      </c>
      <c r="FS541" s="1501">
        <f t="shared" ref="FS541:GL541" si="1444">IF(FS478&lt;$FB$521,0,FS478)</f>
        <v>4.3179360443276631E-2</v>
      </c>
      <c r="FT541" s="1501">
        <f t="shared" si="1444"/>
        <v>4.7305349644468614E-2</v>
      </c>
      <c r="FU541" s="1501">
        <f t="shared" si="1444"/>
        <v>6.6416595839523612E-2</v>
      </c>
      <c r="FV541" s="1501"/>
      <c r="FW541" s="1501">
        <f t="shared" si="1444"/>
        <v>1.1215421673360672E-2</v>
      </c>
      <c r="FX541" s="1501">
        <f t="shared" si="1444"/>
        <v>8.5893396930539628E-2</v>
      </c>
      <c r="FY541" s="1501">
        <f t="shared" si="1444"/>
        <v>3.4771323447537243E-2</v>
      </c>
      <c r="FZ541" s="1501">
        <f t="shared" si="1444"/>
        <v>0</v>
      </c>
      <c r="GA541" s="1501">
        <f t="shared" si="1444"/>
        <v>0</v>
      </c>
      <c r="GB541" s="1501">
        <f t="shared" si="1444"/>
        <v>4.9050507986577473E-2</v>
      </c>
      <c r="GC541" s="1501">
        <f t="shared" si="1444"/>
        <v>3.582893515541985E-2</v>
      </c>
      <c r="GD541" s="1501">
        <f t="shared" si="1444"/>
        <v>0</v>
      </c>
      <c r="GE541" s="1501">
        <f t="shared" si="1444"/>
        <v>0</v>
      </c>
      <c r="GF541" s="1501">
        <f t="shared" si="1444"/>
        <v>0</v>
      </c>
      <c r="GG541" s="1501">
        <f t="shared" si="1444"/>
        <v>7.0471161463120144E-2</v>
      </c>
      <c r="GH541" s="1501">
        <f t="shared" si="1444"/>
        <v>0</v>
      </c>
      <c r="GI541" s="1501">
        <f t="shared" si="1444"/>
        <v>8.1465472470308053E-2</v>
      </c>
      <c r="GJ541" s="1501">
        <f t="shared" si="1444"/>
        <v>2.193422085379803E-2</v>
      </c>
      <c r="GK541" s="1501">
        <f t="shared" si="1444"/>
        <v>1.709610823883681E-2</v>
      </c>
      <c r="GL541" s="1501">
        <f t="shared" si="1444"/>
        <v>2.0695630018264771E-2</v>
      </c>
      <c r="GM541" s="1504">
        <f t="shared" ref="GM541:HI541" si="1445">IF(GM478&lt;$FB$521,0,GM478)</f>
        <v>0</v>
      </c>
      <c r="GN541" s="1504">
        <f t="shared" si="1445"/>
        <v>1.6415054617668935E-2</v>
      </c>
      <c r="GO541" s="1504">
        <f t="shared" si="1445"/>
        <v>0</v>
      </c>
      <c r="GP541" s="1504">
        <f t="shared" si="1445"/>
        <v>1.0258733626908396E-2</v>
      </c>
      <c r="GQ541" s="1504">
        <f t="shared" si="1445"/>
        <v>1.5854032748515368E-2</v>
      </c>
      <c r="GR541" s="1504">
        <f t="shared" si="1445"/>
        <v>0</v>
      </c>
      <c r="GS541" s="1504">
        <f t="shared" si="1445"/>
        <v>1.2715105977862292E-2</v>
      </c>
      <c r="GT541" s="1504">
        <f t="shared" si="1445"/>
        <v>1.1154599318841515E-2</v>
      </c>
      <c r="GU541" s="1504">
        <f t="shared" si="1445"/>
        <v>1.0478637901771833E-2</v>
      </c>
      <c r="GV541" s="1504">
        <f t="shared" si="1445"/>
        <v>2.4199115712689147E-2</v>
      </c>
      <c r="GW541" s="1504">
        <f t="shared" si="1445"/>
        <v>0</v>
      </c>
      <c r="GX541" s="1504">
        <f t="shared" si="1445"/>
        <v>1.2515348827483726E-2</v>
      </c>
      <c r="GY541" s="1504">
        <f t="shared" si="1445"/>
        <v>1.7210801244857174E-2</v>
      </c>
      <c r="GZ541" s="1504" t="e">
        <f t="shared" si="1445"/>
        <v>#DIV/0!</v>
      </c>
      <c r="HA541" s="1504">
        <f t="shared" si="1445"/>
        <v>1.1668267694933317E-2</v>
      </c>
      <c r="HB541" s="1504">
        <f t="shared" si="1445"/>
        <v>0</v>
      </c>
      <c r="HC541" s="1504">
        <f t="shared" si="1445"/>
        <v>1.5558096351790347E-2</v>
      </c>
      <c r="HD541" s="1504">
        <f t="shared" si="1445"/>
        <v>1.605828728569288E-2</v>
      </c>
      <c r="HE541" s="1504">
        <f t="shared" si="1445"/>
        <v>1.024941523342404E-2</v>
      </c>
      <c r="HF541" s="1504">
        <f t="shared" si="1445"/>
        <v>0</v>
      </c>
      <c r="HG541" s="1504" t="e">
        <f t="shared" si="1445"/>
        <v>#DIV/0!</v>
      </c>
      <c r="HH541" s="1504" t="e">
        <f t="shared" si="1445"/>
        <v>#DIV/0!</v>
      </c>
      <c r="HI541" s="1504">
        <f t="shared" si="1445"/>
        <v>0</v>
      </c>
    </row>
    <row r="542" spans="1:217" s="66" customFormat="1" x14ac:dyDescent="0.25">
      <c r="A542" s="66" t="s">
        <v>704</v>
      </c>
      <c r="B542" s="580"/>
      <c r="C542" s="940">
        <f t="shared" ref="C542:M542" si="1446">C485</f>
        <v>7.7015070014977649</v>
      </c>
      <c r="D542" s="246">
        <f t="shared" si="1446"/>
        <v>5.0916408455428508</v>
      </c>
      <c r="E542" s="246">
        <f t="shared" si="1446"/>
        <v>29.067306003128543</v>
      </c>
      <c r="F542" s="246">
        <f t="shared" si="1446"/>
        <v>4.9369390590080933</v>
      </c>
      <c r="G542" s="246">
        <f t="shared" si="1446"/>
        <v>3.0109753958454863</v>
      </c>
      <c r="H542" s="246">
        <f t="shared" si="1446"/>
        <v>9.2459519305189222</v>
      </c>
      <c r="I542" s="246">
        <f t="shared" si="1446"/>
        <v>10.582537549333331</v>
      </c>
      <c r="J542" s="246">
        <f t="shared" si="1446"/>
        <v>5.387849577968689</v>
      </c>
      <c r="K542" s="246">
        <f t="shared" si="1446"/>
        <v>9.4377461799585767</v>
      </c>
      <c r="L542" s="246">
        <f t="shared" si="1446"/>
        <v>9.4927222259636252</v>
      </c>
      <c r="M542" s="246">
        <f t="shared" si="1446"/>
        <v>6.8234751285806716</v>
      </c>
      <c r="N542" s="246">
        <f t="shared" ref="N542:CV542" si="1447">N485</f>
        <v>4.30514465286958</v>
      </c>
      <c r="O542" s="246">
        <f t="shared" si="1447"/>
        <v>4.8614928606031187</v>
      </c>
      <c r="P542" s="246">
        <f t="shared" si="1447"/>
        <v>7.5327710718154792</v>
      </c>
      <c r="Q542" s="246">
        <f t="shared" si="1447"/>
        <v>15.193105332732669</v>
      </c>
      <c r="R542" s="246">
        <f t="shared" si="1447"/>
        <v>6.2069911073591522</v>
      </c>
      <c r="S542" s="246">
        <f t="shared" si="1447"/>
        <v>8.936209494036941</v>
      </c>
      <c r="T542" s="1073">
        <f t="shared" si="1447"/>
        <v>11.940298265675837</v>
      </c>
      <c r="U542" s="246">
        <v>49.217524514754594</v>
      </c>
      <c r="V542" s="246">
        <v>53.232127965197684</v>
      </c>
      <c r="W542" s="246">
        <v>15.124991596991862</v>
      </c>
      <c r="X542" s="246">
        <v>10.488680291319554</v>
      </c>
      <c r="Y542" s="246">
        <v>17.742511072332896</v>
      </c>
      <c r="Z542" s="1279">
        <f t="shared" si="1352"/>
        <v>8.875259093468852</v>
      </c>
      <c r="AA542" s="1279">
        <f t="shared" si="1353"/>
        <v>7.4421031312281034</v>
      </c>
      <c r="AB542" s="1279">
        <f t="shared" si="1354"/>
        <v>8.2249359892091807</v>
      </c>
      <c r="AC542" s="1279">
        <f t="shared" si="1327"/>
        <v>5.8845044271536207</v>
      </c>
      <c r="AD542" s="1279"/>
      <c r="AE542" s="1279">
        <f t="shared" si="1328"/>
        <v>1.9938253138000244</v>
      </c>
      <c r="AF542" s="1279">
        <f t="shared" si="1329"/>
        <v>3.7043991416928179</v>
      </c>
      <c r="AG542" s="1279"/>
      <c r="AH542" s="1279"/>
      <c r="AI542" s="940">
        <f t="shared" si="1447"/>
        <v>1.1021460176422551</v>
      </c>
      <c r="AJ542" s="869">
        <f t="shared" si="1447"/>
        <v>7.0133816323649762</v>
      </c>
      <c r="AK542" s="869">
        <f t="shared" si="1447"/>
        <v>1.0706672142325804</v>
      </c>
      <c r="AL542" s="869">
        <f t="shared" si="1447"/>
        <v>2.672580359038673</v>
      </c>
      <c r="AM542" s="869">
        <f t="shared" si="1447"/>
        <v>5.3701465819517722</v>
      </c>
      <c r="AN542" s="1099">
        <f t="shared" si="1447"/>
        <v>2.0856976326847572</v>
      </c>
      <c r="AO542" s="869">
        <f t="shared" si="1330"/>
        <v>3.2191032396525023</v>
      </c>
      <c r="AP542" s="869"/>
      <c r="AQ542" s="869">
        <f t="shared" si="1321"/>
        <v>2.4373804276697815</v>
      </c>
      <c r="AR542" s="869"/>
      <c r="AS542" s="869"/>
      <c r="AT542" s="522">
        <f t="shared" si="1447"/>
        <v>3.7650539966329379</v>
      </c>
      <c r="AU542" s="246">
        <f t="shared" si="1447"/>
        <v>8.6479399805505555</v>
      </c>
      <c r="AV542" s="246">
        <f t="shared" si="1447"/>
        <v>4.213252989034979</v>
      </c>
      <c r="AW542" s="246">
        <f t="shared" si="1447"/>
        <v>4.0920272587297397</v>
      </c>
      <c r="AX542" s="246">
        <f t="shared" si="1447"/>
        <v>4.7614468600369779</v>
      </c>
      <c r="AY542" s="246">
        <f t="shared" si="1447"/>
        <v>5.8853096062713597</v>
      </c>
      <c r="AZ542" s="246">
        <f t="shared" si="1447"/>
        <v>4.1894947751647198</v>
      </c>
      <c r="BA542" s="246">
        <f t="shared" si="1447"/>
        <v>8.2035816556290762</v>
      </c>
      <c r="BB542" s="1073">
        <f t="shared" si="1447"/>
        <v>4.3764120592318445</v>
      </c>
      <c r="BC542" s="246">
        <f t="shared" si="1331"/>
        <v>5.3482799090313549</v>
      </c>
      <c r="BD542" s="246"/>
      <c r="BE542" s="246">
        <f t="shared" si="1332"/>
        <v>1.8484334515662222</v>
      </c>
      <c r="BF542" s="246"/>
      <c r="BG542" s="246"/>
      <c r="BH542" s="522">
        <f t="shared" si="1447"/>
        <v>4.8982518597192231</v>
      </c>
      <c r="BI542" s="246">
        <f t="shared" si="1447"/>
        <v>10.425138836402006</v>
      </c>
      <c r="BJ542" s="246">
        <f t="shared" si="1447"/>
        <v>7.9153583993370047</v>
      </c>
      <c r="BK542" s="246">
        <f t="shared" si="1447"/>
        <v>6.7212715008320219</v>
      </c>
      <c r="BL542" s="246">
        <f t="shared" si="1447"/>
        <v>7.1262388671042869</v>
      </c>
      <c r="BM542" s="246">
        <f t="shared" si="1440"/>
        <v>6.3692221778041214</v>
      </c>
      <c r="BN542" s="1230">
        <f t="shared" si="1440"/>
        <v>11.50173070181833</v>
      </c>
      <c r="BO542" s="870">
        <v>2.6392686322844496</v>
      </c>
      <c r="BP542" s="870">
        <v>8.7369093030232303</v>
      </c>
      <c r="BQ542" s="870">
        <v>11.496437332337814</v>
      </c>
      <c r="BR542" s="870">
        <v>3.9142929198947809</v>
      </c>
      <c r="BS542" s="1183">
        <v>4.9194486267451598</v>
      </c>
      <c r="BT542" s="870">
        <f t="shared" si="1333"/>
        <v>7.0472022290937995</v>
      </c>
      <c r="BU542" s="870"/>
      <c r="BV542" s="870">
        <f t="shared" si="1334"/>
        <v>3.0991550505644598</v>
      </c>
      <c r="BW542" s="870"/>
      <c r="BX542" s="870"/>
      <c r="BY542" s="940">
        <f t="shared" si="1447"/>
        <v>4.4608811569488562</v>
      </c>
      <c r="BZ542" s="246">
        <f t="shared" si="1447"/>
        <v>4.2345065954180292</v>
      </c>
      <c r="CA542" s="246">
        <f t="shared" si="1447"/>
        <v>3.5804456477141238</v>
      </c>
      <c r="CB542" s="246">
        <f t="shared" si="1447"/>
        <v>1.5548029072088381</v>
      </c>
      <c r="CC542" s="1073">
        <f t="shared" si="1447"/>
        <v>2.4850704382078046</v>
      </c>
      <c r="CD542" s="246">
        <v>6.8595744156590985</v>
      </c>
      <c r="CE542" s="246">
        <v>11.378083830013546</v>
      </c>
      <c r="CF542" s="246">
        <f t="shared" si="1335"/>
        <v>3.2631413490995298</v>
      </c>
      <c r="CG542" s="246"/>
      <c r="CH542" s="246">
        <f t="shared" si="1336"/>
        <v>1.2250130286449039</v>
      </c>
      <c r="CI542" s="246"/>
      <c r="CJ542" s="246"/>
      <c r="CK542" s="522">
        <f t="shared" si="1447"/>
        <v>0</v>
      </c>
      <c r="CL542" s="246">
        <f>CL485</f>
        <v>0</v>
      </c>
      <c r="CM542" s="246">
        <f t="shared" si="1447"/>
        <v>0</v>
      </c>
      <c r="CN542" s="246">
        <f t="shared" si="1447"/>
        <v>0</v>
      </c>
      <c r="CO542" s="1073">
        <f t="shared" si="1447"/>
        <v>0</v>
      </c>
      <c r="CP542" s="246">
        <f t="shared" si="1337"/>
        <v>0</v>
      </c>
      <c r="CQ542" s="246"/>
      <c r="CR542" s="246">
        <f t="shared" si="1338"/>
        <v>0</v>
      </c>
      <c r="CS542" s="246"/>
      <c r="CT542" s="246"/>
      <c r="CU542" s="522">
        <f t="shared" si="1447"/>
        <v>0</v>
      </c>
      <c r="CV542" s="246">
        <f t="shared" si="1447"/>
        <v>0</v>
      </c>
      <c r="CW542" s="246">
        <f t="shared" si="1441"/>
        <v>0</v>
      </c>
      <c r="CX542" s="1073">
        <f t="shared" si="1441"/>
        <v>0</v>
      </c>
      <c r="CY542" s="246">
        <f t="shared" si="1339"/>
        <v>0</v>
      </c>
      <c r="CZ542" s="246">
        <f t="shared" si="1340"/>
        <v>0</v>
      </c>
      <c r="DD542" s="988"/>
      <c r="DE542" s="870">
        <v>0</v>
      </c>
      <c r="DF542" s="870">
        <v>2.4991584835981042</v>
      </c>
      <c r="DG542" s="870">
        <v>2.4991584835981042</v>
      </c>
      <c r="DH542" s="870">
        <v>0</v>
      </c>
      <c r="DI542" s="870">
        <v>1.9395457844021344</v>
      </c>
      <c r="DJ542" s="870">
        <v>2.6579912050953141</v>
      </c>
      <c r="DK542" s="870">
        <v>12.525864482949284</v>
      </c>
      <c r="DL542" s="1129">
        <v>0</v>
      </c>
      <c r="DM542" s="870">
        <f t="shared" si="1341"/>
        <v>2.7652148049553675</v>
      </c>
      <c r="DN542" s="870"/>
      <c r="DO542" s="870">
        <f t="shared" si="1342"/>
        <v>4.1238733362371214</v>
      </c>
      <c r="DP542" s="870"/>
      <c r="DQ542" s="870"/>
      <c r="DR542" s="1015">
        <v>3.9196890772213706</v>
      </c>
      <c r="DS542" s="870">
        <v>4.161191558714715</v>
      </c>
      <c r="DT542" s="870">
        <v>7.3053326913671768</v>
      </c>
      <c r="DU542" s="870">
        <v>4.6073857843823394</v>
      </c>
      <c r="DV542" s="870">
        <v>4.7085330631496136</v>
      </c>
      <c r="DW542" s="870">
        <v>2.0921934756693905</v>
      </c>
      <c r="DX542" s="1129">
        <v>2.1903718372981738</v>
      </c>
      <c r="DY542" s="870">
        <f t="shared" si="1343"/>
        <v>4.1406710696861113</v>
      </c>
      <c r="DZ542" s="870"/>
      <c r="EA542" s="870">
        <f t="shared" si="1344"/>
        <v>1.7608972489794574</v>
      </c>
      <c r="EB542" s="870"/>
      <c r="EC542" s="870"/>
      <c r="ED542" s="522">
        <f>ED485</f>
        <v>3.7418685936976179</v>
      </c>
      <c r="EE542" s="870">
        <v>10.80182441429576</v>
      </c>
      <c r="EF542" s="870">
        <v>11.522612420844492</v>
      </c>
      <c r="EG542" s="870">
        <v>10.87752977981709</v>
      </c>
      <c r="EH542" s="870">
        <v>24.888118997552674</v>
      </c>
      <c r="EI542" s="870">
        <v>5.2636306696159636</v>
      </c>
      <c r="EJ542" s="870">
        <v>3.5403245380968356</v>
      </c>
      <c r="EK542" s="870">
        <v>18.534911277070965</v>
      </c>
      <c r="EL542" s="1129">
        <v>19.865466065458044</v>
      </c>
      <c r="EM542" s="1280">
        <f t="shared" si="1345"/>
        <v>13.161802270343976</v>
      </c>
      <c r="EN542" s="1280">
        <f t="shared" si="1346"/>
        <v>7.3654036908499334</v>
      </c>
      <c r="ER542" s="1262"/>
      <c r="ES542" s="522">
        <f t="shared" si="1442"/>
        <v>0</v>
      </c>
      <c r="ET542" s="246">
        <f t="shared" si="1442"/>
        <v>0</v>
      </c>
      <c r="EU542" s="246">
        <f t="shared" si="1442"/>
        <v>0</v>
      </c>
      <c r="EV542" s="246"/>
      <c r="EW542" s="1149"/>
      <c r="EX542" s="66" t="s">
        <v>704</v>
      </c>
      <c r="EY542" s="252">
        <f>IF(EY485&lt;$FB$521,0,EY485)</f>
        <v>6.0222057422241661E-2</v>
      </c>
      <c r="EZ542" s="252">
        <f t="shared" ref="EZ542:FO542" si="1448">IF(EZ485&lt;$FB$521,0,EZ485)</f>
        <v>5.5745844258381895E-2</v>
      </c>
      <c r="FA542" s="252">
        <f t="shared" si="1448"/>
        <v>6.5746516945611733E-2</v>
      </c>
      <c r="FB542" s="252">
        <f t="shared" si="1448"/>
        <v>8.3288330743160555E-2</v>
      </c>
      <c r="FC542" s="252">
        <f t="shared" si="1448"/>
        <v>3.2078715396857423E-2</v>
      </c>
      <c r="FD542" s="252">
        <f t="shared" si="1448"/>
        <v>0.1118717985918498</v>
      </c>
      <c r="FE542" s="252">
        <f t="shared" si="1448"/>
        <v>2.2542599478825132E-2</v>
      </c>
      <c r="FF542" s="252">
        <f t="shared" si="1448"/>
        <v>8.8606676717477753E-2</v>
      </c>
      <c r="FG542" s="252">
        <f t="shared" si="1448"/>
        <v>0.16654581861519796</v>
      </c>
      <c r="FH542" s="252">
        <f t="shared" si="1448"/>
        <v>0.14354807840362371</v>
      </c>
      <c r="FI542" s="252">
        <f t="shared" si="1448"/>
        <v>3.4097828719772995E-2</v>
      </c>
      <c r="FJ542" s="252">
        <f t="shared" si="1448"/>
        <v>9.8221209481646907E-2</v>
      </c>
      <c r="FK542" s="252">
        <f t="shared" si="1448"/>
        <v>6.664482820541516E-2</v>
      </c>
      <c r="FL542" s="252">
        <f t="shared" si="1448"/>
        <v>4.27032793332532E-2</v>
      </c>
      <c r="FM542" s="252">
        <f t="shared" si="1448"/>
        <v>9.6471332212231142E-2</v>
      </c>
      <c r="FN542" s="252">
        <f t="shared" si="1448"/>
        <v>9.834972313933045E-2</v>
      </c>
      <c r="FO542" s="252">
        <f t="shared" si="1448"/>
        <v>7.1029426292313638E-2</v>
      </c>
      <c r="FP542" s="868">
        <v>1.4821829371477972E-3</v>
      </c>
      <c r="FQ542" s="1531">
        <v>5.7213942172487479E-2</v>
      </c>
      <c r="FR542" s="1501">
        <f>IF(FR485&lt;$FB$521,0,FR485)</f>
        <v>2.8424730942134782E-2</v>
      </c>
      <c r="FS542" s="1501">
        <f t="shared" ref="FS542:GL542" si="1449">IF(FS485&lt;$FB$521,0,FS485)</f>
        <v>2.9087114605266605E-2</v>
      </c>
      <c r="FT542" s="1501">
        <f t="shared" si="1449"/>
        <v>5.3678177274651788E-2</v>
      </c>
      <c r="FU542" s="1501">
        <f t="shared" si="1449"/>
        <v>0.11957184304302078</v>
      </c>
      <c r="FV542" s="1501">
        <f t="shared" si="1449"/>
        <v>0</v>
      </c>
      <c r="FW542" s="1501">
        <f t="shared" si="1449"/>
        <v>1.5888826386129904E-2</v>
      </c>
      <c r="FX542" s="1501">
        <f t="shared" si="1449"/>
        <v>0.10153308212114717</v>
      </c>
      <c r="FY542" s="1501">
        <f t="shared" si="1449"/>
        <v>7.4594280344177852E-2</v>
      </c>
      <c r="FZ542" s="1501">
        <f t="shared" si="1449"/>
        <v>0</v>
      </c>
      <c r="GA542" s="1501">
        <f t="shared" si="1449"/>
        <v>0</v>
      </c>
      <c r="GB542" s="1501">
        <f t="shared" si="1449"/>
        <v>6.3251562476624668E-2</v>
      </c>
      <c r="GC542" s="1501">
        <f t="shared" si="1449"/>
        <v>0</v>
      </c>
      <c r="GD542" s="1501">
        <f t="shared" si="1449"/>
        <v>0</v>
      </c>
      <c r="GE542" s="1501">
        <f t="shared" si="1449"/>
        <v>0</v>
      </c>
      <c r="GF542" s="1501">
        <f t="shared" si="1449"/>
        <v>5.5208776379074412E-2</v>
      </c>
      <c r="GG542" s="1501">
        <f t="shared" si="1449"/>
        <v>0</v>
      </c>
      <c r="GH542" s="1501">
        <f t="shared" si="1449"/>
        <v>0</v>
      </c>
      <c r="GI542" s="1501">
        <f t="shared" si="1449"/>
        <v>0.10759697835099771</v>
      </c>
      <c r="GJ542" s="1501">
        <f t="shared" si="1449"/>
        <v>1.5767395828658222E-2</v>
      </c>
      <c r="GK542" s="1501">
        <f t="shared" si="1449"/>
        <v>3.1697170990235772E-2</v>
      </c>
      <c r="GL542" s="1501">
        <f t="shared" si="1449"/>
        <v>0</v>
      </c>
      <c r="GM542" s="1504">
        <f t="shared" ref="GM542:HI542" si="1450">IF(GM485&lt;$FB$521,0,GM485)</f>
        <v>2.0758812419073625E-2</v>
      </c>
      <c r="GN542" s="1504">
        <f t="shared" si="1450"/>
        <v>3.8001804062931119E-2</v>
      </c>
      <c r="GO542" s="1504">
        <f t="shared" si="1450"/>
        <v>2.13183118673166E-2</v>
      </c>
      <c r="GP542" s="1504">
        <f t="shared" si="1450"/>
        <v>3.6640461373391789E-2</v>
      </c>
      <c r="GQ542" s="1504">
        <f t="shared" si="1450"/>
        <v>5.1222281936385144E-2</v>
      </c>
      <c r="GR542" s="1504">
        <f t="shared" si="1450"/>
        <v>3.431750080359601E-2</v>
      </c>
      <c r="GS542" s="1504">
        <f t="shared" si="1450"/>
        <v>6.6699764481687324E-2</v>
      </c>
      <c r="GT542" s="1504">
        <f t="shared" si="1450"/>
        <v>3.2946691135724814E-2</v>
      </c>
      <c r="GU542" s="1504">
        <f t="shared" si="1450"/>
        <v>4.7622659642666994E-2</v>
      </c>
      <c r="GV542" s="1504">
        <f t="shared" si="1450"/>
        <v>4.9299322986136242E-2</v>
      </c>
      <c r="GW542" s="1504">
        <f t="shared" si="1450"/>
        <v>3.4531417441082783E-2</v>
      </c>
      <c r="GX542" s="1504">
        <f t="shared" si="1450"/>
        <v>6.6767134329292349E-2</v>
      </c>
      <c r="GY542" s="1504">
        <f t="shared" si="1450"/>
        <v>6.2925956814668227E-2</v>
      </c>
      <c r="GZ542" s="1504" t="e">
        <f t="shared" si="1450"/>
        <v>#DIV/0!</v>
      </c>
      <c r="HA542" s="1504">
        <f t="shared" si="1450"/>
        <v>3.2692447410127078E-2</v>
      </c>
      <c r="HB542" s="1504">
        <f t="shared" si="1450"/>
        <v>2.2224611407172922E-2</v>
      </c>
      <c r="HC542" s="1504">
        <f t="shared" si="1450"/>
        <v>4.2042767044453561E-2</v>
      </c>
      <c r="HD542" s="1504">
        <f t="shared" si="1450"/>
        <v>4.2932251871516842E-2</v>
      </c>
      <c r="HE542" s="1504">
        <f t="shared" si="1450"/>
        <v>2.5119540717810328E-2</v>
      </c>
      <c r="HF542" s="1504">
        <f t="shared" si="1450"/>
        <v>2.035876981778334E-2</v>
      </c>
      <c r="HG542" s="1504" t="e">
        <f t="shared" si="1450"/>
        <v>#DIV/0!</v>
      </c>
      <c r="HH542" s="1504" t="e">
        <f t="shared" si="1450"/>
        <v>#DIV/0!</v>
      </c>
      <c r="HI542" s="1504">
        <f t="shared" si="1450"/>
        <v>0</v>
      </c>
    </row>
    <row r="543" spans="1:217" s="66" customFormat="1" x14ac:dyDescent="0.25">
      <c r="A543" s="66" t="s">
        <v>705</v>
      </c>
      <c r="B543" s="580"/>
      <c r="C543" s="940">
        <f t="shared" ref="C543:M543" si="1451">C486</f>
        <v>524.85410321583299</v>
      </c>
      <c r="D543" s="246">
        <f t="shared" si="1451"/>
        <v>314.6770952720247</v>
      </c>
      <c r="E543" s="246">
        <f t="shared" si="1451"/>
        <v>632.94491133752899</v>
      </c>
      <c r="F543" s="246">
        <f t="shared" si="1451"/>
        <v>157.16178832078569</v>
      </c>
      <c r="G543" s="246">
        <f t="shared" si="1451"/>
        <v>52.769173314624453</v>
      </c>
      <c r="H543" s="246">
        <f t="shared" si="1451"/>
        <v>418.86546596499369</v>
      </c>
      <c r="I543" s="246">
        <f t="shared" si="1451"/>
        <v>430.22535473170689</v>
      </c>
      <c r="J543" s="246">
        <f t="shared" si="1451"/>
        <v>187.67033247952946</v>
      </c>
      <c r="K543" s="246">
        <f t="shared" si="1451"/>
        <v>1024.0340463129651</v>
      </c>
      <c r="L543" s="246">
        <f t="shared" si="1451"/>
        <v>661.02002499936657</v>
      </c>
      <c r="M543" s="246">
        <f t="shared" si="1451"/>
        <v>92.431043682956073</v>
      </c>
      <c r="N543" s="246">
        <f t="shared" ref="N543:CV543" si="1452">N486</f>
        <v>428.68383961350867</v>
      </c>
      <c r="O543" s="246">
        <f t="shared" si="1452"/>
        <v>704.62800994280633</v>
      </c>
      <c r="P543" s="246">
        <f t="shared" si="1452"/>
        <v>125.45031684640546</v>
      </c>
      <c r="Q543" s="246">
        <f t="shared" si="1452"/>
        <v>1282.1569034082906</v>
      </c>
      <c r="R543" s="246">
        <f t="shared" si="1452"/>
        <v>110.76600789173975</v>
      </c>
      <c r="S543" s="246">
        <f t="shared" si="1452"/>
        <v>188.71629160943417</v>
      </c>
      <c r="T543" s="1073">
        <f t="shared" si="1452"/>
        <v>216.16693244695193</v>
      </c>
      <c r="U543" s="246">
        <v>4139.7535673916082</v>
      </c>
      <c r="V543" s="246">
        <v>4655.119675090169</v>
      </c>
      <c r="W543" s="246">
        <v>1361.077554881736</v>
      </c>
      <c r="X543" s="246">
        <v>136.65111958708385</v>
      </c>
      <c r="Y543" s="246">
        <v>155.035776799275</v>
      </c>
      <c r="Z543" s="1279">
        <f t="shared" si="1352"/>
        <v>419.62342452174727</v>
      </c>
      <c r="AA543" s="1279">
        <f t="shared" si="1353"/>
        <v>418.82088373199593</v>
      </c>
      <c r="AB543" s="1279">
        <f t="shared" si="1354"/>
        <v>393.6249181802616</v>
      </c>
      <c r="AC543" s="1279">
        <f t="shared" si="1327"/>
        <v>339.33612503290152</v>
      </c>
      <c r="AD543" s="1279"/>
      <c r="AE543" s="1279">
        <f t="shared" si="1328"/>
        <v>316.10910550464803</v>
      </c>
      <c r="AF543" s="1279">
        <f t="shared" si="1329"/>
        <v>414.65382321362529</v>
      </c>
      <c r="AG543" s="1279"/>
      <c r="AH543" s="1279"/>
      <c r="AI543" s="940">
        <f t="shared" si="1452"/>
        <v>6.2657888945362377</v>
      </c>
      <c r="AJ543" s="869">
        <f t="shared" si="1452"/>
        <v>135.90700069888558</v>
      </c>
      <c r="AK543" s="869">
        <f t="shared" si="1452"/>
        <v>9.5213165981953818</v>
      </c>
      <c r="AL543" s="869">
        <f t="shared" si="1452"/>
        <v>26.146602905428285</v>
      </c>
      <c r="AM543" s="869">
        <f t="shared" si="1452"/>
        <v>144.17873362634114</v>
      </c>
      <c r="AN543" s="1099">
        <f t="shared" si="1452"/>
        <v>18.746995498529675</v>
      </c>
      <c r="AO543" s="869">
        <f t="shared" si="1330"/>
        <v>56.794406370319386</v>
      </c>
      <c r="AP543" s="869"/>
      <c r="AQ543" s="869">
        <f t="shared" si="1321"/>
        <v>64.914717535040509</v>
      </c>
      <c r="AR543" s="869"/>
      <c r="AS543" s="869"/>
      <c r="AT543" s="522">
        <f t="shared" si="1452"/>
        <v>388.59239568298597</v>
      </c>
      <c r="AU543" s="246">
        <f t="shared" si="1452"/>
        <v>1372.1512287228529</v>
      </c>
      <c r="AV543" s="246">
        <f t="shared" si="1452"/>
        <v>635.29497617306413</v>
      </c>
      <c r="AW543" s="246">
        <f t="shared" si="1452"/>
        <v>569.4469569599662</v>
      </c>
      <c r="AX543" s="246">
        <f t="shared" si="1452"/>
        <v>594.63864536002689</v>
      </c>
      <c r="AY543" s="246">
        <f t="shared" si="1452"/>
        <v>727.60720975377535</v>
      </c>
      <c r="AZ543" s="246">
        <f t="shared" si="1452"/>
        <v>477.12707369374982</v>
      </c>
      <c r="BA543" s="246">
        <f t="shared" si="1452"/>
        <v>603.90889212574893</v>
      </c>
      <c r="BB543" s="1073">
        <f t="shared" si="1452"/>
        <v>478.07303559449468</v>
      </c>
      <c r="BC543" s="246">
        <f t="shared" si="1331"/>
        <v>649.64893489629605</v>
      </c>
      <c r="BD543" s="246"/>
      <c r="BE543" s="246">
        <f t="shared" si="1332"/>
        <v>288.78978785330963</v>
      </c>
      <c r="BF543" s="246"/>
      <c r="BG543" s="246"/>
      <c r="BH543" s="522">
        <f t="shared" si="1452"/>
        <v>471.14026903940231</v>
      </c>
      <c r="BI543" s="246">
        <f t="shared" si="1452"/>
        <v>664.11439237116076</v>
      </c>
      <c r="BJ543" s="246">
        <f t="shared" si="1452"/>
        <v>461.6779027182792</v>
      </c>
      <c r="BK543" s="246">
        <f t="shared" si="1452"/>
        <v>460.30933396393232</v>
      </c>
      <c r="BL543" s="246">
        <f t="shared" si="1452"/>
        <v>701.02395784161524</v>
      </c>
      <c r="BM543" s="246">
        <f t="shared" si="1440"/>
        <v>701.56338137376122</v>
      </c>
      <c r="BN543" s="1230">
        <f t="shared" si="1440"/>
        <v>569.16685202160056</v>
      </c>
      <c r="BO543" s="870">
        <v>84.92274124189268</v>
      </c>
      <c r="BP543" s="870">
        <v>285.00952270633132</v>
      </c>
      <c r="BQ543" s="870">
        <v>572.45593936831665</v>
      </c>
      <c r="BR543" s="870">
        <v>139.3307058315896</v>
      </c>
      <c r="BS543" s="1183">
        <v>523.82703853268913</v>
      </c>
      <c r="BT543" s="870">
        <f t="shared" si="1333"/>
        <v>448.62327476463656</v>
      </c>
      <c r="BU543" s="870"/>
      <c r="BV543" s="870">
        <f t="shared" si="1334"/>
        <v>228.59672088607618</v>
      </c>
      <c r="BW543" s="870"/>
      <c r="BX543" s="870"/>
      <c r="BY543" s="940">
        <f t="shared" si="1452"/>
        <v>315.90099320051303</v>
      </c>
      <c r="BZ543" s="246">
        <f t="shared" si="1452"/>
        <v>239.01016955596609</v>
      </c>
      <c r="CA543" s="246">
        <f t="shared" si="1452"/>
        <v>176.7212751301395</v>
      </c>
      <c r="CB543" s="246">
        <f t="shared" si="1452"/>
        <v>77.802621128069518</v>
      </c>
      <c r="CC543" s="1073">
        <f t="shared" si="1452"/>
        <v>188.02128399424996</v>
      </c>
      <c r="CD543" s="246">
        <v>76.178042568588779</v>
      </c>
      <c r="CE543" s="246">
        <v>98.588547442566991</v>
      </c>
      <c r="CF543" s="246">
        <f t="shared" si="1335"/>
        <v>199.49126860178762</v>
      </c>
      <c r="CG543" s="246"/>
      <c r="CH543" s="246">
        <f t="shared" si="1336"/>
        <v>87.42300553537973</v>
      </c>
      <c r="CI543" s="246"/>
      <c r="CJ543" s="246"/>
      <c r="CK543" s="522">
        <f t="shared" si="1452"/>
        <v>66.762178388844731</v>
      </c>
      <c r="CL543" s="246">
        <f>CL486</f>
        <v>2191.1583679656324</v>
      </c>
      <c r="CM543" s="246">
        <f t="shared" si="1452"/>
        <v>86.017663013444405</v>
      </c>
      <c r="CN543" s="246">
        <f t="shared" si="1452"/>
        <v>528.81275322818965</v>
      </c>
      <c r="CO543" s="1073">
        <f t="shared" si="1452"/>
        <v>117.56387917021718</v>
      </c>
      <c r="CP543" s="246">
        <f t="shared" si="1337"/>
        <v>598.06296835326566</v>
      </c>
      <c r="CQ543" s="246"/>
      <c r="CR543" s="246">
        <f t="shared" si="1338"/>
        <v>910.78247175218269</v>
      </c>
      <c r="CS543" s="246"/>
      <c r="CT543" s="246"/>
      <c r="CU543" s="522">
        <f t="shared" si="1452"/>
        <v>121.96998668556097</v>
      </c>
      <c r="CV543" s="246">
        <f t="shared" si="1452"/>
        <v>14.978268042422382</v>
      </c>
      <c r="CW543" s="246">
        <f t="shared" si="1441"/>
        <v>210.03543971372244</v>
      </c>
      <c r="CX543" s="1073">
        <f t="shared" si="1441"/>
        <v>23.58681174878172</v>
      </c>
      <c r="CY543" s="246">
        <f t="shared" si="1339"/>
        <v>92.642626547621873</v>
      </c>
      <c r="CZ543" s="246">
        <f t="shared" si="1340"/>
        <v>92.089856074139604</v>
      </c>
      <c r="DD543" s="988"/>
      <c r="DE543" s="870">
        <v>41.692312639404413</v>
      </c>
      <c r="DF543" s="870">
        <v>11.449431618276474</v>
      </c>
      <c r="DG543" s="870">
        <v>11.449431618276474</v>
      </c>
      <c r="DH543" s="870">
        <v>8.7319578200278443</v>
      </c>
      <c r="DI543" s="870">
        <v>7.6060802260198441</v>
      </c>
      <c r="DJ543" s="870">
        <v>35.686098020862346</v>
      </c>
      <c r="DK543" s="870">
        <v>2.3915651322213267</v>
      </c>
      <c r="DL543" s="1129">
        <v>2.673130636581539</v>
      </c>
      <c r="DM543" s="870">
        <f t="shared" si="1341"/>
        <v>15.210000963958782</v>
      </c>
      <c r="DN543" s="870"/>
      <c r="DO543" s="870">
        <f t="shared" si="1342"/>
        <v>14.976825976477702</v>
      </c>
      <c r="DP543" s="870"/>
      <c r="DQ543" s="870"/>
      <c r="DR543" s="1015">
        <v>387.35687170730591</v>
      </c>
      <c r="DS543" s="870">
        <v>206.39389240074189</v>
      </c>
      <c r="DT543" s="870">
        <v>747.07846702657866</v>
      </c>
      <c r="DU543" s="870">
        <v>439.4390078871287</v>
      </c>
      <c r="DV543" s="870">
        <v>447.88738938861661</v>
      </c>
      <c r="DW543" s="870">
        <v>26.821442810049113</v>
      </c>
      <c r="DX543" s="1129">
        <v>52.363525666257047</v>
      </c>
      <c r="DY543" s="870">
        <f t="shared" si="1343"/>
        <v>329.62008526952542</v>
      </c>
      <c r="DZ543" s="870"/>
      <c r="EA543" s="870">
        <f t="shared" si="1344"/>
        <v>254.0981766703392</v>
      </c>
      <c r="EB543" s="870"/>
      <c r="EC543" s="870"/>
      <c r="ED543" s="522">
        <f>ED486</f>
        <v>328.22100054031944</v>
      </c>
      <c r="EE543" s="870">
        <v>548.77590850787203</v>
      </c>
      <c r="EF543" s="870">
        <v>306.81451009976541</v>
      </c>
      <c r="EG543" s="870">
        <v>273.67558813702624</v>
      </c>
      <c r="EH543" s="870">
        <v>609.11483950894922</v>
      </c>
      <c r="EI543" s="870">
        <v>155.76854761950949</v>
      </c>
      <c r="EJ543" s="870">
        <v>70.715913654659218</v>
      </c>
      <c r="EK543" s="870">
        <v>387.31135742572388</v>
      </c>
      <c r="EL543" s="1129">
        <v>450.0702942976643</v>
      </c>
      <c r="EM543" s="1280">
        <f t="shared" si="1345"/>
        <v>350.28086990639622</v>
      </c>
      <c r="EN543" s="1280">
        <f t="shared" si="1346"/>
        <v>185.73167754707475</v>
      </c>
      <c r="ER543" s="1262"/>
      <c r="ES543" s="522">
        <f t="shared" si="1442"/>
        <v>0.76394866319519295</v>
      </c>
      <c r="ET543" s="246">
        <f t="shared" si="1442"/>
        <v>2.1294191767156536</v>
      </c>
      <c r="EU543" s="246">
        <f t="shared" si="1442"/>
        <v>0.98666292533414002</v>
      </c>
      <c r="EV543" s="246"/>
      <c r="EW543" s="1149"/>
      <c r="EX543" s="66" t="s">
        <v>705</v>
      </c>
      <c r="EY543" s="252">
        <f>IF(EY486&lt;$FB$521,0,EY486)</f>
        <v>3.7395325265119728</v>
      </c>
      <c r="EZ543" s="252">
        <f t="shared" ref="EZ543:FO543" si="1453">IF(EZ486&lt;$FB$521,0,EZ486)</f>
        <v>5.2574805155471802</v>
      </c>
      <c r="FA543" s="252">
        <f t="shared" si="1453"/>
        <v>2.7598436343183654</v>
      </c>
      <c r="FB543" s="252">
        <f t="shared" si="1453"/>
        <v>5.5841431283051337</v>
      </c>
      <c r="FC543" s="252">
        <f t="shared" si="1453"/>
        <v>2.4541168217193898</v>
      </c>
      <c r="FD543" s="252">
        <f t="shared" si="1453"/>
        <v>7.7190534002193409</v>
      </c>
      <c r="FE543" s="252">
        <f t="shared" si="1453"/>
        <v>0.75953436335876745</v>
      </c>
      <c r="FF543" s="252">
        <f t="shared" si="1453"/>
        <v>8.271221542221971</v>
      </c>
      <c r="FG543" s="252">
        <f t="shared" si="1453"/>
        <v>6.0774923413704895</v>
      </c>
      <c r="FH543" s="252">
        <f t="shared" si="1453"/>
        <v>9.6142295003841465</v>
      </c>
      <c r="FI543" s="252">
        <f t="shared" si="1453"/>
        <v>3.6091039162620606</v>
      </c>
      <c r="FJ543" s="252">
        <f t="shared" si="1453"/>
        <v>3.9600861850258107</v>
      </c>
      <c r="FK543" s="252">
        <f t="shared" si="1453"/>
        <v>4.9329516204727488</v>
      </c>
      <c r="FL543" s="252">
        <f t="shared" si="1453"/>
        <v>2.3993286278954926</v>
      </c>
      <c r="FM543" s="252">
        <f t="shared" si="1453"/>
        <v>5.6543703966515002</v>
      </c>
      <c r="FN543" s="252">
        <f t="shared" si="1453"/>
        <v>6.2638544657464026</v>
      </c>
      <c r="FO543" s="252">
        <f t="shared" si="1453"/>
        <v>4.8574295205728202</v>
      </c>
      <c r="FP543" s="868">
        <v>5.9924953910678293E-2</v>
      </c>
      <c r="FQ543" s="1531">
        <v>4.5386837662149624</v>
      </c>
      <c r="FR543" s="1501">
        <f>IF(FR486&lt;$FB$521,0,FR486)</f>
        <v>0.61534337220463287</v>
      </c>
      <c r="FS543" s="1501">
        <f t="shared" ref="FS543:GL543" si="1454">IF(FS486&lt;$FB$521,0,FS486)</f>
        <v>1.2341871521362333</v>
      </c>
      <c r="FT543" s="1501">
        <f t="shared" si="1454"/>
        <v>0.79425032592487688</v>
      </c>
      <c r="FU543" s="1501">
        <f t="shared" si="1454"/>
        <v>1.063311943641515</v>
      </c>
      <c r="FV543" s="1501">
        <f t="shared" si="1454"/>
        <v>6.344421996696531E-2</v>
      </c>
      <c r="FW543" s="1501">
        <f t="shared" si="1454"/>
        <v>0.400987791288476</v>
      </c>
      <c r="FX543" s="1501">
        <f t="shared" si="1454"/>
        <v>3.5526293859661782</v>
      </c>
      <c r="FY543" s="1501">
        <f t="shared" si="1454"/>
        <v>0.66752775622370497</v>
      </c>
      <c r="FZ543" s="1501">
        <f t="shared" si="1454"/>
        <v>3.5547398742797109</v>
      </c>
      <c r="GA543" s="1501">
        <f t="shared" si="1454"/>
        <v>0.83598783235944696</v>
      </c>
      <c r="GB543" s="1501">
        <f t="shared" si="1454"/>
        <v>1.4040036384720838</v>
      </c>
      <c r="GC543" s="1501">
        <f t="shared" si="1454"/>
        <v>11.535152574027096</v>
      </c>
      <c r="GD543" s="1501">
        <f t="shared" si="1454"/>
        <v>10.91126178734158</v>
      </c>
      <c r="GE543" s="1501">
        <f t="shared" si="1454"/>
        <v>4.4610706125127537</v>
      </c>
      <c r="GF543" s="1501">
        <f t="shared" si="1454"/>
        <v>2.5932750824220898</v>
      </c>
      <c r="GG543" s="1501">
        <f t="shared" si="1454"/>
        <v>4.9579662477053805</v>
      </c>
      <c r="GH543" s="1501">
        <f t="shared" si="1454"/>
        <v>2.5565518853968499</v>
      </c>
      <c r="GI543" s="1501">
        <f t="shared" si="1454"/>
        <v>1.8676075994122119</v>
      </c>
      <c r="GJ543" s="1501">
        <f t="shared" si="1454"/>
        <v>0.32951126891132931</v>
      </c>
      <c r="GK543" s="1501">
        <f t="shared" si="1454"/>
        <v>0.23403173610002406</v>
      </c>
      <c r="GL543" s="1501">
        <f t="shared" si="1454"/>
        <v>0.42911081142231072</v>
      </c>
      <c r="GM543" s="1504">
        <f t="shared" ref="GM543:HI543" si="1455">IF(GM486&lt;$FB$521,0,GM486)</f>
        <v>0.34891974770412493</v>
      </c>
      <c r="GN543" s="1504">
        <f t="shared" si="1455"/>
        <v>0.76458978721590387</v>
      </c>
      <c r="GO543" s="1504">
        <f t="shared" si="1455"/>
        <v>0.30959743719984656</v>
      </c>
      <c r="GP543" s="1504">
        <f t="shared" si="1455"/>
        <v>0.95499197094400978</v>
      </c>
      <c r="GQ543" s="1504">
        <f t="shared" si="1455"/>
        <v>0.99997661357165835</v>
      </c>
      <c r="GR543" s="1504">
        <f t="shared" si="1455"/>
        <v>0.59841861406284713</v>
      </c>
      <c r="GS543" s="1504">
        <f t="shared" si="1455"/>
        <v>1.4694766170584044</v>
      </c>
      <c r="GT543" s="1504">
        <f t="shared" si="1455"/>
        <v>0.43506675464413319</v>
      </c>
      <c r="GU543" s="1504">
        <f t="shared" si="1455"/>
        <v>0.79957512740897219</v>
      </c>
      <c r="GV543" s="1504">
        <f t="shared" si="1455"/>
        <v>1.1729743482011927</v>
      </c>
      <c r="GW543" s="1504">
        <f t="shared" si="1455"/>
        <v>0.55864132210219308</v>
      </c>
      <c r="GX543" s="1504">
        <f t="shared" si="1455"/>
        <v>0.63420196294575437</v>
      </c>
      <c r="GY543" s="1504">
        <f t="shared" si="1455"/>
        <v>1.2777452783624024</v>
      </c>
      <c r="GZ543" s="1504" t="e">
        <f t="shared" si="1455"/>
        <v>#DIV/0!</v>
      </c>
      <c r="HA543" s="1504">
        <f t="shared" si="1455"/>
        <v>0.80925965338425931</v>
      </c>
      <c r="HB543" s="1504">
        <f t="shared" si="1455"/>
        <v>0.41575791237451071</v>
      </c>
      <c r="HC543" s="1504">
        <f t="shared" si="1455"/>
        <v>0.80730294442696171</v>
      </c>
      <c r="HD543" s="1504">
        <f t="shared" si="1455"/>
        <v>0.60950357666844568</v>
      </c>
      <c r="HE543" s="1504">
        <f t="shared" si="1455"/>
        <v>0.23355653261516854</v>
      </c>
      <c r="HF543" s="1504">
        <f t="shared" si="1455"/>
        <v>0.15896691319702638</v>
      </c>
      <c r="HG543" s="1504" t="e">
        <f t="shared" si="1455"/>
        <v>#DIV/0!</v>
      </c>
      <c r="HH543" s="1504" t="e">
        <f t="shared" si="1455"/>
        <v>#DIV/0!</v>
      </c>
      <c r="HI543" s="1504">
        <f t="shared" si="1455"/>
        <v>1.8886737162935965</v>
      </c>
    </row>
    <row r="544" spans="1:217" s="66" customFormat="1" x14ac:dyDescent="0.25">
      <c r="A544" s="66" t="s">
        <v>724</v>
      </c>
      <c r="B544" s="580"/>
      <c r="C544" s="940">
        <f t="shared" ref="C544:M544" si="1456">C507</f>
        <v>13.399326826565279</v>
      </c>
      <c r="D544" s="246">
        <f t="shared" si="1456"/>
        <v>16.702649738462686</v>
      </c>
      <c r="E544" s="246">
        <f t="shared" si="1456"/>
        <v>12.529897959468782</v>
      </c>
      <c r="F544" s="246">
        <f t="shared" si="1456"/>
        <v>6.6396251724575102</v>
      </c>
      <c r="G544" s="246">
        <f t="shared" si="1456"/>
        <v>3.4198990844636303</v>
      </c>
      <c r="H544" s="246">
        <f t="shared" si="1456"/>
        <v>9.5395537191164514</v>
      </c>
      <c r="I544" s="246">
        <f t="shared" si="1456"/>
        <v>8.3702418111973902</v>
      </c>
      <c r="J544" s="246">
        <f t="shared" si="1456"/>
        <v>5.0475754218522839</v>
      </c>
      <c r="K544" s="246">
        <f t="shared" si="1456"/>
        <v>15.476207235976327</v>
      </c>
      <c r="L544" s="246">
        <f t="shared" si="1456"/>
        <v>10.303953277475783</v>
      </c>
      <c r="M544" s="246">
        <f t="shared" si="1456"/>
        <v>3.8501357454341854</v>
      </c>
      <c r="N544" s="246">
        <f t="shared" ref="N544:CV544" si="1457">N507</f>
        <v>17.849453507911736</v>
      </c>
      <c r="O544" s="246">
        <f t="shared" si="1457"/>
        <v>16.488497531684935</v>
      </c>
      <c r="P544" s="246">
        <f t="shared" si="1457"/>
        <v>3.6323987364766932</v>
      </c>
      <c r="Q544" s="246">
        <f t="shared" si="1457"/>
        <v>19.896080218521011</v>
      </c>
      <c r="R544" s="246">
        <f t="shared" si="1457"/>
        <v>3.2602637497524829</v>
      </c>
      <c r="S544" s="246">
        <f t="shared" si="1457"/>
        <v>3.4709939845649842</v>
      </c>
      <c r="T544" s="1073">
        <f t="shared" si="1457"/>
        <v>4.0716160915513502</v>
      </c>
      <c r="U544" s="246">
        <v>69.096601992853792</v>
      </c>
      <c r="V544" s="246">
        <v>144.17694441997284</v>
      </c>
      <c r="W544" s="246">
        <v>14.186859159830369</v>
      </c>
      <c r="X544" s="246"/>
      <c r="Y544" s="246"/>
      <c r="Z544" s="1279">
        <f t="shared" si="1352"/>
        <v>9.6637983229407496</v>
      </c>
      <c r="AA544" s="1279">
        <f t="shared" si="1353"/>
        <v>8.3995793889341961</v>
      </c>
      <c r="AB544" s="1279">
        <f t="shared" si="1354"/>
        <v>9.0649299457371715</v>
      </c>
      <c r="AC544" s="1279">
        <f t="shared" si="1327"/>
        <v>5.8214828535463186</v>
      </c>
      <c r="AD544" s="1279"/>
      <c r="AE544" s="1279">
        <f t="shared" si="1328"/>
        <v>3.7801157277250477</v>
      </c>
      <c r="AF544" s="1279">
        <f t="shared" si="1329"/>
        <v>7.5234580999428458</v>
      </c>
      <c r="AG544" s="1279"/>
      <c r="AH544" s="1279"/>
      <c r="AI544" s="940">
        <f t="shared" si="1457"/>
        <v>0</v>
      </c>
      <c r="AJ544" s="869">
        <f t="shared" si="1457"/>
        <v>0</v>
      </c>
      <c r="AK544" s="869">
        <f t="shared" si="1457"/>
        <v>0</v>
      </c>
      <c r="AL544" s="869">
        <f t="shared" si="1457"/>
        <v>0</v>
      </c>
      <c r="AM544" s="869">
        <f t="shared" si="1457"/>
        <v>0</v>
      </c>
      <c r="AN544" s="1099">
        <f t="shared" si="1457"/>
        <v>0</v>
      </c>
      <c r="AO544" s="869">
        <f t="shared" si="1330"/>
        <v>0</v>
      </c>
      <c r="AP544" s="869"/>
      <c r="AQ544" s="869">
        <f t="shared" si="1321"/>
        <v>0</v>
      </c>
      <c r="AR544" s="869"/>
      <c r="AS544" s="869"/>
      <c r="AT544" s="522">
        <f t="shared" si="1457"/>
        <v>10.179191682340869</v>
      </c>
      <c r="AU544" s="246">
        <f t="shared" si="1457"/>
        <v>21.891003676504493</v>
      </c>
      <c r="AV544" s="246">
        <f t="shared" si="1457"/>
        <v>10.059685729710329</v>
      </c>
      <c r="AW544" s="246">
        <f t="shared" si="1457"/>
        <v>6.0243705002173416</v>
      </c>
      <c r="AX544" s="246">
        <f t="shared" si="1457"/>
        <v>8.7714499098560363</v>
      </c>
      <c r="AY544" s="246">
        <f t="shared" si="1457"/>
        <v>13.120729268990253</v>
      </c>
      <c r="AZ544" s="246">
        <f t="shared" si="1457"/>
        <v>6.9543037282118769</v>
      </c>
      <c r="BA544" s="246">
        <f t="shared" si="1457"/>
        <v>14.844966702899855</v>
      </c>
      <c r="BB544" s="1073">
        <f t="shared" si="1457"/>
        <v>2.7495642101138276</v>
      </c>
      <c r="BC544" s="246">
        <f t="shared" si="1331"/>
        <v>10.510585045427211</v>
      </c>
      <c r="BD544" s="246"/>
      <c r="BE544" s="246">
        <f t="shared" si="1332"/>
        <v>5.6064479660899265</v>
      </c>
      <c r="BF544" s="246"/>
      <c r="BG544" s="246"/>
      <c r="BH544" s="522">
        <f t="shared" si="1457"/>
        <v>8.6094853790194446</v>
      </c>
      <c r="BI544" s="246">
        <f t="shared" si="1457"/>
        <v>13.140999150917978</v>
      </c>
      <c r="BJ544" s="246">
        <f t="shared" si="1457"/>
        <v>9.8673445352335012</v>
      </c>
      <c r="BK544" s="246">
        <f t="shared" si="1457"/>
        <v>12.054362996693781</v>
      </c>
      <c r="BL544" s="246">
        <f t="shared" si="1457"/>
        <v>14.652806332430478</v>
      </c>
      <c r="BM544" s="246">
        <f>BM507</f>
        <v>31.821085166231988</v>
      </c>
      <c r="BN544" s="1230">
        <f>BN507</f>
        <v>14.616440741313477</v>
      </c>
      <c r="BO544" s="870">
        <v>0</v>
      </c>
      <c r="BP544" s="870">
        <v>0</v>
      </c>
      <c r="BQ544" s="870">
        <v>0</v>
      </c>
      <c r="BR544" s="870">
        <v>0</v>
      </c>
      <c r="BS544" s="1183">
        <v>0</v>
      </c>
      <c r="BT544" s="870">
        <f t="shared" si="1333"/>
        <v>8.1271883596299705</v>
      </c>
      <c r="BU544" s="870"/>
      <c r="BV544" s="870">
        <f t="shared" si="1334"/>
        <v>11.134257306150626</v>
      </c>
      <c r="BW544" s="870"/>
      <c r="BX544" s="870"/>
      <c r="BY544" s="940">
        <f t="shared" si="1457"/>
        <v>6.3298538366081587</v>
      </c>
      <c r="BZ544" s="246">
        <f t="shared" si="1457"/>
        <v>5.10043291247427</v>
      </c>
      <c r="CA544" s="246">
        <f t="shared" si="1457"/>
        <v>6.2734182017383437</v>
      </c>
      <c r="CB544" s="246">
        <f t="shared" si="1457"/>
        <v>1.7680843260062458</v>
      </c>
      <c r="CC544" s="1073">
        <f t="shared" si="1457"/>
        <v>2.1388576241880122</v>
      </c>
      <c r="CD544" s="246"/>
      <c r="CE544" s="246"/>
      <c r="CF544" s="246">
        <f t="shared" si="1335"/>
        <v>4.3221293802030063</v>
      </c>
      <c r="CG544" s="246"/>
      <c r="CH544" s="246">
        <f t="shared" si="1336"/>
        <v>2.2211519334413952</v>
      </c>
      <c r="CI544" s="246"/>
      <c r="CJ544" s="246"/>
      <c r="CK544" s="522">
        <f t="shared" si="1457"/>
        <v>0</v>
      </c>
      <c r="CL544" s="246">
        <f>CL507</f>
        <v>29.642906664995724</v>
      </c>
      <c r="CM544" s="246">
        <f t="shared" si="1457"/>
        <v>0</v>
      </c>
      <c r="CN544" s="246">
        <f t="shared" si="1457"/>
        <v>0</v>
      </c>
      <c r="CO544" s="1073">
        <f t="shared" si="1457"/>
        <v>0</v>
      </c>
      <c r="CP544" s="246">
        <f t="shared" si="1337"/>
        <v>5.928581332999145</v>
      </c>
      <c r="CQ544" s="246"/>
      <c r="CR544" s="246">
        <f t="shared" si="1338"/>
        <v>13.256710870722404</v>
      </c>
      <c r="CS544" s="246"/>
      <c r="CT544" s="246"/>
      <c r="CU544" s="522">
        <f t="shared" si="1457"/>
        <v>0</v>
      </c>
      <c r="CV544" s="246">
        <f t="shared" si="1457"/>
        <v>0</v>
      </c>
      <c r="CW544" s="246">
        <f>CW507</f>
        <v>0</v>
      </c>
      <c r="CX544" s="1073">
        <f>CX507</f>
        <v>0</v>
      </c>
      <c r="CY544" s="246">
        <f t="shared" si="1339"/>
        <v>0</v>
      </c>
      <c r="CZ544" s="246">
        <f t="shared" si="1340"/>
        <v>0</v>
      </c>
      <c r="DD544" s="988"/>
      <c r="DE544" s="870">
        <v>0</v>
      </c>
      <c r="DF544" s="870">
        <v>0</v>
      </c>
      <c r="DG544" s="870">
        <v>0</v>
      </c>
      <c r="DH544" s="870">
        <v>0</v>
      </c>
      <c r="DI544" s="870">
        <v>1.9595528069852814</v>
      </c>
      <c r="DJ544" s="870">
        <v>0</v>
      </c>
      <c r="DK544" s="870">
        <v>0</v>
      </c>
      <c r="DL544" s="1129">
        <v>0</v>
      </c>
      <c r="DM544" s="870">
        <f t="shared" si="1341"/>
        <v>0.24494410087316018</v>
      </c>
      <c r="DN544" s="870"/>
      <c r="DO544" s="870">
        <f t="shared" si="1342"/>
        <v>0.69280653895621325</v>
      </c>
      <c r="DP544" s="870"/>
      <c r="DQ544" s="870"/>
      <c r="DR544" s="1015">
        <v>6.6915549209458414</v>
      </c>
      <c r="DS544" s="870">
        <v>3.5932635939933393</v>
      </c>
      <c r="DT544" s="870">
        <v>11.087435718008363</v>
      </c>
      <c r="DU544" s="870">
        <v>6.0715816310436193</v>
      </c>
      <c r="DV544" s="870">
        <v>6.4146643274403505</v>
      </c>
      <c r="DW544" s="870">
        <v>0</v>
      </c>
      <c r="DX544" s="1129">
        <v>0</v>
      </c>
      <c r="DY544" s="870">
        <f t="shared" si="1343"/>
        <v>4.8369285987759296</v>
      </c>
      <c r="DZ544" s="870"/>
      <c r="EA544" s="870">
        <f t="shared" si="1344"/>
        <v>3.9761907098269904</v>
      </c>
      <c r="EB544" s="870"/>
      <c r="EC544" s="870"/>
      <c r="ED544" s="522">
        <f>ED507</f>
        <v>5.4543265351409644</v>
      </c>
      <c r="EE544" s="870">
        <v>15.330219998039912</v>
      </c>
      <c r="EF544" s="870">
        <v>5.5610168458668578</v>
      </c>
      <c r="EG544" s="870">
        <v>3.4643775965467722</v>
      </c>
      <c r="EH544" s="870">
        <v>2.8140350277716482</v>
      </c>
      <c r="EI544" s="870">
        <v>2.0334229619374384</v>
      </c>
      <c r="EJ544" s="870">
        <v>0</v>
      </c>
      <c r="EK544" s="870">
        <v>3.328088257272678</v>
      </c>
      <c r="EL544" s="1129">
        <v>3.2090102986001257</v>
      </c>
      <c r="EM544" s="1280">
        <f t="shared" si="1345"/>
        <v>4.4675213732544288</v>
      </c>
      <c r="EN544" s="1280">
        <f t="shared" si="1346"/>
        <v>4.6552582948175019</v>
      </c>
      <c r="ER544" s="1262"/>
      <c r="ES544" s="522">
        <f>ES507</f>
        <v>0</v>
      </c>
      <c r="ET544" s="246">
        <f>ET507</f>
        <v>0</v>
      </c>
      <c r="EU544" s="246">
        <f>EU507</f>
        <v>0</v>
      </c>
      <c r="EV544" s="246"/>
      <c r="EW544" s="1149"/>
      <c r="EX544" s="66" t="s">
        <v>724</v>
      </c>
      <c r="EY544" s="252">
        <f>IF(EY507&lt;$FB$521,0,EY507)</f>
        <v>3.2595808278239789E-2</v>
      </c>
      <c r="EZ544" s="252">
        <f t="shared" ref="EZ544:FO544" si="1458">IF(EZ507&lt;$FB$521,0,EZ507)</f>
        <v>7.381902602516266E-2</v>
      </c>
      <c r="FA544" s="252">
        <f t="shared" si="1458"/>
        <v>3.7723336076776429E-2</v>
      </c>
      <c r="FB544" s="252">
        <f t="shared" si="1458"/>
        <v>0.10279687393629908</v>
      </c>
      <c r="FC544" s="252">
        <f t="shared" si="1458"/>
        <v>4.7298765329167852E-2</v>
      </c>
      <c r="FD544" s="252">
        <f t="shared" si="1458"/>
        <v>0.23237771371526361</v>
      </c>
      <c r="FE544" s="252">
        <f t="shared" si="1458"/>
        <v>1.7791383697138795E-2</v>
      </c>
      <c r="FF544" s="252">
        <f t="shared" si="1458"/>
        <v>0.27765042190348993</v>
      </c>
      <c r="FG544" s="252">
        <f t="shared" si="1458"/>
        <v>8.6665025609133042E-2</v>
      </c>
      <c r="FH544" s="252">
        <f t="shared" si="1458"/>
        <v>0.12778051007860397</v>
      </c>
      <c r="FI544" s="252">
        <f t="shared" si="1458"/>
        <v>9.3917563986551461E-2</v>
      </c>
      <c r="FJ544" s="252">
        <f t="shared" si="1458"/>
        <v>6.6225425234143487E-2</v>
      </c>
      <c r="FK544" s="252">
        <f t="shared" si="1458"/>
        <v>0.18698630200040192</v>
      </c>
      <c r="FL544" s="252">
        <f t="shared" si="1458"/>
        <v>6.3701390079350495E-2</v>
      </c>
      <c r="FM544" s="252">
        <f t="shared" si="1458"/>
        <v>0.16824197256647283</v>
      </c>
      <c r="FN544" s="252">
        <f t="shared" si="1458"/>
        <v>0.14146998905449085</v>
      </c>
      <c r="FO544" s="252">
        <f t="shared" si="1458"/>
        <v>9.9208932699137289E-2</v>
      </c>
      <c r="FP544" s="868">
        <v>0</v>
      </c>
      <c r="FQ544" s="1531">
        <v>4.7726456165710182E-2</v>
      </c>
      <c r="FR544" s="1501">
        <f>IF(FR507&lt;$FB$521,0,FR507)</f>
        <v>1.9782396879705549E-2</v>
      </c>
      <c r="FS544" s="1501">
        <f t="shared" ref="FS544:GL544" si="1459">IF(FS507&lt;$FB$521,0,FS507)</f>
        <v>2.1477198598356621E-2</v>
      </c>
      <c r="FT544" s="1501">
        <f t="shared" si="1459"/>
        <v>0</v>
      </c>
      <c r="FU544" s="1501">
        <f t="shared" si="1459"/>
        <v>0</v>
      </c>
      <c r="FV544" s="1501">
        <f t="shared" si="1459"/>
        <v>0</v>
      </c>
      <c r="FW544" s="1501">
        <f t="shared" si="1459"/>
        <v>0</v>
      </c>
      <c r="FX544" s="1501">
        <f t="shared" si="1459"/>
        <v>0</v>
      </c>
      <c r="FY544" s="1501">
        <f t="shared" si="1459"/>
        <v>0</v>
      </c>
      <c r="FZ544" s="1501">
        <f t="shared" si="1459"/>
        <v>0</v>
      </c>
      <c r="GA544" s="1501">
        <f t="shared" si="1459"/>
        <v>0</v>
      </c>
      <c r="GB544" s="1501">
        <f t="shared" si="1459"/>
        <v>0</v>
      </c>
      <c r="GC544" s="1501">
        <f t="shared" si="1459"/>
        <v>0</v>
      </c>
      <c r="GD544" s="1501">
        <f t="shared" si="1459"/>
        <v>0</v>
      </c>
      <c r="GE544" s="1501">
        <f t="shared" si="1459"/>
        <v>0</v>
      </c>
      <c r="GF544" s="1501">
        <f t="shared" si="1459"/>
        <v>0</v>
      </c>
      <c r="GG544" s="1501">
        <f t="shared" si="1459"/>
        <v>0</v>
      </c>
      <c r="GH544" s="1501">
        <f t="shared" si="1459"/>
        <v>0</v>
      </c>
      <c r="GI544" s="1501">
        <f t="shared" si="1459"/>
        <v>3.5957478108496144E-2</v>
      </c>
      <c r="GJ544" s="1501">
        <f t="shared" si="1459"/>
        <v>1.3362298271445257E-2</v>
      </c>
      <c r="GK544" s="1501">
        <f t="shared" si="1459"/>
        <v>0</v>
      </c>
      <c r="GL544" s="1501">
        <f t="shared" si="1459"/>
        <v>0</v>
      </c>
      <c r="GM544" s="1504">
        <f t="shared" ref="GM544:HI544" si="1460">IF(GM507&lt;$FB$521,0,GM507)</f>
        <v>0</v>
      </c>
      <c r="GN544" s="1504">
        <f t="shared" si="1460"/>
        <v>0</v>
      </c>
      <c r="GO544" s="1504">
        <f t="shared" si="1460"/>
        <v>0</v>
      </c>
      <c r="GP544" s="1504">
        <f t="shared" si="1460"/>
        <v>0</v>
      </c>
      <c r="GQ544" s="1504">
        <f t="shared" si="1460"/>
        <v>0</v>
      </c>
      <c r="GR544" s="1504">
        <f t="shared" si="1460"/>
        <v>0</v>
      </c>
      <c r="GS544" s="1504">
        <f t="shared" si="1460"/>
        <v>0</v>
      </c>
      <c r="GT544" s="1504">
        <f t="shared" si="1460"/>
        <v>0</v>
      </c>
      <c r="GU544" s="1504">
        <f t="shared" si="1460"/>
        <v>0</v>
      </c>
      <c r="GV544" s="1504">
        <f t="shared" si="1460"/>
        <v>0</v>
      </c>
      <c r="GW544" s="1504">
        <f t="shared" si="1460"/>
        <v>0</v>
      </c>
      <c r="GX544" s="1504">
        <f t="shared" si="1460"/>
        <v>0</v>
      </c>
      <c r="GY544" s="1504">
        <f t="shared" si="1460"/>
        <v>0</v>
      </c>
      <c r="GZ544" s="1504" t="e">
        <f t="shared" si="1460"/>
        <v>#DIV/0!</v>
      </c>
      <c r="HA544" s="1504">
        <f t="shared" si="1460"/>
        <v>0</v>
      </c>
      <c r="HB544" s="1504">
        <f t="shared" si="1460"/>
        <v>0</v>
      </c>
      <c r="HC544" s="1504">
        <f t="shared" si="1460"/>
        <v>0</v>
      </c>
      <c r="HD544" s="1504">
        <f t="shared" si="1460"/>
        <v>0</v>
      </c>
      <c r="HE544" s="1504">
        <f t="shared" si="1460"/>
        <v>0</v>
      </c>
      <c r="HF544" s="1504">
        <f t="shared" si="1460"/>
        <v>0</v>
      </c>
      <c r="HG544" s="1504" t="e">
        <f t="shared" si="1460"/>
        <v>#DIV/0!</v>
      </c>
      <c r="HH544" s="1504" t="e">
        <f t="shared" si="1460"/>
        <v>#DIV/0!</v>
      </c>
      <c r="HI544" s="1504">
        <f t="shared" si="1460"/>
        <v>0</v>
      </c>
    </row>
    <row r="545" spans="1:217" s="66" customFormat="1" x14ac:dyDescent="0.25">
      <c r="B545" s="580"/>
      <c r="C545" s="940"/>
      <c r="D545" s="246"/>
      <c r="E545" s="246"/>
      <c r="F545" s="246"/>
      <c r="G545" s="246"/>
      <c r="H545" s="246"/>
      <c r="I545" s="246"/>
      <c r="J545" s="246"/>
      <c r="K545" s="246"/>
      <c r="L545" s="246"/>
      <c r="M545" s="246"/>
      <c r="N545" s="246"/>
      <c r="O545" s="246"/>
      <c r="P545" s="246"/>
      <c r="Q545" s="246"/>
      <c r="R545" s="246"/>
      <c r="S545" s="246"/>
      <c r="T545" s="1073"/>
      <c r="U545" s="246"/>
      <c r="V545" s="246"/>
      <c r="W545" s="246"/>
      <c r="X545" s="246"/>
      <c r="Y545" s="246"/>
      <c r="Z545" s="1279"/>
      <c r="AA545" s="1279"/>
      <c r="AB545" s="1279"/>
      <c r="AC545" s="1279"/>
      <c r="AD545" s="1279"/>
      <c r="AE545" s="1279"/>
      <c r="AF545" s="1279"/>
      <c r="AG545" s="1279"/>
      <c r="AH545" s="1279"/>
      <c r="AI545" s="940"/>
      <c r="AJ545" s="869"/>
      <c r="AK545" s="869"/>
      <c r="AL545" s="869"/>
      <c r="AM545" s="869"/>
      <c r="AN545" s="1099"/>
      <c r="AO545" s="869"/>
      <c r="AP545" s="869"/>
      <c r="AQ545" s="869"/>
      <c r="AR545" s="869"/>
      <c r="AS545" s="869"/>
      <c r="AT545" s="522"/>
      <c r="AU545" s="246"/>
      <c r="AV545" s="246"/>
      <c r="AW545" s="246"/>
      <c r="AX545" s="246"/>
      <c r="AY545" s="246"/>
      <c r="AZ545" s="246"/>
      <c r="BA545" s="246"/>
      <c r="BB545" s="1073"/>
      <c r="BC545" s="246" t="e">
        <f t="shared" si="1331"/>
        <v>#DIV/0!</v>
      </c>
      <c r="BD545" s="246"/>
      <c r="BE545" s="246" t="e">
        <f t="shared" si="1332"/>
        <v>#DIV/0!</v>
      </c>
      <c r="BF545" s="246"/>
      <c r="BG545" s="246"/>
      <c r="BH545" s="522"/>
      <c r="BI545" s="246"/>
      <c r="BJ545" s="246"/>
      <c r="BK545" s="246"/>
      <c r="BL545" s="246"/>
      <c r="BM545" s="246"/>
      <c r="BN545" s="1230"/>
      <c r="BO545" s="870">
        <v>0</v>
      </c>
      <c r="BP545" s="870">
        <v>0</v>
      </c>
      <c r="BQ545" s="870">
        <v>0</v>
      </c>
      <c r="BR545" s="870">
        <v>0</v>
      </c>
      <c r="BS545" s="1183">
        <v>0</v>
      </c>
      <c r="BT545" s="870">
        <f t="shared" si="1333"/>
        <v>0</v>
      </c>
      <c r="BU545" s="870"/>
      <c r="BV545" s="870">
        <f t="shared" si="1334"/>
        <v>0</v>
      </c>
      <c r="BW545" s="870"/>
      <c r="BX545" s="870"/>
      <c r="BY545" s="940"/>
      <c r="BZ545" s="246"/>
      <c r="CA545" s="246"/>
      <c r="CB545" s="246"/>
      <c r="CC545" s="1073"/>
      <c r="CD545" s="246"/>
      <c r="CE545" s="246"/>
      <c r="CF545" s="246"/>
      <c r="CG545" s="246"/>
      <c r="CH545" s="246"/>
      <c r="CI545" s="246"/>
      <c r="CJ545" s="246"/>
      <c r="CK545" s="522"/>
      <c r="CL545" s="246"/>
      <c r="CM545" s="246"/>
      <c r="CN545" s="246"/>
      <c r="CO545" s="1073"/>
      <c r="CP545" s="246"/>
      <c r="CQ545" s="246"/>
      <c r="CR545" s="246"/>
      <c r="CS545" s="246"/>
      <c r="CT545" s="246"/>
      <c r="CU545" s="522"/>
      <c r="CV545" s="246"/>
      <c r="CW545" s="246"/>
      <c r="CX545" s="1073"/>
      <c r="CY545" s="246"/>
      <c r="CZ545" s="246"/>
      <c r="DD545" s="988"/>
      <c r="DE545" s="870">
        <v>0</v>
      </c>
      <c r="DF545" s="870">
        <v>0</v>
      </c>
      <c r="DG545" s="870">
        <v>0</v>
      </c>
      <c r="DH545" s="870">
        <v>0</v>
      </c>
      <c r="DI545" s="870">
        <v>0</v>
      </c>
      <c r="DJ545" s="870">
        <v>0</v>
      </c>
      <c r="DK545" s="870">
        <v>0</v>
      </c>
      <c r="DL545" s="1129">
        <v>0</v>
      </c>
      <c r="DM545" s="870">
        <f t="shared" si="1341"/>
        <v>0</v>
      </c>
      <c r="DN545" s="870"/>
      <c r="DO545" s="870">
        <f t="shared" si="1342"/>
        <v>0</v>
      </c>
      <c r="DP545" s="870"/>
      <c r="DQ545" s="870"/>
      <c r="DR545" s="1015">
        <v>0</v>
      </c>
      <c r="DS545" s="870">
        <v>0</v>
      </c>
      <c r="DT545" s="870">
        <v>0</v>
      </c>
      <c r="DU545" s="870">
        <v>0</v>
      </c>
      <c r="DV545" s="870">
        <v>0</v>
      </c>
      <c r="DW545" s="870">
        <v>0</v>
      </c>
      <c r="DX545" s="1129">
        <v>0</v>
      </c>
      <c r="DY545" s="870">
        <f t="shared" si="1343"/>
        <v>0</v>
      </c>
      <c r="DZ545" s="870"/>
      <c r="EA545" s="870">
        <f t="shared" si="1344"/>
        <v>0</v>
      </c>
      <c r="EB545" s="870"/>
      <c r="EC545" s="870"/>
      <c r="ED545" s="522"/>
      <c r="EE545" s="870">
        <v>0</v>
      </c>
      <c r="EF545" s="870">
        <v>0</v>
      </c>
      <c r="EG545" s="870">
        <v>0</v>
      </c>
      <c r="EH545" s="870">
        <v>0</v>
      </c>
      <c r="EI545" s="870">
        <v>0</v>
      </c>
      <c r="EJ545" s="870">
        <v>0</v>
      </c>
      <c r="EK545" s="870">
        <v>0</v>
      </c>
      <c r="EL545" s="1129">
        <v>0</v>
      </c>
      <c r="EM545" s="1280">
        <f t="shared" si="1345"/>
        <v>0</v>
      </c>
      <c r="EN545" s="1280">
        <f t="shared" si="1346"/>
        <v>0</v>
      </c>
      <c r="ER545" s="1262"/>
      <c r="ES545" s="522"/>
      <c r="ET545" s="246"/>
      <c r="EU545" s="246"/>
      <c r="EV545" s="246"/>
      <c r="EW545" s="1149"/>
      <c r="EY545" s="252"/>
      <c r="EZ545" s="252"/>
      <c r="FA545" s="252"/>
      <c r="FB545" s="252"/>
      <c r="FC545" s="252"/>
      <c r="FD545" s="252"/>
      <c r="FE545" s="252"/>
      <c r="FF545" s="252"/>
      <c r="FG545" s="252"/>
      <c r="FH545" s="252"/>
      <c r="FI545" s="252"/>
      <c r="FJ545" s="252"/>
      <c r="FK545" s="252"/>
      <c r="FL545" s="252"/>
      <c r="FM545" s="252"/>
      <c r="FN545" s="252"/>
      <c r="FO545" s="252"/>
      <c r="FP545" s="868"/>
      <c r="FQ545" s="1531"/>
      <c r="FR545" s="1501"/>
      <c r="FS545" s="1501"/>
      <c r="FT545" s="1501"/>
      <c r="FU545" s="1501"/>
      <c r="FV545" s="1501"/>
      <c r="FW545" s="1501"/>
      <c r="FX545" s="1501"/>
      <c r="FY545" s="1501"/>
      <c r="FZ545" s="1501"/>
      <c r="GA545" s="1501"/>
      <c r="GB545" s="1501"/>
      <c r="GC545" s="1501"/>
      <c r="GD545" s="1501"/>
      <c r="GE545" s="1501"/>
      <c r="GF545" s="1501"/>
      <c r="GG545" s="1501"/>
      <c r="GH545" s="1501"/>
      <c r="GI545" s="1501"/>
      <c r="GJ545" s="1501"/>
      <c r="GK545" s="1501"/>
      <c r="GL545" s="1501"/>
      <c r="GM545" s="1504"/>
      <c r="GN545" s="1504"/>
      <c r="GO545" s="1504"/>
      <c r="GP545" s="1504"/>
      <c r="GQ545" s="1504"/>
      <c r="GR545" s="1504"/>
      <c r="GS545" s="1504"/>
      <c r="GT545" s="1504"/>
      <c r="GU545" s="1504"/>
      <c r="GV545" s="1504"/>
      <c r="GW545" s="1504"/>
      <c r="GX545" s="1504"/>
      <c r="GY545" s="1504"/>
      <c r="GZ545" s="1504"/>
      <c r="HA545" s="1504"/>
      <c r="HB545" s="1504"/>
      <c r="HC545" s="1504"/>
      <c r="HD545" s="1504"/>
      <c r="HE545" s="1504"/>
      <c r="HF545" s="1504"/>
      <c r="HG545" s="1504"/>
      <c r="HH545" s="1504"/>
      <c r="HI545" s="1504"/>
    </row>
    <row r="546" spans="1:217" s="66" customFormat="1" x14ac:dyDescent="0.25">
      <c r="A546" s="66" t="s">
        <v>706</v>
      </c>
      <c r="B546" s="580"/>
      <c r="C546" s="940">
        <f t="shared" ref="C546:M546" si="1461">C487</f>
        <v>142.15992470222812</v>
      </c>
      <c r="D546" s="246">
        <f t="shared" si="1461"/>
        <v>301.99449899942539</v>
      </c>
      <c r="E546" s="246">
        <f t="shared" si="1461"/>
        <v>203.45462909663684</v>
      </c>
      <c r="F546" s="246">
        <f t="shared" si="1461"/>
        <v>94.601379521287768</v>
      </c>
      <c r="G546" s="246">
        <f t="shared" si="1461"/>
        <v>29.524636417218602</v>
      </c>
      <c r="H546" s="246">
        <f t="shared" si="1461"/>
        <v>123.22877554896142</v>
      </c>
      <c r="I546" s="246">
        <f t="shared" si="1461"/>
        <v>215.2641965987869</v>
      </c>
      <c r="J546" s="246">
        <f t="shared" si="1461"/>
        <v>139.63352410229015</v>
      </c>
      <c r="K546" s="246">
        <f t="shared" si="1461"/>
        <v>118.55246771198861</v>
      </c>
      <c r="L546" s="246">
        <f t="shared" si="1461"/>
        <v>142.01366258073213</v>
      </c>
      <c r="M546" s="246">
        <f t="shared" si="1461"/>
        <v>111.15082156488631</v>
      </c>
      <c r="N546" s="246">
        <f t="shared" ref="N546:CV546" si="1462">N487</f>
        <v>108.65743748312656</v>
      </c>
      <c r="O546" s="246">
        <f t="shared" si="1462"/>
        <v>141.65105038517328</v>
      </c>
      <c r="P546" s="246">
        <f t="shared" si="1462"/>
        <v>51.855867035073963</v>
      </c>
      <c r="Q546" s="246">
        <f t="shared" si="1462"/>
        <v>174.22508440328949</v>
      </c>
      <c r="R546" s="246">
        <f t="shared" si="1462"/>
        <v>40.29682138429731</v>
      </c>
      <c r="S546" s="246">
        <f t="shared" si="1462"/>
        <v>125.54247783017966</v>
      </c>
      <c r="T546" s="1073">
        <f t="shared" si="1462"/>
        <v>68.821259130247924</v>
      </c>
      <c r="U546" s="246">
        <v>743.97513372582966</v>
      </c>
      <c r="V546" s="246">
        <v>619.8738040535635</v>
      </c>
      <c r="W546" s="246">
        <v>306.52454808360011</v>
      </c>
      <c r="X546" s="246"/>
      <c r="Y546" s="246"/>
      <c r="Z546" s="1279">
        <f t="shared" si="1352"/>
        <v>129.59047302754615</v>
      </c>
      <c r="AA546" s="1279">
        <f t="shared" si="1353"/>
        <v>123.25980606875223</v>
      </c>
      <c r="AB546" s="1279">
        <f t="shared" si="1354"/>
        <v>102.77510240203432</v>
      </c>
      <c r="AC546" s="1279">
        <f t="shared" si="1327"/>
        <v>66.40924055880123</v>
      </c>
      <c r="AD546" s="1279"/>
      <c r="AE546" s="1279">
        <f t="shared" si="1328"/>
        <v>39.085595723713986</v>
      </c>
      <c r="AF546" s="1279">
        <f t="shared" si="1329"/>
        <v>46.118968491697004</v>
      </c>
      <c r="AG546" s="1279"/>
      <c r="AH546" s="1279"/>
      <c r="AI546" s="940">
        <f t="shared" si="1462"/>
        <v>28.275910966450599</v>
      </c>
      <c r="AJ546" s="869">
        <f t="shared" si="1462"/>
        <v>91.007191566491144</v>
      </c>
      <c r="AK546" s="869">
        <f t="shared" si="1462"/>
        <v>21.202475285142839</v>
      </c>
      <c r="AL546" s="869">
        <f t="shared" si="1462"/>
        <v>27.722346102898427</v>
      </c>
      <c r="AM546" s="869">
        <f t="shared" si="1462"/>
        <v>136.52928917313247</v>
      </c>
      <c r="AN546" s="1099">
        <f t="shared" si="1462"/>
        <v>24.149821248760656</v>
      </c>
      <c r="AO546" s="869">
        <f t="shared" si="1330"/>
        <v>54.814505723812687</v>
      </c>
      <c r="AP546" s="869"/>
      <c r="AQ546" s="869">
        <f t="shared" ref="AQ546:AQ553" si="1463">STDEVA(AI546:AN546)</f>
        <v>47.949118722790296</v>
      </c>
      <c r="AR546" s="869"/>
      <c r="AS546" s="869"/>
      <c r="AT546" s="522">
        <f t="shared" si="1462"/>
        <v>138.41926457353264</v>
      </c>
      <c r="AU546" s="246">
        <f t="shared" si="1462"/>
        <v>229.23712878904661</v>
      </c>
      <c r="AV546" s="246">
        <f t="shared" si="1462"/>
        <v>212.93885888225319</v>
      </c>
      <c r="AW546" s="246">
        <f t="shared" si="1462"/>
        <v>163.76767293837958</v>
      </c>
      <c r="AX546" s="246">
        <f t="shared" si="1462"/>
        <v>118.97830646241719</v>
      </c>
      <c r="AY546" s="246">
        <f t="shared" si="1462"/>
        <v>224.6224918067019</v>
      </c>
      <c r="AZ546" s="246">
        <f t="shared" si="1462"/>
        <v>149.03324614889269</v>
      </c>
      <c r="BA546" s="246">
        <f t="shared" si="1462"/>
        <v>110.62033428442653</v>
      </c>
      <c r="BB546" s="1073">
        <f t="shared" si="1462"/>
        <v>119.5147534154499</v>
      </c>
      <c r="BC546" s="246">
        <f t="shared" si="1331"/>
        <v>163.01467303345555</v>
      </c>
      <c r="BD546" s="246"/>
      <c r="BE546" s="246">
        <f t="shared" si="1332"/>
        <v>47.501255322042837</v>
      </c>
      <c r="BF546" s="246"/>
      <c r="BG546" s="246"/>
      <c r="BH546" s="522">
        <f t="shared" si="1462"/>
        <v>151.48980899346373</v>
      </c>
      <c r="BI546" s="246">
        <f t="shared" si="1462"/>
        <v>147.17896796864886</v>
      </c>
      <c r="BJ546" s="246">
        <f t="shared" si="1462"/>
        <v>114.38466033912789</v>
      </c>
      <c r="BK546" s="246">
        <f t="shared" si="1462"/>
        <v>139.10060696390707</v>
      </c>
      <c r="BL546" s="246">
        <f t="shared" si="1462"/>
        <v>137.86910535215964</v>
      </c>
      <c r="BM546" s="246">
        <f>BM487</f>
        <v>84.485795512231348</v>
      </c>
      <c r="BN546" s="1230">
        <f>BN487</f>
        <v>116.38565325595697</v>
      </c>
      <c r="BO546" s="870">
        <v>48.444360312341189</v>
      </c>
      <c r="BP546" s="870">
        <v>114.9757941898836</v>
      </c>
      <c r="BQ546" s="870">
        <v>25.570275975554519</v>
      </c>
      <c r="BR546" s="870">
        <v>14.885762122776141</v>
      </c>
      <c r="BS546" s="1183">
        <v>12.062892988640565</v>
      </c>
      <c r="BT546" s="870">
        <f t="shared" si="1333"/>
        <v>77.086694074827889</v>
      </c>
      <c r="BU546" s="870"/>
      <c r="BV546" s="870">
        <f t="shared" si="1334"/>
        <v>52.614566632458619</v>
      </c>
      <c r="BW546" s="870"/>
      <c r="BX546" s="870"/>
      <c r="BY546" s="940">
        <f t="shared" si="1462"/>
        <v>43.644876666737574</v>
      </c>
      <c r="BZ546" s="246">
        <f t="shared" si="1462"/>
        <v>44.496925556809984</v>
      </c>
      <c r="CA546" s="246">
        <f t="shared" si="1462"/>
        <v>77.752625554972752</v>
      </c>
      <c r="CB546" s="246">
        <f t="shared" si="1462"/>
        <v>23.777953398963181</v>
      </c>
      <c r="CC546" s="1073">
        <f t="shared" si="1462"/>
        <v>39.732005180552306</v>
      </c>
      <c r="CD546" s="246"/>
      <c r="CE546" s="246"/>
      <c r="CF546" s="246">
        <f t="shared" si="1335"/>
        <v>45.880877271607162</v>
      </c>
      <c r="CG546" s="246"/>
      <c r="CH546" s="246">
        <f t="shared" si="1336"/>
        <v>19.679121114801685</v>
      </c>
      <c r="CI546" s="246"/>
      <c r="CJ546" s="246"/>
      <c r="CK546" s="522">
        <f t="shared" si="1462"/>
        <v>59.42514964508225</v>
      </c>
      <c r="CL546" s="246">
        <f>CL487</f>
        <v>648.27629677010134</v>
      </c>
      <c r="CM546" s="246">
        <f t="shared" si="1462"/>
        <v>47.14326068857271</v>
      </c>
      <c r="CN546" s="246">
        <f t="shared" si="1462"/>
        <v>57.752621819011132</v>
      </c>
      <c r="CO546" s="1073">
        <f t="shared" si="1462"/>
        <v>14.533782117819804</v>
      </c>
      <c r="CP546" s="246">
        <f t="shared" ref="CP546:CP553" si="1464">AVERAGE(CK546:CO546)</f>
        <v>165.42622220811742</v>
      </c>
      <c r="CQ546" s="246"/>
      <c r="CR546" s="246">
        <f t="shared" ref="CR546:CR553" si="1465">STDEVA(CK546:CO546)</f>
        <v>270.52421960520394</v>
      </c>
      <c r="CS546" s="246"/>
      <c r="CT546" s="246"/>
      <c r="CU546" s="522">
        <f t="shared" si="1462"/>
        <v>1644.2997025995371</v>
      </c>
      <c r="CV546" s="246">
        <f t="shared" si="1462"/>
        <v>2641.9289699297806</v>
      </c>
      <c r="CW546" s="246">
        <f>CW487</f>
        <v>1436.4834436762039</v>
      </c>
      <c r="CX546" s="1073">
        <f>CX487</f>
        <v>1720.4380822873504</v>
      </c>
      <c r="CY546" s="246">
        <f t="shared" ref="CY546:CY553" si="1466">AVERAGE(CU546:CX546)</f>
        <v>1860.7875496232182</v>
      </c>
      <c r="CZ546" s="246">
        <f t="shared" ref="CZ546:CZ553" si="1467">STDEVA(CU546:CX546)</f>
        <v>534.40959751001776</v>
      </c>
      <c r="DD546" s="988"/>
      <c r="DE546" s="870">
        <v>528.69418811042829</v>
      </c>
      <c r="DF546" s="870">
        <v>142.37570118073484</v>
      </c>
      <c r="DG546" s="870">
        <v>142.37570118073484</v>
      </c>
      <c r="DH546" s="870">
        <v>260.84253613196739</v>
      </c>
      <c r="DI546" s="870">
        <v>87.752550921303168</v>
      </c>
      <c r="DJ546" s="870">
        <v>634.05510323152271</v>
      </c>
      <c r="DK546" s="870">
        <v>418.66223657440366</v>
      </c>
      <c r="DL546" s="1129">
        <v>411.41246732773089</v>
      </c>
      <c r="DM546" s="870">
        <f t="shared" si="1341"/>
        <v>328.27131058235324</v>
      </c>
      <c r="DN546" s="870"/>
      <c r="DO546" s="870">
        <f t="shared" si="1342"/>
        <v>200.09508371649315</v>
      </c>
      <c r="DP546" s="870"/>
      <c r="DQ546" s="870"/>
      <c r="DR546" s="1015">
        <v>401.44686669500908</v>
      </c>
      <c r="DS546" s="870">
        <v>46.73265540216093</v>
      </c>
      <c r="DT546" s="870">
        <v>230.22232612018061</v>
      </c>
      <c r="DU546" s="870">
        <v>347.90347039032207</v>
      </c>
      <c r="DV546" s="870">
        <v>298.4024838515387</v>
      </c>
      <c r="DW546" s="870">
        <v>23.813424643256386</v>
      </c>
      <c r="DX546" s="1129">
        <v>43.401674771580048</v>
      </c>
      <c r="DY546" s="870">
        <f t="shared" si="1343"/>
        <v>198.84612883914971</v>
      </c>
      <c r="DZ546" s="870"/>
      <c r="EA546" s="870">
        <f t="shared" si="1344"/>
        <v>159.21631944662047</v>
      </c>
      <c r="EB546" s="870"/>
      <c r="EC546" s="870"/>
      <c r="ED546" s="522">
        <f>ED487</f>
        <v>127.29756865322176</v>
      </c>
      <c r="EE546" s="870">
        <v>193.60573019164875</v>
      </c>
      <c r="EF546" s="870">
        <v>105.24958694499091</v>
      </c>
      <c r="EG546" s="870">
        <v>101.75075756629471</v>
      </c>
      <c r="EH546" s="870">
        <v>7.7040710386223843</v>
      </c>
      <c r="EI546" s="870">
        <v>65.089903606509409</v>
      </c>
      <c r="EJ546" s="870">
        <v>35.113085909083168</v>
      </c>
      <c r="EK546" s="870">
        <v>176.9961546636205</v>
      </c>
      <c r="EL546" s="1129">
        <v>198.97844229005432</v>
      </c>
      <c r="EM546" s="1280">
        <f t="shared" si="1345"/>
        <v>110.56096652635303</v>
      </c>
      <c r="EN546" s="1280">
        <f t="shared" si="1346"/>
        <v>73.263798069064848</v>
      </c>
      <c r="ER546" s="1262"/>
      <c r="ES546" s="522">
        <f>ES487</f>
        <v>262.66554390198417</v>
      </c>
      <c r="ET546" s="246">
        <f>ET487</f>
        <v>785.11185730828731</v>
      </c>
      <c r="EU546" s="246">
        <f>EU487</f>
        <v>108.66681167503032</v>
      </c>
      <c r="EV546" s="246"/>
      <c r="EW546" s="1149"/>
      <c r="EX546" s="66" t="s">
        <v>706</v>
      </c>
      <c r="EY546" s="252">
        <f t="shared" ref="EY546:FO546" si="1468">EY487</f>
        <v>1.9053809194242661</v>
      </c>
      <c r="EZ546" s="252">
        <f t="shared" si="1468"/>
        <v>2.3647110572577796</v>
      </c>
      <c r="FA546" s="252">
        <f t="shared" si="1468"/>
        <v>1.7983792980408773</v>
      </c>
      <c r="FB546" s="252">
        <f t="shared" si="1468"/>
        <v>4.8081479775411164</v>
      </c>
      <c r="FC546" s="252">
        <f t="shared" si="1468"/>
        <v>1.2050440974719552</v>
      </c>
      <c r="FD546" s="252">
        <f t="shared" si="1468"/>
        <v>2.7985287359934823</v>
      </c>
      <c r="FE546" s="252">
        <f t="shared" si="1468"/>
        <v>1.4850684589831462</v>
      </c>
      <c r="FF546" s="252">
        <f t="shared" si="1468"/>
        <v>2.9930982641821142</v>
      </c>
      <c r="FG546" s="252">
        <f t="shared" si="1468"/>
        <v>2.3171719155868149</v>
      </c>
      <c r="FH546" s="252">
        <f t="shared" si="1468"/>
        <v>4.0236647833478338</v>
      </c>
      <c r="FI546" s="252">
        <f t="shared" si="1468"/>
        <v>1.6551522990958756</v>
      </c>
      <c r="FJ546" s="252">
        <f t="shared" si="1468"/>
        <v>1.8350515968317764</v>
      </c>
      <c r="FK546" s="252">
        <f t="shared" si="1468"/>
        <v>1.905198043464678</v>
      </c>
      <c r="FL546" s="252">
        <f t="shared" si="1468"/>
        <v>1.3483489569248328</v>
      </c>
      <c r="FM546" s="252">
        <f t="shared" si="1468"/>
        <v>1.9785970768658963</v>
      </c>
      <c r="FN546" s="252">
        <f t="shared" si="1468"/>
        <v>2.0989804393922733</v>
      </c>
      <c r="FO546" s="252">
        <f t="shared" si="1468"/>
        <v>1.9591137156256093</v>
      </c>
      <c r="FP546" s="868">
        <v>0</v>
      </c>
      <c r="FQ546" s="1531">
        <v>1.1786717719634086</v>
      </c>
      <c r="FR546" s="1501">
        <f>IF(FR487&lt;$FB$521,0,FR487)</f>
        <v>0.38575916224819773</v>
      </c>
      <c r="FS546" s="1501">
        <f t="shared" ref="FS546:GL546" si="1469">IF(FS487&lt;$FB$521,0,FS487)</f>
        <v>0.73647585664592508</v>
      </c>
      <c r="FT546" s="1501">
        <f t="shared" si="1469"/>
        <v>0.63496291068996402</v>
      </c>
      <c r="FU546" s="1501">
        <f t="shared" si="1469"/>
        <v>0.60814402591297045</v>
      </c>
      <c r="FV546" s="1501">
        <f t="shared" si="1469"/>
        <v>0</v>
      </c>
      <c r="FW546" s="1501">
        <f t="shared" si="1469"/>
        <v>0.14200893372366244</v>
      </c>
      <c r="FX546" s="1501">
        <f t="shared" si="1469"/>
        <v>0.47960995298863196</v>
      </c>
      <c r="FY546" s="1501">
        <f t="shared" si="1469"/>
        <v>0.23836295244313269</v>
      </c>
      <c r="FZ546" s="1501">
        <f t="shared" si="1469"/>
        <v>0.91601072474362011</v>
      </c>
      <c r="GA546" s="1501">
        <f t="shared" si="1469"/>
        <v>0.31010952488595389</v>
      </c>
      <c r="GB546" s="1501">
        <f t="shared" si="1469"/>
        <v>0.37548351184441298</v>
      </c>
      <c r="GC546" s="1501">
        <f t="shared" si="1469"/>
        <v>1.8924366044469685</v>
      </c>
      <c r="GD546" s="1501">
        <f t="shared" si="1469"/>
        <v>1.7011186398811604</v>
      </c>
      <c r="GE546" s="1501">
        <f t="shared" si="1469"/>
        <v>0.70874452936870369</v>
      </c>
      <c r="GF546" s="1501">
        <f t="shared" si="1469"/>
        <v>0.50992864207952027</v>
      </c>
      <c r="GG546" s="1501">
        <f t="shared" si="1469"/>
        <v>1.4713252256128311</v>
      </c>
      <c r="GH546" s="1501">
        <f t="shared" si="1469"/>
        <v>0.63228071722081891</v>
      </c>
      <c r="GI546" s="1501">
        <f t="shared" si="1469"/>
        <v>1.1672809007193932</v>
      </c>
      <c r="GJ546" s="1501">
        <f t="shared" si="1469"/>
        <v>0.60746065078001232</v>
      </c>
      <c r="GK546" s="1501">
        <f t="shared" si="1469"/>
        <v>0.17302071986948542</v>
      </c>
      <c r="GL546" s="1501">
        <f t="shared" si="1469"/>
        <v>0.26788733534478021</v>
      </c>
      <c r="GM546" s="1504">
        <f t="shared" ref="GM546:HI546" si="1470">IF(GM487&lt;$FB$521,0,GM487)</f>
        <v>0.24297696364400403</v>
      </c>
      <c r="GN546" s="1504">
        <f t="shared" si="1470"/>
        <v>0.35165062784200274</v>
      </c>
      <c r="GO546" s="1504">
        <f t="shared" si="1470"/>
        <v>0.35486611574587695</v>
      </c>
      <c r="GP546" s="1504">
        <f t="shared" si="1470"/>
        <v>0.32057614696464948</v>
      </c>
      <c r="GQ546" s="1504">
        <f t="shared" si="1470"/>
        <v>0.34246221394763848</v>
      </c>
      <c r="GR546" s="1504">
        <f t="shared" si="1470"/>
        <v>0.30560884494279494</v>
      </c>
      <c r="GS546" s="1504">
        <f t="shared" si="1470"/>
        <v>0.57137132483776076</v>
      </c>
      <c r="GT546" s="1504">
        <f t="shared" si="1470"/>
        <v>0.47973942954299681</v>
      </c>
      <c r="GU546" s="1504">
        <f t="shared" si="1470"/>
        <v>0.43401777721404761</v>
      </c>
      <c r="GV546" s="1504">
        <f t="shared" si="1470"/>
        <v>0.29060231215103416</v>
      </c>
      <c r="GW546" s="1504">
        <f t="shared" si="1470"/>
        <v>0.32233747899547838</v>
      </c>
      <c r="GX546" s="1504">
        <f t="shared" si="1470"/>
        <v>0.37651885222046216</v>
      </c>
      <c r="GY546" s="1504">
        <f t="shared" si="1470"/>
        <v>0.52858614822980698</v>
      </c>
      <c r="GZ546" s="1504" t="e">
        <f t="shared" si="1470"/>
        <v>#DIV/0!</v>
      </c>
      <c r="HA546" s="1504">
        <f t="shared" si="1470"/>
        <v>0.68970277000937819</v>
      </c>
      <c r="HB546" s="1504">
        <f t="shared" si="1470"/>
        <v>0.53767021631444323</v>
      </c>
      <c r="HC546" s="1504">
        <f t="shared" si="1470"/>
        <v>0.63601676656022543</v>
      </c>
      <c r="HD546" s="1504">
        <f t="shared" si="1470"/>
        <v>0.97750153140887264</v>
      </c>
      <c r="HE546" s="1504">
        <f t="shared" si="1470"/>
        <v>0.60874786059220731</v>
      </c>
      <c r="HF546" s="1504">
        <f t="shared" si="1470"/>
        <v>0.24079650422936089</v>
      </c>
      <c r="HG546" s="1504" t="e">
        <f t="shared" si="1470"/>
        <v>#DIV/0!</v>
      </c>
      <c r="HH546" s="1504" t="e">
        <f t="shared" si="1470"/>
        <v>#DIV/0!</v>
      </c>
      <c r="HI546" s="1504">
        <f t="shared" si="1470"/>
        <v>0.31893499468774444</v>
      </c>
    </row>
    <row r="547" spans="1:217" s="66" customFormat="1" x14ac:dyDescent="0.25">
      <c r="A547" s="66" t="s">
        <v>720</v>
      </c>
      <c r="B547" s="580"/>
      <c r="C547" s="940">
        <f t="shared" ref="C547:M547" si="1471">C503</f>
        <v>46.615999014621245</v>
      </c>
      <c r="D547" s="246">
        <f t="shared" si="1471"/>
        <v>267.68631679262927</v>
      </c>
      <c r="E547" s="246">
        <f t="shared" si="1471"/>
        <v>83.11583020035701</v>
      </c>
      <c r="F547" s="246">
        <f t="shared" si="1471"/>
        <v>54.218653802534241</v>
      </c>
      <c r="G547" s="246">
        <f t="shared" si="1471"/>
        <v>16.676344406811388</v>
      </c>
      <c r="H547" s="246">
        <f t="shared" si="1471"/>
        <v>152.11912867535739</v>
      </c>
      <c r="I547" s="246">
        <f t="shared" si="1471"/>
        <v>190.23057067665732</v>
      </c>
      <c r="J547" s="246">
        <f t="shared" si="1471"/>
        <v>145.88930346848178</v>
      </c>
      <c r="K547" s="246">
        <f t="shared" si="1471"/>
        <v>528.32019881916074</v>
      </c>
      <c r="L547" s="246">
        <f t="shared" si="1471"/>
        <v>281.46239888483103</v>
      </c>
      <c r="M547" s="246">
        <f t="shared" si="1471"/>
        <v>120.52550647119008</v>
      </c>
      <c r="N547" s="246">
        <f t="shared" ref="N547:CV547" si="1472">N503</f>
        <v>51.610759622686345</v>
      </c>
      <c r="O547" s="246">
        <f t="shared" si="1472"/>
        <v>58.299860901595309</v>
      </c>
      <c r="P547" s="246">
        <f t="shared" si="1472"/>
        <v>69.865360263163751</v>
      </c>
      <c r="Q547" s="246">
        <f t="shared" si="1472"/>
        <v>61.259405604113965</v>
      </c>
      <c r="R547" s="246">
        <f t="shared" si="1472"/>
        <v>105.75901820476938</v>
      </c>
      <c r="S547" s="246">
        <f t="shared" si="1472"/>
        <v>294.90045273914791</v>
      </c>
      <c r="T547" s="1073">
        <f t="shared" si="1472"/>
        <v>183.38995026541784</v>
      </c>
      <c r="U547" s="246">
        <v>283.84919936605934</v>
      </c>
      <c r="V547" s="246">
        <v>175.62349662728363</v>
      </c>
      <c r="W547" s="246">
        <v>170.96353690465733</v>
      </c>
      <c r="X547" s="246"/>
      <c r="Y547" s="246"/>
      <c r="Z547" s="1279">
        <f t="shared" si="1352"/>
        <v>150.66361437852922</v>
      </c>
      <c r="AA547" s="1279">
        <f t="shared" si="1353"/>
        <v>195.5595141048334</v>
      </c>
      <c r="AB547" s="1279">
        <f t="shared" si="1354"/>
        <v>118.20128925901057</v>
      </c>
      <c r="AC547" s="1279">
        <f t="shared" si="1327"/>
        <v>127.26175524933517</v>
      </c>
      <c r="AD547" s="1279"/>
      <c r="AE547" s="1279">
        <f t="shared" si="1328"/>
        <v>159.673798395452</v>
      </c>
      <c r="AF547" s="1279">
        <f t="shared" si="1329"/>
        <v>83.865187648808686</v>
      </c>
      <c r="AG547" s="1279"/>
      <c r="AH547" s="1279"/>
      <c r="AI547" s="940">
        <f t="shared" si="1472"/>
        <v>21.194375496666353</v>
      </c>
      <c r="AJ547" s="869">
        <f t="shared" si="1472"/>
        <v>14.792528878986314</v>
      </c>
      <c r="AK547" s="869">
        <f t="shared" si="1472"/>
        <v>19.157487787029552</v>
      </c>
      <c r="AL547" s="869">
        <f t="shared" si="1472"/>
        <v>33.119945122613807</v>
      </c>
      <c r="AM547" s="869">
        <f t="shared" si="1472"/>
        <v>24.888899499658915</v>
      </c>
      <c r="AN547" s="1099">
        <f t="shared" si="1472"/>
        <v>22.333309990604036</v>
      </c>
      <c r="AO547" s="869">
        <f t="shared" si="1330"/>
        <v>22.581091129259828</v>
      </c>
      <c r="AP547" s="869"/>
      <c r="AQ547" s="869">
        <f t="shared" si="1463"/>
        <v>6.1767396007503361</v>
      </c>
      <c r="AR547" s="869"/>
      <c r="AS547" s="869"/>
      <c r="AT547" s="522">
        <f t="shared" si="1472"/>
        <v>41.93105481936577</v>
      </c>
      <c r="AU547" s="246">
        <f t="shared" si="1472"/>
        <v>79.765976488085286</v>
      </c>
      <c r="AV547" s="246">
        <f t="shared" si="1472"/>
        <v>6.1964356718521296</v>
      </c>
      <c r="AW547" s="246">
        <f t="shared" si="1472"/>
        <v>8.0839850356906773</v>
      </c>
      <c r="AX547" s="246">
        <f t="shared" si="1472"/>
        <v>7.4623424337336353</v>
      </c>
      <c r="AY547" s="246">
        <f t="shared" si="1472"/>
        <v>7.0160880879030874</v>
      </c>
      <c r="AZ547" s="246">
        <f t="shared" si="1472"/>
        <v>6.9956652865628284</v>
      </c>
      <c r="BA547" s="246">
        <f t="shared" si="1472"/>
        <v>8.499876689423477</v>
      </c>
      <c r="BB547" s="1073">
        <f t="shared" si="1472"/>
        <v>22.926451714149575</v>
      </c>
      <c r="BC547" s="246">
        <f t="shared" si="1331"/>
        <v>20.986430691862939</v>
      </c>
      <c r="BD547" s="246"/>
      <c r="BE547" s="246">
        <f t="shared" si="1332"/>
        <v>25.031030754819053</v>
      </c>
      <c r="BF547" s="246"/>
      <c r="BG547" s="246"/>
      <c r="BH547" s="522">
        <f t="shared" si="1472"/>
        <v>8.0762093509329524</v>
      </c>
      <c r="BI547" s="246">
        <f t="shared" si="1472"/>
        <v>12.790628399311217</v>
      </c>
      <c r="BJ547" s="246">
        <f t="shared" si="1472"/>
        <v>13.978046904799976</v>
      </c>
      <c r="BK547" s="246">
        <f t="shared" si="1472"/>
        <v>15.089583339988597</v>
      </c>
      <c r="BL547" s="246">
        <f t="shared" si="1472"/>
        <v>50.065210640170321</v>
      </c>
      <c r="BM547" s="246">
        <f t="shared" ref="BM547:BN549" si="1473">BM503</f>
        <v>7.6093006262792136</v>
      </c>
      <c r="BN547" s="1230">
        <f t="shared" si="1473"/>
        <v>22.180456095440206</v>
      </c>
      <c r="BO547" s="870">
        <v>21.418749594572414</v>
      </c>
      <c r="BP547" s="870">
        <v>41.029789240430404</v>
      </c>
      <c r="BQ547" s="870">
        <v>42.985581898285318</v>
      </c>
      <c r="BR547" s="870">
        <v>29.972397604883692</v>
      </c>
      <c r="BS547" s="1183">
        <v>30.287024662222311</v>
      </c>
      <c r="BT547" s="870">
        <f t="shared" si="1333"/>
        <v>28.959788189141388</v>
      </c>
      <c r="BU547" s="870"/>
      <c r="BV547" s="870">
        <f t="shared" si="1334"/>
        <v>13.882030265423895</v>
      </c>
      <c r="BW547" s="870"/>
      <c r="BX547" s="870"/>
      <c r="BY547" s="940">
        <f t="shared" si="1472"/>
        <v>32.715420522943887</v>
      </c>
      <c r="BZ547" s="246">
        <f t="shared" si="1472"/>
        <v>41.280713138920333</v>
      </c>
      <c r="CA547" s="246">
        <f t="shared" si="1472"/>
        <v>47.143760953280164</v>
      </c>
      <c r="CB547" s="246">
        <f t="shared" si="1472"/>
        <v>20.268904505190498</v>
      </c>
      <c r="CC547" s="1073">
        <f t="shared" si="1472"/>
        <v>22.252753464469574</v>
      </c>
      <c r="CD547" s="246"/>
      <c r="CE547" s="246"/>
      <c r="CF547" s="246">
        <f t="shared" si="1335"/>
        <v>32.732310516960894</v>
      </c>
      <c r="CG547" s="246"/>
      <c r="CH547" s="246">
        <f t="shared" si="1336"/>
        <v>11.682497397476306</v>
      </c>
      <c r="CI547" s="246"/>
      <c r="CJ547" s="246"/>
      <c r="CK547" s="522">
        <f t="shared" si="1472"/>
        <v>27.895090805154478</v>
      </c>
      <c r="CL547" s="246">
        <f>CL503</f>
        <v>0</v>
      </c>
      <c r="CM547" s="246">
        <f t="shared" si="1472"/>
        <v>3.1516058511187248</v>
      </c>
      <c r="CN547" s="246">
        <f t="shared" si="1472"/>
        <v>10.65637672834564</v>
      </c>
      <c r="CO547" s="1073">
        <f t="shared" si="1472"/>
        <v>4.1407366792584304</v>
      </c>
      <c r="CP547" s="246">
        <f t="shared" si="1464"/>
        <v>9.1687620127754546</v>
      </c>
      <c r="CQ547" s="246"/>
      <c r="CR547" s="246">
        <f t="shared" si="1465"/>
        <v>11.162904992176447</v>
      </c>
      <c r="CS547" s="246"/>
      <c r="CT547" s="246"/>
      <c r="CU547" s="522">
        <f t="shared" si="1472"/>
        <v>15.43152174229694</v>
      </c>
      <c r="CV547" s="246">
        <f t="shared" si="1472"/>
        <v>2215.6222388595984</v>
      </c>
      <c r="CW547" s="246">
        <f t="shared" ref="CW547:CX549" si="1474">CW503</f>
        <v>25.372074972675712</v>
      </c>
      <c r="CX547" s="1073">
        <f t="shared" si="1474"/>
        <v>14.939884746834274</v>
      </c>
      <c r="CY547" s="246">
        <f t="shared" si="1466"/>
        <v>567.8414300803513</v>
      </c>
      <c r="CZ547" s="246">
        <f t="shared" si="1467"/>
        <v>1098.5310526144108</v>
      </c>
      <c r="DD547" s="988"/>
      <c r="DE547" s="870">
        <v>75.608950991513495</v>
      </c>
      <c r="DF547" s="870">
        <v>26.749675900732385</v>
      </c>
      <c r="DG547" s="870">
        <v>0</v>
      </c>
      <c r="DH547" s="870">
        <v>22.457031663346271</v>
      </c>
      <c r="DI547" s="870">
        <v>22.775034008111682</v>
      </c>
      <c r="DJ547" s="870">
        <v>54.446355983189932</v>
      </c>
      <c r="DK547" s="870">
        <v>26.166811105493025</v>
      </c>
      <c r="DL547" s="1129">
        <v>53.845865211757861</v>
      </c>
      <c r="DM547" s="870">
        <f t="shared" si="1341"/>
        <v>35.256215608018081</v>
      </c>
      <c r="DN547" s="870"/>
      <c r="DO547" s="870">
        <f t="shared" si="1342"/>
        <v>24.08247153820632</v>
      </c>
      <c r="DP547" s="870"/>
      <c r="DQ547" s="870"/>
      <c r="DR547" s="1015">
        <v>101.00359657908602</v>
      </c>
      <c r="DS547" s="870">
        <v>25.376624401692432</v>
      </c>
      <c r="DT547" s="870">
        <v>58.700660411543424</v>
      </c>
      <c r="DU547" s="870">
        <v>63.149508187715838</v>
      </c>
      <c r="DV547" s="870">
        <v>69.562632157667366</v>
      </c>
      <c r="DW547" s="870">
        <v>20.293866053723558</v>
      </c>
      <c r="DX547" s="1129">
        <v>22.820896664637548</v>
      </c>
      <c r="DY547" s="870">
        <f t="shared" si="1343"/>
        <v>51.55825492229517</v>
      </c>
      <c r="DZ547" s="870"/>
      <c r="EA547" s="870">
        <f t="shared" si="1344"/>
        <v>30.119611737476298</v>
      </c>
      <c r="EB547" s="870"/>
      <c r="EC547" s="870"/>
      <c r="ED547" s="522">
        <f>ED503</f>
        <v>37.239354732518152</v>
      </c>
      <c r="EE547" s="870">
        <v>31.10340432899622</v>
      </c>
      <c r="EF547" s="870">
        <v>27.682490879173326</v>
      </c>
      <c r="EG547" s="870">
        <v>49.036387566133456</v>
      </c>
      <c r="EH547" s="870">
        <v>50.76371961664551</v>
      </c>
      <c r="EI547" s="870">
        <v>27.623551279717983</v>
      </c>
      <c r="EJ547" s="870">
        <v>22.430869424915233</v>
      </c>
      <c r="EK547" s="870">
        <v>99.260338060574</v>
      </c>
      <c r="EL547" s="1129">
        <v>75.79408766563354</v>
      </c>
      <c r="EM547" s="1280">
        <f t="shared" si="1345"/>
        <v>47.961856102723658</v>
      </c>
      <c r="EN547" s="1280">
        <f t="shared" si="1346"/>
        <v>27.192725907232198</v>
      </c>
      <c r="ER547" s="1262"/>
      <c r="ES547" s="522">
        <f t="shared" ref="ES547:EU549" si="1475">ES503</f>
        <v>6.7576061506798535</v>
      </c>
      <c r="ET547" s="246">
        <f t="shared" si="1475"/>
        <v>9.1274872408016225</v>
      </c>
      <c r="EU547" s="246">
        <f t="shared" si="1475"/>
        <v>3.2381529454335443</v>
      </c>
      <c r="EV547" s="246"/>
      <c r="EW547" s="1149"/>
      <c r="EX547" s="66" t="s">
        <v>720</v>
      </c>
      <c r="EY547" s="252">
        <f t="shared" ref="EY547:FO547" si="1476">EY503</f>
        <v>1.7141058535119389</v>
      </c>
      <c r="EZ547" s="252">
        <f t="shared" si="1476"/>
        <v>3.7025616945928279</v>
      </c>
      <c r="FA547" s="252">
        <f t="shared" si="1476"/>
        <v>3.9833501252223336</v>
      </c>
      <c r="FB547" s="252">
        <f t="shared" si="1476"/>
        <v>2.3179590707627029</v>
      </c>
      <c r="FC547" s="252">
        <f t="shared" si="1476"/>
        <v>1.8586745879864013</v>
      </c>
      <c r="FD547" s="252">
        <f t="shared" si="1476"/>
        <v>6.9179538844828556</v>
      </c>
      <c r="FE547" s="252">
        <f t="shared" si="1476"/>
        <v>0.17896251657383569</v>
      </c>
      <c r="FF547" s="252">
        <f t="shared" si="1476"/>
        <v>9.320083683913408</v>
      </c>
      <c r="FG547" s="252">
        <f t="shared" si="1476"/>
        <v>11.439085804511729</v>
      </c>
      <c r="FH547" s="252">
        <f t="shared" si="1476"/>
        <v>4.9833916543023111</v>
      </c>
      <c r="FI547" s="252">
        <f t="shared" si="1476"/>
        <v>4.2435022323351719</v>
      </c>
      <c r="FJ547" s="252">
        <f t="shared" si="1476"/>
        <v>6.2598600537907672</v>
      </c>
      <c r="FK547" s="252">
        <f t="shared" si="1476"/>
        <v>4.6971240031249328</v>
      </c>
      <c r="FL547" s="252">
        <f t="shared" si="1476"/>
        <v>1.7606727658396653</v>
      </c>
      <c r="FM547" s="252">
        <f t="shared" si="1476"/>
        <v>4.9500124629573179</v>
      </c>
      <c r="FN547" s="252">
        <f t="shared" si="1476"/>
        <v>6.4890188719395576</v>
      </c>
      <c r="FO547" s="252">
        <f t="shared" si="1476"/>
        <v>5.9427327716549199</v>
      </c>
      <c r="FP547" s="868">
        <v>0</v>
      </c>
      <c r="FQ547" s="1531">
        <v>1.2352983248800931</v>
      </c>
      <c r="FR547" s="1501">
        <f>IF(FR503&lt;$FB$521,0,FR503)</f>
        <v>0.76378986826086881</v>
      </c>
      <c r="FS547" s="1501">
        <f t="shared" ref="FS547:GL547" si="1477">IF(FS503&lt;$FB$521,0,FS503)</f>
        <v>0.75249726978687015</v>
      </c>
      <c r="FT547" s="1501">
        <f t="shared" si="1477"/>
        <v>0.73826497108017042</v>
      </c>
      <c r="FU547" s="1501">
        <f t="shared" si="1477"/>
        <v>1.412016917890673</v>
      </c>
      <c r="FV547" s="1501">
        <f t="shared" si="1477"/>
        <v>0</v>
      </c>
      <c r="FW547" s="1501">
        <f t="shared" si="1477"/>
        <v>0.16633984448668807</v>
      </c>
      <c r="FX547" s="1501">
        <f t="shared" si="1477"/>
        <v>2.8651058600096726</v>
      </c>
      <c r="FY547" s="1501">
        <f t="shared" si="1477"/>
        <v>0.4659308759405677</v>
      </c>
      <c r="FZ547" s="1501">
        <f t="shared" si="1477"/>
        <v>1.1502745402250303</v>
      </c>
      <c r="GA547" s="1501">
        <f t="shared" si="1477"/>
        <v>7.7283825182606958E-2</v>
      </c>
      <c r="GB547" s="1501">
        <f t="shared" si="1477"/>
        <v>1.0196210108321888</v>
      </c>
      <c r="GC547" s="1501">
        <f t="shared" si="1477"/>
        <v>7.9991234139479106</v>
      </c>
      <c r="GD547" s="1501">
        <f t="shared" si="1477"/>
        <v>6.6003841343780874</v>
      </c>
      <c r="GE547" s="1501">
        <f t="shared" si="1477"/>
        <v>2.1646916191868297</v>
      </c>
      <c r="GF547" s="1501">
        <f t="shared" si="1477"/>
        <v>1.2799955161067751</v>
      </c>
      <c r="GG547" s="1501">
        <f t="shared" si="1477"/>
        <v>1.5665117397754931</v>
      </c>
      <c r="GH547" s="1501">
        <f t="shared" si="1477"/>
        <v>0.61935921252169446</v>
      </c>
      <c r="GI547" s="1501">
        <f t="shared" si="1477"/>
        <v>2.1874134210994538</v>
      </c>
      <c r="GJ547" s="1501">
        <f t="shared" si="1477"/>
        <v>0.2889974039874072</v>
      </c>
      <c r="GK547" s="1501">
        <f t="shared" si="1477"/>
        <v>0.23354943815773951</v>
      </c>
      <c r="GL547" s="1501">
        <f t="shared" si="1477"/>
        <v>0.27195675472135533</v>
      </c>
      <c r="GM547" s="1504">
        <f t="shared" ref="GM547:HI547" si="1478">IF(GM503&lt;$FB$521,0,GM503)</f>
        <v>4.8396396910333934E-2</v>
      </c>
      <c r="GN547" s="1504">
        <f t="shared" si="1478"/>
        <v>0.19673080889321656</v>
      </c>
      <c r="GO547" s="1504">
        <f t="shared" si="1478"/>
        <v>9.0586449000609318E-2</v>
      </c>
      <c r="GP547" s="1504">
        <f t="shared" si="1478"/>
        <v>0.28160055860835348</v>
      </c>
      <c r="GQ547" s="1504">
        <f t="shared" si="1478"/>
        <v>0.32534282020653577</v>
      </c>
      <c r="GR547" s="1504">
        <f t="shared" si="1478"/>
        <v>0.24350930577943972</v>
      </c>
      <c r="GS547" s="1504">
        <f t="shared" si="1478"/>
        <v>0.78147002071881233</v>
      </c>
      <c r="GT547" s="1504">
        <f t="shared" si="1478"/>
        <v>0.14912466830648169</v>
      </c>
      <c r="GU547" s="1504">
        <f t="shared" si="1478"/>
        <v>0.31225462689231964</v>
      </c>
      <c r="GV547" s="1504">
        <f t="shared" si="1478"/>
        <v>0.26096757826974398</v>
      </c>
      <c r="GW547" s="1504">
        <f t="shared" si="1478"/>
        <v>0.16291461849112157</v>
      </c>
      <c r="GX547" s="1504">
        <f t="shared" si="1478"/>
        <v>0.21307928182506883</v>
      </c>
      <c r="GY547" s="1504">
        <f t="shared" si="1478"/>
        <v>0.40784794380067824</v>
      </c>
      <c r="GZ547" s="1504" t="e">
        <f t="shared" si="1478"/>
        <v>#DIV/0!</v>
      </c>
      <c r="HA547" s="1504">
        <f t="shared" si="1478"/>
        <v>0.16043092074039605</v>
      </c>
      <c r="HB547" s="1504">
        <f t="shared" si="1478"/>
        <v>9.4112729538686712E-2</v>
      </c>
      <c r="HC547" s="1504">
        <f t="shared" si="1478"/>
        <v>0.34633193576499671</v>
      </c>
      <c r="HD547" s="1504">
        <f t="shared" si="1478"/>
        <v>0.23918976168021455</v>
      </c>
      <c r="HE547" s="1504">
        <f t="shared" si="1478"/>
        <v>0.13631384952360867</v>
      </c>
      <c r="HF547" s="1504">
        <f t="shared" si="1478"/>
        <v>6.5198564269242046E-2</v>
      </c>
      <c r="HG547" s="1504" t="e">
        <f t="shared" si="1478"/>
        <v>#DIV/0!</v>
      </c>
      <c r="HH547" s="1504" t="e">
        <f t="shared" si="1478"/>
        <v>#DIV/0!</v>
      </c>
      <c r="HI547" s="1504">
        <f t="shared" si="1478"/>
        <v>1.8280036993365341E-2</v>
      </c>
    </row>
    <row r="548" spans="1:217" s="66" customFormat="1" x14ac:dyDescent="0.25">
      <c r="A548" s="66" t="s">
        <v>721</v>
      </c>
      <c r="B548" s="580"/>
      <c r="C548" s="940">
        <f t="shared" ref="C548:M548" si="1479">C504</f>
        <v>0</v>
      </c>
      <c r="D548" s="246">
        <f t="shared" si="1479"/>
        <v>17.468793614337073</v>
      </c>
      <c r="E548" s="246">
        <f t="shared" si="1479"/>
        <v>36.638496871687209</v>
      </c>
      <c r="F548" s="246">
        <f t="shared" si="1479"/>
        <v>27.459384876151557</v>
      </c>
      <c r="G548" s="246">
        <f t="shared" si="1479"/>
        <v>16.174279852965693</v>
      </c>
      <c r="H548" s="246">
        <f t="shared" si="1479"/>
        <v>31.590509811647902</v>
      </c>
      <c r="I548" s="246">
        <f t="shared" si="1479"/>
        <v>45.286292615789847</v>
      </c>
      <c r="J548" s="246">
        <f t="shared" si="1479"/>
        <v>30.917546477028289</v>
      </c>
      <c r="K548" s="246">
        <f t="shared" si="1479"/>
        <v>17.670649411930182</v>
      </c>
      <c r="L548" s="246">
        <f t="shared" si="1479"/>
        <v>14.846865434762856</v>
      </c>
      <c r="M548" s="246">
        <f t="shared" si="1479"/>
        <v>21.573579595789418</v>
      </c>
      <c r="N548" s="246">
        <f t="shared" ref="N548:CV548" si="1480">N504</f>
        <v>28.647839232217109</v>
      </c>
      <c r="O548" s="246">
        <f t="shared" si="1480"/>
        <v>24.071775376917202</v>
      </c>
      <c r="P548" s="246">
        <f t="shared" si="1480"/>
        <v>18.32890909845127</v>
      </c>
      <c r="Q548" s="246">
        <f t="shared" si="1480"/>
        <v>45.463423803726243</v>
      </c>
      <c r="R548" s="246">
        <f t="shared" si="1480"/>
        <v>18.149949103580163</v>
      </c>
      <c r="S548" s="246">
        <f t="shared" si="1480"/>
        <v>23.260634532647074</v>
      </c>
      <c r="T548" s="1073">
        <f t="shared" si="1480"/>
        <v>7.0333735115662677</v>
      </c>
      <c r="U548" s="246">
        <v>339.04580950284333</v>
      </c>
      <c r="V548" s="246">
        <v>397.43227947516556</v>
      </c>
      <c r="W548" s="246">
        <v>85.613046762861842</v>
      </c>
      <c r="X548" s="246"/>
      <c r="Y548" s="246"/>
      <c r="Z548" s="1279">
        <f t="shared" si="1352"/>
        <v>23.587905734510851</v>
      </c>
      <c r="AA548" s="1279">
        <f t="shared" si="1353"/>
        <v>26.277932640039474</v>
      </c>
      <c r="AB548" s="1279">
        <f t="shared" si="1354"/>
        <v>23.316185531861841</v>
      </c>
      <c r="AC548" s="1279">
        <f t="shared" si="1327"/>
        <v>11.817053688912873</v>
      </c>
      <c r="AD548" s="1279"/>
      <c r="AE548" s="1279">
        <f t="shared" si="1328"/>
        <v>12.246435514206851</v>
      </c>
      <c r="AF548" s="1279">
        <f t="shared" si="1329"/>
        <v>10.949430930885255</v>
      </c>
      <c r="AG548" s="1279"/>
      <c r="AH548" s="1279"/>
      <c r="AI548" s="940">
        <f t="shared" si="1480"/>
        <v>6.3241196416679815</v>
      </c>
      <c r="AJ548" s="869">
        <f t="shared" si="1480"/>
        <v>0</v>
      </c>
      <c r="AK548" s="869">
        <f t="shared" si="1480"/>
        <v>0</v>
      </c>
      <c r="AL548" s="869">
        <f t="shared" si="1480"/>
        <v>0</v>
      </c>
      <c r="AM548" s="869">
        <f t="shared" si="1480"/>
        <v>33.815565719463102</v>
      </c>
      <c r="AN548" s="1099">
        <f t="shared" si="1480"/>
        <v>0</v>
      </c>
      <c r="AO548" s="869">
        <f t="shared" si="1330"/>
        <v>6.6899475601885143</v>
      </c>
      <c r="AP548" s="869"/>
      <c r="AQ548" s="869">
        <f t="shared" si="1463"/>
        <v>13.527413529725671</v>
      </c>
      <c r="AR548" s="869"/>
      <c r="AS548" s="869"/>
      <c r="AT548" s="522">
        <f t="shared" si="1480"/>
        <v>0</v>
      </c>
      <c r="AU548" s="246">
        <f t="shared" si="1480"/>
        <v>0</v>
      </c>
      <c r="AV548" s="246">
        <f t="shared" si="1480"/>
        <v>19.879637361816307</v>
      </c>
      <c r="AW548" s="246">
        <f t="shared" si="1480"/>
        <v>15.612148104017306</v>
      </c>
      <c r="AX548" s="246">
        <f t="shared" si="1480"/>
        <v>19.330618962735407</v>
      </c>
      <c r="AY548" s="246">
        <f t="shared" si="1480"/>
        <v>20.209637418154571</v>
      </c>
      <c r="AZ548" s="246">
        <f t="shared" si="1480"/>
        <v>17.508860320562462</v>
      </c>
      <c r="BA548" s="246">
        <f t="shared" si="1480"/>
        <v>23.057122669301521</v>
      </c>
      <c r="BB548" s="1073">
        <f t="shared" si="1480"/>
        <v>0</v>
      </c>
      <c r="BC548" s="246">
        <f t="shared" si="1331"/>
        <v>12.844224981843062</v>
      </c>
      <c r="BD548" s="246"/>
      <c r="BE548" s="246">
        <f t="shared" si="1332"/>
        <v>9.8391150590970646</v>
      </c>
      <c r="BF548" s="246"/>
      <c r="BG548" s="246"/>
      <c r="BH548" s="522">
        <f t="shared" si="1480"/>
        <v>15.714388855141621</v>
      </c>
      <c r="BI548" s="246">
        <f t="shared" si="1480"/>
        <v>0</v>
      </c>
      <c r="BJ548" s="246">
        <f t="shared" si="1480"/>
        <v>0</v>
      </c>
      <c r="BK548" s="246">
        <f t="shared" si="1480"/>
        <v>0</v>
      </c>
      <c r="BL548" s="246">
        <f t="shared" si="1480"/>
        <v>4.0418324750679826</v>
      </c>
      <c r="BM548" s="246">
        <f t="shared" si="1473"/>
        <v>15.422608948038686</v>
      </c>
      <c r="BN548" s="1230">
        <f t="shared" si="1473"/>
        <v>0</v>
      </c>
      <c r="BO548" s="870">
        <v>0</v>
      </c>
      <c r="BP548" s="870">
        <v>0</v>
      </c>
      <c r="BQ548" s="870">
        <v>0</v>
      </c>
      <c r="BR548" s="870">
        <v>0</v>
      </c>
      <c r="BS548" s="1183">
        <v>0</v>
      </c>
      <c r="BT548" s="870">
        <f t="shared" si="1333"/>
        <v>2.1627157136785189</v>
      </c>
      <c r="BU548" s="870"/>
      <c r="BV548" s="870">
        <f t="shared" si="1334"/>
        <v>5.1489953291504991</v>
      </c>
      <c r="BW548" s="870"/>
      <c r="BX548" s="870"/>
      <c r="BY548" s="940">
        <f t="shared" si="1480"/>
        <v>0</v>
      </c>
      <c r="BZ548" s="246">
        <f t="shared" si="1480"/>
        <v>0</v>
      </c>
      <c r="CA548" s="246">
        <f t="shared" si="1480"/>
        <v>0</v>
      </c>
      <c r="CB548" s="246">
        <f t="shared" si="1480"/>
        <v>0</v>
      </c>
      <c r="CC548" s="1073">
        <f t="shared" si="1480"/>
        <v>0</v>
      </c>
      <c r="CD548" s="246"/>
      <c r="CE548" s="246"/>
      <c r="CF548" s="246">
        <f t="shared" si="1335"/>
        <v>0</v>
      </c>
      <c r="CG548" s="246"/>
      <c r="CH548" s="246">
        <f t="shared" si="1336"/>
        <v>0</v>
      </c>
      <c r="CI548" s="246"/>
      <c r="CJ548" s="246"/>
      <c r="CK548" s="522">
        <f t="shared" si="1480"/>
        <v>0</v>
      </c>
      <c r="CL548" s="246">
        <f>CL504</f>
        <v>24.463302960815465</v>
      </c>
      <c r="CM548" s="246">
        <f t="shared" si="1480"/>
        <v>17.92110103017146</v>
      </c>
      <c r="CN548" s="246">
        <f t="shared" si="1480"/>
        <v>14.02531294028701</v>
      </c>
      <c r="CO548" s="1073">
        <f t="shared" si="1480"/>
        <v>8.1977547020692487</v>
      </c>
      <c r="CP548" s="246">
        <f t="shared" si="1464"/>
        <v>12.921494326668636</v>
      </c>
      <c r="CQ548" s="246"/>
      <c r="CR548" s="246">
        <f t="shared" si="1465"/>
        <v>9.3368431622241506</v>
      </c>
      <c r="CS548" s="246"/>
      <c r="CT548" s="246"/>
      <c r="CU548" s="522">
        <f t="shared" si="1480"/>
        <v>0</v>
      </c>
      <c r="CV548" s="246">
        <f t="shared" si="1480"/>
        <v>0</v>
      </c>
      <c r="CW548" s="246">
        <f t="shared" si="1474"/>
        <v>0</v>
      </c>
      <c r="CX548" s="1073">
        <f t="shared" si="1474"/>
        <v>0</v>
      </c>
      <c r="CY548" s="246">
        <f t="shared" si="1466"/>
        <v>0</v>
      </c>
      <c r="CZ548" s="246">
        <f t="shared" si="1467"/>
        <v>0</v>
      </c>
      <c r="DD548" s="988"/>
      <c r="DE548" s="870">
        <v>0</v>
      </c>
      <c r="DF548" s="870">
        <v>0</v>
      </c>
      <c r="DG548" s="870">
        <v>0</v>
      </c>
      <c r="DH548" s="870">
        <v>0</v>
      </c>
      <c r="DI548" s="870">
        <v>0</v>
      </c>
      <c r="DJ548" s="870">
        <v>0</v>
      </c>
      <c r="DK548" s="870">
        <v>0</v>
      </c>
      <c r="DL548" s="1129">
        <v>0</v>
      </c>
      <c r="DM548" s="870">
        <f t="shared" si="1341"/>
        <v>0</v>
      </c>
      <c r="DN548" s="870"/>
      <c r="DO548" s="870">
        <f t="shared" si="1342"/>
        <v>0</v>
      </c>
      <c r="DP548" s="870"/>
      <c r="DQ548" s="870"/>
      <c r="DR548" s="1015">
        <v>0</v>
      </c>
      <c r="DS548" s="870">
        <v>0</v>
      </c>
      <c r="DT548" s="870">
        <v>0</v>
      </c>
      <c r="DU548" s="870">
        <v>0</v>
      </c>
      <c r="DV548" s="870">
        <v>0</v>
      </c>
      <c r="DW548" s="870">
        <v>0</v>
      </c>
      <c r="DX548" s="1129">
        <v>0</v>
      </c>
      <c r="DY548" s="870">
        <f t="shared" si="1343"/>
        <v>0</v>
      </c>
      <c r="DZ548" s="870"/>
      <c r="EA548" s="870">
        <f t="shared" si="1344"/>
        <v>0</v>
      </c>
      <c r="EB548" s="870"/>
      <c r="EC548" s="870"/>
      <c r="ED548" s="522">
        <f>ED504</f>
        <v>2.6649990159552619</v>
      </c>
      <c r="EE548" s="870">
        <v>0</v>
      </c>
      <c r="EF548" s="870">
        <v>0</v>
      </c>
      <c r="EG548" s="870">
        <v>0</v>
      </c>
      <c r="EH548" s="870">
        <v>0</v>
      </c>
      <c r="EI548" s="870">
        <v>0</v>
      </c>
      <c r="EJ548" s="870">
        <v>0</v>
      </c>
      <c r="EK548" s="870">
        <v>0</v>
      </c>
      <c r="EL548" s="1129">
        <v>0</v>
      </c>
      <c r="EM548" s="1280">
        <f t="shared" si="1345"/>
        <v>0</v>
      </c>
      <c r="EN548" s="1280">
        <f t="shared" si="1346"/>
        <v>0</v>
      </c>
      <c r="ER548" s="1262"/>
      <c r="ES548" s="522">
        <f t="shared" si="1475"/>
        <v>0</v>
      </c>
      <c r="ET548" s="246">
        <f t="shared" si="1475"/>
        <v>0</v>
      </c>
      <c r="EU548" s="246">
        <f t="shared" si="1475"/>
        <v>0</v>
      </c>
      <c r="EV548" s="246"/>
      <c r="EW548" s="1149"/>
      <c r="EX548" s="66" t="s">
        <v>721</v>
      </c>
      <c r="EY548" s="252">
        <f t="shared" ref="EY548:FO548" si="1481">EY504</f>
        <v>0.60619943543115229</v>
      </c>
      <c r="EZ548" s="252">
        <f t="shared" si="1481"/>
        <v>1.049402486453797</v>
      </c>
      <c r="FA548" s="252">
        <f t="shared" si="1481"/>
        <v>1.0325417292899517</v>
      </c>
      <c r="FB548" s="252">
        <f t="shared" si="1481"/>
        <v>0.38954914227851195</v>
      </c>
      <c r="FC548" s="252">
        <f t="shared" si="1481"/>
        <v>0.48268923830834437</v>
      </c>
      <c r="FD548" s="252">
        <f t="shared" si="1481"/>
        <v>1.1533484250390376</v>
      </c>
      <c r="FE548" s="252">
        <f t="shared" si="1481"/>
        <v>0.11640309932033041</v>
      </c>
      <c r="FF548" s="252">
        <f t="shared" si="1481"/>
        <v>1.9384072712797005</v>
      </c>
      <c r="FG548" s="252">
        <f t="shared" si="1481"/>
        <v>2.7757678367264913</v>
      </c>
      <c r="FH548" s="252">
        <f t="shared" si="1481"/>
        <v>1.2960719848459239</v>
      </c>
      <c r="FI548" s="252">
        <f t="shared" si="1481"/>
        <v>1.1980905854317119</v>
      </c>
      <c r="FJ548" s="252">
        <f t="shared" si="1481"/>
        <v>1.4932993096439324</v>
      </c>
      <c r="FK548" s="252">
        <f t="shared" si="1481"/>
        <v>1.3891532407431393</v>
      </c>
      <c r="FL548" s="252">
        <f t="shared" si="1481"/>
        <v>0.68951964490938755</v>
      </c>
      <c r="FM548" s="252">
        <f t="shared" si="1481"/>
        <v>0.93957218051366354</v>
      </c>
      <c r="FN548" s="252">
        <f t="shared" si="1481"/>
        <v>1.6648908329229446</v>
      </c>
      <c r="FO548" s="252">
        <f t="shared" si="1481"/>
        <v>0.99576105309266438</v>
      </c>
      <c r="FP548" s="868">
        <v>0</v>
      </c>
      <c r="FQ548" s="1531">
        <v>0.33947550595156006</v>
      </c>
      <c r="FR548" s="1501">
        <f>IF(FR504&lt;$FB$521,0,FR504)</f>
        <v>0</v>
      </c>
      <c r="FS548" s="1501">
        <f t="shared" ref="FS548:GL548" si="1482">IF(FS504&lt;$FB$521,0,FS504)</f>
        <v>0.2060699115700195</v>
      </c>
      <c r="FT548" s="1501">
        <f t="shared" si="1482"/>
        <v>0</v>
      </c>
      <c r="FU548" s="1501">
        <f t="shared" si="1482"/>
        <v>0</v>
      </c>
      <c r="FV548" s="1501">
        <f t="shared" si="1482"/>
        <v>0</v>
      </c>
      <c r="FW548" s="1501">
        <f t="shared" si="1482"/>
        <v>0</v>
      </c>
      <c r="FX548" s="1501">
        <f t="shared" si="1482"/>
        <v>0.57768934061413846</v>
      </c>
      <c r="FY548" s="1501">
        <f t="shared" si="1482"/>
        <v>0.20817079196971991</v>
      </c>
      <c r="FZ548" s="1501">
        <f t="shared" si="1482"/>
        <v>0.10007466479081008</v>
      </c>
      <c r="GA548" s="1501">
        <f t="shared" si="1482"/>
        <v>1.4112736793803109E-2</v>
      </c>
      <c r="GB548" s="1501">
        <f t="shared" si="1482"/>
        <v>0.32189233636102732</v>
      </c>
      <c r="GC548" s="1501">
        <f t="shared" si="1482"/>
        <v>1.0014726568660626</v>
      </c>
      <c r="GD548" s="1501">
        <f t="shared" si="1482"/>
        <v>0.64031223199836096</v>
      </c>
      <c r="GE548" s="1501">
        <f t="shared" si="1482"/>
        <v>9.2181621617995771E-2</v>
      </c>
      <c r="GF548" s="1501">
        <f t="shared" si="1482"/>
        <v>0</v>
      </c>
      <c r="GG548" s="1501">
        <f t="shared" si="1482"/>
        <v>0</v>
      </c>
      <c r="GH548" s="1501">
        <f t="shared" si="1482"/>
        <v>0</v>
      </c>
      <c r="GI548" s="1501">
        <f t="shared" si="1482"/>
        <v>0.36149835951686149</v>
      </c>
      <c r="GJ548" s="1501">
        <f t="shared" si="1482"/>
        <v>0.12167632474045714</v>
      </c>
      <c r="GK548" s="1501">
        <f t="shared" si="1482"/>
        <v>0.10834053608998459</v>
      </c>
      <c r="GL548" s="1501">
        <f t="shared" si="1482"/>
        <v>0.12500485336399283</v>
      </c>
      <c r="GM548" s="1504">
        <f t="shared" ref="GM548:HI548" si="1483">IF(GM504&lt;$FB$521,0,GM504)</f>
        <v>3.6851773930924009E-2</v>
      </c>
      <c r="GN548" s="1504">
        <f t="shared" si="1483"/>
        <v>7.8680267869191703E-2</v>
      </c>
      <c r="GO548" s="1504">
        <f t="shared" si="1483"/>
        <v>3.0321538827717313E-2</v>
      </c>
      <c r="GP548" s="1504">
        <f t="shared" si="1483"/>
        <v>6.1653789403755904E-2</v>
      </c>
      <c r="GQ548" s="1504">
        <f t="shared" si="1483"/>
        <v>9.2234280695723106E-2</v>
      </c>
      <c r="GR548" s="1504">
        <f t="shared" si="1483"/>
        <v>5.002308671017347E-2</v>
      </c>
      <c r="GS548" s="1504">
        <f t="shared" si="1483"/>
        <v>0.20414746987090909</v>
      </c>
      <c r="GT548" s="1504">
        <f t="shared" si="1483"/>
        <v>4.7495476870221875E-2</v>
      </c>
      <c r="GU548" s="1504">
        <f t="shared" si="1483"/>
        <v>6.0810052315532458E-2</v>
      </c>
      <c r="GV548" s="1504">
        <f t="shared" si="1483"/>
        <v>0.13741177106960223</v>
      </c>
      <c r="GW548" s="1504">
        <f t="shared" si="1483"/>
        <v>7.1218667665153862E-2</v>
      </c>
      <c r="GX548" s="1504">
        <f t="shared" si="1483"/>
        <v>6.8715316696054574E-2</v>
      </c>
      <c r="GY548" s="1504">
        <f t="shared" si="1483"/>
        <v>9.1991832460246351E-2</v>
      </c>
      <c r="GZ548" s="1504" t="e">
        <f t="shared" si="1483"/>
        <v>#DIV/0!</v>
      </c>
      <c r="HA548" s="1504">
        <f t="shared" si="1483"/>
        <v>6.6473882665951056E-2</v>
      </c>
      <c r="HB548" s="1504">
        <f t="shared" si="1483"/>
        <v>6.0312266384930778E-2</v>
      </c>
      <c r="HC548" s="1504">
        <f t="shared" si="1483"/>
        <v>7.5357911747077677E-2</v>
      </c>
      <c r="HD548" s="1504">
        <f t="shared" si="1483"/>
        <v>8.5109711349060507E-2</v>
      </c>
      <c r="HE548" s="1504">
        <f t="shared" si="1483"/>
        <v>5.2655832378243665E-2</v>
      </c>
      <c r="HF548" s="1504">
        <f t="shared" si="1483"/>
        <v>9.2061029906116629E-2</v>
      </c>
      <c r="HG548" s="1504" t="e">
        <f t="shared" si="1483"/>
        <v>#DIV/0!</v>
      </c>
      <c r="HH548" s="1504" t="e">
        <f t="shared" si="1483"/>
        <v>#DIV/0!</v>
      </c>
      <c r="HI548" s="1504">
        <f t="shared" si="1483"/>
        <v>0</v>
      </c>
    </row>
    <row r="549" spans="1:217" s="66" customFormat="1" x14ac:dyDescent="0.25">
      <c r="A549" s="66" t="s">
        <v>710</v>
      </c>
      <c r="B549" s="580"/>
      <c r="C549" s="940">
        <f t="shared" ref="C549:M549" si="1484">C505</f>
        <v>56.780335662452543</v>
      </c>
      <c r="D549" s="246">
        <f t="shared" si="1484"/>
        <v>180.4034852577856</v>
      </c>
      <c r="E549" s="246">
        <f t="shared" si="1484"/>
        <v>103.57426995897245</v>
      </c>
      <c r="F549" s="246">
        <f t="shared" si="1484"/>
        <v>182.69342159107134</v>
      </c>
      <c r="G549" s="246">
        <f t="shared" si="1484"/>
        <v>25.89350549537448</v>
      </c>
      <c r="H549" s="246">
        <f t="shared" si="1484"/>
        <v>241.39318703385814</v>
      </c>
      <c r="I549" s="246">
        <f t="shared" si="1484"/>
        <v>1444.6759218282314</v>
      </c>
      <c r="J549" s="246">
        <f t="shared" si="1484"/>
        <v>437.84365633822551</v>
      </c>
      <c r="K549" s="246">
        <f t="shared" si="1484"/>
        <v>1437.6752702372689</v>
      </c>
      <c r="L549" s="246">
        <f t="shared" si="1484"/>
        <v>568.0005538956749</v>
      </c>
      <c r="M549" s="246">
        <f t="shared" si="1484"/>
        <v>265.69292378658275</v>
      </c>
      <c r="N549" s="246">
        <f t="shared" ref="N549:CV549" si="1485">N505</f>
        <v>139.49417706191468</v>
      </c>
      <c r="O549" s="246">
        <f t="shared" si="1485"/>
        <v>92.040399012820643</v>
      </c>
      <c r="P549" s="246">
        <f t="shared" si="1485"/>
        <v>119.28079602080355</v>
      </c>
      <c r="Q549" s="246">
        <f t="shared" si="1485"/>
        <v>109.05154445583936</v>
      </c>
      <c r="R549" s="246">
        <f t="shared" si="1485"/>
        <v>232.74874902350871</v>
      </c>
      <c r="S549" s="246">
        <f t="shared" si="1485"/>
        <v>220.84696150355467</v>
      </c>
      <c r="T549" s="1073">
        <f t="shared" si="1485"/>
        <v>168.06890208473249</v>
      </c>
      <c r="U549" s="246">
        <v>558.1131015812739</v>
      </c>
      <c r="V549" s="246">
        <v>447.10066387116996</v>
      </c>
      <c r="W549" s="246">
        <v>500.44857632281821</v>
      </c>
      <c r="X549" s="246"/>
      <c r="Y549" s="246"/>
      <c r="Z549" s="1279">
        <f t="shared" si="1352"/>
        <v>334.78655890270397</v>
      </c>
      <c r="AA549" s="1279">
        <f t="shared" si="1353"/>
        <v>619.7393594885292</v>
      </c>
      <c r="AB549" s="1279">
        <f t="shared" si="1354"/>
        <v>168.40305661871963</v>
      </c>
      <c r="AC549" s="1279">
        <f t="shared" si="1327"/>
        <v>423.25796725563202</v>
      </c>
      <c r="AD549" s="1279"/>
      <c r="AE549" s="1279">
        <f t="shared" si="1328"/>
        <v>573.56357226107593</v>
      </c>
      <c r="AF549" s="1279">
        <f t="shared" si="1329"/>
        <v>64.31922449731276</v>
      </c>
      <c r="AG549" s="1279"/>
      <c r="AH549" s="1279"/>
      <c r="AI549" s="940">
        <f t="shared" si="1485"/>
        <v>0</v>
      </c>
      <c r="AJ549" s="869">
        <f t="shared" si="1485"/>
        <v>0</v>
      </c>
      <c r="AK549" s="869">
        <f t="shared" si="1485"/>
        <v>0</v>
      </c>
      <c r="AL549" s="869">
        <f t="shared" si="1485"/>
        <v>0</v>
      </c>
      <c r="AM549" s="869">
        <f t="shared" si="1485"/>
        <v>0</v>
      </c>
      <c r="AN549" s="1099">
        <f t="shared" si="1485"/>
        <v>0</v>
      </c>
      <c r="AO549" s="869">
        <f t="shared" si="1330"/>
        <v>0</v>
      </c>
      <c r="AP549" s="869"/>
      <c r="AQ549" s="869">
        <f t="shared" si="1463"/>
        <v>0</v>
      </c>
      <c r="AR549" s="869"/>
      <c r="AS549" s="869"/>
      <c r="AT549" s="522">
        <f t="shared" si="1485"/>
        <v>49.906413123086601</v>
      </c>
      <c r="AU549" s="246">
        <f t="shared" si="1485"/>
        <v>35.911985462495856</v>
      </c>
      <c r="AV549" s="246">
        <f t="shared" si="1485"/>
        <v>0</v>
      </c>
      <c r="AW549" s="246">
        <f t="shared" si="1485"/>
        <v>0</v>
      </c>
      <c r="AX549" s="246">
        <f t="shared" si="1485"/>
        <v>0</v>
      </c>
      <c r="AY549" s="246">
        <f t="shared" si="1485"/>
        <v>0</v>
      </c>
      <c r="AZ549" s="246">
        <f t="shared" si="1485"/>
        <v>0</v>
      </c>
      <c r="BA549" s="246">
        <f t="shared" si="1485"/>
        <v>0</v>
      </c>
      <c r="BB549" s="1073">
        <f t="shared" si="1485"/>
        <v>0</v>
      </c>
      <c r="BC549" s="246">
        <f t="shared" si="1331"/>
        <v>9.5353776206202738</v>
      </c>
      <c r="BD549" s="246"/>
      <c r="BE549" s="246">
        <f t="shared" si="1332"/>
        <v>19.241913669644031</v>
      </c>
      <c r="BF549" s="246"/>
      <c r="BG549" s="246"/>
      <c r="BH549" s="522">
        <f t="shared" si="1485"/>
        <v>0</v>
      </c>
      <c r="BI549" s="246">
        <f t="shared" si="1485"/>
        <v>0</v>
      </c>
      <c r="BJ549" s="246">
        <f t="shared" si="1485"/>
        <v>33.548314197098605</v>
      </c>
      <c r="BK549" s="246">
        <f t="shared" si="1485"/>
        <v>45.433318452855154</v>
      </c>
      <c r="BL549" s="246">
        <f t="shared" si="1485"/>
        <v>51.379508099959523</v>
      </c>
      <c r="BM549" s="246">
        <f t="shared" si="1473"/>
        <v>28.578194571145424</v>
      </c>
      <c r="BN549" s="1230">
        <f t="shared" si="1473"/>
        <v>105.70128174030928</v>
      </c>
      <c r="BO549" s="870">
        <v>0</v>
      </c>
      <c r="BP549" s="870">
        <v>0</v>
      </c>
      <c r="BQ549" s="870">
        <v>0</v>
      </c>
      <c r="BR549" s="870">
        <v>0</v>
      </c>
      <c r="BS549" s="1183">
        <v>0</v>
      </c>
      <c r="BT549" s="870">
        <f t="shared" si="1333"/>
        <v>25.676922540474372</v>
      </c>
      <c r="BU549" s="870"/>
      <c r="BV549" s="870">
        <f t="shared" si="1334"/>
        <v>36.673858680907088</v>
      </c>
      <c r="BW549" s="870"/>
      <c r="BX549" s="870"/>
      <c r="BY549" s="940">
        <f t="shared" si="1485"/>
        <v>32.801760195273367</v>
      </c>
      <c r="BZ549" s="246">
        <f t="shared" si="1485"/>
        <v>36.169992074833964</v>
      </c>
      <c r="CA549" s="246">
        <f t="shared" si="1485"/>
        <v>37.736089511025575</v>
      </c>
      <c r="CB549" s="246">
        <f t="shared" si="1485"/>
        <v>16.283124523361661</v>
      </c>
      <c r="CC549" s="1073">
        <f t="shared" si="1485"/>
        <v>24.014582769961788</v>
      </c>
      <c r="CD549" s="246"/>
      <c r="CE549" s="246"/>
      <c r="CF549" s="246">
        <f t="shared" si="1335"/>
        <v>29.401109814891271</v>
      </c>
      <c r="CG549" s="246"/>
      <c r="CH549" s="246">
        <f t="shared" si="1336"/>
        <v>9.0546988948842877</v>
      </c>
      <c r="CI549" s="246"/>
      <c r="CJ549" s="246"/>
      <c r="CK549" s="522">
        <f t="shared" si="1485"/>
        <v>0</v>
      </c>
      <c r="CL549" s="246">
        <f>CL505</f>
        <v>0</v>
      </c>
      <c r="CM549" s="246">
        <f t="shared" si="1485"/>
        <v>0</v>
      </c>
      <c r="CN549" s="246">
        <f t="shared" si="1485"/>
        <v>0</v>
      </c>
      <c r="CO549" s="1073">
        <f t="shared" si="1485"/>
        <v>0</v>
      </c>
      <c r="CP549" s="246">
        <f t="shared" si="1464"/>
        <v>0</v>
      </c>
      <c r="CQ549" s="246"/>
      <c r="CR549" s="246">
        <f t="shared" si="1465"/>
        <v>0</v>
      </c>
      <c r="CS549" s="246"/>
      <c r="CT549" s="246"/>
      <c r="CU549" s="522">
        <f t="shared" si="1485"/>
        <v>0</v>
      </c>
      <c r="CV549" s="246">
        <f t="shared" si="1485"/>
        <v>260.25543224889032</v>
      </c>
      <c r="CW549" s="246">
        <f t="shared" si="1474"/>
        <v>0</v>
      </c>
      <c r="CX549" s="1073">
        <f t="shared" si="1474"/>
        <v>0</v>
      </c>
      <c r="CY549" s="246">
        <f t="shared" si="1466"/>
        <v>65.063858062222579</v>
      </c>
      <c r="CZ549" s="246">
        <f t="shared" si="1467"/>
        <v>130.12771612444516</v>
      </c>
      <c r="DD549" s="988"/>
      <c r="DE549" s="870">
        <v>0</v>
      </c>
      <c r="DF549" s="870">
        <v>0</v>
      </c>
      <c r="DG549" s="870">
        <v>0</v>
      </c>
      <c r="DH549" s="870">
        <v>0</v>
      </c>
      <c r="DI549" s="870">
        <v>0</v>
      </c>
      <c r="DJ549" s="870">
        <v>0</v>
      </c>
      <c r="DK549" s="870">
        <v>0</v>
      </c>
      <c r="DL549" s="1129">
        <v>0</v>
      </c>
      <c r="DM549" s="870">
        <f t="shared" si="1341"/>
        <v>0</v>
      </c>
      <c r="DN549" s="870"/>
      <c r="DO549" s="870">
        <f t="shared" si="1342"/>
        <v>0</v>
      </c>
      <c r="DP549" s="870"/>
      <c r="DQ549" s="870"/>
      <c r="DR549" s="1015">
        <v>0</v>
      </c>
      <c r="DS549" s="870">
        <v>0</v>
      </c>
      <c r="DT549" s="870">
        <v>0</v>
      </c>
      <c r="DU549" s="870">
        <v>0</v>
      </c>
      <c r="DV549" s="870">
        <v>0</v>
      </c>
      <c r="DW549" s="870">
        <v>0</v>
      </c>
      <c r="DX549" s="1129">
        <v>0</v>
      </c>
      <c r="DY549" s="870">
        <f t="shared" si="1343"/>
        <v>0</v>
      </c>
      <c r="DZ549" s="870"/>
      <c r="EA549" s="870">
        <f t="shared" si="1344"/>
        <v>0</v>
      </c>
      <c r="EB549" s="870"/>
      <c r="EC549" s="870"/>
      <c r="ED549" s="522">
        <f>ED505</f>
        <v>22.304500068149324</v>
      </c>
      <c r="EE549" s="870">
        <v>0</v>
      </c>
      <c r="EF549" s="870">
        <v>0</v>
      </c>
      <c r="EG549" s="870">
        <v>0</v>
      </c>
      <c r="EH549" s="870">
        <v>0</v>
      </c>
      <c r="EI549" s="870">
        <v>0</v>
      </c>
      <c r="EJ549" s="870">
        <v>0</v>
      </c>
      <c r="EK549" s="870">
        <v>0</v>
      </c>
      <c r="EL549" s="1129">
        <v>0</v>
      </c>
      <c r="EM549" s="1280">
        <f t="shared" si="1345"/>
        <v>0</v>
      </c>
      <c r="EN549" s="1280">
        <f t="shared" si="1346"/>
        <v>0</v>
      </c>
      <c r="ER549" s="1262"/>
      <c r="ES549" s="522">
        <f t="shared" si="1475"/>
        <v>0</v>
      </c>
      <c r="ET549" s="246">
        <f t="shared" si="1475"/>
        <v>0</v>
      </c>
      <c r="EU549" s="246">
        <f t="shared" si="1475"/>
        <v>0</v>
      </c>
      <c r="EV549" s="246"/>
      <c r="EW549" s="1149"/>
      <c r="EX549" s="66" t="s">
        <v>710</v>
      </c>
      <c r="EY549" s="252">
        <f t="shared" ref="EY549:FO549" si="1486">EY505</f>
        <v>0.86286398434236911</v>
      </c>
      <c r="EZ549" s="252">
        <f t="shared" si="1486"/>
        <v>1.2270440882159752</v>
      </c>
      <c r="FA549" s="252">
        <f t="shared" si="1486"/>
        <v>1.2465847019916345</v>
      </c>
      <c r="FB549" s="252">
        <f t="shared" si="1486"/>
        <v>0.7191161173805205</v>
      </c>
      <c r="FC549" s="252">
        <f t="shared" si="1486"/>
        <v>0.64302702127382649</v>
      </c>
      <c r="FD549" s="252">
        <f t="shared" si="1486"/>
        <v>2.0166923163988368</v>
      </c>
      <c r="FE549" s="252">
        <f t="shared" si="1486"/>
        <v>0.10680842050053413</v>
      </c>
      <c r="FF549" s="252">
        <f t="shared" si="1486"/>
        <v>2.9765516448524685</v>
      </c>
      <c r="FG549" s="252">
        <f t="shared" si="1486"/>
        <v>2.5808858623249065</v>
      </c>
      <c r="FH549" s="252">
        <f t="shared" si="1486"/>
        <v>1.7168025527651547</v>
      </c>
      <c r="FI549" s="252">
        <f t="shared" si="1486"/>
        <v>1.1521873607237503</v>
      </c>
      <c r="FJ549" s="252">
        <f t="shared" si="1486"/>
        <v>1.3977152404103486</v>
      </c>
      <c r="FK549" s="252">
        <f t="shared" si="1486"/>
        <v>1.4544656279583843</v>
      </c>
      <c r="FL549" s="252">
        <f t="shared" si="1486"/>
        <v>0.93203559948972436</v>
      </c>
      <c r="FM549" s="252">
        <f t="shared" si="1486"/>
        <v>1.2399129032321652</v>
      </c>
      <c r="FN549" s="252">
        <f t="shared" si="1486"/>
        <v>1.5576269602948933</v>
      </c>
      <c r="FO549" s="252">
        <f t="shared" si="1486"/>
        <v>1.6823967704500673</v>
      </c>
      <c r="FP549" s="868">
        <v>0</v>
      </c>
      <c r="FQ549" s="1531">
        <v>0.76350714516958684</v>
      </c>
      <c r="FR549" s="1501">
        <f>IF(FR491&lt;$FB$521,0,FR491)</f>
        <v>0.32121945751288639</v>
      </c>
      <c r="FS549" s="1501">
        <f t="shared" ref="FS549:GL549" si="1487">IF(FS491&lt;$FB$521,0,FS491)</f>
        <v>0.29397017193737396</v>
      </c>
      <c r="FT549" s="1501">
        <f t="shared" si="1487"/>
        <v>0.32084555642104262</v>
      </c>
      <c r="FU549" s="1501">
        <f t="shared" si="1487"/>
        <v>0.57735775594569583</v>
      </c>
      <c r="FV549" s="1501">
        <f t="shared" si="1487"/>
        <v>0</v>
      </c>
      <c r="FW549" s="1501">
        <f t="shared" si="1487"/>
        <v>6.5220830676478866E-2</v>
      </c>
      <c r="FX549" s="1501">
        <f t="shared" si="1487"/>
        <v>0.56172926699299508</v>
      </c>
      <c r="FY549" s="1501">
        <f t="shared" si="1487"/>
        <v>0.22773219660549104</v>
      </c>
      <c r="FZ549" s="1501">
        <f t="shared" si="1487"/>
        <v>0.40630685580935061</v>
      </c>
      <c r="GA549" s="1501">
        <f t="shared" si="1487"/>
        <v>6.7048308351629157E-2</v>
      </c>
      <c r="GB549" s="1501">
        <f t="shared" si="1487"/>
        <v>0.32646623282009668</v>
      </c>
      <c r="GC549" s="1501">
        <f t="shared" si="1487"/>
        <v>0.21550424087293324</v>
      </c>
      <c r="GD549" s="1501">
        <f t="shared" si="1487"/>
        <v>0.37071306929905046</v>
      </c>
      <c r="GE549" s="1501">
        <f t="shared" si="1487"/>
        <v>0.10097815306619615</v>
      </c>
      <c r="GF549" s="1501">
        <f t="shared" si="1487"/>
        <v>0.22792532518241601</v>
      </c>
      <c r="GG549" s="1501">
        <f t="shared" si="1487"/>
        <v>0.18737205417804634</v>
      </c>
      <c r="GH549" s="1501">
        <f t="shared" si="1487"/>
        <v>0.32037141015819814</v>
      </c>
      <c r="GI549" s="1501">
        <f t="shared" si="1487"/>
        <v>0.52942380197020966</v>
      </c>
      <c r="GJ549" s="1501">
        <f t="shared" si="1487"/>
        <v>0.16153291346752635</v>
      </c>
      <c r="GK549" s="1501">
        <f t="shared" si="1487"/>
        <v>0.11584526238605983</v>
      </c>
      <c r="GL549" s="1501">
        <f t="shared" si="1487"/>
        <v>0.15482507213337823</v>
      </c>
      <c r="GM549" s="1504">
        <f t="shared" ref="GM549:HI549" si="1488">IF(GM491&lt;$FB$521,0,GM491)</f>
        <v>4.2120276949697853E-2</v>
      </c>
      <c r="GN549" s="1504">
        <f t="shared" si="1488"/>
        <v>9.2516893392850338E-2</v>
      </c>
      <c r="GO549" s="1504">
        <f t="shared" si="1488"/>
        <v>3.3765001855951722E-2</v>
      </c>
      <c r="GP549" s="1504">
        <f t="shared" si="1488"/>
        <v>5.918629180635028E-2</v>
      </c>
      <c r="GQ549" s="1504">
        <f t="shared" si="1488"/>
        <v>9.2574105712638993E-2</v>
      </c>
      <c r="GR549" s="1504">
        <f t="shared" si="1488"/>
        <v>6.0911472297638922E-2</v>
      </c>
      <c r="GS549" s="1504">
        <f t="shared" si="1488"/>
        <v>0.22674342457674268</v>
      </c>
      <c r="GT549" s="1504">
        <f t="shared" si="1488"/>
        <v>5.3171989058702608E-2</v>
      </c>
      <c r="GU549" s="1504">
        <f t="shared" si="1488"/>
        <v>5.8971687562698674E-2</v>
      </c>
      <c r="GV549" s="1504">
        <f t="shared" si="1488"/>
        <v>0.13909864757304655</v>
      </c>
      <c r="GW549" s="1504">
        <f t="shared" si="1488"/>
        <v>7.2118853579391004E-2</v>
      </c>
      <c r="GX549" s="1504">
        <f t="shared" si="1488"/>
        <v>7.2105133092805154E-2</v>
      </c>
      <c r="GY549" s="1504">
        <f t="shared" si="1488"/>
        <v>9.9034618460971252E-2</v>
      </c>
      <c r="GZ549" s="1504" t="e">
        <f t="shared" si="1488"/>
        <v>#DIV/0!</v>
      </c>
      <c r="HA549" s="1504">
        <f t="shared" si="1488"/>
        <v>6.9622928711879237E-2</v>
      </c>
      <c r="HB549" s="1504">
        <f t="shared" si="1488"/>
        <v>6.1161447256588952E-2</v>
      </c>
      <c r="HC549" s="1504">
        <f t="shared" si="1488"/>
        <v>8.3987509321392081E-2</v>
      </c>
      <c r="HD549" s="1504">
        <f t="shared" si="1488"/>
        <v>8.4811048163715833E-2</v>
      </c>
      <c r="HE549" s="1504">
        <f t="shared" si="1488"/>
        <v>5.3833745887884095E-2</v>
      </c>
      <c r="HF549" s="1504">
        <f t="shared" si="1488"/>
        <v>9.6866270806376595E-2</v>
      </c>
      <c r="HG549" s="1504" t="e">
        <f t="shared" si="1488"/>
        <v>#DIV/0!</v>
      </c>
      <c r="HH549" s="1504" t="e">
        <f t="shared" si="1488"/>
        <v>#DIV/0!</v>
      </c>
      <c r="HI549" s="1504">
        <f t="shared" si="1488"/>
        <v>1.4992431722966361E-2</v>
      </c>
    </row>
    <row r="550" spans="1:217" s="66" customFormat="1" x14ac:dyDescent="0.25">
      <c r="A550" s="66" t="s">
        <v>707</v>
      </c>
      <c r="B550" s="868"/>
      <c r="C550" s="940">
        <f t="shared" ref="C550:M550" si="1489">C488</f>
        <v>286.30162424378244</v>
      </c>
      <c r="D550" s="246">
        <f t="shared" si="1489"/>
        <v>221.50309661919343</v>
      </c>
      <c r="E550" s="246">
        <f t="shared" si="1489"/>
        <v>91.402297856145353</v>
      </c>
      <c r="F550" s="246">
        <f t="shared" si="1489"/>
        <v>119.95182174642588</v>
      </c>
      <c r="G550" s="246">
        <f t="shared" si="1489"/>
        <v>28.224704945146065</v>
      </c>
      <c r="H550" s="246">
        <f t="shared" si="1489"/>
        <v>133.73881445873494</v>
      </c>
      <c r="I550" s="246">
        <f t="shared" si="1489"/>
        <v>321.42137115309072</v>
      </c>
      <c r="J550" s="869">
        <f t="shared" si="1489"/>
        <v>150.89371056965265</v>
      </c>
      <c r="K550" s="246">
        <f t="shared" si="1489"/>
        <v>237.82459090055502</v>
      </c>
      <c r="L550" s="246">
        <f t="shared" si="1489"/>
        <v>123.06355157053612</v>
      </c>
      <c r="M550" s="246">
        <f t="shared" si="1489"/>
        <v>128.14570584131025</v>
      </c>
      <c r="N550" s="246">
        <f t="shared" ref="N550:CV550" si="1490">N488</f>
        <v>112.8882273096507</v>
      </c>
      <c r="O550" s="246">
        <f t="shared" si="1490"/>
        <v>81.427784201711077</v>
      </c>
      <c r="P550" s="246">
        <f t="shared" si="1490"/>
        <v>88.412147432114864</v>
      </c>
      <c r="Q550" s="246">
        <f t="shared" si="1490"/>
        <v>90.2156363763185</v>
      </c>
      <c r="R550" s="246">
        <f t="shared" si="1490"/>
        <v>88.33838454740193</v>
      </c>
      <c r="S550" s="246">
        <f t="shared" si="1490"/>
        <v>85.097481133471376</v>
      </c>
      <c r="T550" s="1073">
        <f t="shared" si="1490"/>
        <v>64.481567475688706</v>
      </c>
      <c r="U550" s="246">
        <v>274.73963555042855</v>
      </c>
      <c r="V550" s="246">
        <v>220.01488683023939</v>
      </c>
      <c r="W550" s="246">
        <v>219.35454383314507</v>
      </c>
      <c r="X550" s="246"/>
      <c r="Y550" s="246"/>
      <c r="Z550" s="1279">
        <f t="shared" si="1352"/>
        <v>136.29625102116279</v>
      </c>
      <c r="AA550" s="1279">
        <f t="shared" si="1353"/>
        <v>159.30265219202019</v>
      </c>
      <c r="AB550" s="1279">
        <f t="shared" si="1354"/>
        <v>92.375866789708425</v>
      </c>
      <c r="AC550" s="1279">
        <f t="shared" si="1327"/>
        <v>79.267891040098661</v>
      </c>
      <c r="AD550" s="1279"/>
      <c r="AE550" s="1279">
        <f t="shared" si="1328"/>
        <v>84.670645379157051</v>
      </c>
      <c r="AF550" s="1279">
        <f t="shared" si="1329"/>
        <v>19.595351466442523</v>
      </c>
      <c r="AG550" s="1279"/>
      <c r="AH550" s="1279"/>
      <c r="AI550" s="940">
        <f t="shared" si="1490"/>
        <v>182.11896349708314</v>
      </c>
      <c r="AJ550" s="869">
        <f t="shared" si="1490"/>
        <v>34.526649820127609</v>
      </c>
      <c r="AK550" s="869">
        <f t="shared" si="1490"/>
        <v>140.24186886623883</v>
      </c>
      <c r="AL550" s="869">
        <f t="shared" si="1490"/>
        <v>201.5795377165804</v>
      </c>
      <c r="AM550" s="869">
        <f t="shared" si="1490"/>
        <v>47.207006380862609</v>
      </c>
      <c r="AN550" s="1099">
        <f t="shared" si="1490"/>
        <v>188.07129676704446</v>
      </c>
      <c r="AO550" s="869">
        <f t="shared" si="1330"/>
        <v>132.29088717465618</v>
      </c>
      <c r="AP550" s="869"/>
      <c r="AQ550" s="869">
        <f t="shared" si="1463"/>
        <v>73.831618381983304</v>
      </c>
      <c r="AR550" s="869"/>
      <c r="AS550" s="869"/>
      <c r="AT550" s="522">
        <f t="shared" si="1490"/>
        <v>69.866841324430325</v>
      </c>
      <c r="AU550" s="246">
        <f t="shared" si="1490"/>
        <v>42.195674047209756</v>
      </c>
      <c r="AV550" s="246">
        <f t="shared" si="1490"/>
        <v>24.49944784260256</v>
      </c>
      <c r="AW550" s="246">
        <f t="shared" si="1490"/>
        <v>34.793881950354908</v>
      </c>
      <c r="AX550" s="246">
        <f t="shared" si="1490"/>
        <v>46.421172940627507</v>
      </c>
      <c r="AY550" s="246">
        <f t="shared" si="1490"/>
        <v>35.380463129904911</v>
      </c>
      <c r="AZ550" s="246">
        <f t="shared" si="1490"/>
        <v>31.34707240675786</v>
      </c>
      <c r="BA550" s="246">
        <f t="shared" si="1490"/>
        <v>56.244490231238544</v>
      </c>
      <c r="BB550" s="1073">
        <f t="shared" si="1490"/>
        <v>43.885742301813437</v>
      </c>
      <c r="BC550" s="246">
        <f t="shared" si="1331"/>
        <v>42.737198463882201</v>
      </c>
      <c r="BD550" s="246"/>
      <c r="BE550" s="246">
        <f t="shared" si="1332"/>
        <v>13.753258130101521</v>
      </c>
      <c r="BF550" s="246"/>
      <c r="BG550" s="246"/>
      <c r="BH550" s="522">
        <f t="shared" si="1490"/>
        <v>84.579364598993422</v>
      </c>
      <c r="BI550" s="246">
        <f t="shared" si="1490"/>
        <v>60.213100541582953</v>
      </c>
      <c r="BJ550" s="246">
        <f t="shared" si="1490"/>
        <v>80.61277813342852</v>
      </c>
      <c r="BK550" s="246">
        <f t="shared" si="1490"/>
        <v>51.803260322019696</v>
      </c>
      <c r="BL550" s="246">
        <f t="shared" si="1490"/>
        <v>51.760708067427046</v>
      </c>
      <c r="BM550" s="246">
        <f t="shared" ref="BM550:BN552" si="1491">BM488</f>
        <v>58.761193659956028</v>
      </c>
      <c r="BN550" s="1230">
        <f t="shared" si="1491"/>
        <v>69.216381394237587</v>
      </c>
      <c r="BO550" s="870">
        <v>10.73695385606586</v>
      </c>
      <c r="BP550" s="870">
        <v>29.857676061423703</v>
      </c>
      <c r="BQ550" s="870">
        <v>15.324533187781237</v>
      </c>
      <c r="BR550" s="870">
        <v>8.6988489371778535</v>
      </c>
      <c r="BS550" s="1183">
        <v>4.8867238402253292</v>
      </c>
      <c r="BT550" s="870">
        <f t="shared" si="1333"/>
        <v>33.449586591812704</v>
      </c>
      <c r="BU550" s="870"/>
      <c r="BV550" s="870">
        <f t="shared" si="1334"/>
        <v>24.692647647784899</v>
      </c>
      <c r="BW550" s="870"/>
      <c r="BX550" s="870"/>
      <c r="BY550" s="940">
        <f t="shared" si="1490"/>
        <v>122.30040883831791</v>
      </c>
      <c r="BZ550" s="246">
        <f t="shared" si="1490"/>
        <v>113.74542881936783</v>
      </c>
      <c r="CA550" s="246">
        <f t="shared" si="1490"/>
        <v>86.70892915671584</v>
      </c>
      <c r="CB550" s="246">
        <f t="shared" si="1490"/>
        <v>49.854956965754333</v>
      </c>
      <c r="CC550" s="1073">
        <f t="shared" si="1490"/>
        <v>117.20373189963559</v>
      </c>
      <c r="CD550" s="246"/>
      <c r="CE550" s="246"/>
      <c r="CF550" s="246">
        <f t="shared" si="1335"/>
        <v>97.962691135958309</v>
      </c>
      <c r="CG550" s="246"/>
      <c r="CH550" s="246">
        <f t="shared" si="1336"/>
        <v>30.218529940621682</v>
      </c>
      <c r="CI550" s="246"/>
      <c r="CJ550" s="246"/>
      <c r="CK550" s="522">
        <f t="shared" si="1490"/>
        <v>12.925415477597868</v>
      </c>
      <c r="CL550" s="246">
        <f>CL488</f>
        <v>69.775602878633123</v>
      </c>
      <c r="CM550" s="246">
        <f t="shared" si="1490"/>
        <v>31.738310479271014</v>
      </c>
      <c r="CN550" s="246">
        <f t="shared" si="1490"/>
        <v>4.8850136321625515</v>
      </c>
      <c r="CO550" s="1073">
        <f t="shared" si="1490"/>
        <v>8.8692361105260904</v>
      </c>
      <c r="CP550" s="246">
        <f t="shared" si="1464"/>
        <v>25.638715715638131</v>
      </c>
      <c r="CQ550" s="246"/>
      <c r="CR550" s="246">
        <f t="shared" si="1465"/>
        <v>26.734011408961674</v>
      </c>
      <c r="CS550" s="246"/>
      <c r="CT550" s="246"/>
      <c r="CU550" s="522">
        <f t="shared" si="1490"/>
        <v>987.3237069948101</v>
      </c>
      <c r="CV550" s="246">
        <f t="shared" si="1490"/>
        <v>141.04184302745571</v>
      </c>
      <c r="CW550" s="246">
        <f t="shared" ref="CW550:CX552" si="1492">CW488</f>
        <v>801.63169286029574</v>
      </c>
      <c r="CX550" s="1073">
        <f t="shared" si="1492"/>
        <v>194.47856358458435</v>
      </c>
      <c r="CY550" s="246">
        <f t="shared" si="1466"/>
        <v>531.11895161678649</v>
      </c>
      <c r="CZ550" s="246">
        <f t="shared" si="1467"/>
        <v>426.921859948041</v>
      </c>
      <c r="DD550" s="988"/>
      <c r="DE550" s="870">
        <v>120.19450739760325</v>
      </c>
      <c r="DF550" s="870">
        <v>0</v>
      </c>
      <c r="DG550" s="870">
        <v>0</v>
      </c>
      <c r="DH550" s="870">
        <v>16.344283247000206</v>
      </c>
      <c r="DI550" s="870">
        <v>10.727630454049502</v>
      </c>
      <c r="DJ550" s="870">
        <v>51.752211759545439</v>
      </c>
      <c r="DK550" s="870">
        <v>18.703907686786302</v>
      </c>
      <c r="DL550" s="1129">
        <v>110.74774924080373</v>
      </c>
      <c r="DM550" s="870">
        <f t="shared" si="1341"/>
        <v>41.058786223223549</v>
      </c>
      <c r="DN550" s="870"/>
      <c r="DO550" s="870">
        <f t="shared" si="1342"/>
        <v>48.749413763858229</v>
      </c>
      <c r="DP550" s="870"/>
      <c r="DQ550" s="870"/>
      <c r="DR550" s="1015">
        <v>219.32105637588032</v>
      </c>
      <c r="DS550" s="870">
        <v>33.411173188151523</v>
      </c>
      <c r="DT550" s="870">
        <v>101.22498693102726</v>
      </c>
      <c r="DU550" s="870">
        <v>225.21955980261507</v>
      </c>
      <c r="DV550" s="870">
        <v>195.42237822783181</v>
      </c>
      <c r="DW550" s="870">
        <v>8.6284130750338992</v>
      </c>
      <c r="DX550" s="1129">
        <v>12.691283611840159</v>
      </c>
      <c r="DY550" s="870">
        <f t="shared" si="1343"/>
        <v>113.70269303034001</v>
      </c>
      <c r="DZ550" s="870"/>
      <c r="EA550" s="870">
        <f t="shared" si="1344"/>
        <v>98.417213643566356</v>
      </c>
      <c r="EB550" s="870"/>
      <c r="EC550" s="870"/>
      <c r="ED550" s="522">
        <f>ED488</f>
        <v>32.753602386110281</v>
      </c>
      <c r="EE550" s="870">
        <v>77.101611508778916</v>
      </c>
      <c r="EF550" s="870">
        <v>41.988195547442082</v>
      </c>
      <c r="EG550" s="870">
        <v>122.29942426065905</v>
      </c>
      <c r="EH550" s="870">
        <v>163.84080702789902</v>
      </c>
      <c r="EI550" s="870">
        <v>26.897374727492107</v>
      </c>
      <c r="EJ550" s="870">
        <v>12.099816830281878</v>
      </c>
      <c r="EK550" s="870">
        <v>207.00934735364217</v>
      </c>
      <c r="EL550" s="1129">
        <v>188.44770857959904</v>
      </c>
      <c r="EM550" s="1280">
        <f t="shared" si="1345"/>
        <v>104.96053572947429</v>
      </c>
      <c r="EN550" s="1280">
        <f t="shared" si="1346"/>
        <v>76.167294157491355</v>
      </c>
      <c r="ER550" s="1262"/>
      <c r="ES550" s="522">
        <f t="shared" ref="ES550:EU552" si="1493">ES488</f>
        <v>3.4680930814856921</v>
      </c>
      <c r="ET550" s="246">
        <f t="shared" si="1493"/>
        <v>6.0329662615097854</v>
      </c>
      <c r="EU550" s="246">
        <f t="shared" si="1493"/>
        <v>2.0081771498688621</v>
      </c>
      <c r="EV550" s="246"/>
      <c r="EW550" s="1149"/>
      <c r="EX550" s="66" t="s">
        <v>707</v>
      </c>
      <c r="EY550" s="252">
        <f t="shared" ref="EY550:FO550" si="1494">EY488</f>
        <v>21.754971348637341</v>
      </c>
      <c r="EZ550" s="252">
        <f t="shared" si="1494"/>
        <v>30.835900599541024</v>
      </c>
      <c r="FA550" s="252">
        <f t="shared" si="1494"/>
        <v>29.721187698465361</v>
      </c>
      <c r="FB550" s="252">
        <f t="shared" si="1494"/>
        <v>16.980830837675676</v>
      </c>
      <c r="FC550" s="252">
        <f t="shared" si="1494"/>
        <v>17.979008840217062</v>
      </c>
      <c r="FD550" s="252">
        <f t="shared" si="1494"/>
        <v>51.963401842133237</v>
      </c>
      <c r="FE550" s="252">
        <f t="shared" si="1494"/>
        <v>1.9177123837844483</v>
      </c>
      <c r="FF550" s="252">
        <f t="shared" si="1494"/>
        <v>88.292895994503411</v>
      </c>
      <c r="FG550" s="252">
        <f t="shared" si="1494"/>
        <v>66.621034262150545</v>
      </c>
      <c r="FH550" s="252">
        <f t="shared" si="1494"/>
        <v>52.399228518371558</v>
      </c>
      <c r="FI550" s="252">
        <f t="shared" si="1494"/>
        <v>32.728288794389634</v>
      </c>
      <c r="FJ550" s="252">
        <f t="shared" si="1494"/>
        <v>45.697032124317182</v>
      </c>
      <c r="FK550" s="252">
        <f t="shared" si="1494"/>
        <v>43.685442523600649</v>
      </c>
      <c r="FL550" s="252">
        <f t="shared" si="1494"/>
        <v>27.541517039825393</v>
      </c>
      <c r="FM550" s="252">
        <f t="shared" si="1494"/>
        <v>41.027650591843475</v>
      </c>
      <c r="FN550" s="252">
        <f t="shared" si="1494"/>
        <v>37.389837498640581</v>
      </c>
      <c r="FO550" s="252">
        <f t="shared" si="1494"/>
        <v>45.697361179746878</v>
      </c>
      <c r="FP550" s="868">
        <v>0</v>
      </c>
      <c r="FQ550" s="1531">
        <v>7.7911990599623158</v>
      </c>
      <c r="FR550" s="1501">
        <f>IF(FR488&lt;$FB$521,0,FR488)</f>
        <v>0.90482262156592697</v>
      </c>
      <c r="FS550" s="1501">
        <f t="shared" ref="FS550:GL550" si="1495">IF(FS488&lt;$FB$521,0,FS488)</f>
        <v>2.0222196566010915</v>
      </c>
      <c r="FT550" s="1501">
        <f t="shared" si="1495"/>
        <v>3.1185569862400992</v>
      </c>
      <c r="FU550" s="1501">
        <f t="shared" si="1495"/>
        <v>2.933248269503268</v>
      </c>
      <c r="FV550" s="1501">
        <f t="shared" si="1495"/>
        <v>0</v>
      </c>
      <c r="FW550" s="1501">
        <f t="shared" si="1495"/>
        <v>0.5608225734692377</v>
      </c>
      <c r="FX550" s="1501">
        <f t="shared" si="1495"/>
        <v>13.403457721176364</v>
      </c>
      <c r="FY550" s="1501">
        <f t="shared" si="1495"/>
        <v>0.68165696246734475</v>
      </c>
      <c r="FZ550" s="1501">
        <f t="shared" si="1495"/>
        <v>6.0673022201609452</v>
      </c>
      <c r="GA550" s="1501">
        <f t="shared" si="1495"/>
        <v>0.50838617602934288</v>
      </c>
      <c r="GB550" s="1501">
        <f t="shared" si="1495"/>
        <v>2.2263101880060434</v>
      </c>
      <c r="GC550" s="1501">
        <f t="shared" si="1495"/>
        <v>43.657175923570861</v>
      </c>
      <c r="GD550" s="1501">
        <f t="shared" si="1495"/>
        <v>31.59246525801138</v>
      </c>
      <c r="GE550" s="1501">
        <f t="shared" si="1495"/>
        <v>15.273038914781319</v>
      </c>
      <c r="GF550" s="1501">
        <f t="shared" si="1495"/>
        <v>4.9270492341656773</v>
      </c>
      <c r="GG550" s="1501">
        <f t="shared" si="1495"/>
        <v>10.361476848364521</v>
      </c>
      <c r="GH550" s="1501">
        <f t="shared" si="1495"/>
        <v>5.7655312425326422</v>
      </c>
      <c r="GI550" s="1501">
        <f t="shared" si="1495"/>
        <v>9.7565002077223184</v>
      </c>
      <c r="GJ550" s="1501">
        <f t="shared" si="1495"/>
        <v>0.60709610099003097</v>
      </c>
      <c r="GK550" s="1501">
        <f t="shared" si="1495"/>
        <v>0.37202550009070978</v>
      </c>
      <c r="GL550" s="1501">
        <f t="shared" si="1495"/>
        <v>0.43185894712850076</v>
      </c>
      <c r="GM550" s="1504">
        <f t="shared" ref="GM550:HI550" si="1496">IF(GM488&lt;$FB$521,0,GM488)</f>
        <v>0.8820971549688239</v>
      </c>
      <c r="GN550" s="1504">
        <f t="shared" si="1496"/>
        <v>2.2043724488777299</v>
      </c>
      <c r="GO550" s="1504">
        <f t="shared" si="1496"/>
        <v>0.86999732274565555</v>
      </c>
      <c r="GP550" s="1504">
        <f t="shared" si="1496"/>
        <v>2.2861702961521844</v>
      </c>
      <c r="GQ550" s="1504">
        <f t="shared" si="1496"/>
        <v>2.5185493882612087</v>
      </c>
      <c r="GR550" s="1504">
        <f t="shared" si="1496"/>
        <v>1.7657737173377857</v>
      </c>
      <c r="GS550" s="1504">
        <f t="shared" si="1496"/>
        <v>4.4810826764004297</v>
      </c>
      <c r="GT550" s="1504">
        <f t="shared" si="1496"/>
        <v>1.3894976000564079</v>
      </c>
      <c r="GU550" s="1504">
        <f t="shared" si="1496"/>
        <v>3.577465400004304</v>
      </c>
      <c r="GV550" s="1504">
        <f t="shared" si="1496"/>
        <v>2.7285428189687035</v>
      </c>
      <c r="GW550" s="1504">
        <f t="shared" si="1496"/>
        <v>0.98852957119783236</v>
      </c>
      <c r="GX550" s="1504">
        <f t="shared" si="1496"/>
        <v>1.6170205707479026</v>
      </c>
      <c r="GY550" s="1504">
        <f t="shared" si="1496"/>
        <v>3.2044538883798537</v>
      </c>
      <c r="GZ550" s="1504" t="e">
        <f t="shared" si="1496"/>
        <v>#DIV/0!</v>
      </c>
      <c r="HA550" s="1504">
        <f t="shared" si="1496"/>
        <v>1.5305509868594303</v>
      </c>
      <c r="HB550" s="1504">
        <f t="shared" si="1496"/>
        <v>1.0121739473843896</v>
      </c>
      <c r="HC550" s="1504">
        <f t="shared" si="1496"/>
        <v>1.9098476626320515</v>
      </c>
      <c r="HD550" s="1504">
        <f t="shared" si="1496"/>
        <v>2.1949150802892792</v>
      </c>
      <c r="HE550" s="1504">
        <f t="shared" si="1496"/>
        <v>0.8270365390517892</v>
      </c>
      <c r="HF550" s="1504">
        <f t="shared" si="1496"/>
        <v>0.34553879257958442</v>
      </c>
      <c r="HG550" s="1504" t="e">
        <f t="shared" si="1496"/>
        <v>#DIV/0!</v>
      </c>
      <c r="HH550" s="1504" t="e">
        <f t="shared" si="1496"/>
        <v>#DIV/0!</v>
      </c>
      <c r="HI550" s="1504">
        <f t="shared" si="1496"/>
        <v>1.7740501378681277</v>
      </c>
    </row>
    <row r="551" spans="1:217" s="66" customFormat="1" x14ac:dyDescent="0.25">
      <c r="A551" s="66" t="s">
        <v>708</v>
      </c>
      <c r="B551" s="868"/>
      <c r="C551" s="940">
        <f t="shared" ref="C551:M551" si="1497">C489</f>
        <v>64.08995884912099</v>
      </c>
      <c r="D551" s="246">
        <f t="shared" si="1497"/>
        <v>74.29132044996895</v>
      </c>
      <c r="E551" s="246">
        <f t="shared" si="1497"/>
        <v>127.97797584520582</v>
      </c>
      <c r="F551" s="246">
        <f t="shared" si="1497"/>
        <v>46.443764881520515</v>
      </c>
      <c r="G551" s="246">
        <f t="shared" si="1497"/>
        <v>18.537465831670346</v>
      </c>
      <c r="H551" s="246">
        <f t="shared" si="1497"/>
        <v>53.409995774051616</v>
      </c>
      <c r="I551" s="246">
        <f t="shared" si="1497"/>
        <v>35.836621417034465</v>
      </c>
      <c r="J551" s="869">
        <f t="shared" si="1497"/>
        <v>23.268394044528456</v>
      </c>
      <c r="K551" s="246">
        <f t="shared" si="1497"/>
        <v>81.416339573577275</v>
      </c>
      <c r="L551" s="246">
        <f t="shared" si="1497"/>
        <v>110.71877640022834</v>
      </c>
      <c r="M551" s="246">
        <f t="shared" si="1497"/>
        <v>72.787257746253701</v>
      </c>
      <c r="N551" s="246">
        <f t="shared" ref="N551:CV551" si="1498">N489</f>
        <v>31.271281098407474</v>
      </c>
      <c r="O551" s="246">
        <f t="shared" si="1498"/>
        <v>30.211642995485416</v>
      </c>
      <c r="P551" s="246">
        <f t="shared" si="1498"/>
        <v>55.555542977805928</v>
      </c>
      <c r="Q551" s="246">
        <f t="shared" si="1498"/>
        <v>45.192905558359115</v>
      </c>
      <c r="R551" s="246">
        <f t="shared" si="1498"/>
        <v>53.355370300554874</v>
      </c>
      <c r="S551" s="246">
        <f t="shared" si="1498"/>
        <v>202.3704285786057</v>
      </c>
      <c r="T551" s="1073">
        <f t="shared" si="1498"/>
        <v>144.41917473634217</v>
      </c>
      <c r="U551" s="246">
        <v>138.87353561460671</v>
      </c>
      <c r="V551" s="246">
        <v>123.6668839655904</v>
      </c>
      <c r="W551" s="246">
        <v>64.758394387443943</v>
      </c>
      <c r="X551" s="246"/>
      <c r="Y551" s="246"/>
      <c r="Z551" s="1279">
        <f t="shared" si="1352"/>
        <v>70.619678725484505</v>
      </c>
      <c r="AA551" s="1279">
        <f t="shared" si="1353"/>
        <v>52.804479703230136</v>
      </c>
      <c r="AB551" s="1279">
        <f t="shared" si="1354"/>
        <v>79.3954504989768</v>
      </c>
      <c r="AC551" s="1279">
        <f t="shared" si="1327"/>
        <v>48.067197611845479</v>
      </c>
      <c r="AD551" s="1279"/>
      <c r="AE551" s="1279">
        <f t="shared" si="1328"/>
        <v>35.366781872132997</v>
      </c>
      <c r="AF551" s="1279">
        <f t="shared" si="1329"/>
        <v>61.581330435736625</v>
      </c>
      <c r="AG551" s="1279"/>
      <c r="AH551" s="1279"/>
      <c r="AI551" s="940">
        <f t="shared" si="1498"/>
        <v>94.189452059490705</v>
      </c>
      <c r="AJ551" s="869">
        <f t="shared" si="1498"/>
        <v>17.117062146862587</v>
      </c>
      <c r="AK551" s="869">
        <f t="shared" si="1498"/>
        <v>83.908349357202965</v>
      </c>
      <c r="AL551" s="869">
        <f t="shared" si="1498"/>
        <v>120.06351923308115</v>
      </c>
      <c r="AM551" s="869">
        <f t="shared" si="1498"/>
        <v>17.061864644448026</v>
      </c>
      <c r="AN551" s="1099">
        <f t="shared" si="1498"/>
        <v>119.11844253176916</v>
      </c>
      <c r="AO551" s="869">
        <f t="shared" si="1330"/>
        <v>75.243114995475764</v>
      </c>
      <c r="AP551" s="869"/>
      <c r="AQ551" s="869">
        <f t="shared" si="1463"/>
        <v>47.184020365575137</v>
      </c>
      <c r="AR551" s="869"/>
      <c r="AS551" s="869"/>
      <c r="AT551" s="522">
        <f t="shared" si="1498"/>
        <v>66.668398621215204</v>
      </c>
      <c r="AU551" s="246">
        <f t="shared" si="1498"/>
        <v>69.875410793860496</v>
      </c>
      <c r="AV551" s="246">
        <f t="shared" si="1498"/>
        <v>11.606522496796332</v>
      </c>
      <c r="AW551" s="246">
        <f t="shared" si="1498"/>
        <v>10.262954990629723</v>
      </c>
      <c r="AX551" s="246">
        <f t="shared" si="1498"/>
        <v>10.149305178151755</v>
      </c>
      <c r="AY551" s="246">
        <f t="shared" si="1498"/>
        <v>16.738804568097699</v>
      </c>
      <c r="AZ551" s="246">
        <f t="shared" si="1498"/>
        <v>13.460571248438024</v>
      </c>
      <c r="BA551" s="246">
        <f t="shared" si="1498"/>
        <v>20.517927448839124</v>
      </c>
      <c r="BB551" s="1073">
        <f t="shared" si="1498"/>
        <v>36.579547764422038</v>
      </c>
      <c r="BC551" s="246">
        <f t="shared" si="1331"/>
        <v>28.428827012272269</v>
      </c>
      <c r="BD551" s="246"/>
      <c r="BE551" s="246">
        <f t="shared" si="1332"/>
        <v>24.023259000500392</v>
      </c>
      <c r="BF551" s="246"/>
      <c r="BG551" s="246"/>
      <c r="BH551" s="522">
        <f t="shared" si="1498"/>
        <v>18.662850563686103</v>
      </c>
      <c r="BI551" s="246">
        <f t="shared" si="1498"/>
        <v>23.314398641336457</v>
      </c>
      <c r="BJ551" s="246">
        <f t="shared" si="1498"/>
        <v>27.176227121398146</v>
      </c>
      <c r="BK551" s="246">
        <f t="shared" si="1498"/>
        <v>18.056929398996758</v>
      </c>
      <c r="BL551" s="246">
        <f t="shared" si="1498"/>
        <v>73.15019483948987</v>
      </c>
      <c r="BM551" s="246">
        <f t="shared" si="1491"/>
        <v>19.725594704222491</v>
      </c>
      <c r="BN551" s="1230">
        <f t="shared" si="1491"/>
        <v>27.654901549587233</v>
      </c>
      <c r="BO551" s="870">
        <v>25.84167723933265</v>
      </c>
      <c r="BP551" s="870">
        <v>55.201193018552807</v>
      </c>
      <c r="BQ551" s="870">
        <v>45.197309374520003</v>
      </c>
      <c r="BR551" s="870">
        <v>27.530319011913505</v>
      </c>
      <c r="BS551" s="1183">
        <v>25.705551783283774</v>
      </c>
      <c r="BT551" s="870">
        <f t="shared" si="1333"/>
        <v>35.340407879988788</v>
      </c>
      <c r="BU551" s="870"/>
      <c r="BV551" s="870">
        <f t="shared" si="1334"/>
        <v>18.597214622433324</v>
      </c>
      <c r="BW551" s="870"/>
      <c r="BX551" s="870"/>
      <c r="BY551" s="940">
        <f t="shared" si="1498"/>
        <v>103.42038939934415</v>
      </c>
      <c r="BZ551" s="246">
        <f t="shared" si="1498"/>
        <v>96.310802315778972</v>
      </c>
      <c r="CA551" s="246">
        <f t="shared" si="1498"/>
        <v>94.01497075020923</v>
      </c>
      <c r="CB551" s="246">
        <f t="shared" si="1498"/>
        <v>48.895625969850911</v>
      </c>
      <c r="CC551" s="1073">
        <f t="shared" si="1498"/>
        <v>78.520653939272293</v>
      </c>
      <c r="CD551" s="246"/>
      <c r="CE551" s="246"/>
      <c r="CF551" s="246">
        <f t="shared" si="1335"/>
        <v>84.232488474891113</v>
      </c>
      <c r="CG551" s="246"/>
      <c r="CH551" s="246">
        <f t="shared" si="1336"/>
        <v>21.74325798986278</v>
      </c>
      <c r="CI551" s="246"/>
      <c r="CJ551" s="246"/>
      <c r="CK551" s="522">
        <f t="shared" si="1498"/>
        <v>4.4056834740500515</v>
      </c>
      <c r="CL551" s="246">
        <f>CL489</f>
        <v>6.2546572730883421</v>
      </c>
      <c r="CM551" s="246">
        <f t="shared" si="1498"/>
        <v>14.324681649892931</v>
      </c>
      <c r="CN551" s="246">
        <f t="shared" si="1498"/>
        <v>1.9212632069720037</v>
      </c>
      <c r="CO551" s="1073">
        <f t="shared" si="1498"/>
        <v>6.290979966551812</v>
      </c>
      <c r="CP551" s="246">
        <f t="shared" si="1464"/>
        <v>6.6394531141110278</v>
      </c>
      <c r="CQ551" s="246"/>
      <c r="CR551" s="246">
        <f t="shared" si="1465"/>
        <v>4.6525069002023338</v>
      </c>
      <c r="CS551" s="246"/>
      <c r="CT551" s="246"/>
      <c r="CU551" s="522">
        <f t="shared" si="1498"/>
        <v>220.70506902387362</v>
      </c>
      <c r="CV551" s="246">
        <f t="shared" si="1498"/>
        <v>34.912677905137016</v>
      </c>
      <c r="CW551" s="246">
        <f t="shared" si="1492"/>
        <v>120.40928724782958</v>
      </c>
      <c r="CX551" s="1073">
        <f t="shared" si="1492"/>
        <v>11.73747860134306</v>
      </c>
      <c r="CY551" s="246">
        <f t="shared" si="1466"/>
        <v>96.941128194545826</v>
      </c>
      <c r="CZ551" s="246">
        <f t="shared" si="1467"/>
        <v>94.825204258963609</v>
      </c>
      <c r="DD551" s="988"/>
      <c r="DE551" s="870">
        <v>279.89982848616978</v>
      </c>
      <c r="DF551" s="870">
        <v>24.335890659942194</v>
      </c>
      <c r="DG551" s="870">
        <v>24.335890659942194</v>
      </c>
      <c r="DH551" s="870">
        <v>33.485100955901771</v>
      </c>
      <c r="DI551" s="870">
        <v>24.881096939590012</v>
      </c>
      <c r="DJ551" s="870">
        <v>66.693641882949933</v>
      </c>
      <c r="DK551" s="870">
        <v>27.8968206035468</v>
      </c>
      <c r="DL551" s="1129">
        <v>63.641111085314805</v>
      </c>
      <c r="DM551" s="870">
        <f t="shared" si="1341"/>
        <v>68.146172659169693</v>
      </c>
      <c r="DN551" s="870"/>
      <c r="DO551" s="870">
        <f t="shared" si="1342"/>
        <v>87.33675777355873</v>
      </c>
      <c r="DP551" s="870"/>
      <c r="DQ551" s="870"/>
      <c r="DR551" s="1015">
        <v>159.08393664801434</v>
      </c>
      <c r="DS551" s="870">
        <v>53.187321356530347</v>
      </c>
      <c r="DT551" s="870">
        <v>68.310423136552544</v>
      </c>
      <c r="DU551" s="870">
        <v>174.50080211652724</v>
      </c>
      <c r="DV551" s="870">
        <v>171.45930823538401</v>
      </c>
      <c r="DW551" s="870">
        <v>26.816349802238371</v>
      </c>
      <c r="DX551" s="1129">
        <v>36.536900079367172</v>
      </c>
      <c r="DY551" s="870">
        <f t="shared" si="1343"/>
        <v>98.556434482087724</v>
      </c>
      <c r="DZ551" s="870"/>
      <c r="EA551" s="870">
        <f t="shared" si="1344"/>
        <v>66.723552214649402</v>
      </c>
      <c r="EB551" s="870"/>
      <c r="EC551" s="870"/>
      <c r="ED551" s="522">
        <f>ED489</f>
        <v>46.103756585751242</v>
      </c>
      <c r="EE551" s="870">
        <v>65.214844760822203</v>
      </c>
      <c r="EF551" s="870">
        <v>81.589250053643198</v>
      </c>
      <c r="EG551" s="870">
        <v>194.65942408708779</v>
      </c>
      <c r="EH551" s="870">
        <v>217.93651400788283</v>
      </c>
      <c r="EI551" s="870">
        <v>50.013772604582861</v>
      </c>
      <c r="EJ551" s="870">
        <v>46.165760141032884</v>
      </c>
      <c r="EK551" s="870">
        <v>330.07482559702964</v>
      </c>
      <c r="EL551" s="1129">
        <v>314.64543171118328</v>
      </c>
      <c r="EM551" s="1280">
        <f t="shared" si="1345"/>
        <v>162.53747787040811</v>
      </c>
      <c r="EN551" s="1280">
        <f t="shared" si="1346"/>
        <v>118.04039052962237</v>
      </c>
      <c r="ER551" s="1262"/>
      <c r="ES551" s="522">
        <f t="shared" si="1493"/>
        <v>0.95671164940464748</v>
      </c>
      <c r="ET551" s="246">
        <f t="shared" si="1493"/>
        <v>2.4146969936478277</v>
      </c>
      <c r="EU551" s="246">
        <f t="shared" si="1493"/>
        <v>0.7939953904257685</v>
      </c>
      <c r="EV551" s="246"/>
      <c r="EW551" s="1149"/>
      <c r="EX551" s="66" t="s">
        <v>708</v>
      </c>
      <c r="EY551" s="252">
        <f t="shared" ref="EY551:FO551" si="1499">EY489</f>
        <v>5.8914860708118351</v>
      </c>
      <c r="EZ551" s="252">
        <f t="shared" si="1499"/>
        <v>12.344398308195702</v>
      </c>
      <c r="FA551" s="252">
        <f t="shared" si="1499"/>
        <v>9.9337163699751549</v>
      </c>
      <c r="FB551" s="252">
        <f t="shared" si="1499"/>
        <v>5.4678425866505984</v>
      </c>
      <c r="FC551" s="252">
        <f t="shared" si="1499"/>
        <v>6.0491087896498108</v>
      </c>
      <c r="FD551" s="252">
        <f t="shared" si="1499"/>
        <v>16.305501799455239</v>
      </c>
      <c r="FE551" s="252">
        <f t="shared" si="1499"/>
        <v>0.41437184941913507</v>
      </c>
      <c r="FF551" s="252">
        <f t="shared" si="1499"/>
        <v>30.415375192771357</v>
      </c>
      <c r="FG551" s="252">
        <f t="shared" si="1499"/>
        <v>24.889819416016099</v>
      </c>
      <c r="FH551" s="252">
        <f t="shared" si="1499"/>
        <v>20.085410958849653</v>
      </c>
      <c r="FI551" s="252">
        <f t="shared" si="1499"/>
        <v>9.5704286920685639</v>
      </c>
      <c r="FJ551" s="252">
        <f t="shared" si="1499"/>
        <v>16.118412690193324</v>
      </c>
      <c r="FK551" s="252">
        <f t="shared" si="1499"/>
        <v>14.310112887318633</v>
      </c>
      <c r="FL551" s="252">
        <f t="shared" si="1499"/>
        <v>7.7480989830506077</v>
      </c>
      <c r="FM551" s="252">
        <f t="shared" si="1499"/>
        <v>13.095904711148417</v>
      </c>
      <c r="FN551" s="252">
        <f t="shared" si="1499"/>
        <v>9.2667753038970577</v>
      </c>
      <c r="FO551" s="252">
        <f t="shared" si="1499"/>
        <v>15.854665233079466</v>
      </c>
      <c r="FP551" s="868">
        <v>0</v>
      </c>
      <c r="FQ551" s="1531">
        <v>3.012391771186266</v>
      </c>
      <c r="FR551" s="1501">
        <f>IF(FR489&lt;$FB$521,0,FR489)</f>
        <v>0.87739846998706983</v>
      </c>
      <c r="FS551" s="1501">
        <f t="shared" ref="FS551:GL551" si="1500">IF(FS489&lt;$FB$521,0,FS489)</f>
        <v>1.296248496254103</v>
      </c>
      <c r="FT551" s="1501">
        <f t="shared" si="1500"/>
        <v>1.881407656266582</v>
      </c>
      <c r="FU551" s="1501">
        <f t="shared" si="1500"/>
        <v>1.7804494912199771</v>
      </c>
      <c r="FV551" s="1501">
        <f t="shared" si="1500"/>
        <v>0</v>
      </c>
      <c r="FW551" s="1501">
        <f t="shared" si="1500"/>
        <v>0.32430739178200307</v>
      </c>
      <c r="FX551" s="1501">
        <f t="shared" si="1500"/>
        <v>6.286736893640807</v>
      </c>
      <c r="FY551" s="1501">
        <f t="shared" si="1500"/>
        <v>0.63546526293219963</v>
      </c>
      <c r="FZ551" s="1501">
        <f t="shared" si="1500"/>
        <v>2.7034049522651444</v>
      </c>
      <c r="GA551" s="1501">
        <f t="shared" si="1500"/>
        <v>0.29077814161192883</v>
      </c>
      <c r="GB551" s="1501">
        <f t="shared" si="1500"/>
        <v>1.5019254522740682</v>
      </c>
      <c r="GC551" s="1501">
        <f t="shared" si="1500"/>
        <v>23.624138601398876</v>
      </c>
      <c r="GD551" s="1501">
        <f t="shared" si="1500"/>
        <v>18.093183737900443</v>
      </c>
      <c r="GE551" s="1501">
        <f t="shared" si="1500"/>
        <v>8.3534817345905452</v>
      </c>
      <c r="GF551" s="1501">
        <f t="shared" si="1500"/>
        <v>1.7723125743306123</v>
      </c>
      <c r="GG551" s="1501">
        <f t="shared" si="1500"/>
        <v>4.0259021929082968</v>
      </c>
      <c r="GH551" s="1501">
        <f t="shared" si="1500"/>
        <v>2.3610367574486686</v>
      </c>
      <c r="GI551" s="1501">
        <f t="shared" si="1500"/>
        <v>5.0648778369188525</v>
      </c>
      <c r="GJ551" s="1501">
        <f t="shared" si="1500"/>
        <v>0.35328393859273882</v>
      </c>
      <c r="GK551" s="1501">
        <f t="shared" si="1500"/>
        <v>0.35613512698180999</v>
      </c>
      <c r="GL551" s="1501">
        <f t="shared" si="1500"/>
        <v>0.40218632507976632</v>
      </c>
      <c r="GM551" s="1504">
        <f t="shared" ref="GM551:HI551" si="1501">IF(GM489&lt;$FB$521,0,GM489)</f>
        <v>0.46639447138836071</v>
      </c>
      <c r="GN551" s="1504">
        <f t="shared" si="1501"/>
        <v>1.2173530936133778</v>
      </c>
      <c r="GO551" s="1504">
        <f t="shared" si="1501"/>
        <v>0.41782603126337525</v>
      </c>
      <c r="GP551" s="1504">
        <f t="shared" si="1501"/>
        <v>1.0802068152932767</v>
      </c>
      <c r="GQ551" s="1504">
        <f t="shared" si="1501"/>
        <v>1.3824649047826054</v>
      </c>
      <c r="GR551" s="1504">
        <f t="shared" si="1501"/>
        <v>1.0260265691452535</v>
      </c>
      <c r="GS551" s="1504">
        <f t="shared" si="1501"/>
        <v>2.5186071483141386</v>
      </c>
      <c r="GT551" s="1504">
        <f t="shared" si="1501"/>
        <v>0.63245718218956015</v>
      </c>
      <c r="GU551" s="1504">
        <f t="shared" si="1501"/>
        <v>1.652479074488084</v>
      </c>
      <c r="GV551" s="1504">
        <f t="shared" si="1501"/>
        <v>1.4471087453570477</v>
      </c>
      <c r="GW551" s="1504">
        <f t="shared" si="1501"/>
        <v>0.6398433076736656</v>
      </c>
      <c r="GX551" s="1504">
        <f t="shared" si="1501"/>
        <v>0.92114023242350385</v>
      </c>
      <c r="GY551" s="1504">
        <f t="shared" si="1501"/>
        <v>1.6329024967675589</v>
      </c>
      <c r="GZ551" s="1504" t="e">
        <f t="shared" si="1501"/>
        <v>#DIV/0!</v>
      </c>
      <c r="HA551" s="1504">
        <f t="shared" si="1501"/>
        <v>0.75957821543724013</v>
      </c>
      <c r="HB551" s="1504">
        <f t="shared" si="1501"/>
        <v>0.39199954612876253</v>
      </c>
      <c r="HC551" s="1504">
        <f t="shared" si="1501"/>
        <v>0.95801035958202463</v>
      </c>
      <c r="HD551" s="1504">
        <f t="shared" si="1501"/>
        <v>1.0146197056321373</v>
      </c>
      <c r="HE551" s="1504">
        <f t="shared" si="1501"/>
        <v>0.47382747661577507</v>
      </c>
      <c r="HF551" s="1504">
        <f t="shared" si="1501"/>
        <v>0.18659978178086878</v>
      </c>
      <c r="HG551" s="1504" t="e">
        <f t="shared" si="1501"/>
        <v>#DIV/0!</v>
      </c>
      <c r="HH551" s="1504" t="e">
        <f t="shared" si="1501"/>
        <v>#DIV/0!</v>
      </c>
      <c r="HI551" s="1504">
        <f t="shared" si="1501"/>
        <v>1.5127723480449573</v>
      </c>
    </row>
    <row r="552" spans="1:217" s="66" customFormat="1" x14ac:dyDescent="0.25">
      <c r="A552" s="66" t="s">
        <v>709</v>
      </c>
      <c r="B552" s="868"/>
      <c r="C552" s="940">
        <f t="shared" ref="C552:M552" si="1502">C490</f>
        <v>1090.1921982062809</v>
      </c>
      <c r="D552" s="246">
        <f t="shared" si="1502"/>
        <v>792.12166489952324</v>
      </c>
      <c r="E552" s="246">
        <f t="shared" si="1502"/>
        <v>416.10705502193321</v>
      </c>
      <c r="F552" s="246">
        <f t="shared" si="1502"/>
        <v>430.05662901769858</v>
      </c>
      <c r="G552" s="246">
        <f t="shared" si="1502"/>
        <v>159.53550713714921</v>
      </c>
      <c r="H552" s="246">
        <f t="shared" si="1502"/>
        <v>539.60266027244404</v>
      </c>
      <c r="I552" s="246">
        <f t="shared" si="1502"/>
        <v>674.87050036067319</v>
      </c>
      <c r="J552" s="869">
        <f t="shared" si="1502"/>
        <v>624.03419757772019</v>
      </c>
      <c r="K552" s="246">
        <f t="shared" si="1502"/>
        <v>348.87820032095232</v>
      </c>
      <c r="L552" s="246">
        <f t="shared" si="1502"/>
        <v>536.31525086733325</v>
      </c>
      <c r="M552" s="246">
        <f t="shared" si="1502"/>
        <v>474.6453964321513</v>
      </c>
      <c r="N552" s="246">
        <f t="shared" ref="N552:CV552" si="1503">N490</f>
        <v>579.60464263421125</v>
      </c>
      <c r="O552" s="246">
        <f t="shared" si="1503"/>
        <v>773.90465207504349</v>
      </c>
      <c r="P552" s="246">
        <f t="shared" si="1503"/>
        <v>405.60992311182389</v>
      </c>
      <c r="Q552" s="246">
        <f t="shared" si="1503"/>
        <v>772.34187122696596</v>
      </c>
      <c r="R552" s="246">
        <f t="shared" si="1503"/>
        <v>514.95965792499351</v>
      </c>
      <c r="S552" s="246">
        <f t="shared" si="1503"/>
        <v>371.13742849396698</v>
      </c>
      <c r="T552" s="1073">
        <f t="shared" si="1503"/>
        <v>361.36790810726865</v>
      </c>
      <c r="U552" s="246">
        <v>3974.3319416963714</v>
      </c>
      <c r="V552" s="246">
        <v>3566.7039815200069</v>
      </c>
      <c r="W552" s="246">
        <v>1283.0395664823543</v>
      </c>
      <c r="X552" s="246"/>
      <c r="Y552" s="246"/>
      <c r="Z552" s="1279">
        <f t="shared" si="1352"/>
        <v>548.07140798267403</v>
      </c>
      <c r="AA552" s="1279">
        <f t="shared" si="1353"/>
        <v>473.32756365056724</v>
      </c>
      <c r="AB552" s="1279">
        <f t="shared" si="1354"/>
        <v>531.69643500080304</v>
      </c>
      <c r="AC552" s="1279">
        <f t="shared" si="1327"/>
        <v>215.94294337399666</v>
      </c>
      <c r="AD552" s="1279"/>
      <c r="AE552" s="1279">
        <f t="shared" si="1328"/>
        <v>124.17802756971801</v>
      </c>
      <c r="AF552" s="1279">
        <f t="shared" si="1329"/>
        <v>166.08689360287522</v>
      </c>
      <c r="AG552" s="1279"/>
      <c r="AH552" s="1279"/>
      <c r="AI552" s="940">
        <f t="shared" si="1503"/>
        <v>419.50584138950774</v>
      </c>
      <c r="AJ552" s="869">
        <f t="shared" si="1503"/>
        <v>2094.5824740714825</v>
      </c>
      <c r="AK552" s="869">
        <f t="shared" si="1503"/>
        <v>284.35798900534064</v>
      </c>
      <c r="AL552" s="869">
        <f t="shared" si="1503"/>
        <v>320.68793821529027</v>
      </c>
      <c r="AM552" s="869">
        <f t="shared" si="1503"/>
        <v>2946.8350789596639</v>
      </c>
      <c r="AN552" s="1099">
        <f t="shared" si="1503"/>
        <v>306.70612473512494</v>
      </c>
      <c r="AO552" s="869">
        <f t="shared" si="1330"/>
        <v>1062.1125743960683</v>
      </c>
      <c r="AP552" s="869"/>
      <c r="AQ552" s="869">
        <f t="shared" si="1463"/>
        <v>1162.442946270573</v>
      </c>
      <c r="AR552" s="869"/>
      <c r="AS552" s="869"/>
      <c r="AT552" s="522">
        <f t="shared" si="1503"/>
        <v>321.79105706860656</v>
      </c>
      <c r="AU552" s="246">
        <f t="shared" si="1503"/>
        <v>225.61742049350488</v>
      </c>
      <c r="AV552" s="246">
        <f t="shared" si="1503"/>
        <v>1185.174218723992</v>
      </c>
      <c r="AW552" s="246">
        <f t="shared" si="1503"/>
        <v>548.10560772661847</v>
      </c>
      <c r="AX552" s="246">
        <f t="shared" si="1503"/>
        <v>641.14149629431165</v>
      </c>
      <c r="AY552" s="246">
        <f t="shared" si="1503"/>
        <v>1254.3356264254558</v>
      </c>
      <c r="AZ552" s="246">
        <f t="shared" si="1503"/>
        <v>776.64078307983834</v>
      </c>
      <c r="BA552" s="246">
        <f t="shared" si="1503"/>
        <v>530.88449265173472</v>
      </c>
      <c r="BB552" s="1073">
        <f t="shared" si="1503"/>
        <v>293.35842926439989</v>
      </c>
      <c r="BC552" s="246">
        <f t="shared" si="1331"/>
        <v>641.89434796982914</v>
      </c>
      <c r="BD552" s="246"/>
      <c r="BE552" s="246">
        <f t="shared" si="1332"/>
        <v>371.94487254169059</v>
      </c>
      <c r="BF552" s="246"/>
      <c r="BG552" s="246"/>
      <c r="BH552" s="522">
        <f t="shared" si="1503"/>
        <v>440.9004099468047</v>
      </c>
      <c r="BI552" s="246">
        <f t="shared" si="1503"/>
        <v>385.89877633813842</v>
      </c>
      <c r="BJ552" s="246">
        <f t="shared" si="1503"/>
        <v>499.78895037373178</v>
      </c>
      <c r="BK552" s="246">
        <f t="shared" si="1503"/>
        <v>649.51808765481621</v>
      </c>
      <c r="BL552" s="246">
        <f t="shared" si="1503"/>
        <v>576.34648329297886</v>
      </c>
      <c r="BM552" s="246">
        <f t="shared" si="1491"/>
        <v>371.36767383568218</v>
      </c>
      <c r="BN552" s="1230">
        <f t="shared" si="1491"/>
        <v>390.03788697886984</v>
      </c>
      <c r="BO552" s="870">
        <v>85.129054382548674</v>
      </c>
      <c r="BP552" s="870">
        <v>290.68497764017656</v>
      </c>
      <c r="BQ552" s="870">
        <v>149.83956636157339</v>
      </c>
      <c r="BR552" s="870">
        <v>40.879696255776651</v>
      </c>
      <c r="BS552" s="1183">
        <v>34.133402523123408</v>
      </c>
      <c r="BT552" s="870">
        <f t="shared" si="1333"/>
        <v>287.54853654728288</v>
      </c>
      <c r="BU552" s="870"/>
      <c r="BV552" s="870">
        <f t="shared" si="1334"/>
        <v>228.30021794683958</v>
      </c>
      <c r="BW552" s="870"/>
      <c r="BX552" s="870"/>
      <c r="BY552" s="940">
        <f t="shared" si="1503"/>
        <v>506.67347615048254</v>
      </c>
      <c r="BZ552" s="246">
        <f t="shared" si="1503"/>
        <v>504.49261426940706</v>
      </c>
      <c r="CA552" s="246">
        <f t="shared" si="1503"/>
        <v>514.3768030062339</v>
      </c>
      <c r="CB552" s="246">
        <f t="shared" si="1503"/>
        <v>198.45330389891325</v>
      </c>
      <c r="CC552" s="1073">
        <f t="shared" si="1503"/>
        <v>460.13672486879449</v>
      </c>
      <c r="CD552" s="246"/>
      <c r="CE552" s="246"/>
      <c r="CF552" s="246">
        <f t="shared" si="1335"/>
        <v>436.82658443876625</v>
      </c>
      <c r="CG552" s="246"/>
      <c r="CH552" s="246">
        <f t="shared" si="1336"/>
        <v>134.94119070625769</v>
      </c>
      <c r="CI552" s="246"/>
      <c r="CJ552" s="246"/>
      <c r="CK552" s="522">
        <f t="shared" si="1503"/>
        <v>400.11252684826388</v>
      </c>
      <c r="CL552" s="246">
        <f>CL490</f>
        <v>4183.8562844795233</v>
      </c>
      <c r="CM552" s="246">
        <f t="shared" si="1503"/>
        <v>607.22185839568601</v>
      </c>
      <c r="CN552" s="246">
        <f t="shared" si="1503"/>
        <v>773.41952862804339</v>
      </c>
      <c r="CO552" s="1073">
        <f t="shared" si="1503"/>
        <v>264.56238511317986</v>
      </c>
      <c r="CP552" s="246">
        <f t="shared" si="1464"/>
        <v>1245.8345166929394</v>
      </c>
      <c r="CQ552" s="246"/>
      <c r="CR552" s="246">
        <f t="shared" si="1465"/>
        <v>1653.8677876870604</v>
      </c>
      <c r="CS552" s="246"/>
      <c r="CT552" s="246"/>
      <c r="CU552" s="522">
        <f t="shared" si="1503"/>
        <v>3043.4526337331899</v>
      </c>
      <c r="CV552" s="246">
        <f t="shared" si="1503"/>
        <v>295.06243819150484</v>
      </c>
      <c r="CW552" s="246">
        <f t="shared" si="1492"/>
        <v>2417.6749896104302</v>
      </c>
      <c r="CX552" s="1073">
        <f t="shared" si="1492"/>
        <v>368.39197262151151</v>
      </c>
      <c r="CY552" s="246">
        <f t="shared" si="1466"/>
        <v>1531.1455085391592</v>
      </c>
      <c r="CZ552" s="246">
        <f t="shared" si="1467"/>
        <v>1408.6523706259359</v>
      </c>
      <c r="DD552" s="988"/>
      <c r="DE552" s="870">
        <v>417.4178648208341</v>
      </c>
      <c r="DF552" s="870">
        <v>35.822125029822224</v>
      </c>
      <c r="DG552" s="870">
        <v>35.822125029822224</v>
      </c>
      <c r="DH552" s="870">
        <v>74.802068518273344</v>
      </c>
      <c r="DI552" s="870">
        <v>60.187061292737695</v>
      </c>
      <c r="DJ552" s="870">
        <v>309.36311944905964</v>
      </c>
      <c r="DK552" s="870">
        <v>133.24293141953675</v>
      </c>
      <c r="DL552" s="1129">
        <v>447.32104682850223</v>
      </c>
      <c r="DM552" s="870">
        <f t="shared" si="1341"/>
        <v>189.24729279857351</v>
      </c>
      <c r="DN552" s="870"/>
      <c r="DO552" s="870">
        <f t="shared" si="1342"/>
        <v>174.46284487293985</v>
      </c>
      <c r="DP552" s="870"/>
      <c r="DQ552" s="870"/>
      <c r="DR552" s="1015">
        <v>951.11883553594259</v>
      </c>
      <c r="DS552" s="870">
        <v>235.20166446890238</v>
      </c>
      <c r="DT552" s="870">
        <v>571.67587089984715</v>
      </c>
      <c r="DU552" s="870">
        <v>1025.3984035331782</v>
      </c>
      <c r="DV552" s="870">
        <v>1007.2889933171531</v>
      </c>
      <c r="DW552" s="870">
        <v>57.846588993356974</v>
      </c>
      <c r="DX552" s="1129">
        <v>88.880794123850464</v>
      </c>
      <c r="DY552" s="870">
        <f t="shared" si="1343"/>
        <v>562.48730726746157</v>
      </c>
      <c r="DZ552" s="870"/>
      <c r="EA552" s="870">
        <f t="shared" si="1344"/>
        <v>437.67099386769536</v>
      </c>
      <c r="EB552" s="870"/>
      <c r="EC552" s="870"/>
      <c r="ED552" s="522">
        <f>ED490</f>
        <v>252.83351634322483</v>
      </c>
      <c r="EE552" s="870">
        <v>369.7670828631031</v>
      </c>
      <c r="EF552" s="870">
        <v>207.37142971688073</v>
      </c>
      <c r="EG552" s="870">
        <v>439.26623669646528</v>
      </c>
      <c r="EH552" s="870">
        <v>595.15156840268116</v>
      </c>
      <c r="EI552" s="870">
        <v>123.80464905503219</v>
      </c>
      <c r="EJ552" s="870">
        <v>69.597976238621598</v>
      </c>
      <c r="EK552" s="870">
        <v>566.23884259819863</v>
      </c>
      <c r="EL552" s="1129">
        <v>609.54711908979129</v>
      </c>
      <c r="EM552" s="1280">
        <f t="shared" si="1345"/>
        <v>372.59311308259669</v>
      </c>
      <c r="EN552" s="1280">
        <f t="shared" si="1346"/>
        <v>216.67335021530715</v>
      </c>
      <c r="ER552" s="1262"/>
      <c r="ES552" s="522">
        <f t="shared" si="1493"/>
        <v>38.842727948941331</v>
      </c>
      <c r="ET552" s="246">
        <f t="shared" si="1493"/>
        <v>45.447686324497205</v>
      </c>
      <c r="EU552" s="246">
        <f t="shared" si="1493"/>
        <v>22.850936374834451</v>
      </c>
      <c r="EV552" s="246"/>
      <c r="EW552" s="1149"/>
      <c r="EX552" s="66" t="s">
        <v>709</v>
      </c>
      <c r="EY552" s="252">
        <f t="shared" ref="EY552:FO552" si="1504">EY490</f>
        <v>55.236335398644478</v>
      </c>
      <c r="EZ552" s="252">
        <f t="shared" si="1504"/>
        <v>98.661133581284517</v>
      </c>
      <c r="FA552" s="252">
        <f t="shared" si="1504"/>
        <v>57.361820879430937</v>
      </c>
      <c r="FB552" s="252">
        <f t="shared" si="1504"/>
        <v>77.161516454342816</v>
      </c>
      <c r="FC552" s="252">
        <f t="shared" si="1504"/>
        <v>38.244955925791814</v>
      </c>
      <c r="FD552" s="252">
        <f t="shared" si="1504"/>
        <v>133.82400246320324</v>
      </c>
      <c r="FE552" s="252">
        <f t="shared" si="1504"/>
        <v>12.664604780917081</v>
      </c>
      <c r="FF552" s="252">
        <f t="shared" si="1504"/>
        <v>131.96849269146131</v>
      </c>
      <c r="FG552" s="252">
        <f t="shared" si="1504"/>
        <v>131.77106815641642</v>
      </c>
      <c r="FH552" s="252">
        <f t="shared" si="1504"/>
        <v>177.74164442391108</v>
      </c>
      <c r="FI552" s="252">
        <f t="shared" si="1504"/>
        <v>68.765669890710896</v>
      </c>
      <c r="FJ552" s="252">
        <f t="shared" si="1504"/>
        <v>83.098936594289881</v>
      </c>
      <c r="FK552" s="252">
        <f t="shared" si="1504"/>
        <v>84.080085670012537</v>
      </c>
      <c r="FL552" s="252">
        <f t="shared" si="1504"/>
        <v>48.747321348549058</v>
      </c>
      <c r="FM552" s="252">
        <f t="shared" si="1504"/>
        <v>72.020677848103091</v>
      </c>
      <c r="FN552" s="252">
        <f t="shared" si="1504"/>
        <v>100.74158153220681</v>
      </c>
      <c r="FO552" s="252">
        <f t="shared" si="1504"/>
        <v>97.948928629861314</v>
      </c>
      <c r="FP552" s="868">
        <v>0</v>
      </c>
      <c r="FQ552" s="1531">
        <v>28.957146909794709</v>
      </c>
      <c r="FR552" s="1501">
        <f>IF(FR490&lt;$FB$521,0,FR490)</f>
        <v>6.8433812240304199</v>
      </c>
      <c r="FS552" s="1501">
        <f t="shared" ref="FS552:GL552" si="1505">IF(FS490&lt;$FB$521,0,FS490)</f>
        <v>10.176695072237679</v>
      </c>
      <c r="FT552" s="1501">
        <f t="shared" si="1505"/>
        <v>12.190352902260988</v>
      </c>
      <c r="FU552" s="1501">
        <f t="shared" si="1505"/>
        <v>14.616172995816006</v>
      </c>
      <c r="FV552" s="1501">
        <f t="shared" si="1505"/>
        <v>0</v>
      </c>
      <c r="FW552" s="1501">
        <f t="shared" si="1505"/>
        <v>3.4413465516617849</v>
      </c>
      <c r="FX552" s="1501">
        <f t="shared" si="1505"/>
        <v>92.276391737105556</v>
      </c>
      <c r="FY552" s="1501">
        <f t="shared" si="1505"/>
        <v>4.437283027297009</v>
      </c>
      <c r="FZ552" s="1501">
        <f t="shared" si="1505"/>
        <v>28.455168146353753</v>
      </c>
      <c r="GA552" s="1501">
        <f t="shared" si="1505"/>
        <v>4.8671504288934653</v>
      </c>
      <c r="GB552" s="1501">
        <f t="shared" si="1505"/>
        <v>14.466377371814671</v>
      </c>
      <c r="GC552" s="1501">
        <f t="shared" si="1505"/>
        <v>183.8255716308627</v>
      </c>
      <c r="GD552" s="1501">
        <f t="shared" si="1505"/>
        <v>147.67871847210719</v>
      </c>
      <c r="GE552" s="1501">
        <f t="shared" si="1505"/>
        <v>47.899504534967264</v>
      </c>
      <c r="GF552" s="1501">
        <f t="shared" si="1505"/>
        <v>24.187716486202252</v>
      </c>
      <c r="GG552" s="1501">
        <f t="shared" si="1505"/>
        <v>38.797723081584017</v>
      </c>
      <c r="GH552" s="1501">
        <f t="shared" si="1505"/>
        <v>32.821400579223571</v>
      </c>
      <c r="GI552" s="1501">
        <f t="shared" si="1505"/>
        <v>29.880863165281696</v>
      </c>
      <c r="GJ552" s="1501">
        <f t="shared" si="1505"/>
        <v>2.1212425286943</v>
      </c>
      <c r="GK552" s="1501">
        <f t="shared" si="1505"/>
        <v>2.1001772816768263</v>
      </c>
      <c r="GL552" s="1501">
        <f t="shared" si="1505"/>
        <v>2.8717020726018512</v>
      </c>
      <c r="GM552" s="1504">
        <f t="shared" ref="GM552:HI552" si="1506">IF(GM490&lt;$FB$521,0,GM490)</f>
        <v>3.6600294895094887</v>
      </c>
      <c r="GN552" s="1504">
        <f t="shared" si="1506"/>
        <v>8.2232129599774435</v>
      </c>
      <c r="GO552" s="1504">
        <f t="shared" si="1506"/>
        <v>4.1377862798825937</v>
      </c>
      <c r="GP552" s="1504">
        <f t="shared" si="1506"/>
        <v>7.7903935624167859</v>
      </c>
      <c r="GQ552" s="1504">
        <f t="shared" si="1506"/>
        <v>10.615018825577783</v>
      </c>
      <c r="GR552" s="1504">
        <f t="shared" si="1506"/>
        <v>5.5857922684865038</v>
      </c>
      <c r="GS552" s="1504">
        <f t="shared" si="1506"/>
        <v>14.96783823261887</v>
      </c>
      <c r="GT552" s="1504">
        <f t="shared" si="1506"/>
        <v>7.2368169932652</v>
      </c>
      <c r="GU552" s="1504">
        <f t="shared" si="1506"/>
        <v>9.2666711715329431</v>
      </c>
      <c r="GV552" s="1504">
        <f t="shared" si="1506"/>
        <v>9.0921980769410151</v>
      </c>
      <c r="GW552" s="1504">
        <f t="shared" si="1506"/>
        <v>5.2408759407678467</v>
      </c>
      <c r="GX552" s="1504">
        <f t="shared" si="1506"/>
        <v>5.2949391420294667</v>
      </c>
      <c r="GY552" s="1504">
        <f t="shared" si="1506"/>
        <v>9.8644571254973457</v>
      </c>
      <c r="GZ552" s="1504" t="e">
        <f t="shared" si="1506"/>
        <v>#DIV/0!</v>
      </c>
      <c r="HA552" s="1504">
        <f t="shared" si="1506"/>
        <v>7.385597413797921</v>
      </c>
      <c r="HB552" s="1504">
        <f t="shared" si="1506"/>
        <v>5.059881993788542</v>
      </c>
      <c r="HC552" s="1504">
        <f t="shared" si="1506"/>
        <v>14.297975138195618</v>
      </c>
      <c r="HD552" s="1504">
        <f t="shared" si="1506"/>
        <v>7.7392429018129345</v>
      </c>
      <c r="HE552" s="1504">
        <f t="shared" si="1506"/>
        <v>2.7569389188091535</v>
      </c>
      <c r="HF552" s="1504">
        <f t="shared" si="1506"/>
        <v>1.8120144123466817</v>
      </c>
      <c r="HG552" s="1504" t="e">
        <f t="shared" si="1506"/>
        <v>#DIV/0!</v>
      </c>
      <c r="HH552" s="1504" t="e">
        <f t="shared" si="1506"/>
        <v>#DIV/0!</v>
      </c>
      <c r="HI552" s="1504">
        <f t="shared" si="1506"/>
        <v>7.6330171673610021</v>
      </c>
    </row>
    <row r="553" spans="1:217" s="66" customFormat="1" x14ac:dyDescent="0.25">
      <c r="A553" s="66" t="s">
        <v>733</v>
      </c>
      <c r="B553" s="868"/>
      <c r="C553" s="940">
        <f t="shared" ref="C553:M553" si="1507">C518</f>
        <v>10.329464904585413</v>
      </c>
      <c r="D553" s="246">
        <f t="shared" si="1507"/>
        <v>264.41887433317595</v>
      </c>
      <c r="E553" s="246">
        <f t="shared" si="1507"/>
        <v>22.36173336085843</v>
      </c>
      <c r="F553" s="246">
        <f t="shared" si="1507"/>
        <v>13.412738631589406</v>
      </c>
      <c r="G553" s="246">
        <f t="shared" si="1507"/>
        <v>10.545326655704216</v>
      </c>
      <c r="H553" s="246">
        <f t="shared" si="1507"/>
        <v>11.76036488664754</v>
      </c>
      <c r="I553" s="246">
        <f t="shared" si="1507"/>
        <v>18.690614054699836</v>
      </c>
      <c r="J553" s="869">
        <f t="shared" si="1507"/>
        <v>15.780275256915212</v>
      </c>
      <c r="K553" s="246">
        <f t="shared" si="1507"/>
        <v>9.7792076945433291</v>
      </c>
      <c r="L553" s="246">
        <f t="shared" si="1507"/>
        <v>13.831766835292433</v>
      </c>
      <c r="M553" s="246">
        <f t="shared" si="1507"/>
        <v>13.554840048316827</v>
      </c>
      <c r="N553" s="246">
        <f t="shared" ref="N553:CV553" si="1508">N518</f>
        <v>16.493507652515092</v>
      </c>
      <c r="O553" s="246">
        <f t="shared" si="1508"/>
        <v>18.780572312725276</v>
      </c>
      <c r="P553" s="246">
        <f t="shared" si="1508"/>
        <v>10.140726152788689</v>
      </c>
      <c r="Q553" s="246">
        <f t="shared" si="1508"/>
        <v>23.387295902398304</v>
      </c>
      <c r="R553" s="246">
        <f t="shared" si="1508"/>
        <v>9.4247571621456085</v>
      </c>
      <c r="S553" s="246">
        <f t="shared" si="1508"/>
        <v>9.5141783492479348</v>
      </c>
      <c r="T553" s="1073">
        <f t="shared" si="1508"/>
        <v>13.412568460455603</v>
      </c>
      <c r="U553" s="246">
        <v>203.96461701489056</v>
      </c>
      <c r="V553" s="246">
        <v>206.85907378360142</v>
      </c>
      <c r="W553" s="246">
        <v>54.922981600374854</v>
      </c>
      <c r="X553" s="246"/>
      <c r="Y553" s="246"/>
      <c r="Z553" s="1279">
        <f t="shared" si="1352"/>
        <v>28.089934036366955</v>
      </c>
      <c r="AA553" s="1279">
        <f t="shared" si="1353"/>
        <v>13.400042002198854</v>
      </c>
      <c r="AB553" s="1279">
        <f t="shared" si="1354"/>
        <v>14.338555755074166</v>
      </c>
      <c r="AC553" s="1279">
        <f t="shared" si="1327"/>
        <v>59.137689480712247</v>
      </c>
      <c r="AD553" s="1279"/>
      <c r="AE553" s="1279">
        <f t="shared" si="1328"/>
        <v>3.4650258790576052</v>
      </c>
      <c r="AF553" s="1279">
        <f t="shared" si="1329"/>
        <v>4.9680191100805313</v>
      </c>
      <c r="AG553" s="1279"/>
      <c r="AH553" s="1279"/>
      <c r="AI553" s="940">
        <f t="shared" si="1508"/>
        <v>0</v>
      </c>
      <c r="AJ553" s="869">
        <f t="shared" si="1508"/>
        <v>0</v>
      </c>
      <c r="AK553" s="869">
        <f t="shared" si="1508"/>
        <v>1.8068234768364995</v>
      </c>
      <c r="AL553" s="869">
        <f t="shared" si="1508"/>
        <v>5.5630665174525618</v>
      </c>
      <c r="AM553" s="869">
        <f t="shared" si="1508"/>
        <v>0</v>
      </c>
      <c r="AN553" s="1099">
        <f t="shared" si="1508"/>
        <v>0</v>
      </c>
      <c r="AO553" s="869">
        <f>AVERAGE(AI553:AN553)</f>
        <v>1.228314999048177</v>
      </c>
      <c r="AP553" s="869"/>
      <c r="AQ553" s="869">
        <f t="shared" si="1463"/>
        <v>2.2432018960730651</v>
      </c>
      <c r="AR553" s="869"/>
      <c r="AS553" s="869"/>
      <c r="AT553" s="522">
        <f t="shared" si="1508"/>
        <v>17.205090661576616</v>
      </c>
      <c r="AU553" s="246">
        <f t="shared" si="1508"/>
        <v>20.434372197797561</v>
      </c>
      <c r="AV553" s="246">
        <f t="shared" si="1508"/>
        <v>16.35860877825975</v>
      </c>
      <c r="AW553" s="246">
        <f t="shared" si="1508"/>
        <v>10.454766439190028</v>
      </c>
      <c r="AX553" s="246">
        <f t="shared" si="1508"/>
        <v>11.956168745662454</v>
      </c>
      <c r="AY553" s="246">
        <f t="shared" si="1508"/>
        <v>17.941949580221046</v>
      </c>
      <c r="AZ553" s="246">
        <f t="shared" si="1508"/>
        <v>12.148039930110944</v>
      </c>
      <c r="BA553" s="246">
        <f t="shared" si="1508"/>
        <v>17.183071219692021</v>
      </c>
      <c r="BB553" s="1073">
        <f t="shared" si="1508"/>
        <v>0</v>
      </c>
      <c r="BC553" s="246">
        <f t="shared" si="1331"/>
        <v>13.742451950278936</v>
      </c>
      <c r="BD553" s="246"/>
      <c r="BE553" s="246">
        <f t="shared" si="1332"/>
        <v>6.1082567101461533</v>
      </c>
      <c r="BF553" s="246"/>
      <c r="BG553" s="246"/>
      <c r="BH553" s="522">
        <f t="shared" si="1508"/>
        <v>11.552956054229906</v>
      </c>
      <c r="BI553" s="246">
        <f t="shared" si="1508"/>
        <v>17.234905231771357</v>
      </c>
      <c r="BJ553" s="246">
        <f t="shared" si="1508"/>
        <v>17.278674117936923</v>
      </c>
      <c r="BK553" s="246">
        <f t="shared" si="1508"/>
        <v>16.321627807996123</v>
      </c>
      <c r="BL553" s="246">
        <f t="shared" si="1508"/>
        <v>14.007508137972275</v>
      </c>
      <c r="BM553" s="246">
        <f>BM518</f>
        <v>14.467665864720702</v>
      </c>
      <c r="BN553" s="1230">
        <f>BN518</f>
        <v>20.045700581839032</v>
      </c>
      <c r="BO553" s="870">
        <v>18.839024685004485</v>
      </c>
      <c r="BP553" s="870">
        <v>28.372535476646199</v>
      </c>
      <c r="BQ553" s="870">
        <v>28.353817465988929</v>
      </c>
      <c r="BR553" s="870">
        <v>0</v>
      </c>
      <c r="BS553" s="1183">
        <v>0</v>
      </c>
      <c r="BT553" s="870">
        <f t="shared" si="1333"/>
        <v>15.600875557796416</v>
      </c>
      <c r="BU553" s="870"/>
      <c r="BV553" s="870">
        <f t="shared" si="1334"/>
        <v>10.290238139553587</v>
      </c>
      <c r="BW553" s="870"/>
      <c r="BX553" s="870"/>
      <c r="BY553" s="940">
        <f t="shared" si="1508"/>
        <v>14.440848219427915</v>
      </c>
      <c r="BZ553" s="246">
        <f t="shared" si="1508"/>
        <v>17.115189988009838</v>
      </c>
      <c r="CA553" s="246">
        <f t="shared" si="1508"/>
        <v>15.883054446312249</v>
      </c>
      <c r="CB553" s="246">
        <f t="shared" si="1508"/>
        <v>6.4443311642260452</v>
      </c>
      <c r="CC553" s="1073">
        <f t="shared" si="1508"/>
        <v>7.9264116716228274</v>
      </c>
      <c r="CD553" s="246"/>
      <c r="CE553" s="246"/>
      <c r="CF553" s="246">
        <f t="shared" si="1335"/>
        <v>12.361967097919775</v>
      </c>
      <c r="CG553" s="246"/>
      <c r="CH553" s="246">
        <f t="shared" si="1336"/>
        <v>4.847821615394496</v>
      </c>
      <c r="CI553" s="246"/>
      <c r="CJ553" s="246"/>
      <c r="CK553" s="522">
        <f t="shared" si="1508"/>
        <v>3.2841197196730847</v>
      </c>
      <c r="CL553" s="246">
        <f>CL518</f>
        <v>17.653111481959233</v>
      </c>
      <c r="CM553" s="246">
        <f t="shared" si="1508"/>
        <v>4.3025997888364955</v>
      </c>
      <c r="CN553" s="246">
        <f t="shared" si="1508"/>
        <v>2.5252254398537404</v>
      </c>
      <c r="CO553" s="1073">
        <f t="shared" si="1508"/>
        <v>0.8721666980944377</v>
      </c>
      <c r="CP553" s="246">
        <f t="shared" si="1464"/>
        <v>5.7274446256833986</v>
      </c>
      <c r="CQ553" s="246"/>
      <c r="CR553" s="246">
        <f t="shared" si="1465"/>
        <v>6.7832418658139346</v>
      </c>
      <c r="CS553" s="246"/>
      <c r="CT553" s="246"/>
      <c r="CU553" s="522">
        <f t="shared" si="1508"/>
        <v>25.992725211423167</v>
      </c>
      <c r="CV553" s="246">
        <f t="shared" si="1508"/>
        <v>4.3767385366235159</v>
      </c>
      <c r="CW553" s="246">
        <f>CW518</f>
        <v>21.139145006902925</v>
      </c>
      <c r="CX553" s="1073">
        <f>CX518</f>
        <v>3.0344641798292336</v>
      </c>
      <c r="CY553" s="246">
        <f t="shared" si="1466"/>
        <v>13.63576823369471</v>
      </c>
      <c r="CZ553" s="246">
        <f t="shared" si="1467"/>
        <v>11.649210664588727</v>
      </c>
      <c r="DD553" s="988"/>
      <c r="DE553" s="870">
        <v>0</v>
      </c>
      <c r="DF553" s="870">
        <v>18.142242553141571</v>
      </c>
      <c r="DG553" s="870">
        <v>17.792149678987634</v>
      </c>
      <c r="DH553" s="870">
        <v>0</v>
      </c>
      <c r="DI553" s="870">
        <v>18.229070079118799</v>
      </c>
      <c r="DJ553" s="870">
        <v>18.868728276845115</v>
      </c>
      <c r="DK553" s="870">
        <v>18.604390854914126</v>
      </c>
      <c r="DL553" s="1129">
        <v>20.89400681216021</v>
      </c>
      <c r="DM553" s="870">
        <f t="shared" si="1341"/>
        <v>14.066323531895932</v>
      </c>
      <c r="DN553" s="870"/>
      <c r="DO553" s="870">
        <f t="shared" si="1342"/>
        <v>8.7327027064004401</v>
      </c>
      <c r="DP553" s="870"/>
      <c r="DQ553" s="870"/>
      <c r="DR553" s="1015">
        <v>31.613908250858845</v>
      </c>
      <c r="DS553" s="870">
        <v>44.775199742910097</v>
      </c>
      <c r="DT553" s="870">
        <v>44.822419073700601</v>
      </c>
      <c r="DU553" s="870">
        <v>53.171712023620785</v>
      </c>
      <c r="DV553" s="870">
        <v>149.00748242160358</v>
      </c>
      <c r="DW553" s="870">
        <v>0</v>
      </c>
      <c r="DX553" s="1129">
        <v>20.876662680875697</v>
      </c>
      <c r="DY553" s="870">
        <f t="shared" si="1343"/>
        <v>49.181054884795664</v>
      </c>
      <c r="DZ553" s="870"/>
      <c r="EA553" s="870">
        <f t="shared" si="1344"/>
        <v>47.518715020679139</v>
      </c>
      <c r="EB553" s="870"/>
      <c r="EC553" s="870"/>
      <c r="ED553" s="522">
        <f>ED518</f>
        <v>8.0053194846088758</v>
      </c>
      <c r="EE553" s="870">
        <v>26.50507483026141</v>
      </c>
      <c r="EF553" s="870">
        <v>21.683866410059991</v>
      </c>
      <c r="EG553" s="870">
        <v>19.244642555235469</v>
      </c>
      <c r="EH553" s="870">
        <v>22.325859720450214</v>
      </c>
      <c r="EI553" s="870">
        <v>18.497275519316663</v>
      </c>
      <c r="EJ553" s="870">
        <v>18.202390884417039</v>
      </c>
      <c r="EK553" s="870">
        <v>24.749188974076482</v>
      </c>
      <c r="EL553" s="1129">
        <v>26.436901105025346</v>
      </c>
      <c r="EM553" s="1280">
        <f>AVERAGE(EE553:EL553)</f>
        <v>22.205649999855329</v>
      </c>
      <c r="EN553" s="1280">
        <f t="shared" si="1346"/>
        <v>3.4161492254238026</v>
      </c>
      <c r="ER553" s="1262"/>
      <c r="ES553" s="522">
        <f>ES518</f>
        <v>0.54854557141643046</v>
      </c>
      <c r="ET553" s="246">
        <f>ET518</f>
        <v>0.80244888812464665</v>
      </c>
      <c r="EU553" s="246">
        <f>EU518</f>
        <v>0.48260408892773682</v>
      </c>
      <c r="EV553" s="246"/>
      <c r="EW553" s="1149"/>
      <c r="EX553" s="66" t="s">
        <v>733</v>
      </c>
      <c r="EY553" s="252">
        <f t="shared" ref="EY553:FO553" si="1509">EY518</f>
        <v>0.44432143428330007</v>
      </c>
      <c r="EZ553" s="252">
        <f t="shared" si="1509"/>
        <v>0.31314036936140954</v>
      </c>
      <c r="FA553" s="252">
        <f t="shared" si="1509"/>
        <v>0.43347969004580289</v>
      </c>
      <c r="FB553" s="252">
        <f t="shared" si="1509"/>
        <v>0.30887518233031175</v>
      </c>
      <c r="FC553" s="252">
        <f t="shared" si="1509"/>
        <v>0.1287913271995019</v>
      </c>
      <c r="FD553" s="252">
        <f t="shared" si="1509"/>
        <v>0.80648239894864704</v>
      </c>
      <c r="FE553" s="252">
        <f t="shared" si="1509"/>
        <v>0.387903197003587</v>
      </c>
      <c r="FF553" s="252">
        <f t="shared" si="1509"/>
        <v>0.83979406797942435</v>
      </c>
      <c r="FG553" s="252">
        <f t="shared" si="1509"/>
        <v>1.2852695712929663</v>
      </c>
      <c r="FH553" s="252">
        <f t="shared" si="1509"/>
        <v>1.2312731461444362</v>
      </c>
      <c r="FI553" s="252">
        <f t="shared" si="1509"/>
        <v>0.35835919421085477</v>
      </c>
      <c r="FJ553" s="252">
        <f t="shared" si="1509"/>
        <v>0.21124475765888209</v>
      </c>
      <c r="FK553" s="252">
        <f t="shared" si="1509"/>
        <v>0.52699501560671214</v>
      </c>
      <c r="FL553" s="252">
        <f t="shared" si="1509"/>
        <v>0.22050112051185397</v>
      </c>
      <c r="FM553" s="252">
        <f t="shared" si="1509"/>
        <v>0.35654176707892155</v>
      </c>
      <c r="FN553" s="252">
        <f t="shared" si="1509"/>
        <v>0.55872055437561474</v>
      </c>
      <c r="FO553" s="252">
        <f t="shared" si="1509"/>
        <v>0.48328992212490068</v>
      </c>
      <c r="FP553" s="868">
        <v>0</v>
      </c>
      <c r="FQ553" s="1531">
        <v>0</v>
      </c>
      <c r="FR553" s="1501">
        <f>IF(FR518&lt;$FB$521,0,FR518)</f>
        <v>0</v>
      </c>
      <c r="FS553" s="1501">
        <f t="shared" ref="FS553:GK553" si="1510">IF(FS518&lt;$FB$521,0,FS518)</f>
        <v>0</v>
      </c>
      <c r="FT553" s="1501">
        <f t="shared" si="1510"/>
        <v>0</v>
      </c>
      <c r="FU553" s="1501">
        <f t="shared" si="1510"/>
        <v>0</v>
      </c>
      <c r="FV553" s="1501">
        <f t="shared" si="1510"/>
        <v>0</v>
      </c>
      <c r="FW553" s="1501">
        <f t="shared" si="1510"/>
        <v>0</v>
      </c>
      <c r="FX553" s="1501">
        <f t="shared" si="1510"/>
        <v>0</v>
      </c>
      <c r="FY553" s="1501">
        <f t="shared" si="1510"/>
        <v>0</v>
      </c>
      <c r="FZ553" s="1501">
        <f t="shared" si="1510"/>
        <v>0</v>
      </c>
      <c r="GA553" s="1501">
        <f t="shared" si="1510"/>
        <v>0</v>
      </c>
      <c r="GB553" s="1501">
        <f t="shared" si="1510"/>
        <v>0</v>
      </c>
      <c r="GC553" s="1501">
        <f t="shared" si="1510"/>
        <v>0</v>
      </c>
      <c r="GD553" s="1501">
        <f t="shared" si="1510"/>
        <v>0</v>
      </c>
      <c r="GE553" s="1501">
        <f t="shared" si="1510"/>
        <v>0</v>
      </c>
      <c r="GF553" s="1501">
        <f t="shared" si="1510"/>
        <v>0</v>
      </c>
      <c r="GG553" s="1501">
        <f t="shared" si="1510"/>
        <v>0</v>
      </c>
      <c r="GH553" s="1501">
        <f t="shared" si="1510"/>
        <v>0</v>
      </c>
      <c r="GI553" s="1501">
        <f t="shared" si="1510"/>
        <v>0</v>
      </c>
      <c r="GJ553" s="1501">
        <f t="shared" si="1510"/>
        <v>0</v>
      </c>
      <c r="GK553" s="1501">
        <f t="shared" si="1510"/>
        <v>0</v>
      </c>
      <c r="GL553" s="1501">
        <f>IF(GL518&lt;$FB$521,0,GL518)</f>
        <v>0</v>
      </c>
      <c r="GM553" s="1504">
        <f>IF(GM518&lt;$FB$521,0,GM518)</f>
        <v>3.759409276229219E-2</v>
      </c>
      <c r="GN553" s="1504">
        <f t="shared" ref="GN553:HI553" si="1511">IF(GN518&lt;$FB$521,0,GN518)</f>
        <v>5.8111942279993688E-2</v>
      </c>
      <c r="GO553" s="1504">
        <f t="shared" si="1511"/>
        <v>7.8027976895940099E-2</v>
      </c>
      <c r="GP553" s="1504">
        <f t="shared" si="1511"/>
        <v>5.590061912702745E-2</v>
      </c>
      <c r="GQ553" s="1504">
        <f t="shared" si="1511"/>
        <v>0.29993222191179786</v>
      </c>
      <c r="GR553" s="1504">
        <f t="shared" si="1511"/>
        <v>8.6648451093195342E-2</v>
      </c>
      <c r="GS553" s="1504">
        <f t="shared" si="1511"/>
        <v>0.15750583025382253</v>
      </c>
      <c r="GT553" s="1504">
        <f t="shared" si="1511"/>
        <v>0.25031350651081552</v>
      </c>
      <c r="GU553" s="1504">
        <f t="shared" si="1511"/>
        <v>0.20481441079334298</v>
      </c>
      <c r="GV553" s="1504">
        <f t="shared" si="1511"/>
        <v>0.44376320182132817</v>
      </c>
      <c r="GW553" s="1504">
        <f t="shared" si="1511"/>
        <v>8.2388088834994141E-2</v>
      </c>
      <c r="GX553" s="1504">
        <f t="shared" si="1511"/>
        <v>7.7948835140715378E-2</v>
      </c>
      <c r="GY553" s="1504">
        <f t="shared" si="1511"/>
        <v>0.24188586055442363</v>
      </c>
      <c r="GZ553" s="1504" t="e">
        <f t="shared" si="1511"/>
        <v>#DIV/0!</v>
      </c>
      <c r="HA553" s="1504">
        <f t="shared" si="1511"/>
        <v>1.9020923345899854</v>
      </c>
      <c r="HB553" s="1504">
        <f t="shared" si="1511"/>
        <v>5.1338503730406271E-2</v>
      </c>
      <c r="HC553" s="1504">
        <f t="shared" si="1511"/>
        <v>5.1010301186157583E-2</v>
      </c>
      <c r="HD553" s="1504">
        <f t="shared" si="1511"/>
        <v>0.13429242972812794</v>
      </c>
      <c r="HE553" s="1504">
        <f t="shared" si="1511"/>
        <v>2.6161011691027237E-2</v>
      </c>
      <c r="HF553" s="1504">
        <f t="shared" si="1511"/>
        <v>5.2554198727040154E-2</v>
      </c>
      <c r="HG553" s="1504" t="e">
        <f t="shared" si="1511"/>
        <v>#DIV/0!</v>
      </c>
      <c r="HH553" s="1504" t="e">
        <f t="shared" si="1511"/>
        <v>#DIV/0!</v>
      </c>
      <c r="HI553" s="1504">
        <f t="shared" si="1511"/>
        <v>0</v>
      </c>
    </row>
    <row r="554" spans="1:217" s="66" customFormat="1" x14ac:dyDescent="0.25">
      <c r="B554" s="868"/>
      <c r="C554" s="940"/>
      <c r="D554" s="246"/>
      <c r="E554" s="246"/>
      <c r="F554" s="246"/>
      <c r="G554" s="246"/>
      <c r="H554" s="246"/>
      <c r="I554" s="246"/>
      <c r="J554" s="869"/>
      <c r="K554" s="246"/>
      <c r="L554" s="246"/>
      <c r="M554" s="246"/>
      <c r="N554" s="246"/>
      <c r="O554" s="246"/>
      <c r="P554" s="246"/>
      <c r="Q554" s="246"/>
      <c r="R554" s="246"/>
      <c r="S554" s="246"/>
      <c r="T554" s="1073"/>
      <c r="U554" s="246"/>
      <c r="V554" s="246"/>
      <c r="W554" s="246"/>
      <c r="X554" s="246"/>
      <c r="Y554" s="246"/>
      <c r="AF554" s="246"/>
      <c r="AG554" s="246"/>
      <c r="AH554" s="246"/>
      <c r="AI554" s="940"/>
      <c r="AJ554" s="869"/>
      <c r="AK554" s="869"/>
      <c r="AL554" s="869"/>
      <c r="AM554" s="869"/>
      <c r="AN554" s="1099"/>
      <c r="AO554" s="869"/>
      <c r="AP554" s="869"/>
      <c r="AQ554" s="869"/>
      <c r="AR554" s="869"/>
      <c r="AS554" s="869"/>
      <c r="AT554" s="522"/>
      <c r="AU554" s="246"/>
      <c r="AV554" s="246"/>
      <c r="AW554" s="246"/>
      <c r="AX554" s="246"/>
      <c r="AY554" s="246"/>
      <c r="AZ554" s="246"/>
      <c r="BA554" s="246"/>
      <c r="BB554" s="1073"/>
      <c r="BC554" s="246"/>
      <c r="BD554" s="246"/>
      <c r="BE554" s="246"/>
      <c r="BF554" s="246"/>
      <c r="BG554" s="246"/>
      <c r="BH554" s="522"/>
      <c r="BI554" s="246"/>
      <c r="BJ554" s="246"/>
      <c r="BK554" s="246"/>
      <c r="BL554" s="246"/>
      <c r="BM554" s="246"/>
      <c r="BN554" s="1230"/>
      <c r="BO554" s="870"/>
      <c r="BP554" s="870"/>
      <c r="BQ554" s="870"/>
      <c r="BR554" s="870"/>
      <c r="BS554" s="1183"/>
      <c r="BT554" s="870"/>
      <c r="BU554" s="870"/>
      <c r="BV554" s="870"/>
      <c r="BW554" s="870"/>
      <c r="BX554" s="870"/>
      <c r="BY554" s="940"/>
      <c r="BZ554" s="246"/>
      <c r="CA554" s="246"/>
      <c r="CB554" s="246"/>
      <c r="CC554" s="1073"/>
      <c r="CD554" s="246"/>
      <c r="CE554" s="246"/>
      <c r="CF554" s="246"/>
      <c r="CG554" s="246"/>
      <c r="CH554" s="246"/>
      <c r="CI554" s="246"/>
      <c r="CJ554" s="246"/>
      <c r="CK554" s="522"/>
      <c r="CL554" s="246"/>
      <c r="CM554" s="246"/>
      <c r="CN554" s="246"/>
      <c r="CO554" s="1073"/>
      <c r="CP554" s="246"/>
      <c r="CQ554" s="246"/>
      <c r="CR554" s="246"/>
      <c r="CS554" s="246"/>
      <c r="CT554" s="246"/>
      <c r="CU554" s="522"/>
      <c r="CV554" s="246"/>
      <c r="CW554" s="246"/>
      <c r="CX554" s="1073"/>
      <c r="DD554" s="988"/>
      <c r="DE554" s="870"/>
      <c r="DF554" s="870"/>
      <c r="DG554" s="870"/>
      <c r="DH554" s="870"/>
      <c r="DI554" s="870"/>
      <c r="DJ554" s="870"/>
      <c r="DK554" s="870"/>
      <c r="DL554" s="1129"/>
      <c r="DM554" s="870"/>
      <c r="DN554" s="870"/>
      <c r="DO554" s="870"/>
      <c r="DP554" s="870"/>
      <c r="DQ554" s="870"/>
      <c r="DR554" s="1015"/>
      <c r="DS554" s="870"/>
      <c r="DT554" s="870"/>
      <c r="DU554" s="870"/>
      <c r="DV554" s="870"/>
      <c r="DW554" s="870"/>
      <c r="DX554" s="1129"/>
      <c r="DY554" s="870"/>
      <c r="DZ554" s="870"/>
      <c r="EA554" s="870"/>
      <c r="EB554" s="870"/>
      <c r="EC554" s="870"/>
      <c r="ED554" s="522"/>
      <c r="EE554" s="870"/>
      <c r="EF554" s="870"/>
      <c r="EG554" s="870"/>
      <c r="EH554" s="870"/>
      <c r="EI554" s="870"/>
      <c r="EJ554" s="870"/>
      <c r="EK554" s="870"/>
      <c r="EL554" s="1129"/>
      <c r="EM554" s="870"/>
      <c r="EN554" s="870"/>
      <c r="ER554" s="1262"/>
      <c r="ES554" s="522"/>
      <c r="ET554" s="246"/>
      <c r="EU554" s="246"/>
      <c r="EV554" s="246"/>
      <c r="EW554" s="1149"/>
      <c r="EY554" s="172"/>
      <c r="EZ554" s="172"/>
      <c r="FA554" s="172"/>
      <c r="FB554" s="172"/>
      <c r="FC554" s="172"/>
      <c r="FD554" s="172"/>
      <c r="FE554" s="172"/>
      <c r="FF554" s="172"/>
      <c r="FG554" s="172"/>
      <c r="FH554" s="172"/>
      <c r="FI554" s="172"/>
      <c r="FJ554" s="172"/>
      <c r="FK554" s="172"/>
      <c r="FL554" s="172"/>
      <c r="FM554" s="172"/>
      <c r="FN554" s="172"/>
      <c r="FO554" s="172"/>
      <c r="FP554" s="869"/>
      <c r="FQ554" s="1391"/>
      <c r="FR554" s="693"/>
      <c r="FS554" s="693"/>
      <c r="FT554" s="693"/>
      <c r="FU554" s="693"/>
      <c r="FV554" s="693"/>
      <c r="FW554" s="693"/>
      <c r="FX554" s="693"/>
      <c r="FY554" s="693"/>
      <c r="FZ554" s="693"/>
      <c r="GA554" s="693"/>
      <c r="GB554" s="693"/>
      <c r="GC554" s="693"/>
      <c r="GD554" s="693"/>
      <c r="GE554" s="693"/>
      <c r="GF554" s="693"/>
      <c r="GG554" s="693"/>
      <c r="GH554" s="693"/>
      <c r="GI554" s="693"/>
      <c r="GJ554" s="693"/>
      <c r="GK554" s="693"/>
      <c r="GL554" s="693"/>
      <c r="GM554" s="1502"/>
      <c r="GN554" s="168"/>
      <c r="GO554" s="168"/>
      <c r="GP554" s="168"/>
      <c r="GQ554" s="168"/>
      <c r="GR554" s="168"/>
      <c r="GS554" s="168"/>
      <c r="GT554" s="168"/>
      <c r="GU554" s="168"/>
      <c r="GV554" s="168"/>
      <c r="GW554" s="168"/>
      <c r="GX554" s="168"/>
      <c r="GY554" s="168"/>
      <c r="GZ554" s="168"/>
      <c r="HA554" s="168"/>
      <c r="HB554" s="168"/>
      <c r="HC554" s="168"/>
      <c r="HD554" s="168"/>
      <c r="HE554" s="168"/>
      <c r="HF554" s="168"/>
      <c r="HG554" s="168"/>
      <c r="HH554" s="168"/>
      <c r="HI554" s="1503"/>
    </row>
    <row r="555" spans="1:217" s="60" customFormat="1" x14ac:dyDescent="0.25">
      <c r="A555" s="66"/>
      <c r="B555" s="642"/>
      <c r="C555" s="939" t="str">
        <f>IF(C520="","",C520*1000)</f>
        <v/>
      </c>
      <c r="D555" s="244"/>
      <c r="E555" s="244"/>
      <c r="F555" s="244"/>
      <c r="G555" s="244"/>
      <c r="H555" s="244"/>
      <c r="I555" s="244"/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1071"/>
      <c r="U555" s="244"/>
      <c r="V555" s="244"/>
      <c r="W555" s="244"/>
      <c r="X555" s="244"/>
      <c r="Y555" s="244"/>
      <c r="AF555" s="244"/>
      <c r="AG555" s="244"/>
      <c r="AH555" s="244"/>
      <c r="AI555" s="544"/>
      <c r="AJ555" s="244"/>
      <c r="AK555" s="244"/>
      <c r="AL555" s="244"/>
      <c r="AM555" s="244"/>
      <c r="AN555" s="1071"/>
      <c r="AO555" s="244"/>
      <c r="AP555" s="244"/>
      <c r="AQ555" s="244"/>
      <c r="AR555" s="244"/>
      <c r="AS555" s="244"/>
      <c r="AT555" s="544"/>
      <c r="AU555" s="244"/>
      <c r="AV555" s="244"/>
      <c r="AW555" s="244"/>
      <c r="AX555" s="244"/>
      <c r="AY555" s="244"/>
      <c r="AZ555" s="244"/>
      <c r="BA555" s="244"/>
      <c r="BB555" s="1071"/>
      <c r="BC555" s="244"/>
      <c r="BD555" s="244"/>
      <c r="BE555" s="244"/>
      <c r="BF555" s="244"/>
      <c r="BG555" s="244"/>
      <c r="BH555" s="544"/>
      <c r="BI555" s="244"/>
      <c r="BJ555" s="244"/>
      <c r="BK555" s="244"/>
      <c r="BL555" s="244"/>
      <c r="BM555" s="244"/>
      <c r="BN555" s="1229"/>
      <c r="BO555" s="857"/>
      <c r="BP555" s="857"/>
      <c r="BQ555" s="857"/>
      <c r="BR555" s="857"/>
      <c r="BS555" s="1172"/>
      <c r="BT555" s="857"/>
      <c r="BU555" s="857"/>
      <c r="BV555" s="857"/>
      <c r="BW555" s="857"/>
      <c r="BX555" s="857"/>
      <c r="BY555" s="544"/>
      <c r="BZ555" s="244"/>
      <c r="CA555" s="244"/>
      <c r="CB555" s="244"/>
      <c r="CC555" s="1071"/>
      <c r="CD555" s="244"/>
      <c r="CE555" s="244"/>
      <c r="CF555" s="244"/>
      <c r="CG555" s="244"/>
      <c r="CH555" s="244"/>
      <c r="CI555" s="244"/>
      <c r="CJ555" s="244"/>
      <c r="CK555" s="544"/>
      <c r="CL555" s="244"/>
      <c r="CM555" s="244"/>
      <c r="CN555" s="244"/>
      <c r="CO555" s="1071"/>
      <c r="CP555" s="244"/>
      <c r="CQ555" s="244"/>
      <c r="CR555" s="244"/>
      <c r="CS555" s="244"/>
      <c r="CT555" s="244"/>
      <c r="CU555" s="544"/>
      <c r="CV555" s="244"/>
      <c r="CW555" s="244"/>
      <c r="CX555" s="1071"/>
      <c r="DD555" s="978"/>
      <c r="DE555" s="857"/>
      <c r="DF555" s="857"/>
      <c r="DG555" s="857"/>
      <c r="DH555" s="857"/>
      <c r="DI555" s="857"/>
      <c r="DJ555" s="857"/>
      <c r="DK555" s="857"/>
      <c r="DL555" s="1119"/>
      <c r="DM555" s="857"/>
      <c r="DN555" s="857"/>
      <c r="DO555" s="857"/>
      <c r="DP555" s="857"/>
      <c r="DQ555" s="857"/>
      <c r="DR555" s="1005"/>
      <c r="DS555" s="857"/>
      <c r="DT555" s="857"/>
      <c r="DU555" s="857"/>
      <c r="DV555" s="857"/>
      <c r="DW555" s="857"/>
      <c r="DX555" s="1119"/>
      <c r="DY555" s="857"/>
      <c r="DZ555" s="857"/>
      <c r="EA555" s="857"/>
      <c r="EB555" s="857"/>
      <c r="EC555" s="857"/>
      <c r="ED555" s="544"/>
      <c r="EE555" s="857"/>
      <c r="EF555" s="857"/>
      <c r="EG555" s="857"/>
      <c r="EH555" s="857"/>
      <c r="EI555" s="857"/>
      <c r="EJ555" s="857"/>
      <c r="EK555" s="857"/>
      <c r="EL555" s="1119"/>
      <c r="EM555" s="857"/>
      <c r="EN555" s="857"/>
      <c r="ER555" s="1253"/>
      <c r="ES555" s="544"/>
      <c r="ET555" s="244"/>
      <c r="EU555" s="244"/>
      <c r="EV555" s="244"/>
      <c r="EW555" s="1131"/>
      <c r="EX555" s="642"/>
      <c r="FP555" s="693" t="str">
        <f>IF(FP520="","",FP520*1000)</f>
        <v/>
      </c>
      <c r="FQ555" s="1390" t="s">
        <v>1163</v>
      </c>
      <c r="FR555" s="900"/>
      <c r="FS555" s="900"/>
      <c r="FT555" s="900"/>
      <c r="FU555" s="900"/>
      <c r="FV555" s="900"/>
      <c r="FW555" s="900"/>
      <c r="FX555" s="900"/>
      <c r="FY555" s="900"/>
      <c r="FZ555" s="900"/>
      <c r="GA555" s="900"/>
      <c r="GB555" s="900"/>
      <c r="GC555" s="900"/>
      <c r="GD555" s="900"/>
      <c r="GE555" s="900"/>
      <c r="GF555" s="900"/>
      <c r="GG555" s="900"/>
      <c r="GH555" s="900"/>
      <c r="GI555" s="900"/>
      <c r="GJ555" s="900"/>
      <c r="GK555" s="900"/>
      <c r="GL555" s="900"/>
      <c r="GM555" s="59"/>
      <c r="HI555" s="900"/>
    </row>
    <row r="556" spans="1:217" ht="21" x14ac:dyDescent="0.35">
      <c r="C556" s="941"/>
      <c r="D556" s="714"/>
      <c r="E556" s="714"/>
      <c r="F556" s="714"/>
      <c r="G556" s="714"/>
      <c r="H556" s="714"/>
      <c r="I556" s="714"/>
      <c r="J556" s="714"/>
      <c r="K556" s="714"/>
      <c r="L556" s="714"/>
      <c r="M556" s="714"/>
      <c r="N556" s="714"/>
      <c r="O556" s="714"/>
      <c r="P556" s="714"/>
      <c r="Q556" s="714"/>
      <c r="R556" s="714"/>
      <c r="S556" s="714"/>
      <c r="T556" s="1074"/>
      <c r="U556" s="714"/>
      <c r="V556" s="714"/>
      <c r="W556" s="714"/>
      <c r="X556" s="714"/>
      <c r="Y556" s="714"/>
      <c r="AF556" s="714"/>
      <c r="AG556" s="714"/>
      <c r="AH556" s="714"/>
      <c r="AI556" s="835"/>
      <c r="AJ556" s="714"/>
      <c r="AK556" s="714"/>
      <c r="AL556" s="714"/>
      <c r="AM556" s="714"/>
      <c r="AN556" s="1074"/>
      <c r="AO556" s="714"/>
      <c r="AP556" s="714"/>
      <c r="AQ556" s="714"/>
      <c r="AR556" s="714"/>
      <c r="AS556" s="714"/>
      <c r="AT556" s="835"/>
      <c r="AU556" s="714"/>
      <c r="AV556" s="714"/>
      <c r="AW556" s="714"/>
      <c r="AX556" s="714"/>
      <c r="AY556" s="714"/>
      <c r="AZ556" s="714"/>
      <c r="BA556" s="714"/>
      <c r="BB556" s="1074"/>
      <c r="BC556" s="714"/>
      <c r="BD556" s="714"/>
      <c r="BE556" s="714"/>
      <c r="BF556" s="714"/>
      <c r="BG556" s="714"/>
      <c r="BH556" s="835"/>
      <c r="BI556" s="714"/>
      <c r="BJ556" s="714"/>
      <c r="BK556" s="714"/>
      <c r="BL556" s="714"/>
      <c r="BM556" s="714"/>
      <c r="BN556" s="1231"/>
      <c r="BO556" s="857"/>
      <c r="BP556" s="857"/>
      <c r="BQ556" s="857"/>
      <c r="BR556" s="857"/>
      <c r="BS556" s="1172"/>
      <c r="BT556" s="857"/>
      <c r="BU556" s="857"/>
      <c r="BV556" s="857"/>
      <c r="BW556" s="857"/>
      <c r="BX556" s="857"/>
      <c r="BY556" s="835"/>
      <c r="BZ556" s="714"/>
      <c r="CA556" s="714"/>
      <c r="CB556" s="714"/>
      <c r="CC556" s="1074"/>
      <c r="CD556" s="714"/>
      <c r="CE556" s="714"/>
      <c r="CF556" s="714"/>
      <c r="CG556" s="714"/>
      <c r="CH556" s="714"/>
      <c r="CI556" s="714"/>
      <c r="CJ556" s="714"/>
      <c r="CK556" s="835"/>
      <c r="CL556" s="714"/>
      <c r="CM556" s="714"/>
      <c r="CN556" s="714"/>
      <c r="CO556" s="1074"/>
      <c r="CP556" s="714"/>
      <c r="CQ556" s="714"/>
      <c r="CR556" s="714"/>
      <c r="CS556" s="714"/>
      <c r="CT556" s="714"/>
      <c r="CU556" s="835"/>
      <c r="CV556" s="714"/>
      <c r="CW556" s="714"/>
      <c r="CX556" s="1074"/>
      <c r="DD556" s="978"/>
      <c r="DE556" s="857"/>
      <c r="DF556" s="857"/>
      <c r="DG556" s="857"/>
      <c r="DH556" s="857"/>
      <c r="DI556" s="857"/>
      <c r="DJ556" s="857"/>
      <c r="DK556" s="857"/>
      <c r="DL556" s="1119"/>
      <c r="DM556" s="857"/>
      <c r="DN556" s="857"/>
      <c r="DO556" s="857"/>
      <c r="DP556" s="857"/>
      <c r="DQ556" s="857"/>
      <c r="DR556" s="1005"/>
      <c r="DS556" s="857"/>
      <c r="DT556" s="857"/>
      <c r="DU556" s="857"/>
      <c r="DV556" s="857"/>
      <c r="DW556" s="857"/>
      <c r="DX556" s="1119"/>
      <c r="DY556" s="857"/>
      <c r="DZ556" s="857"/>
      <c r="EA556" s="857"/>
      <c r="EB556" s="857"/>
      <c r="EC556" s="857"/>
      <c r="ED556" s="835"/>
      <c r="EE556" s="857"/>
      <c r="EF556" s="857"/>
      <c r="EG556" s="857"/>
      <c r="EH556" s="857"/>
      <c r="EI556" s="857"/>
      <c r="EJ556" s="857"/>
      <c r="EK556" s="857"/>
      <c r="EL556" s="1119"/>
      <c r="EM556" s="857"/>
      <c r="EN556" s="857"/>
      <c r="ES556" s="835"/>
      <c r="ET556" s="714"/>
      <c r="EU556" s="714"/>
      <c r="EV556" s="714"/>
      <c r="FP556" s="900"/>
      <c r="FQ556" s="1392"/>
      <c r="FR556" s="715"/>
      <c r="FS556" s="715"/>
      <c r="FT556" s="715"/>
      <c r="FU556" s="715"/>
      <c r="FV556" s="694" t="s">
        <v>995</v>
      </c>
      <c r="FW556" s="694" t="s">
        <v>997</v>
      </c>
      <c r="FX556" s="715"/>
      <c r="FY556" s="715"/>
      <c r="FZ556" s="715"/>
      <c r="GA556" s="715"/>
      <c r="GB556" s="715"/>
      <c r="GC556" s="715"/>
      <c r="GD556" s="715"/>
      <c r="GE556" s="715"/>
      <c r="GF556" s="715"/>
      <c r="GG556" s="715"/>
      <c r="GH556" s="715"/>
      <c r="GI556" s="715"/>
      <c r="GJ556" s="715"/>
      <c r="GK556" s="715"/>
      <c r="GL556" s="715"/>
      <c r="HI556" s="715"/>
    </row>
    <row r="557" spans="1:217" s="682" customFormat="1" x14ac:dyDescent="0.25">
      <c r="A557" s="682" t="s">
        <v>424</v>
      </c>
      <c r="C557" s="745">
        <f>C$470/C$20</f>
        <v>0.85688146032637758</v>
      </c>
      <c r="D557" s="715">
        <f t="shared" ref="D557:W557" si="1512">D$470/D$20</f>
        <v>0.93910866884262201</v>
      </c>
      <c r="E557" s="715">
        <f t="shared" si="1512"/>
        <v>0.69615763944033293</v>
      </c>
      <c r="F557" s="715">
        <f t="shared" ref="F557:M557" si="1513">F$470/F$20</f>
        <v>0.46249846706595205</v>
      </c>
      <c r="G557" s="715">
        <f t="shared" si="1513"/>
        <v>0.73375095030964865</v>
      </c>
      <c r="H557" s="715">
        <f t="shared" si="1513"/>
        <v>0.74468721045361985</v>
      </c>
      <c r="I557" s="715">
        <f t="shared" si="1513"/>
        <v>0.73640267824709194</v>
      </c>
      <c r="J557" s="715">
        <f t="shared" si="1513"/>
        <v>0.5625664033241855</v>
      </c>
      <c r="K557" s="715">
        <f t="shared" si="1513"/>
        <v>0.11474838086581633</v>
      </c>
      <c r="L557" s="715">
        <f t="shared" si="1513"/>
        <v>0.69506831939654312</v>
      </c>
      <c r="M557" s="715">
        <f t="shared" si="1513"/>
        <v>0.65711946553100276</v>
      </c>
      <c r="N557" s="715">
        <f t="shared" si="1512"/>
        <v>0.66692022402369944</v>
      </c>
      <c r="O557" s="715">
        <f t="shared" si="1512"/>
        <v>0.62154203666670238</v>
      </c>
      <c r="P557" s="715">
        <f t="shared" si="1512"/>
        <v>0.38242215653703043</v>
      </c>
      <c r="Q557" s="715">
        <f t="shared" si="1512"/>
        <v>0.78945583060767754</v>
      </c>
      <c r="R557" s="715">
        <f t="shared" si="1512"/>
        <v>0.73025413250060467</v>
      </c>
      <c r="S557" s="715">
        <f t="shared" si="1512"/>
        <v>0.6277710992118074</v>
      </c>
      <c r="T557" s="1075">
        <f t="shared" si="1512"/>
        <v>0.71991463048007986</v>
      </c>
      <c r="U557" s="715" t="e">
        <f>U$470/U$20</f>
        <v>#DIV/0!</v>
      </c>
      <c r="V557" s="715" t="e">
        <f t="shared" si="1512"/>
        <v>#DIV/0!</v>
      </c>
      <c r="W557" s="715" t="e">
        <f t="shared" si="1512"/>
        <v>#DIV/0!</v>
      </c>
      <c r="X557" s="715"/>
      <c r="Y557" s="715"/>
      <c r="Z557" s="715"/>
      <c r="AA557" s="715"/>
      <c r="AB557" s="715"/>
      <c r="AC557" s="715"/>
      <c r="AD557" s="715"/>
      <c r="AE557" s="715"/>
      <c r="AF557" s="715"/>
      <c r="AG557" s="715"/>
      <c r="AH557" s="715"/>
      <c r="AI557" s="745" t="s">
        <v>830</v>
      </c>
      <c r="AJ557" s="715" t="s">
        <v>830</v>
      </c>
      <c r="AK557" s="715" t="s">
        <v>830</v>
      </c>
      <c r="AL557" s="715" t="s">
        <v>830</v>
      </c>
      <c r="AM557" s="715" t="s">
        <v>830</v>
      </c>
      <c r="AN557" s="1075" t="s">
        <v>830</v>
      </c>
      <c r="AO557" s="715"/>
      <c r="AP557" s="715"/>
      <c r="AQ557" s="715"/>
      <c r="AR557" s="715"/>
      <c r="AS557" s="715"/>
      <c r="AT557" s="745" t="s">
        <v>830</v>
      </c>
      <c r="AU557" s="715" t="s">
        <v>830</v>
      </c>
      <c r="AV557" s="715" t="s">
        <v>830</v>
      </c>
      <c r="AW557" s="715" t="s">
        <v>830</v>
      </c>
      <c r="AX557" s="715" t="s">
        <v>830</v>
      </c>
      <c r="AY557" s="715" t="s">
        <v>830</v>
      </c>
      <c r="AZ557" s="715" t="s">
        <v>830</v>
      </c>
      <c r="BA557" s="715" t="s">
        <v>830</v>
      </c>
      <c r="BB557" s="1075" t="s">
        <v>830</v>
      </c>
      <c r="BC557" s="715"/>
      <c r="BD557" s="715"/>
      <c r="BE557" s="715"/>
      <c r="BF557" s="715"/>
      <c r="BG557" s="715"/>
      <c r="BH557" s="745" t="s">
        <v>830</v>
      </c>
      <c r="BI557" s="715" t="s">
        <v>830</v>
      </c>
      <c r="BJ557" s="715" t="s">
        <v>830</v>
      </c>
      <c r="BK557" s="715" t="s">
        <v>830</v>
      </c>
      <c r="BL557" s="715" t="s">
        <v>830</v>
      </c>
      <c r="BM557" s="715" t="s">
        <v>830</v>
      </c>
      <c r="BN557" s="1187" t="s">
        <v>830</v>
      </c>
      <c r="BO557" s="888"/>
      <c r="BP557" s="888"/>
      <c r="BQ557" s="888"/>
      <c r="BR557" s="888"/>
      <c r="BS557" s="1184"/>
      <c r="BT557" s="888"/>
      <c r="BU557" s="888"/>
      <c r="BV557" s="888"/>
      <c r="BW557" s="888"/>
      <c r="BX557" s="888"/>
      <c r="BY557" s="745" t="s">
        <v>830</v>
      </c>
      <c r="BZ557" s="715" t="s">
        <v>830</v>
      </c>
      <c r="CA557" s="715" t="s">
        <v>830</v>
      </c>
      <c r="CB557" s="715" t="s">
        <v>830</v>
      </c>
      <c r="CC557" s="1075" t="s">
        <v>830</v>
      </c>
      <c r="CD557" s="715"/>
      <c r="CE557" s="715"/>
      <c r="CF557" s="715"/>
      <c r="CG557" s="715"/>
      <c r="CH557" s="715"/>
      <c r="CI557" s="715"/>
      <c r="CJ557" s="715"/>
      <c r="CK557" s="745" t="s">
        <v>830</v>
      </c>
      <c r="CL557" s="715" t="s">
        <v>830</v>
      </c>
      <c r="CM557" s="715" t="s">
        <v>830</v>
      </c>
      <c r="CN557" s="715" t="s">
        <v>830</v>
      </c>
      <c r="CO557" s="1075" t="s">
        <v>830</v>
      </c>
      <c r="CP557" s="715"/>
      <c r="CQ557" s="715"/>
      <c r="CR557" s="715"/>
      <c r="CS557" s="715"/>
      <c r="CT557" s="715"/>
      <c r="CU557" s="745" t="s">
        <v>830</v>
      </c>
      <c r="CV557" s="715" t="s">
        <v>830</v>
      </c>
      <c r="CW557" s="715" t="s">
        <v>830</v>
      </c>
      <c r="CX557" s="1075" t="s">
        <v>830</v>
      </c>
      <c r="CY557" s="715"/>
      <c r="CZ557" s="715"/>
      <c r="DD557" s="989"/>
      <c r="DE557" s="888"/>
      <c r="DF557" s="888"/>
      <c r="DG557" s="888"/>
      <c r="DH557" s="888"/>
      <c r="DI557" s="888"/>
      <c r="DJ557" s="888"/>
      <c r="DK557" s="888"/>
      <c r="DL557" s="1082"/>
      <c r="DM557" s="888"/>
      <c r="DN557" s="888"/>
      <c r="DO557" s="888"/>
      <c r="DP557" s="888"/>
      <c r="DQ557" s="888"/>
      <c r="DR557" s="945"/>
      <c r="DS557" s="888"/>
      <c r="DT557" s="888"/>
      <c r="DU557" s="888"/>
      <c r="DV557" s="888"/>
      <c r="DW557" s="888"/>
      <c r="DX557" s="1082"/>
      <c r="DY557" s="888"/>
      <c r="DZ557" s="888"/>
      <c r="EA557" s="888"/>
      <c r="EB557" s="888"/>
      <c r="EC557" s="888"/>
      <c r="ED557" s="745" t="s">
        <v>830</v>
      </c>
      <c r="EE557" s="888"/>
      <c r="EF557" s="888"/>
      <c r="EG557" s="888"/>
      <c r="EH557" s="888"/>
      <c r="EI557" s="888"/>
      <c r="EJ557" s="888"/>
      <c r="EK557" s="888"/>
      <c r="EL557" s="1082"/>
      <c r="EM557" s="888"/>
      <c r="EN557" s="888"/>
      <c r="ER557" s="1263"/>
      <c r="ES557" s="745" t="s">
        <v>830</v>
      </c>
      <c r="ET557" s="715" t="s">
        <v>830</v>
      </c>
      <c r="EU557" s="715" t="s">
        <v>830</v>
      </c>
      <c r="EV557" s="715"/>
      <c r="EW557" s="1150"/>
      <c r="EX557" s="682" t="s">
        <v>424</v>
      </c>
      <c r="EY557" s="682">
        <f>EY$470/EY$20</f>
        <v>1.0533869347172307</v>
      </c>
      <c r="EZ557" s="682">
        <f t="shared" ref="EZ557:HH557" si="1514">EZ$470/EZ$20</f>
        <v>2.7796687035610468</v>
      </c>
      <c r="FA557" s="682">
        <f t="shared" si="1514"/>
        <v>1.7607879638252353</v>
      </c>
      <c r="FB557" s="682">
        <f t="shared" si="1514"/>
        <v>1.8257926115168159</v>
      </c>
      <c r="FC557" s="682">
        <f t="shared" si="1514"/>
        <v>1.7415002225994733</v>
      </c>
      <c r="FD557" s="682">
        <f t="shared" si="1514"/>
        <v>4.1101429106795111</v>
      </c>
      <c r="FE557" s="682">
        <f t="shared" si="1514"/>
        <v>0.37958940694479948</v>
      </c>
      <c r="FF557" s="682">
        <f t="shared" si="1514"/>
        <v>5.211958807663498</v>
      </c>
      <c r="FG557" s="682">
        <f t="shared" si="1514"/>
        <v>3.692727325265563</v>
      </c>
      <c r="FH557" s="682">
        <f t="shared" si="1514"/>
        <v>0.99761513321683215</v>
      </c>
      <c r="FI557" s="682">
        <f t="shared" si="1514"/>
        <v>1.0593308873304907</v>
      </c>
      <c r="FJ557" s="682">
        <f t="shared" si="1514"/>
        <v>3.1043247312255104</v>
      </c>
      <c r="FK557" s="682">
        <f t="shared" si="1514"/>
        <v>1.9137666858887119</v>
      </c>
      <c r="FL557" s="682">
        <f t="shared" si="1514"/>
        <v>3.8011673235828818</v>
      </c>
      <c r="FM557" s="682">
        <f t="shared" si="1514"/>
        <v>2.6842001171343384</v>
      </c>
      <c r="FN557" s="682">
        <f t="shared" si="1514"/>
        <v>2.8023295162365867</v>
      </c>
      <c r="FO557" s="715">
        <f>FO$470/FO$20</f>
        <v>1.6036662947270497</v>
      </c>
      <c r="FP557" s="715" t="e">
        <f t="shared" si="1514"/>
        <v>#VALUE!</v>
      </c>
      <c r="FQ557" s="1393" t="e">
        <f t="shared" si="1514"/>
        <v>#VALUE!</v>
      </c>
      <c r="FR557" s="715" t="e">
        <f>FR$470/FR$20</f>
        <v>#VALUE!</v>
      </c>
      <c r="FS557" s="715" t="e">
        <f t="shared" si="1514"/>
        <v>#VALUE!</v>
      </c>
      <c r="FT557" s="715" t="e">
        <f t="shared" si="1514"/>
        <v>#VALUE!</v>
      </c>
      <c r="FU557" s="715" t="e">
        <f t="shared" si="1514"/>
        <v>#VALUE!</v>
      </c>
      <c r="FV557" s="715" t="e">
        <f t="shared" si="1514"/>
        <v>#VALUE!</v>
      </c>
      <c r="FW557" s="715" t="e">
        <f t="shared" si="1514"/>
        <v>#VALUE!</v>
      </c>
      <c r="FX557" s="715" t="e">
        <f t="shared" si="1514"/>
        <v>#VALUE!</v>
      </c>
      <c r="FY557" s="715" t="e">
        <f t="shared" si="1514"/>
        <v>#VALUE!</v>
      </c>
      <c r="FZ557" s="715" t="e">
        <f t="shared" si="1514"/>
        <v>#VALUE!</v>
      </c>
      <c r="GA557" s="715" t="e">
        <f t="shared" si="1514"/>
        <v>#VALUE!</v>
      </c>
      <c r="GB557" s="715" t="e">
        <f t="shared" si="1514"/>
        <v>#VALUE!</v>
      </c>
      <c r="GC557" s="715" t="e">
        <f t="shared" si="1514"/>
        <v>#VALUE!</v>
      </c>
      <c r="GD557" s="715" t="e">
        <f t="shared" si="1514"/>
        <v>#VALUE!</v>
      </c>
      <c r="GE557" s="715" t="e">
        <f t="shared" si="1514"/>
        <v>#VALUE!</v>
      </c>
      <c r="GF557" s="715" t="e">
        <f t="shared" si="1514"/>
        <v>#VALUE!</v>
      </c>
      <c r="GG557" s="715" t="e">
        <f t="shared" si="1514"/>
        <v>#VALUE!</v>
      </c>
      <c r="GH557" s="715" t="e">
        <f t="shared" si="1514"/>
        <v>#VALUE!</v>
      </c>
      <c r="GI557" s="715" t="e">
        <f t="shared" si="1514"/>
        <v>#VALUE!</v>
      </c>
      <c r="GJ557" s="715" t="e">
        <f t="shared" si="1514"/>
        <v>#VALUE!</v>
      </c>
      <c r="GK557" s="715" t="e">
        <f t="shared" si="1514"/>
        <v>#VALUE!</v>
      </c>
      <c r="GL557" s="715" t="e">
        <f t="shared" si="1514"/>
        <v>#VALUE!</v>
      </c>
      <c r="GM557" s="745">
        <f t="shared" si="1514"/>
        <v>0.50341268163120723</v>
      </c>
      <c r="GN557" s="682">
        <f t="shared" si="1514"/>
        <v>1.6149114794724795</v>
      </c>
      <c r="GO557" s="682">
        <f t="shared" si="1514"/>
        <v>0.2515779947663847</v>
      </c>
      <c r="GP557" s="682">
        <f t="shared" si="1514"/>
        <v>0.13908181259105845</v>
      </c>
      <c r="GQ557" s="682">
        <f t="shared" si="1514"/>
        <v>1.0839906782826654</v>
      </c>
      <c r="GR557" s="682">
        <f t="shared" si="1514"/>
        <v>0.10848139014424205</v>
      </c>
      <c r="GS557" s="682">
        <f t="shared" si="1514"/>
        <v>0.29224201832794949</v>
      </c>
      <c r="GT557" s="682">
        <f t="shared" si="1514"/>
        <v>0.21153639580961461</v>
      </c>
      <c r="GU557" s="682">
        <f t="shared" si="1514"/>
        <v>0.1878088595092274</v>
      </c>
      <c r="GV557" s="682">
        <f t="shared" si="1514"/>
        <v>0.37015928441384266</v>
      </c>
      <c r="GW557" s="682">
        <f t="shared" si="1514"/>
        <v>0.23037870921430303</v>
      </c>
      <c r="GX557" s="682">
        <f t="shared" si="1514"/>
        <v>1.075389714081969</v>
      </c>
      <c r="GY557" s="682">
        <f t="shared" si="1514"/>
        <v>0.51148550329915576</v>
      </c>
      <c r="GZ557" s="682" t="e">
        <f t="shared" si="1514"/>
        <v>#DIV/0!</v>
      </c>
      <c r="HA557" s="682">
        <f t="shared" si="1514"/>
        <v>1.3946810364713249</v>
      </c>
      <c r="HB557" s="682">
        <f t="shared" si="1514"/>
        <v>0.53733430684882444</v>
      </c>
      <c r="HC557" s="682">
        <f t="shared" si="1514"/>
        <v>0.81963784663320305</v>
      </c>
      <c r="HD557" s="682">
        <f t="shared" si="1514"/>
        <v>1.1068487752740686</v>
      </c>
      <c r="HE557" s="682">
        <f t="shared" si="1514"/>
        <v>0.73130128281900719</v>
      </c>
      <c r="HF557" s="682">
        <f t="shared" si="1514"/>
        <v>0.75807019517402774</v>
      </c>
      <c r="HG557" s="682" t="e">
        <f t="shared" si="1514"/>
        <v>#DIV/0!</v>
      </c>
      <c r="HH557" s="682" t="e">
        <f t="shared" si="1514"/>
        <v>#DIV/0!</v>
      </c>
      <c r="HI557" s="715" t="e">
        <f>HI$470/HI$20</f>
        <v>#VALUE!</v>
      </c>
    </row>
    <row r="558" spans="1:217" s="682" customFormat="1" x14ac:dyDescent="0.25">
      <c r="A558" s="682" t="s">
        <v>425</v>
      </c>
      <c r="C558" s="745">
        <f>C$471/C$14</f>
        <v>0.86205375022033237</v>
      </c>
      <c r="D558" s="715">
        <f t="shared" ref="D558:W558" si="1515">D$471/D$14</f>
        <v>0.89559739955078621</v>
      </c>
      <c r="E558" s="715">
        <f t="shared" si="1515"/>
        <v>0.96279098215040715</v>
      </c>
      <c r="F558" s="715">
        <f t="shared" ref="F558:M558" si="1516">F$471/F$14</f>
        <v>0.83925982402256005</v>
      </c>
      <c r="G558" s="715">
        <f t="shared" si="1516"/>
        <v>0.93841811018769528</v>
      </c>
      <c r="H558" s="715">
        <f t="shared" si="1516"/>
        <v>0.85473238649719696</v>
      </c>
      <c r="I558" s="715">
        <f t="shared" si="1516"/>
        <v>0.8434865698183831</v>
      </c>
      <c r="J558" s="715">
        <f t="shared" si="1516"/>
        <v>0.84284509023960852</v>
      </c>
      <c r="K558" s="715">
        <f t="shared" si="1516"/>
        <v>0.69441251893949174</v>
      </c>
      <c r="L558" s="715">
        <f t="shared" si="1516"/>
        <v>0.79466651442087188</v>
      </c>
      <c r="M558" s="715">
        <f t="shared" si="1516"/>
        <v>0.90020043572596997</v>
      </c>
      <c r="N558" s="715">
        <f t="shared" si="1515"/>
        <v>0.87556973478672817</v>
      </c>
      <c r="O558" s="715">
        <f t="shared" si="1515"/>
        <v>0.8623156073297189</v>
      </c>
      <c r="P558" s="715">
        <f t="shared" si="1515"/>
        <v>0.79899974396394391</v>
      </c>
      <c r="Q558" s="715">
        <f t="shared" si="1515"/>
        <v>0.91345698225383853</v>
      </c>
      <c r="R558" s="715">
        <f t="shared" si="1515"/>
        <v>0.85963209719553513</v>
      </c>
      <c r="S558" s="715">
        <f t="shared" si="1515"/>
        <v>0.79388801997963088</v>
      </c>
      <c r="T558" s="1075">
        <f t="shared" si="1515"/>
        <v>0.77747671388804307</v>
      </c>
      <c r="U558" s="715" t="e">
        <f>U$471/U$14</f>
        <v>#DIV/0!</v>
      </c>
      <c r="V558" s="715" t="e">
        <f t="shared" si="1515"/>
        <v>#DIV/0!</v>
      </c>
      <c r="W558" s="715" t="e">
        <f t="shared" si="1515"/>
        <v>#DIV/0!</v>
      </c>
      <c r="X558" s="715"/>
      <c r="Y558" s="715"/>
      <c r="Z558" s="715"/>
      <c r="AA558" s="715"/>
      <c r="AB558" s="715"/>
      <c r="AC558" s="715"/>
      <c r="AD558" s="715"/>
      <c r="AE558" s="715"/>
      <c r="AF558" s="715"/>
      <c r="AG558" s="715"/>
      <c r="AH558" s="715"/>
      <c r="AI558" s="745" t="s">
        <v>830</v>
      </c>
      <c r="AJ558" s="715" t="s">
        <v>830</v>
      </c>
      <c r="AK558" s="715" t="s">
        <v>830</v>
      </c>
      <c r="AL558" s="715" t="s">
        <v>830</v>
      </c>
      <c r="AM558" s="715" t="s">
        <v>830</v>
      </c>
      <c r="AN558" s="1075" t="s">
        <v>830</v>
      </c>
      <c r="AO558" s="715"/>
      <c r="AP558" s="715"/>
      <c r="AQ558" s="715"/>
      <c r="AR558" s="715"/>
      <c r="AS558" s="715"/>
      <c r="AT558" s="745" t="s">
        <v>830</v>
      </c>
      <c r="AU558" s="715" t="s">
        <v>830</v>
      </c>
      <c r="AV558" s="715" t="s">
        <v>830</v>
      </c>
      <c r="AW558" s="715" t="s">
        <v>830</v>
      </c>
      <c r="AX558" s="715" t="s">
        <v>830</v>
      </c>
      <c r="AY558" s="715" t="s">
        <v>830</v>
      </c>
      <c r="AZ558" s="715" t="s">
        <v>830</v>
      </c>
      <c r="BA558" s="715" t="s">
        <v>830</v>
      </c>
      <c r="BB558" s="1075" t="s">
        <v>830</v>
      </c>
      <c r="BC558" s="715"/>
      <c r="BD558" s="715"/>
      <c r="BE558" s="715"/>
      <c r="BF558" s="715"/>
      <c r="BG558" s="715"/>
      <c r="BH558" s="745" t="s">
        <v>830</v>
      </c>
      <c r="BI558" s="715" t="s">
        <v>830</v>
      </c>
      <c r="BJ558" s="715" t="s">
        <v>830</v>
      </c>
      <c r="BK558" s="715" t="s">
        <v>830</v>
      </c>
      <c r="BL558" s="715" t="s">
        <v>830</v>
      </c>
      <c r="BM558" s="715" t="s">
        <v>830</v>
      </c>
      <c r="BN558" s="1187" t="s">
        <v>830</v>
      </c>
      <c r="BO558" s="888"/>
      <c r="BP558" s="888"/>
      <c r="BQ558" s="888"/>
      <c r="BR558" s="888"/>
      <c r="BS558" s="1184"/>
      <c r="BT558" s="888"/>
      <c r="BU558" s="888"/>
      <c r="BV558" s="888"/>
      <c r="BW558" s="888"/>
      <c r="BX558" s="888"/>
      <c r="BY558" s="745" t="s">
        <v>830</v>
      </c>
      <c r="BZ558" s="715" t="s">
        <v>830</v>
      </c>
      <c r="CA558" s="715" t="s">
        <v>830</v>
      </c>
      <c r="CB558" s="715" t="s">
        <v>830</v>
      </c>
      <c r="CC558" s="1075" t="s">
        <v>830</v>
      </c>
      <c r="CD558" s="715"/>
      <c r="CE558" s="715"/>
      <c r="CF558" s="715"/>
      <c r="CG558" s="715"/>
      <c r="CH558" s="715"/>
      <c r="CI558" s="715"/>
      <c r="CJ558" s="715"/>
      <c r="CK558" s="745" t="s">
        <v>830</v>
      </c>
      <c r="CL558" s="715" t="s">
        <v>830</v>
      </c>
      <c r="CM558" s="715" t="s">
        <v>830</v>
      </c>
      <c r="CN558" s="715" t="s">
        <v>830</v>
      </c>
      <c r="CO558" s="1075" t="s">
        <v>830</v>
      </c>
      <c r="CP558" s="715"/>
      <c r="CQ558" s="715"/>
      <c r="CR558" s="715"/>
      <c r="CS558" s="715"/>
      <c r="CT558" s="715"/>
      <c r="CU558" s="745" t="s">
        <v>830</v>
      </c>
      <c r="CV558" s="715" t="s">
        <v>830</v>
      </c>
      <c r="CW558" s="715" t="s">
        <v>830</v>
      </c>
      <c r="CX558" s="1075" t="s">
        <v>830</v>
      </c>
      <c r="CY558" s="715"/>
      <c r="CZ558" s="715"/>
      <c r="DD558" s="989"/>
      <c r="DE558" s="888"/>
      <c r="DF558" s="888"/>
      <c r="DG558" s="888"/>
      <c r="DH558" s="888"/>
      <c r="DI558" s="888"/>
      <c r="DJ558" s="888"/>
      <c r="DK558" s="888"/>
      <c r="DL558" s="1082"/>
      <c r="DM558" s="888"/>
      <c r="DN558" s="888"/>
      <c r="DO558" s="888"/>
      <c r="DP558" s="888"/>
      <c r="DQ558" s="888"/>
      <c r="DR558" s="945"/>
      <c r="DS558" s="888"/>
      <c r="DT558" s="888"/>
      <c r="DU558" s="888"/>
      <c r="DV558" s="888"/>
      <c r="DW558" s="888"/>
      <c r="DX558" s="1082"/>
      <c r="DY558" s="888"/>
      <c r="DZ558" s="888"/>
      <c r="EA558" s="888"/>
      <c r="EB558" s="888"/>
      <c r="EC558" s="888"/>
      <c r="ED558" s="745" t="s">
        <v>830</v>
      </c>
      <c r="EE558" s="888"/>
      <c r="EF558" s="888"/>
      <c r="EG558" s="888"/>
      <c r="EH558" s="888"/>
      <c r="EI558" s="888"/>
      <c r="EJ558" s="888"/>
      <c r="EK558" s="888"/>
      <c r="EL558" s="1082"/>
      <c r="EM558" s="888"/>
      <c r="EN558" s="888"/>
      <c r="ER558" s="1263"/>
      <c r="ES558" s="745" t="s">
        <v>830</v>
      </c>
      <c r="ET558" s="715" t="s">
        <v>830</v>
      </c>
      <c r="EU558" s="715" t="s">
        <v>830</v>
      </c>
      <c r="EV558" s="715"/>
      <c r="EW558" s="1150"/>
      <c r="EX558" s="682" t="s">
        <v>425</v>
      </c>
      <c r="EY558" s="682">
        <f>EY$471/EY$14</f>
        <v>0.94765767758141839</v>
      </c>
      <c r="EZ558" s="682">
        <f t="shared" ref="EZ558:HH558" si="1517">EZ$471/EZ$14</f>
        <v>1.2528718003968007</v>
      </c>
      <c r="FA558" s="682">
        <f t="shared" si="1517"/>
        <v>1.0423731974160424</v>
      </c>
      <c r="FB558" s="682">
        <f t="shared" si="1517"/>
        <v>1.0337752406776757</v>
      </c>
      <c r="FC558" s="682">
        <f t="shared" si="1517"/>
        <v>0.77888829897138889</v>
      </c>
      <c r="FD558" s="682">
        <f t="shared" si="1517"/>
        <v>1.3123742212163363</v>
      </c>
      <c r="FE558" s="682">
        <f t="shared" si="1517"/>
        <v>0.83090843939929193</v>
      </c>
      <c r="FF558" s="682">
        <f t="shared" si="1517"/>
        <v>0.87503885577724605</v>
      </c>
      <c r="FG558" s="682">
        <f t="shared" si="1517"/>
        <v>0.99233519930407721</v>
      </c>
      <c r="FH558" s="682">
        <f t="shared" si="1517"/>
        <v>1.5992789379035486</v>
      </c>
      <c r="FI558" s="682">
        <f t="shared" si="1517"/>
        <v>0.97410000651174478</v>
      </c>
      <c r="FJ558" s="682">
        <f t="shared" si="1517"/>
        <v>1.0356960518749152</v>
      </c>
      <c r="FK558" s="682">
        <f t="shared" si="1517"/>
        <v>1.0513397317763806</v>
      </c>
      <c r="FL558" s="682">
        <f t="shared" si="1517"/>
        <v>1.0018332302643109</v>
      </c>
      <c r="FM558" s="682">
        <f t="shared" si="1517"/>
        <v>1.0573275169915599</v>
      </c>
      <c r="FN558" s="682">
        <f t="shared" si="1517"/>
        <v>1.1825339132689381</v>
      </c>
      <c r="FO558" s="715">
        <f>FO$471/FO$14</f>
        <v>0.90720541827770917</v>
      </c>
      <c r="FP558" s="715">
        <f>FP$471/FP$14</f>
        <v>0.64107576310126402</v>
      </c>
      <c r="FQ558" s="1393">
        <f t="shared" si="1517"/>
        <v>4.4173603766250507</v>
      </c>
      <c r="FR558" s="715">
        <f>FR$471/FR$14</f>
        <v>2.2314532161950522</v>
      </c>
      <c r="FS558" s="715">
        <f t="shared" si="1517"/>
        <v>1.422153367614222</v>
      </c>
      <c r="FT558" s="715">
        <f t="shared" si="1517"/>
        <v>1.8749134508321148</v>
      </c>
      <c r="FU558" s="715">
        <f t="shared" si="1517"/>
        <v>2.4715359006524085</v>
      </c>
      <c r="FV558" s="715">
        <f t="shared" si="1517"/>
        <v>0.32496328659642554</v>
      </c>
      <c r="FW558" s="715">
        <f t="shared" si="1517"/>
        <v>0.7848349808413817</v>
      </c>
      <c r="FX558" s="715">
        <f t="shared" si="1517"/>
        <v>3.1945169658658377</v>
      </c>
      <c r="FY558" s="715">
        <f t="shared" si="1517"/>
        <v>1.6066377949398452</v>
      </c>
      <c r="FZ558" s="715">
        <f t="shared" si="1517"/>
        <v>5.1205159373329341</v>
      </c>
      <c r="GA558" s="715">
        <f t="shared" si="1517"/>
        <v>1.8169896571486535</v>
      </c>
      <c r="GB558" s="715">
        <f t="shared" si="1517"/>
        <v>1.8213598519400132</v>
      </c>
      <c r="GC558" s="715">
        <f t="shared" si="1517"/>
        <v>1.4813263334743763</v>
      </c>
      <c r="GD558" s="715">
        <f t="shared" si="1517"/>
        <v>2.6790146372637937</v>
      </c>
      <c r="GE558" s="715">
        <f t="shared" si="1517"/>
        <v>2.6968461711517389</v>
      </c>
      <c r="GF558" s="715">
        <f t="shared" si="1517"/>
        <v>2.8070055134417875</v>
      </c>
      <c r="GG558" s="715">
        <f t="shared" si="1517"/>
        <v>2.109940297154786</v>
      </c>
      <c r="GH558" s="715">
        <f>GH$471/GH$14</f>
        <v>1.7262478437762516</v>
      </c>
      <c r="GI558" s="715">
        <f t="shared" si="1517"/>
        <v>3.2082447022364455</v>
      </c>
      <c r="GJ558" s="715">
        <f t="shared" si="1517"/>
        <v>1.605392757246684</v>
      </c>
      <c r="GK558" s="715">
        <f t="shared" si="1517"/>
        <v>1.0282920798780568</v>
      </c>
      <c r="GL558" s="715">
        <f t="shared" si="1517"/>
        <v>1.2120413932858467</v>
      </c>
      <c r="GM558" s="745">
        <f>GM$471/GM$14</f>
        <v>0.81427232940228444</v>
      </c>
      <c r="GN558" s="682">
        <f>GN$471/GN$14</f>
        <v>0.88278115702730642</v>
      </c>
      <c r="GO558" s="682">
        <f t="shared" si="1517"/>
        <v>0.77367160279017644</v>
      </c>
      <c r="GP558" s="682">
        <f t="shared" si="1517"/>
        <v>0.85725887765781084</v>
      </c>
      <c r="GQ558" s="682">
        <f t="shared" si="1517"/>
        <v>0.8738857713195608</v>
      </c>
      <c r="GR558" s="682">
        <f t="shared" si="1517"/>
        <v>0.79068972675290428</v>
      </c>
      <c r="GS558" s="682">
        <f t="shared" si="1517"/>
        <v>0.86612369258023125</v>
      </c>
      <c r="GT558" s="682">
        <f t="shared" si="1517"/>
        <v>0.83585894892393575</v>
      </c>
      <c r="GU558" s="682">
        <f t="shared" si="1517"/>
        <v>0.86553650933808379</v>
      </c>
      <c r="GV558" s="682">
        <f t="shared" si="1517"/>
        <v>0.29197823071966861</v>
      </c>
      <c r="GW558" s="682">
        <f t="shared" si="1517"/>
        <v>0.58249228159095467</v>
      </c>
      <c r="GX558" s="682">
        <f t="shared" si="1517"/>
        <v>0.94844093286091913</v>
      </c>
      <c r="GY558" s="682">
        <f t="shared" si="1517"/>
        <v>0.98774918649090027</v>
      </c>
      <c r="GZ558" s="682" t="e">
        <f t="shared" si="1517"/>
        <v>#DIV/0!</v>
      </c>
      <c r="HA558" s="682">
        <f t="shared" si="1517"/>
        <v>0.88889467299930514</v>
      </c>
      <c r="HB558" s="682">
        <f t="shared" si="1517"/>
        <v>0.88934481789961484</v>
      </c>
      <c r="HC558" s="682">
        <f t="shared" si="1517"/>
        <v>0.85018764375989431</v>
      </c>
      <c r="HD558" s="682">
        <f t="shared" si="1517"/>
        <v>0.90698828424692679</v>
      </c>
      <c r="HE558" s="682">
        <f t="shared" si="1517"/>
        <v>0.82832194550769711</v>
      </c>
      <c r="HF558" s="682">
        <f t="shared" si="1517"/>
        <v>0.15061259049884101</v>
      </c>
      <c r="HG558" s="682" t="e">
        <f t="shared" si="1517"/>
        <v>#DIV/0!</v>
      </c>
      <c r="HH558" s="682" t="e">
        <f t="shared" si="1517"/>
        <v>#DIV/0!</v>
      </c>
      <c r="HI558" s="715">
        <f>HI$471/HI$14</f>
        <v>0.94058631447250063</v>
      </c>
    </row>
    <row r="559" spans="1:217" s="753" customFormat="1" x14ac:dyDescent="0.25">
      <c r="C559" s="941"/>
      <c r="D559" s="900"/>
      <c r="E559" s="900"/>
      <c r="F559" s="900"/>
      <c r="G559" s="900"/>
      <c r="H559" s="900"/>
      <c r="I559" s="900"/>
      <c r="J559" s="900"/>
      <c r="K559" s="900"/>
      <c r="L559" s="900"/>
      <c r="M559" s="900"/>
      <c r="N559" s="900"/>
      <c r="O559" s="900"/>
      <c r="P559" s="900"/>
      <c r="Q559" s="900"/>
      <c r="R559" s="900"/>
      <c r="S559" s="900"/>
      <c r="T559" s="1076"/>
      <c r="U559" s="900"/>
      <c r="V559" s="900"/>
      <c r="W559" s="900"/>
      <c r="X559" s="900"/>
      <c r="Y559" s="900"/>
      <c r="Z559" s="754" t="s">
        <v>861</v>
      </c>
      <c r="AA559" s="754" t="s">
        <v>236</v>
      </c>
      <c r="AB559" s="754"/>
      <c r="AC559" s="754"/>
      <c r="AD559" s="754"/>
      <c r="AE559" s="754"/>
      <c r="AF559" s="900"/>
      <c r="AG559" s="900"/>
      <c r="AH559" s="900"/>
      <c r="AI559" s="941"/>
      <c r="AJ559" s="900"/>
      <c r="AK559" s="900"/>
      <c r="AL559" s="900"/>
      <c r="AM559" s="900"/>
      <c r="AN559" s="1076"/>
      <c r="AO559" s="754" t="s">
        <v>861</v>
      </c>
      <c r="AP559" s="754"/>
      <c r="AQ559" s="754" t="s">
        <v>236</v>
      </c>
      <c r="AR559" s="754"/>
      <c r="AS559" s="754"/>
      <c r="AT559" s="941"/>
      <c r="AU559" s="900"/>
      <c r="AV559" s="900"/>
      <c r="AW559" s="900"/>
      <c r="AX559" s="900"/>
      <c r="AY559" s="900"/>
      <c r="AZ559" s="900"/>
      <c r="BA559" s="900"/>
      <c r="BB559" s="1076"/>
      <c r="BC559" s="754" t="s">
        <v>861</v>
      </c>
      <c r="BD559" s="754"/>
      <c r="BE559" s="754" t="s">
        <v>236</v>
      </c>
      <c r="BF559" s="754"/>
      <c r="BG559" s="754"/>
      <c r="BH559" s="941"/>
      <c r="BI559" s="900"/>
      <c r="BJ559" s="900"/>
      <c r="BK559" s="900"/>
      <c r="BL559" s="900"/>
      <c r="BM559" s="900"/>
      <c r="BN559" s="1232"/>
      <c r="BO559" s="857"/>
      <c r="BP559" s="857"/>
      <c r="BQ559" s="857"/>
      <c r="BR559" s="857"/>
      <c r="BS559" s="1172"/>
      <c r="BT559" s="754" t="s">
        <v>861</v>
      </c>
      <c r="BU559" s="754"/>
      <c r="BV559" s="754" t="s">
        <v>236</v>
      </c>
      <c r="BW559" s="754"/>
      <c r="BX559" s="754"/>
      <c r="BY559" s="941"/>
      <c r="BZ559" s="900"/>
      <c r="CA559" s="900"/>
      <c r="CB559" s="900"/>
      <c r="CC559" s="1076"/>
      <c r="CD559" s="900"/>
      <c r="CE559" s="900"/>
      <c r="CF559" s="754" t="s">
        <v>861</v>
      </c>
      <c r="CG559" s="754"/>
      <c r="CH559" s="754" t="s">
        <v>236</v>
      </c>
      <c r="CI559" s="754"/>
      <c r="CJ559" s="754"/>
      <c r="CK559" s="941"/>
      <c r="CL559" s="900"/>
      <c r="CM559" s="900"/>
      <c r="CN559" s="900"/>
      <c r="CO559" s="1076"/>
      <c r="CP559" s="754" t="s">
        <v>861</v>
      </c>
      <c r="CQ559" s="754"/>
      <c r="CR559" s="754" t="s">
        <v>236</v>
      </c>
      <c r="CS559" s="754"/>
      <c r="CT559" s="754"/>
      <c r="CU559" s="941"/>
      <c r="CV559" s="900"/>
      <c r="CW559" s="900"/>
      <c r="CX559" s="1076"/>
      <c r="CY559" s="754" t="s">
        <v>861</v>
      </c>
      <c r="CZ559" s="754" t="s">
        <v>236</v>
      </c>
      <c r="DD559" s="978"/>
      <c r="DE559" s="857"/>
      <c r="DF559" s="857"/>
      <c r="DG559" s="857"/>
      <c r="DH559" s="857"/>
      <c r="DI559" s="857"/>
      <c r="DJ559" s="857"/>
      <c r="DK559" s="857"/>
      <c r="DL559" s="1119"/>
      <c r="DM559" s="754" t="s">
        <v>861</v>
      </c>
      <c r="DN559" s="754"/>
      <c r="DO559" s="754" t="s">
        <v>236</v>
      </c>
      <c r="DP559" s="754"/>
      <c r="DQ559" s="754"/>
      <c r="DR559" s="1005"/>
      <c r="DS559" s="857"/>
      <c r="DT559" s="857"/>
      <c r="DU559" s="857"/>
      <c r="DV559" s="857"/>
      <c r="DW559" s="857"/>
      <c r="DX559" s="1119"/>
      <c r="DY559" s="754" t="s">
        <v>861</v>
      </c>
      <c r="DZ559" s="754"/>
      <c r="EA559" s="754" t="s">
        <v>236</v>
      </c>
      <c r="EB559" s="754"/>
      <c r="EC559" s="754"/>
      <c r="ED559" s="941"/>
      <c r="EE559" s="857"/>
      <c r="EF559" s="857"/>
      <c r="EG559" s="857"/>
      <c r="EH559" s="857"/>
      <c r="EI559" s="857"/>
      <c r="EJ559" s="857"/>
      <c r="EK559" s="857"/>
      <c r="EL559" s="1119"/>
      <c r="EM559" s="754" t="s">
        <v>861</v>
      </c>
      <c r="EN559" s="754" t="s">
        <v>236</v>
      </c>
      <c r="ER559" s="1251"/>
      <c r="ES559" s="941"/>
      <c r="ET559" s="900"/>
      <c r="EU559" s="900"/>
      <c r="EV559" s="900"/>
      <c r="EW559" s="1131"/>
      <c r="FO559" s="754"/>
      <c r="FP559" s="754"/>
      <c r="FQ559" s="766"/>
      <c r="FR559" s="665"/>
      <c r="FS559" s="665"/>
      <c r="FT559" s="665"/>
      <c r="FU559" s="665"/>
      <c r="FV559" s="665"/>
      <c r="FW559" s="665"/>
      <c r="FX559" s="665"/>
      <c r="FY559" s="665"/>
      <c r="FZ559" s="665"/>
      <c r="GA559" s="665"/>
      <c r="GB559" s="665"/>
      <c r="GC559" s="665"/>
      <c r="GD559" s="665"/>
      <c r="GE559" s="665"/>
      <c r="GF559" s="665"/>
      <c r="GG559" s="665"/>
      <c r="GH559" s="665"/>
      <c r="GI559" s="665"/>
      <c r="GJ559" s="665"/>
      <c r="GK559" s="665"/>
      <c r="GL559" s="665"/>
      <c r="GM559" s="7"/>
      <c r="HI559" s="665"/>
    </row>
    <row r="560" spans="1:217" x14ac:dyDescent="0.25">
      <c r="A560" s="274" t="s">
        <v>820</v>
      </c>
      <c r="C560" s="835">
        <f>SUM(C525:C553)</f>
        <v>4933.11202684202</v>
      </c>
      <c r="D560" s="714">
        <f t="shared" ref="D560:CV560" si="1518">SUM(D525:D553)</f>
        <v>3478.8340614455046</v>
      </c>
      <c r="E560" s="714">
        <f t="shared" si="1518"/>
        <v>3710.5164171811903</v>
      </c>
      <c r="F560" s="714">
        <f t="shared" ref="F560:M560" si="1519">SUM(F525:F553)</f>
        <v>2292.4733623999396</v>
      </c>
      <c r="G560" s="714">
        <f t="shared" si="1519"/>
        <v>554.74412015182702</v>
      </c>
      <c r="H560" s="714">
        <f t="shared" si="1519"/>
        <v>2689.3970118281632</v>
      </c>
      <c r="I560" s="714">
        <f t="shared" si="1519"/>
        <v>5926.4757487212592</v>
      </c>
      <c r="J560" s="714">
        <f t="shared" si="1519"/>
        <v>3404.4587751875097</v>
      </c>
      <c r="K560" s="714">
        <f t="shared" si="1519"/>
        <v>6508.0392782131639</v>
      </c>
      <c r="L560" s="714">
        <f t="shared" si="1519"/>
        <v>4622.2195172056645</v>
      </c>
      <c r="M560" s="714">
        <f t="shared" si="1519"/>
        <v>2517.4701831540997</v>
      </c>
      <c r="N560" s="714">
        <f t="shared" si="1518"/>
        <v>2803.677558268379</v>
      </c>
      <c r="O560" s="714">
        <f t="shared" si="1518"/>
        <v>3545.658502995248</v>
      </c>
      <c r="P560" s="714">
        <f t="shared" si="1518"/>
        <v>1576.8908507280123</v>
      </c>
      <c r="Q560" s="714">
        <f t="shared" si="1518"/>
        <v>3784.0535202741171</v>
      </c>
      <c r="R560" s="714">
        <f t="shared" si="1518"/>
        <v>2100.5150235678816</v>
      </c>
      <c r="S560" s="714">
        <f t="shared" si="1518"/>
        <v>2558.2302200786148</v>
      </c>
      <c r="T560" s="1074">
        <f t="shared" si="1518"/>
        <v>2026.8111196449947</v>
      </c>
      <c r="U560" s="714">
        <f t="shared" ref="U560:W560" si="1520">SUM(U525:U553)</f>
        <v>16658.968061235708</v>
      </c>
      <c r="V560" s="714">
        <f t="shared" si="1520"/>
        <v>16191.794439774589</v>
      </c>
      <c r="W560" s="714">
        <f t="shared" si="1520"/>
        <v>7533.2709647932252</v>
      </c>
      <c r="X560" s="714">
        <f t="shared" ref="X560:Y560" si="1521">SUM(X525:X553)</f>
        <v>964.8647448006551</v>
      </c>
      <c r="Y560" s="714">
        <f t="shared" si="1521"/>
        <v>1156.8415817195796</v>
      </c>
      <c r="Z560" s="714">
        <f>AVERAGE(C560:T560)</f>
        <v>3279.6431832159774</v>
      </c>
      <c r="AA560" s="857">
        <f>STDEVA(C560:T560)</f>
        <v>1504.2291410870273</v>
      </c>
      <c r="AF560" s="714"/>
      <c r="AG560" s="714"/>
      <c r="AH560" s="714"/>
      <c r="AI560" s="835">
        <f t="shared" si="1518"/>
        <v>804.96991129794264</v>
      </c>
      <c r="AJ560" s="714">
        <f t="shared" si="1518"/>
        <v>2853.9057728596304</v>
      </c>
      <c r="AK560" s="714">
        <f t="shared" si="1518"/>
        <v>588.62396909351628</v>
      </c>
      <c r="AL560" s="714">
        <f t="shared" si="1518"/>
        <v>802.3774140016468</v>
      </c>
      <c r="AM560" s="714">
        <f t="shared" si="1518"/>
        <v>4064.833248100811</v>
      </c>
      <c r="AN560" s="1074">
        <f t="shared" si="1518"/>
        <v>732.0402230805289</v>
      </c>
      <c r="AO560" s="714">
        <f>AVERAGE(AI560:AN560)</f>
        <v>1641.1250897390125</v>
      </c>
      <c r="AP560" s="714"/>
      <c r="AQ560" s="857">
        <f>STDEVA(AI560:AN560)</f>
        <v>1461.6460085804774</v>
      </c>
      <c r="AR560" s="857"/>
      <c r="AS560" s="857"/>
      <c r="AT560" s="835">
        <f t="shared" si="1518"/>
        <v>4280.0306667952964</v>
      </c>
      <c r="AU560" s="714">
        <f t="shared" si="1518"/>
        <v>4988.3171487917043</v>
      </c>
      <c r="AV560" s="714">
        <f t="shared" si="1518"/>
        <v>3617.753662532255</v>
      </c>
      <c r="AW560" s="714">
        <f t="shared" si="1518"/>
        <v>2658.053158518961</v>
      </c>
      <c r="AX560" s="714">
        <f t="shared" si="1518"/>
        <v>3161.141170667725</v>
      </c>
      <c r="AY560" s="714">
        <f t="shared" si="1518"/>
        <v>4029.6824850824128</v>
      </c>
      <c r="AZ560" s="714">
        <f t="shared" si="1518"/>
        <v>2870.7979312892007</v>
      </c>
      <c r="BA560" s="714">
        <f t="shared" si="1518"/>
        <v>3442.1105038652672</v>
      </c>
      <c r="BB560" s="1074">
        <f t="shared" si="1518"/>
        <v>2187.3594669778363</v>
      </c>
      <c r="BC560" s="714">
        <f>AVERAGE(AT560:BB560)</f>
        <v>3470.5829105022954</v>
      </c>
      <c r="BD560" s="714"/>
      <c r="BE560" s="857">
        <f>STDEVA(AT560:BB560)</f>
        <v>870.0681256547183</v>
      </c>
      <c r="BF560" s="857"/>
      <c r="BG560" s="857"/>
      <c r="BH560" s="835">
        <f t="shared" si="1518"/>
        <v>2519.7456267997404</v>
      </c>
      <c r="BI560" s="714">
        <f t="shared" si="1518"/>
        <v>2635.0142431939407</v>
      </c>
      <c r="BJ560" s="714">
        <f t="shared" si="1518"/>
        <v>2906.5146995930154</v>
      </c>
      <c r="BK560" s="714">
        <f t="shared" si="1518"/>
        <v>3309.7672662113168</v>
      </c>
      <c r="BL560" s="714">
        <f t="shared" si="1518"/>
        <v>4504.8778471407059</v>
      </c>
      <c r="BM560" s="714">
        <f>SUM(BM525:BM553)</f>
        <v>3054.0867720343736</v>
      </c>
      <c r="BN560" s="1231">
        <f>SUM(BN525:BN553)</f>
        <v>3969.4384240774275</v>
      </c>
      <c r="BO560" s="857">
        <f t="shared" ref="BO560:BS560" si="1522">SUM(BO525:BO553)</f>
        <v>868.60062114294897</v>
      </c>
      <c r="BP560" s="857">
        <f t="shared" si="1522"/>
        <v>2751.8091270348518</v>
      </c>
      <c r="BQ560" s="857">
        <f t="shared" si="1522"/>
        <v>3653.3611004063423</v>
      </c>
      <c r="BR560" s="857">
        <f t="shared" si="1522"/>
        <v>1037.896380029601</v>
      </c>
      <c r="BS560" s="1172">
        <f t="shared" si="1522"/>
        <v>1539.4292118909855</v>
      </c>
      <c r="BT560" s="714">
        <f>AVERAGE(BH560:BS560)</f>
        <v>2729.2117766296042</v>
      </c>
      <c r="BU560" s="714"/>
      <c r="BV560" s="857">
        <f>STDEVA(BH560:BS560)</f>
        <v>1120.4906776937244</v>
      </c>
      <c r="BW560" s="857"/>
      <c r="BX560" s="857"/>
      <c r="BY560" s="835">
        <f t="shared" si="1518"/>
        <v>2507.6992371987612</v>
      </c>
      <c r="BZ560" s="714">
        <f t="shared" si="1518"/>
        <v>2390.9368688845448</v>
      </c>
      <c r="CA560" s="714">
        <f t="shared" si="1518"/>
        <v>2724.1961502876929</v>
      </c>
      <c r="CB560" s="714">
        <f t="shared" si="1518"/>
        <v>1095.0627267003488</v>
      </c>
      <c r="CC560" s="1074">
        <f t="shared" si="1518"/>
        <v>1827.7612446847902</v>
      </c>
      <c r="CD560" s="714"/>
      <c r="CE560" s="714"/>
      <c r="CF560" s="714">
        <f>AVERAGE(BY560:CC560)</f>
        <v>2109.1312455512279</v>
      </c>
      <c r="CG560" s="714"/>
      <c r="CH560" s="857">
        <f>STDEVA(BY560:CC560)</f>
        <v>656.52108280288655</v>
      </c>
      <c r="CI560" s="857"/>
      <c r="CJ560" s="857"/>
      <c r="CK560" s="835">
        <f t="shared" si="1518"/>
        <v>2044.895548307527</v>
      </c>
      <c r="CL560" s="714">
        <f>SUM(CL525:CL553)</f>
        <v>8694.696982219928</v>
      </c>
      <c r="CM560" s="714">
        <f t="shared" si="1518"/>
        <v>4427.0851231618417</v>
      </c>
      <c r="CN560" s="714">
        <f t="shared" si="1518"/>
        <v>2677.9323815378648</v>
      </c>
      <c r="CO560" s="1074">
        <f t="shared" si="1518"/>
        <v>1316.1609426932052</v>
      </c>
      <c r="CP560" s="714">
        <f>AVERAGE(CK560:CO560)</f>
        <v>3832.154195584073</v>
      </c>
      <c r="CQ560" s="714"/>
      <c r="CR560" s="857">
        <f>STDEVA(CK560:CO560)</f>
        <v>2951.9065312662851</v>
      </c>
      <c r="CS560" s="857"/>
      <c r="CT560" s="857"/>
      <c r="CU560" s="835">
        <f t="shared" si="1518"/>
        <v>7144.5237338514944</v>
      </c>
      <c r="CV560" s="714">
        <f t="shared" si="1518"/>
        <v>6323.8751025011816</v>
      </c>
      <c r="CW560" s="714">
        <f>SUM(CW525:CW553)</f>
        <v>5415.0429229436959</v>
      </c>
      <c r="CX560" s="1074">
        <f>SUM(CX525:CX553)</f>
        <v>2432.1799338270666</v>
      </c>
      <c r="CY560" s="714">
        <f>AVERAGE(CU560:CX560)</f>
        <v>5328.9054232808594</v>
      </c>
      <c r="CZ560" s="857">
        <f>STDEVA(CU560:CX560)</f>
        <v>2056.280845146292</v>
      </c>
      <c r="DD560" s="978"/>
      <c r="DE560" s="857">
        <f t="shared" ref="DE560:DL560" si="1523">SUM(DE525:DE553)</f>
        <v>2675.2675391119742</v>
      </c>
      <c r="DF560" s="857">
        <f t="shared" si="1523"/>
        <v>562.229432863135</v>
      </c>
      <c r="DG560" s="857">
        <f t="shared" si="1523"/>
        <v>501.59119561958954</v>
      </c>
      <c r="DH560" s="857">
        <f t="shared" si="1523"/>
        <v>1115.2070748686313</v>
      </c>
      <c r="DI560" s="857">
        <f t="shared" si="1523"/>
        <v>546.04519813306956</v>
      </c>
      <c r="DJ560" s="857">
        <f t="shared" si="1523"/>
        <v>2377.1819753707323</v>
      </c>
      <c r="DK560" s="857">
        <f t="shared" si="1523"/>
        <v>1285.2493612957046</v>
      </c>
      <c r="DL560" s="1119">
        <f t="shared" si="1523"/>
        <v>3365.5073548466221</v>
      </c>
      <c r="DM560" s="714">
        <f>AVERAGE(DE560:DL560)</f>
        <v>1553.5348915136824</v>
      </c>
      <c r="DN560" s="714"/>
      <c r="DO560" s="857">
        <f>STDEVA(DE560:DL560)</f>
        <v>1107.6576826690216</v>
      </c>
      <c r="DP560" s="857"/>
      <c r="DQ560" s="857"/>
      <c r="DR560" s="1005">
        <f t="shared" ref="DR560:DX560" si="1524">SUM(DR525:DR553)</f>
        <v>9448.4811387328718</v>
      </c>
      <c r="DS560" s="857">
        <f t="shared" si="1524"/>
        <v>2705.3280428649218</v>
      </c>
      <c r="DT560" s="857">
        <f t="shared" si="1524"/>
        <v>11151.34358838019</v>
      </c>
      <c r="DU560" s="857">
        <f t="shared" si="1524"/>
        <v>5917.0922994978027</v>
      </c>
      <c r="DV560" s="857">
        <f t="shared" si="1524"/>
        <v>6774.6713294313031</v>
      </c>
      <c r="DW560" s="857">
        <f t="shared" si="1524"/>
        <v>636.42841075721367</v>
      </c>
      <c r="DX560" s="1119">
        <f t="shared" si="1524"/>
        <v>1125.5233289540943</v>
      </c>
      <c r="DY560" s="714">
        <f>AVERAGE(DR560:DX560)</f>
        <v>5394.124019802628</v>
      </c>
      <c r="DZ560" s="714"/>
      <c r="EA560" s="857">
        <f>STDEVA(DR560:DX560)</f>
        <v>4079.4002556781561</v>
      </c>
      <c r="EB560" s="857"/>
      <c r="EC560" s="857"/>
      <c r="ED560" s="835">
        <f t="shared" ref="ED560:EL560" si="1525">SUM(ED525:ED553)</f>
        <v>2016.7829169338609</v>
      </c>
      <c r="EE560" s="857">
        <f t="shared" si="1525"/>
        <v>3542.3686667485713</v>
      </c>
      <c r="EF560" s="857">
        <f t="shared" si="1525"/>
        <v>2446.0044204610008</v>
      </c>
      <c r="EG560" s="857">
        <f t="shared" si="1525"/>
        <v>2448.9994329429774</v>
      </c>
      <c r="EH560" s="857">
        <f t="shared" si="1525"/>
        <v>4729.0093139870769</v>
      </c>
      <c r="EI560" s="857">
        <f t="shared" si="1525"/>
        <v>1163.4632532092762</v>
      </c>
      <c r="EJ560" s="857">
        <f t="shared" si="1525"/>
        <v>667.40812455292814</v>
      </c>
      <c r="EK560" s="857">
        <f t="shared" si="1525"/>
        <v>3612.1533324351894</v>
      </c>
      <c r="EL560" s="1119">
        <f t="shared" si="1525"/>
        <v>3844.3139861406448</v>
      </c>
      <c r="EM560" s="714">
        <f>AVERAGE(ED560:EL560)</f>
        <v>2718.9448274901692</v>
      </c>
      <c r="EN560" s="857">
        <f>STDEVA(ED560:EL560)</f>
        <v>1325.3012552515881</v>
      </c>
      <c r="ES560" s="835">
        <f>SUM(ES525:ES553)</f>
        <v>793.27876702773062</v>
      </c>
      <c r="ET560" s="714">
        <f>SUM(ET525:ET553)</f>
        <v>937.88396310358962</v>
      </c>
      <c r="EU560" s="714">
        <f>SUM(EU525:EU553)</f>
        <v>161.85908492475494</v>
      </c>
      <c r="EV560" s="714"/>
      <c r="EX560" s="274" t="s">
        <v>820</v>
      </c>
      <c r="EY560" s="681">
        <f t="shared" ref="EY560:HH560" si="1526">SUM(EY525:EY553)</f>
        <v>96.191135917077148</v>
      </c>
      <c r="EZ560" s="681">
        <f t="shared" si="1526"/>
        <v>161.49439219706287</v>
      </c>
      <c r="FA560" s="681">
        <f t="shared" si="1526"/>
        <v>112.19193328868585</v>
      </c>
      <c r="FB560" s="681">
        <f t="shared" si="1526"/>
        <v>128.73929485108499</v>
      </c>
      <c r="FC560" s="681">
        <f t="shared" si="1526"/>
        <v>71.79700236176339</v>
      </c>
      <c r="FD560" s="681">
        <f t="shared" si="1526"/>
        <v>231.2499454011477</v>
      </c>
      <c r="FE560" s="681">
        <f t="shared" si="1526"/>
        <v>19.225540211353067</v>
      </c>
      <c r="FF560" s="681">
        <f t="shared" si="1526"/>
        <v>287.05115977342757</v>
      </c>
      <c r="FG560" s="681">
        <f t="shared" si="1526"/>
        <v>256.83864092536584</v>
      </c>
      <c r="FH560" s="681">
        <f t="shared" si="1526"/>
        <v>280.77564659129115</v>
      </c>
      <c r="FI560" s="681">
        <f t="shared" si="1526"/>
        <v>127.34307252553208</v>
      </c>
      <c r="FJ560" s="681">
        <f t="shared" si="1526"/>
        <v>165.62618817057361</v>
      </c>
      <c r="FK560" s="681">
        <f t="shared" si="1526"/>
        <v>162.43360661153736</v>
      </c>
      <c r="FL560" s="681">
        <f t="shared" si="1526"/>
        <v>94.750112998498892</v>
      </c>
      <c r="FM560" s="681">
        <f t="shared" si="1526"/>
        <v>147.593445055693</v>
      </c>
      <c r="FN560" s="681">
        <f t="shared" si="1526"/>
        <v>171.88569192455537</v>
      </c>
      <c r="FO560" s="665">
        <f t="shared" si="1526"/>
        <v>180.77370722983579</v>
      </c>
      <c r="FP560" s="665">
        <f t="shared" ref="FP560:GL560" si="1527">SUM(FP525:FP553)</f>
        <v>7.57386977443677E-2</v>
      </c>
      <c r="FQ560" s="1394">
        <f t="shared" si="1527"/>
        <v>58.166803336764957</v>
      </c>
      <c r="FR560" s="665">
        <f t="shared" si="1527"/>
        <v>12.455979604494081</v>
      </c>
      <c r="FS560" s="665">
        <f t="shared" si="1527"/>
        <v>19.628512252601375</v>
      </c>
      <c r="FT560" s="665">
        <f t="shared" si="1527"/>
        <v>21.2542419239089</v>
      </c>
      <c r="FU560" s="665">
        <f t="shared" si="1527"/>
        <v>25.601445794475485</v>
      </c>
      <c r="FV560" s="665">
        <f t="shared" ref="FV560" si="1528">SUM(FV525:FV553)</f>
        <v>6.344421996696531E-2</v>
      </c>
      <c r="FW560" s="665">
        <f t="shared" si="1527"/>
        <v>5.5278280581604289</v>
      </c>
      <c r="FX560" s="665">
        <f t="shared" si="1527"/>
        <v>124.46037450231978</v>
      </c>
      <c r="FY560" s="665">
        <f t="shared" si="1527"/>
        <v>8.6861928748516082</v>
      </c>
      <c r="FZ560" s="665">
        <f t="shared" si="1527"/>
        <v>45.014331370220148</v>
      </c>
      <c r="GA560" s="665">
        <f t="shared" si="1527"/>
        <v>7.29674290894304</v>
      </c>
      <c r="GB560" s="665">
        <f t="shared" si="1527"/>
        <v>23.624634343429435</v>
      </c>
      <c r="GC560" s="665">
        <f t="shared" si="1527"/>
        <v>281.61873884505331</v>
      </c>
      <c r="GD560" s="665">
        <f t="shared" si="1527"/>
        <v>226.43646304792344</v>
      </c>
      <c r="GE560" s="665">
        <f t="shared" si="1527"/>
        <v>82.156567709316647</v>
      </c>
      <c r="GF560" s="665">
        <f t="shared" si="1527"/>
        <v>36.63827434100817</v>
      </c>
      <c r="GG560" s="665">
        <f t="shared" si="1527"/>
        <v>70.838787878391003</v>
      </c>
      <c r="GH560" s="665">
        <f t="shared" si="1527"/>
        <v>46.317388595978798</v>
      </c>
      <c r="GI560" s="665">
        <f t="shared" si="1527"/>
        <v>54.887430555265979</v>
      </c>
      <c r="GJ560" s="665">
        <f t="shared" si="1527"/>
        <v>5.3243634115433842</v>
      </c>
      <c r="GK560" s="665">
        <f t="shared" si="1527"/>
        <v>4.2479973704337199</v>
      </c>
      <c r="GL560" s="665">
        <f t="shared" si="1527"/>
        <v>5.5914144794431522</v>
      </c>
      <c r="GM560" s="958">
        <f t="shared" si="1526"/>
        <v>6.1530990507398418</v>
      </c>
      <c r="GN560" s="681">
        <f t="shared" si="1526"/>
        <v>14.134109929279886</v>
      </c>
      <c r="GO560" s="681">
        <f t="shared" si="1526"/>
        <v>6.7170252262042967</v>
      </c>
      <c r="GP560" s="681">
        <f t="shared" si="1526"/>
        <v>13.622492930748034</v>
      </c>
      <c r="GQ560" s="681">
        <f t="shared" si="1526"/>
        <v>17.725021431001782</v>
      </c>
      <c r="GR560" s="681">
        <f t="shared" si="1526"/>
        <v>10.327929826215973</v>
      </c>
      <c r="GS560" s="681">
        <f t="shared" si="1526"/>
        <v>26.790938849762554</v>
      </c>
      <c r="GT560" s="681">
        <f t="shared" si="1526"/>
        <v>11.317899495907616</v>
      </c>
      <c r="GU560" s="681">
        <f t="shared" si="1526"/>
        <v>17.361373363892366</v>
      </c>
      <c r="GV560" s="681">
        <f t="shared" si="1526"/>
        <v>16.805262803207945</v>
      </c>
      <c r="GW560" s="681">
        <f t="shared" si="1526"/>
        <v>8.7342075926922149</v>
      </c>
      <c r="GX560" s="681">
        <f t="shared" si="1526"/>
        <v>10.115222618334739</v>
      </c>
      <c r="GY560" s="681">
        <f t="shared" si="1526"/>
        <v>18.614761056893453</v>
      </c>
      <c r="GZ560" s="681" t="e">
        <f t="shared" si="1526"/>
        <v>#DIV/0!</v>
      </c>
      <c r="HA560" s="681">
        <f t="shared" si="1526"/>
        <v>14.156540259772074</v>
      </c>
      <c r="HB560" s="681">
        <f t="shared" si="1526"/>
        <v>8.1782545553419883</v>
      </c>
      <c r="HC560" s="681">
        <f t="shared" si="1526"/>
        <v>20.048378682398805</v>
      </c>
      <c r="HD560" s="681">
        <f t="shared" si="1526"/>
        <v>13.951467512123354</v>
      </c>
      <c r="HE560" s="681">
        <f t="shared" si="1526"/>
        <v>5.5723619495137893</v>
      </c>
      <c r="HF560" s="681">
        <f t="shared" si="1526"/>
        <v>3.4520666534485542</v>
      </c>
      <c r="HG560" s="681" t="e">
        <f t="shared" si="1526"/>
        <v>#DIV/0!</v>
      </c>
      <c r="HH560" s="681" t="e">
        <f t="shared" si="1526"/>
        <v>#DIV/0!</v>
      </c>
      <c r="HI560" s="665">
        <f>SUM(HI525:HI553)</f>
        <v>13.538036876049507</v>
      </c>
    </row>
    <row r="561" spans="1:217" x14ac:dyDescent="0.25">
      <c r="A561" s="274" t="s">
        <v>422</v>
      </c>
      <c r="C561" s="835">
        <f>SUM(C546:C553)</f>
        <v>1696.4695055830716</v>
      </c>
      <c r="D561" s="714">
        <f t="shared" ref="D561:CV561" si="1529">SUM(D546:D553)</f>
        <v>2119.8880509660389</v>
      </c>
      <c r="E561" s="714">
        <f t="shared" si="1529"/>
        <v>1084.6322882117963</v>
      </c>
      <c r="F561" s="714">
        <f t="shared" ref="F561:M561" si="1530">SUM(F546:F553)</f>
        <v>968.83779406827921</v>
      </c>
      <c r="G561" s="714">
        <f t="shared" si="1530"/>
        <v>305.11177074203999</v>
      </c>
      <c r="H561" s="714">
        <f t="shared" si="1530"/>
        <v>1286.8434364617028</v>
      </c>
      <c r="I561" s="714">
        <f t="shared" si="1530"/>
        <v>2946.276088704964</v>
      </c>
      <c r="J561" s="714">
        <f t="shared" si="1530"/>
        <v>1568.2606078348424</v>
      </c>
      <c r="K561" s="714">
        <f t="shared" si="1530"/>
        <v>2780.116924669976</v>
      </c>
      <c r="L561" s="714">
        <f t="shared" si="1530"/>
        <v>1790.252826469391</v>
      </c>
      <c r="M561" s="714">
        <f t="shared" si="1530"/>
        <v>1208.0760314864808</v>
      </c>
      <c r="N561" s="714">
        <f t="shared" si="1529"/>
        <v>1068.6678720947291</v>
      </c>
      <c r="O561" s="714">
        <f t="shared" si="1529"/>
        <v>1220.3877372614718</v>
      </c>
      <c r="P561" s="714">
        <f t="shared" si="1529"/>
        <v>819.04927209202594</v>
      </c>
      <c r="Q561" s="714">
        <f t="shared" si="1529"/>
        <v>1321.1371673310109</v>
      </c>
      <c r="R561" s="714">
        <f t="shared" si="1529"/>
        <v>1063.0327076512515</v>
      </c>
      <c r="S561" s="714">
        <f t="shared" si="1529"/>
        <v>1332.6700431608213</v>
      </c>
      <c r="T561" s="1074">
        <f t="shared" si="1529"/>
        <v>1010.9947037717196</v>
      </c>
      <c r="U561" s="714">
        <f t="shared" ref="U561:W561" si="1531">SUM(U546:U553)</f>
        <v>6516.8929740523035</v>
      </c>
      <c r="V561" s="714">
        <f t="shared" si="1531"/>
        <v>5757.2750701266204</v>
      </c>
      <c r="W561" s="714">
        <f t="shared" si="1531"/>
        <v>2685.6251943772554</v>
      </c>
      <c r="X561" s="714">
        <f t="shared" ref="X561:Y561" si="1532">SUM(X546:X553)</f>
        <v>0</v>
      </c>
      <c r="Y561" s="714">
        <f t="shared" si="1532"/>
        <v>0</v>
      </c>
      <c r="AF561" s="714"/>
      <c r="AG561" s="714"/>
      <c r="AH561" s="714"/>
      <c r="AI561" s="835">
        <f t="shared" si="1529"/>
        <v>751.60866305086654</v>
      </c>
      <c r="AJ561" s="714">
        <f t="shared" si="1529"/>
        <v>2252.0259064839502</v>
      </c>
      <c r="AK561" s="714">
        <f t="shared" si="1529"/>
        <v>550.67499377779131</v>
      </c>
      <c r="AL561" s="714">
        <f t="shared" si="1529"/>
        <v>708.73635290791651</v>
      </c>
      <c r="AM561" s="714">
        <f t="shared" si="1529"/>
        <v>3206.3377043772289</v>
      </c>
      <c r="AN561" s="1074">
        <f t="shared" si="1529"/>
        <v>660.37899527330319</v>
      </c>
      <c r="AO561" s="714"/>
      <c r="AP561" s="714"/>
      <c r="AQ561" s="714"/>
      <c r="AR561" s="714"/>
      <c r="AS561" s="714"/>
      <c r="AT561" s="835">
        <f t="shared" si="1529"/>
        <v>705.78812019181373</v>
      </c>
      <c r="AU561" s="714">
        <f t="shared" si="1529"/>
        <v>703.0379682720004</v>
      </c>
      <c r="AV561" s="714">
        <f t="shared" si="1529"/>
        <v>1476.6537297575724</v>
      </c>
      <c r="AW561" s="714">
        <f t="shared" si="1529"/>
        <v>791.08101718488069</v>
      </c>
      <c r="AX561" s="714">
        <f t="shared" si="1529"/>
        <v>855.4394110176396</v>
      </c>
      <c r="AY561" s="714">
        <f t="shared" si="1529"/>
        <v>1576.245061016439</v>
      </c>
      <c r="AZ561" s="714">
        <f t="shared" si="1529"/>
        <v>1007.1342384211631</v>
      </c>
      <c r="BA561" s="714">
        <f t="shared" si="1529"/>
        <v>767.00731519465592</v>
      </c>
      <c r="BB561" s="1074">
        <f t="shared" si="1529"/>
        <v>516.26492446023485</v>
      </c>
      <c r="BC561" s="714"/>
      <c r="BD561" s="714"/>
      <c r="BE561" s="714"/>
      <c r="BF561" s="714"/>
      <c r="BG561" s="714"/>
      <c r="BH561" s="835">
        <f t="shared" si="1529"/>
        <v>730.97598836325244</v>
      </c>
      <c r="BI561" s="714">
        <f t="shared" si="1529"/>
        <v>646.63077712078928</v>
      </c>
      <c r="BJ561" s="714">
        <f t="shared" si="1529"/>
        <v>786.76765118752189</v>
      </c>
      <c r="BK561" s="714">
        <f t="shared" si="1529"/>
        <v>935.3234139405796</v>
      </c>
      <c r="BL561" s="714">
        <f t="shared" si="1529"/>
        <v>958.62055090522563</v>
      </c>
      <c r="BM561" s="714">
        <f>SUM(BM546:BM553)</f>
        <v>600.41802772227618</v>
      </c>
      <c r="BN561" s="1231">
        <f>SUM(BN546:BN553)</f>
        <v>751.22226159624017</v>
      </c>
      <c r="BO561" s="857">
        <f t="shared" ref="BO561:BS561" si="1533">SUM(BO546:BO553)</f>
        <v>210.40982006986528</v>
      </c>
      <c r="BP561" s="857">
        <f t="shared" si="1533"/>
        <v>560.12196562711335</v>
      </c>
      <c r="BQ561" s="857">
        <f t="shared" si="1533"/>
        <v>307.27108426370336</v>
      </c>
      <c r="BR561" s="857">
        <f t="shared" si="1533"/>
        <v>121.96702393252784</v>
      </c>
      <c r="BS561" s="1172">
        <f t="shared" si="1533"/>
        <v>107.0755957974954</v>
      </c>
      <c r="BT561" s="857"/>
      <c r="BU561" s="857"/>
      <c r="BV561" s="857"/>
      <c r="BW561" s="857"/>
      <c r="BX561" s="857"/>
      <c r="BY561" s="835">
        <f t="shared" si="1529"/>
        <v>855.99717999252732</v>
      </c>
      <c r="BZ561" s="714">
        <f t="shared" si="1529"/>
        <v>853.61166616312801</v>
      </c>
      <c r="CA561" s="714">
        <f t="shared" si="1529"/>
        <v>873.61623337874971</v>
      </c>
      <c r="CB561" s="714">
        <f t="shared" si="1529"/>
        <v>363.97820042625989</v>
      </c>
      <c r="CC561" s="1074">
        <f t="shared" si="1529"/>
        <v>749.78686379430883</v>
      </c>
      <c r="CD561" s="714"/>
      <c r="CE561" s="714"/>
      <c r="CF561" s="714"/>
      <c r="CG561" s="714"/>
      <c r="CH561" s="714"/>
      <c r="CI561" s="714"/>
      <c r="CJ561" s="714"/>
      <c r="CK561" s="835">
        <f t="shared" si="1529"/>
        <v>508.04798596982158</v>
      </c>
      <c r="CL561" s="714">
        <f>SUM(CL546:CL553)</f>
        <v>4950.2792558441206</v>
      </c>
      <c r="CM561" s="714">
        <f t="shared" si="1529"/>
        <v>725.80341788354929</v>
      </c>
      <c r="CN561" s="714">
        <f t="shared" si="1529"/>
        <v>865.18534239467556</v>
      </c>
      <c r="CO561" s="1074">
        <f t="shared" si="1529"/>
        <v>307.46704138749965</v>
      </c>
      <c r="CP561" s="714"/>
      <c r="CQ561" s="714"/>
      <c r="CR561" s="714"/>
      <c r="CS561" s="714"/>
      <c r="CT561" s="714"/>
      <c r="CU561" s="835">
        <f t="shared" si="1529"/>
        <v>5937.2053593051305</v>
      </c>
      <c r="CV561" s="714">
        <f t="shared" si="1529"/>
        <v>5593.20033869899</v>
      </c>
      <c r="CW561" s="714">
        <f>SUM(CW546:CW553)</f>
        <v>4822.7106333743386</v>
      </c>
      <c r="CX561" s="1074">
        <f>SUM(CX546:CX553)</f>
        <v>2313.0204460214527</v>
      </c>
      <c r="CY561" s="714"/>
      <c r="DD561" s="978"/>
      <c r="DE561" s="857">
        <f t="shared" ref="DE561:DL561" si="1534">SUM(DE546:DE553)</f>
        <v>1421.8153398065488</v>
      </c>
      <c r="DF561" s="857">
        <f t="shared" si="1534"/>
        <v>247.42563532437322</v>
      </c>
      <c r="DG561" s="857">
        <f t="shared" si="1534"/>
        <v>220.3258665494869</v>
      </c>
      <c r="DH561" s="857">
        <f t="shared" si="1534"/>
        <v>407.93102051648901</v>
      </c>
      <c r="DI561" s="857">
        <f t="shared" si="1534"/>
        <v>224.55244369491086</v>
      </c>
      <c r="DJ561" s="857">
        <f t="shared" si="1534"/>
        <v>1135.1791605831127</v>
      </c>
      <c r="DK561" s="857">
        <f t="shared" si="1534"/>
        <v>643.27709824468059</v>
      </c>
      <c r="DL561" s="1119">
        <f t="shared" si="1534"/>
        <v>1107.8622465062697</v>
      </c>
      <c r="DM561" s="857"/>
      <c r="DN561" s="857"/>
      <c r="DO561" s="857"/>
      <c r="DP561" s="857"/>
      <c r="DQ561" s="857"/>
      <c r="DR561" s="1005">
        <f t="shared" ref="DR561:DX561" si="1535">SUM(DR546:DR553)</f>
        <v>1863.5882000847914</v>
      </c>
      <c r="DS561" s="857">
        <f t="shared" si="1535"/>
        <v>438.68463856034771</v>
      </c>
      <c r="DT561" s="857">
        <f t="shared" si="1535"/>
        <v>1074.9566865728516</v>
      </c>
      <c r="DU561" s="857">
        <f t="shared" si="1535"/>
        <v>1889.3434560539793</v>
      </c>
      <c r="DV561" s="857">
        <f t="shared" si="1535"/>
        <v>1891.1432782111785</v>
      </c>
      <c r="DW561" s="857">
        <f t="shared" si="1535"/>
        <v>137.39864256760919</v>
      </c>
      <c r="DX561" s="1119">
        <f t="shared" si="1535"/>
        <v>225.20821193215107</v>
      </c>
      <c r="DY561" s="857"/>
      <c r="DZ561" s="857"/>
      <c r="EA561" s="857"/>
      <c r="EB561" s="857"/>
      <c r="EC561" s="857"/>
      <c r="ED561" s="835">
        <f t="shared" ref="ED561:EL561" si="1536">SUM(ED546:ED553)</f>
        <v>529.2026172695397</v>
      </c>
      <c r="EE561" s="857">
        <f t="shared" si="1536"/>
        <v>763.29774848361046</v>
      </c>
      <c r="EF561" s="857">
        <f t="shared" si="1536"/>
        <v>485.56481955219022</v>
      </c>
      <c r="EG561" s="857">
        <f t="shared" si="1536"/>
        <v>926.25687273187577</v>
      </c>
      <c r="EH561" s="857">
        <f t="shared" si="1536"/>
        <v>1057.7225398141811</v>
      </c>
      <c r="EI561" s="857">
        <f t="shared" si="1536"/>
        <v>311.9265267926512</v>
      </c>
      <c r="EJ561" s="857">
        <f t="shared" si="1536"/>
        <v>203.60989942835178</v>
      </c>
      <c r="EK561" s="857">
        <f t="shared" si="1536"/>
        <v>1404.3286972471417</v>
      </c>
      <c r="EL561" s="1119">
        <f t="shared" si="1536"/>
        <v>1413.8496904412868</v>
      </c>
      <c r="EM561" s="857"/>
      <c r="EN561" s="857"/>
      <c r="ES561" s="835">
        <f>SUM(ES546:ES553)</f>
        <v>313.23922830391211</v>
      </c>
      <c r="ET561" s="714">
        <f>SUM(ET546:ET553)</f>
        <v>848.9371430168685</v>
      </c>
      <c r="EU561" s="714">
        <f>SUM(EU546:EU553)</f>
        <v>138.04067762452067</v>
      </c>
      <c r="EV561" s="714"/>
      <c r="EX561" s="274" t="s">
        <v>422</v>
      </c>
      <c r="EY561" s="681">
        <f t="shared" ref="EY561:HH561" si="1537">SUM(EY546:EY553)</f>
        <v>88.415664445086676</v>
      </c>
      <c r="EZ561" s="681">
        <f t="shared" si="1537"/>
        <v>150.49829218490302</v>
      </c>
      <c r="FA561" s="681">
        <f t="shared" si="1537"/>
        <v>105.51106049246205</v>
      </c>
      <c r="FB561" s="681">
        <f t="shared" si="1537"/>
        <v>108.15383736896224</v>
      </c>
      <c r="FC561" s="681">
        <f t="shared" si="1537"/>
        <v>66.591299827898723</v>
      </c>
      <c r="FD561" s="681">
        <f t="shared" si="1537"/>
        <v>215.78591186565458</v>
      </c>
      <c r="FE561" s="681">
        <f t="shared" si="1537"/>
        <v>17.271834706502098</v>
      </c>
      <c r="FF561" s="681">
        <f t="shared" si="1537"/>
        <v>268.74469881094319</v>
      </c>
      <c r="FG561" s="681">
        <f t="shared" si="1537"/>
        <v>243.68010282502595</v>
      </c>
      <c r="FH561" s="681">
        <f t="shared" si="1537"/>
        <v>263.47748802253795</v>
      </c>
      <c r="FI561" s="681">
        <f t="shared" si="1537"/>
        <v>119.67167904896645</v>
      </c>
      <c r="FJ561" s="681">
        <f t="shared" si="1537"/>
        <v>156.11155236713608</v>
      </c>
      <c r="FK561" s="681">
        <f t="shared" si="1537"/>
        <v>152.04857701182965</v>
      </c>
      <c r="FL561" s="681">
        <f t="shared" si="1537"/>
        <v>88.988015459100524</v>
      </c>
      <c r="FM561" s="681">
        <f t="shared" si="1537"/>
        <v>135.60886954174293</v>
      </c>
      <c r="FN561" s="681">
        <f t="shared" si="1537"/>
        <v>159.76743199366973</v>
      </c>
      <c r="FO561" s="665">
        <f t="shared" si="1537"/>
        <v>170.56424927563583</v>
      </c>
      <c r="FP561" s="665">
        <f t="shared" ref="FP561:GL561" si="1538">SUM(FP546:FP553)</f>
        <v>0</v>
      </c>
      <c r="FQ561" s="1394">
        <f t="shared" si="1538"/>
        <v>43.277690488907936</v>
      </c>
      <c r="FR561" s="665">
        <f t="shared" si="1538"/>
        <v>10.096370803605371</v>
      </c>
      <c r="FS561" s="665">
        <f t="shared" si="1538"/>
        <v>15.484176435033064</v>
      </c>
      <c r="FT561" s="665">
        <f t="shared" si="1538"/>
        <v>18.884390982958848</v>
      </c>
      <c r="FU561" s="665">
        <f t="shared" si="1538"/>
        <v>21.927389456288591</v>
      </c>
      <c r="FV561" s="665">
        <f t="shared" ref="FV561" si="1539">SUM(FV546:FV553)</f>
        <v>0</v>
      </c>
      <c r="FW561" s="665">
        <f t="shared" si="1538"/>
        <v>4.7000461257998545</v>
      </c>
      <c r="FX561" s="665">
        <f t="shared" si="1538"/>
        <v>116.45072077252817</v>
      </c>
      <c r="FY561" s="665">
        <f t="shared" si="1538"/>
        <v>6.8946020696554644</v>
      </c>
      <c r="FZ561" s="665">
        <f t="shared" si="1538"/>
        <v>39.798542104348655</v>
      </c>
      <c r="GA561" s="665">
        <f t="shared" si="1538"/>
        <v>6.1348691417487302</v>
      </c>
      <c r="GB561" s="665">
        <f t="shared" si="1538"/>
        <v>20.238076103952508</v>
      </c>
      <c r="GC561" s="665">
        <f t="shared" si="1538"/>
        <v>262.21542307196631</v>
      </c>
      <c r="GD561" s="665">
        <f t="shared" si="1538"/>
        <v>206.67689554357568</v>
      </c>
      <c r="GE561" s="665">
        <f t="shared" si="1538"/>
        <v>74.59262110757885</v>
      </c>
      <c r="GF561" s="665">
        <f t="shared" si="1538"/>
        <v>32.904927778067254</v>
      </c>
      <c r="GG561" s="665">
        <f t="shared" si="1538"/>
        <v>56.410311142423211</v>
      </c>
      <c r="GH561" s="665">
        <f t="shared" si="1538"/>
        <v>42.519979919105594</v>
      </c>
      <c r="GI561" s="665">
        <f t="shared" si="1538"/>
        <v>48.947857693228784</v>
      </c>
      <c r="GJ561" s="665">
        <f t="shared" si="1538"/>
        <v>4.2612898612524726</v>
      </c>
      <c r="GK561" s="665">
        <f t="shared" si="1538"/>
        <v>3.4590938652526155</v>
      </c>
      <c r="GL561" s="665">
        <f t="shared" si="1538"/>
        <v>4.5254213603736249</v>
      </c>
      <c r="GM561" s="958">
        <f t="shared" si="1537"/>
        <v>5.4164606200639254</v>
      </c>
      <c r="GN561" s="681">
        <f t="shared" si="1537"/>
        <v>12.422629042745806</v>
      </c>
      <c r="GO561" s="681">
        <f t="shared" si="1537"/>
        <v>6.0131767162177194</v>
      </c>
      <c r="GP561" s="681">
        <f t="shared" si="1537"/>
        <v>11.935688079772385</v>
      </c>
      <c r="GQ561" s="681">
        <f t="shared" si="1537"/>
        <v>15.668578761095931</v>
      </c>
      <c r="GR561" s="681">
        <f t="shared" si="1537"/>
        <v>9.1242937157927848</v>
      </c>
      <c r="GS561" s="681">
        <f t="shared" si="1537"/>
        <v>23.908766127591488</v>
      </c>
      <c r="GT561" s="681">
        <f t="shared" si="1537"/>
        <v>10.238616845800387</v>
      </c>
      <c r="GU561" s="681">
        <f t="shared" si="1537"/>
        <v>15.567484200803271</v>
      </c>
      <c r="GV561" s="681">
        <f t="shared" si="1537"/>
        <v>14.539693152151521</v>
      </c>
      <c r="GW561" s="681">
        <f t="shared" si="1537"/>
        <v>7.5802265272054843</v>
      </c>
      <c r="GX561" s="681">
        <f t="shared" si="1537"/>
        <v>8.6414673641759787</v>
      </c>
      <c r="GY561" s="681">
        <f t="shared" si="1537"/>
        <v>16.071159914150883</v>
      </c>
      <c r="GZ561" s="681" t="e">
        <f t="shared" si="1537"/>
        <v>#DIV/0!</v>
      </c>
      <c r="HA561" s="681">
        <f t="shared" si="1537"/>
        <v>12.564049452812181</v>
      </c>
      <c r="HB561" s="681">
        <f t="shared" si="1537"/>
        <v>7.2686506505267499</v>
      </c>
      <c r="HC561" s="681">
        <f t="shared" si="1537"/>
        <v>18.358537584989541</v>
      </c>
      <c r="HD561" s="681">
        <f t="shared" si="1537"/>
        <v>12.469682170064342</v>
      </c>
      <c r="HE561" s="681">
        <f t="shared" si="1537"/>
        <v>4.9355152345496887</v>
      </c>
      <c r="HF561" s="681">
        <f t="shared" si="1537"/>
        <v>2.8916295546452715</v>
      </c>
      <c r="HG561" s="681" t="e">
        <f t="shared" si="1537"/>
        <v>#DIV/0!</v>
      </c>
      <c r="HH561" s="681" t="e">
        <f t="shared" si="1537"/>
        <v>#DIV/0!</v>
      </c>
      <c r="HI561" s="665">
        <f>SUM(HI546:HI553)</f>
        <v>11.272047116678163</v>
      </c>
    </row>
    <row r="562" spans="1:217" x14ac:dyDescent="0.25">
      <c r="A562" s="274" t="s">
        <v>482</v>
      </c>
      <c r="C562" s="835">
        <f>SUM(C525:C544)</f>
        <v>3236.6425212589479</v>
      </c>
      <c r="D562" s="714">
        <f t="shared" ref="D562:CV562" si="1540">SUM(D525:D544)</f>
        <v>1358.9460104794655</v>
      </c>
      <c r="E562" s="714">
        <f t="shared" si="1540"/>
        <v>2625.8841289693942</v>
      </c>
      <c r="F562" s="714">
        <f t="shared" ref="F562:M562" si="1541">SUM(F525:F544)</f>
        <v>1323.6355683316604</v>
      </c>
      <c r="G562" s="714">
        <f t="shared" si="1541"/>
        <v>249.63234940978694</v>
      </c>
      <c r="H562" s="714">
        <f t="shared" si="1541"/>
        <v>1402.5535753664597</v>
      </c>
      <c r="I562" s="714">
        <f t="shared" si="1541"/>
        <v>2980.1996600162947</v>
      </c>
      <c r="J562" s="714">
        <f t="shared" si="1541"/>
        <v>1836.198167352667</v>
      </c>
      <c r="K562" s="714">
        <f t="shared" si="1541"/>
        <v>3727.922353543187</v>
      </c>
      <c r="L562" s="714">
        <f t="shared" si="1541"/>
        <v>2831.9666907362734</v>
      </c>
      <c r="M562" s="714">
        <f t="shared" si="1541"/>
        <v>1309.3941516676193</v>
      </c>
      <c r="N562" s="714">
        <f t="shared" si="1540"/>
        <v>1735.0096861736492</v>
      </c>
      <c r="O562" s="714">
        <f t="shared" si="1540"/>
        <v>2325.2707657337764</v>
      </c>
      <c r="P562" s="714">
        <f t="shared" si="1540"/>
        <v>757.84157863598637</v>
      </c>
      <c r="Q562" s="714">
        <f t="shared" si="1540"/>
        <v>2462.9163529431062</v>
      </c>
      <c r="R562" s="714">
        <f t="shared" si="1540"/>
        <v>1037.4823159166303</v>
      </c>
      <c r="S562" s="714">
        <f t="shared" si="1540"/>
        <v>1225.5601769177933</v>
      </c>
      <c r="T562" s="1074">
        <f t="shared" si="1540"/>
        <v>1015.8164158732751</v>
      </c>
      <c r="U562" s="714">
        <f t="shared" ref="U562:W562" si="1542">SUM(U525:U544)</f>
        <v>10142.075087183406</v>
      </c>
      <c r="V562" s="714">
        <f t="shared" si="1542"/>
        <v>10434.519369647967</v>
      </c>
      <c r="W562" s="714">
        <f t="shared" si="1542"/>
        <v>4847.6457704159693</v>
      </c>
      <c r="X562" s="714">
        <f t="shared" ref="X562:Y562" si="1543">SUM(X525:X544)</f>
        <v>964.8647448006551</v>
      </c>
      <c r="Y562" s="714">
        <f t="shared" si="1543"/>
        <v>1156.8415817195796</v>
      </c>
      <c r="AF562" s="714"/>
      <c r="AG562" s="714"/>
      <c r="AH562" s="714"/>
      <c r="AI562" s="835">
        <f t="shared" si="1540"/>
        <v>53.361248247076212</v>
      </c>
      <c r="AJ562" s="714">
        <f t="shared" si="1540"/>
        <v>601.87986637568008</v>
      </c>
      <c r="AK562" s="714">
        <f t="shared" si="1540"/>
        <v>37.948975315724987</v>
      </c>
      <c r="AL562" s="714">
        <f t="shared" si="1540"/>
        <v>93.641061093730272</v>
      </c>
      <c r="AM562" s="714">
        <f t="shared" si="1540"/>
        <v>858.49554372358227</v>
      </c>
      <c r="AN562" s="1074">
        <f t="shared" si="1540"/>
        <v>71.661227807225572</v>
      </c>
      <c r="AO562" s="714"/>
      <c r="AP562" s="714"/>
      <c r="AQ562" s="714"/>
      <c r="AR562" s="714"/>
      <c r="AS562" s="714"/>
      <c r="AT562" s="835">
        <f t="shared" si="1540"/>
        <v>3574.2425466034824</v>
      </c>
      <c r="AU562" s="714">
        <f t="shared" si="1540"/>
        <v>4285.2791805197039</v>
      </c>
      <c r="AV562" s="714">
        <f t="shared" si="1540"/>
        <v>2141.0999327746831</v>
      </c>
      <c r="AW562" s="714">
        <f t="shared" si="1540"/>
        <v>1866.9721413340808</v>
      </c>
      <c r="AX562" s="714">
        <f t="shared" si="1540"/>
        <v>2305.701759650085</v>
      </c>
      <c r="AY562" s="714">
        <f t="shared" si="1540"/>
        <v>2453.4374240659736</v>
      </c>
      <c r="AZ562" s="714">
        <f t="shared" si="1540"/>
        <v>1863.6636928680377</v>
      </c>
      <c r="BA562" s="714">
        <f t="shared" si="1540"/>
        <v>2675.1031886706114</v>
      </c>
      <c r="BB562" s="1074">
        <f t="shared" si="1540"/>
        <v>1671.0945425176014</v>
      </c>
      <c r="BC562" s="714"/>
      <c r="BD562" s="714"/>
      <c r="BE562" s="714"/>
      <c r="BF562" s="714"/>
      <c r="BG562" s="714"/>
      <c r="BH562" s="835">
        <f t="shared" si="1540"/>
        <v>1788.7696384364879</v>
      </c>
      <c r="BI562" s="714">
        <f t="shared" si="1540"/>
        <v>1988.3834660731516</v>
      </c>
      <c r="BJ562" s="714">
        <f t="shared" si="1540"/>
        <v>2119.7470484054929</v>
      </c>
      <c r="BK562" s="714">
        <f t="shared" si="1540"/>
        <v>2374.4438522707374</v>
      </c>
      <c r="BL562" s="714">
        <f t="shared" si="1540"/>
        <v>3546.2572962354811</v>
      </c>
      <c r="BM562" s="714">
        <f>SUM(BM525:BM544)</f>
        <v>2453.6687443120973</v>
      </c>
      <c r="BN562" s="1231">
        <f>SUM(BN525:BN544)</f>
        <v>3218.2161624811879</v>
      </c>
      <c r="BO562" s="857">
        <f t="shared" ref="BO562:BS562" si="1544">SUM(BO525:BO544)</f>
        <v>658.19080107308378</v>
      </c>
      <c r="BP562" s="857">
        <f t="shared" si="1544"/>
        <v>2191.6871614077386</v>
      </c>
      <c r="BQ562" s="857">
        <f t="shared" si="1544"/>
        <v>3346.0900161426393</v>
      </c>
      <c r="BR562" s="857">
        <f t="shared" si="1544"/>
        <v>915.9293560970732</v>
      </c>
      <c r="BS562" s="1172">
        <f t="shared" si="1544"/>
        <v>1432.35361609349</v>
      </c>
      <c r="BT562" s="857"/>
      <c r="BU562" s="857"/>
      <c r="BV562" s="857"/>
      <c r="BW562" s="857"/>
      <c r="BX562" s="857"/>
      <c r="BY562" s="835">
        <f t="shared" si="1540"/>
        <v>1651.7020572062333</v>
      </c>
      <c r="BZ562" s="714">
        <f t="shared" si="1540"/>
        <v>1537.3252027214166</v>
      </c>
      <c r="CA562" s="714">
        <f t="shared" si="1540"/>
        <v>1850.5799169089437</v>
      </c>
      <c r="CB562" s="714">
        <f t="shared" si="1540"/>
        <v>731.08452627408906</v>
      </c>
      <c r="CC562" s="1074">
        <f t="shared" si="1540"/>
        <v>1077.9743808904811</v>
      </c>
      <c r="CD562" s="714"/>
      <c r="CE562" s="714"/>
      <c r="CF562" s="714"/>
      <c r="CG562" s="714"/>
      <c r="CH562" s="714"/>
      <c r="CI562" s="714"/>
      <c r="CJ562" s="714"/>
      <c r="CK562" s="835">
        <f t="shared" si="1540"/>
        <v>1536.8475623377053</v>
      </c>
      <c r="CL562" s="714">
        <f>SUM(CL525:CL544)</f>
        <v>3744.417726375807</v>
      </c>
      <c r="CM562" s="714">
        <f t="shared" si="1540"/>
        <v>3701.2817052782921</v>
      </c>
      <c r="CN562" s="714">
        <f t="shared" si="1540"/>
        <v>1812.7470391431893</v>
      </c>
      <c r="CO562" s="1074">
        <f t="shared" si="1540"/>
        <v>1008.6939013057057</v>
      </c>
      <c r="CP562" s="714"/>
      <c r="CQ562" s="714"/>
      <c r="CR562" s="714"/>
      <c r="CS562" s="714"/>
      <c r="CT562" s="714"/>
      <c r="CU562" s="835">
        <f t="shared" si="1540"/>
        <v>1207.3183745463643</v>
      </c>
      <c r="CV562" s="714">
        <f t="shared" si="1540"/>
        <v>730.67476380219068</v>
      </c>
      <c r="CW562" s="714">
        <f>SUM(CW525:CW544)</f>
        <v>592.33228956935761</v>
      </c>
      <c r="CX562" s="1074">
        <f>SUM(CX525:CX544)</f>
        <v>119.15948780561394</v>
      </c>
      <c r="CY562" s="714"/>
      <c r="DD562" s="978"/>
      <c r="DE562" s="857">
        <f t="shared" ref="DE562:DL562" si="1545">SUM(DE525:DE544)</f>
        <v>1253.4521993054252</v>
      </c>
      <c r="DF562" s="857">
        <f t="shared" si="1545"/>
        <v>314.80379753876178</v>
      </c>
      <c r="DG562" s="857">
        <f t="shared" si="1545"/>
        <v>281.26532907010261</v>
      </c>
      <c r="DH562" s="857">
        <f t="shared" si="1545"/>
        <v>707.27605435214241</v>
      </c>
      <c r="DI562" s="857">
        <f t="shared" si="1545"/>
        <v>321.49275443815867</v>
      </c>
      <c r="DJ562" s="857">
        <f t="shared" si="1545"/>
        <v>1242.0028147876199</v>
      </c>
      <c r="DK562" s="857">
        <f t="shared" si="1545"/>
        <v>641.97226305102402</v>
      </c>
      <c r="DL562" s="1119">
        <f t="shared" si="1545"/>
        <v>2257.6451083403522</v>
      </c>
      <c r="DM562" s="857"/>
      <c r="DN562" s="857"/>
      <c r="DO562" s="857"/>
      <c r="DP562" s="857"/>
      <c r="DQ562" s="857"/>
      <c r="DR562" s="1005">
        <f t="shared" ref="DR562:DX562" si="1546">SUM(DR525:DR544)</f>
        <v>7584.8929386480813</v>
      </c>
      <c r="DS562" s="857">
        <f t="shared" si="1546"/>
        <v>2266.6434043045738</v>
      </c>
      <c r="DT562" s="857">
        <f t="shared" si="1546"/>
        <v>10076.38690180734</v>
      </c>
      <c r="DU562" s="857">
        <f t="shared" si="1546"/>
        <v>4027.7488434438233</v>
      </c>
      <c r="DV562" s="857">
        <f t="shared" si="1546"/>
        <v>4883.5280512201252</v>
      </c>
      <c r="DW562" s="857">
        <f t="shared" si="1546"/>
        <v>499.0297681896044</v>
      </c>
      <c r="DX562" s="1119">
        <f t="shared" si="1546"/>
        <v>900.31511702194337</v>
      </c>
      <c r="DY562" s="857"/>
      <c r="DZ562" s="857"/>
      <c r="EA562" s="857"/>
      <c r="EB562" s="857"/>
      <c r="EC562" s="857"/>
      <c r="ED562" s="835">
        <f t="shared" ref="ED562:EL562" si="1547">SUM(ED525:ED544)</f>
        <v>1487.580299664321</v>
      </c>
      <c r="EE562" s="857">
        <f t="shared" si="1547"/>
        <v>2779.0709182649603</v>
      </c>
      <c r="EF562" s="857">
        <f t="shared" si="1547"/>
        <v>1960.4396009088105</v>
      </c>
      <c r="EG562" s="857">
        <f t="shared" si="1547"/>
        <v>1522.7425602111018</v>
      </c>
      <c r="EH562" s="857">
        <f t="shared" si="1547"/>
        <v>3671.286774172896</v>
      </c>
      <c r="EI562" s="857">
        <f t="shared" si="1547"/>
        <v>851.53672641662502</v>
      </c>
      <c r="EJ562" s="857">
        <f t="shared" si="1547"/>
        <v>463.79822512457628</v>
      </c>
      <c r="EK562" s="857">
        <f t="shared" si="1547"/>
        <v>2207.824635188048</v>
      </c>
      <c r="EL562" s="1119">
        <f t="shared" si="1547"/>
        <v>2430.464295699358</v>
      </c>
      <c r="EM562" s="857"/>
      <c r="EN562" s="857"/>
      <c r="ES562" s="835">
        <f>SUM(ES525:ES544)</f>
        <v>480.03953872381862</v>
      </c>
      <c r="ET562" s="714">
        <f>SUM(ET525:ET544)</f>
        <v>88.946820086721118</v>
      </c>
      <c r="EU562" s="714">
        <f>SUM(EU525:EU544)</f>
        <v>23.818407300234274</v>
      </c>
      <c r="EV562" s="714"/>
      <c r="EX562" s="274" t="s">
        <v>482</v>
      </c>
      <c r="EY562" s="681">
        <f t="shared" ref="EY562:HH562" si="1548">SUM(EY525:EY544)</f>
        <v>7.7754714719904712</v>
      </c>
      <c r="EZ562" s="681">
        <f t="shared" si="1548"/>
        <v>10.996100012159836</v>
      </c>
      <c r="FA562" s="681">
        <f t="shared" si="1548"/>
        <v>6.6808727962237935</v>
      </c>
      <c r="FB562" s="681">
        <f t="shared" si="1548"/>
        <v>20.585457482122735</v>
      </c>
      <c r="FC562" s="681">
        <f t="shared" si="1548"/>
        <v>5.205702533864673</v>
      </c>
      <c r="FD562" s="681">
        <f t="shared" si="1548"/>
        <v>15.464033535493117</v>
      </c>
      <c r="FE562" s="681">
        <f t="shared" si="1548"/>
        <v>1.9537055048509695</v>
      </c>
      <c r="FF562" s="681">
        <f t="shared" si="1548"/>
        <v>18.306460962484383</v>
      </c>
      <c r="FG562" s="681">
        <f t="shared" si="1548"/>
        <v>13.158538100339875</v>
      </c>
      <c r="FH562" s="681">
        <f t="shared" si="1548"/>
        <v>17.298158568753198</v>
      </c>
      <c r="FI562" s="681">
        <f t="shared" si="1548"/>
        <v>7.671393476565628</v>
      </c>
      <c r="FJ562" s="681">
        <f t="shared" si="1548"/>
        <v>9.5146358034375407</v>
      </c>
      <c r="FK562" s="681">
        <f t="shared" si="1548"/>
        <v>10.38502959970771</v>
      </c>
      <c r="FL562" s="681">
        <f t="shared" si="1548"/>
        <v>5.7620975393983755</v>
      </c>
      <c r="FM562" s="681">
        <f t="shared" si="1548"/>
        <v>11.984575513950077</v>
      </c>
      <c r="FN562" s="681">
        <f t="shared" si="1548"/>
        <v>12.118259930885634</v>
      </c>
      <c r="FO562" s="665">
        <f t="shared" si="1548"/>
        <v>10.209457954199975</v>
      </c>
      <c r="FP562" s="665">
        <f t="shared" ref="FP562:GL562" si="1549">SUM(FP525:FP544)</f>
        <v>7.57386977443677E-2</v>
      </c>
      <c r="FQ562" s="1394">
        <f t="shared" si="1549"/>
        <v>14.88911284785701</v>
      </c>
      <c r="FR562" s="665">
        <f t="shared" si="1549"/>
        <v>2.3596088008887111</v>
      </c>
      <c r="FS562" s="665">
        <f t="shared" si="1549"/>
        <v>4.1443358175683134</v>
      </c>
      <c r="FT562" s="665">
        <f t="shared" si="1549"/>
        <v>2.3698509409500552</v>
      </c>
      <c r="FU562" s="665">
        <f t="shared" si="1549"/>
        <v>3.6740563381868938</v>
      </c>
      <c r="FV562" s="665">
        <f t="shared" ref="FV562" si="1550">SUM(FV525:FV544)</f>
        <v>6.344421996696531E-2</v>
      </c>
      <c r="FW562" s="665">
        <f t="shared" si="1549"/>
        <v>0.8277819323605744</v>
      </c>
      <c r="FX562" s="665">
        <f t="shared" si="1549"/>
        <v>8.0096537297916175</v>
      </c>
      <c r="FY562" s="665">
        <f t="shared" si="1549"/>
        <v>1.7915908051961429</v>
      </c>
      <c r="FZ562" s="665">
        <f t="shared" si="1549"/>
        <v>5.2157892658714919</v>
      </c>
      <c r="GA562" s="665">
        <f t="shared" si="1549"/>
        <v>1.1618737671943098</v>
      </c>
      <c r="GB562" s="665">
        <f t="shared" si="1549"/>
        <v>3.3865582394769271</v>
      </c>
      <c r="GC562" s="665">
        <f t="shared" si="1549"/>
        <v>19.403315773087023</v>
      </c>
      <c r="GD562" s="665">
        <f t="shared" si="1549"/>
        <v>19.75956750434775</v>
      </c>
      <c r="GE562" s="665">
        <f t="shared" si="1549"/>
        <v>7.563946601737797</v>
      </c>
      <c r="GF562" s="665">
        <f t="shared" si="1549"/>
        <v>3.7333465629409197</v>
      </c>
      <c r="GG562" s="665">
        <f t="shared" si="1549"/>
        <v>14.428476735967788</v>
      </c>
      <c r="GH562" s="665">
        <f t="shared" si="1549"/>
        <v>3.7974086768732067</v>
      </c>
      <c r="GI562" s="665">
        <f t="shared" si="1549"/>
        <v>5.9395728620371919</v>
      </c>
      <c r="GJ562" s="665">
        <f t="shared" si="1549"/>
        <v>1.0630735502909121</v>
      </c>
      <c r="GK562" s="665">
        <f t="shared" si="1549"/>
        <v>0.78890350518110464</v>
      </c>
      <c r="GL562" s="665">
        <f t="shared" si="1549"/>
        <v>1.0659931190695273</v>
      </c>
      <c r="GM562" s="958">
        <f t="shared" si="1548"/>
        <v>0.73663843067591617</v>
      </c>
      <c r="GN562" s="681">
        <f t="shared" si="1548"/>
        <v>1.7114808865340807</v>
      </c>
      <c r="GO562" s="681">
        <f t="shared" si="1548"/>
        <v>0.70384850998657678</v>
      </c>
      <c r="GP562" s="681">
        <f t="shared" si="1548"/>
        <v>1.6868048509756504</v>
      </c>
      <c r="GQ562" s="681">
        <f t="shared" si="1548"/>
        <v>2.0564426699058482</v>
      </c>
      <c r="GR562" s="681">
        <f t="shared" si="1548"/>
        <v>1.203636110423187</v>
      </c>
      <c r="GS562" s="681">
        <f t="shared" si="1548"/>
        <v>2.8821727221710693</v>
      </c>
      <c r="GT562" s="681">
        <f t="shared" si="1548"/>
        <v>1.0792826501072297</v>
      </c>
      <c r="GU562" s="681">
        <f t="shared" si="1548"/>
        <v>1.793889163089093</v>
      </c>
      <c r="GV562" s="681">
        <f t="shared" si="1548"/>
        <v>2.2655696510564272</v>
      </c>
      <c r="GW562" s="681">
        <f t="shared" si="1548"/>
        <v>1.1539810654867306</v>
      </c>
      <c r="GX562" s="681">
        <f t="shared" si="1548"/>
        <v>1.4737552541587604</v>
      </c>
      <c r="GY562" s="681">
        <f t="shared" si="1548"/>
        <v>2.5436011427425727</v>
      </c>
      <c r="GZ562" s="681" t="e">
        <f t="shared" si="1548"/>
        <v>#DIV/0!</v>
      </c>
      <c r="HA562" s="681">
        <f t="shared" si="1548"/>
        <v>1.5924908069598911</v>
      </c>
      <c r="HB562" s="681">
        <f t="shared" si="1548"/>
        <v>0.90960390481523845</v>
      </c>
      <c r="HC562" s="681">
        <f t="shared" si="1548"/>
        <v>1.6898410974092639</v>
      </c>
      <c r="HD562" s="681">
        <f t="shared" si="1548"/>
        <v>1.4817853420590132</v>
      </c>
      <c r="HE562" s="681">
        <f t="shared" si="1548"/>
        <v>0.63684671496410061</v>
      </c>
      <c r="HF562" s="681">
        <f t="shared" si="1548"/>
        <v>0.56043709880328285</v>
      </c>
      <c r="HG562" s="681" t="e">
        <f t="shared" si="1548"/>
        <v>#DIV/0!</v>
      </c>
      <c r="HH562" s="681" t="e">
        <f t="shared" si="1548"/>
        <v>#DIV/0!</v>
      </c>
      <c r="HI562" s="665">
        <f>SUM(HI525:HI544)</f>
        <v>2.2659897593713429</v>
      </c>
    </row>
    <row r="563" spans="1:217" s="753" customFormat="1" x14ac:dyDescent="0.25">
      <c r="A563" s="274" t="s">
        <v>821</v>
      </c>
      <c r="C563" s="835">
        <f>SUM(C525,C527,C528,C529,C530,C533,C535,C536,C537,C538,C540)</f>
        <v>2191.0146209070149</v>
      </c>
      <c r="D563" s="714">
        <f t="shared" ref="D563:CV563" si="1551">SUM(D525,D527,D528,D529,D530,D533,D535,D536,D537,D538,D540)</f>
        <v>714.041529810312</v>
      </c>
      <c r="E563" s="714">
        <f t="shared" si="1551"/>
        <v>1575.9072509798282</v>
      </c>
      <c r="F563" s="714">
        <f t="shared" ref="F563:M563" si="1552">SUM(F525,F527,F528,F529,F530,F533,F535,F536,F537,F538,F540)</f>
        <v>847.07495775441771</v>
      </c>
      <c r="G563" s="714">
        <f t="shared" si="1552"/>
        <v>137.65019831034667</v>
      </c>
      <c r="H563" s="714">
        <f t="shared" si="1552"/>
        <v>647.75852790963665</v>
      </c>
      <c r="I563" s="714">
        <f t="shared" si="1552"/>
        <v>994.25528792416731</v>
      </c>
      <c r="J563" s="714">
        <f t="shared" si="1552"/>
        <v>1147.9237925556406</v>
      </c>
      <c r="K563" s="714">
        <f t="shared" si="1552"/>
        <v>1086.4878326013061</v>
      </c>
      <c r="L563" s="714">
        <f t="shared" si="1552"/>
        <v>1492.7698353556107</v>
      </c>
      <c r="M563" s="714">
        <f t="shared" si="1552"/>
        <v>850.07257575020105</v>
      </c>
      <c r="N563" s="714">
        <f t="shared" si="1551"/>
        <v>1007.7485300820371</v>
      </c>
      <c r="O563" s="714">
        <f t="shared" si="1551"/>
        <v>1311.3499245012699</v>
      </c>
      <c r="P563" s="714">
        <f t="shared" si="1551"/>
        <v>420.5402490989365</v>
      </c>
      <c r="Q563" s="714">
        <f t="shared" si="1551"/>
        <v>857.36806494677171</v>
      </c>
      <c r="R563" s="714">
        <f t="shared" si="1551"/>
        <v>613.36634166082069</v>
      </c>
      <c r="S563" s="714">
        <f t="shared" si="1551"/>
        <v>677.04208932122094</v>
      </c>
      <c r="T563" s="1074">
        <f t="shared" si="1551"/>
        <v>499.90788096187032</v>
      </c>
      <c r="U563" s="714">
        <f t="shared" ref="U563:W563" si="1553">SUM(U525,U527,U528,U529,U530,U533,U535,U536,U537,U538,U540)</f>
        <v>4763.4473407458754</v>
      </c>
      <c r="V563" s="714">
        <f t="shared" si="1553"/>
        <v>4520.4546072047606</v>
      </c>
      <c r="W563" s="714">
        <f t="shared" si="1553"/>
        <v>2645.1257488074498</v>
      </c>
      <c r="X563" s="714">
        <f t="shared" ref="X563:Y563" si="1554">SUM(X525,X527,X528,X529,X530,X533,X535,X536,X537,X538,X540)</f>
        <v>686.23948406816339</v>
      </c>
      <c r="Y563" s="714">
        <f t="shared" si="1554"/>
        <v>805.30363166258644</v>
      </c>
      <c r="Z563" s="714">
        <f>AVERAGE(V563:Y563)</f>
        <v>2164.2808679357399</v>
      </c>
      <c r="AA563" s="754"/>
      <c r="AB563" s="754"/>
      <c r="AC563" s="754"/>
      <c r="AD563" s="754"/>
      <c r="AE563" s="754"/>
      <c r="AF563" s="714"/>
      <c r="AG563" s="714"/>
      <c r="AH563" s="714"/>
      <c r="AI563" s="835">
        <f t="shared" si="1551"/>
        <v>41.688199054687772</v>
      </c>
      <c r="AJ563" s="714">
        <f t="shared" si="1551"/>
        <v>453.77955704018751</v>
      </c>
      <c r="AK563" s="714">
        <f t="shared" si="1551"/>
        <v>24.493865100728552</v>
      </c>
      <c r="AL563" s="714">
        <f t="shared" si="1551"/>
        <v>56.340000924475433</v>
      </c>
      <c r="AM563" s="714">
        <f t="shared" si="1551"/>
        <v>702.08558326348975</v>
      </c>
      <c r="AN563" s="1074">
        <f t="shared" si="1551"/>
        <v>44.415830794114243</v>
      </c>
      <c r="AO563" s="714">
        <f>AVERAGE(AK563:AN563)</f>
        <v>206.83382002070198</v>
      </c>
      <c r="AP563" s="714"/>
      <c r="AQ563" s="714"/>
      <c r="AR563" s="714"/>
      <c r="AS563" s="714"/>
      <c r="AT563" s="835">
        <f t="shared" si="1551"/>
        <v>2715.4774088615477</v>
      </c>
      <c r="AU563" s="714">
        <f t="shared" si="1551"/>
        <v>2301.3169648128196</v>
      </c>
      <c r="AV563" s="714">
        <f t="shared" si="1551"/>
        <v>1421.4425744950577</v>
      </c>
      <c r="AW563" s="714">
        <f t="shared" si="1551"/>
        <v>1200.690196426948</v>
      </c>
      <c r="AX563" s="714">
        <f t="shared" si="1551"/>
        <v>1589.0525304131975</v>
      </c>
      <c r="AY563" s="714">
        <f t="shared" si="1551"/>
        <v>1626.295978259247</v>
      </c>
      <c r="AZ563" s="714">
        <f t="shared" si="1551"/>
        <v>1287.5297501825469</v>
      </c>
      <c r="BA563" s="714">
        <f t="shared" si="1551"/>
        <v>1851.5954384283755</v>
      </c>
      <c r="BB563" s="1074">
        <f t="shared" si="1551"/>
        <v>1059.651612490014</v>
      </c>
      <c r="BC563" s="714">
        <f>AVERAGE(AY563:BB563)</f>
        <v>1456.2681948400459</v>
      </c>
      <c r="BD563" s="714"/>
      <c r="BE563" s="714"/>
      <c r="BF563" s="714"/>
      <c r="BG563" s="714"/>
      <c r="BH563" s="835">
        <f t="shared" si="1551"/>
        <v>1087.8575949061546</v>
      </c>
      <c r="BI563" s="714">
        <f t="shared" si="1551"/>
        <v>1111.9935909252242</v>
      </c>
      <c r="BJ563" s="714">
        <f t="shared" si="1551"/>
        <v>1470.8446781256064</v>
      </c>
      <c r="BK563" s="714">
        <f t="shared" si="1551"/>
        <v>1736.559001135259</v>
      </c>
      <c r="BL563" s="714">
        <f t="shared" si="1551"/>
        <v>1933.5111278190009</v>
      </c>
      <c r="BM563" s="714">
        <f>SUM(BM525,BM527,BM528,BM529,BM530,BM533,BM535,BM536,BM537,BM538,BM540)</f>
        <v>1372.451706922659</v>
      </c>
      <c r="BN563" s="1231">
        <f>SUM(BN525,BN527,BN528,BN529,BN530,BN533,BN535,BN536,BN537,BN538,BN540)</f>
        <v>2293.290564240629</v>
      </c>
      <c r="BO563" s="857">
        <f t="shared" ref="BO563:BS563" si="1555">SUM(BO525,BO527,BO528,BO529,BO530,BO533,BO535,BO536,BO537,BO538,BO540)</f>
        <v>473.16438634940022</v>
      </c>
      <c r="BP563" s="857">
        <f t="shared" si="1555"/>
        <v>1518.642411915424</v>
      </c>
      <c r="BQ563" s="857">
        <f t="shared" si="1555"/>
        <v>2597.296631271051</v>
      </c>
      <c r="BR563" s="857">
        <f t="shared" si="1555"/>
        <v>676.35921197682922</v>
      </c>
      <c r="BS563" s="1172">
        <f t="shared" si="1555"/>
        <v>768.12056876001384</v>
      </c>
      <c r="BT563" s="714">
        <f>AVERAGE(BP563:BS563)</f>
        <v>1390.1047059808295</v>
      </c>
      <c r="BU563" s="857"/>
      <c r="BV563" s="857"/>
      <c r="BW563" s="857"/>
      <c r="BX563" s="857"/>
      <c r="BY563" s="835">
        <f t="shared" si="1551"/>
        <v>1064.2609265907772</v>
      </c>
      <c r="BZ563" s="714">
        <f t="shared" si="1551"/>
        <v>1059.1719861735901</v>
      </c>
      <c r="CA563" s="714">
        <f t="shared" si="1551"/>
        <v>1456.500549683986</v>
      </c>
      <c r="CB563" s="714">
        <f t="shared" si="1551"/>
        <v>550.39393320877048</v>
      </c>
      <c r="CC563" s="1074">
        <f t="shared" si="1551"/>
        <v>733.93656863205842</v>
      </c>
      <c r="CD563" s="714">
        <f>SUM(CD525,CD527,CD528,CD529,CD530,CD533,CD535,CD536,CD537,CD538,CD540)</f>
        <v>734.89402276013527</v>
      </c>
      <c r="CE563" s="714">
        <f t="shared" si="1551"/>
        <v>894.13096266816365</v>
      </c>
      <c r="CF563" s="714">
        <f>AVERAGE(CB563:CE563)</f>
        <v>728.33887181728198</v>
      </c>
      <c r="CG563" s="714"/>
      <c r="CH563" s="714"/>
      <c r="CI563" s="714"/>
      <c r="CJ563" s="714"/>
      <c r="CK563" s="835">
        <f t="shared" si="1551"/>
        <v>1439.5545158095924</v>
      </c>
      <c r="CL563" s="714">
        <f>SUM(CL525,CL527,CL528,CL529,CL530,CL533,CL535,CL536,CL537,CL538,CL540)</f>
        <v>1453.1546737469462</v>
      </c>
      <c r="CM563" s="714">
        <f t="shared" si="1551"/>
        <v>3524.8938490995401</v>
      </c>
      <c r="CN563" s="714">
        <f t="shared" si="1551"/>
        <v>1263.24715615431</v>
      </c>
      <c r="CO563" s="1074">
        <f t="shared" si="1551"/>
        <v>882.01189337713731</v>
      </c>
      <c r="CP563" s="714">
        <f>AVERAGE(CL563:CO563)</f>
        <v>1780.8268930944832</v>
      </c>
      <c r="CQ563" s="714"/>
      <c r="CR563" s="714"/>
      <c r="CS563" s="714"/>
      <c r="CT563" s="714"/>
      <c r="CU563" s="835">
        <f t="shared" si="1551"/>
        <v>794.39158971421523</v>
      </c>
      <c r="CV563" s="714">
        <f t="shared" si="1551"/>
        <v>400.49022516960372</v>
      </c>
      <c r="CW563" s="714">
        <f>SUM(CW525,CW527,CW528,CW529,CW530,CW533,CW535,CW536,CW537,CW538,CW540)</f>
        <v>55.224986494482749</v>
      </c>
      <c r="CX563" s="1074">
        <f>SUM(CX525,CX527,CX528,CX529,CX530,CX533,CX535,CX536,CX537,CX538,CX540)</f>
        <v>18.298290783528461</v>
      </c>
      <c r="CY563" s="714">
        <f>AVERAGE(CU563:CX563)</f>
        <v>317.10127304045756</v>
      </c>
      <c r="CZ563" s="754"/>
      <c r="DD563" s="978"/>
      <c r="DE563" s="857">
        <f t="shared" ref="DE563:DL563" si="1556">SUM(DE525,DE527,DE528,DE529,DE530,DE533,DE535,DE536,DE537,DE538,DE540)</f>
        <v>1169.4935402118952</v>
      </c>
      <c r="DF563" s="857">
        <f t="shared" si="1556"/>
        <v>273.72080770177809</v>
      </c>
      <c r="DG563" s="857">
        <f t="shared" si="1556"/>
        <v>240.18233923311894</v>
      </c>
      <c r="DH563" s="857">
        <f t="shared" si="1556"/>
        <v>672.44700811815846</v>
      </c>
      <c r="DI563" s="857">
        <f t="shared" si="1556"/>
        <v>283.81412448193311</v>
      </c>
      <c r="DJ563" s="857">
        <f t="shared" si="1556"/>
        <v>1155.2139392721142</v>
      </c>
      <c r="DK563" s="857">
        <f t="shared" si="1556"/>
        <v>602.2634980028447</v>
      </c>
      <c r="DL563" s="1119">
        <f t="shared" si="1556"/>
        <v>2136.8162701703254</v>
      </c>
      <c r="DM563" s="714">
        <f>AVERAGE(DI563:DL563)</f>
        <v>1044.5269579818043</v>
      </c>
      <c r="DN563" s="857"/>
      <c r="DO563" s="857"/>
      <c r="DP563" s="857"/>
      <c r="DQ563" s="857"/>
      <c r="DR563" s="1005">
        <f t="shared" ref="DR563:DX563" si="1557">SUM(DR525,DR527,DR528,DR529,DR530,DR533,DR535,DR536,DR537,DR538,DR540)</f>
        <v>6474.5871721422573</v>
      </c>
      <c r="DS563" s="857">
        <f t="shared" si="1557"/>
        <v>1676.9831157446681</v>
      </c>
      <c r="DT563" s="857">
        <f t="shared" si="1557"/>
        <v>7974.8930059263357</v>
      </c>
      <c r="DU563" s="857">
        <f t="shared" si="1557"/>
        <v>2961.5758205242673</v>
      </c>
      <c r="DV563" s="857">
        <f t="shared" si="1557"/>
        <v>3826.9057103943587</v>
      </c>
      <c r="DW563" s="857">
        <f t="shared" si="1557"/>
        <v>406.30165368959985</v>
      </c>
      <c r="DX563" s="1119">
        <f t="shared" si="1557"/>
        <v>737.84711850431631</v>
      </c>
      <c r="DY563" s="714">
        <f>AVERAGE(DU563:DX563)</f>
        <v>1983.1575757781357</v>
      </c>
      <c r="DZ563" s="857"/>
      <c r="EA563" s="857"/>
      <c r="EB563" s="857"/>
      <c r="EC563" s="857"/>
      <c r="ED563" s="835">
        <f t="shared" ref="ED563:EL563" si="1558">SUM(ED525,ED527,ED528,ED529,ED530,ED533,ED535,ED536,ED537,ED538,ED540)</f>
        <v>1006.3356112659479</v>
      </c>
      <c r="EE563" s="857">
        <f t="shared" si="1558"/>
        <v>1648.8433551262599</v>
      </c>
      <c r="EF563" s="857">
        <f t="shared" si="1558"/>
        <v>1290.3682288184086</v>
      </c>
      <c r="EG563" s="857">
        <f t="shared" si="1558"/>
        <v>879.92234056615382</v>
      </c>
      <c r="EH563" s="857">
        <f t="shared" si="1558"/>
        <v>2307.4069498554782</v>
      </c>
      <c r="EI563" s="857">
        <f t="shared" si="1558"/>
        <v>463.34950329474418</v>
      </c>
      <c r="EJ563" s="857">
        <f t="shared" si="1558"/>
        <v>253.87085090241789</v>
      </c>
      <c r="EK563" s="857">
        <f t="shared" si="1558"/>
        <v>1300.5441131970235</v>
      </c>
      <c r="EL563" s="1119">
        <f t="shared" si="1558"/>
        <v>1422.1863816414661</v>
      </c>
      <c r="EM563" s="714">
        <f>AVERAGE(EI563:EL563)</f>
        <v>859.98771225891301</v>
      </c>
      <c r="EN563" s="857"/>
      <c r="ER563" s="1251"/>
      <c r="ES563" s="835">
        <f>SUM(ES525,ES527,ES528,ES529,ES530,ES533,ES535,ES536,ES537,ES538,ES540)</f>
        <v>461.13623267494432</v>
      </c>
      <c r="ET563" s="714">
        <f>SUM(ET525,ET527,ET528,ET529,ET530,ET533,ET535,ET536,ET537,ET538,ET540)</f>
        <v>53.747614217469838</v>
      </c>
      <c r="EU563" s="714">
        <f>SUM(EU525,EU527,EU528,EU529,EU530,EU533,EU535,EU536,EU537,EU538,EU540)</f>
        <v>16.774115886034814</v>
      </c>
      <c r="EV563" s="714"/>
      <c r="EW563" s="1131"/>
      <c r="EX563" s="756" t="s">
        <v>1260</v>
      </c>
      <c r="EY563" s="1505">
        <f>SUM(EY525,EY527,EY528,EY529,EY530,EY533,EY535,EY536,EY537,EY538,EY540)</f>
        <v>1.5577283275566811</v>
      </c>
      <c r="EZ563" s="1505">
        <f t="shared" ref="EZ563:HH563" si="1559">SUM(EZ525,EZ527,EZ528,EZ529,EZ530,EZ533,EZ535,EZ536,EZ537,EZ538,EZ540)</f>
        <v>2.8328133712941601</v>
      </c>
      <c r="FA563" s="1505">
        <f t="shared" si="1559"/>
        <v>1.4956490068967261</v>
      </c>
      <c r="FB563" s="1505">
        <f>SUM(FB525,FB527,FB528,FB529,FB530,FB533,FB535,FB536,FB537,FB538,FB540)</f>
        <v>12.36496086589635</v>
      </c>
      <c r="FC563" s="1505">
        <f t="shared" si="1559"/>
        <v>1.1448500956945624</v>
      </c>
      <c r="FD563" s="1505">
        <f t="shared" si="1559"/>
        <v>2.6298628273170532</v>
      </c>
      <c r="FE563" s="1509">
        <f t="shared" si="1559"/>
        <v>0.28745093337826749</v>
      </c>
      <c r="FF563" s="1505">
        <f t="shared" si="1559"/>
        <v>3.2045675560397062</v>
      </c>
      <c r="FG563" s="1505">
        <f t="shared" si="1559"/>
        <v>2.4718577564861905</v>
      </c>
      <c r="FH563" s="1505">
        <f t="shared" si="1559"/>
        <v>3.7331492759443021</v>
      </c>
      <c r="FI563" s="1505">
        <f t="shared" si="1559"/>
        <v>1.5504275274096249</v>
      </c>
      <c r="FJ563" s="1505">
        <f t="shared" si="1559"/>
        <v>2.2556300255223709</v>
      </c>
      <c r="FK563" s="1505">
        <f t="shared" si="1559"/>
        <v>1.7382611153589642</v>
      </c>
      <c r="FL563" s="1505">
        <f t="shared" si="1559"/>
        <v>1.2892858936474731</v>
      </c>
      <c r="FM563" s="1505">
        <f t="shared" si="1559"/>
        <v>2.8696322947341497</v>
      </c>
      <c r="FN563" s="1505">
        <f t="shared" si="1559"/>
        <v>1.9135357612797035</v>
      </c>
      <c r="FO563" s="1506">
        <f t="shared" si="1559"/>
        <v>1.9655650213595852</v>
      </c>
      <c r="FP563" s="1533">
        <f>SUM(FP525,FP527,FP528,FP529,FP530,FP533,FP535,FP536,FP537,FP538,FP540)</f>
        <v>4.7868167855185054E-3</v>
      </c>
      <c r="FQ563" s="1507">
        <f t="shared" ref="FQ563:GL563" si="1560">SUM(FQ525,FQ527,FQ528,FQ529,FQ530,FQ533,FQ535,FQ536,FQ537,FQ538,FQ540)</f>
        <v>7.5707944995208525</v>
      </c>
      <c r="FR563" s="1506">
        <f t="shared" si="1560"/>
        <v>1.1950359133703308</v>
      </c>
      <c r="FS563" s="1506">
        <f t="shared" si="1560"/>
        <v>2.1926278301409559</v>
      </c>
      <c r="FT563" s="1506">
        <f t="shared" si="1560"/>
        <v>0.85184959033651941</v>
      </c>
      <c r="FU563" s="1506">
        <f t="shared" si="1560"/>
        <v>1.6114785854710851</v>
      </c>
      <c r="FV563" s="1536">
        <f t="shared" ref="FV563" si="1561">SUM(FV525,FV527,FV528,FV529,FV530,FV533,FV535,FV536,FV537,FV538,FV540)</f>
        <v>0</v>
      </c>
      <c r="FW563" s="1508">
        <f t="shared" si="1560"/>
        <v>0.17857453134906712</v>
      </c>
      <c r="FX563" s="1506">
        <f t="shared" si="1560"/>
        <v>1.9810053582003928</v>
      </c>
      <c r="FY563" s="1506">
        <f t="shared" si="1560"/>
        <v>0.57513021402504783</v>
      </c>
      <c r="FZ563" s="1506">
        <f t="shared" si="1560"/>
        <v>0.7813522616690074</v>
      </c>
      <c r="GA563" s="1508">
        <f t="shared" si="1560"/>
        <v>0.25088076030550283</v>
      </c>
      <c r="GB563" s="1506">
        <f t="shared" si="1560"/>
        <v>1.1568305392898142</v>
      </c>
      <c r="GC563" s="1506">
        <f t="shared" si="1560"/>
        <v>3.6474845905940034</v>
      </c>
      <c r="GD563" s="1506">
        <f t="shared" si="1560"/>
        <v>4.7759491514642871</v>
      </c>
      <c r="GE563" s="1506">
        <f t="shared" si="1560"/>
        <v>1.4753172485889801</v>
      </c>
      <c r="GF563" s="1506">
        <f t="shared" si="1560"/>
        <v>0.60817364345820957</v>
      </c>
      <c r="GG563" s="1506">
        <f t="shared" si="1560"/>
        <v>7.6101762487589939</v>
      </c>
      <c r="GH563" s="1506">
        <f t="shared" si="1560"/>
        <v>0.55539958007511891</v>
      </c>
      <c r="GI563" s="1506">
        <f t="shared" si="1560"/>
        <v>2.6237476063496463</v>
      </c>
      <c r="GJ563" s="1506">
        <f t="shared" si="1560"/>
        <v>0.45843025154609768</v>
      </c>
      <c r="GK563" s="1506">
        <f t="shared" si="1560"/>
        <v>0.32903087162240369</v>
      </c>
      <c r="GL563" s="1506">
        <f t="shared" si="1560"/>
        <v>0.40258720435734002</v>
      </c>
      <c r="GM563" s="958">
        <f t="shared" si="1559"/>
        <v>0.1008937933374842</v>
      </c>
      <c r="GN563" s="681">
        <f t="shared" si="1559"/>
        <v>0.33928067048083177</v>
      </c>
      <c r="GO563" s="681">
        <f t="shared" si="1559"/>
        <v>0.13099928016067575</v>
      </c>
      <c r="GP563" s="681">
        <f t="shared" si="1559"/>
        <v>0.2155175044982493</v>
      </c>
      <c r="GQ563" s="681">
        <f t="shared" si="1559"/>
        <v>0.35768221539966788</v>
      </c>
      <c r="GR563" s="681">
        <f t="shared" si="1559"/>
        <v>0.15087272096814158</v>
      </c>
      <c r="GS563" s="681">
        <f t="shared" si="1559"/>
        <v>0.38457589706217965</v>
      </c>
      <c r="GT563" s="681">
        <f t="shared" si="1559"/>
        <v>0.27055691261025228</v>
      </c>
      <c r="GU563" s="681">
        <f t="shared" si="1559"/>
        <v>0.19601643767001514</v>
      </c>
      <c r="GV563" s="681">
        <f t="shared" si="1559"/>
        <v>0.34083985732244754</v>
      </c>
      <c r="GW563" s="681">
        <f t="shared" si="1559"/>
        <v>0.19321279003264258</v>
      </c>
      <c r="GX563" s="681">
        <f t="shared" si="1559"/>
        <v>0.24783131930285787</v>
      </c>
      <c r="GY563" s="681">
        <f t="shared" si="1559"/>
        <v>0.31232632656228654</v>
      </c>
      <c r="GZ563" s="681" t="e">
        <f t="shared" si="1559"/>
        <v>#DIV/0!</v>
      </c>
      <c r="HA563" s="681">
        <f t="shared" si="1559"/>
        <v>0.22156213198058269</v>
      </c>
      <c r="HB563" s="681">
        <f t="shared" si="1559"/>
        <v>0.16896230246761984</v>
      </c>
      <c r="HC563" s="681">
        <f t="shared" si="1559"/>
        <v>0.26800847693185348</v>
      </c>
      <c r="HD563" s="681">
        <f t="shared" si="1559"/>
        <v>0.26704806294061345</v>
      </c>
      <c r="HE563" s="681">
        <f t="shared" si="1559"/>
        <v>0.13649206731306127</v>
      </c>
      <c r="HF563" s="681">
        <f t="shared" si="1559"/>
        <v>0.19272065445718128</v>
      </c>
      <c r="HG563" s="681" t="e">
        <f t="shared" si="1559"/>
        <v>#DIV/0!</v>
      </c>
      <c r="HH563" s="681" t="e">
        <f t="shared" si="1559"/>
        <v>#DIV/0!</v>
      </c>
      <c r="HI563" s="665">
        <f>SUM(HI525,HI527,HI528,HI529,HI530,HI533,HI535,HI536,HI537,HI538,HI540)</f>
        <v>0</v>
      </c>
    </row>
    <row r="564" spans="1:217" s="753" customFormat="1" x14ac:dyDescent="0.25">
      <c r="A564" s="274" t="s">
        <v>822</v>
      </c>
      <c r="C564" s="835">
        <f>SUM(C526,C531:C532,C534,C539,C541:C544)</f>
        <v>1045.6279003519342</v>
      </c>
      <c r="D564" s="714">
        <f t="shared" ref="D564:CV564" si="1562">SUM(D526,D531:D532,D534,D539,D541:D544)</f>
        <v>644.90448066915337</v>
      </c>
      <c r="E564" s="714">
        <f t="shared" si="1562"/>
        <v>1049.976877989566</v>
      </c>
      <c r="F564" s="714">
        <f t="shared" ref="F564:M564" si="1563">SUM(F526,F531:F532,F534,F539,F541:F544)</f>
        <v>476.56061057724253</v>
      </c>
      <c r="G564" s="714">
        <f t="shared" si="1563"/>
        <v>111.98215109944029</v>
      </c>
      <c r="H564" s="714">
        <f t="shared" si="1563"/>
        <v>754.795047456823</v>
      </c>
      <c r="I564" s="714">
        <f t="shared" si="1563"/>
        <v>1985.9443720921274</v>
      </c>
      <c r="J564" s="714">
        <f t="shared" si="1563"/>
        <v>688.27437479702655</v>
      </c>
      <c r="K564" s="714">
        <f t="shared" si="1563"/>
        <v>2641.4345209418807</v>
      </c>
      <c r="L564" s="714">
        <f t="shared" si="1563"/>
        <v>1339.196855380663</v>
      </c>
      <c r="M564" s="714">
        <f t="shared" si="1563"/>
        <v>459.32157591741827</v>
      </c>
      <c r="N564" s="714">
        <f t="shared" si="1562"/>
        <v>727.26115609161218</v>
      </c>
      <c r="O564" s="714">
        <f t="shared" si="1562"/>
        <v>1013.9208412325065</v>
      </c>
      <c r="P564" s="714">
        <f t="shared" si="1562"/>
        <v>337.30132953705004</v>
      </c>
      <c r="Q564" s="714">
        <f t="shared" si="1562"/>
        <v>1605.5482879963347</v>
      </c>
      <c r="R564" s="714">
        <f t="shared" si="1562"/>
        <v>424.1159742558097</v>
      </c>
      <c r="S564" s="714">
        <f t="shared" si="1562"/>
        <v>548.51808759657229</v>
      </c>
      <c r="T564" s="1074">
        <f t="shared" si="1562"/>
        <v>515.90853491140467</v>
      </c>
      <c r="U564" s="714">
        <f t="shared" ref="U564:W564" si="1564">SUM(U526,U531:U532,U534,U539,U541:U544)</f>
        <v>5378.6277464375298</v>
      </c>
      <c r="V564" s="714">
        <f t="shared" si="1564"/>
        <v>5914.0647624432077</v>
      </c>
      <c r="W564" s="714">
        <f t="shared" si="1564"/>
        <v>2202.52002160852</v>
      </c>
      <c r="X564" s="714">
        <f t="shared" ref="X564:Y564" si="1565">SUM(X526,X531:X532,X534,X539,X541:X544)</f>
        <v>278.62526073249171</v>
      </c>
      <c r="Y564" s="714">
        <f t="shared" si="1565"/>
        <v>351.53795005699305</v>
      </c>
      <c r="Z564" s="754"/>
      <c r="AA564" s="754"/>
      <c r="AB564" s="754"/>
      <c r="AC564" s="754"/>
      <c r="AD564" s="754"/>
      <c r="AE564" s="754"/>
      <c r="AF564" s="714"/>
      <c r="AG564" s="714"/>
      <c r="AH564" s="714"/>
      <c r="AI564" s="835">
        <f t="shared" si="1562"/>
        <v>11.673049192388437</v>
      </c>
      <c r="AJ564" s="714">
        <f t="shared" si="1562"/>
        <v>148.10030933549257</v>
      </c>
      <c r="AK564" s="714">
        <f t="shared" si="1562"/>
        <v>13.455110214996434</v>
      </c>
      <c r="AL564" s="714">
        <f t="shared" si="1562"/>
        <v>37.301060169254839</v>
      </c>
      <c r="AM564" s="714">
        <f t="shared" si="1562"/>
        <v>156.40996046009255</v>
      </c>
      <c r="AN564" s="1074">
        <f t="shared" si="1562"/>
        <v>27.245397013111337</v>
      </c>
      <c r="AO564" s="714"/>
      <c r="AP564" s="714"/>
      <c r="AQ564" s="714"/>
      <c r="AR564" s="714"/>
      <c r="AS564" s="714"/>
      <c r="AT564" s="835">
        <f t="shared" si="1562"/>
        <v>858.76513774193495</v>
      </c>
      <c r="AU564" s="714">
        <f t="shared" si="1562"/>
        <v>1983.9622157068836</v>
      </c>
      <c r="AV564" s="714">
        <f t="shared" si="1562"/>
        <v>719.65735827962499</v>
      </c>
      <c r="AW564" s="714">
        <f t="shared" si="1562"/>
        <v>666.28194490713258</v>
      </c>
      <c r="AX564" s="714">
        <f t="shared" si="1562"/>
        <v>716.649229236888</v>
      </c>
      <c r="AY564" s="714">
        <f t="shared" si="1562"/>
        <v>827.14144580672655</v>
      </c>
      <c r="AZ564" s="714">
        <f t="shared" si="1562"/>
        <v>576.13394268549075</v>
      </c>
      <c r="BA564" s="714">
        <f t="shared" si="1562"/>
        <v>823.50775024223572</v>
      </c>
      <c r="BB564" s="1074">
        <f t="shared" si="1562"/>
        <v>611.44293002758729</v>
      </c>
      <c r="BC564" s="714"/>
      <c r="BD564" s="714"/>
      <c r="BE564" s="714"/>
      <c r="BF564" s="714"/>
      <c r="BG564" s="714"/>
      <c r="BH564" s="835">
        <f t="shared" si="1562"/>
        <v>700.91204353033345</v>
      </c>
      <c r="BI564" s="714">
        <f t="shared" si="1562"/>
        <v>876.38987514792723</v>
      </c>
      <c r="BJ564" s="714">
        <f t="shared" si="1562"/>
        <v>648.90237027988701</v>
      </c>
      <c r="BK564" s="714">
        <f t="shared" si="1562"/>
        <v>637.88485113547824</v>
      </c>
      <c r="BL564" s="714">
        <f t="shared" si="1562"/>
        <v>1612.7461684164807</v>
      </c>
      <c r="BM564" s="714">
        <f>SUM(BM526,BM531:BM532,BM534,BM539,BM541:BM544)</f>
        <v>1081.2170373894382</v>
      </c>
      <c r="BN564" s="1231">
        <f>SUM(BN526,BN531:BN532,BN534,BN539,BN541:BN544)</f>
        <v>924.92559824055843</v>
      </c>
      <c r="BO564" s="857">
        <f t="shared" ref="BO564:BS564" si="1566">SUM(BO526,BO531:BO532,BO534,BO539,BO541:BO544)</f>
        <v>185.02641472368344</v>
      </c>
      <c r="BP564" s="857">
        <f t="shared" si="1566"/>
        <v>673.04474949231439</v>
      </c>
      <c r="BQ564" s="857">
        <f t="shared" si="1566"/>
        <v>748.79338487158805</v>
      </c>
      <c r="BR564" s="857">
        <f t="shared" si="1566"/>
        <v>239.57014412024392</v>
      </c>
      <c r="BS564" s="1172">
        <f t="shared" si="1566"/>
        <v>664.23304733347607</v>
      </c>
      <c r="BT564" s="857"/>
      <c r="BU564" s="857"/>
      <c r="BV564" s="857"/>
      <c r="BW564" s="857"/>
      <c r="BX564" s="857"/>
      <c r="BY564" s="835">
        <f t="shared" si="1562"/>
        <v>587.44113061545613</v>
      </c>
      <c r="BZ564" s="714">
        <f t="shared" si="1562"/>
        <v>478.15321654782667</v>
      </c>
      <c r="CA564" s="714">
        <f t="shared" si="1562"/>
        <v>394.07936722495759</v>
      </c>
      <c r="CB564" s="714">
        <f t="shared" si="1562"/>
        <v>180.69059306531861</v>
      </c>
      <c r="CC564" s="1074">
        <f t="shared" si="1562"/>
        <v>344.03781225842278</v>
      </c>
      <c r="CD564" s="714"/>
      <c r="CE564" s="714"/>
      <c r="CF564" s="714"/>
      <c r="CG564" s="714"/>
      <c r="CH564" s="714"/>
      <c r="CI564" s="714"/>
      <c r="CJ564" s="714"/>
      <c r="CK564" s="835">
        <f t="shared" si="1562"/>
        <v>97.293046528112981</v>
      </c>
      <c r="CL564" s="714">
        <f>SUM(CL526,CL531:CL532,CL534,CL539,CL541:CL544)</f>
        <v>2291.2630526288608</v>
      </c>
      <c r="CM564" s="714">
        <f t="shared" si="1562"/>
        <v>176.38785617875209</v>
      </c>
      <c r="CN564" s="714">
        <f t="shared" si="1562"/>
        <v>549.49988298887934</v>
      </c>
      <c r="CO564" s="1074">
        <f t="shared" si="1562"/>
        <v>126.68200792856825</v>
      </c>
      <c r="CP564" s="714"/>
      <c r="CQ564" s="714"/>
      <c r="CR564" s="714"/>
      <c r="CS564" s="714"/>
      <c r="CT564" s="714"/>
      <c r="CU564" s="835">
        <f t="shared" si="1562"/>
        <v>412.92678483214883</v>
      </c>
      <c r="CV564" s="714">
        <f t="shared" si="1562"/>
        <v>330.18453863258696</v>
      </c>
      <c r="CW564" s="714">
        <f>SUM(CW526,CW531:CW532,CW534,CW539,CW541:CW544)</f>
        <v>537.10730307487484</v>
      </c>
      <c r="CX564" s="1074">
        <f>SUM(CX526,CX531:CX532,CX534,CX539,CX541:CX544)</f>
        <v>100.86119702208546</v>
      </c>
      <c r="CY564" s="714"/>
      <c r="CZ564" s="754"/>
      <c r="DD564" s="978"/>
      <c r="DE564" s="857">
        <f t="shared" ref="DE564:DL564" si="1567">SUM(DE526,DE531:DE532,DE534,DE539,DE541:DE544)</f>
        <v>83.958659093529846</v>
      </c>
      <c r="DF564" s="857">
        <f t="shared" si="1567"/>
        <v>41.082989836983735</v>
      </c>
      <c r="DG564" s="857">
        <f t="shared" si="1567"/>
        <v>41.082989836983735</v>
      </c>
      <c r="DH564" s="857">
        <f t="shared" si="1567"/>
        <v>34.829046233983917</v>
      </c>
      <c r="DI564" s="857">
        <f t="shared" si="1567"/>
        <v>37.678629956225578</v>
      </c>
      <c r="DJ564" s="857">
        <f t="shared" si="1567"/>
        <v>86.788875515505595</v>
      </c>
      <c r="DK564" s="857">
        <f t="shared" si="1567"/>
        <v>39.70876504817921</v>
      </c>
      <c r="DL564" s="1119">
        <f t="shared" si="1567"/>
        <v>120.82883817002723</v>
      </c>
      <c r="DM564" s="857"/>
      <c r="DN564" s="857"/>
      <c r="DO564" s="857"/>
      <c r="DP564" s="857"/>
      <c r="DQ564" s="857"/>
      <c r="DR564" s="1005">
        <f t="shared" ref="DR564:DX564" si="1568">SUM(DR526,DR531:DR532,DR534,DR539,DR541:DR544)</f>
        <v>1110.3057665058252</v>
      </c>
      <c r="DS564" s="857">
        <f t="shared" si="1568"/>
        <v>589.66028855990567</v>
      </c>
      <c r="DT564" s="857">
        <f t="shared" si="1568"/>
        <v>2101.4938958810035</v>
      </c>
      <c r="DU564" s="857">
        <f t="shared" si="1568"/>
        <v>1066.1730229195559</v>
      </c>
      <c r="DV564" s="857">
        <f t="shared" si="1568"/>
        <v>1056.6223408257658</v>
      </c>
      <c r="DW564" s="857">
        <f t="shared" si="1568"/>
        <v>92.72811450000458</v>
      </c>
      <c r="DX564" s="1119">
        <f t="shared" si="1568"/>
        <v>162.46799851762717</v>
      </c>
      <c r="DY564" s="857"/>
      <c r="DZ564" s="857"/>
      <c r="EA564" s="857"/>
      <c r="EB564" s="857"/>
      <c r="EC564" s="857"/>
      <c r="ED564" s="835">
        <f t="shared" ref="ED564:EL564" si="1569">SUM(ED526,ED531:ED532,ED534,ED539,ED541:ED544)</f>
        <v>481.24468839837317</v>
      </c>
      <c r="EE564" s="857">
        <f t="shared" si="1569"/>
        <v>1130.2275631387001</v>
      </c>
      <c r="EF564" s="857">
        <f t="shared" si="1569"/>
        <v>670.07137209040218</v>
      </c>
      <c r="EG564" s="857">
        <f t="shared" si="1569"/>
        <v>642.82021964494822</v>
      </c>
      <c r="EH564" s="857">
        <f t="shared" si="1569"/>
        <v>1363.8798243174178</v>
      </c>
      <c r="EI564" s="857">
        <f t="shared" si="1569"/>
        <v>388.187223121881</v>
      </c>
      <c r="EJ564" s="857">
        <f t="shared" si="1569"/>
        <v>209.92737422215828</v>
      </c>
      <c r="EK564" s="857">
        <f t="shared" si="1569"/>
        <v>907.28052199102478</v>
      </c>
      <c r="EL564" s="1119">
        <f t="shared" si="1569"/>
        <v>1008.2779140578913</v>
      </c>
      <c r="EM564" s="857"/>
      <c r="EN564" s="857"/>
      <c r="ER564" s="1251"/>
      <c r="ES564" s="835">
        <f>SUM(ES526,ES531:ES532,ES534,ES539,ES541:ES544)</f>
        <v>18.903306048874192</v>
      </c>
      <c r="ET564" s="714">
        <f>SUM(ET526,ET531:ET532,ET534,ET539,ET541:ET544)</f>
        <v>35.199205869251273</v>
      </c>
      <c r="EU564" s="714">
        <f>SUM(EU526,EU531:EU532,EU534,EU539,EU541:EU544)</f>
        <v>7.044291414199459</v>
      </c>
      <c r="EV564" s="714"/>
      <c r="EW564" s="1131"/>
      <c r="EX564" s="274" t="s">
        <v>822</v>
      </c>
      <c r="EY564" s="681">
        <f>SUM(EY526,EY531:EY532,EY534,EY539,EY541:EY544)</f>
        <v>6.2177431444337898</v>
      </c>
      <c r="EZ564" s="681">
        <f t="shared" ref="EZ564:HH564" si="1570">SUM(EZ526,EZ531:EZ532,EZ534,EZ539,EZ541:EZ544)</f>
        <v>8.1632866408656763</v>
      </c>
      <c r="FA564" s="681">
        <f t="shared" si="1570"/>
        <v>5.1852237893270683</v>
      </c>
      <c r="FB564" s="681">
        <f t="shared" si="1570"/>
        <v>8.2204966162263808</v>
      </c>
      <c r="FC564" s="681">
        <f t="shared" si="1570"/>
        <v>4.0608524381701105</v>
      </c>
      <c r="FD564" s="681">
        <f t="shared" si="1570"/>
        <v>12.834170708176064</v>
      </c>
      <c r="FE564" s="681">
        <f t="shared" si="1570"/>
        <v>1.666254571472702</v>
      </c>
      <c r="FF564" s="681">
        <f t="shared" si="1570"/>
        <v>15.101893406444676</v>
      </c>
      <c r="FG564" s="681">
        <f t="shared" si="1570"/>
        <v>10.686680343853684</v>
      </c>
      <c r="FH564" s="681">
        <f t="shared" si="1570"/>
        <v>13.565009292808895</v>
      </c>
      <c r="FI564" s="681">
        <f t="shared" si="1570"/>
        <v>6.1209659491560027</v>
      </c>
      <c r="FJ564" s="681">
        <f t="shared" si="1570"/>
        <v>7.2590057779151698</v>
      </c>
      <c r="FK564" s="681">
        <f t="shared" si="1570"/>
        <v>8.646768484348744</v>
      </c>
      <c r="FL564" s="681">
        <f t="shared" si="1570"/>
        <v>4.4728116457509026</v>
      </c>
      <c r="FM564" s="681">
        <f t="shared" si="1570"/>
        <v>9.1149432192159274</v>
      </c>
      <c r="FN564" s="681">
        <f t="shared" si="1570"/>
        <v>10.20472416960593</v>
      </c>
      <c r="FO564" s="665">
        <f t="shared" si="1570"/>
        <v>8.2438929328403905</v>
      </c>
      <c r="FP564" s="665">
        <f t="shared" ref="FP564:GL564" si="1571">SUM(FP526,FP531:FP532,FP534,FP539,FP541:FP544)</f>
        <v>7.0951880958849189E-2</v>
      </c>
      <c r="FQ564" s="1394">
        <f t="shared" si="1571"/>
        <v>7.3183183483361578</v>
      </c>
      <c r="FR564" s="665">
        <f t="shared" si="1571"/>
        <v>1.1645728875183803</v>
      </c>
      <c r="FS564" s="665">
        <f t="shared" si="1571"/>
        <v>1.9517079874273582</v>
      </c>
      <c r="FT564" s="665">
        <f t="shared" si="1571"/>
        <v>1.5180013506135359</v>
      </c>
      <c r="FU564" s="665">
        <f t="shared" si="1571"/>
        <v>2.0625777527158089</v>
      </c>
      <c r="FV564" s="665">
        <f t="shared" ref="FV564" si="1572">SUM(FV526,FV531:FV532,FV534,FV539,FV541:FV544)</f>
        <v>6.344421996696531E-2</v>
      </c>
      <c r="FW564" s="665">
        <f t="shared" si="1571"/>
        <v>0.6492074010115072</v>
      </c>
      <c r="FX564" s="665">
        <f t="shared" si="1571"/>
        <v>6.028648371591224</v>
      </c>
      <c r="FY564" s="665">
        <f t="shared" si="1571"/>
        <v>1.2164605911710948</v>
      </c>
      <c r="FZ564" s="665">
        <f t="shared" si="1571"/>
        <v>4.4344370042024845</v>
      </c>
      <c r="GA564" s="665">
        <f t="shared" si="1571"/>
        <v>0.91099300688880702</v>
      </c>
      <c r="GB564" s="665">
        <f t="shared" si="1571"/>
        <v>2.2297277001871132</v>
      </c>
      <c r="GC564" s="665">
        <f t="shared" si="1571"/>
        <v>15.755831182493019</v>
      </c>
      <c r="GD564" s="665">
        <f t="shared" si="1571"/>
        <v>14.983618352883463</v>
      </c>
      <c r="GE564" s="665">
        <f t="shared" si="1571"/>
        <v>6.0886293531488169</v>
      </c>
      <c r="GF564" s="665">
        <f t="shared" si="1571"/>
        <v>3.1251729194827105</v>
      </c>
      <c r="GG564" s="665">
        <f t="shared" si="1571"/>
        <v>6.8183004872087931</v>
      </c>
      <c r="GH564" s="665">
        <f t="shared" si="1571"/>
        <v>3.2420090967980877</v>
      </c>
      <c r="GI564" s="665">
        <f t="shared" si="1571"/>
        <v>3.3158252556875465</v>
      </c>
      <c r="GJ564" s="665">
        <f t="shared" si="1571"/>
        <v>0.60464329874481437</v>
      </c>
      <c r="GK564" s="665">
        <f t="shared" si="1571"/>
        <v>0.45987263355870112</v>
      </c>
      <c r="GL564" s="665">
        <f t="shared" si="1571"/>
        <v>0.66340591471218735</v>
      </c>
      <c r="GM564" s="958">
        <f t="shared" si="1570"/>
        <v>0.63574463733843189</v>
      </c>
      <c r="GN564" s="681">
        <f t="shared" si="1570"/>
        <v>1.3722002160532489</v>
      </c>
      <c r="GO564" s="681">
        <f t="shared" si="1570"/>
        <v>0.57284922982590103</v>
      </c>
      <c r="GP564" s="681">
        <f t="shared" si="1570"/>
        <v>1.4712873464774008</v>
      </c>
      <c r="GQ564" s="681">
        <f t="shared" si="1570"/>
        <v>1.6987604545061803</v>
      </c>
      <c r="GR564" s="681">
        <f t="shared" si="1570"/>
        <v>1.0527633894550457</v>
      </c>
      <c r="GS564" s="681">
        <f t="shared" si="1570"/>
        <v>2.4975968251088898</v>
      </c>
      <c r="GT564" s="681">
        <f t="shared" si="1570"/>
        <v>0.8087257374969774</v>
      </c>
      <c r="GU564" s="681">
        <f t="shared" si="1570"/>
        <v>1.5978727254190779</v>
      </c>
      <c r="GV564" s="681">
        <f t="shared" si="1570"/>
        <v>1.9247297937339796</v>
      </c>
      <c r="GW564" s="681">
        <f t="shared" si="1570"/>
        <v>0.96076827545408794</v>
      </c>
      <c r="GX564" s="681">
        <f t="shared" si="1570"/>
        <v>1.2259239348559028</v>
      </c>
      <c r="GY564" s="681">
        <f t="shared" si="1570"/>
        <v>2.231274816180286</v>
      </c>
      <c r="GZ564" s="681" t="e">
        <f t="shared" si="1570"/>
        <v>#DIV/0!</v>
      </c>
      <c r="HA564" s="681">
        <f t="shared" si="1570"/>
        <v>1.3709286749793086</v>
      </c>
      <c r="HB564" s="681">
        <f t="shared" si="1570"/>
        <v>0.74064160234761867</v>
      </c>
      <c r="HC564" s="681">
        <f t="shared" si="1570"/>
        <v>1.4218326204774105</v>
      </c>
      <c r="HD564" s="681">
        <f t="shared" si="1570"/>
        <v>1.2147372791183999</v>
      </c>
      <c r="HE564" s="681">
        <f t="shared" si="1570"/>
        <v>0.50035464765103943</v>
      </c>
      <c r="HF564" s="681">
        <f t="shared" si="1570"/>
        <v>0.36771644434610151</v>
      </c>
      <c r="HG564" s="681" t="e">
        <f t="shared" si="1570"/>
        <v>#DIV/0!</v>
      </c>
      <c r="HH564" s="681" t="e">
        <f t="shared" si="1570"/>
        <v>#DIV/0!</v>
      </c>
      <c r="HI564" s="665">
        <f>SUM(HI526,HI531:HI532,HI534,HI539,HI541:HI544)</f>
        <v>2.2659897593713429</v>
      </c>
    </row>
    <row r="565" spans="1:217" s="753" customFormat="1" x14ac:dyDescent="0.25">
      <c r="A565" s="274" t="s">
        <v>945</v>
      </c>
      <c r="C565" s="835">
        <f>SUM(C525,C527,C528,C529,C533:C540)</f>
        <v>2547.7824729636809</v>
      </c>
      <c r="D565" s="714">
        <f t="shared" ref="D565:T565" si="1573">SUM(D525,D527,D528,D529,D533:D540)</f>
        <v>921.40983365558327</v>
      </c>
      <c r="E565" s="714">
        <f t="shared" si="1573"/>
        <v>1713.0793289035464</v>
      </c>
      <c r="F565" s="714">
        <f t="shared" si="1573"/>
        <v>1061.2375095123539</v>
      </c>
      <c r="G565" s="714">
        <f t="shared" si="1573"/>
        <v>164.19534169014918</v>
      </c>
      <c r="H565" s="714">
        <f t="shared" si="1573"/>
        <v>890.55650793677921</v>
      </c>
      <c r="I565" s="714">
        <f t="shared" si="1573"/>
        <v>2447.2295848492245</v>
      </c>
      <c r="J565" s="714">
        <f t="shared" si="1573"/>
        <v>1593.3007605507285</v>
      </c>
      <c r="K565" s="714">
        <f t="shared" si="1573"/>
        <v>2534.7502077062773</v>
      </c>
      <c r="L565" s="714">
        <f t="shared" si="1573"/>
        <v>2068.9772052365497</v>
      </c>
      <c r="M565" s="714">
        <f t="shared" si="1573"/>
        <v>1137.1834490249821</v>
      </c>
      <c r="N565" s="714">
        <f t="shared" si="1573"/>
        <v>1173.2621221946383</v>
      </c>
      <c r="O565" s="714">
        <f t="shared" si="1573"/>
        <v>1429.169227795584</v>
      </c>
      <c r="P565" s="714">
        <f t="shared" si="1573"/>
        <v>554.50809818191522</v>
      </c>
      <c r="Q565" s="714">
        <f t="shared" si="1573"/>
        <v>970.53517228688406</v>
      </c>
      <c r="R565" s="714">
        <f t="shared" si="1573"/>
        <v>856.37800871012166</v>
      </c>
      <c r="S565" s="714">
        <f t="shared" si="1573"/>
        <v>918.37294781252831</v>
      </c>
      <c r="T565" s="1074">
        <f t="shared" si="1573"/>
        <v>679.58643936146757</v>
      </c>
      <c r="U565" s="714">
        <f t="shared" ref="U565:W565" si="1574">SUM(U525,U527,U528,U529,U533:U540)</f>
        <v>5357.8160932552455</v>
      </c>
      <c r="V565" s="714">
        <f t="shared" si="1574"/>
        <v>4970.3778158251471</v>
      </c>
      <c r="W565" s="714">
        <f t="shared" si="1574"/>
        <v>3199.8497036122631</v>
      </c>
      <c r="X565" s="714">
        <f t="shared" ref="X565:Y565" si="1575">SUM(X525,X527,X528,X529,X533:X540)</f>
        <v>696.0560138054268</v>
      </c>
      <c r="Y565" s="714">
        <f t="shared" si="1575"/>
        <v>840.68049851272815</v>
      </c>
      <c r="Z565" s="754"/>
      <c r="AA565" s="754"/>
      <c r="AB565" s="754"/>
      <c r="AC565" s="754"/>
      <c r="AD565" s="754"/>
      <c r="AE565" s="754"/>
      <c r="AF565" s="714"/>
      <c r="AG565" s="714"/>
      <c r="AH565" s="714"/>
      <c r="AI565" s="835">
        <f t="shared" ref="AI565:AN565" si="1576">SUM(AI525,AI527,AI528,AI529,AI533:AI540)</f>
        <v>42.845119711248884</v>
      </c>
      <c r="AJ565" s="714">
        <f t="shared" si="1576"/>
        <v>453.77955704018751</v>
      </c>
      <c r="AK565" s="714">
        <f t="shared" si="1576"/>
        <v>24.493865100728552</v>
      </c>
      <c r="AL565" s="714">
        <f t="shared" si="1576"/>
        <v>56.340000924475433</v>
      </c>
      <c r="AM565" s="714">
        <f t="shared" si="1576"/>
        <v>702.08558326348975</v>
      </c>
      <c r="AN565" s="1074">
        <f t="shared" si="1576"/>
        <v>44.415830794114243</v>
      </c>
      <c r="AO565" s="714"/>
      <c r="AP565" s="714"/>
      <c r="AQ565" s="714"/>
      <c r="AR565" s="714"/>
      <c r="AS565" s="714"/>
      <c r="AT565" s="835">
        <f t="shared" ref="AT565:BB565" si="1577">SUM(AT525,AT527,AT528,AT529,AT533:AT540)</f>
        <v>2973.0256164771672</v>
      </c>
      <c r="AU565" s="714">
        <f t="shared" si="1577"/>
        <v>2526.9420192330281</v>
      </c>
      <c r="AV565" s="714">
        <f t="shared" si="1577"/>
        <v>1433.3984675839351</v>
      </c>
      <c r="AW565" s="714">
        <f t="shared" si="1577"/>
        <v>1216.869714185045</v>
      </c>
      <c r="AX565" s="714">
        <f t="shared" si="1577"/>
        <v>1610.6953880071937</v>
      </c>
      <c r="AY565" s="714">
        <f t="shared" si="1577"/>
        <v>1640.1902096917738</v>
      </c>
      <c r="AZ565" s="714">
        <f t="shared" si="1577"/>
        <v>1308.9190213522568</v>
      </c>
      <c r="BA565" s="714">
        <f t="shared" si="1577"/>
        <v>1905.5606835224698</v>
      </c>
      <c r="BB565" s="1074">
        <f t="shared" si="1577"/>
        <v>1092.3810782903699</v>
      </c>
      <c r="BC565" s="714"/>
      <c r="BD565" s="714"/>
      <c r="BE565" s="714"/>
      <c r="BF565" s="714"/>
      <c r="BG565" s="714"/>
      <c r="BH565" s="835">
        <f t="shared" ref="BH565:BS565" si="1578">SUM(BH525,BH527,BH528,BH529,BH533:BH540)</f>
        <v>1107.4582232737682</v>
      </c>
      <c r="BI565" s="714">
        <f t="shared" si="1578"/>
        <v>1148.4091737421795</v>
      </c>
      <c r="BJ565" s="714">
        <f t="shared" si="1578"/>
        <v>1520.5901906369481</v>
      </c>
      <c r="BK565" s="714">
        <f t="shared" si="1578"/>
        <v>1804.1313255616112</v>
      </c>
      <c r="BL565" s="714">
        <f t="shared" si="1578"/>
        <v>2004.709037299235</v>
      </c>
      <c r="BM565" s="714">
        <f t="shared" si="1578"/>
        <v>1456.997275920316</v>
      </c>
      <c r="BN565" s="1231">
        <f t="shared" si="1578"/>
        <v>2441.1765140644638</v>
      </c>
      <c r="BO565" s="857">
        <f t="shared" si="1578"/>
        <v>521.86236170001041</v>
      </c>
      <c r="BP565" s="857">
        <f t="shared" si="1578"/>
        <v>1589.3182984062976</v>
      </c>
      <c r="BQ565" s="857">
        <f t="shared" si="1578"/>
        <v>2622.4258292317468</v>
      </c>
      <c r="BR565" s="857">
        <f t="shared" si="1578"/>
        <v>694.04737370931139</v>
      </c>
      <c r="BS565" s="1172">
        <f t="shared" si="1578"/>
        <v>787.65028135259922</v>
      </c>
      <c r="BT565" s="857"/>
      <c r="BU565" s="857"/>
      <c r="BV565" s="857"/>
      <c r="BW565" s="857"/>
      <c r="BX565" s="857"/>
      <c r="BY565" s="835">
        <f t="shared" ref="BY565:CC565" si="1579">SUM(BY525,BY527,BY528,BY529,BY533:BY540)</f>
        <v>1168.3008529964088</v>
      </c>
      <c r="BZ565" s="714">
        <f t="shared" si="1579"/>
        <v>1158.1352755237112</v>
      </c>
      <c r="CA565" s="714">
        <f t="shared" si="1579"/>
        <v>1567.824549123241</v>
      </c>
      <c r="CB565" s="714">
        <f t="shared" si="1579"/>
        <v>604.92365864820999</v>
      </c>
      <c r="CC565" s="1074">
        <f t="shared" si="1579"/>
        <v>781.71396343647893</v>
      </c>
      <c r="CD565" s="714"/>
      <c r="CE565" s="714"/>
      <c r="CF565" s="714"/>
      <c r="CG565" s="714"/>
      <c r="CH565" s="714"/>
      <c r="CI565" s="714"/>
      <c r="CJ565" s="714"/>
      <c r="CK565" s="835">
        <f t="shared" ref="CK565:CO565" si="1580">SUM(CK525,CK527,CK528,CK529,CK533:CK540)</f>
        <v>1462.9601848920734</v>
      </c>
      <c r="CL565" s="714">
        <f t="shared" si="1580"/>
        <v>1470.8249926673711</v>
      </c>
      <c r="CM565" s="714">
        <f t="shared" si="1580"/>
        <v>3606.1087041913843</v>
      </c>
      <c r="CN565" s="714">
        <f t="shared" si="1580"/>
        <v>1273.458796020202</v>
      </c>
      <c r="CO565" s="1074">
        <f t="shared" si="1580"/>
        <v>887.13909925245821</v>
      </c>
      <c r="CP565" s="714"/>
      <c r="CQ565" s="714"/>
      <c r="CR565" s="714"/>
      <c r="CS565" s="714"/>
      <c r="CT565" s="714"/>
      <c r="CU565" s="835">
        <f t="shared" ref="CU565:CX565" si="1581">SUM(CU525,CU527,CU528,CU529,CU533:CU540)</f>
        <v>794.39158971421523</v>
      </c>
      <c r="CV565" s="714">
        <f t="shared" si="1581"/>
        <v>677.96951958588375</v>
      </c>
      <c r="CW565" s="714">
        <f t="shared" si="1581"/>
        <v>55.224986494482749</v>
      </c>
      <c r="CX565" s="1074">
        <f t="shared" si="1581"/>
        <v>18.298290783528461</v>
      </c>
      <c r="CY565" s="714"/>
      <c r="CZ565" s="754"/>
      <c r="DD565" s="978"/>
      <c r="DE565" s="857">
        <f t="shared" ref="DE565:DL565" si="1582">SUM(DE525,DE527,DE528,DE529,DE533:DE540)</f>
        <v>1183.7468963608717</v>
      </c>
      <c r="DF565" s="857">
        <f t="shared" si="1582"/>
        <v>278.14095569118001</v>
      </c>
      <c r="DG565" s="857">
        <f t="shared" si="1582"/>
        <v>244.60248722252081</v>
      </c>
      <c r="DH565" s="857">
        <f t="shared" si="1582"/>
        <v>676.93106311732208</v>
      </c>
      <c r="DI565" s="857">
        <f t="shared" si="1582"/>
        <v>288.10294437835148</v>
      </c>
      <c r="DJ565" s="857">
        <f t="shared" si="1582"/>
        <v>1162.3302477388463</v>
      </c>
      <c r="DK565" s="857">
        <f t="shared" si="1582"/>
        <v>582.26195162667068</v>
      </c>
      <c r="DL565" s="1119">
        <f t="shared" si="1582"/>
        <v>1908.0311343555675</v>
      </c>
      <c r="DM565" s="857"/>
      <c r="DN565" s="857"/>
      <c r="DO565" s="857"/>
      <c r="DP565" s="857"/>
      <c r="DQ565" s="857"/>
      <c r="DR565" s="1005">
        <f t="shared" ref="DR565:DX565" si="1583">SUM(DR525,DR527,DR528,DR529,DR533:DR540)</f>
        <v>6615.3714575198692</v>
      </c>
      <c r="DS565" s="857">
        <f t="shared" si="1583"/>
        <v>1791.8749380844572</v>
      </c>
      <c r="DT565" s="857">
        <f t="shared" si="1583"/>
        <v>8152.4801004417213</v>
      </c>
      <c r="DU565" s="857">
        <f t="shared" si="1583"/>
        <v>3040.0728259812627</v>
      </c>
      <c r="DV565" s="857">
        <f t="shared" si="1583"/>
        <v>3906.2967329670646</v>
      </c>
      <c r="DW565" s="857">
        <f t="shared" si="1583"/>
        <v>416.74197321906973</v>
      </c>
      <c r="DX565" s="1119">
        <f t="shared" si="1583"/>
        <v>750.31369063263617</v>
      </c>
      <c r="DY565" s="857"/>
      <c r="DZ565" s="857"/>
      <c r="EA565" s="857"/>
      <c r="EB565" s="857"/>
      <c r="EC565" s="857"/>
      <c r="ED565" s="835">
        <f t="shared" ref="ED565:EL565" si="1584">SUM(ED525,ED527,ED528,ED529,ED533:ED540)</f>
        <v>1056.8749891355524</v>
      </c>
      <c r="EE565" s="857">
        <f t="shared" si="1584"/>
        <v>1865.5662428730748</v>
      </c>
      <c r="EF565" s="857">
        <f t="shared" si="1584"/>
        <v>1500.6692688391424</v>
      </c>
      <c r="EG565" s="857">
        <f t="shared" si="1584"/>
        <v>1021.1489721605359</v>
      </c>
      <c r="EH565" s="857">
        <f t="shared" si="1584"/>
        <v>2644.139041154187</v>
      </c>
      <c r="EI565" s="857">
        <f t="shared" si="1584"/>
        <v>563.51563424410119</v>
      </c>
      <c r="EJ565" s="857">
        <f t="shared" si="1584"/>
        <v>315.9453957788869</v>
      </c>
      <c r="EK565" s="857">
        <f t="shared" si="1584"/>
        <v>1487.1708979295811</v>
      </c>
      <c r="EL565" s="1119">
        <f t="shared" si="1584"/>
        <v>1652.7527600748979</v>
      </c>
      <c r="EM565" s="857"/>
      <c r="EN565" s="857"/>
      <c r="ER565" s="1251"/>
      <c r="ES565" s="835">
        <f t="shared" ref="ES565:EU565" si="1585">SUM(ES525,ES527,ES528,ES529,ES533:ES540)</f>
        <v>463.89953781420064</v>
      </c>
      <c r="ET565" s="714">
        <f t="shared" si="1585"/>
        <v>56.429755978354891</v>
      </c>
      <c r="EU565" s="714">
        <f t="shared" si="1585"/>
        <v>16.774115886034814</v>
      </c>
      <c r="EV565" s="714"/>
      <c r="EW565" s="1131"/>
      <c r="EX565" s="274"/>
      <c r="EY565" s="681">
        <f t="shared" ref="EY565:HH565" si="1586">SUM(EY525,EY527,EY528,EY529,EY533:EY540)</f>
        <v>2.4327418156817879</v>
      </c>
      <c r="EZ565" s="681">
        <f t="shared" si="1586"/>
        <v>4.0548502616077462</v>
      </c>
      <c r="FA565" s="681">
        <f t="shared" si="1586"/>
        <v>2.7566085917794263</v>
      </c>
      <c r="FB565" s="681">
        <f t="shared" si="1586"/>
        <v>13.113556166502688</v>
      </c>
      <c r="FC565" s="681">
        <f t="shared" si="1586"/>
        <v>1.7930772965282684</v>
      </c>
      <c r="FD565" s="681">
        <f t="shared" si="1586"/>
        <v>4.650675363473483</v>
      </c>
      <c r="FE565" s="681">
        <f t="shared" si="1586"/>
        <v>0.37971177617959867</v>
      </c>
      <c r="FF565" s="681">
        <f t="shared" si="1586"/>
        <v>6.159265975071607</v>
      </c>
      <c r="FG565" s="681">
        <f t="shared" si="1586"/>
        <v>5.0605547850487493</v>
      </c>
      <c r="FH565" s="681">
        <f t="shared" si="1586"/>
        <v>5.4132115864023085</v>
      </c>
      <c r="FI565" s="681">
        <f t="shared" si="1586"/>
        <v>2.7072339260708476</v>
      </c>
      <c r="FJ565" s="681">
        <f t="shared" si="1586"/>
        <v>3.6530301396515745</v>
      </c>
      <c r="FK565" s="681">
        <f t="shared" si="1586"/>
        <v>3.1912424145354934</v>
      </c>
      <c r="FL565" s="681">
        <f t="shared" si="1586"/>
        <v>2.2371267863441484</v>
      </c>
      <c r="FM565" s="681">
        <f t="shared" si="1586"/>
        <v>4.0686311905443571</v>
      </c>
      <c r="FN565" s="681">
        <f t="shared" si="1586"/>
        <v>3.4805961517456185</v>
      </c>
      <c r="FO565" s="665">
        <f t="shared" si="1586"/>
        <v>3.6474400208663735</v>
      </c>
      <c r="FP565" s="665">
        <f t="shared" ref="FP565:GL565" si="1587">SUM(FP525,FP527,FP528,FP529,FP533:FP540)</f>
        <v>4.7868167855185054E-3</v>
      </c>
      <c r="FQ565" s="1394">
        <f t="shared" si="1587"/>
        <v>8.3887368700576221</v>
      </c>
      <c r="FR565" s="665">
        <f t="shared" si="1587"/>
        <v>1.507328070443313</v>
      </c>
      <c r="FS565" s="665">
        <f t="shared" si="1587"/>
        <v>2.5955407412651446</v>
      </c>
      <c r="FT565" s="665">
        <f t="shared" si="1587"/>
        <v>1.3521391312232709</v>
      </c>
      <c r="FU565" s="665">
        <f t="shared" si="1587"/>
        <v>2.2192116110733897</v>
      </c>
      <c r="FV565" s="665">
        <f t="shared" ref="FV565" si="1588">SUM(FV525,FV527,FV528,FV529,FV533:FV540)</f>
        <v>0</v>
      </c>
      <c r="FW565" s="665">
        <f t="shared" si="1587"/>
        <v>0.34777105992762097</v>
      </c>
      <c r="FX565" s="665">
        <f t="shared" si="1587"/>
        <v>3.9796834792247875</v>
      </c>
      <c r="FY565" s="665">
        <f t="shared" si="1587"/>
        <v>0.88699908251194193</v>
      </c>
      <c r="FZ565" s="665">
        <f t="shared" si="1587"/>
        <v>1.436941207230342</v>
      </c>
      <c r="GA565" s="665">
        <f t="shared" si="1587"/>
        <v>0.31336005376238629</v>
      </c>
      <c r="GB565" s="665">
        <f t="shared" si="1587"/>
        <v>1.6681463258274711</v>
      </c>
      <c r="GC565" s="665">
        <f t="shared" si="1587"/>
        <v>6.8025581826815227</v>
      </c>
      <c r="GD565" s="665">
        <f t="shared" si="1587"/>
        <v>7.7800022819656656</v>
      </c>
      <c r="GE565" s="665">
        <f t="shared" si="1587"/>
        <v>2.5878191501821366</v>
      </c>
      <c r="GF565" s="665">
        <f t="shared" si="1587"/>
        <v>0.95193228936082963</v>
      </c>
      <c r="GG565" s="665">
        <f t="shared" si="1587"/>
        <v>8.6090738258077355</v>
      </c>
      <c r="GH565" s="665">
        <f t="shared" si="1587"/>
        <v>1.0512058481631648</v>
      </c>
      <c r="GI565" s="665">
        <f t="shared" si="1587"/>
        <v>3.5002553163889587</v>
      </c>
      <c r="GJ565" s="665">
        <f t="shared" si="1587"/>
        <v>0.61718539278405704</v>
      </c>
      <c r="GK565" s="665">
        <f t="shared" si="1587"/>
        <v>0.4661478846757941</v>
      </c>
      <c r="GL565" s="665">
        <f t="shared" si="1587"/>
        <v>0.57035981417599579</v>
      </c>
      <c r="GM565" s="958">
        <f t="shared" si="1586"/>
        <v>0.24010299373626764</v>
      </c>
      <c r="GN565" s="681">
        <f t="shared" si="1586"/>
        <v>0.74738801282413214</v>
      </c>
      <c r="GO565" s="681">
        <f t="shared" si="1586"/>
        <v>0.28703470976326079</v>
      </c>
      <c r="GP565" s="681">
        <f t="shared" si="1586"/>
        <v>0.65043102487010673</v>
      </c>
      <c r="GQ565" s="681">
        <f t="shared" si="1586"/>
        <v>0.83157200248560392</v>
      </c>
      <c r="GR565" s="681">
        <f t="shared" si="1586"/>
        <v>0.46935856878292304</v>
      </c>
      <c r="GS565" s="681">
        <f t="shared" si="1586"/>
        <v>1.1106792217118824</v>
      </c>
      <c r="GT565" s="681">
        <f t="shared" si="1586"/>
        <v>0.47403777062711711</v>
      </c>
      <c r="GU565" s="681">
        <f t="shared" si="1586"/>
        <v>0.75133750848698944</v>
      </c>
      <c r="GV565" s="681">
        <f t="shared" si="1586"/>
        <v>0.87199384865575891</v>
      </c>
      <c r="GW565" s="681">
        <f t="shared" si="1586"/>
        <v>0.41569054056414079</v>
      </c>
      <c r="GX565" s="681">
        <f t="shared" si="1586"/>
        <v>0.59502897168715729</v>
      </c>
      <c r="GY565" s="681">
        <f t="shared" si="1586"/>
        <v>0.97569161229053769</v>
      </c>
      <c r="GZ565" s="681" t="e">
        <f t="shared" si="1586"/>
        <v>#DIV/0!</v>
      </c>
      <c r="HA565" s="681">
        <f t="shared" si="1586"/>
        <v>0.55180118814619661</v>
      </c>
      <c r="HB565" s="681">
        <f t="shared" si="1586"/>
        <v>0.3770263507990535</v>
      </c>
      <c r="HC565" s="681">
        <f t="shared" si="1586"/>
        <v>0.70043140805159654</v>
      </c>
      <c r="HD565" s="681">
        <f t="shared" si="1586"/>
        <v>0.63613770845406015</v>
      </c>
      <c r="HE565" s="681">
        <f t="shared" si="1586"/>
        <v>0.29669063254001976</v>
      </c>
      <c r="HF565" s="681">
        <f>SUM(HF525,HF527,HF528,HF529,HF533:HF540)</f>
        <v>0.31340424136499784</v>
      </c>
      <c r="HG565" s="681" t="e">
        <f t="shared" si="1586"/>
        <v>#DIV/0!</v>
      </c>
      <c r="HH565" s="681" t="e">
        <f t="shared" si="1586"/>
        <v>#DIV/0!</v>
      </c>
      <c r="HI565" s="665">
        <f>SUM(HI525,HI527,HI528,HI529,HI533:HI540)</f>
        <v>0.27762106570368494</v>
      </c>
    </row>
    <row r="566" spans="1:217" s="753" customFormat="1" x14ac:dyDescent="0.25">
      <c r="A566" s="274" t="s">
        <v>947</v>
      </c>
      <c r="C566" s="835">
        <f>SUM(C525,C527,C538,C540)</f>
        <v>1900.37926529071</v>
      </c>
      <c r="D566" s="714">
        <f t="shared" ref="D566:T566" si="1589">SUM(D525,D527,D538,D540)</f>
        <v>462.36650361153147</v>
      </c>
      <c r="E566" s="714">
        <f t="shared" si="1589"/>
        <v>1121.9152563649307</v>
      </c>
      <c r="F566" s="714">
        <f t="shared" si="1589"/>
        <v>515.90939528339766</v>
      </c>
      <c r="G566" s="714">
        <f t="shared" si="1589"/>
        <v>87.670700546785682</v>
      </c>
      <c r="H566" s="714">
        <f t="shared" si="1589"/>
        <v>451.89444324725298</v>
      </c>
      <c r="I566" s="714">
        <f t="shared" si="1589"/>
        <v>494.26020433153644</v>
      </c>
      <c r="J566" s="714">
        <f t="shared" si="1589"/>
        <v>800.71848105767276</v>
      </c>
      <c r="K566" s="714">
        <f t="shared" si="1589"/>
        <v>501.46391528626623</v>
      </c>
      <c r="L566" s="714">
        <f t="shared" si="1589"/>
        <v>1041.7318582170562</v>
      </c>
      <c r="M566" s="714">
        <f t="shared" si="1589"/>
        <v>376.19088274377788</v>
      </c>
      <c r="N566" s="714">
        <f t="shared" si="1589"/>
        <v>708.44438119891379</v>
      </c>
      <c r="O566" s="714">
        <f t="shared" si="1589"/>
        <v>1043.9937592465922</v>
      </c>
      <c r="P566" s="714">
        <f t="shared" si="1589"/>
        <v>240.78462856259358</v>
      </c>
      <c r="Q566" s="714">
        <f t="shared" si="1589"/>
        <v>655.32318570573079</v>
      </c>
      <c r="R566" s="714">
        <f t="shared" si="1589"/>
        <v>249.68104896257037</v>
      </c>
      <c r="S566" s="714">
        <f t="shared" si="1589"/>
        <v>351.26001662791748</v>
      </c>
      <c r="T566" s="1074">
        <f t="shared" si="1589"/>
        <v>283.46340583074567</v>
      </c>
      <c r="U566" s="714">
        <f t="shared" ref="U566:W566" si="1590">SUM(U525,U527,U538,U540)</f>
        <v>3770.2472988067789</v>
      </c>
      <c r="V566" s="714">
        <f t="shared" si="1590"/>
        <v>3652.4623794088179</v>
      </c>
      <c r="W566" s="714">
        <f t="shared" si="1590"/>
        <v>1959.3212542420033</v>
      </c>
      <c r="X566" s="714">
        <f t="shared" ref="X566:Y566" si="1591">SUM(X525,X527,X538,X540)</f>
        <v>347.84064799240525</v>
      </c>
      <c r="Y566" s="714">
        <f t="shared" si="1591"/>
        <v>370.90069043025602</v>
      </c>
      <c r="Z566" s="754"/>
      <c r="AA566" s="754"/>
      <c r="AB566" s="754"/>
      <c r="AC566" s="754"/>
      <c r="AD566" s="754"/>
      <c r="AE566" s="754"/>
      <c r="AF566" s="714"/>
      <c r="AG566" s="714"/>
      <c r="AH566" s="714"/>
      <c r="AI566" s="835">
        <f t="shared" ref="AI566:AN566" si="1592">SUM(AI525,AI527,AI538,AI540)</f>
        <v>27.566469838066926</v>
      </c>
      <c r="AJ566" s="714">
        <f t="shared" si="1592"/>
        <v>436.68014896102079</v>
      </c>
      <c r="AK566" s="714">
        <f t="shared" si="1592"/>
        <v>18.879641889484585</v>
      </c>
      <c r="AL566" s="714">
        <f t="shared" si="1592"/>
        <v>43.828696950157308</v>
      </c>
      <c r="AM566" s="714">
        <f t="shared" si="1592"/>
        <v>680.61776878530418</v>
      </c>
      <c r="AN566" s="1074">
        <f t="shared" si="1592"/>
        <v>33.733098767448091</v>
      </c>
      <c r="AO566" s="714"/>
      <c r="AP566" s="714"/>
      <c r="AQ566" s="714"/>
      <c r="AR566" s="714"/>
      <c r="AS566" s="714"/>
      <c r="AT566" s="835">
        <f t="shared" ref="AT566:BB566" si="1593">SUM(AT525,AT527,AT538,AT540)</f>
        <v>2292.4588622287047</v>
      </c>
      <c r="AU566" s="714">
        <f t="shared" si="1593"/>
        <v>1942.1708047330139</v>
      </c>
      <c r="AV566" s="714">
        <f t="shared" si="1593"/>
        <v>1333.470659507255</v>
      </c>
      <c r="AW566" s="714">
        <f t="shared" si="1593"/>
        <v>1097.5669101434087</v>
      </c>
      <c r="AX566" s="714">
        <f t="shared" si="1593"/>
        <v>1421.5972146137819</v>
      </c>
      <c r="AY566" s="714">
        <f t="shared" si="1593"/>
        <v>1524.1644089012555</v>
      </c>
      <c r="AZ566" s="714">
        <f t="shared" si="1593"/>
        <v>1193.150839787404</v>
      </c>
      <c r="BA566" s="714">
        <f t="shared" si="1593"/>
        <v>1633.97755879068</v>
      </c>
      <c r="BB566" s="1074">
        <f t="shared" si="1593"/>
        <v>1024.1693804587762</v>
      </c>
      <c r="BC566" s="714"/>
      <c r="BD566" s="714"/>
      <c r="BE566" s="714"/>
      <c r="BF566" s="714"/>
      <c r="BG566" s="714"/>
      <c r="BH566" s="835">
        <f t="shared" ref="BH566:BS566" si="1594">SUM(BH525,BH527,BH538,BH540)</f>
        <v>946.84668919060232</v>
      </c>
      <c r="BI566" s="714">
        <f t="shared" si="1594"/>
        <v>895.65312151207922</v>
      </c>
      <c r="BJ566" s="714">
        <f t="shared" si="1594"/>
        <v>1260.6892188335028</v>
      </c>
      <c r="BK566" s="714">
        <f t="shared" si="1594"/>
        <v>1557.2431552864552</v>
      </c>
      <c r="BL566" s="714">
        <f t="shared" si="1594"/>
        <v>1707.7075350467655</v>
      </c>
      <c r="BM566" s="714">
        <f t="shared" si="1594"/>
        <v>1204.0531462904019</v>
      </c>
      <c r="BN566" s="1231">
        <f t="shared" si="1594"/>
        <v>1946.0757788839419</v>
      </c>
      <c r="BO566" s="857">
        <f t="shared" si="1594"/>
        <v>375.65630734357308</v>
      </c>
      <c r="BP566" s="857">
        <f t="shared" si="1594"/>
        <v>1294.8327022552173</v>
      </c>
      <c r="BQ566" s="857">
        <f t="shared" si="1594"/>
        <v>2389.8234541616016</v>
      </c>
      <c r="BR566" s="857">
        <f t="shared" si="1594"/>
        <v>548.44370086382321</v>
      </c>
      <c r="BS566" s="1172">
        <f t="shared" si="1594"/>
        <v>656.94076182343974</v>
      </c>
      <c r="BT566" s="857"/>
      <c r="BU566" s="857"/>
      <c r="BV566" s="857"/>
      <c r="BW566" s="857"/>
      <c r="BX566" s="857"/>
      <c r="BY566" s="835">
        <f t="shared" ref="BY566:CC566" si="1595">SUM(BY525,BY527,BY538,BY540)</f>
        <v>875.01235526479832</v>
      </c>
      <c r="BZ566" s="714">
        <f t="shared" si="1595"/>
        <v>859.72933819789023</v>
      </c>
      <c r="CA566" s="714">
        <f t="shared" si="1595"/>
        <v>1226.7254928078373</v>
      </c>
      <c r="CB566" s="714">
        <f t="shared" si="1595"/>
        <v>437.18839296561794</v>
      </c>
      <c r="CC566" s="1074">
        <f t="shared" si="1595"/>
        <v>597.08109340647627</v>
      </c>
      <c r="CD566" s="714"/>
      <c r="CE566" s="714"/>
      <c r="CF566" s="714"/>
      <c r="CG566" s="714"/>
      <c r="CH566" s="714"/>
      <c r="CI566" s="714"/>
      <c r="CJ566" s="714"/>
      <c r="CK566" s="835">
        <f t="shared" ref="CK566:CO566" si="1596">SUM(CK525,CK527,CK538,CK540)</f>
        <v>1333.5130123808269</v>
      </c>
      <c r="CL566" s="714">
        <f t="shared" si="1596"/>
        <v>1372.5483215648185</v>
      </c>
      <c r="CM566" s="714">
        <f t="shared" si="1596"/>
        <v>3264.3728315669905</v>
      </c>
      <c r="CN566" s="714">
        <f t="shared" si="1596"/>
        <v>1207.503666606962</v>
      </c>
      <c r="CO566" s="1074">
        <f t="shared" si="1596"/>
        <v>858.06074046854837</v>
      </c>
      <c r="CP566" s="714"/>
      <c r="CQ566" s="714"/>
      <c r="CR566" s="714"/>
      <c r="CS566" s="714"/>
      <c r="CT566" s="714"/>
      <c r="CU566" s="835">
        <f t="shared" ref="CU566:CX566" si="1597">SUM(CU525,CU527,CU538,CU540)</f>
        <v>778.81908789915019</v>
      </c>
      <c r="CV566" s="714">
        <f t="shared" si="1597"/>
        <v>292.36170508734921</v>
      </c>
      <c r="CW566" s="714">
        <f t="shared" si="1597"/>
        <v>43.081519904697629</v>
      </c>
      <c r="CX566" s="1074">
        <f t="shared" si="1597"/>
        <v>13.711784134086937</v>
      </c>
      <c r="CY566" s="714"/>
      <c r="CZ566" s="754"/>
      <c r="DD566" s="978"/>
      <c r="DE566" s="857">
        <f t="shared" ref="DE566:DL566" si="1598">SUM(DE525,DE527,DE538,DE540)</f>
        <v>1091.6605816243223</v>
      </c>
      <c r="DF566" s="857">
        <f t="shared" si="1598"/>
        <v>189.76310415054459</v>
      </c>
      <c r="DG566" s="857">
        <f t="shared" si="1598"/>
        <v>181.54571605930087</v>
      </c>
      <c r="DH566" s="857">
        <f t="shared" si="1598"/>
        <v>597.47247129212269</v>
      </c>
      <c r="DI566" s="857">
        <f t="shared" si="1598"/>
        <v>216.50895499398459</v>
      </c>
      <c r="DJ566" s="857">
        <f t="shared" si="1598"/>
        <v>1025.0569727258162</v>
      </c>
      <c r="DK566" s="857">
        <f t="shared" si="1598"/>
        <v>449.55087939902143</v>
      </c>
      <c r="DL566" s="1119">
        <f t="shared" si="1598"/>
        <v>1151.4686563968035</v>
      </c>
      <c r="DM566" s="857"/>
      <c r="DN566" s="857"/>
      <c r="DO566" s="857"/>
      <c r="DP566" s="857"/>
      <c r="DQ566" s="857"/>
      <c r="DR566" s="1005">
        <f t="shared" ref="DR566:DX566" si="1599">SUM(DR525,DR527,DR538,DR540)</f>
        <v>5366.2632954506353</v>
      </c>
      <c r="DS566" s="857">
        <f t="shared" si="1599"/>
        <v>1385.5200720713831</v>
      </c>
      <c r="DT566" s="857">
        <f t="shared" si="1599"/>
        <v>6553.2654477928199</v>
      </c>
      <c r="DU566" s="857">
        <f t="shared" si="1599"/>
        <v>2363.072979150581</v>
      </c>
      <c r="DV566" s="857">
        <f t="shared" si="1599"/>
        <v>3059.9616990341806</v>
      </c>
      <c r="DW566" s="857">
        <f t="shared" si="1599"/>
        <v>315.65326761829607</v>
      </c>
      <c r="DX566" s="1119">
        <f t="shared" si="1599"/>
        <v>599.85986664694565</v>
      </c>
      <c r="DY566" s="857"/>
      <c r="DZ566" s="857"/>
      <c r="EA566" s="857"/>
      <c r="EB566" s="857"/>
      <c r="EC566" s="857"/>
      <c r="ED566" s="835">
        <f t="shared" ref="ED566:EL566" si="1600">SUM(ED525,ED527,ED538,ED540)</f>
        <v>868.73618873720034</v>
      </c>
      <c r="EE566" s="857">
        <f t="shared" si="1600"/>
        <v>1308.8183275984097</v>
      </c>
      <c r="EF566" s="857">
        <f t="shared" si="1600"/>
        <v>1023.3610664696498</v>
      </c>
      <c r="EG566" s="857">
        <f t="shared" si="1600"/>
        <v>658.85413668209208</v>
      </c>
      <c r="EH566" s="857">
        <f t="shared" si="1600"/>
        <v>1692.4063228836089</v>
      </c>
      <c r="EI566" s="857">
        <f t="shared" si="1600"/>
        <v>343.3253775414189</v>
      </c>
      <c r="EJ566" s="857">
        <f t="shared" si="1600"/>
        <v>172.06291040938927</v>
      </c>
      <c r="EK566" s="857">
        <f t="shared" si="1600"/>
        <v>1006.1326467022739</v>
      </c>
      <c r="EL566" s="1119">
        <f t="shared" si="1600"/>
        <v>1098.8763720608399</v>
      </c>
      <c r="EM566" s="857"/>
      <c r="EN566" s="857"/>
      <c r="ER566" s="1251"/>
      <c r="ES566" s="714">
        <f t="shared" ref="ES566:EU566" si="1601">SUM(ES525,ES527,ES538,ES540)</f>
        <v>445.65823182210539</v>
      </c>
      <c r="ET566" s="714">
        <f t="shared" si="1601"/>
        <v>42.830820759654486</v>
      </c>
      <c r="EU566" s="714">
        <f t="shared" si="1601"/>
        <v>8.8653233661591511</v>
      </c>
      <c r="EV566" s="714"/>
      <c r="EW566" s="1131"/>
      <c r="EX566" s="274"/>
      <c r="EY566" s="681">
        <f t="shared" ref="EY566:HH566" si="1602">SUM(EY525,EY527,EY538,EY540)</f>
        <v>0.85198981617453584</v>
      </c>
      <c r="EZ566" s="681">
        <f t="shared" si="1602"/>
        <v>1.8181243402875236</v>
      </c>
      <c r="FA566" s="681">
        <f t="shared" si="1602"/>
        <v>0.53136820740278945</v>
      </c>
      <c r="FB566" s="681">
        <f t="shared" si="1602"/>
        <v>11.60054389781059</v>
      </c>
      <c r="FC566" s="681">
        <f t="shared" si="1602"/>
        <v>0.59439733068521095</v>
      </c>
      <c r="FD566" s="681">
        <f t="shared" si="1602"/>
        <v>1.5813608769615808</v>
      </c>
      <c r="FE566" s="681">
        <f t="shared" si="1602"/>
        <v>8.4547894847880806E-2</v>
      </c>
      <c r="FF566" s="681">
        <f t="shared" si="1602"/>
        <v>1.8280871579798674</v>
      </c>
      <c r="FG566" s="681">
        <f t="shared" si="1602"/>
        <v>1.2434021742626855</v>
      </c>
      <c r="FH566" s="681">
        <f t="shared" si="1602"/>
        <v>2.4999260318375178</v>
      </c>
      <c r="FI566" s="681">
        <f t="shared" si="1602"/>
        <v>0.80407913053586133</v>
      </c>
      <c r="FJ566" s="681">
        <f t="shared" si="1602"/>
        <v>1.2424850972193138</v>
      </c>
      <c r="FK566" s="681">
        <f t="shared" si="1602"/>
        <v>0.86942690643205123</v>
      </c>
      <c r="FL566" s="681">
        <f t="shared" si="1602"/>
        <v>0.56614102460558513</v>
      </c>
      <c r="FM566" s="681">
        <f t="shared" si="1602"/>
        <v>1.430398951445206</v>
      </c>
      <c r="FN566" s="681">
        <f t="shared" si="1602"/>
        <v>0.82942100698351828</v>
      </c>
      <c r="FO566" s="665">
        <f t="shared" si="1602"/>
        <v>1.0886207522665641</v>
      </c>
      <c r="FP566" s="665">
        <f t="shared" ref="FP566:GL566" si="1603">SUM(FP525,FP527,FP538,FP540)</f>
        <v>4.7868167855185054E-3</v>
      </c>
      <c r="FQ566" s="1394">
        <f t="shared" si="1603"/>
        <v>5.7750598140051146</v>
      </c>
      <c r="FR566" s="665">
        <f t="shared" si="1603"/>
        <v>0.30655257488549137</v>
      </c>
      <c r="FS566" s="665">
        <f t="shared" si="1603"/>
        <v>1.5456286897590663</v>
      </c>
      <c r="FT566" s="665">
        <f t="shared" si="1603"/>
        <v>0.3593410035889929</v>
      </c>
      <c r="FU566" s="665">
        <f t="shared" si="1603"/>
        <v>0.33943542766080176</v>
      </c>
      <c r="FV566" s="665">
        <f t="shared" ref="FV566" si="1604">SUM(FV525,FV527,FV538,FV540)</f>
        <v>0</v>
      </c>
      <c r="FW566" s="665">
        <f t="shared" si="1603"/>
        <v>3.4644381491297623E-2</v>
      </c>
      <c r="FX566" s="665">
        <f t="shared" si="1603"/>
        <v>0.65648139988422249</v>
      </c>
      <c r="FY566" s="665">
        <f t="shared" si="1603"/>
        <v>9.667303229688462E-2</v>
      </c>
      <c r="FZ566" s="665">
        <f t="shared" si="1603"/>
        <v>4.3610899583787305E-2</v>
      </c>
      <c r="GA566" s="665">
        <f t="shared" si="1603"/>
        <v>0</v>
      </c>
      <c r="GB566" s="665">
        <f t="shared" si="1603"/>
        <v>0.2856088477605136</v>
      </c>
      <c r="GC566" s="665">
        <f t="shared" si="1603"/>
        <v>2.5850062051015668</v>
      </c>
      <c r="GD566" s="665">
        <f t="shared" si="1603"/>
        <v>2.5592171443909133</v>
      </c>
      <c r="GE566" s="665">
        <f t="shared" si="1603"/>
        <v>0.76573336074469023</v>
      </c>
      <c r="GF566" s="665">
        <f t="shared" si="1603"/>
        <v>7.9924251343970631E-2</v>
      </c>
      <c r="GG566" s="665">
        <f t="shared" si="1603"/>
        <v>6.16270025308597</v>
      </c>
      <c r="GH566" s="665">
        <f t="shared" si="1603"/>
        <v>0.15803698176658676</v>
      </c>
      <c r="GI566" s="665">
        <f t="shared" si="1603"/>
        <v>1.1433340407777981</v>
      </c>
      <c r="GJ566" s="665">
        <f t="shared" si="1603"/>
        <v>0.1027940405547958</v>
      </c>
      <c r="GK566" s="665">
        <f t="shared" si="1603"/>
        <v>7.3850104010322298E-2</v>
      </c>
      <c r="GL566" s="665">
        <f t="shared" si="1603"/>
        <v>8.562277644244895E-2</v>
      </c>
      <c r="GM566" s="958">
        <f t="shared" si="1602"/>
        <v>2.4538647553623689E-2</v>
      </c>
      <c r="GN566" s="681">
        <f t="shared" si="1602"/>
        <v>8.5920337087354789E-2</v>
      </c>
      <c r="GO566" s="681">
        <f t="shared" si="1602"/>
        <v>3.9091487700665832E-2</v>
      </c>
      <c r="GP566" s="681">
        <f t="shared" si="1602"/>
        <v>6.9521155629871892E-2</v>
      </c>
      <c r="GQ566" s="681">
        <f t="shared" si="1602"/>
        <v>0.10201148824882726</v>
      </c>
      <c r="GR566" s="681">
        <f t="shared" si="1602"/>
        <v>3.4763516620044649E-2</v>
      </c>
      <c r="GS566" s="681">
        <f t="shared" si="1602"/>
        <v>0.16300996677425472</v>
      </c>
      <c r="GT566" s="681">
        <f t="shared" si="1602"/>
        <v>5.7927100013318099E-2</v>
      </c>
      <c r="GU566" s="681">
        <f t="shared" si="1602"/>
        <v>5.8069183969019028E-2</v>
      </c>
      <c r="GV566" s="681">
        <f t="shared" si="1602"/>
        <v>0.12241064119814139</v>
      </c>
      <c r="GW566" s="681">
        <f t="shared" si="1602"/>
        <v>2.2782846414940973E-2</v>
      </c>
      <c r="GX566" s="681">
        <f t="shared" si="1602"/>
        <v>6.5855283724639307E-2</v>
      </c>
      <c r="GY566" s="681">
        <f t="shared" si="1602"/>
        <v>0.10225822720186524</v>
      </c>
      <c r="GZ566" s="681" t="e">
        <f t="shared" si="1602"/>
        <v>#DIV/0!</v>
      </c>
      <c r="HA566" s="681">
        <f t="shared" si="1602"/>
        <v>5.5572523649561348E-2</v>
      </c>
      <c r="HB566" s="681">
        <f t="shared" si="1602"/>
        <v>4.3418597906547229E-2</v>
      </c>
      <c r="HC566" s="681">
        <f t="shared" si="1602"/>
        <v>6.9616358055090602E-2</v>
      </c>
      <c r="HD566" s="681">
        <f t="shared" si="1602"/>
        <v>6.8217354324140764E-2</v>
      </c>
      <c r="HE566" s="681">
        <f t="shared" si="1602"/>
        <v>2.7947904526932927E-2</v>
      </c>
      <c r="HF566" s="681">
        <f t="shared" si="1602"/>
        <v>5.1554951240138619E-2</v>
      </c>
      <c r="HG566" s="681" t="e">
        <f t="shared" si="1602"/>
        <v>#DIV/0!</v>
      </c>
      <c r="HH566" s="681" t="e">
        <f t="shared" si="1602"/>
        <v>#DIV/0!</v>
      </c>
      <c r="HI566" s="665">
        <f>SUM(HI525,HI527,HI538,HI540)</f>
        <v>0</v>
      </c>
    </row>
    <row r="567" spans="1:217" s="753" customFormat="1" x14ac:dyDescent="0.25">
      <c r="A567" s="274" t="s">
        <v>948</v>
      </c>
      <c r="C567" s="835">
        <f>SUM(C527,C529,C536:C540)</f>
        <v>1812.6867500628123</v>
      </c>
      <c r="D567" s="714">
        <f>SUM(D527,D529,D536:D540)</f>
        <v>740.05907258831405</v>
      </c>
      <c r="E567" s="714">
        <f t="shared" ref="E567:T567" si="1605">SUM(E527,E529,E536:E540)</f>
        <v>1295.5523373238743</v>
      </c>
      <c r="F567" s="714">
        <f t="shared" si="1605"/>
        <v>814.75107769513659</v>
      </c>
      <c r="G567" s="714">
        <f t="shared" si="1605"/>
        <v>140.03727747673895</v>
      </c>
      <c r="H567" s="714">
        <f t="shared" si="1605"/>
        <v>771.36675815294916</v>
      </c>
      <c r="I567" s="714">
        <f t="shared" si="1605"/>
        <v>2294.2929842002</v>
      </c>
      <c r="J567" s="714">
        <f t="shared" si="1605"/>
        <v>1458.5943246336949</v>
      </c>
      <c r="K567" s="714">
        <f t="shared" si="1605"/>
        <v>2353.0331295350329</v>
      </c>
      <c r="L567" s="714">
        <f t="shared" si="1605"/>
        <v>1854.6679593323197</v>
      </c>
      <c r="M567" s="714">
        <f t="shared" si="1605"/>
        <v>949.44788053049353</v>
      </c>
      <c r="N567" s="714">
        <f t="shared" si="1605"/>
        <v>921.51435616319532</v>
      </c>
      <c r="O567" s="714">
        <f t="shared" si="1605"/>
        <v>1170.3538159034865</v>
      </c>
      <c r="P567" s="714">
        <f t="shared" si="1605"/>
        <v>441.11985180901485</v>
      </c>
      <c r="Q567" s="714">
        <f t="shared" si="1605"/>
        <v>792.75003022961573</v>
      </c>
      <c r="R567" s="714">
        <f t="shared" si="1605"/>
        <v>755.8484358416182</v>
      </c>
      <c r="S567" s="714">
        <f t="shared" si="1605"/>
        <v>731.4849876485157</v>
      </c>
      <c r="T567" s="1074">
        <f t="shared" si="1605"/>
        <v>562.50259587375433</v>
      </c>
      <c r="U567" s="714">
        <f t="shared" ref="U567:W567" si="1606">SUM(U527,U529,U536:U540)</f>
        <v>4711.2002833624792</v>
      </c>
      <c r="V567" s="714">
        <f t="shared" si="1606"/>
        <v>4357.3109849126386</v>
      </c>
      <c r="W567" s="714">
        <f t="shared" si="1606"/>
        <v>2734.8414593692273</v>
      </c>
      <c r="X567" s="714">
        <f t="shared" ref="X567:Y567" si="1607">SUM(X527,X529,X536:X540)</f>
        <v>541.15703782121443</v>
      </c>
      <c r="Y567" s="714">
        <f t="shared" si="1607"/>
        <v>604.25892245885461</v>
      </c>
      <c r="Z567" s="754"/>
      <c r="AA567" s="754"/>
      <c r="AB567" s="754"/>
      <c r="AC567" s="754"/>
      <c r="AD567" s="754"/>
      <c r="AE567" s="754"/>
      <c r="AF567" s="714"/>
      <c r="AG567" s="714"/>
      <c r="AH567" s="714"/>
      <c r="AI567" s="835">
        <f t="shared" ref="AI567:AN567" si="1608">SUM(AI527,AI529,AI536:AI540)</f>
        <v>28.216142788019297</v>
      </c>
      <c r="AJ567" s="714">
        <f t="shared" si="1608"/>
        <v>412.79821589288179</v>
      </c>
      <c r="AK567" s="714">
        <f t="shared" si="1608"/>
        <v>20.250970851223581</v>
      </c>
      <c r="AL567" s="714">
        <f t="shared" si="1608"/>
        <v>43.572672355141364</v>
      </c>
      <c r="AM567" s="714">
        <f t="shared" si="1608"/>
        <v>644.23273651143302</v>
      </c>
      <c r="AN567" s="1074">
        <f t="shared" si="1608"/>
        <v>34.844374265757459</v>
      </c>
      <c r="AO567" s="714"/>
      <c r="AP567" s="714"/>
      <c r="AQ567" s="714"/>
      <c r="AR567" s="714"/>
      <c r="AS567" s="714"/>
      <c r="AT567" s="835">
        <f t="shared" ref="AT567:BB567" si="1609">SUM(AT527,AT529,AT536:AT540)</f>
        <v>2144.8516124114785</v>
      </c>
      <c r="AU567" s="714">
        <f t="shared" si="1609"/>
        <v>1812.6429177931486</v>
      </c>
      <c r="AV567" s="714">
        <f t="shared" si="1609"/>
        <v>1279.3647776111366</v>
      </c>
      <c r="AW567" s="714">
        <f t="shared" si="1609"/>
        <v>1015.0170401784189</v>
      </c>
      <c r="AX567" s="714">
        <f t="shared" si="1609"/>
        <v>1327.1223820992336</v>
      </c>
      <c r="AY567" s="714">
        <f t="shared" si="1609"/>
        <v>1454.9530862105341</v>
      </c>
      <c r="AZ567" s="714">
        <f t="shared" si="1609"/>
        <v>1146.9910317505946</v>
      </c>
      <c r="BA567" s="714">
        <f t="shared" si="1609"/>
        <v>1533.4152614210277</v>
      </c>
      <c r="BB567" s="1074">
        <f t="shared" si="1609"/>
        <v>895.74124224630373</v>
      </c>
      <c r="BC567" s="714"/>
      <c r="BD567" s="714"/>
      <c r="BE567" s="714"/>
      <c r="BF567" s="714"/>
      <c r="BG567" s="714"/>
      <c r="BH567" s="835">
        <f t="shared" ref="BH567:BS567" si="1610">SUM(BH527,BH529,BH536:BH540)</f>
        <v>768.07572925762952</v>
      </c>
      <c r="BI567" s="714">
        <f t="shared" si="1610"/>
        <v>738.24469304988872</v>
      </c>
      <c r="BJ567" s="714">
        <f t="shared" si="1610"/>
        <v>1161.0034558289879</v>
      </c>
      <c r="BK567" s="714">
        <f t="shared" si="1610"/>
        <v>1525.359016827432</v>
      </c>
      <c r="BL567" s="714">
        <f t="shared" si="1610"/>
        <v>1678.6016853422432</v>
      </c>
      <c r="BM567" s="714">
        <f t="shared" si="1610"/>
        <v>949.01892345804572</v>
      </c>
      <c r="BN567" s="1231">
        <f t="shared" si="1610"/>
        <v>1920.2368049728266</v>
      </c>
      <c r="BO567" s="857">
        <f t="shared" si="1610"/>
        <v>342.84552868293264</v>
      </c>
      <c r="BP567" s="857">
        <f t="shared" si="1610"/>
        <v>908.0422751074185</v>
      </c>
      <c r="BQ567" s="857">
        <f t="shared" si="1610"/>
        <v>2213.1851843413197</v>
      </c>
      <c r="BR567" s="857">
        <f t="shared" si="1610"/>
        <v>493.50530623708846</v>
      </c>
      <c r="BS567" s="1172">
        <f t="shared" si="1610"/>
        <v>570.54389380316252</v>
      </c>
      <c r="BT567" s="857"/>
      <c r="BU567" s="857"/>
      <c r="BV567" s="857"/>
      <c r="BW567" s="857"/>
      <c r="BX567" s="857"/>
      <c r="BY567" s="835">
        <f t="shared" ref="BY567:CC567" si="1611">SUM(BY527,BY529,BY536:BY540)</f>
        <v>880.1262227157913</v>
      </c>
      <c r="BZ567" s="714">
        <f t="shared" si="1611"/>
        <v>878.95881250333014</v>
      </c>
      <c r="CA567" s="714">
        <f t="shared" si="1611"/>
        <v>1228.624250628186</v>
      </c>
      <c r="CB567" s="714">
        <f t="shared" si="1611"/>
        <v>461.71825016336629</v>
      </c>
      <c r="CC567" s="1074">
        <f t="shared" si="1611"/>
        <v>575.14936680806409</v>
      </c>
      <c r="CD567" s="714"/>
      <c r="CE567" s="714"/>
      <c r="CF567" s="714"/>
      <c r="CG567" s="714"/>
      <c r="CH567" s="714"/>
      <c r="CI567" s="714"/>
      <c r="CJ567" s="714"/>
      <c r="CK567" s="835">
        <f t="shared" ref="CK567:CO567" si="1612">SUM(CK527,CK529,CK536:CK540)</f>
        <v>1329.2559460010511</v>
      </c>
      <c r="CL567" s="714">
        <f t="shared" si="1612"/>
        <v>1330.2959784589011</v>
      </c>
      <c r="CM567" s="714">
        <f t="shared" si="1612"/>
        <v>3270.3628535738176</v>
      </c>
      <c r="CN567" s="714">
        <f t="shared" si="1612"/>
        <v>1185.2965970943462</v>
      </c>
      <c r="CO567" s="1074">
        <f t="shared" si="1612"/>
        <v>842.97842496342503</v>
      </c>
      <c r="CP567" s="714"/>
      <c r="CQ567" s="714"/>
      <c r="CR567" s="714"/>
      <c r="CS567" s="714"/>
      <c r="CT567" s="714"/>
      <c r="CU567" s="835">
        <f t="shared" ref="CU567:CX567" si="1613">SUM(CU527,CU529,CU536:CU540)</f>
        <v>100.63782359814806</v>
      </c>
      <c r="CV567" s="714">
        <f t="shared" si="1613"/>
        <v>403.0261530387329</v>
      </c>
      <c r="CW567" s="714">
        <f t="shared" si="1613"/>
        <v>19.41090055597283</v>
      </c>
      <c r="CX567" s="1074">
        <f t="shared" si="1613"/>
        <v>5.6070139739112816</v>
      </c>
      <c r="CY567" s="714"/>
      <c r="CZ567" s="754"/>
      <c r="DD567" s="978"/>
      <c r="DE567" s="857">
        <f t="shared" ref="DE567:DL567" si="1614">SUM(DE527,DE529,DE536:DE540)</f>
        <v>263.31392592385941</v>
      </c>
      <c r="DF567" s="857">
        <f t="shared" si="1614"/>
        <v>68.828250567216585</v>
      </c>
      <c r="DG567" s="857">
        <f t="shared" si="1614"/>
        <v>59.505923157642044</v>
      </c>
      <c r="DH567" s="857">
        <f t="shared" si="1614"/>
        <v>147.33298387586618</v>
      </c>
      <c r="DI567" s="857">
        <f t="shared" si="1614"/>
        <v>96.235736335259261</v>
      </c>
      <c r="DJ567" s="857">
        <f t="shared" si="1614"/>
        <v>336.39659895099493</v>
      </c>
      <c r="DK567" s="857">
        <f t="shared" si="1614"/>
        <v>93.71670230471355</v>
      </c>
      <c r="DL567" s="1119">
        <f t="shared" si="1614"/>
        <v>470.60199916168114</v>
      </c>
      <c r="DM567" s="857"/>
      <c r="DN567" s="857"/>
      <c r="DO567" s="857"/>
      <c r="DP567" s="857"/>
      <c r="DQ567" s="857"/>
      <c r="DR567" s="1005">
        <f t="shared" ref="DR567:DX567" si="1615">SUM(DR527,DR529,DR536:DR540)</f>
        <v>3130.4321931191189</v>
      </c>
      <c r="DS567" s="857">
        <f t="shared" si="1615"/>
        <v>1144.9085562170976</v>
      </c>
      <c r="DT567" s="857">
        <f t="shared" si="1615"/>
        <v>4114.0493121156915</v>
      </c>
      <c r="DU567" s="857">
        <f t="shared" si="1615"/>
        <v>1610.6084047636853</v>
      </c>
      <c r="DV567" s="857">
        <f t="shared" si="1615"/>
        <v>2025.0606695120928</v>
      </c>
      <c r="DW567" s="857">
        <f t="shared" si="1615"/>
        <v>196.94023229187908</v>
      </c>
      <c r="DX567" s="1119">
        <f t="shared" si="1615"/>
        <v>350.03966004351213</v>
      </c>
      <c r="DY567" s="857"/>
      <c r="DZ567" s="857"/>
      <c r="EA567" s="857"/>
      <c r="EB567" s="857"/>
      <c r="EC567" s="857"/>
      <c r="ED567" s="835">
        <f t="shared" ref="ED567:EL567" si="1616">SUM(ED527,ED529,ED536:ED540)</f>
        <v>846.03746001376419</v>
      </c>
      <c r="EE567" s="857">
        <f t="shared" si="1616"/>
        <v>1200.3037455874505</v>
      </c>
      <c r="EF567" s="857">
        <f t="shared" si="1616"/>
        <v>1017.6093960698053</v>
      </c>
      <c r="EG567" s="857">
        <f t="shared" si="1616"/>
        <v>673.33207191146766</v>
      </c>
      <c r="EH567" s="857">
        <f t="shared" si="1616"/>
        <v>1604.3357575241757</v>
      </c>
      <c r="EI567" s="857">
        <f t="shared" si="1616"/>
        <v>359.16896215639929</v>
      </c>
      <c r="EJ567" s="857">
        <f t="shared" si="1616"/>
        <v>202.4899780838995</v>
      </c>
      <c r="EK567" s="857">
        <f t="shared" si="1616"/>
        <v>1018.4085863689745</v>
      </c>
      <c r="EL567" s="1119">
        <f t="shared" si="1616"/>
        <v>1097.7054546664363</v>
      </c>
      <c r="EM567" s="857"/>
      <c r="EN567" s="857"/>
      <c r="ER567" s="1251"/>
      <c r="ES567" s="714">
        <f t="shared" ref="ES567:EU567" si="1617">SUM(ES527,ES529,ES536:ES540)</f>
        <v>215.53350611281172</v>
      </c>
      <c r="ET567" s="714">
        <f t="shared" si="1617"/>
        <v>24.587664124585856</v>
      </c>
      <c r="EU567" s="714">
        <f t="shared" si="1617"/>
        <v>9.0786691559869279</v>
      </c>
      <c r="EV567" s="714"/>
      <c r="EW567" s="1131"/>
      <c r="EX567" s="274"/>
      <c r="EY567" s="681">
        <f t="shared" ref="EY567:HH567" si="1618">SUM(EY527,EY529,EY536:EY540)</f>
        <v>2.1558830116031609</v>
      </c>
      <c r="EZ567" s="681">
        <f t="shared" si="1618"/>
        <v>2.7200905902379926</v>
      </c>
      <c r="FA567" s="681">
        <f t="shared" si="1618"/>
        <v>2.5967724904956544</v>
      </c>
      <c r="FB567" s="681">
        <f t="shared" si="1618"/>
        <v>4.6726452403372898</v>
      </c>
      <c r="FC567" s="681">
        <f t="shared" si="1618"/>
        <v>1.5726122944934924</v>
      </c>
      <c r="FD567" s="681">
        <f t="shared" si="1618"/>
        <v>3.7359582185136064</v>
      </c>
      <c r="FE567" s="681">
        <f t="shared" si="1618"/>
        <v>0.34116750486908975</v>
      </c>
      <c r="FF567" s="681">
        <f t="shared" si="1618"/>
        <v>5.8549382200932669</v>
      </c>
      <c r="FG567" s="681">
        <f t="shared" si="1618"/>
        <v>4.8109295749635299</v>
      </c>
      <c r="FH567" s="681">
        <f t="shared" si="1618"/>
        <v>4.3679628327189945</v>
      </c>
      <c r="FI567" s="681">
        <f t="shared" si="1618"/>
        <v>2.3767918540096433</v>
      </c>
      <c r="FJ567" s="681">
        <f t="shared" si="1618"/>
        <v>3.1046450976964111</v>
      </c>
      <c r="FK567" s="681">
        <f t="shared" si="1618"/>
        <v>2.9692988243177343</v>
      </c>
      <c r="FL567" s="681">
        <f t="shared" si="1618"/>
        <v>2.0322194440622177</v>
      </c>
      <c r="FM567" s="681">
        <f t="shared" si="1618"/>
        <v>3.8149041095597007</v>
      </c>
      <c r="FN567" s="681">
        <f t="shared" si="1618"/>
        <v>3.278330672003583</v>
      </c>
      <c r="FO567" s="665">
        <f t="shared" si="1618"/>
        <v>3.4307017750618782</v>
      </c>
      <c r="FP567" s="665">
        <f t="shared" ref="FP567:GL567" si="1619">SUM(FP527,FP529,FP536:FP540)</f>
        <v>4.7868167855185054E-3</v>
      </c>
      <c r="FQ567" s="1394">
        <f t="shared" si="1619"/>
        <v>5.6895011319271376</v>
      </c>
      <c r="FR567" s="665">
        <f t="shared" si="1619"/>
        <v>1.0816807253829788</v>
      </c>
      <c r="FS567" s="665">
        <f t="shared" si="1619"/>
        <v>1.3640267292732697</v>
      </c>
      <c r="FT567" s="665">
        <f t="shared" si="1619"/>
        <v>1.0083337721230823</v>
      </c>
      <c r="FU567" s="665">
        <f t="shared" si="1619"/>
        <v>1.5165890432068467</v>
      </c>
      <c r="FV567" s="665">
        <f t="shared" ref="FV567" si="1620">SUM(FV527,FV529,FV536:FV540)</f>
        <v>0</v>
      </c>
      <c r="FW567" s="665">
        <f t="shared" si="1619"/>
        <v>0.24858109400771378</v>
      </c>
      <c r="FX567" s="665">
        <f t="shared" si="1619"/>
        <v>3.161970202859008</v>
      </c>
      <c r="FY567" s="665">
        <f t="shared" si="1619"/>
        <v>0.66587359179427152</v>
      </c>
      <c r="FZ567" s="665">
        <f t="shared" si="1619"/>
        <v>0.74318589717532957</v>
      </c>
      <c r="GA567" s="665">
        <f t="shared" si="1619"/>
        <v>0.16492975592652331</v>
      </c>
      <c r="GB567" s="665">
        <f t="shared" si="1619"/>
        <v>1.2213579095101843</v>
      </c>
      <c r="GC567" s="665">
        <f t="shared" si="1619"/>
        <v>4.0722977443214061</v>
      </c>
      <c r="GD567" s="665">
        <f t="shared" si="1619"/>
        <v>6.1721064151676837</v>
      </c>
      <c r="GE567" s="665">
        <f t="shared" si="1619"/>
        <v>1.4611211391843077</v>
      </c>
      <c r="GF567" s="665">
        <f t="shared" si="1619"/>
        <v>0.55325981225219312</v>
      </c>
      <c r="GG567" s="665">
        <f t="shared" si="1619"/>
        <v>5.2973101102938269</v>
      </c>
      <c r="GH567" s="665">
        <f t="shared" si="1619"/>
        <v>0.49690678557694185</v>
      </c>
      <c r="GI567" s="665">
        <f t="shared" si="1619"/>
        <v>2.2031959205471909</v>
      </c>
      <c r="GJ567" s="665">
        <f t="shared" si="1619"/>
        <v>0.42000039675241907</v>
      </c>
      <c r="GK567" s="665">
        <f t="shared" si="1619"/>
        <v>0.30914080403459038</v>
      </c>
      <c r="GL567" s="665">
        <f t="shared" si="1619"/>
        <v>0.4238270292875842</v>
      </c>
      <c r="GM567" s="958">
        <f t="shared" si="1618"/>
        <v>0.14330448506176727</v>
      </c>
      <c r="GN567" s="681">
        <f t="shared" si="1618"/>
        <v>0.43967593249871795</v>
      </c>
      <c r="GO567" s="681">
        <f t="shared" si="1618"/>
        <v>0.17507930682861825</v>
      </c>
      <c r="GP567" s="681">
        <f t="shared" si="1618"/>
        <v>0.32866173423250733</v>
      </c>
      <c r="GQ567" s="681">
        <f t="shared" si="1618"/>
        <v>0.51034120219946322</v>
      </c>
      <c r="GR567" s="681">
        <f t="shared" si="1618"/>
        <v>0.24996606131098864</v>
      </c>
      <c r="GS567" s="681">
        <f t="shared" si="1618"/>
        <v>0.60747292369985517</v>
      </c>
      <c r="GT567" s="681">
        <f t="shared" si="1618"/>
        <v>0.30133802072244403</v>
      </c>
      <c r="GU567" s="681">
        <f t="shared" si="1618"/>
        <v>0.38712459443727476</v>
      </c>
      <c r="GV567" s="681">
        <f t="shared" si="1618"/>
        <v>0.49298766196952248</v>
      </c>
      <c r="GW567" s="681">
        <f t="shared" si="1618"/>
        <v>0.25152194654262278</v>
      </c>
      <c r="GX567" s="681">
        <f t="shared" si="1618"/>
        <v>0.34350273452706204</v>
      </c>
      <c r="GY567" s="681">
        <f t="shared" si="1618"/>
        <v>0.52131644901207275</v>
      </c>
      <c r="GZ567" s="681" t="e">
        <f t="shared" si="1618"/>
        <v>#DIV/0!</v>
      </c>
      <c r="HA567" s="681">
        <f t="shared" si="1618"/>
        <v>0.30755184125626311</v>
      </c>
      <c r="HB567" s="681">
        <f t="shared" si="1618"/>
        <v>0.22343434239497512</v>
      </c>
      <c r="HC567" s="681">
        <f t="shared" si="1618"/>
        <v>0.50053217738976319</v>
      </c>
      <c r="HD567" s="681">
        <f t="shared" si="1618"/>
        <v>0.36961942869493125</v>
      </c>
      <c r="HE567" s="681">
        <f t="shared" si="1618"/>
        <v>0.18794775212864584</v>
      </c>
      <c r="HF567" s="681">
        <f t="shared" si="1618"/>
        <v>0.22630849750489029</v>
      </c>
      <c r="HG567" s="681" t="e">
        <f t="shared" si="1618"/>
        <v>#DIV/0!</v>
      </c>
      <c r="HH567" s="681" t="e">
        <f t="shared" si="1618"/>
        <v>#DIV/0!</v>
      </c>
      <c r="HI567" s="665">
        <f>SUM(HI527,HI529,HI536:HI540)</f>
        <v>8.6848792149745252E-2</v>
      </c>
    </row>
    <row r="568" spans="1:217" s="753" customFormat="1" x14ac:dyDescent="0.25">
      <c r="A568" s="274" t="s">
        <v>949</v>
      </c>
      <c r="C568" s="835">
        <f>SUM(C533:C540,C527:C528)</f>
        <v>2274.5049551349812</v>
      </c>
      <c r="D568" s="714">
        <f>SUM(D533:D540,D527:D528)</f>
        <v>638.48415805121942</v>
      </c>
      <c r="E568" s="714">
        <f t="shared" ref="E568:T568" si="1621">SUM(E533:E540,E527:E528)</f>
        <v>1419.9474487089203</v>
      </c>
      <c r="F568" s="714">
        <f t="shared" si="1621"/>
        <v>761.0589867168726</v>
      </c>
      <c r="G568" s="714">
        <f t="shared" si="1621"/>
        <v>133.27759107734792</v>
      </c>
      <c r="H568" s="714">
        <f t="shared" si="1621"/>
        <v>715.62190925433117</v>
      </c>
      <c r="I568" s="714">
        <f t="shared" si="1621"/>
        <v>1921.0989651380505</v>
      </c>
      <c r="J568" s="714">
        <f t="shared" si="1621"/>
        <v>1252.1453752475747</v>
      </c>
      <c r="K568" s="714">
        <f t="shared" si="1621"/>
        <v>1946.2975862852734</v>
      </c>
      <c r="L568" s="714">
        <f t="shared" si="1621"/>
        <v>1576.6865244188166</v>
      </c>
      <c r="M568" s="714">
        <f t="shared" si="1621"/>
        <v>735.24719503175186</v>
      </c>
      <c r="N568" s="714">
        <f t="shared" si="1621"/>
        <v>925.37324275813967</v>
      </c>
      <c r="O568" s="714">
        <f t="shared" si="1621"/>
        <v>1212.061405559976</v>
      </c>
      <c r="P568" s="714">
        <f t="shared" si="1621"/>
        <v>421.57868580990146</v>
      </c>
      <c r="Q568" s="714">
        <f t="shared" si="1621"/>
        <v>769.86502854767184</v>
      </c>
      <c r="R568" s="714">
        <f t="shared" si="1621"/>
        <v>534.01682161884037</v>
      </c>
      <c r="S568" s="714">
        <f t="shared" si="1621"/>
        <v>613.73508318799827</v>
      </c>
      <c r="T568" s="1074">
        <f t="shared" si="1621"/>
        <v>515.99870523334357</v>
      </c>
      <c r="U568" s="714">
        <f t="shared" ref="U568:W568" si="1622">SUM(U533:U540,U527:U528)</f>
        <v>4403.854320958505</v>
      </c>
      <c r="V568" s="714">
        <f t="shared" si="1622"/>
        <v>4141.4497854487308</v>
      </c>
      <c r="W568" s="714">
        <f t="shared" si="1622"/>
        <v>2566.9738767471695</v>
      </c>
      <c r="X568" s="714">
        <f t="shared" ref="X568:Y568" si="1623">SUM(X533:X540,X527:X528)</f>
        <v>492.01510043792666</v>
      </c>
      <c r="Y568" s="714">
        <f t="shared" si="1623"/>
        <v>534.09382362353415</v>
      </c>
      <c r="Z568" s="754"/>
      <c r="AA568" s="754"/>
      <c r="AB568" s="754"/>
      <c r="AC568" s="754"/>
      <c r="AD568" s="754"/>
      <c r="AE568" s="754"/>
      <c r="AF568" s="714"/>
      <c r="AG568" s="714"/>
      <c r="AH568" s="714"/>
      <c r="AI568" s="835">
        <f t="shared" ref="AI568:AN568" si="1624">SUM(AI533:AI540,AI527:AI528)</f>
        <v>38.929027182515355</v>
      </c>
      <c r="AJ568" s="714">
        <f t="shared" si="1624"/>
        <v>425.03313634718631</v>
      </c>
      <c r="AK568" s="714">
        <f t="shared" si="1624"/>
        <v>22.225242575823273</v>
      </c>
      <c r="AL568" s="714">
        <f t="shared" si="1624"/>
        <v>49.355320034580565</v>
      </c>
      <c r="AM568" s="714">
        <f t="shared" si="1624"/>
        <v>658.64431648896743</v>
      </c>
      <c r="AN568" s="1074">
        <f t="shared" si="1624"/>
        <v>40.103920591181733</v>
      </c>
      <c r="AO568" s="714"/>
      <c r="AP568" s="714"/>
      <c r="AQ568" s="714"/>
      <c r="AR568" s="714"/>
      <c r="AS568" s="714"/>
      <c r="AT568" s="835">
        <f t="shared" ref="AT568:BB568" si="1625">SUM(AT533:AT540,AT527:AT528)</f>
        <v>2674.2758617114587</v>
      </c>
      <c r="AU568" s="714">
        <f t="shared" si="1625"/>
        <v>2252.3886870631641</v>
      </c>
      <c r="AV568" s="714">
        <f t="shared" si="1625"/>
        <v>1319.0911604074306</v>
      </c>
      <c r="AW568" s="714">
        <f t="shared" si="1625"/>
        <v>1077.5397142961849</v>
      </c>
      <c r="AX568" s="714">
        <f t="shared" si="1625"/>
        <v>1437.3815546355661</v>
      </c>
      <c r="AY568" s="714">
        <f t="shared" si="1625"/>
        <v>1502.5151401088954</v>
      </c>
      <c r="AZ568" s="714">
        <f t="shared" si="1625"/>
        <v>1199.5738927806947</v>
      </c>
      <c r="BA568" s="714">
        <f t="shared" si="1625"/>
        <v>1723.6692954937291</v>
      </c>
      <c r="BB568" s="1074">
        <f t="shared" si="1625"/>
        <v>950.00250829559468</v>
      </c>
      <c r="BC568" s="714"/>
      <c r="BD568" s="714"/>
      <c r="BE568" s="714"/>
      <c r="BF568" s="714"/>
      <c r="BG568" s="714"/>
      <c r="BH568" s="835">
        <f t="shared" ref="BH568:BS568" si="1626">SUM(BH533:BH540,BH527:BH528)</f>
        <v>915.28349303099719</v>
      </c>
      <c r="BI568" s="714">
        <f t="shared" si="1626"/>
        <v>894.6698086315788</v>
      </c>
      <c r="BJ568" s="714">
        <f t="shared" si="1626"/>
        <v>1271.7018514682795</v>
      </c>
      <c r="BK568" s="714">
        <f t="shared" si="1626"/>
        <v>1618.882125930148</v>
      </c>
      <c r="BL568" s="714">
        <f t="shared" si="1626"/>
        <v>1807.8536727632818</v>
      </c>
      <c r="BM568" s="714">
        <f t="shared" si="1626"/>
        <v>1103.5333388715871</v>
      </c>
      <c r="BN568" s="1231">
        <f t="shared" si="1626"/>
        <v>2102.896552945595</v>
      </c>
      <c r="BO568" s="857">
        <f t="shared" si="1626"/>
        <v>419.76233946379489</v>
      </c>
      <c r="BP568" s="857">
        <f t="shared" si="1626"/>
        <v>1069.4249907941853</v>
      </c>
      <c r="BQ568" s="857">
        <f t="shared" si="1626"/>
        <v>2388.732940449423</v>
      </c>
      <c r="BR568" s="857">
        <f t="shared" si="1626"/>
        <v>601.98235019303661</v>
      </c>
      <c r="BS568" s="1172">
        <f t="shared" si="1626"/>
        <v>667.2595854320756</v>
      </c>
      <c r="BT568" s="857"/>
      <c r="BU568" s="857"/>
      <c r="BV568" s="857"/>
      <c r="BW568" s="857"/>
      <c r="BX568" s="857"/>
      <c r="BY568" s="835">
        <f t="shared" ref="BY568:CC568" si="1627">SUM(BY533:BY540,BY527:BY528)</f>
        <v>1042.6394653735101</v>
      </c>
      <c r="BZ568" s="714">
        <f t="shared" si="1627"/>
        <v>1002.3796060907983</v>
      </c>
      <c r="CA568" s="714">
        <f t="shared" si="1627"/>
        <v>1392.5667282411819</v>
      </c>
      <c r="CB568" s="714">
        <f t="shared" si="1627"/>
        <v>532.15390434997096</v>
      </c>
      <c r="CC568" s="1074">
        <f t="shared" si="1627"/>
        <v>674.11108871150282</v>
      </c>
      <c r="CD568" s="714"/>
      <c r="CE568" s="714"/>
      <c r="CF568" s="714"/>
      <c r="CG568" s="714"/>
      <c r="CH568" s="714"/>
      <c r="CI568" s="714"/>
      <c r="CJ568" s="714"/>
      <c r="CK568" s="835">
        <f t="shared" ref="CK568:CO568" si="1628">SUM(CK533:CK540,CK527:CK528)</f>
        <v>1443.28195239408</v>
      </c>
      <c r="CL568" s="714">
        <f t="shared" si="1628"/>
        <v>1368.5539701302971</v>
      </c>
      <c r="CM568" s="714">
        <f t="shared" si="1628"/>
        <v>3581.8747918003196</v>
      </c>
      <c r="CN568" s="714">
        <f t="shared" si="1628"/>
        <v>1208.7698446890936</v>
      </c>
      <c r="CO568" s="1074">
        <f t="shared" si="1628"/>
        <v>851.00295268200307</v>
      </c>
      <c r="CP568" s="714"/>
      <c r="CQ568" s="714"/>
      <c r="CR568" s="714"/>
      <c r="CS568" s="714"/>
      <c r="CT568" s="714"/>
      <c r="CU568" s="835">
        <f t="shared" ref="CU568:CX568" si="1629">SUM(CU533:CU540,CU527:CU528)</f>
        <v>116.21032541321313</v>
      </c>
      <c r="CV568" s="714">
        <f t="shared" si="1629"/>
        <v>425.75501862199354</v>
      </c>
      <c r="CW568" s="714">
        <f t="shared" si="1629"/>
        <v>31.554367145757954</v>
      </c>
      <c r="CX568" s="1074">
        <f t="shared" si="1629"/>
        <v>10.193520623352809</v>
      </c>
      <c r="CY568" s="714"/>
      <c r="CZ568" s="754"/>
      <c r="DD568" s="978"/>
      <c r="DE568" s="857">
        <f t="shared" ref="DE568:DL568" si="1630">SUM(DE533:DE540,DE527:DE528)</f>
        <v>323.83295417989791</v>
      </c>
      <c r="DF568" s="857">
        <f t="shared" si="1630"/>
        <v>136.28415028163062</v>
      </c>
      <c r="DG568" s="857">
        <f t="shared" si="1630"/>
        <v>103.0677392704408</v>
      </c>
      <c r="DH568" s="857">
        <f t="shared" si="1630"/>
        <v>206.61005635199399</v>
      </c>
      <c r="DI568" s="857">
        <f t="shared" si="1630"/>
        <v>149.27733920068925</v>
      </c>
      <c r="DJ568" s="857">
        <f t="shared" si="1630"/>
        <v>413.09511064338869</v>
      </c>
      <c r="DK568" s="857">
        <f t="shared" si="1630"/>
        <v>159.60012358520555</v>
      </c>
      <c r="DL568" s="1119">
        <f t="shared" si="1630"/>
        <v>849.13772882911962</v>
      </c>
      <c r="DM568" s="857"/>
      <c r="DN568" s="857"/>
      <c r="DO568" s="857"/>
      <c r="DP568" s="857"/>
      <c r="DQ568" s="857"/>
      <c r="DR568" s="1005">
        <f t="shared" ref="DR568:DX568" si="1631">SUM(DR533:DR540,DR527:DR528)</f>
        <v>4148.9866486346036</v>
      </c>
      <c r="DS568" s="857">
        <f t="shared" si="1631"/>
        <v>1445.2783822782783</v>
      </c>
      <c r="DT568" s="857">
        <f t="shared" si="1631"/>
        <v>5515.2514229720746</v>
      </c>
      <c r="DU568" s="857">
        <f t="shared" si="1631"/>
        <v>2201.4060059498074</v>
      </c>
      <c r="DV568" s="857">
        <f t="shared" si="1631"/>
        <v>2768.7090193777817</v>
      </c>
      <c r="DW568" s="857">
        <f t="shared" si="1631"/>
        <v>276.59171081161998</v>
      </c>
      <c r="DX568" s="1119">
        <f t="shared" si="1631"/>
        <v>469.95249891095074</v>
      </c>
      <c r="DY568" s="857"/>
      <c r="DZ568" s="857"/>
      <c r="EA568" s="857"/>
      <c r="EB568" s="857"/>
      <c r="EC568" s="857"/>
      <c r="ED568" s="835">
        <f t="shared" ref="ED568:EL568" si="1632">SUM(ED533:ED540,ED527:ED528)</f>
        <v>934.56109378108533</v>
      </c>
      <c r="EE568" s="857">
        <f t="shared" si="1632"/>
        <v>1577.659811045449</v>
      </c>
      <c r="EF568" s="857">
        <f t="shared" si="1632"/>
        <v>1339.1592103088094</v>
      </c>
      <c r="EG568" s="857">
        <f t="shared" si="1632"/>
        <v>911.44143997282504</v>
      </c>
      <c r="EH568" s="857">
        <f t="shared" si="1632"/>
        <v>2295.1719824020083</v>
      </c>
      <c r="EI568" s="857">
        <f t="shared" si="1632"/>
        <v>480.73026241976089</v>
      </c>
      <c r="EJ568" s="857">
        <f t="shared" si="1632"/>
        <v>271.61798430747979</v>
      </c>
      <c r="EK568" s="857">
        <f t="shared" si="1632"/>
        <v>1326.3840467844168</v>
      </c>
      <c r="EL568" s="1119">
        <f t="shared" si="1632"/>
        <v>1481.9383836211741</v>
      </c>
      <c r="EM568" s="857"/>
      <c r="EN568" s="857"/>
      <c r="ER568" s="1251"/>
      <c r="ES568" s="714">
        <f t="shared" ref="ES568:EU568" si="1633">SUM(ES533:ES540,ES527:ES528)</f>
        <v>218.96594094286914</v>
      </c>
      <c r="ET568" s="714">
        <f t="shared" si="1633"/>
        <v>23.545380218714005</v>
      </c>
      <c r="EU568" s="714">
        <f t="shared" si="1633"/>
        <v>8.3350842073091957</v>
      </c>
      <c r="EV568" s="714"/>
      <c r="EW568" s="1131"/>
      <c r="EX568" s="274"/>
      <c r="EY568" s="681">
        <f t="shared" ref="EY568:HH568" si="1634">SUM(EY533:EY540,EY527:EY528)</f>
        <v>1.7574148655331436</v>
      </c>
      <c r="EZ568" s="681">
        <f t="shared" si="1634"/>
        <v>2.1000864294720878</v>
      </c>
      <c r="FA568" s="681">
        <f t="shared" si="1634"/>
        <v>1.9076755505372418</v>
      </c>
      <c r="FB568" s="681">
        <f t="shared" si="1634"/>
        <v>4.2512574813590165</v>
      </c>
      <c r="FC568" s="681">
        <f t="shared" si="1634"/>
        <v>1.2101565609528013</v>
      </c>
      <c r="FD568" s="681">
        <f t="shared" si="1634"/>
        <v>3.0706333137916806</v>
      </c>
      <c r="FE568" s="681">
        <f t="shared" si="1634"/>
        <v>0.18442471812960898</v>
      </c>
      <c r="FF568" s="681">
        <f t="shared" si="1634"/>
        <v>4.9596363775640526</v>
      </c>
      <c r="FG568" s="681">
        <f t="shared" si="1634"/>
        <v>3.9464160164913387</v>
      </c>
      <c r="FH568" s="681">
        <f t="shared" si="1634"/>
        <v>3.6967465298564997</v>
      </c>
      <c r="FI568" s="681">
        <f t="shared" si="1634"/>
        <v>1.9397617790734143</v>
      </c>
      <c r="FJ568" s="681">
        <f t="shared" si="1634"/>
        <v>2.4502848118039355</v>
      </c>
      <c r="FK568" s="681">
        <f t="shared" si="1634"/>
        <v>2.4235233987833111</v>
      </c>
      <c r="FL568" s="681">
        <f t="shared" si="1634"/>
        <v>1.6336397803385632</v>
      </c>
      <c r="FM568" s="681">
        <f t="shared" si="1634"/>
        <v>2.7802404530102001</v>
      </c>
      <c r="FN568" s="681">
        <f t="shared" si="1634"/>
        <v>2.5054609779171697</v>
      </c>
      <c r="FO568" s="665">
        <f t="shared" si="1634"/>
        <v>2.9075701973239529</v>
      </c>
      <c r="FP568" s="665">
        <f t="shared" ref="FP568:GL568" si="1635">SUM(FP533:FP540,FP527:FP528)</f>
        <v>4.7868167855185054E-3</v>
      </c>
      <c r="FQ568" s="1394">
        <f t="shared" si="1635"/>
        <v>5.5538842747132247</v>
      </c>
      <c r="FR568" s="665">
        <f t="shared" si="1635"/>
        <v>0.94449166558888542</v>
      </c>
      <c r="FS568" s="665">
        <f t="shared" si="1635"/>
        <v>1.4462951488863678</v>
      </c>
      <c r="FT568" s="665">
        <f t="shared" si="1635"/>
        <v>0.87379183708658015</v>
      </c>
      <c r="FU568" s="665">
        <f t="shared" si="1635"/>
        <v>1.4888880410132743</v>
      </c>
      <c r="FV568" s="665">
        <f t="shared" ref="FV568" si="1636">SUM(FV533:FV540,FV527:FV528)</f>
        <v>0</v>
      </c>
      <c r="FW568" s="665">
        <f t="shared" si="1635"/>
        <v>0.26211949855012845</v>
      </c>
      <c r="FX568" s="665">
        <f t="shared" si="1635"/>
        <v>3.3272521611773538</v>
      </c>
      <c r="FY568" s="665">
        <f t="shared" si="1635"/>
        <v>0.66282679579363879</v>
      </c>
      <c r="FZ568" s="665">
        <f t="shared" si="1635"/>
        <v>1.3024413140613955</v>
      </c>
      <c r="GA568" s="665">
        <f t="shared" si="1635"/>
        <v>0.21341202966557424</v>
      </c>
      <c r="GB568" s="665">
        <f t="shared" si="1635"/>
        <v>1.2076262748083111</v>
      </c>
      <c r="GC568" s="665">
        <f t="shared" si="1635"/>
        <v>5.640693340411044</v>
      </c>
      <c r="GD568" s="665">
        <f t="shared" si="1635"/>
        <v>6.2465489543015211</v>
      </c>
      <c r="GE568" s="665">
        <f t="shared" si="1635"/>
        <v>2.1240359845912948</v>
      </c>
      <c r="GF568" s="665">
        <f t="shared" si="1635"/>
        <v>0.67340038788586776</v>
      </c>
      <c r="GG568" s="665">
        <f t="shared" si="1635"/>
        <v>5.9498008987958544</v>
      </c>
      <c r="GH568" s="665">
        <f t="shared" si="1635"/>
        <v>0.80600452773194353</v>
      </c>
      <c r="GI568" s="665">
        <f t="shared" si="1635"/>
        <v>2.3357092318755313</v>
      </c>
      <c r="GJ568" s="665">
        <f t="shared" si="1635"/>
        <v>0.40821240795403346</v>
      </c>
      <c r="GK568" s="665">
        <f t="shared" si="1635"/>
        <v>0.32261527164426884</v>
      </c>
      <c r="GL568" s="665">
        <f t="shared" si="1635"/>
        <v>0.36438453017885181</v>
      </c>
      <c r="GM568" s="958">
        <f t="shared" si="1634"/>
        <v>0.17653079646497943</v>
      </c>
      <c r="GN568" s="681">
        <f t="shared" si="1634"/>
        <v>0.54321221224100291</v>
      </c>
      <c r="GO568" s="681">
        <f t="shared" si="1634"/>
        <v>0.19580436092633174</v>
      </c>
      <c r="GP568" s="681">
        <f t="shared" si="1634"/>
        <v>0.54173996161047744</v>
      </c>
      <c r="GQ568" s="681">
        <f t="shared" si="1634"/>
        <v>0.63435910639581261</v>
      </c>
      <c r="GR568" s="681">
        <f t="shared" si="1634"/>
        <v>0.38968593437093019</v>
      </c>
      <c r="GS568" s="681">
        <f t="shared" si="1634"/>
        <v>0.95763108003545705</v>
      </c>
      <c r="GT568" s="681">
        <f t="shared" si="1634"/>
        <v>0.29882557832672729</v>
      </c>
      <c r="GU568" s="681">
        <f t="shared" si="1634"/>
        <v>0.63197882026353924</v>
      </c>
      <c r="GV568" s="681">
        <f t="shared" si="1634"/>
        <v>0.67306634640447549</v>
      </c>
      <c r="GW568" s="681">
        <f t="shared" si="1634"/>
        <v>0.29850183653479007</v>
      </c>
      <c r="GX568" s="681">
        <f t="shared" si="1634"/>
        <v>0.45062280924219206</v>
      </c>
      <c r="GY568" s="681">
        <f t="shared" si="1634"/>
        <v>0.77683176641897089</v>
      </c>
      <c r="GZ568" s="681" t="e">
        <f t="shared" si="1634"/>
        <v>#DIV/0!</v>
      </c>
      <c r="HA568" s="681">
        <f t="shared" si="1634"/>
        <v>0.42779002295736168</v>
      </c>
      <c r="HB568" s="681">
        <f t="shared" si="1634"/>
        <v>0.27061388060341296</v>
      </c>
      <c r="HC568" s="681">
        <f t="shared" si="1634"/>
        <v>0.52548480301609091</v>
      </c>
      <c r="HD568" s="681">
        <f t="shared" si="1634"/>
        <v>0.46474765265979096</v>
      </c>
      <c r="HE568" s="681">
        <f t="shared" si="1634"/>
        <v>0.19499782221364437</v>
      </c>
      <c r="HF568" s="681">
        <f t="shared" si="1634"/>
        <v>0.20199288706187735</v>
      </c>
      <c r="HG568" s="681" t="e">
        <f t="shared" si="1634"/>
        <v>#DIV/0!</v>
      </c>
      <c r="HH568" s="681" t="e">
        <f t="shared" si="1634"/>
        <v>#DIV/0!</v>
      </c>
      <c r="HI568" s="665">
        <f>SUM(HI533:HI540,HI527:HI528)</f>
        <v>0.27762106570368494</v>
      </c>
    </row>
    <row r="569" spans="1:217" s="753" customFormat="1" x14ac:dyDescent="0.25">
      <c r="A569" s="274" t="s">
        <v>950</v>
      </c>
      <c r="C569" s="835">
        <f>SUM(C527,C529,C536,C538:C540)</f>
        <v>1789.3198552766432</v>
      </c>
      <c r="D569" s="714">
        <f>SUM(D527,D529,D536,D538:D540)</f>
        <v>729.50714936743577</v>
      </c>
      <c r="E569" s="714">
        <f t="shared" ref="E569:T569" si="1637">SUM(E527,E529,E536,E538:E540)</f>
        <v>1256.7396351096115</v>
      </c>
      <c r="F569" s="714">
        <f t="shared" si="1637"/>
        <v>804.2977742070816</v>
      </c>
      <c r="G569" s="714">
        <f t="shared" si="1637"/>
        <v>137.4116235688434</v>
      </c>
      <c r="H569" s="714">
        <f t="shared" si="1637"/>
        <v>766.83090519893415</v>
      </c>
      <c r="I569" s="714">
        <f t="shared" si="1637"/>
        <v>2288.0575286387625</v>
      </c>
      <c r="J569" s="714">
        <f t="shared" si="1637"/>
        <v>1452.3278442512626</v>
      </c>
      <c r="K569" s="714">
        <f t="shared" si="1637"/>
        <v>2346.8218514700325</v>
      </c>
      <c r="L569" s="714">
        <f t="shared" si="1637"/>
        <v>1846.1382961545569</v>
      </c>
      <c r="M569" s="714">
        <f t="shared" si="1637"/>
        <v>925.76574965532211</v>
      </c>
      <c r="N569" s="714">
        <f t="shared" si="1637"/>
        <v>913.6404660090999</v>
      </c>
      <c r="O569" s="714">
        <f t="shared" si="1637"/>
        <v>1162.9720451072624</v>
      </c>
      <c r="P569" s="714">
        <f t="shared" si="1637"/>
        <v>429.36795079168036</v>
      </c>
      <c r="Q569" s="714">
        <f t="shared" si="1637"/>
        <v>786.16363809922018</v>
      </c>
      <c r="R569" s="714">
        <f t="shared" si="1637"/>
        <v>745.3793413492773</v>
      </c>
      <c r="S569" s="714">
        <f t="shared" si="1637"/>
        <v>706.13112687989144</v>
      </c>
      <c r="T569" s="1074">
        <f t="shared" si="1637"/>
        <v>537.9680521558023</v>
      </c>
      <c r="U569" s="714">
        <f t="shared" ref="U569:W569" si="1638">SUM(U527,U529,U536,U538:U540)</f>
        <v>4690.9004726463909</v>
      </c>
      <c r="V569" s="714">
        <f t="shared" si="1638"/>
        <v>4339.4265711597218</v>
      </c>
      <c r="W569" s="714">
        <f t="shared" si="1638"/>
        <v>2720.6415017184272</v>
      </c>
      <c r="X569" s="714">
        <f t="shared" ref="X569:Y569" si="1639">SUM(X527,X529,X536,X538:X540)</f>
        <v>501.29833325691948</v>
      </c>
      <c r="Y569" s="714">
        <f t="shared" si="1639"/>
        <v>554.99713780898014</v>
      </c>
      <c r="Z569" s="754"/>
      <c r="AA569" s="754"/>
      <c r="AB569" s="754"/>
      <c r="AC569" s="754"/>
      <c r="AD569" s="754"/>
      <c r="AE569" s="754"/>
      <c r="AF569" s="714"/>
      <c r="AG569" s="714"/>
      <c r="AH569" s="714"/>
      <c r="AI569" s="835">
        <f t="shared" ref="AI569:AN569" si="1640">SUM(AI527,AI529,AI536,AI538:AI540)</f>
        <v>28.216142788019297</v>
      </c>
      <c r="AJ569" s="714">
        <f t="shared" si="1640"/>
        <v>412.79821589288179</v>
      </c>
      <c r="AK569" s="714">
        <f t="shared" si="1640"/>
        <v>20.250970851223581</v>
      </c>
      <c r="AL569" s="714">
        <f t="shared" si="1640"/>
        <v>43.572672355141364</v>
      </c>
      <c r="AM569" s="714">
        <f t="shared" si="1640"/>
        <v>644.23273651143302</v>
      </c>
      <c r="AN569" s="1074">
        <f t="shared" si="1640"/>
        <v>34.844374265757459</v>
      </c>
      <c r="AO569" s="714"/>
      <c r="AP569" s="714"/>
      <c r="AQ569" s="714"/>
      <c r="AR569" s="714"/>
      <c r="AS569" s="714"/>
      <c r="AT569" s="835">
        <f t="shared" ref="AT569:BB569" si="1641">SUM(AT527,AT529,AT536,AT538:AT540)</f>
        <v>2123.7967560396305</v>
      </c>
      <c r="AU569" s="714">
        <f t="shared" si="1641"/>
        <v>1792.5003646849109</v>
      </c>
      <c r="AV569" s="714">
        <f t="shared" si="1641"/>
        <v>1274.1303840784321</v>
      </c>
      <c r="AW569" s="714">
        <f t="shared" si="1641"/>
        <v>1010.8587839397085</v>
      </c>
      <c r="AX569" s="714">
        <f t="shared" si="1641"/>
        <v>1322.7558525176341</v>
      </c>
      <c r="AY569" s="714">
        <f t="shared" si="1641"/>
        <v>1448.0351037059454</v>
      </c>
      <c r="AZ569" s="714">
        <f t="shared" si="1641"/>
        <v>1140.6416679112349</v>
      </c>
      <c r="BA569" s="714">
        <f t="shared" si="1641"/>
        <v>1519.0340097121953</v>
      </c>
      <c r="BB569" s="1074">
        <f t="shared" si="1641"/>
        <v>890.19714716003227</v>
      </c>
      <c r="BC569" s="714"/>
      <c r="BD569" s="714"/>
      <c r="BE569" s="714"/>
      <c r="BF569" s="714"/>
      <c r="BG569" s="714"/>
      <c r="BH569" s="835">
        <f t="shared" ref="BH569:BS569" si="1642">SUM(BH527,BH529,BH536,BH538:BH540)</f>
        <v>764.62267986161396</v>
      </c>
      <c r="BI569" s="714">
        <f t="shared" si="1642"/>
        <v>727.621559855334</v>
      </c>
      <c r="BJ569" s="714">
        <f t="shared" si="1642"/>
        <v>1155.6541197563802</v>
      </c>
      <c r="BK569" s="714">
        <f t="shared" si="1642"/>
        <v>1517.0639380904624</v>
      </c>
      <c r="BL569" s="714">
        <f t="shared" si="1642"/>
        <v>1669.8915259158257</v>
      </c>
      <c r="BM569" s="714">
        <f t="shared" si="1642"/>
        <v>942.41790923626854</v>
      </c>
      <c r="BN569" s="1231">
        <f t="shared" si="1642"/>
        <v>1904.295200863824</v>
      </c>
      <c r="BO569" s="857">
        <f t="shared" si="1642"/>
        <v>338.76409788927413</v>
      </c>
      <c r="BP569" s="857">
        <f t="shared" si="1642"/>
        <v>902.22400447452446</v>
      </c>
      <c r="BQ569" s="857">
        <f t="shared" si="1642"/>
        <v>2207.0192318192044</v>
      </c>
      <c r="BR569" s="857">
        <f t="shared" si="1642"/>
        <v>488.35802138324618</v>
      </c>
      <c r="BS569" s="1172">
        <f t="shared" si="1642"/>
        <v>564.39602515736908</v>
      </c>
      <c r="BT569" s="857"/>
      <c r="BU569" s="857"/>
      <c r="BV569" s="857"/>
      <c r="BW569" s="857"/>
      <c r="BX569" s="857"/>
      <c r="BY569" s="835">
        <f t="shared" ref="BY569:CC569" si="1643">SUM(BY527,BY529,BY536,BY538:BY540)</f>
        <v>866.68109443692242</v>
      </c>
      <c r="BZ569" s="714">
        <f t="shared" si="1643"/>
        <v>865.97661135856424</v>
      </c>
      <c r="CA569" s="714">
        <f t="shared" si="1643"/>
        <v>1209.8455792701654</v>
      </c>
      <c r="CB569" s="714">
        <f t="shared" si="1643"/>
        <v>452.6368738995792</v>
      </c>
      <c r="CC569" s="1074">
        <f t="shared" si="1643"/>
        <v>569.8392898779515</v>
      </c>
      <c r="CD569" s="714"/>
      <c r="CE569" s="714"/>
      <c r="CF569" s="714"/>
      <c r="CG569" s="714"/>
      <c r="CH569" s="714"/>
      <c r="CI569" s="714"/>
      <c r="CJ569" s="714"/>
      <c r="CK569" s="835">
        <f t="shared" ref="CK569:CO569" si="1644">SUM(CK527,CK529,CK536,CK538:CK540)</f>
        <v>1329.2559460010511</v>
      </c>
      <c r="CL569" s="714">
        <f t="shared" si="1644"/>
        <v>1330.2959784589011</v>
      </c>
      <c r="CM569" s="714">
        <f t="shared" si="1644"/>
        <v>3253.0269485369199</v>
      </c>
      <c r="CN569" s="714">
        <f t="shared" si="1644"/>
        <v>1185.2965970943462</v>
      </c>
      <c r="CO569" s="1074">
        <f t="shared" si="1644"/>
        <v>842.97842496342503</v>
      </c>
      <c r="CP569" s="714"/>
      <c r="CQ569" s="714"/>
      <c r="CR569" s="714"/>
      <c r="CS569" s="714"/>
      <c r="CT569" s="714"/>
      <c r="CU569" s="835">
        <f t="shared" ref="CU569:CX569" si="1645">SUM(CU527,CU529,CU536,CU538:CU540)</f>
        <v>100.63782359814806</v>
      </c>
      <c r="CV569" s="714">
        <f t="shared" si="1645"/>
        <v>386.58247839968885</v>
      </c>
      <c r="CW569" s="714">
        <f t="shared" si="1645"/>
        <v>19.41090055597283</v>
      </c>
      <c r="CX569" s="1074">
        <f t="shared" si="1645"/>
        <v>5.6070139739112816</v>
      </c>
      <c r="CY569" s="714"/>
      <c r="CZ569" s="754"/>
      <c r="DD569" s="978"/>
      <c r="DE569" s="857">
        <f t="shared" ref="DE569:DL569" si="1646">SUM(DE527,DE529,DE536,DE538:DE540)</f>
        <v>257.75978467708387</v>
      </c>
      <c r="DF569" s="857">
        <f t="shared" si="1646"/>
        <v>65.006034482748177</v>
      </c>
      <c r="DG569" s="857">
        <f t="shared" si="1646"/>
        <v>54.899196315946909</v>
      </c>
      <c r="DH569" s="857">
        <f t="shared" si="1646"/>
        <v>142.48555477646653</v>
      </c>
      <c r="DI569" s="857">
        <f t="shared" si="1646"/>
        <v>92.243247277329928</v>
      </c>
      <c r="DJ569" s="857">
        <f t="shared" si="1646"/>
        <v>331.93472225372147</v>
      </c>
      <c r="DK569" s="857">
        <f t="shared" si="1646"/>
        <v>42.618233925415495</v>
      </c>
      <c r="DL569" s="1119">
        <f t="shared" si="1646"/>
        <v>157.97551980500393</v>
      </c>
      <c r="DM569" s="857"/>
      <c r="DN569" s="857"/>
      <c r="DO569" s="857"/>
      <c r="DP569" s="857"/>
      <c r="DQ569" s="857"/>
      <c r="DR569" s="1005">
        <f t="shared" ref="DR569:DX569" si="1647">SUM(DR527,DR529,DR536,DR538:DR540)</f>
        <v>3122.81585866148</v>
      </c>
      <c r="DS569" s="857">
        <f t="shared" si="1647"/>
        <v>1134.82308151435</v>
      </c>
      <c r="DT569" s="857">
        <f t="shared" si="1647"/>
        <v>4105.9501653906345</v>
      </c>
      <c r="DU569" s="857">
        <f t="shared" si="1647"/>
        <v>1602.8253024496842</v>
      </c>
      <c r="DV569" s="857">
        <f t="shared" si="1647"/>
        <v>2016.3266219019679</v>
      </c>
      <c r="DW569" s="857">
        <f t="shared" si="1647"/>
        <v>193.16176956388978</v>
      </c>
      <c r="DX569" s="1119">
        <f t="shared" si="1647"/>
        <v>346.13460657086938</v>
      </c>
      <c r="DY569" s="857"/>
      <c r="DZ569" s="857"/>
      <c r="EA569" s="857"/>
      <c r="EB569" s="857"/>
      <c r="EC569" s="857"/>
      <c r="ED569" s="835">
        <f t="shared" ref="ED569:EL569" si="1648">SUM(ED527,ED529,ED536,ED538:ED540)</f>
        <v>838.20782386172334</v>
      </c>
      <c r="EE569" s="857">
        <f t="shared" si="1648"/>
        <v>1184.9684461739625</v>
      </c>
      <c r="EF569" s="857">
        <f t="shared" si="1648"/>
        <v>982.56885572038072</v>
      </c>
      <c r="EG569" s="857">
        <f t="shared" si="1648"/>
        <v>653.0356307503082</v>
      </c>
      <c r="EH569" s="857">
        <f t="shared" si="1648"/>
        <v>1546.3130098361985</v>
      </c>
      <c r="EI569" s="857">
        <f t="shared" si="1648"/>
        <v>349.01543029751781</v>
      </c>
      <c r="EJ569" s="857">
        <f t="shared" si="1648"/>
        <v>196.45266536243716</v>
      </c>
      <c r="EK569" s="857">
        <f t="shared" si="1648"/>
        <v>988.05204008134592</v>
      </c>
      <c r="EL569" s="1119">
        <f t="shared" si="1648"/>
        <v>1057.71236627296</v>
      </c>
      <c r="EM569" s="857"/>
      <c r="EN569" s="857"/>
      <c r="ER569" s="1251"/>
      <c r="ES569" s="714">
        <f>SUM(ES527,ES529,ES536,ES538:ES540)</f>
        <v>215.53350611281172</v>
      </c>
      <c r="ET569" s="714">
        <f>SUM(ET527,ET529,ET536,ET538:ET540)</f>
        <v>24.587664124585856</v>
      </c>
      <c r="EU569" s="714">
        <f t="shared" ref="EU569" si="1649">SUM(EU527,EU529,EU536,EU538:EU540)</f>
        <v>9.0786691559869279</v>
      </c>
      <c r="EV569" s="714"/>
      <c r="EW569" s="1131"/>
      <c r="EX569" s="274"/>
      <c r="EY569" s="681">
        <f t="shared" ref="EY569:HH569" si="1650">SUM(EY527,EY529,EY536,EY538:EY540)</f>
        <v>2.1423939802139818</v>
      </c>
      <c r="EZ569" s="681">
        <f t="shared" si="1650"/>
        <v>2.7028650738747864</v>
      </c>
      <c r="FA569" s="681">
        <f t="shared" si="1650"/>
        <v>2.5800548683417359</v>
      </c>
      <c r="FB569" s="681">
        <f t="shared" si="1650"/>
        <v>4.6552292470051464</v>
      </c>
      <c r="FC569" s="681">
        <f t="shared" si="1650"/>
        <v>1.5568111492610544</v>
      </c>
      <c r="FD569" s="681">
        <f t="shared" si="1650"/>
        <v>3.7047139024559792</v>
      </c>
      <c r="FE569" s="681">
        <f t="shared" si="1650"/>
        <v>0.34116750486908975</v>
      </c>
      <c r="FF569" s="681">
        <f t="shared" si="1650"/>
        <v>5.8180868096925806</v>
      </c>
      <c r="FG569" s="681">
        <f t="shared" si="1650"/>
        <v>4.7820753155854847</v>
      </c>
      <c r="FH569" s="681">
        <f t="shared" si="1650"/>
        <v>4.3374722581217844</v>
      </c>
      <c r="FI569" s="681">
        <f t="shared" si="1650"/>
        <v>2.3598905765629237</v>
      </c>
      <c r="FJ569" s="681">
        <f t="shared" si="1650"/>
        <v>3.0811098805596289</v>
      </c>
      <c r="FK569" s="681">
        <f t="shared" si="1650"/>
        <v>2.9521141031224793</v>
      </c>
      <c r="FL569" s="681">
        <f t="shared" si="1650"/>
        <v>2.0183745627034146</v>
      </c>
      <c r="FM569" s="681">
        <f t="shared" si="1650"/>
        <v>3.788179739782644</v>
      </c>
      <c r="FN569" s="681">
        <f t="shared" si="1650"/>
        <v>3.2611023744258416</v>
      </c>
      <c r="FO569" s="665">
        <f t="shared" si="1650"/>
        <v>3.4112621140774553</v>
      </c>
      <c r="FP569" s="665">
        <f t="shared" ref="FP569:GL569" si="1651">SUM(FP527,FP529,FP536,FP538:FP540)</f>
        <v>4.7868167855185054E-3</v>
      </c>
      <c r="FQ569" s="1394">
        <f t="shared" si="1651"/>
        <v>5.070780915202679</v>
      </c>
      <c r="FR569" s="665">
        <f t="shared" si="1651"/>
        <v>1.0497981604437743</v>
      </c>
      <c r="FS569" s="665">
        <f t="shared" si="1651"/>
        <v>1.3149878152640084</v>
      </c>
      <c r="FT569" s="665">
        <f t="shared" si="1651"/>
        <v>0.95380278867504165</v>
      </c>
      <c r="FU569" s="665">
        <f t="shared" si="1651"/>
        <v>1.4426926259937516</v>
      </c>
      <c r="FV569" s="665">
        <f t="shared" ref="FV569" si="1652">SUM(FV527,FV529,FV536,FV538:FV540)</f>
        <v>0</v>
      </c>
      <c r="FW569" s="665">
        <f t="shared" si="1651"/>
        <v>0.23613308510913059</v>
      </c>
      <c r="FX569" s="665">
        <f t="shared" si="1651"/>
        <v>3.0796217395769552</v>
      </c>
      <c r="FY569" s="665">
        <f t="shared" si="1651"/>
        <v>0.62815173648365508</v>
      </c>
      <c r="FZ569" s="665">
        <f t="shared" si="1651"/>
        <v>0.71908136379371523</v>
      </c>
      <c r="GA569" s="665">
        <f t="shared" si="1651"/>
        <v>0.16492975592652331</v>
      </c>
      <c r="GB569" s="665">
        <f t="shared" si="1651"/>
        <v>1.1605421751109581</v>
      </c>
      <c r="GC569" s="665">
        <f t="shared" si="1651"/>
        <v>4.0451997526175587</v>
      </c>
      <c r="GD569" s="665">
        <f t="shared" si="1651"/>
        <v>6.1429423933867051</v>
      </c>
      <c r="GE569" s="665">
        <f t="shared" si="1651"/>
        <v>1.4417383932981402</v>
      </c>
      <c r="GF569" s="665">
        <f t="shared" si="1651"/>
        <v>0.55325981225219312</v>
      </c>
      <c r="GG569" s="665">
        <f t="shared" si="1651"/>
        <v>4.6809090549821564</v>
      </c>
      <c r="GH569" s="665">
        <f t="shared" si="1651"/>
        <v>0.49690678557694185</v>
      </c>
      <c r="GI569" s="665">
        <f t="shared" si="1651"/>
        <v>2.1187053030395964</v>
      </c>
      <c r="GJ569" s="665">
        <f t="shared" si="1651"/>
        <v>0.39438169918916555</v>
      </c>
      <c r="GK569" s="665">
        <f t="shared" si="1651"/>
        <v>0.28772568997885817</v>
      </c>
      <c r="GL569" s="665">
        <f t="shared" si="1651"/>
        <v>0.40307884571560393</v>
      </c>
      <c r="GM569" s="958">
        <f t="shared" si="1650"/>
        <v>0.14330448506176727</v>
      </c>
      <c r="GN569" s="681">
        <f t="shared" si="1650"/>
        <v>0.43967593249871795</v>
      </c>
      <c r="GO569" s="681">
        <f t="shared" si="1650"/>
        <v>0.17507930682861825</v>
      </c>
      <c r="GP569" s="681">
        <f t="shared" si="1650"/>
        <v>0.32866173423250733</v>
      </c>
      <c r="GQ569" s="681">
        <f t="shared" si="1650"/>
        <v>0.51034120219946322</v>
      </c>
      <c r="GR569" s="681">
        <f t="shared" si="1650"/>
        <v>0.24996606131098864</v>
      </c>
      <c r="GS569" s="681">
        <f t="shared" si="1650"/>
        <v>0.60747292369985517</v>
      </c>
      <c r="GT569" s="681">
        <f t="shared" si="1650"/>
        <v>0.30133802072244403</v>
      </c>
      <c r="GU569" s="681">
        <f t="shared" si="1650"/>
        <v>0.38712459443727476</v>
      </c>
      <c r="GV569" s="681">
        <f t="shared" si="1650"/>
        <v>0.49298766196952248</v>
      </c>
      <c r="GW569" s="681">
        <f t="shared" si="1650"/>
        <v>0.25152194654262278</v>
      </c>
      <c r="GX569" s="681">
        <f t="shared" si="1650"/>
        <v>0.34350273452706204</v>
      </c>
      <c r="GY569" s="681">
        <f t="shared" si="1650"/>
        <v>0.52131644901207275</v>
      </c>
      <c r="GZ569" s="681" t="e">
        <f t="shared" si="1650"/>
        <v>#DIV/0!</v>
      </c>
      <c r="HA569" s="681">
        <f t="shared" si="1650"/>
        <v>0.30755184125626311</v>
      </c>
      <c r="HB569" s="681">
        <f t="shared" si="1650"/>
        <v>0.22343434239497512</v>
      </c>
      <c r="HC569" s="681">
        <f t="shared" si="1650"/>
        <v>0.50053217738976319</v>
      </c>
      <c r="HD569" s="681">
        <f t="shared" si="1650"/>
        <v>0.36961942869493125</v>
      </c>
      <c r="HE569" s="681">
        <f t="shared" si="1650"/>
        <v>0.18794775212864584</v>
      </c>
      <c r="HF569" s="681">
        <f t="shared" si="1650"/>
        <v>0.22630849750489029</v>
      </c>
      <c r="HG569" s="681" t="e">
        <f t="shared" si="1650"/>
        <v>#DIV/0!</v>
      </c>
      <c r="HH569" s="681" t="e">
        <f t="shared" si="1650"/>
        <v>#DIV/0!</v>
      </c>
      <c r="HI569" s="665">
        <f>SUM(HI527,HI529,HI536,HI538:HI540)</f>
        <v>8.6848792149745252E-2</v>
      </c>
    </row>
    <row r="570" spans="1:217" s="753" customFormat="1" x14ac:dyDescent="0.25">
      <c r="A570" s="274" t="s">
        <v>972</v>
      </c>
      <c r="C570" s="835">
        <f>SUM(C525,C527,C534,C538,C540)</f>
        <v>2205.6185191375325</v>
      </c>
      <c r="D570" s="714">
        <f>SUM(D525,D527,D534,D538,D540)</f>
        <v>499.65704582819455</v>
      </c>
      <c r="E570" s="714">
        <f t="shared" ref="E570:T570" si="1653">SUM(E525,E527,E534,E538,E540)</f>
        <v>1163.9811680754717</v>
      </c>
      <c r="F570" s="714">
        <f t="shared" si="1653"/>
        <v>553.88539888862852</v>
      </c>
      <c r="G570" s="714">
        <f t="shared" si="1653"/>
        <v>91.233934616724639</v>
      </c>
      <c r="H570" s="714">
        <f t="shared" si="1653"/>
        <v>457.28206967313787</v>
      </c>
      <c r="I570" s="714">
        <f t="shared" si="1653"/>
        <v>502.55857942836235</v>
      </c>
      <c r="J570" s="714">
        <f t="shared" si="1653"/>
        <v>808.25179271453533</v>
      </c>
      <c r="K570" s="714">
        <f t="shared" si="1653"/>
        <v>525.77304631331867</v>
      </c>
      <c r="L570" s="714">
        <f t="shared" si="1653"/>
        <v>1049.9386742023207</v>
      </c>
      <c r="M570" s="714">
        <f t="shared" si="1653"/>
        <v>412.84505674961446</v>
      </c>
      <c r="N570" s="714">
        <f t="shared" si="1653"/>
        <v>741.1583437945452</v>
      </c>
      <c r="O570" s="714">
        <f t="shared" si="1653"/>
        <v>1075.9722647537023</v>
      </c>
      <c r="P570" s="714">
        <f t="shared" si="1653"/>
        <v>264.04466858238555</v>
      </c>
      <c r="Q570" s="714">
        <f t="shared" si="1653"/>
        <v>667.22543631686244</v>
      </c>
      <c r="R570" s="714">
        <f t="shared" si="1653"/>
        <v>273.18847438475416</v>
      </c>
      <c r="S570" s="714">
        <f t="shared" si="1653"/>
        <v>388.6633900543514</v>
      </c>
      <c r="T570" s="1074">
        <f t="shared" si="1653"/>
        <v>305.78933784833805</v>
      </c>
      <c r="U570" s="714">
        <f t="shared" ref="U570:W570" si="1654">SUM(U525,U527,U534,U538,U540)</f>
        <v>3845.521114904127</v>
      </c>
      <c r="V570" s="714">
        <f t="shared" si="1654"/>
        <v>3696.9161175139134</v>
      </c>
      <c r="W570" s="714">
        <f t="shared" si="1654"/>
        <v>2027.2147123589857</v>
      </c>
      <c r="X570" s="714">
        <f t="shared" ref="X570:Y570" si="1655">SUM(X525,X527,X534,X538,X540)</f>
        <v>357.65717772966866</v>
      </c>
      <c r="Y570" s="714">
        <f t="shared" si="1655"/>
        <v>406.27755728039773</v>
      </c>
      <c r="Z570" s="754"/>
      <c r="AA570" s="754"/>
      <c r="AB570" s="754"/>
      <c r="AC570" s="754"/>
      <c r="AD570" s="754"/>
      <c r="AE570" s="754"/>
      <c r="AF570" s="714"/>
      <c r="AG570" s="714"/>
      <c r="AH570" s="714"/>
      <c r="AI570" s="835">
        <f t="shared" ref="AI570:AN570" si="1656">SUM(AI525,AI527,AI534,AI538,AI540)</f>
        <v>28.723390494628031</v>
      </c>
      <c r="AJ570" s="714">
        <f t="shared" si="1656"/>
        <v>436.68014896102079</v>
      </c>
      <c r="AK570" s="714">
        <f t="shared" si="1656"/>
        <v>18.879641889484585</v>
      </c>
      <c r="AL570" s="714">
        <f t="shared" si="1656"/>
        <v>43.828696950157308</v>
      </c>
      <c r="AM570" s="714">
        <f t="shared" si="1656"/>
        <v>680.61776878530418</v>
      </c>
      <c r="AN570" s="1074">
        <f t="shared" si="1656"/>
        <v>33.733098767448091</v>
      </c>
      <c r="AO570" s="714"/>
      <c r="AP570" s="714"/>
      <c r="AQ570" s="714"/>
      <c r="AR570" s="714"/>
      <c r="AS570" s="714"/>
      <c r="AT570" s="835">
        <f t="shared" ref="AT570:BB570" si="1657">SUM(AT525,AT527,AT534,AT538,AT540)</f>
        <v>2506.7150166053589</v>
      </c>
      <c r="AU570" s="714">
        <f t="shared" si="1657"/>
        <v>2138.9670961962861</v>
      </c>
      <c r="AV570" s="714">
        <f t="shared" si="1657"/>
        <v>1345.4265525961323</v>
      </c>
      <c r="AW570" s="714">
        <f t="shared" si="1657"/>
        <v>1113.7464279015057</v>
      </c>
      <c r="AX570" s="714">
        <f t="shared" si="1657"/>
        <v>1443.2400722077782</v>
      </c>
      <c r="AY570" s="714">
        <f t="shared" si="1657"/>
        <v>1538.0586403337825</v>
      </c>
      <c r="AZ570" s="714">
        <f t="shared" si="1657"/>
        <v>1214.5401109571139</v>
      </c>
      <c r="BA570" s="714">
        <f t="shared" si="1657"/>
        <v>1687.9428038847743</v>
      </c>
      <c r="BB570" s="1074">
        <f t="shared" si="1657"/>
        <v>1059.6942624182536</v>
      </c>
      <c r="BC570" s="714"/>
      <c r="BD570" s="714"/>
      <c r="BE570" s="714"/>
      <c r="BF570" s="714"/>
      <c r="BG570" s="714"/>
      <c r="BH570" s="835">
        <f t="shared" ref="BH570:BS570" si="1658">SUM(BH525,BH527,BH534,BH538,BH540)</f>
        <v>966.4473175582159</v>
      </c>
      <c r="BI570" s="714">
        <f t="shared" si="1658"/>
        <v>932.06870432903463</v>
      </c>
      <c r="BJ570" s="714">
        <f t="shared" si="1658"/>
        <v>1276.886417147746</v>
      </c>
      <c r="BK570" s="714">
        <f t="shared" si="1658"/>
        <v>1579.3821612599522</v>
      </c>
      <c r="BL570" s="714">
        <f t="shared" si="1658"/>
        <v>1734.942779303216</v>
      </c>
      <c r="BM570" s="714">
        <f t="shared" si="1658"/>
        <v>1260.0205207169136</v>
      </c>
      <c r="BN570" s="1231">
        <f t="shared" si="1658"/>
        <v>1988.260446967467</v>
      </c>
      <c r="BO570" s="857">
        <f t="shared" si="1658"/>
        <v>386.81120268879198</v>
      </c>
      <c r="BP570" s="857">
        <f t="shared" si="1658"/>
        <v>1312.3374153598766</v>
      </c>
      <c r="BQ570" s="857">
        <f t="shared" si="1658"/>
        <v>2414.9526521222974</v>
      </c>
      <c r="BR570" s="857">
        <f t="shared" si="1658"/>
        <v>566.1318625963055</v>
      </c>
      <c r="BS570" s="1172">
        <f t="shared" si="1658"/>
        <v>676.47047441602513</v>
      </c>
      <c r="BT570" s="857"/>
      <c r="BU570" s="857"/>
      <c r="BV570" s="857"/>
      <c r="BW570" s="857"/>
      <c r="BX570" s="857"/>
      <c r="BY570" s="835">
        <f t="shared" ref="BY570:CC570" si="1659">SUM(BY525,BY527,BY534,BY538,BY540)</f>
        <v>951.47436655974684</v>
      </c>
      <c r="BZ570" s="714">
        <f t="shared" si="1659"/>
        <v>929.22739892551999</v>
      </c>
      <c r="CA570" s="714">
        <f t="shared" si="1659"/>
        <v>1306.8351095797998</v>
      </c>
      <c r="CB570" s="714">
        <f t="shared" si="1659"/>
        <v>478.12788158494345</v>
      </c>
      <c r="CC570" s="1074">
        <f t="shared" si="1659"/>
        <v>623.75289975931298</v>
      </c>
      <c r="CD570" s="714"/>
      <c r="CE570" s="714"/>
      <c r="CF570" s="714"/>
      <c r="CG570" s="714"/>
      <c r="CH570" s="714"/>
      <c r="CI570" s="714"/>
      <c r="CJ570" s="714"/>
      <c r="CK570" s="835">
        <f t="shared" ref="CK570:CO570" si="1660">SUM(CK525,CK527,CK534,CK538,CK540)</f>
        <v>1356.9186814633078</v>
      </c>
      <c r="CL570" s="714">
        <f t="shared" si="1660"/>
        <v>1390.2186404852434</v>
      </c>
      <c r="CM570" s="714">
        <f t="shared" si="1660"/>
        <v>3345.5876866588346</v>
      </c>
      <c r="CN570" s="714">
        <f t="shared" si="1660"/>
        <v>1217.7153064728541</v>
      </c>
      <c r="CO570" s="1074">
        <f t="shared" si="1660"/>
        <v>863.18794634386904</v>
      </c>
      <c r="CP570" s="714"/>
      <c r="CQ570" s="714"/>
      <c r="CR570" s="714"/>
      <c r="CS570" s="714"/>
      <c r="CT570" s="714"/>
      <c r="CU570" s="835">
        <f t="shared" ref="CU570:CX570" si="1661">SUM(CU525,CU527,CU534,CU538,CU540)</f>
        <v>778.81908789915019</v>
      </c>
      <c r="CV570" s="714">
        <f t="shared" si="1661"/>
        <v>312.88509747293267</v>
      </c>
      <c r="CW570" s="714">
        <f t="shared" si="1661"/>
        <v>43.081519904697629</v>
      </c>
      <c r="CX570" s="1074">
        <f t="shared" si="1661"/>
        <v>13.711784134086937</v>
      </c>
      <c r="CY570" s="714"/>
      <c r="CZ570" s="754"/>
      <c r="DD570" s="978"/>
      <c r="DE570" s="857">
        <f t="shared" ref="DE570:DL570" si="1662">SUM(DE525,DE527,DE534,DE538,DE540)</f>
        <v>1105.9139377732988</v>
      </c>
      <c r="DF570" s="857">
        <f t="shared" si="1662"/>
        <v>198.07363290982752</v>
      </c>
      <c r="DG570" s="857">
        <f t="shared" si="1662"/>
        <v>189.8562448185838</v>
      </c>
      <c r="DH570" s="857">
        <f t="shared" si="1662"/>
        <v>605.85082139098074</v>
      </c>
      <c r="DI570" s="857">
        <f t="shared" si="1662"/>
        <v>224.69077086637662</v>
      </c>
      <c r="DJ570" s="857">
        <f t="shared" si="1662"/>
        <v>1036.0039888390211</v>
      </c>
      <c r="DK570" s="857">
        <f t="shared" si="1662"/>
        <v>457.56111279800257</v>
      </c>
      <c r="DL570" s="1119">
        <f t="shared" si="1662"/>
        <v>1159.6337563937921</v>
      </c>
      <c r="DM570" s="857"/>
      <c r="DN570" s="857"/>
      <c r="DO570" s="857"/>
      <c r="DP570" s="857"/>
      <c r="DQ570" s="857"/>
      <c r="DR570" s="1005">
        <f t="shared" ref="DR570:DX570" si="1663">SUM(DR525,DR527,DR534,DR538,DR540)</f>
        <v>5441.8741857853902</v>
      </c>
      <c r="DS570" s="857">
        <f t="shared" si="1663"/>
        <v>1455.9891788303569</v>
      </c>
      <c r="DT570" s="857">
        <f t="shared" si="1663"/>
        <v>6663.4406510585131</v>
      </c>
      <c r="DU570" s="857">
        <f t="shared" si="1663"/>
        <v>2441.5699846075759</v>
      </c>
      <c r="DV570" s="857">
        <f t="shared" si="1663"/>
        <v>3150.1041099053027</v>
      </c>
      <c r="DW570" s="857">
        <f t="shared" si="1663"/>
        <v>326.09358714776596</v>
      </c>
      <c r="DX570" s="1119">
        <f t="shared" si="1663"/>
        <v>612.3264387752655</v>
      </c>
      <c r="DY570" s="857"/>
      <c r="DZ570" s="857"/>
      <c r="EA570" s="857"/>
      <c r="EB570" s="857"/>
      <c r="EC570" s="857"/>
      <c r="ED570" s="835">
        <f t="shared" ref="ED570:EL570" si="1664">SUM(ED525,ED527,ED534,ED538,ED540)</f>
        <v>900.25075913805858</v>
      </c>
      <c r="EE570" s="857">
        <f t="shared" si="1664"/>
        <v>1436.9093947610354</v>
      </c>
      <c r="EF570" s="857">
        <f t="shared" si="1664"/>
        <v>1178.069421904059</v>
      </c>
      <c r="EG570" s="857">
        <f t="shared" si="1664"/>
        <v>749.92535709937783</v>
      </c>
      <c r="EH570" s="857">
        <f t="shared" si="1664"/>
        <v>1939.8308875060864</v>
      </c>
      <c r="EI570" s="857">
        <f t="shared" si="1664"/>
        <v>389.67843530613271</v>
      </c>
      <c r="EJ570" s="857">
        <f t="shared" si="1664"/>
        <v>189.99119787333055</v>
      </c>
      <c r="EK570" s="857">
        <f>SUM(EK525,EK527,EK534,EK538,EK540)</f>
        <v>1118.8831181496594</v>
      </c>
      <c r="EL570" s="1119">
        <f t="shared" si="1664"/>
        <v>1263.1649139312481</v>
      </c>
      <c r="EM570" s="857"/>
      <c r="EN570" s="857"/>
      <c r="ER570" s="1251"/>
      <c r="ES570" s="1292">
        <f t="shared" ref="ES570:EU570" si="1665">SUM(ES525,ES527,ES534,ES538,ES540)</f>
        <v>448.42153696136171</v>
      </c>
      <c r="ET570" s="1292">
        <f t="shared" si="1665"/>
        <v>45.512962520539539</v>
      </c>
      <c r="EU570" s="1292">
        <f t="shared" si="1665"/>
        <v>8.8653233661591511</v>
      </c>
      <c r="EV570" s="714"/>
      <c r="EW570" s="1131"/>
      <c r="EX570" s="274"/>
      <c r="EY570" s="681">
        <f t="shared" ref="EY570:HH570" si="1666">SUM(EY525,EY527,EY534,EY538,EY540)</f>
        <v>0.89240526119811792</v>
      </c>
      <c r="EZ570" s="681">
        <f t="shared" si="1666"/>
        <v>1.8691219606422491</v>
      </c>
      <c r="FA570" s="681">
        <f t="shared" si="1666"/>
        <v>0.57344535746169001</v>
      </c>
      <c r="FB570" s="681">
        <f t="shared" si="1666"/>
        <v>11.665195800944263</v>
      </c>
      <c r="FC570" s="681">
        <f t="shared" si="1666"/>
        <v>0.62853003029208998</v>
      </c>
      <c r="FD570" s="681">
        <f t="shared" si="1666"/>
        <v>1.637484105957816</v>
      </c>
      <c r="FE570" s="681">
        <f t="shared" si="1666"/>
        <v>8.4547894847880806E-2</v>
      </c>
      <c r="FF570" s="681">
        <f t="shared" si="1666"/>
        <v>1.9126597074146021</v>
      </c>
      <c r="FG570" s="681">
        <f t="shared" si="1666"/>
        <v>1.3093772169895468</v>
      </c>
      <c r="FH570" s="681">
        <f t="shared" si="1666"/>
        <v>2.550617796381383</v>
      </c>
      <c r="FI570" s="681">
        <f t="shared" si="1666"/>
        <v>0.83785867710472284</v>
      </c>
      <c r="FJ570" s="681">
        <f t="shared" si="1666"/>
        <v>1.2924196214424764</v>
      </c>
      <c r="FK570" s="681">
        <f t="shared" si="1666"/>
        <v>0.91660455132044849</v>
      </c>
      <c r="FL570" s="681">
        <f t="shared" si="1666"/>
        <v>0.60344599887676387</v>
      </c>
      <c r="FM570" s="681">
        <f t="shared" si="1666"/>
        <v>1.4782480287929682</v>
      </c>
      <c r="FN570" s="681">
        <f t="shared" si="1666"/>
        <v>0.87652538944375402</v>
      </c>
      <c r="FO570" s="665">
        <f t="shared" si="1666"/>
        <v>1.1369334999964023</v>
      </c>
      <c r="FP570" s="665">
        <f t="shared" ref="FP570:GL570" si="1667">SUM(FP525,FP527,FP534,FP538,FP540)</f>
        <v>4.7868167855185054E-3</v>
      </c>
      <c r="FQ570" s="1394">
        <f t="shared" si="1667"/>
        <v>5.8893723329760927</v>
      </c>
      <c r="FR570" s="22">
        <f t="shared" si="1667"/>
        <v>0.35698126388042856</v>
      </c>
      <c r="FS570" s="22">
        <f t="shared" si="1667"/>
        <v>1.7099242645567254</v>
      </c>
      <c r="FT570" s="22">
        <f t="shared" si="1667"/>
        <v>0.54111763545524494</v>
      </c>
      <c r="FU570" s="22">
        <f t="shared" si="1667"/>
        <v>0.54825323314008323</v>
      </c>
      <c r="FV570" s="22">
        <f t="shared" ref="FV570" si="1668">SUM(FV525,FV527,FV534,FV538,FV540)</f>
        <v>0</v>
      </c>
      <c r="FW570" s="22">
        <f t="shared" si="1667"/>
        <v>8.5169939287663698E-2</v>
      </c>
      <c r="FX570" s="22">
        <f t="shared" si="1667"/>
        <v>1.0526076140438394</v>
      </c>
      <c r="FY570" s="22">
        <f t="shared" si="1667"/>
        <v>0.16724237265877379</v>
      </c>
      <c r="FZ570" s="22">
        <f t="shared" si="1667"/>
        <v>0.3546314130732281</v>
      </c>
      <c r="GA570" s="22">
        <f t="shared" si="1667"/>
        <v>3.5966436333064115E-2</v>
      </c>
      <c r="GB570" s="22">
        <f t="shared" si="1667"/>
        <v>0.45411514198546793</v>
      </c>
      <c r="GC570" s="22">
        <f t="shared" si="1667"/>
        <v>4.152697693396485</v>
      </c>
      <c r="GD570" s="22">
        <f t="shared" si="1667"/>
        <v>3.8074269707085153</v>
      </c>
      <c r="GE570" s="22">
        <f t="shared" si="1667"/>
        <v>1.3910113888704911</v>
      </c>
      <c r="GF570" s="22">
        <f t="shared" si="1667"/>
        <v>0.27461869314405557</v>
      </c>
      <c r="GG570" s="22">
        <f t="shared" si="1667"/>
        <v>6.7226500239783862</v>
      </c>
      <c r="GH570" s="22">
        <f t="shared" si="1667"/>
        <v>0.48961002657522101</v>
      </c>
      <c r="GI570" s="22">
        <f t="shared" si="1667"/>
        <v>1.4646627997548414</v>
      </c>
      <c r="GJ570" s="22">
        <f t="shared" si="1667"/>
        <v>0.14094649575769763</v>
      </c>
      <c r="GK570" s="22">
        <f t="shared" si="1667"/>
        <v>0.10842683115219551</v>
      </c>
      <c r="GL570" s="22">
        <f t="shared" si="1667"/>
        <v>0.11991389104956099</v>
      </c>
      <c r="GM570" s="958">
        <f t="shared" si="1666"/>
        <v>0.10855420771555171</v>
      </c>
      <c r="GN570" s="681">
        <f t="shared" si="1666"/>
        <v>0.3289517070300087</v>
      </c>
      <c r="GO570" s="681">
        <f t="shared" si="1666"/>
        <v>0.12505451593308373</v>
      </c>
      <c r="GP570" s="681">
        <f t="shared" si="1666"/>
        <v>0.34979444683970029</v>
      </c>
      <c r="GQ570" s="681">
        <f t="shared" si="1666"/>
        <v>0.37924577791188147</v>
      </c>
      <c r="GR570" s="681">
        <f t="shared" si="1666"/>
        <v>0.22864147088930648</v>
      </c>
      <c r="GS570" s="681">
        <f t="shared" si="1666"/>
        <v>0.59701570998117059</v>
      </c>
      <c r="GT570" s="681">
        <f t="shared" si="1666"/>
        <v>0.17837424962200643</v>
      </c>
      <c r="GU570" s="681">
        <f t="shared" si="1666"/>
        <v>0.38329151413163948</v>
      </c>
      <c r="GV570" s="681">
        <f t="shared" si="1666"/>
        <v>0.43430721438730263</v>
      </c>
      <c r="GW570" s="681">
        <f t="shared" si="1666"/>
        <v>0.15244065658199649</v>
      </c>
      <c r="GX570" s="681">
        <f t="shared" si="1666"/>
        <v>0.27035928448633795</v>
      </c>
      <c r="GY570" s="681">
        <f t="shared" si="1666"/>
        <v>0.50876314012280877</v>
      </c>
      <c r="GZ570" s="681" t="e">
        <f t="shared" si="1666"/>
        <v>#DIV/0!</v>
      </c>
      <c r="HA570" s="681">
        <f t="shared" si="1666"/>
        <v>0.24986015201905834</v>
      </c>
      <c r="HB570" s="681">
        <f t="shared" si="1666"/>
        <v>0.16776072059865796</v>
      </c>
      <c r="HC570" s="681">
        <f t="shared" si="1666"/>
        <v>0.22743121050385134</v>
      </c>
      <c r="HD570" s="681">
        <f t="shared" si="1666"/>
        <v>0.28819553653380409</v>
      </c>
      <c r="HE570" s="681">
        <f t="shared" si="1666"/>
        <v>0.10708341991476725</v>
      </c>
      <c r="HF570" s="681">
        <f t="shared" si="1666"/>
        <v>8.8037715936467212E-2</v>
      </c>
      <c r="HG570" s="681" t="e">
        <f t="shared" si="1666"/>
        <v>#DIV/0!</v>
      </c>
      <c r="HH570" s="681" t="e">
        <f t="shared" si="1666"/>
        <v>#DIV/0!</v>
      </c>
      <c r="HI570" s="22">
        <f>SUM(HI525,HI527,HI534,HI538,HI540)</f>
        <v>0.19077227355393972</v>
      </c>
    </row>
    <row r="571" spans="1:217" s="753" customFormat="1" x14ac:dyDescent="0.25">
      <c r="A571" s="274" t="s">
        <v>1149</v>
      </c>
      <c r="C571" s="835">
        <f>C525+C527+C533+C538+C540</f>
        <v>1942.1136083181959</v>
      </c>
      <c r="D571" s="835">
        <f t="shared" ref="D571:Y571" si="1669">D525+D527+D533+D538+D540</f>
        <v>462.36650361153147</v>
      </c>
      <c r="E571" s="835">
        <f t="shared" si="1669"/>
        <v>1275.6328981397007</v>
      </c>
      <c r="F571" s="835">
        <f t="shared" si="1669"/>
        <v>581.6954738918289</v>
      </c>
      <c r="G571" s="835">
        <f t="shared" si="1669"/>
        <v>95.495554982827969</v>
      </c>
      <c r="H571" s="835">
        <f t="shared" si="1669"/>
        <v>485.15198582578535</v>
      </c>
      <c r="I571" s="835">
        <f t="shared" si="1669"/>
        <v>520.05965331308437</v>
      </c>
      <c r="J571" s="835">
        <f t="shared" si="1669"/>
        <v>832.12439372250537</v>
      </c>
      <c r="K571" s="835">
        <f t="shared" si="1669"/>
        <v>537.51700596801425</v>
      </c>
      <c r="L571" s="835">
        <f t="shared" si="1669"/>
        <v>1092.8603352817272</v>
      </c>
      <c r="M571" s="835">
        <f t="shared" si="1669"/>
        <v>418.09042760542229</v>
      </c>
      <c r="N571" s="835">
        <f t="shared" si="1669"/>
        <v>790.12033373795816</v>
      </c>
      <c r="O571" s="835">
        <f t="shared" si="1669"/>
        <v>1114.4104076261046</v>
      </c>
      <c r="P571" s="835">
        <f t="shared" si="1669"/>
        <v>266.80742952581846</v>
      </c>
      <c r="Q571" s="835">
        <f t="shared" si="1669"/>
        <v>702.92904269356927</v>
      </c>
      <c r="R571" s="835">
        <f t="shared" si="1669"/>
        <v>268.4097180788267</v>
      </c>
      <c r="S571" s="835">
        <f t="shared" si="1669"/>
        <v>382.06948072168683</v>
      </c>
      <c r="T571" s="835">
        <f t="shared" si="1669"/>
        <v>310.03453487005527</v>
      </c>
      <c r="U571" s="835">
        <f t="shared" si="1669"/>
        <v>3913.6235588899681</v>
      </c>
      <c r="V571" s="835">
        <f t="shared" si="1669"/>
        <v>3821.7794750668668</v>
      </c>
      <c r="W571" s="835">
        <f t="shared" si="1669"/>
        <v>2062.8559978053809</v>
      </c>
      <c r="X571" s="835">
        <f t="shared" si="1669"/>
        <v>357.65717772966866</v>
      </c>
      <c r="Y571" s="835">
        <f t="shared" si="1669"/>
        <v>406.27755728039773</v>
      </c>
      <c r="Z571" s="754"/>
      <c r="AA571" s="754"/>
      <c r="AB571" s="754"/>
      <c r="AC571" s="754"/>
      <c r="AD571" s="754"/>
      <c r="AE571" s="754"/>
      <c r="AF571" s="714"/>
      <c r="AG571" s="714"/>
      <c r="AH571" s="714"/>
      <c r="AI571" s="835">
        <f t="shared" ref="AI571:AN571" si="1670">AI525+AI527+AI533+AI538+AI540</f>
        <v>31.135381717683558</v>
      </c>
      <c r="AJ571" s="835">
        <f t="shared" si="1670"/>
        <v>445.25721933974751</v>
      </c>
      <c r="AK571" s="835">
        <f t="shared" si="1670"/>
        <v>20.298025804915429</v>
      </c>
      <c r="AL571" s="835">
        <f t="shared" si="1670"/>
        <v>47.989189820008292</v>
      </c>
      <c r="AM571" s="835">
        <f t="shared" si="1670"/>
        <v>690.45241925918867</v>
      </c>
      <c r="AN571" s="835">
        <f t="shared" si="1670"/>
        <v>37.604057430301225</v>
      </c>
      <c r="AO571" s="714"/>
      <c r="AP571" s="714"/>
      <c r="AQ571" s="714"/>
      <c r="AR571" s="714"/>
      <c r="AS571" s="714"/>
      <c r="AT571" s="835">
        <f t="shared" ref="AT571:BB571" si="1671">AT525+AT527+AT533+AT538+AT540</f>
        <v>2531.7852327814644</v>
      </c>
      <c r="AU571" s="835">
        <f t="shared" si="1671"/>
        <v>2084.8599148268886</v>
      </c>
      <c r="AV571" s="835">
        <f t="shared" si="1671"/>
        <v>1369.4154711752399</v>
      </c>
      <c r="AW571" s="835">
        <f t="shared" si="1671"/>
        <v>1149.2761696086043</v>
      </c>
      <c r="AX571" s="835">
        <f t="shared" si="1671"/>
        <v>1518.5492230911077</v>
      </c>
      <c r="AY571" s="835">
        <f t="shared" si="1671"/>
        <v>1562.5746560890057</v>
      </c>
      <c r="AZ571" s="835">
        <f t="shared" si="1671"/>
        <v>1230.0356846406305</v>
      </c>
      <c r="BA571" s="835">
        <f t="shared" si="1671"/>
        <v>1751.8365755102766</v>
      </c>
      <c r="BB571" s="835">
        <f t="shared" si="1671"/>
        <v>1024.1693804587762</v>
      </c>
      <c r="BC571" s="714"/>
      <c r="BD571" s="714"/>
      <c r="BE571" s="714"/>
      <c r="BF571" s="714"/>
      <c r="BG571" s="714"/>
      <c r="BH571" s="835">
        <f t="shared" ref="BH571:BS571" si="1672">BH525+BH527+BH533+BH538+BH540</f>
        <v>1063.4324548248128</v>
      </c>
      <c r="BI571" s="835">
        <f t="shared" si="1672"/>
        <v>1015.4262408458023</v>
      </c>
      <c r="BJ571" s="835">
        <f t="shared" si="1672"/>
        <v>1384.6144209610645</v>
      </c>
      <c r="BK571" s="835">
        <f t="shared" si="1672"/>
        <v>1641.752700643563</v>
      </c>
      <c r="BL571" s="835">
        <f t="shared" si="1672"/>
        <v>1828.5508923286577</v>
      </c>
      <c r="BM571" s="835">
        <f t="shared" si="1672"/>
        <v>1293.6557002236152</v>
      </c>
      <c r="BN571" s="835">
        <f t="shared" si="1672"/>
        <v>2111.3992469848517</v>
      </c>
      <c r="BO571" s="835">
        <f t="shared" si="1672"/>
        <v>421.67080192685842</v>
      </c>
      <c r="BP571" s="835">
        <f t="shared" si="1672"/>
        <v>1427.3466639500559</v>
      </c>
      <c r="BQ571" s="835">
        <f t="shared" si="1672"/>
        <v>2518.9129205062632</v>
      </c>
      <c r="BR571" s="835">
        <f t="shared" si="1672"/>
        <v>616.48092596591528</v>
      </c>
      <c r="BS571" s="835">
        <f t="shared" si="1672"/>
        <v>712.49273286752032</v>
      </c>
      <c r="BT571" s="857"/>
      <c r="BU571" s="857"/>
      <c r="BV571" s="857"/>
      <c r="BW571" s="857"/>
      <c r="BX571" s="857"/>
      <c r="BY571" s="835">
        <f t="shared" ref="BY571:CC571" si="1673">BY525+BY527+BY533+BY538+BY540</f>
        <v>957.97133122106356</v>
      </c>
      <c r="BZ571" s="835">
        <f t="shared" si="1673"/>
        <v>931.18736463332061</v>
      </c>
      <c r="CA571" s="835">
        <f t="shared" si="1673"/>
        <v>1290.6082339379989</v>
      </c>
      <c r="CB571" s="835">
        <f t="shared" si="1673"/>
        <v>476.43988408470739</v>
      </c>
      <c r="CC571" s="835">
        <f t="shared" si="1673"/>
        <v>677.86875182619838</v>
      </c>
      <c r="CD571" s="714"/>
      <c r="CE571" s="714"/>
      <c r="CF571" s="714"/>
      <c r="CG571" s="714"/>
      <c r="CH571" s="714"/>
      <c r="CI571" s="714"/>
      <c r="CJ571" s="714"/>
      <c r="CK571" s="835">
        <f t="shared" ref="CK571:CO571" si="1674">CK525+CK527+CK533+CK538+CK540</f>
        <v>1358.5041691139295</v>
      </c>
      <c r="CL571" s="835">
        <f t="shared" si="1674"/>
        <v>1404.388224181133</v>
      </c>
      <c r="CM571" s="835">
        <f t="shared" si="1674"/>
        <v>3308.6585486177037</v>
      </c>
      <c r="CN571" s="835">
        <f t="shared" si="1674"/>
        <v>1221.7042259210159</v>
      </c>
      <c r="CO571" s="835">
        <f t="shared" si="1674"/>
        <v>865.481066110651</v>
      </c>
      <c r="CP571" s="714"/>
      <c r="CQ571" s="714"/>
      <c r="CR571" s="714"/>
      <c r="CS571" s="714"/>
      <c r="CT571" s="714"/>
      <c r="CU571" s="835">
        <f t="shared" ref="CU571:CX571" si="1675">CU525+CU527+CU533+CU538+CU540</f>
        <v>794.39158971421523</v>
      </c>
      <c r="CV571" s="835">
        <f t="shared" si="1675"/>
        <v>321.91459243734937</v>
      </c>
      <c r="CW571" s="835">
        <f t="shared" si="1675"/>
        <v>55.224986494482749</v>
      </c>
      <c r="CX571" s="835">
        <f t="shared" si="1675"/>
        <v>18.298290783528461</v>
      </c>
      <c r="CY571" s="714"/>
      <c r="CZ571" s="754"/>
      <c r="DD571" s="978"/>
      <c r="DE571" s="835">
        <f t="shared" ref="DE571:DL571" si="1676">DE525+DE527+DE533+DE538+DE540</f>
        <v>1127.6510918153144</v>
      </c>
      <c r="DF571" s="835">
        <f t="shared" si="1676"/>
        <v>228.65371175754143</v>
      </c>
      <c r="DG571" s="835">
        <f t="shared" si="1676"/>
        <v>204.49280799953371</v>
      </c>
      <c r="DH571" s="835">
        <f t="shared" si="1676"/>
        <v>627.91482810141542</v>
      </c>
      <c r="DI571" s="835">
        <f t="shared" si="1676"/>
        <v>240.39365894493375</v>
      </c>
      <c r="DJ571" s="835">
        <f t="shared" si="1676"/>
        <v>1082.5952779318682</v>
      </c>
      <c r="DK571" s="835">
        <f t="shared" si="1676"/>
        <v>485.52038394759131</v>
      </c>
      <c r="DL571" s="835">
        <f t="shared" si="1676"/>
        <v>1497.1965925982277</v>
      </c>
      <c r="DM571" s="857"/>
      <c r="DN571" s="857"/>
      <c r="DO571" s="857"/>
      <c r="DP571" s="857"/>
      <c r="DQ571" s="857"/>
      <c r="DR571" s="835">
        <f t="shared" ref="DR571:DX571" si="1677">DR525+DR527+DR533+DR538+DR540</f>
        <v>6254.755744055944</v>
      </c>
      <c r="DS571" s="835">
        <f t="shared" si="1677"/>
        <v>1564.4271141083884</v>
      </c>
      <c r="DT571" s="835">
        <f t="shared" si="1677"/>
        <v>7764.3620156769339</v>
      </c>
      <c r="DU571" s="835">
        <f t="shared" si="1677"/>
        <v>2815.9523426125643</v>
      </c>
      <c r="DV571" s="835">
        <f t="shared" si="1677"/>
        <v>3639.8851802815143</v>
      </c>
      <c r="DW571" s="835">
        <f t="shared" si="1677"/>
        <v>362.51291898818164</v>
      </c>
      <c r="DX571" s="835">
        <f t="shared" si="1677"/>
        <v>686.20582855347982</v>
      </c>
      <c r="DY571" s="857"/>
      <c r="DZ571" s="857"/>
      <c r="EA571" s="857"/>
      <c r="EB571" s="857"/>
      <c r="EC571" s="857"/>
      <c r="ED571" s="835">
        <f t="shared" ref="ED571:EL571" si="1678">ED525+ED527+ED533+ED538+ED540</f>
        <v>930.10521510777482</v>
      </c>
      <c r="EE571" s="835">
        <f t="shared" si="1678"/>
        <v>1492.9573770731215</v>
      </c>
      <c r="EF571" s="835">
        <f t="shared" si="1678"/>
        <v>1096.9289324996591</v>
      </c>
      <c r="EG571" s="835">
        <f t="shared" si="1678"/>
        <v>747.75012202594121</v>
      </c>
      <c r="EH571" s="835">
        <f t="shared" si="1678"/>
        <v>1928.0994141496653</v>
      </c>
      <c r="EI571" s="835">
        <f t="shared" si="1678"/>
        <v>384.12602273854975</v>
      </c>
      <c r="EJ571" s="835">
        <f t="shared" si="1678"/>
        <v>199.29997652515232</v>
      </c>
      <c r="EK571" s="835">
        <f t="shared" si="1678"/>
        <v>1111.9791093036918</v>
      </c>
      <c r="EL571" s="835">
        <f t="shared" si="1678"/>
        <v>1211.1583484726721</v>
      </c>
      <c r="EM571" s="857"/>
      <c r="EN571" s="857"/>
      <c r="ER571" s="1251"/>
      <c r="ES571" s="835"/>
      <c r="ET571" s="714"/>
      <c r="EU571" s="714"/>
      <c r="EV571" s="714"/>
      <c r="EW571" s="1131"/>
      <c r="EX571" s="274" t="s">
        <v>973</v>
      </c>
      <c r="EY571" s="1339">
        <f t="shared" ref="EY571:FO571" si="1679">EY525+EY527+EY533+EY538+EY540</f>
        <v>0.85198981617453584</v>
      </c>
      <c r="EZ571" s="1339">
        <f t="shared" si="1679"/>
        <v>1.8291417947539621</v>
      </c>
      <c r="FA571" s="1339">
        <f t="shared" si="1679"/>
        <v>0.53136820740278945</v>
      </c>
      <c r="FB571" s="1339">
        <f t="shared" si="1679"/>
        <v>11.629710017316519</v>
      </c>
      <c r="FC571" s="1339">
        <f t="shared" si="1679"/>
        <v>0.59439733068521095</v>
      </c>
      <c r="FD571" s="1339">
        <f t="shared" si="1679"/>
        <v>1.5813608769615808</v>
      </c>
      <c r="FE571" s="1339">
        <f t="shared" si="1679"/>
        <v>8.4547894847880806E-2</v>
      </c>
      <c r="FF571" s="1339">
        <f t="shared" si="1679"/>
        <v>1.8280871579798674</v>
      </c>
      <c r="FG571" s="1339">
        <f t="shared" si="1679"/>
        <v>1.2434021742626855</v>
      </c>
      <c r="FH571" s="1339">
        <f t="shared" si="1679"/>
        <v>2.4999260318375178</v>
      </c>
      <c r="FI571" s="1339">
        <f t="shared" si="1679"/>
        <v>0.80407913053586133</v>
      </c>
      <c r="FJ571" s="1339">
        <f t="shared" si="1679"/>
        <v>1.2424850972193138</v>
      </c>
      <c r="FK571" s="1339">
        <f t="shared" si="1679"/>
        <v>0.86942690643205123</v>
      </c>
      <c r="FL571" s="1339">
        <f t="shared" si="1679"/>
        <v>0.56614102460558513</v>
      </c>
      <c r="FM571" s="1339">
        <f t="shared" si="1679"/>
        <v>1.430398951445206</v>
      </c>
      <c r="FN571" s="1339">
        <f t="shared" si="1679"/>
        <v>0.82942100698351828</v>
      </c>
      <c r="FO571" s="1339">
        <f t="shared" si="1679"/>
        <v>1.0886207522665641</v>
      </c>
      <c r="FP571" s="22">
        <f t="shared" ref="FP571:GL571" si="1680">FP525+FP527+FP533+FP538+FP540</f>
        <v>4.7868167855185054E-3</v>
      </c>
      <c r="FQ571" s="1395">
        <f t="shared" si="1680"/>
        <v>5.7750598140051146</v>
      </c>
      <c r="FR571" s="22">
        <f>FR525+FR527+FR533+FR538+FR540</f>
        <v>0.34019338010521988</v>
      </c>
      <c r="FS571" s="22">
        <f t="shared" si="1680"/>
        <v>1.5882321785304216</v>
      </c>
      <c r="FT571" s="22">
        <f t="shared" si="1680"/>
        <v>0.39550711842712466</v>
      </c>
      <c r="FU571" s="22">
        <f t="shared" si="1680"/>
        <v>0.3878957564480322</v>
      </c>
      <c r="FV571" s="22">
        <f t="shared" ref="FV571" si="1681">FV525+FV527+FV533+FV538+FV540</f>
        <v>0</v>
      </c>
      <c r="FW571" s="22">
        <f t="shared" si="1680"/>
        <v>3.4644381491297623E-2</v>
      </c>
      <c r="FX571" s="22">
        <f t="shared" si="1680"/>
        <v>0.71941803709522045</v>
      </c>
      <c r="FY571" s="22">
        <f t="shared" si="1680"/>
        <v>0.1222489751945891</v>
      </c>
      <c r="FZ571" s="22">
        <f t="shared" si="1680"/>
        <v>4.3610899583787305E-2</v>
      </c>
      <c r="GA571" s="22">
        <f t="shared" si="1680"/>
        <v>0</v>
      </c>
      <c r="GB571" s="22">
        <f t="shared" si="1680"/>
        <v>0.32453431197080523</v>
      </c>
      <c r="GC571" s="22">
        <f t="shared" si="1680"/>
        <v>2.5850062051015668</v>
      </c>
      <c r="GD571" s="22">
        <f t="shared" si="1680"/>
        <v>2.6152564635356184</v>
      </c>
      <c r="GE571" s="22">
        <f t="shared" si="1680"/>
        <v>0.76573336074469023</v>
      </c>
      <c r="GF571" s="22">
        <f t="shared" si="1680"/>
        <v>7.9924251343970631E-2</v>
      </c>
      <c r="GG571" s="22">
        <f t="shared" si="1680"/>
        <v>6.303498020548763</v>
      </c>
      <c r="GH571" s="22">
        <f t="shared" si="1680"/>
        <v>0.15803698176658676</v>
      </c>
      <c r="GI571" s="22">
        <f t="shared" si="1680"/>
        <v>1.2072299374161668</v>
      </c>
      <c r="GJ571" s="22">
        <f t="shared" si="1680"/>
        <v>0.11838954288469833</v>
      </c>
      <c r="GK571" s="22">
        <f t="shared" si="1680"/>
        <v>8.6490323612845255E-2</v>
      </c>
      <c r="GL571" s="22">
        <f t="shared" si="1680"/>
        <v>0.10144961594711378</v>
      </c>
      <c r="GM571" s="958">
        <f t="shared" ref="GM571:HH571" si="1682">GM525/(GM525+GM532)</f>
        <v>0</v>
      </c>
      <c r="GN571" s="681">
        <f t="shared" si="1682"/>
        <v>0.10882260295591503</v>
      </c>
      <c r="GO571" s="681">
        <f t="shared" si="1682"/>
        <v>0.12842980244982025</v>
      </c>
      <c r="GP571" s="681">
        <f t="shared" si="1682"/>
        <v>0.35110502562795642</v>
      </c>
      <c r="GQ571" s="681">
        <f t="shared" si="1682"/>
        <v>0</v>
      </c>
      <c r="GR571" s="681">
        <f t="shared" si="1682"/>
        <v>0</v>
      </c>
      <c r="GS571" s="681">
        <f t="shared" si="1682"/>
        <v>7.0784745279924399E-2</v>
      </c>
      <c r="GT571" s="681">
        <f t="shared" si="1682"/>
        <v>0.10010049278878673</v>
      </c>
      <c r="GU571" s="681">
        <f t="shared" si="1682"/>
        <v>5.8469951731475782E-2</v>
      </c>
      <c r="GV571" s="681">
        <f t="shared" si="1682"/>
        <v>0.1392801619786328</v>
      </c>
      <c r="GW571" s="681">
        <f t="shared" si="1682"/>
        <v>0</v>
      </c>
      <c r="GX571" s="681">
        <f t="shared" si="1682"/>
        <v>8.1139135311883326E-2</v>
      </c>
      <c r="GY571" s="681">
        <f t="shared" si="1682"/>
        <v>8.0272900020077073E-2</v>
      </c>
      <c r="GZ571" s="681" t="e">
        <f t="shared" si="1682"/>
        <v>#DIV/0!</v>
      </c>
      <c r="HA571" s="681">
        <f t="shared" si="1682"/>
        <v>8.1621765202315344E-2</v>
      </c>
      <c r="HB571" s="681">
        <f t="shared" si="1682"/>
        <v>0.12507328086006891</v>
      </c>
      <c r="HC571" s="681">
        <f t="shared" si="1682"/>
        <v>0.12013108070080469</v>
      </c>
      <c r="HD571" s="681">
        <f t="shared" si="1682"/>
        <v>0.10105539671592535</v>
      </c>
      <c r="HE571" s="681">
        <f t="shared" si="1682"/>
        <v>0.13773391950317085</v>
      </c>
      <c r="HF571" s="681">
        <f t="shared" si="1682"/>
        <v>0.26009727706712243</v>
      </c>
      <c r="HG571" s="681" t="e">
        <f t="shared" si="1682"/>
        <v>#DIV/0!</v>
      </c>
      <c r="HH571" s="681" t="e">
        <f t="shared" si="1682"/>
        <v>#DIV/0!</v>
      </c>
      <c r="HI571" s="22">
        <f>HI525+HI527+HI533+HI538+HI540</f>
        <v>0</v>
      </c>
    </row>
    <row r="572" spans="1:217" s="753" customFormat="1" x14ac:dyDescent="0.25">
      <c r="A572" s="274" t="s">
        <v>1150</v>
      </c>
      <c r="C572" s="1292">
        <f>C525+C527+C529+C538+C540</f>
        <v>1941.9057259748488</v>
      </c>
      <c r="D572" s="1292">
        <f t="shared" ref="D572:Y572" si="1683">D525+D527+D529+D538+D540</f>
        <v>636.62276477969829</v>
      </c>
      <c r="E572" s="1292">
        <f t="shared" si="1683"/>
        <v>1238.7258620237158</v>
      </c>
      <c r="F572" s="1292">
        <f t="shared" si="1683"/>
        <v>709.8790910279746</v>
      </c>
      <c r="G572" s="1292">
        <f t="shared" si="1683"/>
        <v>113.56420604216017</v>
      </c>
      <c r="H572" s="1292">
        <f t="shared" si="1683"/>
        <v>558.43960211547687</v>
      </c>
      <c r="I572" s="1292">
        <f t="shared" si="1683"/>
        <v>913.11671183325075</v>
      </c>
      <c r="J572" s="1292">
        <f t="shared" si="1683"/>
        <v>1062.4212717138753</v>
      </c>
      <c r="K572" s="1292">
        <f t="shared" si="1683"/>
        <v>995.3429614861991</v>
      </c>
      <c r="L572" s="1292">
        <f t="shared" si="1683"/>
        <v>1397.6182955554723</v>
      </c>
      <c r="M572" s="1292">
        <f t="shared" si="1683"/>
        <v>701.06768129056661</v>
      </c>
      <c r="N572" s="1292">
        <f t="shared" si="1683"/>
        <v>861.1136642235349</v>
      </c>
      <c r="O572" s="1292">
        <f t="shared" si="1683"/>
        <v>1161.5680090744706</v>
      </c>
      <c r="P572" s="1292">
        <f t="shared" si="1683"/>
        <v>332.8299118664022</v>
      </c>
      <c r="Q572" s="1292">
        <f t="shared" si="1683"/>
        <v>756.77444004338577</v>
      </c>
      <c r="R572" s="1292">
        <f t="shared" si="1683"/>
        <v>534.42145470527282</v>
      </c>
      <c r="S572" s="1292">
        <f t="shared" si="1683"/>
        <v>560.1501729558239</v>
      </c>
      <c r="T572" s="1292">
        <f t="shared" si="1683"/>
        <v>400.51599290796344</v>
      </c>
      <c r="U572" s="1292">
        <f t="shared" si="1683"/>
        <v>4400.5897044331532</v>
      </c>
      <c r="V572" s="1292">
        <f t="shared" si="1683"/>
        <v>4169.4318833161597</v>
      </c>
      <c r="W572" s="1292">
        <f t="shared" si="1683"/>
        <v>2391.4655744361644</v>
      </c>
      <c r="X572" s="1292">
        <f t="shared" si="1683"/>
        <v>505.33407815580847</v>
      </c>
      <c r="Y572" s="1292">
        <f t="shared" si="1683"/>
        <v>586.87316382952667</v>
      </c>
      <c r="Z572" s="754"/>
      <c r="AA572" s="754"/>
      <c r="AB572" s="754"/>
      <c r="AC572" s="754"/>
      <c r="AD572" s="754"/>
      <c r="AE572" s="754"/>
      <c r="AF572" s="714"/>
      <c r="AG572" s="714"/>
      <c r="AH572" s="714"/>
      <c r="AI572" s="1292">
        <f t="shared" ref="AI572:AN572" si="1684">AI525+AI527+AI529+AI538+AI540</f>
        <v>27.566469838066926</v>
      </c>
      <c r="AJ572" s="1292">
        <f t="shared" si="1684"/>
        <v>436.68014896102079</v>
      </c>
      <c r="AK572" s="1292">
        <f t="shared" si="1684"/>
        <v>18.879641889484585</v>
      </c>
      <c r="AL572" s="1292">
        <f t="shared" si="1684"/>
        <v>43.828696950157308</v>
      </c>
      <c r="AM572" s="1292">
        <f t="shared" si="1684"/>
        <v>680.61776878530418</v>
      </c>
      <c r="AN572" s="1292">
        <f t="shared" si="1684"/>
        <v>33.733098767448091</v>
      </c>
      <c r="AO572" s="714"/>
      <c r="AP572" s="714"/>
      <c r="AQ572" s="714"/>
      <c r="AR572" s="714"/>
      <c r="AS572" s="714"/>
      <c r="AT572" s="1292">
        <f t="shared" ref="AT572:BB572" si="1685">AT525+AT527+AT529+AT538+AT540</f>
        <v>2323.8874555908083</v>
      </c>
      <c r="AU572" s="1292">
        <f t="shared" si="1685"/>
        <v>1980.3267837075489</v>
      </c>
      <c r="AV572" s="1292">
        <f t="shared" si="1685"/>
        <v>1358.2417916239256</v>
      </c>
      <c r="AW572" s="1292">
        <f t="shared" si="1685"/>
        <v>1121.1239983508508</v>
      </c>
      <c r="AX572" s="1292">
        <f t="shared" si="1685"/>
        <v>1454.7911530154336</v>
      </c>
      <c r="AY572" s="1292">
        <f t="shared" si="1685"/>
        <v>1550.705178653114</v>
      </c>
      <c r="AZ572" s="1292">
        <f t="shared" si="1685"/>
        <v>1219.1142283407194</v>
      </c>
      <c r="BA572" s="1292">
        <f t="shared" si="1685"/>
        <v>1659.1594025609922</v>
      </c>
      <c r="BB572" s="1292">
        <f t="shared" si="1685"/>
        <v>1024.1693804587762</v>
      </c>
      <c r="BC572" s="714"/>
      <c r="BD572" s="714"/>
      <c r="BE572" s="714"/>
      <c r="BF572" s="714"/>
      <c r="BG572" s="714"/>
      <c r="BH572" s="1292">
        <f t="shared" ref="BH572:BS572" si="1686">BH525+BH527+BH529+BH538+BH540</f>
        <v>946.84668919060232</v>
      </c>
      <c r="BI572" s="1292">
        <f t="shared" si="1686"/>
        <v>929.80757240439607</v>
      </c>
      <c r="BJ572" s="1292">
        <f t="shared" si="1686"/>
        <v>1306.0208600906553</v>
      </c>
      <c r="BK572" s="1292">
        <f t="shared" si="1686"/>
        <v>1600.3841886050689</v>
      </c>
      <c r="BL572" s="1292">
        <f t="shared" si="1686"/>
        <v>1751.8251103934083</v>
      </c>
      <c r="BM572" s="1292">
        <f t="shared" si="1686"/>
        <v>1231.5113743109252</v>
      </c>
      <c r="BN572" s="1292">
        <f t="shared" si="1686"/>
        <v>2025.2788689117338</v>
      </c>
      <c r="BO572" s="1292">
        <f t="shared" si="1686"/>
        <v>379.33286217234593</v>
      </c>
      <c r="BP572" s="1292">
        <f t="shared" si="1686"/>
        <v>1313.4820729239761</v>
      </c>
      <c r="BQ572" s="1292">
        <f t="shared" si="1686"/>
        <v>2399.4824331076688</v>
      </c>
      <c r="BR572" s="1292">
        <f t="shared" si="1686"/>
        <v>554.02658252790945</v>
      </c>
      <c r="BS572" s="1292">
        <f t="shared" si="1686"/>
        <v>662.3316060436232</v>
      </c>
      <c r="BT572" s="857"/>
      <c r="BU572" s="857"/>
      <c r="BV572" s="857"/>
      <c r="BW572" s="857"/>
      <c r="BX572" s="857"/>
      <c r="BY572" s="1292">
        <f t="shared" ref="BY572:CC572" si="1687">BY525+BY527+BY529+BY538+BY540</f>
        <v>912.29487864295743</v>
      </c>
      <c r="BZ572" s="1292">
        <f t="shared" si="1687"/>
        <v>917.84418114643609</v>
      </c>
      <c r="CA572" s="1292">
        <f t="shared" si="1687"/>
        <v>1281.562583138641</v>
      </c>
      <c r="CB572" s="1292">
        <f t="shared" si="1687"/>
        <v>469.56113023042337</v>
      </c>
      <c r="CC572" s="1292">
        <f t="shared" si="1687"/>
        <v>620.92535749390834</v>
      </c>
      <c r="CD572" s="714"/>
      <c r="CE572" s="714"/>
      <c r="CF572" s="714"/>
      <c r="CG572" s="714"/>
      <c r="CH572" s="714"/>
      <c r="CI572" s="714"/>
      <c r="CJ572" s="714"/>
      <c r="CK572" s="1292">
        <f t="shared" ref="CK572:CO572" si="1688">CK525+CK527+CK529+CK538+CK540</f>
        <v>1333.5130123808269</v>
      </c>
      <c r="CL572" s="1292">
        <f t="shared" si="1688"/>
        <v>1402.5576612803968</v>
      </c>
      <c r="CM572" s="1292">
        <f t="shared" si="1688"/>
        <v>3264.3728315669905</v>
      </c>
      <c r="CN572" s="1292">
        <f t="shared" si="1688"/>
        <v>1224.3108517950643</v>
      </c>
      <c r="CO572" s="1292">
        <f t="shared" si="1688"/>
        <v>868.58765600121433</v>
      </c>
      <c r="CP572" s="714"/>
      <c r="CQ572" s="714"/>
      <c r="CR572" s="714"/>
      <c r="CS572" s="714"/>
      <c r="CT572" s="714"/>
      <c r="CU572" s="1292">
        <f t="shared" ref="CU572:CX572" si="1689">CU525+CU527+CU529+CU538+CU540</f>
        <v>778.81908789915019</v>
      </c>
      <c r="CV572" s="1292">
        <f t="shared" si="1689"/>
        <v>335.45162610101897</v>
      </c>
      <c r="CW572" s="1292">
        <f t="shared" si="1689"/>
        <v>43.081519904697629</v>
      </c>
      <c r="CX572" s="1292">
        <f t="shared" si="1689"/>
        <v>13.711784134086937</v>
      </c>
      <c r="CY572" s="714"/>
      <c r="CZ572" s="754"/>
      <c r="DD572" s="978"/>
      <c r="DE572" s="1292">
        <f t="shared" ref="DE572:DL572" si="1690">DE525+DE527+DE529+DE538+DE540</f>
        <v>1091.6605816243223</v>
      </c>
      <c r="DF572" s="1292">
        <f t="shared" si="1690"/>
        <v>191.45390580225884</v>
      </c>
      <c r="DG572" s="1292">
        <f t="shared" si="1690"/>
        <v>182.91446025354574</v>
      </c>
      <c r="DH572" s="1292">
        <f t="shared" si="1690"/>
        <v>598.95481889499774</v>
      </c>
      <c r="DI572" s="1292">
        <f t="shared" si="1690"/>
        <v>217.206293924459</v>
      </c>
      <c r="DJ572" s="1292">
        <f t="shared" si="1690"/>
        <v>1041.4736595542815</v>
      </c>
      <c r="DK572" s="1292">
        <f t="shared" si="1690"/>
        <v>451.13687740546226</v>
      </c>
      <c r="DL572" s="1292">
        <f t="shared" si="1690"/>
        <v>1175.8422159570662</v>
      </c>
      <c r="DM572" s="857"/>
      <c r="DN572" s="857"/>
      <c r="DO572" s="857"/>
      <c r="DP572" s="857"/>
      <c r="DQ572" s="857"/>
      <c r="DR572" s="1292">
        <f t="shared" ref="DR572:DX572" si="1691">DR525+DR527+DR529+DR538+DR540</f>
        <v>5399.3070485167682</v>
      </c>
      <c r="DS572" s="1292">
        <f t="shared" si="1691"/>
        <v>1393.6104932206472</v>
      </c>
      <c r="DT572" s="1292">
        <f t="shared" si="1691"/>
        <v>6572.1613412246452</v>
      </c>
      <c r="DU572" s="1292">
        <f t="shared" si="1691"/>
        <v>2379.7496613320745</v>
      </c>
      <c r="DV572" s="1292">
        <f t="shared" si="1691"/>
        <v>3079.147422126327</v>
      </c>
      <c r="DW572" s="1292">
        <f t="shared" si="1691"/>
        <v>317.01873476832344</v>
      </c>
      <c r="DX572" s="1292">
        <f t="shared" si="1691"/>
        <v>604.10924587748593</v>
      </c>
      <c r="DY572" s="857"/>
      <c r="DZ572" s="857"/>
      <c r="EA572" s="857"/>
      <c r="EB572" s="857"/>
      <c r="EC572" s="857"/>
      <c r="ED572" s="1292">
        <f t="shared" ref="ED572:EL572" si="1692">ED525+ED527+ED529+ED538+ED540</f>
        <v>898.18119337058783</v>
      </c>
      <c r="EE572" s="1292">
        <f t="shared" si="1692"/>
        <v>1330.2690471725803</v>
      </c>
      <c r="EF572" s="1292">
        <f t="shared" si="1692"/>
        <v>1035.1845514574893</v>
      </c>
      <c r="EG572" s="1292">
        <f t="shared" si="1692"/>
        <v>667.69180397733783</v>
      </c>
      <c r="EH572" s="1292">
        <f t="shared" si="1692"/>
        <v>1712.2689882693451</v>
      </c>
      <c r="EI572" s="1292">
        <f t="shared" si="1692"/>
        <v>350.27630199260329</v>
      </c>
      <c r="EJ572" s="1292">
        <f t="shared" si="1692"/>
        <v>175.16810291800499</v>
      </c>
      <c r="EK572" s="1292">
        <f t="shared" si="1692"/>
        <v>1014.0544651229686</v>
      </c>
      <c r="EL572" s="1292">
        <f t="shared" si="1692"/>
        <v>1103.3783640090123</v>
      </c>
      <c r="EM572" s="857"/>
      <c r="EN572" s="857"/>
      <c r="ER572" s="1251"/>
      <c r="ES572" s="835"/>
      <c r="ET572" s="714"/>
      <c r="EU572" s="714"/>
      <c r="EV572" s="714"/>
      <c r="EW572" s="1131"/>
      <c r="EX572" s="274"/>
      <c r="EY572" s="683">
        <f t="shared" ref="EY572:FO572" si="1693">EY525+EY527+EY529+EY538+EY540</f>
        <v>1.3901622590764602</v>
      </c>
      <c r="EZ572" s="683">
        <f t="shared" si="1693"/>
        <v>2.6130682671069976</v>
      </c>
      <c r="FA572" s="683">
        <f t="shared" si="1693"/>
        <v>1.3441901417174011</v>
      </c>
      <c r="FB572" s="683">
        <f t="shared" si="1693"/>
        <v>12.186055982670055</v>
      </c>
      <c r="FC572" s="683">
        <f t="shared" si="1693"/>
        <v>1.0308537513273779</v>
      </c>
      <c r="FD572" s="683">
        <f t="shared" si="1693"/>
        <v>2.3999661015629696</v>
      </c>
      <c r="FE572" s="683">
        <f t="shared" si="1693"/>
        <v>0.2570970186332131</v>
      </c>
      <c r="FF572" s="683">
        <f t="shared" si="1693"/>
        <v>2.9012024261599731</v>
      </c>
      <c r="FG572" s="683">
        <f t="shared" si="1693"/>
        <v>2.2517234113012248</v>
      </c>
      <c r="FH572" s="683">
        <f t="shared" si="1693"/>
        <v>3.3977053277866718</v>
      </c>
      <c r="FI572" s="683">
        <f t="shared" si="1693"/>
        <v>1.3772145936204259</v>
      </c>
      <c r="FJ572" s="683">
        <f t="shared" si="1693"/>
        <v>2.0484401643075292</v>
      </c>
      <c r="FK572" s="683">
        <f t="shared" si="1693"/>
        <v>1.5543610799638263</v>
      </c>
      <c r="FL572" s="683">
        <f t="shared" si="1693"/>
        <v>1.1176217118862855</v>
      </c>
      <c r="FM572" s="683">
        <f t="shared" si="1693"/>
        <v>2.6163879252095295</v>
      </c>
      <c r="FN572" s="683">
        <f t="shared" si="1693"/>
        <v>1.7395889896338896</v>
      </c>
      <c r="FO572" s="683">
        <f t="shared" si="1693"/>
        <v>1.7638565285353398</v>
      </c>
      <c r="FP572" s="22">
        <f t="shared" ref="FP572:GL572" si="1694">FP525+FP527+FP529+FP538+FP540</f>
        <v>4.7868167855185054E-3</v>
      </c>
      <c r="FQ572" s="1395">
        <f t="shared" si="1694"/>
        <v>6.3124382835800468</v>
      </c>
      <c r="FR572" s="1355">
        <f t="shared" si="1694"/>
        <v>0.78007880838023225</v>
      </c>
      <c r="FS572" s="1355">
        <f t="shared" si="1694"/>
        <v>1.8179149172171207</v>
      </c>
      <c r="FT572" s="1355">
        <f t="shared" si="1694"/>
        <v>0.71182568532987889</v>
      </c>
      <c r="FU572" s="1355">
        <f t="shared" si="1694"/>
        <v>0.94950383149104634</v>
      </c>
      <c r="FV572" s="1355">
        <f t="shared" ref="FV572" si="1695">FV525+FV527+FV529+FV538+FV540</f>
        <v>0</v>
      </c>
      <c r="FW572" s="1355">
        <f t="shared" si="1694"/>
        <v>0.10888878540483933</v>
      </c>
      <c r="FX572" s="1355">
        <f t="shared" si="1694"/>
        <v>1.1863415421628147</v>
      </c>
      <c r="FY572" s="1355">
        <f t="shared" si="1694"/>
        <v>0.3208453190151877</v>
      </c>
      <c r="FZ572" s="1355">
        <f t="shared" si="1694"/>
        <v>0.16697430615039624</v>
      </c>
      <c r="GA572" s="1355">
        <f t="shared" si="1694"/>
        <v>9.9948024096812013E-2</v>
      </c>
      <c r="GB572" s="1355">
        <f t="shared" si="1694"/>
        <v>0.68711197998899298</v>
      </c>
      <c r="GC572" s="1355">
        <f t="shared" si="1694"/>
        <v>2.6085574562590184</v>
      </c>
      <c r="GD572" s="1355">
        <f t="shared" si="1694"/>
        <v>3.9619021915658621</v>
      </c>
      <c r="GE572" s="1355">
        <f t="shared" si="1694"/>
        <v>0.93181469588806365</v>
      </c>
      <c r="GF572" s="1355">
        <f t="shared" si="1694"/>
        <v>0.32120828477774266</v>
      </c>
      <c r="GG572" s="1355">
        <f t="shared" si="1694"/>
        <v>6.3886253425610304</v>
      </c>
      <c r="GH572" s="1355">
        <f t="shared" si="1694"/>
        <v>0.32256800027848531</v>
      </c>
      <c r="GI572" s="1355">
        <f t="shared" si="1694"/>
        <v>1.7237687650199978</v>
      </c>
      <c r="GJ572" s="1355">
        <f t="shared" si="1694"/>
        <v>0.27307720806659275</v>
      </c>
      <c r="GK572" s="1355">
        <f t="shared" si="1694"/>
        <v>0.18639533832101027</v>
      </c>
      <c r="GL572" s="1355">
        <f t="shared" si="1694"/>
        <v>0.25983114843860072</v>
      </c>
      <c r="GM572" s="7"/>
      <c r="HI572" s="1355">
        <f>HI525+HI527+HI529+HI538+HI540</f>
        <v>0</v>
      </c>
    </row>
    <row r="573" spans="1:217" x14ac:dyDescent="0.25">
      <c r="D573" s="715"/>
      <c r="E573" s="715"/>
      <c r="F573" s="715"/>
      <c r="G573" s="715"/>
      <c r="H573" s="715"/>
      <c r="I573" s="715"/>
      <c r="J573" s="715"/>
      <c r="K573" s="715"/>
      <c r="L573" s="715"/>
      <c r="M573" s="715"/>
      <c r="N573" s="715"/>
      <c r="O573" s="715"/>
      <c r="P573" s="715"/>
      <c r="Q573" s="715"/>
      <c r="R573" s="715"/>
      <c r="S573" s="715"/>
      <c r="T573" s="1075"/>
      <c r="U573" s="715"/>
      <c r="V573" s="715"/>
      <c r="W573" s="715"/>
      <c r="X573" s="715"/>
      <c r="Y573" s="715"/>
      <c r="AF573" s="715"/>
      <c r="AG573" s="715"/>
      <c r="AH573" s="715"/>
      <c r="AI573" s="958"/>
      <c r="AJ573" s="665"/>
      <c r="AK573" s="665"/>
      <c r="AL573" s="665"/>
      <c r="AM573" s="665"/>
      <c r="EX573" s="756" t="s">
        <v>1265</v>
      </c>
      <c r="EY573" s="1534" t="str">
        <f>IF(EY563/$FP563&gt;10,"CONTA","NO CONTA")</f>
        <v>CONTA</v>
      </c>
      <c r="EZ573" s="1534" t="str">
        <f t="shared" ref="EZ573:GL573" si="1696">IF(EZ563/$FP563&gt;10,"CONTA","NO CONTA")</f>
        <v>CONTA</v>
      </c>
      <c r="FA573" s="1534" t="str">
        <f t="shared" si="1696"/>
        <v>CONTA</v>
      </c>
      <c r="FB573" s="1534" t="str">
        <f t="shared" si="1696"/>
        <v>CONTA</v>
      </c>
      <c r="FC573" s="1534" t="str">
        <f t="shared" si="1696"/>
        <v>CONTA</v>
      </c>
      <c r="FD573" s="1534" t="str">
        <f t="shared" si="1696"/>
        <v>CONTA</v>
      </c>
      <c r="FE573" s="1534" t="str">
        <f t="shared" si="1696"/>
        <v>CONTA</v>
      </c>
      <c r="FF573" s="1534" t="str">
        <f t="shared" si="1696"/>
        <v>CONTA</v>
      </c>
      <c r="FG573" s="1534" t="str">
        <f t="shared" si="1696"/>
        <v>CONTA</v>
      </c>
      <c r="FH573" s="1534" t="str">
        <f t="shared" si="1696"/>
        <v>CONTA</v>
      </c>
      <c r="FI573" s="1534" t="str">
        <f t="shared" si="1696"/>
        <v>CONTA</v>
      </c>
      <c r="FJ573" s="1534" t="str">
        <f t="shared" si="1696"/>
        <v>CONTA</v>
      </c>
      <c r="FK573" s="1534" t="str">
        <f t="shared" si="1696"/>
        <v>CONTA</v>
      </c>
      <c r="FL573" s="1534" t="str">
        <f t="shared" si="1696"/>
        <v>CONTA</v>
      </c>
      <c r="FM573" s="1534" t="str">
        <f t="shared" si="1696"/>
        <v>CONTA</v>
      </c>
      <c r="FN573" s="1534" t="str">
        <f t="shared" si="1696"/>
        <v>CONTA</v>
      </c>
      <c r="FO573" s="1534" t="str">
        <f t="shared" si="1696"/>
        <v>CONTA</v>
      </c>
      <c r="FP573" s="1535" t="str">
        <f t="shared" si="1696"/>
        <v>NO CONTA</v>
      </c>
      <c r="FQ573" s="1534" t="str">
        <f t="shared" si="1696"/>
        <v>CONTA</v>
      </c>
      <c r="FR573" s="1534" t="str">
        <f t="shared" si="1696"/>
        <v>CONTA</v>
      </c>
      <c r="FS573" s="1534" t="str">
        <f t="shared" si="1696"/>
        <v>CONTA</v>
      </c>
      <c r="FT573" s="1534" t="str">
        <f t="shared" si="1696"/>
        <v>CONTA</v>
      </c>
      <c r="FU573" s="1534" t="str">
        <f t="shared" si="1696"/>
        <v>CONTA</v>
      </c>
      <c r="FV573" s="1535" t="str">
        <f t="shared" si="1696"/>
        <v>NO CONTA</v>
      </c>
      <c r="FW573" s="1534" t="str">
        <f t="shared" si="1696"/>
        <v>CONTA</v>
      </c>
      <c r="FX573" s="1534" t="str">
        <f t="shared" si="1696"/>
        <v>CONTA</v>
      </c>
      <c r="FY573" s="1534" t="str">
        <f t="shared" si="1696"/>
        <v>CONTA</v>
      </c>
      <c r="FZ573" s="1534" t="str">
        <f t="shared" si="1696"/>
        <v>CONTA</v>
      </c>
      <c r="GA573" s="1534" t="str">
        <f t="shared" si="1696"/>
        <v>CONTA</v>
      </c>
      <c r="GB573" s="1534" t="str">
        <f t="shared" si="1696"/>
        <v>CONTA</v>
      </c>
      <c r="GC573" s="1534" t="str">
        <f t="shared" si="1696"/>
        <v>CONTA</v>
      </c>
      <c r="GD573" s="1534" t="str">
        <f t="shared" si="1696"/>
        <v>CONTA</v>
      </c>
      <c r="GE573" s="1534" t="str">
        <f t="shared" si="1696"/>
        <v>CONTA</v>
      </c>
      <c r="GF573" s="1534" t="str">
        <f t="shared" si="1696"/>
        <v>CONTA</v>
      </c>
      <c r="GG573" s="1534" t="str">
        <f t="shared" si="1696"/>
        <v>CONTA</v>
      </c>
      <c r="GH573" s="1534" t="str">
        <f t="shared" si="1696"/>
        <v>CONTA</v>
      </c>
      <c r="GI573" s="1534" t="str">
        <f t="shared" si="1696"/>
        <v>CONTA</v>
      </c>
      <c r="GJ573" s="1534" t="str">
        <f t="shared" si="1696"/>
        <v>CONTA</v>
      </c>
      <c r="GK573" s="1534" t="str">
        <f t="shared" si="1696"/>
        <v>CONTA</v>
      </c>
      <c r="GL573" s="1534" t="str">
        <f t="shared" si="1696"/>
        <v>CONTA</v>
      </c>
      <c r="HI573" s="1345"/>
    </row>
    <row r="574" spans="1:217" x14ac:dyDescent="0.25">
      <c r="D574" s="715"/>
      <c r="E574" s="715"/>
      <c r="F574" s="715"/>
      <c r="G574" s="715"/>
      <c r="H574" s="715"/>
      <c r="I574" s="715"/>
      <c r="J574" s="715"/>
      <c r="K574" s="715"/>
      <c r="L574" s="715"/>
      <c r="M574" s="715"/>
      <c r="N574" s="715"/>
      <c r="O574" s="715"/>
      <c r="P574" s="715"/>
      <c r="Q574" s="715"/>
      <c r="R574" s="715"/>
      <c r="S574" s="715"/>
      <c r="T574" s="1075"/>
      <c r="U574" s="715"/>
      <c r="V574" s="715"/>
      <c r="W574" s="715"/>
      <c r="X574" s="715"/>
      <c r="Y574" s="715"/>
      <c r="AF574" s="715"/>
      <c r="AG574" s="715"/>
      <c r="AH574" s="715"/>
      <c r="AI574" s="958"/>
      <c r="AJ574" s="665"/>
      <c r="AK574" s="665"/>
      <c r="AL574" s="665"/>
      <c r="AM574" s="665"/>
      <c r="EX574" t="s">
        <v>1160</v>
      </c>
      <c r="EY574" s="1346">
        <v>2.110718245967742</v>
      </c>
      <c r="EZ574" s="1346">
        <v>1.0576716783216786</v>
      </c>
      <c r="FA574" s="1346">
        <v>0.98115911354581653</v>
      </c>
      <c r="FB574" s="1346">
        <v>0.98212450199203183</v>
      </c>
      <c r="FC574" s="1346">
        <v>1.4140348416289594</v>
      </c>
      <c r="FD574" s="1346">
        <v>1.8445595472440948</v>
      </c>
      <c r="FE574" s="1480">
        <v>15.955912912912913</v>
      </c>
      <c r="FF574" s="1346">
        <v>2.1738403836694538</v>
      </c>
      <c r="FG574" s="1346">
        <v>1.0062849875311719</v>
      </c>
      <c r="FH574" s="1346">
        <v>1.6555428927680793</v>
      </c>
      <c r="FI574" s="1346">
        <v>1.6362277277277277</v>
      </c>
      <c r="FJ574" s="1346">
        <v>1.5119372509960156</v>
      </c>
      <c r="FK574" s="1346">
        <v>1.4601624308002012</v>
      </c>
      <c r="FL574" s="1346">
        <v>1.4571187969924808</v>
      </c>
      <c r="FM574" s="1346">
        <v>1.1916758225324027</v>
      </c>
      <c r="FN574" s="1346">
        <v>1.1135903257650543</v>
      </c>
      <c r="FO574" s="1346">
        <v>1.1062063808574278</v>
      </c>
      <c r="FP574" s="1345">
        <v>0.50671628371628374</v>
      </c>
      <c r="FQ574" s="1396">
        <v>0.79392250372578232</v>
      </c>
      <c r="FR574" s="754">
        <v>1.1062063808574278</v>
      </c>
      <c r="FS574" s="754">
        <v>1.1062063808574278</v>
      </c>
      <c r="FT574" s="754">
        <v>1.1062063808574278</v>
      </c>
      <c r="FU574" s="754">
        <v>1.1062063808574278</v>
      </c>
      <c r="FW574" s="754">
        <v>1.1062063808574278</v>
      </c>
      <c r="FX574" s="754">
        <v>1.1062063808574278</v>
      </c>
      <c r="FY574" s="754">
        <v>1.1062063808574278</v>
      </c>
      <c r="FZ574" s="754">
        <v>1.1062063808574278</v>
      </c>
      <c r="GA574" s="754">
        <v>1.1062063808574278</v>
      </c>
      <c r="GB574" s="754">
        <v>1.1062063808574278</v>
      </c>
      <c r="GC574" s="754">
        <v>1.1062063808574278</v>
      </c>
      <c r="GD574" s="754">
        <v>1.1062063808574278</v>
      </c>
      <c r="GE574" s="754">
        <v>1.1062063808574278</v>
      </c>
      <c r="GF574" s="754">
        <v>1.1062063808574278</v>
      </c>
      <c r="GG574" s="754">
        <v>1.1062063808574278</v>
      </c>
      <c r="GH574" s="754">
        <v>1.1062063808574278</v>
      </c>
      <c r="GI574" s="754">
        <v>1.1062063808574278</v>
      </c>
      <c r="GJ574" s="754">
        <v>1.1062063808574278</v>
      </c>
      <c r="GK574" s="754">
        <v>1.1062063808574278</v>
      </c>
      <c r="GL574" s="754">
        <v>1.1062063808574278</v>
      </c>
      <c r="HI574" s="754">
        <v>1.1062063808574278</v>
      </c>
    </row>
    <row r="575" spans="1:217" x14ac:dyDescent="0.25">
      <c r="T575" s="1077"/>
      <c r="U575" s="665"/>
      <c r="V575" s="665"/>
      <c r="W575" s="665"/>
      <c r="X575" s="665"/>
      <c r="Y575" s="665"/>
      <c r="EX575" s="756"/>
      <c r="EY575" s="683"/>
      <c r="EZ575" s="683"/>
      <c r="FA575" s="683"/>
      <c r="FB575" s="683"/>
      <c r="FC575" s="683"/>
      <c r="FD575" s="683"/>
      <c r="FE575" s="683"/>
      <c r="FF575" s="683"/>
      <c r="FG575" s="683"/>
      <c r="FH575" s="683"/>
      <c r="FI575" s="683"/>
      <c r="FJ575" s="683"/>
      <c r="FK575" s="683"/>
      <c r="FL575" s="683"/>
      <c r="FM575" s="683"/>
      <c r="FN575" s="683"/>
      <c r="FO575" s="22"/>
    </row>
    <row r="576" spans="1:217" ht="21" x14ac:dyDescent="0.35">
      <c r="C576" s="7" t="s">
        <v>878</v>
      </c>
      <c r="D576" s="754" t="s">
        <v>879</v>
      </c>
      <c r="E576" s="754" t="s">
        <v>880</v>
      </c>
      <c r="F576" s="338" t="s">
        <v>881</v>
      </c>
      <c r="G576" s="338" t="s">
        <v>882</v>
      </c>
      <c r="H576" s="338" t="s">
        <v>883</v>
      </c>
      <c r="I576" s="338" t="s">
        <v>884</v>
      </c>
      <c r="J576" s="338" t="s">
        <v>885</v>
      </c>
      <c r="K576" s="338" t="s">
        <v>886</v>
      </c>
      <c r="L576" s="338" t="s">
        <v>887</v>
      </c>
      <c r="M576" s="338" t="s">
        <v>888</v>
      </c>
      <c r="N576" s="338" t="s">
        <v>889</v>
      </c>
      <c r="O576" s="338" t="s">
        <v>890</v>
      </c>
      <c r="P576" s="338" t="s">
        <v>891</v>
      </c>
      <c r="Q576" s="338" t="s">
        <v>892</v>
      </c>
      <c r="R576" s="338" t="s">
        <v>893</v>
      </c>
      <c r="S576" s="338" t="s">
        <v>894</v>
      </c>
      <c r="T576" s="1077" t="s">
        <v>895</v>
      </c>
      <c r="U576" s="665"/>
      <c r="V576" s="665"/>
      <c r="W576" s="665"/>
      <c r="X576" s="665"/>
      <c r="Y576" s="665"/>
      <c r="AI576" s="7" t="s">
        <v>896</v>
      </c>
      <c r="AJ576" s="754" t="s">
        <v>897</v>
      </c>
      <c r="AK576" s="754" t="s">
        <v>898</v>
      </c>
      <c r="AL576" s="338" t="s">
        <v>899</v>
      </c>
      <c r="AM576" s="338" t="s">
        <v>900</v>
      </c>
      <c r="AN576" s="1017" t="s">
        <v>901</v>
      </c>
      <c r="AT576" s="7" t="s">
        <v>902</v>
      </c>
      <c r="AU576" s="338" t="s">
        <v>903</v>
      </c>
      <c r="AV576" s="338" t="s">
        <v>904</v>
      </c>
      <c r="AW576" s="338" t="s">
        <v>905</v>
      </c>
      <c r="AX576" s="338" t="s">
        <v>906</v>
      </c>
      <c r="AY576" s="338" t="s">
        <v>907</v>
      </c>
      <c r="AZ576" s="338" t="s">
        <v>908</v>
      </c>
      <c r="BA576" s="338" t="s">
        <v>909</v>
      </c>
      <c r="BB576" s="1017" t="s">
        <v>910</v>
      </c>
      <c r="BH576" s="7" t="s">
        <v>911</v>
      </c>
      <c r="BI576" s="338" t="s">
        <v>912</v>
      </c>
      <c r="BJ576" s="338" t="s">
        <v>913</v>
      </c>
      <c r="BK576" s="338" t="s">
        <v>914</v>
      </c>
      <c r="BL576" s="338" t="s">
        <v>915</v>
      </c>
      <c r="BM576" s="338" t="s">
        <v>916</v>
      </c>
      <c r="BN576" s="1188" t="s">
        <v>917</v>
      </c>
      <c r="BO576" s="338" t="s">
        <v>854</v>
      </c>
      <c r="BP576" s="338" t="s">
        <v>855</v>
      </c>
      <c r="BQ576" s="338" t="s">
        <v>856</v>
      </c>
      <c r="BR576" s="338" t="s">
        <v>857</v>
      </c>
      <c r="BS576" s="1156" t="s">
        <v>858</v>
      </c>
      <c r="BY576" s="7" t="s">
        <v>939</v>
      </c>
      <c r="BZ576" s="338" t="s">
        <v>940</v>
      </c>
      <c r="CA576" s="338" t="s">
        <v>941</v>
      </c>
      <c r="CB576" s="338" t="s">
        <v>942</v>
      </c>
      <c r="CC576" s="1017" t="s">
        <v>943</v>
      </c>
      <c r="CK576" s="7" t="s">
        <v>918</v>
      </c>
      <c r="CL576" s="338" t="s">
        <v>919</v>
      </c>
      <c r="CM576" s="338" t="s">
        <v>920</v>
      </c>
      <c r="CN576" s="338" t="s">
        <v>921</v>
      </c>
      <c r="CO576" s="1017" t="s">
        <v>922</v>
      </c>
      <c r="CU576" s="7" t="s">
        <v>923</v>
      </c>
      <c r="CV576" s="338" t="s">
        <v>924</v>
      </c>
      <c r="CW576" s="338" t="s">
        <v>925</v>
      </c>
      <c r="CX576" s="1017" t="s">
        <v>926</v>
      </c>
      <c r="DE576" s="338" t="s">
        <v>931</v>
      </c>
      <c r="DF576" s="338" t="s">
        <v>932</v>
      </c>
      <c r="DG576" s="338" t="s">
        <v>933</v>
      </c>
      <c r="DH576" s="338" t="s">
        <v>934</v>
      </c>
      <c r="DI576" s="338" t="s">
        <v>935</v>
      </c>
      <c r="DJ576" s="338" t="s">
        <v>936</v>
      </c>
      <c r="DK576" s="338" t="s">
        <v>937</v>
      </c>
      <c r="DL576" s="1103" t="s">
        <v>938</v>
      </c>
      <c r="DR576" s="337" t="s">
        <v>839</v>
      </c>
      <c r="DS576" s="338" t="s">
        <v>840</v>
      </c>
      <c r="DT576" s="338" t="s">
        <v>841</v>
      </c>
      <c r="DU576" s="338" t="s">
        <v>842</v>
      </c>
      <c r="DV576" s="338" t="s">
        <v>843</v>
      </c>
      <c r="DW576" s="338" t="s">
        <v>844</v>
      </c>
      <c r="DX576" s="1103" t="s">
        <v>845</v>
      </c>
      <c r="ED576" s="7" t="s">
        <v>927</v>
      </c>
      <c r="EE576" s="338" t="s">
        <v>846</v>
      </c>
      <c r="EF576" s="338" t="s">
        <v>847</v>
      </c>
      <c r="EG576" s="338" t="s">
        <v>848</v>
      </c>
      <c r="EH576" s="338" t="s">
        <v>849</v>
      </c>
      <c r="EI576" s="338" t="s">
        <v>850</v>
      </c>
      <c r="EJ576" s="338" t="s">
        <v>851</v>
      </c>
      <c r="EK576" s="338" t="s">
        <v>852</v>
      </c>
      <c r="EL576" s="1103" t="s">
        <v>853</v>
      </c>
      <c r="ES576" s="7" t="s">
        <v>928</v>
      </c>
      <c r="ET576" s="754" t="s">
        <v>929</v>
      </c>
      <c r="EU576" s="754" t="s">
        <v>930</v>
      </c>
      <c r="FR576" s="694"/>
      <c r="FS576" s="694"/>
      <c r="FT576" s="694"/>
      <c r="FU576" s="694"/>
      <c r="FV576" s="694"/>
      <c r="FW576" s="694"/>
      <c r="FX576" s="694"/>
      <c r="FY576" s="694"/>
      <c r="FZ576" s="694"/>
      <c r="GA576" s="694"/>
      <c r="GB576" s="694"/>
      <c r="GC576" s="694"/>
      <c r="GD576" s="694"/>
      <c r="GE576" s="694"/>
      <c r="GF576" s="694"/>
      <c r="GG576" s="694"/>
      <c r="GH576" s="694"/>
      <c r="GI576" s="694"/>
      <c r="GJ576" s="694"/>
      <c r="GK576" s="694"/>
      <c r="GL576" s="694"/>
      <c r="HI576" s="694"/>
    </row>
    <row r="577" spans="1:217" s="694" customFormat="1" ht="21" x14ac:dyDescent="0.35">
      <c r="A577" s="694" t="s">
        <v>876</v>
      </c>
      <c r="C577" s="942" t="s">
        <v>875</v>
      </c>
      <c r="D577" s="694" t="s">
        <v>875</v>
      </c>
      <c r="E577" s="694" t="s">
        <v>875</v>
      </c>
      <c r="F577" s="694" t="s">
        <v>875</v>
      </c>
      <c r="G577" s="694" t="s">
        <v>875</v>
      </c>
      <c r="H577" s="694" t="s">
        <v>875</v>
      </c>
      <c r="I577" s="694" t="s">
        <v>875</v>
      </c>
      <c r="J577" s="694" t="s">
        <v>875</v>
      </c>
      <c r="K577" s="694" t="s">
        <v>875</v>
      </c>
      <c r="L577" s="694" t="s">
        <v>875</v>
      </c>
      <c r="M577" s="694" t="s">
        <v>875</v>
      </c>
      <c r="N577" s="694" t="s">
        <v>875</v>
      </c>
      <c r="O577" s="694" t="s">
        <v>875</v>
      </c>
      <c r="P577" s="694" t="s">
        <v>875</v>
      </c>
      <c r="Q577" s="694" t="s">
        <v>875</v>
      </c>
      <c r="R577" s="694" t="s">
        <v>875</v>
      </c>
      <c r="S577" s="694" t="s">
        <v>875</v>
      </c>
      <c r="T577" s="1078" t="s">
        <v>875</v>
      </c>
      <c r="U577" s="694" t="s">
        <v>875</v>
      </c>
      <c r="V577" s="694" t="s">
        <v>875</v>
      </c>
      <c r="W577" s="694" t="s">
        <v>875</v>
      </c>
      <c r="X577" s="694" t="s">
        <v>875</v>
      </c>
      <c r="Y577" s="694" t="s">
        <v>875</v>
      </c>
      <c r="Z577" s="694" t="s">
        <v>875</v>
      </c>
      <c r="AA577" s="694" t="s">
        <v>875</v>
      </c>
      <c r="AB577" s="694" t="s">
        <v>875</v>
      </c>
      <c r="AC577" s="694" t="s">
        <v>875</v>
      </c>
      <c r="AE577" s="694" t="s">
        <v>875</v>
      </c>
      <c r="AF577" s="694" t="s">
        <v>875</v>
      </c>
      <c r="AI577" s="942" t="s">
        <v>874</v>
      </c>
      <c r="AJ577" s="694" t="s">
        <v>874</v>
      </c>
      <c r="AK577" s="694" t="s">
        <v>874</v>
      </c>
      <c r="AL577" s="694" t="s">
        <v>874</v>
      </c>
      <c r="AM577" s="694" t="s">
        <v>874</v>
      </c>
      <c r="AN577" s="1078" t="s">
        <v>874</v>
      </c>
      <c r="AO577" s="694" t="s">
        <v>874</v>
      </c>
      <c r="AQ577" s="694" t="s">
        <v>874</v>
      </c>
      <c r="AT577" s="942" t="s">
        <v>873</v>
      </c>
      <c r="AU577" s="694" t="s">
        <v>873</v>
      </c>
      <c r="AV577" s="694" t="s">
        <v>873</v>
      </c>
      <c r="AW577" s="694" t="s">
        <v>873</v>
      </c>
      <c r="AX577" s="694" t="s">
        <v>873</v>
      </c>
      <c r="AY577" s="694" t="s">
        <v>873</v>
      </c>
      <c r="AZ577" s="694" t="s">
        <v>873</v>
      </c>
      <c r="BA577" s="694" t="s">
        <v>873</v>
      </c>
      <c r="BB577" s="1078" t="s">
        <v>873</v>
      </c>
      <c r="BC577" s="694" t="s">
        <v>873</v>
      </c>
      <c r="BE577" s="694" t="s">
        <v>873</v>
      </c>
      <c r="BH577" s="942" t="s">
        <v>872</v>
      </c>
      <c r="BI577" s="694" t="s">
        <v>872</v>
      </c>
      <c r="BJ577" s="694" t="s">
        <v>872</v>
      </c>
      <c r="BK577" s="694" t="s">
        <v>872</v>
      </c>
      <c r="BL577" s="694" t="s">
        <v>872</v>
      </c>
      <c r="BM577" s="694" t="s">
        <v>872</v>
      </c>
      <c r="BN577" s="1233" t="s">
        <v>872</v>
      </c>
      <c r="BO577" s="694" t="s">
        <v>872</v>
      </c>
      <c r="BP577" s="694" t="s">
        <v>872</v>
      </c>
      <c r="BQ577" s="694" t="s">
        <v>872</v>
      </c>
      <c r="BR577" s="694" t="s">
        <v>872</v>
      </c>
      <c r="BS577" s="1185" t="s">
        <v>872</v>
      </c>
      <c r="BT577" s="694" t="s">
        <v>872</v>
      </c>
      <c r="BV577" s="694" t="s">
        <v>872</v>
      </c>
      <c r="BY577" s="942" t="s">
        <v>871</v>
      </c>
      <c r="BZ577" s="694" t="s">
        <v>871</v>
      </c>
      <c r="CA577" s="694" t="s">
        <v>871</v>
      </c>
      <c r="CB577" s="694" t="s">
        <v>871</v>
      </c>
      <c r="CC577" s="1078" t="s">
        <v>871</v>
      </c>
      <c r="CD577" s="1078" t="s">
        <v>871</v>
      </c>
      <c r="CE577" s="1078" t="s">
        <v>871</v>
      </c>
      <c r="CF577" s="694" t="s">
        <v>871</v>
      </c>
      <c r="CH577" s="694" t="s">
        <v>871</v>
      </c>
      <c r="CK577" s="942" t="s">
        <v>870</v>
      </c>
      <c r="CL577" s="694" t="s">
        <v>870</v>
      </c>
      <c r="CM577" s="694" t="s">
        <v>870</v>
      </c>
      <c r="CN577" s="694" t="s">
        <v>870</v>
      </c>
      <c r="CO577" s="1078" t="s">
        <v>870</v>
      </c>
      <c r="CP577" s="694" t="s">
        <v>870</v>
      </c>
      <c r="CR577" s="694" t="s">
        <v>870</v>
      </c>
      <c r="CU577" s="942" t="s">
        <v>869</v>
      </c>
      <c r="CV577" s="694" t="s">
        <v>869</v>
      </c>
      <c r="CW577" s="694" t="s">
        <v>869</v>
      </c>
      <c r="CX577" s="1078" t="s">
        <v>869</v>
      </c>
      <c r="CY577" s="694" t="s">
        <v>869</v>
      </c>
      <c r="CZ577" s="694" t="s">
        <v>869</v>
      </c>
      <c r="DD577" s="942"/>
      <c r="DE577" s="694" t="s">
        <v>868</v>
      </c>
      <c r="DF577" s="694" t="s">
        <v>868</v>
      </c>
      <c r="DG577" s="694" t="s">
        <v>868</v>
      </c>
      <c r="DH577" s="694" t="s">
        <v>868</v>
      </c>
      <c r="DI577" s="694" t="s">
        <v>868</v>
      </c>
      <c r="DJ577" s="694" t="s">
        <v>868</v>
      </c>
      <c r="DK577" s="694" t="s">
        <v>868</v>
      </c>
      <c r="DL577" s="1185" t="s">
        <v>868</v>
      </c>
      <c r="DM577" s="694" t="s">
        <v>868</v>
      </c>
      <c r="DO577" s="711" t="s">
        <v>868</v>
      </c>
      <c r="DR577" s="694" t="s">
        <v>867</v>
      </c>
      <c r="DS577" s="694" t="s">
        <v>867</v>
      </c>
      <c r="DT577" s="694" t="s">
        <v>867</v>
      </c>
      <c r="DU577" s="694" t="s">
        <v>867</v>
      </c>
      <c r="DV577" s="694" t="s">
        <v>867</v>
      </c>
      <c r="DW577" s="694" t="s">
        <v>867</v>
      </c>
      <c r="DX577" s="1185" t="s">
        <v>867</v>
      </c>
      <c r="DY577" s="694" t="s">
        <v>867</v>
      </c>
      <c r="EA577" s="711" t="s">
        <v>867</v>
      </c>
      <c r="ED577" s="694" t="s">
        <v>866</v>
      </c>
      <c r="EE577" s="694" t="s">
        <v>866</v>
      </c>
      <c r="EF577" s="694" t="s">
        <v>866</v>
      </c>
      <c r="EG577" s="694" t="s">
        <v>866</v>
      </c>
      <c r="EH577" s="694" t="s">
        <v>866</v>
      </c>
      <c r="EI577" s="694" t="s">
        <v>866</v>
      </c>
      <c r="EJ577" s="694" t="s">
        <v>866</v>
      </c>
      <c r="EK577" s="694" t="s">
        <v>866</v>
      </c>
      <c r="EL577" s="1185" t="s">
        <v>866</v>
      </c>
      <c r="EM577" s="694" t="s">
        <v>866</v>
      </c>
      <c r="EN577" s="694" t="s">
        <v>866</v>
      </c>
      <c r="ER577" s="1264"/>
      <c r="ES577" s="942" t="s">
        <v>439</v>
      </c>
      <c r="ET577" s="694" t="s">
        <v>439</v>
      </c>
      <c r="EU577" s="694" t="s">
        <v>439</v>
      </c>
      <c r="EW577" s="1241"/>
      <c r="EX577" s="1242"/>
      <c r="EY577" s="694" t="s">
        <v>354</v>
      </c>
      <c r="EZ577" s="905" t="s">
        <v>247</v>
      </c>
      <c r="FA577" s="694" t="s">
        <v>355</v>
      </c>
      <c r="FB577" s="694" t="s">
        <v>248</v>
      </c>
      <c r="FC577" s="694" t="s">
        <v>356</v>
      </c>
      <c r="FD577" s="694" t="s">
        <v>357</v>
      </c>
      <c r="FE577" s="905" t="s">
        <v>358</v>
      </c>
      <c r="FF577" s="694" t="s">
        <v>395</v>
      </c>
      <c r="FG577" s="694" t="s">
        <v>359</v>
      </c>
      <c r="FH577" s="694" t="s">
        <v>360</v>
      </c>
      <c r="FI577" s="694" t="s">
        <v>361</v>
      </c>
      <c r="FJ577" s="694" t="s">
        <v>362</v>
      </c>
      <c r="FK577" s="694" t="s">
        <v>363</v>
      </c>
      <c r="FL577" s="694" t="s">
        <v>364</v>
      </c>
      <c r="FM577" s="694" t="s">
        <v>365</v>
      </c>
      <c r="FN577" s="694" t="s">
        <v>366</v>
      </c>
      <c r="FO577" s="694" t="s">
        <v>367</v>
      </c>
      <c r="FP577" s="694" t="s">
        <v>993</v>
      </c>
      <c r="FQ577" s="1359" t="s">
        <v>1028</v>
      </c>
      <c r="FR577" s="617" t="s">
        <v>974</v>
      </c>
      <c r="FS577" s="617" t="s">
        <v>1011</v>
      </c>
      <c r="FT577" s="617" t="s">
        <v>1010</v>
      </c>
      <c r="FU577" s="617" t="s">
        <v>991</v>
      </c>
      <c r="FV577" s="617" t="s">
        <v>993</v>
      </c>
      <c r="FW577" s="617" t="s">
        <v>1014</v>
      </c>
      <c r="FX577" s="617" t="s">
        <v>1019</v>
      </c>
      <c r="FY577" s="617" t="s">
        <v>1020</v>
      </c>
      <c r="FZ577" s="617" t="s">
        <v>1021</v>
      </c>
      <c r="GA577" s="617" t="s">
        <v>1022</v>
      </c>
      <c r="GB577" s="617" t="s">
        <v>1023</v>
      </c>
      <c r="GC577" s="617" t="s">
        <v>1024</v>
      </c>
      <c r="GD577" s="617" t="s">
        <v>1025</v>
      </c>
      <c r="GE577" s="617" t="s">
        <v>1026</v>
      </c>
      <c r="GF577" s="617" t="s">
        <v>1027</v>
      </c>
      <c r="GG577" s="617" t="s">
        <v>1028</v>
      </c>
      <c r="GH577" s="617" t="s">
        <v>1029</v>
      </c>
      <c r="GI577" s="617" t="s">
        <v>1057</v>
      </c>
      <c r="GJ577" s="617" t="s">
        <v>1058</v>
      </c>
      <c r="GK577" s="617" t="s">
        <v>1059</v>
      </c>
      <c r="GL577" s="617" t="s">
        <v>1060</v>
      </c>
      <c r="GM577" s="942" t="s">
        <v>331</v>
      </c>
      <c r="GN577" s="905" t="s">
        <v>332</v>
      </c>
      <c r="GO577" s="694" t="s">
        <v>333</v>
      </c>
      <c r="GP577" s="694" t="s">
        <v>334</v>
      </c>
      <c r="GQ577" s="694" t="s">
        <v>335</v>
      </c>
      <c r="GR577" s="694" t="s">
        <v>336</v>
      </c>
      <c r="GS577" s="694" t="s">
        <v>337</v>
      </c>
      <c r="GT577" s="694" t="s">
        <v>338</v>
      </c>
      <c r="GU577" s="694" t="s">
        <v>339</v>
      </c>
      <c r="GV577" s="694" t="s">
        <v>340</v>
      </c>
      <c r="GW577" s="694" t="s">
        <v>341</v>
      </c>
      <c r="GX577" s="694" t="s">
        <v>342</v>
      </c>
      <c r="GY577" s="694" t="s">
        <v>343</v>
      </c>
      <c r="GZ577" s="906" t="s">
        <v>351</v>
      </c>
      <c r="HA577" s="694" t="s">
        <v>344</v>
      </c>
      <c r="HB577" s="694" t="s">
        <v>345</v>
      </c>
      <c r="HC577" s="694" t="s">
        <v>346</v>
      </c>
      <c r="HD577" s="694" t="s">
        <v>347</v>
      </c>
      <c r="HE577" s="694" t="s">
        <v>348</v>
      </c>
      <c r="HF577" s="694" t="s">
        <v>349</v>
      </c>
      <c r="HG577" s="906" t="s">
        <v>352</v>
      </c>
      <c r="HH577" s="906" t="s">
        <v>353</v>
      </c>
      <c r="HI577" s="617" t="s">
        <v>1001</v>
      </c>
    </row>
    <row r="578" spans="1:217" s="205" customFormat="1" ht="21" x14ac:dyDescent="0.35">
      <c r="A578" s="205" t="s">
        <v>860</v>
      </c>
      <c r="C578" s="942" t="s">
        <v>5</v>
      </c>
      <c r="D578" s="694" t="s">
        <v>6</v>
      </c>
      <c r="E578" s="694" t="s">
        <v>250</v>
      </c>
      <c r="F578" s="694" t="s">
        <v>252</v>
      </c>
      <c r="G578" s="694" t="s">
        <v>253</v>
      </c>
      <c r="H578" s="694" t="s">
        <v>261</v>
      </c>
      <c r="I578" s="694" t="s">
        <v>262</v>
      </c>
      <c r="J578" s="694" t="s">
        <v>263</v>
      </c>
      <c r="K578" s="694" t="s">
        <v>264</v>
      </c>
      <c r="L578" s="694" t="s">
        <v>265</v>
      </c>
      <c r="M578" s="694" t="s">
        <v>251</v>
      </c>
      <c r="N578" s="694" t="s">
        <v>254</v>
      </c>
      <c r="O578" s="694" t="s">
        <v>255</v>
      </c>
      <c r="P578" s="694" t="s">
        <v>256</v>
      </c>
      <c r="Q578" s="694" t="s">
        <v>257</v>
      </c>
      <c r="R578" s="694" t="s">
        <v>258</v>
      </c>
      <c r="S578" s="694" t="s">
        <v>259</v>
      </c>
      <c r="T578" s="1078" t="s">
        <v>260</v>
      </c>
      <c r="U578" s="694" t="s">
        <v>245</v>
      </c>
      <c r="V578" s="694" t="s">
        <v>246</v>
      </c>
      <c r="W578" s="694" t="s">
        <v>1062</v>
      </c>
      <c r="X578" s="694" t="s">
        <v>1090</v>
      </c>
      <c r="Y578" s="694" t="s">
        <v>1091</v>
      </c>
      <c r="AF578" s="694"/>
      <c r="AG578" s="694"/>
      <c r="AH578" s="694"/>
      <c r="AI578" s="942" t="s">
        <v>284</v>
      </c>
      <c r="AJ578" s="694" t="s">
        <v>285</v>
      </c>
      <c r="AK578" s="694" t="s">
        <v>286</v>
      </c>
      <c r="AL578" s="694" t="s">
        <v>287</v>
      </c>
      <c r="AM578" s="694" t="s">
        <v>288</v>
      </c>
      <c r="AN578" s="1078" t="s">
        <v>289</v>
      </c>
      <c r="AO578" s="694"/>
      <c r="AP578" s="694"/>
      <c r="AQ578" s="694"/>
      <c r="AR578" s="694"/>
      <c r="AS578" s="694"/>
      <c r="AT578" s="942" t="s">
        <v>316</v>
      </c>
      <c r="AU578" s="694" t="s">
        <v>323</v>
      </c>
      <c r="AV578" s="694" t="s">
        <v>270</v>
      </c>
      <c r="AW578" s="694" t="s">
        <v>271</v>
      </c>
      <c r="AX578" s="694" t="s">
        <v>272</v>
      </c>
      <c r="AY578" s="694" t="s">
        <v>273</v>
      </c>
      <c r="AZ578" s="694" t="s">
        <v>274</v>
      </c>
      <c r="BA578" s="694" t="s">
        <v>275</v>
      </c>
      <c r="BB578" s="1078" t="s">
        <v>276</v>
      </c>
      <c r="BH578" s="942" t="s">
        <v>277</v>
      </c>
      <c r="BI578" s="694" t="s">
        <v>279</v>
      </c>
      <c r="BJ578" s="694" t="s">
        <v>281</v>
      </c>
      <c r="BK578" s="694" t="s">
        <v>282</v>
      </c>
      <c r="BL578" s="694" t="s">
        <v>283</v>
      </c>
      <c r="BM578" s="694" t="s">
        <v>278</v>
      </c>
      <c r="BN578" s="1233" t="s">
        <v>280</v>
      </c>
      <c r="BO578" s="205" t="s">
        <v>854</v>
      </c>
      <c r="BP578" s="205" t="s">
        <v>855</v>
      </c>
      <c r="BQ578" s="205" t="s">
        <v>856</v>
      </c>
      <c r="BR578" s="205" t="s">
        <v>857</v>
      </c>
      <c r="BS578" s="1154" t="s">
        <v>858</v>
      </c>
      <c r="BY578" s="942" t="s">
        <v>312</v>
      </c>
      <c r="BZ578" s="694" t="s">
        <v>313</v>
      </c>
      <c r="CA578" s="694" t="s">
        <v>7</v>
      </c>
      <c r="CB578" s="694" t="s">
        <v>314</v>
      </c>
      <c r="CC578" s="1078" t="s">
        <v>315</v>
      </c>
      <c r="CD578" s="694" t="s">
        <v>1087</v>
      </c>
      <c r="CE578" s="694" t="s">
        <v>1088</v>
      </c>
      <c r="CF578" s="694"/>
      <c r="CG578" s="694"/>
      <c r="CH578" s="694"/>
      <c r="CI578" s="694"/>
      <c r="CJ578" s="694"/>
      <c r="CK578" s="942" t="s">
        <v>318</v>
      </c>
      <c r="CL578" s="694" t="s">
        <v>328</v>
      </c>
      <c r="CM578" s="694" t="s">
        <v>324</v>
      </c>
      <c r="CN578" s="694" t="s">
        <v>329</v>
      </c>
      <c r="CO578" s="1078" t="s">
        <v>330</v>
      </c>
      <c r="CP578" s="694"/>
      <c r="CQ578" s="694"/>
      <c r="CR578" s="694"/>
      <c r="CS578" s="694"/>
      <c r="CT578" s="694"/>
      <c r="CU578" s="942" t="s">
        <v>317</v>
      </c>
      <c r="CV578" s="694" t="s">
        <v>319</v>
      </c>
      <c r="CW578" s="694" t="s">
        <v>326</v>
      </c>
      <c r="CX578" s="1078" t="s">
        <v>327</v>
      </c>
      <c r="DD578" s="942"/>
      <c r="DE578" s="205" t="s">
        <v>831</v>
      </c>
      <c r="DF578" s="205" t="s">
        <v>832</v>
      </c>
      <c r="DG578" s="205" t="s">
        <v>833</v>
      </c>
      <c r="DH578" s="205" t="s">
        <v>834</v>
      </c>
      <c r="DI578" s="205" t="s">
        <v>835</v>
      </c>
      <c r="DJ578" s="205" t="s">
        <v>836</v>
      </c>
      <c r="DK578" s="205" t="s">
        <v>837</v>
      </c>
      <c r="DL578" s="1100" t="s">
        <v>838</v>
      </c>
      <c r="DM578" s="904"/>
      <c r="DN578" s="904"/>
      <c r="DO578" s="904"/>
      <c r="DP578" s="904"/>
      <c r="DQ578" s="904"/>
      <c r="DR578" s="291" t="s">
        <v>839</v>
      </c>
      <c r="DS578" s="205" t="s">
        <v>840</v>
      </c>
      <c r="DT578" s="205" t="s">
        <v>841</v>
      </c>
      <c r="DU578" s="205" t="s">
        <v>842</v>
      </c>
      <c r="DV578" s="205" t="s">
        <v>843</v>
      </c>
      <c r="DW578" s="205" t="s">
        <v>844</v>
      </c>
      <c r="DX578" s="1100" t="s">
        <v>845</v>
      </c>
      <c r="DY578" s="904"/>
      <c r="DZ578" s="904"/>
      <c r="EA578" s="904"/>
      <c r="EB578" s="904"/>
      <c r="EC578" s="904"/>
      <c r="ED578" s="942" t="s">
        <v>325</v>
      </c>
      <c r="EE578" s="205" t="s">
        <v>846</v>
      </c>
      <c r="EF578" s="205" t="s">
        <v>847</v>
      </c>
      <c r="EG578" s="205" t="s">
        <v>848</v>
      </c>
      <c r="EH578" s="205" t="s">
        <v>849</v>
      </c>
      <c r="EI578" s="205" t="s">
        <v>850</v>
      </c>
      <c r="EJ578" s="205" t="s">
        <v>851</v>
      </c>
      <c r="EK578" s="205" t="s">
        <v>852</v>
      </c>
      <c r="EL578" s="1100" t="s">
        <v>853</v>
      </c>
      <c r="EM578" s="904"/>
      <c r="EN578" s="904"/>
      <c r="ER578" s="1265"/>
      <c r="ES578" s="942" t="s">
        <v>320</v>
      </c>
      <c r="ET578" s="694" t="s">
        <v>321</v>
      </c>
      <c r="EU578" s="694" t="s">
        <v>322</v>
      </c>
      <c r="EV578" s="694"/>
      <c r="EW578" s="1151"/>
      <c r="EX578" s="205" t="s">
        <v>427</v>
      </c>
      <c r="EY578" s="907" t="s">
        <v>485</v>
      </c>
      <c r="EZ578" s="907" t="s">
        <v>186</v>
      </c>
      <c r="FA578" s="907" t="s">
        <v>485</v>
      </c>
      <c r="FB578" s="907" t="s">
        <v>186</v>
      </c>
      <c r="FC578" s="907" t="s">
        <v>185</v>
      </c>
      <c r="FD578" s="907" t="s">
        <v>185</v>
      </c>
      <c r="FE578" s="907" t="s">
        <v>187</v>
      </c>
      <c r="FF578" s="907" t="s">
        <v>485</v>
      </c>
      <c r="FG578" s="907" t="s">
        <v>485</v>
      </c>
      <c r="FH578" s="907" t="s">
        <v>186</v>
      </c>
      <c r="FI578" s="907" t="s">
        <v>485</v>
      </c>
      <c r="FJ578" s="907" t="s">
        <v>185</v>
      </c>
      <c r="FK578" s="907" t="s">
        <v>485</v>
      </c>
      <c r="FL578" s="907" t="s">
        <v>185</v>
      </c>
      <c r="FM578" s="907" t="s">
        <v>185</v>
      </c>
      <c r="FN578" s="907" t="s">
        <v>485</v>
      </c>
      <c r="FO578" s="907" t="s">
        <v>185</v>
      </c>
      <c r="FP578" s="694" t="s">
        <v>994</v>
      </c>
      <c r="FQ578" s="694" t="s">
        <v>186</v>
      </c>
      <c r="FR578" s="694" t="s">
        <v>188</v>
      </c>
      <c r="FS578" s="694" t="s">
        <v>187</v>
      </c>
      <c r="FT578" s="694" t="s">
        <v>186</v>
      </c>
      <c r="FU578" s="694" t="s">
        <v>992</v>
      </c>
      <c r="FV578" s="694" t="s">
        <v>994</v>
      </c>
      <c r="FW578" s="694" t="s">
        <v>996</v>
      </c>
      <c r="FX578" s="694" t="s">
        <v>992</v>
      </c>
      <c r="FY578" s="694" t="s">
        <v>992</v>
      </c>
      <c r="FZ578" s="694" t="s">
        <v>992</v>
      </c>
      <c r="GA578" s="694" t="s">
        <v>992</v>
      </c>
      <c r="GB578" s="694" t="s">
        <v>992</v>
      </c>
      <c r="GC578" s="694" t="s">
        <v>187</v>
      </c>
      <c r="GD578" s="694" t="s">
        <v>187</v>
      </c>
      <c r="GE578" s="694" t="s">
        <v>186</v>
      </c>
      <c r="GF578" s="694" t="s">
        <v>186</v>
      </c>
      <c r="GG578" s="694" t="s">
        <v>186</v>
      </c>
      <c r="GH578" s="694" t="s">
        <v>186</v>
      </c>
      <c r="GI578" s="694" t="s">
        <v>188</v>
      </c>
      <c r="GJ578" s="694" t="s">
        <v>990</v>
      </c>
      <c r="GK578" s="694" t="s">
        <v>188</v>
      </c>
      <c r="GL578" s="694" t="s">
        <v>990</v>
      </c>
      <c r="GM578" s="291"/>
      <c r="HI578" s="694" t="s">
        <v>1002</v>
      </c>
    </row>
    <row r="579" spans="1:217" s="205" customFormat="1" ht="21" x14ac:dyDescent="0.35">
      <c r="A579" s="205" t="s">
        <v>428</v>
      </c>
      <c r="C579" s="942" t="s">
        <v>426</v>
      </c>
      <c r="D579" s="694" t="s">
        <v>430</v>
      </c>
      <c r="E579" s="694" t="s">
        <v>426</v>
      </c>
      <c r="F579" s="694" t="s">
        <v>433</v>
      </c>
      <c r="G579" s="694" t="s">
        <v>433</v>
      </c>
      <c r="H579" s="694" t="s">
        <v>435</v>
      </c>
      <c r="I579" s="694" t="s">
        <v>435</v>
      </c>
      <c r="J579" s="694" t="s">
        <v>435</v>
      </c>
      <c r="K579" s="694" t="s">
        <v>435</v>
      </c>
      <c r="L579" s="694" t="s">
        <v>435</v>
      </c>
      <c r="M579" s="694" t="s">
        <v>431</v>
      </c>
      <c r="N579" s="694" t="s">
        <v>433</v>
      </c>
      <c r="O579" s="694" t="s">
        <v>433</v>
      </c>
      <c r="P579" s="694" t="s">
        <v>435</v>
      </c>
      <c r="Q579" s="694" t="s">
        <v>435</v>
      </c>
      <c r="R579" s="694" t="s">
        <v>435</v>
      </c>
      <c r="S579" s="694" t="s">
        <v>435</v>
      </c>
      <c r="T579" s="1078" t="s">
        <v>435</v>
      </c>
      <c r="U579" s="694" t="s">
        <v>433</v>
      </c>
      <c r="V579" s="694" t="s">
        <v>433</v>
      </c>
      <c r="W579" s="694" t="s">
        <v>433</v>
      </c>
      <c r="X579" s="694" t="s">
        <v>430</v>
      </c>
      <c r="Y579" s="694" t="s">
        <v>430</v>
      </c>
      <c r="AF579" s="694"/>
      <c r="AG579" s="694"/>
      <c r="AH579" s="694"/>
      <c r="AI579" s="942" t="s">
        <v>435</v>
      </c>
      <c r="AJ579" s="694" t="s">
        <v>435</v>
      </c>
      <c r="AK579" s="694" t="s">
        <v>435</v>
      </c>
      <c r="AL579" s="694" t="s">
        <v>435</v>
      </c>
      <c r="AM579" s="694" t="s">
        <v>435</v>
      </c>
      <c r="AN579" s="1078" t="s">
        <v>435</v>
      </c>
      <c r="AO579" s="694"/>
      <c r="AP579" s="694"/>
      <c r="AQ579" s="694"/>
      <c r="AR579" s="694"/>
      <c r="AS579" s="694"/>
      <c r="AT579" s="942" t="s">
        <v>859</v>
      </c>
      <c r="AU579" s="694" t="s">
        <v>859</v>
      </c>
      <c r="AV579" s="694" t="s">
        <v>435</v>
      </c>
      <c r="AW579" s="694" t="s">
        <v>435</v>
      </c>
      <c r="AX579" s="694" t="s">
        <v>435</v>
      </c>
      <c r="AY579" s="694" t="s">
        <v>435</v>
      </c>
      <c r="AZ579" s="694" t="s">
        <v>435</v>
      </c>
      <c r="BA579" s="694" t="s">
        <v>435</v>
      </c>
      <c r="BB579" s="1078" t="s">
        <v>435</v>
      </c>
      <c r="BH579" s="942" t="s">
        <v>435</v>
      </c>
      <c r="BI579" s="694" t="s">
        <v>435</v>
      </c>
      <c r="BJ579" s="694" t="s">
        <v>435</v>
      </c>
      <c r="BK579" s="694" t="s">
        <v>435</v>
      </c>
      <c r="BL579" s="694" t="s">
        <v>435</v>
      </c>
      <c r="BM579" s="694" t="s">
        <v>435</v>
      </c>
      <c r="BN579" s="1233" t="s">
        <v>435</v>
      </c>
      <c r="BS579" s="1154"/>
      <c r="BY579" s="942" t="s">
        <v>447</v>
      </c>
      <c r="BZ579" s="694" t="s">
        <v>447</v>
      </c>
      <c r="CA579" s="694" t="s">
        <v>430</v>
      </c>
      <c r="CB579" s="694" t="s">
        <v>447</v>
      </c>
      <c r="CC579" s="1078" t="s">
        <v>447</v>
      </c>
      <c r="CD579" s="694" t="s">
        <v>430</v>
      </c>
      <c r="CE579" s="694" t="s">
        <v>430</v>
      </c>
      <c r="CF579" s="694"/>
      <c r="CG579" s="694"/>
      <c r="CH579" s="694"/>
      <c r="CI579" s="694"/>
      <c r="CJ579" s="694"/>
      <c r="CK579" s="942" t="s">
        <v>431</v>
      </c>
      <c r="CL579" s="694" t="s">
        <v>435</v>
      </c>
      <c r="CM579" s="694" t="s">
        <v>441</v>
      </c>
      <c r="CN579" s="694" t="s">
        <v>435</v>
      </c>
      <c r="CO579" s="1078" t="s">
        <v>435</v>
      </c>
      <c r="CP579" s="694"/>
      <c r="CQ579" s="694"/>
      <c r="CR579" s="694"/>
      <c r="CS579" s="694"/>
      <c r="CT579" s="694"/>
      <c r="CU579" s="942" t="s">
        <v>437</v>
      </c>
      <c r="CV579" s="694" t="s">
        <v>433</v>
      </c>
      <c r="CW579" s="694" t="s">
        <v>435</v>
      </c>
      <c r="CX579" s="1078" t="s">
        <v>435</v>
      </c>
      <c r="DD579" s="942"/>
      <c r="DE579" s="904" t="s">
        <v>773</v>
      </c>
      <c r="DF579" s="904" t="s">
        <v>774</v>
      </c>
      <c r="DG579" s="904" t="s">
        <v>775</v>
      </c>
      <c r="DH579" s="904" t="s">
        <v>776</v>
      </c>
      <c r="DI579" s="904" t="s">
        <v>777</v>
      </c>
      <c r="DJ579" s="904" t="s">
        <v>778</v>
      </c>
      <c r="DK579" s="904" t="s">
        <v>779</v>
      </c>
      <c r="DL579" s="1102" t="s">
        <v>780</v>
      </c>
      <c r="DR579" s="1016" t="s">
        <v>781</v>
      </c>
      <c r="DS579" s="904" t="s">
        <v>782</v>
      </c>
      <c r="DT579" s="904" t="s">
        <v>783</v>
      </c>
      <c r="DU579" s="904" t="s">
        <v>784</v>
      </c>
      <c r="DV579" s="904" t="s">
        <v>785</v>
      </c>
      <c r="DW579" s="904" t="s">
        <v>786</v>
      </c>
      <c r="DX579" s="1102" t="s">
        <v>787</v>
      </c>
      <c r="ED579" s="942" t="s">
        <v>446</v>
      </c>
      <c r="EE579" s="904" t="s">
        <v>788</v>
      </c>
      <c r="EF579" s="904" t="s">
        <v>789</v>
      </c>
      <c r="EG579" s="904" t="s">
        <v>790</v>
      </c>
      <c r="EH579" s="904" t="s">
        <v>791</v>
      </c>
      <c r="EI579" s="904" t="s">
        <v>792</v>
      </c>
      <c r="EJ579" s="904" t="s">
        <v>793</v>
      </c>
      <c r="EK579" s="904" t="s">
        <v>794</v>
      </c>
      <c r="EL579" s="1102" t="s">
        <v>795</v>
      </c>
      <c r="ER579" s="1265"/>
      <c r="ES579" s="942" t="s">
        <v>438</v>
      </c>
      <c r="ET579" s="694" t="s">
        <v>438</v>
      </c>
      <c r="EU579" s="694" t="s">
        <v>445</v>
      </c>
      <c r="EV579" s="694"/>
      <c r="EW579" s="1151"/>
      <c r="EX579" s="205" t="s">
        <v>428</v>
      </c>
      <c r="EY579" s="907" t="s">
        <v>486</v>
      </c>
      <c r="EZ579" s="907" t="s">
        <v>487</v>
      </c>
      <c r="FA579" s="907" t="s">
        <v>488</v>
      </c>
      <c r="FB579" s="907" t="s">
        <v>489</v>
      </c>
      <c r="FC579" s="907" t="s">
        <v>502</v>
      </c>
      <c r="FD579" s="907" t="s">
        <v>490</v>
      </c>
      <c r="FE579" s="907" t="s">
        <v>491</v>
      </c>
      <c r="FF579" s="907" t="s">
        <v>492</v>
      </c>
      <c r="FG579" s="907" t="s">
        <v>493</v>
      </c>
      <c r="FH579" s="907" t="s">
        <v>494</v>
      </c>
      <c r="FI579" s="907" t="s">
        <v>495</v>
      </c>
      <c r="FJ579" s="907" t="s">
        <v>496</v>
      </c>
      <c r="FK579" s="907" t="s">
        <v>497</v>
      </c>
      <c r="FL579" s="907" t="s">
        <v>498</v>
      </c>
      <c r="FM579" s="907" t="s">
        <v>499</v>
      </c>
      <c r="FN579" s="907" t="s">
        <v>500</v>
      </c>
      <c r="FO579" s="907" t="s">
        <v>501</v>
      </c>
      <c r="FP579" s="694" t="s">
        <v>995</v>
      </c>
      <c r="FQ579" s="694" t="s">
        <v>1008</v>
      </c>
      <c r="FR579" s="694" t="s">
        <v>502</v>
      </c>
      <c r="FS579" s="694" t="s">
        <v>489</v>
      </c>
      <c r="FT579" s="694" t="s">
        <v>490</v>
      </c>
      <c r="FU579" s="694" t="s">
        <v>490</v>
      </c>
      <c r="FV579" s="694" t="s">
        <v>995</v>
      </c>
      <c r="FW579" s="694" t="s">
        <v>997</v>
      </c>
      <c r="FX579" s="694" t="s">
        <v>999</v>
      </c>
      <c r="FY579" s="694" t="s">
        <v>1000</v>
      </c>
      <c r="FZ579" s="694" t="s">
        <v>1004</v>
      </c>
      <c r="GA579" s="694" t="s">
        <v>1005</v>
      </c>
      <c r="GB579" s="694" t="s">
        <v>499</v>
      </c>
      <c r="GC579" s="694" t="s">
        <v>1006</v>
      </c>
      <c r="GD579" s="694" t="s">
        <v>493</v>
      </c>
      <c r="GE579" s="694" t="s">
        <v>1007</v>
      </c>
      <c r="GF579" s="694" t="s">
        <v>496</v>
      </c>
      <c r="GG579" s="694" t="s">
        <v>1008</v>
      </c>
      <c r="GH579" s="694" t="s">
        <v>1009</v>
      </c>
      <c r="GI579" s="694" t="s">
        <v>985</v>
      </c>
      <c r="GJ579" s="694" t="s">
        <v>985</v>
      </c>
      <c r="GK579" s="694" t="s">
        <v>998</v>
      </c>
      <c r="GL579" s="694" t="s">
        <v>998</v>
      </c>
      <c r="GM579" s="291"/>
      <c r="HI579" s="694" t="s">
        <v>1003</v>
      </c>
    </row>
    <row r="580" spans="1:217" s="205" customFormat="1" ht="21" x14ac:dyDescent="0.35">
      <c r="A580" s="205" t="s">
        <v>429</v>
      </c>
      <c r="C580" s="942" t="s">
        <v>434</v>
      </c>
      <c r="D580" s="694" t="s">
        <v>432</v>
      </c>
      <c r="E580" s="694" t="s">
        <v>1227</v>
      </c>
      <c r="F580" s="694" t="s">
        <v>1134</v>
      </c>
      <c r="G580" s="694" t="s">
        <v>1134</v>
      </c>
      <c r="H580" s="694" t="s">
        <v>434</v>
      </c>
      <c r="I580" s="694" t="s">
        <v>434</v>
      </c>
      <c r="J580" s="694" t="s">
        <v>434</v>
      </c>
      <c r="K580" s="694" t="s">
        <v>434</v>
      </c>
      <c r="L580" s="694" t="s">
        <v>434</v>
      </c>
      <c r="M580" s="694" t="s">
        <v>432</v>
      </c>
      <c r="N580" s="694" t="s">
        <v>432</v>
      </c>
      <c r="O580" s="694" t="s">
        <v>432</v>
      </c>
      <c r="P580" s="694" t="s">
        <v>432</v>
      </c>
      <c r="Q580" s="694" t="s">
        <v>432</v>
      </c>
      <c r="R580" s="694" t="s">
        <v>432</v>
      </c>
      <c r="S580" s="694" t="s">
        <v>432</v>
      </c>
      <c r="T580" s="1078" t="s">
        <v>432</v>
      </c>
      <c r="U580" s="694"/>
      <c r="V580" s="694"/>
      <c r="W580" s="694"/>
      <c r="X580" s="694" t="s">
        <v>432</v>
      </c>
      <c r="Y580" s="694" t="s">
        <v>432</v>
      </c>
      <c r="Z580" s="694" t="s">
        <v>861</v>
      </c>
      <c r="AA580" s="694" t="s">
        <v>862</v>
      </c>
      <c r="AB580" s="694" t="s">
        <v>863</v>
      </c>
      <c r="AC580" s="694" t="s">
        <v>236</v>
      </c>
      <c r="AD580" s="694" t="s">
        <v>1085</v>
      </c>
      <c r="AE580" s="694" t="s">
        <v>864</v>
      </c>
      <c r="AF580" s="694" t="s">
        <v>865</v>
      </c>
      <c r="AG580" s="694" t="s">
        <v>1168</v>
      </c>
      <c r="AH580" s="694" t="s">
        <v>1169</v>
      </c>
      <c r="AI580" s="942" t="s">
        <v>436</v>
      </c>
      <c r="AJ580" s="694" t="s">
        <v>436</v>
      </c>
      <c r="AK580" s="694" t="s">
        <v>436</v>
      </c>
      <c r="AL580" s="694" t="s">
        <v>436</v>
      </c>
      <c r="AM580" s="694" t="s">
        <v>436</v>
      </c>
      <c r="AN580" s="1078" t="s">
        <v>436</v>
      </c>
      <c r="AO580" s="694" t="s">
        <v>861</v>
      </c>
      <c r="AP580" s="694" t="s">
        <v>1085</v>
      </c>
      <c r="AQ580" s="694" t="s">
        <v>236</v>
      </c>
      <c r="AR580" s="694" t="s">
        <v>1168</v>
      </c>
      <c r="AS580" s="694" t="s">
        <v>1169</v>
      </c>
      <c r="AT580" s="942" t="s">
        <v>432</v>
      </c>
      <c r="AU580" s="694" t="s">
        <v>434</v>
      </c>
      <c r="AV580" s="694" t="s">
        <v>434</v>
      </c>
      <c r="AW580" s="694" t="s">
        <v>432</v>
      </c>
      <c r="AX580" s="694" t="s">
        <v>434</v>
      </c>
      <c r="AY580" s="694" t="s">
        <v>434</v>
      </c>
      <c r="AZ580" s="694" t="s">
        <v>434</v>
      </c>
      <c r="BA580" s="694" t="s">
        <v>434</v>
      </c>
      <c r="BB580" s="1078" t="s">
        <v>434</v>
      </c>
      <c r="BC580" s="694" t="s">
        <v>861</v>
      </c>
      <c r="BD580" s="694" t="s">
        <v>1085</v>
      </c>
      <c r="BE580" s="694" t="s">
        <v>236</v>
      </c>
      <c r="BF580" s="694" t="s">
        <v>1168</v>
      </c>
      <c r="BG580" s="694" t="s">
        <v>1169</v>
      </c>
      <c r="BH580" s="942" t="s">
        <v>434</v>
      </c>
      <c r="BI580" s="694" t="s">
        <v>434</v>
      </c>
      <c r="BJ580" s="694" t="s">
        <v>434</v>
      </c>
      <c r="BK580" s="694" t="s">
        <v>434</v>
      </c>
      <c r="BL580" s="694" t="s">
        <v>434</v>
      </c>
      <c r="BM580" s="694" t="s">
        <v>432</v>
      </c>
      <c r="BN580" s="1233" t="s">
        <v>432</v>
      </c>
      <c r="BO580" s="205" t="s">
        <v>815</v>
      </c>
      <c r="BP580" s="205" t="s">
        <v>816</v>
      </c>
      <c r="BQ580" s="205" t="s">
        <v>817</v>
      </c>
      <c r="BR580" s="205" t="s">
        <v>818</v>
      </c>
      <c r="BS580" s="1154" t="s">
        <v>819</v>
      </c>
      <c r="BT580" s="694" t="s">
        <v>861</v>
      </c>
      <c r="BU580" s="694" t="s">
        <v>1085</v>
      </c>
      <c r="BV580" s="694" t="s">
        <v>236</v>
      </c>
      <c r="BW580" s="694" t="s">
        <v>1168</v>
      </c>
      <c r="BX580" s="694" t="s">
        <v>1169</v>
      </c>
      <c r="BY580" s="942"/>
      <c r="CC580" s="1100"/>
      <c r="CF580" s="694" t="s">
        <v>861</v>
      </c>
      <c r="CG580" s="694" t="s">
        <v>1085</v>
      </c>
      <c r="CH580" s="694" t="s">
        <v>236</v>
      </c>
      <c r="CI580" s="694" t="s">
        <v>1168</v>
      </c>
      <c r="CJ580" s="694" t="s">
        <v>1169</v>
      </c>
      <c r="CK580" s="942"/>
      <c r="CL580" s="694" t="s">
        <v>434</v>
      </c>
      <c r="CM580" s="694" t="s">
        <v>442</v>
      </c>
      <c r="CN580" s="694" t="s">
        <v>432</v>
      </c>
      <c r="CO580" s="1078" t="s">
        <v>432</v>
      </c>
      <c r="CP580" s="694" t="s">
        <v>861</v>
      </c>
      <c r="CQ580" s="694" t="s">
        <v>1085</v>
      </c>
      <c r="CR580" s="694" t="s">
        <v>236</v>
      </c>
      <c r="CS580" s="694" t="s">
        <v>1168</v>
      </c>
      <c r="CT580" s="694" t="s">
        <v>1169</v>
      </c>
      <c r="CU580" s="942" t="s">
        <v>440</v>
      </c>
      <c r="CV580" s="694" t="s">
        <v>440</v>
      </c>
      <c r="CW580" s="694" t="s">
        <v>440</v>
      </c>
      <c r="CX580" s="1078" t="s">
        <v>440</v>
      </c>
      <c r="CY580" s="694" t="s">
        <v>861</v>
      </c>
      <c r="CZ580" s="694" t="s">
        <v>236</v>
      </c>
      <c r="DA580" s="694" t="s">
        <v>1085</v>
      </c>
      <c r="DB580" s="694" t="s">
        <v>1168</v>
      </c>
      <c r="DC580" s="694" t="s">
        <v>1169</v>
      </c>
      <c r="DD580" s="942"/>
      <c r="DG580" s="205" t="s">
        <v>796</v>
      </c>
      <c r="DJ580" s="205" t="s">
        <v>797</v>
      </c>
      <c r="DK580" s="205" t="s">
        <v>798</v>
      </c>
      <c r="DL580" s="1100" t="s">
        <v>799</v>
      </c>
      <c r="DM580" s="694" t="s">
        <v>861</v>
      </c>
      <c r="DN580" s="694" t="s">
        <v>1085</v>
      </c>
      <c r="DO580" s="694" t="s">
        <v>236</v>
      </c>
      <c r="DP580" s="694" t="s">
        <v>1168</v>
      </c>
      <c r="DQ580" s="694" t="s">
        <v>1169</v>
      </c>
      <c r="DR580" s="291" t="s">
        <v>800</v>
      </c>
      <c r="DS580" s="205" t="s">
        <v>801</v>
      </c>
      <c r="DT580" s="205" t="s">
        <v>802</v>
      </c>
      <c r="DU580" s="205" t="s">
        <v>803</v>
      </c>
      <c r="DV580" s="205" t="s">
        <v>804</v>
      </c>
      <c r="DW580" s="205" t="s">
        <v>805</v>
      </c>
      <c r="DX580" s="1100" t="s">
        <v>806</v>
      </c>
      <c r="DY580" s="694" t="s">
        <v>861</v>
      </c>
      <c r="DZ580" s="694" t="s">
        <v>1085</v>
      </c>
      <c r="EA580" s="694" t="s">
        <v>236</v>
      </c>
      <c r="EB580" s="694" t="s">
        <v>1168</v>
      </c>
      <c r="EC580" s="694" t="s">
        <v>1169</v>
      </c>
      <c r="ED580" s="942" t="s">
        <v>434</v>
      </c>
      <c r="EE580" s="205" t="s">
        <v>807</v>
      </c>
      <c r="EF580" s="205" t="s">
        <v>808</v>
      </c>
      <c r="EG580" s="205" t="s">
        <v>809</v>
      </c>
      <c r="EH580" s="205" t="s">
        <v>810</v>
      </c>
      <c r="EI580" s="205" t="s">
        <v>811</v>
      </c>
      <c r="EJ580" s="205" t="s">
        <v>812</v>
      </c>
      <c r="EK580" s="205" t="s">
        <v>813</v>
      </c>
      <c r="EL580" s="1100" t="s">
        <v>814</v>
      </c>
      <c r="EM580" s="694" t="s">
        <v>861</v>
      </c>
      <c r="EN580" s="694" t="s">
        <v>236</v>
      </c>
      <c r="EO580" s="694" t="s">
        <v>1085</v>
      </c>
      <c r="EP580" s="694" t="s">
        <v>1168</v>
      </c>
      <c r="EQ580" s="694" t="s">
        <v>1169</v>
      </c>
      <c r="ER580" s="1265"/>
      <c r="ES580" s="942" t="s">
        <v>439</v>
      </c>
      <c r="ET580" s="694" t="s">
        <v>439</v>
      </c>
      <c r="EU580" s="694" t="s">
        <v>439</v>
      </c>
      <c r="EV580" s="694"/>
      <c r="EW580" s="1151"/>
      <c r="EX580" s="205" t="s">
        <v>429</v>
      </c>
      <c r="FP580" s="694"/>
      <c r="FQ580" s="1359"/>
      <c r="FR580" s="1475"/>
      <c r="FS580" s="1475"/>
      <c r="FT580" s="1475"/>
      <c r="FU580" s="1475"/>
      <c r="FV580" s="1475"/>
      <c r="FW580" s="1475"/>
      <c r="FX580" s="1475"/>
      <c r="FY580" s="1475"/>
      <c r="FZ580" s="1475"/>
      <c r="GA580" s="1475"/>
      <c r="GB580" s="1475"/>
      <c r="GC580" s="1475"/>
      <c r="GD580" s="1475"/>
      <c r="GE580" s="1475"/>
      <c r="GF580" s="1475"/>
      <c r="GG580" s="1475"/>
      <c r="GH580" s="1475"/>
      <c r="GI580" s="1475"/>
      <c r="GJ580" s="1475"/>
      <c r="GK580" s="1475"/>
      <c r="GL580" s="1475"/>
      <c r="GM580" s="291"/>
      <c r="HI580" s="1475"/>
    </row>
    <row r="581" spans="1:217" s="205" customFormat="1" ht="21" x14ac:dyDescent="0.35">
      <c r="A581" s="205" t="s">
        <v>1092</v>
      </c>
      <c r="C581" s="942" t="s">
        <v>143</v>
      </c>
      <c r="D581" s="694" t="s">
        <v>144</v>
      </c>
      <c r="E581" s="942" t="s">
        <v>145</v>
      </c>
      <c r="F581" s="694" t="s">
        <v>146</v>
      </c>
      <c r="G581" s="942" t="s">
        <v>1093</v>
      </c>
      <c r="H581" s="694" t="s">
        <v>147</v>
      </c>
      <c r="I581" s="942" t="s">
        <v>1094</v>
      </c>
      <c r="J581" s="694" t="s">
        <v>1095</v>
      </c>
      <c r="K581" s="942" t="s">
        <v>1096</v>
      </c>
      <c r="L581" s="694" t="s">
        <v>1097</v>
      </c>
      <c r="M581" s="942" t="s">
        <v>1074</v>
      </c>
      <c r="N581" s="694" t="s">
        <v>1075</v>
      </c>
      <c r="O581" s="942" t="s">
        <v>889</v>
      </c>
      <c r="P581" s="694" t="s">
        <v>1076</v>
      </c>
      <c r="Q581" s="942" t="s">
        <v>890</v>
      </c>
      <c r="R581" s="694" t="s">
        <v>878</v>
      </c>
      <c r="S581" s="942" t="s">
        <v>879</v>
      </c>
      <c r="T581" s="694" t="s">
        <v>1098</v>
      </c>
      <c r="U581" s="942" t="s">
        <v>1099</v>
      </c>
      <c r="V581" s="694" t="s">
        <v>1100</v>
      </c>
      <c r="W581" s="942" t="s">
        <v>880</v>
      </c>
      <c r="X581" s="942" t="s">
        <v>888</v>
      </c>
      <c r="Y581" s="694" t="s">
        <v>1101</v>
      </c>
      <c r="Z581" s="694"/>
      <c r="AA581" s="694"/>
      <c r="AB581" s="694"/>
      <c r="AC581" s="694"/>
      <c r="AD581" s="694"/>
      <c r="AE581" s="694"/>
      <c r="AF581" s="694"/>
      <c r="AG581" s="694"/>
      <c r="AH581" s="694"/>
      <c r="AI581" s="942" t="s">
        <v>1102</v>
      </c>
      <c r="AJ581" s="694" t="s">
        <v>1103</v>
      </c>
      <c r="AK581" s="942" t="s">
        <v>1104</v>
      </c>
      <c r="AL581" s="694" t="s">
        <v>1105</v>
      </c>
      <c r="AM581" s="942" t="s">
        <v>1106</v>
      </c>
      <c r="AN581" s="694" t="s">
        <v>1107</v>
      </c>
      <c r="AO581" s="694"/>
      <c r="AP581" s="694"/>
      <c r="AQ581" s="694"/>
      <c r="AR581" s="694"/>
      <c r="AS581" s="694"/>
      <c r="AT581" s="942" t="s">
        <v>1108</v>
      </c>
      <c r="AU581" s="694" t="s">
        <v>1109</v>
      </c>
      <c r="AV581" s="942" t="s">
        <v>1110</v>
      </c>
      <c r="AW581" s="694" t="s">
        <v>1111</v>
      </c>
      <c r="AX581" s="942" t="s">
        <v>1112</v>
      </c>
      <c r="AY581" s="694" t="s">
        <v>1113</v>
      </c>
      <c r="AZ581" s="942" t="s">
        <v>1114</v>
      </c>
      <c r="BA581" s="694" t="s">
        <v>1115</v>
      </c>
      <c r="BB581" s="942" t="s">
        <v>1116</v>
      </c>
      <c r="BC581" s="694"/>
      <c r="BD581" s="694"/>
      <c r="BE581" s="694"/>
      <c r="BF581" s="694"/>
      <c r="BG581" s="694"/>
      <c r="BH581" s="942" t="s">
        <v>854</v>
      </c>
      <c r="BI581" s="694" t="s">
        <v>855</v>
      </c>
      <c r="BJ581" s="942" t="s">
        <v>856</v>
      </c>
      <c r="BK581" s="694" t="s">
        <v>857</v>
      </c>
      <c r="BL581" s="942" t="s">
        <v>858</v>
      </c>
      <c r="BM581" s="694" t="s">
        <v>1117</v>
      </c>
      <c r="BN581" s="942" t="s">
        <v>1118</v>
      </c>
      <c r="BO581" s="942" t="s">
        <v>1119</v>
      </c>
      <c r="BP581" s="694" t="s">
        <v>1120</v>
      </c>
      <c r="BQ581" s="942" t="s">
        <v>1121</v>
      </c>
      <c r="BR581" s="694" t="s">
        <v>1122</v>
      </c>
      <c r="BS581" s="942" t="s">
        <v>1123</v>
      </c>
      <c r="BT581" s="694"/>
      <c r="BU581" s="694"/>
      <c r="BV581" s="694"/>
      <c r="BW581" s="694"/>
      <c r="BX581" s="694"/>
      <c r="BY581" s="942" t="s">
        <v>831</v>
      </c>
      <c r="BZ581" s="694" t="s">
        <v>832</v>
      </c>
      <c r="CA581" s="942" t="s">
        <v>833</v>
      </c>
      <c r="CB581" s="694" t="s">
        <v>834</v>
      </c>
      <c r="CC581" s="942" t="s">
        <v>835</v>
      </c>
      <c r="CD581" s="694" t="s">
        <v>836</v>
      </c>
      <c r="CE581" s="942" t="s">
        <v>837</v>
      </c>
      <c r="CF581" s="694"/>
      <c r="CG581" s="694"/>
      <c r="CH581" s="694"/>
      <c r="CI581" s="694"/>
      <c r="CJ581" s="694"/>
      <c r="CK581" s="942" t="s">
        <v>1124</v>
      </c>
      <c r="CL581" s="694" t="s">
        <v>1125</v>
      </c>
      <c r="CM581" s="942" t="s">
        <v>920</v>
      </c>
      <c r="CN581" s="694" t="s">
        <v>1126</v>
      </c>
      <c r="CO581" s="942" t="s">
        <v>1127</v>
      </c>
      <c r="CP581" s="694"/>
      <c r="CQ581" s="694"/>
      <c r="CR581" s="694"/>
      <c r="CS581" s="694"/>
      <c r="CT581" s="694"/>
      <c r="CU581" s="942" t="s">
        <v>1129</v>
      </c>
      <c r="CV581" s="694" t="s">
        <v>1130</v>
      </c>
      <c r="CW581" s="942" t="s">
        <v>1131</v>
      </c>
      <c r="CX581" s="694" t="s">
        <v>1132</v>
      </c>
      <c r="CY581" s="694"/>
      <c r="CZ581" s="694"/>
      <c r="DD581" s="942"/>
      <c r="DE581" s="205" t="s">
        <v>831</v>
      </c>
      <c r="DF581" s="205" t="s">
        <v>832</v>
      </c>
      <c r="DG581" s="205" t="s">
        <v>833</v>
      </c>
      <c r="DH581" s="205" t="s">
        <v>834</v>
      </c>
      <c r="DI581" s="205" t="s">
        <v>835</v>
      </c>
      <c r="DJ581" s="205" t="s">
        <v>836</v>
      </c>
      <c r="DK581" s="205" t="s">
        <v>837</v>
      </c>
      <c r="DL581" s="205" t="s">
        <v>838</v>
      </c>
      <c r="DM581" s="694"/>
      <c r="DN581" s="694"/>
      <c r="DO581" s="694"/>
      <c r="DP581" s="694"/>
      <c r="DQ581" s="694"/>
      <c r="DR581" s="291" t="s">
        <v>839</v>
      </c>
      <c r="DS581" s="291" t="s">
        <v>840</v>
      </c>
      <c r="DT581" s="291" t="s">
        <v>841</v>
      </c>
      <c r="DU581" s="291" t="s">
        <v>842</v>
      </c>
      <c r="DV581" s="291" t="s">
        <v>843</v>
      </c>
      <c r="DW581" s="291" t="s">
        <v>844</v>
      </c>
      <c r="DX581" s="291" t="s">
        <v>845</v>
      </c>
      <c r="DY581" s="694"/>
      <c r="DZ581" s="694"/>
      <c r="EA581" s="694"/>
      <c r="EB581" s="694"/>
      <c r="EC581" s="694"/>
      <c r="ED581" s="942" t="s">
        <v>846</v>
      </c>
      <c r="EE581" s="205" t="s">
        <v>847</v>
      </c>
      <c r="EF581" s="942" t="s">
        <v>848</v>
      </c>
      <c r="EG581" s="205" t="s">
        <v>849</v>
      </c>
      <c r="EH581" s="942" t="s">
        <v>850</v>
      </c>
      <c r="EI581" s="205" t="s">
        <v>851</v>
      </c>
      <c r="EJ581" s="942" t="s">
        <v>852</v>
      </c>
      <c r="EK581" s="205" t="s">
        <v>853</v>
      </c>
      <c r="EL581" s="942" t="s">
        <v>1128</v>
      </c>
      <c r="EM581" s="694"/>
      <c r="EN581" s="694"/>
      <c r="EO581" s="694"/>
      <c r="EP581" s="694"/>
      <c r="EQ581" s="694"/>
      <c r="ER581" s="1265"/>
      <c r="ES581" s="942"/>
      <c r="ET581" s="694"/>
      <c r="EU581" s="694"/>
      <c r="EV581" s="694"/>
      <c r="EW581" s="1151"/>
      <c r="EY581" s="1475" t="s">
        <v>1190</v>
      </c>
      <c r="EZ581" s="1475" t="s">
        <v>1191</v>
      </c>
      <c r="FA581" s="694" t="s">
        <v>1192</v>
      </c>
      <c r="FB581" s="1475" t="s">
        <v>1193</v>
      </c>
      <c r="FC581" s="1475" t="s">
        <v>1194</v>
      </c>
      <c r="FD581" s="694" t="s">
        <v>1195</v>
      </c>
      <c r="FE581" s="694" t="s">
        <v>1196</v>
      </c>
      <c r="FF581" s="694" t="s">
        <v>1197</v>
      </c>
      <c r="FG581" s="694" t="s">
        <v>1198</v>
      </c>
      <c r="FH581" s="1475" t="s">
        <v>1199</v>
      </c>
      <c r="FI581" s="1475" t="s">
        <v>1200</v>
      </c>
      <c r="FJ581" s="1475" t="s">
        <v>1201</v>
      </c>
      <c r="FK581" s="694" t="s">
        <v>1202</v>
      </c>
      <c r="FL581" s="694" t="s">
        <v>1203</v>
      </c>
      <c r="FM581" s="694" t="s">
        <v>1204</v>
      </c>
      <c r="FN581" s="694" t="s">
        <v>1205</v>
      </c>
      <c r="FO581" s="694" t="s">
        <v>1206</v>
      </c>
      <c r="FP581" s="1475" t="s">
        <v>1207</v>
      </c>
      <c r="FQ581" s="1476" t="s">
        <v>1208</v>
      </c>
      <c r="FR581" s="1433" t="s">
        <v>1240</v>
      </c>
      <c r="FS581" s="1433" t="s">
        <v>1241</v>
      </c>
      <c r="FT581" s="1433" t="s">
        <v>1242</v>
      </c>
      <c r="FU581" s="1433" t="s">
        <v>1243</v>
      </c>
      <c r="FV581" s="1433" t="s">
        <v>1207</v>
      </c>
      <c r="FX581" s="1433" t="s">
        <v>1244</v>
      </c>
      <c r="FY581" s="1433" t="s">
        <v>1245</v>
      </c>
      <c r="FZ581" s="1433" t="s">
        <v>1246</v>
      </c>
      <c r="GA581" s="1433" t="s">
        <v>1247</v>
      </c>
      <c r="GB581" s="1433" t="s">
        <v>1248</v>
      </c>
      <c r="GC581" s="1433" t="s">
        <v>1249</v>
      </c>
      <c r="GD581" s="1433" t="s">
        <v>1250</v>
      </c>
      <c r="GE581" s="1433" t="s">
        <v>1251</v>
      </c>
      <c r="GF581" s="1433" t="s">
        <v>1252</v>
      </c>
      <c r="GG581" s="1433" t="s">
        <v>1208</v>
      </c>
      <c r="GH581" s="1433" t="s">
        <v>1253</v>
      </c>
      <c r="GI581" s="1433" t="s">
        <v>1254</v>
      </c>
      <c r="GJ581" s="1433" t="s">
        <v>1255</v>
      </c>
      <c r="GK581" s="1433" t="s">
        <v>1256</v>
      </c>
      <c r="GL581" s="1433" t="s">
        <v>1257</v>
      </c>
      <c r="GM581" s="291"/>
      <c r="HI581" s="1433" t="s">
        <v>1255</v>
      </c>
    </row>
    <row r="582" spans="1:217" ht="21" x14ac:dyDescent="0.35">
      <c r="T582" s="1077"/>
      <c r="U582" s="665"/>
      <c r="V582" s="665"/>
      <c r="W582" s="665"/>
      <c r="X582" s="665"/>
      <c r="Y582" s="665"/>
      <c r="EY582" s="1408"/>
      <c r="EZ582" s="1408"/>
      <c r="FA582" s="1408"/>
      <c r="FB582" s="1408"/>
      <c r="FC582" s="1408"/>
      <c r="FD582" s="1408"/>
      <c r="FE582" s="1408"/>
      <c r="FF582" s="1408"/>
      <c r="FG582" s="1408"/>
      <c r="FH582" s="1408"/>
      <c r="FI582" s="1408"/>
      <c r="FJ582" s="1408"/>
      <c r="FK582" s="1408"/>
      <c r="FL582" s="1408"/>
      <c r="FM582" s="1408"/>
      <c r="FN582" s="1408"/>
      <c r="FO582" s="1432"/>
      <c r="FP582" s="1433"/>
      <c r="FQ582" s="1434"/>
      <c r="FR582" s="715"/>
      <c r="FS582" s="715"/>
      <c r="FT582" s="715"/>
      <c r="FU582" s="715"/>
      <c r="FV582" s="715"/>
      <c r="FW582" s="715"/>
      <c r="FX582" s="715"/>
      <c r="FY582" s="715"/>
      <c r="FZ582" s="715"/>
      <c r="GA582" s="715"/>
      <c r="GB582" s="715"/>
      <c r="GC582" s="715"/>
      <c r="GD582" s="715"/>
      <c r="GE582" s="715"/>
      <c r="GF582" s="715"/>
      <c r="GG582" s="715"/>
      <c r="GH582" s="715"/>
      <c r="GI582" s="715"/>
      <c r="GJ582" s="715"/>
      <c r="GK582" s="715"/>
      <c r="GL582" s="715"/>
      <c r="HI582" s="715"/>
    </row>
    <row r="583" spans="1:217" ht="21" x14ac:dyDescent="0.35">
      <c r="A583" s="648" t="s">
        <v>423</v>
      </c>
      <c r="C583" s="745"/>
      <c r="D583" s="715"/>
      <c r="E583" s="715"/>
      <c r="F583" s="715"/>
      <c r="G583" s="715"/>
      <c r="H583" s="715"/>
      <c r="I583" s="715"/>
      <c r="J583" s="715"/>
      <c r="K583" s="715"/>
      <c r="L583" s="715"/>
      <c r="M583" s="715"/>
      <c r="N583" s="715"/>
      <c r="O583" s="715"/>
      <c r="P583" s="715"/>
      <c r="Q583" s="715"/>
      <c r="R583" s="715"/>
      <c r="S583" s="715"/>
      <c r="T583" s="1075"/>
      <c r="U583" s="715"/>
      <c r="V583" s="715"/>
      <c r="W583" s="715"/>
      <c r="X583" s="715"/>
      <c r="Y583" s="715"/>
      <c r="AF583" s="715"/>
      <c r="AG583" s="715"/>
      <c r="AH583" s="715"/>
      <c r="AI583" s="745"/>
      <c r="AJ583" s="715"/>
      <c r="AK583" s="715"/>
      <c r="AL583" s="715"/>
      <c r="AM583" s="715"/>
      <c r="AN583" s="1075"/>
      <c r="AO583" s="715"/>
      <c r="AP583" s="715"/>
      <c r="AQ583" s="715"/>
      <c r="AR583" s="715"/>
      <c r="AS583" s="715"/>
      <c r="AT583" s="745"/>
      <c r="AU583" s="715"/>
      <c r="AV583" s="715"/>
      <c r="AW583" s="715"/>
      <c r="AX583" s="715"/>
      <c r="AY583" s="715"/>
      <c r="AZ583" s="715"/>
      <c r="BA583" s="715"/>
      <c r="BB583" s="1075"/>
      <c r="BC583" s="715"/>
      <c r="BD583" s="715"/>
      <c r="BE583" s="715"/>
      <c r="BF583" s="715"/>
      <c r="BG583" s="715"/>
      <c r="BH583" s="745"/>
      <c r="BI583" s="715"/>
      <c r="BJ583" s="715"/>
      <c r="BK583" s="715"/>
      <c r="BL583" s="715"/>
      <c r="BM583" s="715"/>
      <c r="BN583" s="1187"/>
      <c r="BO583" s="888"/>
      <c r="BP583" s="888"/>
      <c r="BQ583" s="888"/>
      <c r="BR583" s="888"/>
      <c r="BS583" s="1184"/>
      <c r="BT583" s="888"/>
      <c r="BU583" s="888"/>
      <c r="BV583" s="888"/>
      <c r="BW583" s="888"/>
      <c r="BX583" s="888"/>
      <c r="BY583" s="745"/>
      <c r="BZ583" s="715"/>
      <c r="CA583" s="715"/>
      <c r="CB583" s="715"/>
      <c r="CC583" s="1075"/>
      <c r="CD583" s="715"/>
      <c r="CE583" s="715"/>
      <c r="CF583" s="715"/>
      <c r="CG583" s="715"/>
      <c r="CH583" s="715"/>
      <c r="CI583" s="715"/>
      <c r="CJ583" s="715"/>
      <c r="CK583" s="745"/>
      <c r="CL583" s="715"/>
      <c r="CM583" s="715"/>
      <c r="CN583" s="715"/>
      <c r="CO583" s="1075"/>
      <c r="CP583" s="715"/>
      <c r="CQ583" s="715"/>
      <c r="CR583" s="715"/>
      <c r="CS583" s="715"/>
      <c r="CT583" s="715"/>
      <c r="CU583" s="745"/>
      <c r="CV583" s="715"/>
      <c r="CW583" s="715"/>
      <c r="CX583" s="1075"/>
      <c r="DD583" s="989"/>
      <c r="DE583" s="888"/>
      <c r="DF583" s="888"/>
      <c r="DG583" s="888"/>
      <c r="DH583" s="888"/>
      <c r="DI583" s="888"/>
      <c r="DJ583" s="888"/>
      <c r="DK583" s="888"/>
      <c r="DL583" s="1082"/>
      <c r="DM583" s="888"/>
      <c r="DN583" s="888"/>
      <c r="DO583" s="888"/>
      <c r="DP583" s="888"/>
      <c r="DQ583" s="888"/>
      <c r="DR583" s="945"/>
      <c r="DS583" s="888"/>
      <c r="DT583" s="888"/>
      <c r="DU583" s="888"/>
      <c r="DV583" s="888"/>
      <c r="DW583" s="888"/>
      <c r="DX583" s="1082"/>
      <c r="DY583" s="888"/>
      <c r="DZ583" s="888"/>
      <c r="EA583" s="888"/>
      <c r="EB583" s="888"/>
      <c r="EC583" s="888"/>
      <c r="ED583" s="745"/>
      <c r="EE583" s="888"/>
      <c r="EF583" s="888"/>
      <c r="EG583" s="888"/>
      <c r="EH583" s="888"/>
      <c r="EI583" s="888"/>
      <c r="EJ583" s="888"/>
      <c r="EK583" s="888"/>
      <c r="EL583" s="1082"/>
      <c r="EM583" s="888"/>
      <c r="EN583" s="888"/>
      <c r="ES583" s="745"/>
      <c r="ET583" s="715"/>
      <c r="EU583" s="715"/>
      <c r="EV583" s="715"/>
      <c r="EX583" s="648" t="s">
        <v>423</v>
      </c>
      <c r="EY583" s="682"/>
      <c r="EZ583" s="682"/>
      <c r="FA583" s="682"/>
      <c r="FB583" s="682"/>
      <c r="FC583" s="682">
        <f t="shared" ref="FC583:FO583" si="1697">IF(FC472="","",FC472/FC$560)</f>
        <v>0</v>
      </c>
      <c r="FD583" s="682">
        <f t="shared" si="1697"/>
        <v>0</v>
      </c>
      <c r="FE583" s="682">
        <f t="shared" si="1697"/>
        <v>0</v>
      </c>
      <c r="FF583" s="682">
        <f t="shared" si="1697"/>
        <v>0</v>
      </c>
      <c r="FG583" s="682">
        <f t="shared" si="1697"/>
        <v>0</v>
      </c>
      <c r="FH583" s="682">
        <f t="shared" si="1697"/>
        <v>0</v>
      </c>
      <c r="FI583" s="682">
        <f t="shared" si="1697"/>
        <v>0</v>
      </c>
      <c r="FJ583" s="682">
        <f t="shared" si="1697"/>
        <v>0</v>
      </c>
      <c r="FK583" s="682">
        <f t="shared" si="1697"/>
        <v>0</v>
      </c>
      <c r="FL583" s="682">
        <f t="shared" si="1697"/>
        <v>0</v>
      </c>
      <c r="FM583" s="682">
        <f t="shared" si="1697"/>
        <v>0</v>
      </c>
      <c r="FN583" s="682">
        <f t="shared" si="1697"/>
        <v>0</v>
      </c>
      <c r="FO583" s="715">
        <f t="shared" si="1697"/>
        <v>0</v>
      </c>
      <c r="FP583" s="715">
        <f t="shared" ref="FP583:GL583" si="1698">IF(FP472="","",FP472/FP$560)</f>
        <v>0</v>
      </c>
      <c r="FQ583" s="1393">
        <f t="shared" si="1698"/>
        <v>0</v>
      </c>
      <c r="FR583" s="694">
        <f t="shared" si="1698"/>
        <v>0</v>
      </c>
      <c r="FS583" s="694">
        <f t="shared" si="1698"/>
        <v>0</v>
      </c>
      <c r="FT583" s="694">
        <f t="shared" si="1698"/>
        <v>0</v>
      </c>
      <c r="FU583" s="694">
        <f t="shared" si="1698"/>
        <v>0</v>
      </c>
      <c r="FV583" s="694">
        <f t="shared" si="1698"/>
        <v>0</v>
      </c>
      <c r="FW583" s="694">
        <f t="shared" si="1698"/>
        <v>0</v>
      </c>
      <c r="FX583" s="694">
        <f t="shared" si="1698"/>
        <v>0</v>
      </c>
      <c r="FY583" s="694">
        <f t="shared" si="1698"/>
        <v>0</v>
      </c>
      <c r="FZ583" s="694">
        <f t="shared" si="1698"/>
        <v>0</v>
      </c>
      <c r="GA583" s="694">
        <f t="shared" si="1698"/>
        <v>0</v>
      </c>
      <c r="GB583" s="694">
        <f t="shared" si="1698"/>
        <v>0</v>
      </c>
      <c r="GC583" s="694">
        <f t="shared" si="1698"/>
        <v>0</v>
      </c>
      <c r="GD583" s="694">
        <f t="shared" si="1698"/>
        <v>0</v>
      </c>
      <c r="GE583" s="694">
        <f t="shared" si="1698"/>
        <v>0</v>
      </c>
      <c r="GF583" s="694">
        <f t="shared" si="1698"/>
        <v>0</v>
      </c>
      <c r="GG583" s="694">
        <f t="shared" si="1698"/>
        <v>0</v>
      </c>
      <c r="GH583" s="694">
        <f t="shared" si="1698"/>
        <v>0</v>
      </c>
      <c r="GI583" s="694">
        <f t="shared" si="1698"/>
        <v>0</v>
      </c>
      <c r="GJ583" s="694">
        <f t="shared" si="1698"/>
        <v>0</v>
      </c>
      <c r="GK583" s="694">
        <f t="shared" si="1698"/>
        <v>0</v>
      </c>
      <c r="GL583" s="694">
        <f t="shared" si="1698"/>
        <v>0</v>
      </c>
      <c r="HI583" s="694">
        <f>IF(HI472="","",HI472/HI$560)</f>
        <v>0</v>
      </c>
    </row>
    <row r="584" spans="1:217" s="382" customFormat="1" ht="21" x14ac:dyDescent="0.35">
      <c r="A584" s="881"/>
      <c r="C584" s="371" t="s">
        <v>5</v>
      </c>
      <c r="D584" s="369" t="s">
        <v>6</v>
      </c>
      <c r="E584" s="369" t="s">
        <v>250</v>
      </c>
      <c r="F584" s="369" t="s">
        <v>252</v>
      </c>
      <c r="G584" s="369" t="s">
        <v>253</v>
      </c>
      <c r="H584" s="369" t="s">
        <v>261</v>
      </c>
      <c r="I584" s="369" t="s">
        <v>262</v>
      </c>
      <c r="J584" s="369" t="s">
        <v>263</v>
      </c>
      <c r="K584" s="369" t="s">
        <v>264</v>
      </c>
      <c r="L584" s="369" t="s">
        <v>265</v>
      </c>
      <c r="M584" s="369" t="s">
        <v>251</v>
      </c>
      <c r="N584" s="369" t="s">
        <v>254</v>
      </c>
      <c r="O584" s="369" t="s">
        <v>255</v>
      </c>
      <c r="P584" s="369" t="s">
        <v>256</v>
      </c>
      <c r="Q584" s="369" t="s">
        <v>257</v>
      </c>
      <c r="R584" s="369" t="s">
        <v>258</v>
      </c>
      <c r="S584" s="369" t="s">
        <v>259</v>
      </c>
      <c r="T584" s="1243" t="s">
        <v>260</v>
      </c>
      <c r="U584" s="369"/>
      <c r="V584" s="369"/>
      <c r="W584" s="369"/>
      <c r="X584" s="369"/>
      <c r="Y584" s="369"/>
      <c r="Z584" s="32" t="s">
        <v>1172</v>
      </c>
      <c r="AA584" s="32" t="s">
        <v>862</v>
      </c>
      <c r="AB584" s="32" t="s">
        <v>863</v>
      </c>
      <c r="AC584" s="32" t="s">
        <v>1089</v>
      </c>
      <c r="AD584" s="32"/>
      <c r="AE584" s="32"/>
      <c r="AF584" s="369"/>
      <c r="AG584" s="369"/>
      <c r="AH584" s="369"/>
      <c r="AI584" s="371" t="s">
        <v>284</v>
      </c>
      <c r="AJ584" s="369" t="s">
        <v>285</v>
      </c>
      <c r="AK584" s="369" t="s">
        <v>286</v>
      </c>
      <c r="AL584" s="369" t="s">
        <v>287</v>
      </c>
      <c r="AM584" s="369" t="s">
        <v>288</v>
      </c>
      <c r="AN584" s="1243" t="s">
        <v>289</v>
      </c>
      <c r="AO584" s="369" t="s">
        <v>1215</v>
      </c>
      <c r="AP584" s="369"/>
      <c r="AQ584" s="369" t="s">
        <v>1077</v>
      </c>
      <c r="AR584" s="369"/>
      <c r="AS584" s="369"/>
      <c r="AT584" s="371" t="s">
        <v>316</v>
      </c>
      <c r="AU584" s="369" t="s">
        <v>323</v>
      </c>
      <c r="AV584" s="369" t="s">
        <v>270</v>
      </c>
      <c r="AW584" s="369" t="s">
        <v>271</v>
      </c>
      <c r="AX584" s="369" t="s">
        <v>272</v>
      </c>
      <c r="AY584" s="369" t="s">
        <v>273</v>
      </c>
      <c r="AZ584" s="369" t="s">
        <v>274</v>
      </c>
      <c r="BA584" s="369" t="s">
        <v>275</v>
      </c>
      <c r="BB584" s="1243" t="s">
        <v>276</v>
      </c>
      <c r="BC584" s="369" t="s">
        <v>1216</v>
      </c>
      <c r="BD584" s="369"/>
      <c r="BE584" s="369" t="s">
        <v>1078</v>
      </c>
      <c r="BF584" s="369"/>
      <c r="BG584" s="369"/>
      <c r="BH584" s="371" t="s">
        <v>277</v>
      </c>
      <c r="BI584" s="369" t="s">
        <v>279</v>
      </c>
      <c r="BJ584" s="369" t="s">
        <v>281</v>
      </c>
      <c r="BK584" s="369" t="s">
        <v>282</v>
      </c>
      <c r="BL584" s="369" t="s">
        <v>283</v>
      </c>
      <c r="BM584" s="369" t="s">
        <v>278</v>
      </c>
      <c r="BN584" s="1244" t="s">
        <v>280</v>
      </c>
      <c r="BO584" s="898" t="s">
        <v>854</v>
      </c>
      <c r="BP584" s="898" t="s">
        <v>855</v>
      </c>
      <c r="BQ584" s="898" t="s">
        <v>856</v>
      </c>
      <c r="BR584" s="898" t="s">
        <v>857</v>
      </c>
      <c r="BS584" s="1186" t="s">
        <v>858</v>
      </c>
      <c r="BT584" s="898" t="s">
        <v>1217</v>
      </c>
      <c r="BU584" s="898"/>
      <c r="BV584" s="898" t="s">
        <v>1079</v>
      </c>
      <c r="BW584" s="898"/>
      <c r="BX584" s="898"/>
      <c r="BY584" s="371" t="s">
        <v>312</v>
      </c>
      <c r="BZ584" s="369" t="s">
        <v>313</v>
      </c>
      <c r="CA584" s="369" t="s">
        <v>7</v>
      </c>
      <c r="CB584" s="369" t="s">
        <v>314</v>
      </c>
      <c r="CC584" s="1243" t="s">
        <v>315</v>
      </c>
      <c r="CD584" s="369"/>
      <c r="CE584" s="369"/>
      <c r="CF584" s="369" t="s">
        <v>1171</v>
      </c>
      <c r="CG584" s="369"/>
      <c r="CH584" s="369" t="s">
        <v>1086</v>
      </c>
      <c r="CI584" s="369"/>
      <c r="CJ584" s="369"/>
      <c r="CK584" s="371" t="s">
        <v>318</v>
      </c>
      <c r="CL584" s="369" t="s">
        <v>328</v>
      </c>
      <c r="CM584" s="369" t="s">
        <v>324</v>
      </c>
      <c r="CN584" s="369" t="s">
        <v>329</v>
      </c>
      <c r="CO584" s="1243" t="s">
        <v>330</v>
      </c>
      <c r="CP584" s="369" t="s">
        <v>1218</v>
      </c>
      <c r="CQ584" s="369"/>
      <c r="CR584" s="369" t="s">
        <v>1080</v>
      </c>
      <c r="CS584" s="369"/>
      <c r="CT584" s="369"/>
      <c r="CU584" s="371" t="s">
        <v>317</v>
      </c>
      <c r="CV584" s="369" t="s">
        <v>319</v>
      </c>
      <c r="CW584" s="369" t="s">
        <v>326</v>
      </c>
      <c r="CX584" s="1243" t="s">
        <v>327</v>
      </c>
      <c r="CY584" s="32" t="s">
        <v>1219</v>
      </c>
      <c r="CZ584" s="32" t="s">
        <v>1081</v>
      </c>
      <c r="DD584" s="373"/>
      <c r="DE584" s="898" t="s">
        <v>831</v>
      </c>
      <c r="DF584" s="898" t="s">
        <v>832</v>
      </c>
      <c r="DG584" s="898" t="s">
        <v>833</v>
      </c>
      <c r="DH584" s="898" t="s">
        <v>834</v>
      </c>
      <c r="DI584" s="898" t="s">
        <v>835</v>
      </c>
      <c r="DJ584" s="898" t="s">
        <v>836</v>
      </c>
      <c r="DK584" s="898" t="s">
        <v>837</v>
      </c>
      <c r="DL584" s="1130" t="s">
        <v>838</v>
      </c>
      <c r="DM584" s="898" t="s">
        <v>1220</v>
      </c>
      <c r="DN584" s="898"/>
      <c r="DO584" s="898" t="s">
        <v>1082</v>
      </c>
      <c r="DP584" s="898"/>
      <c r="DQ584" s="898"/>
      <c r="DR584" s="990" t="s">
        <v>839</v>
      </c>
      <c r="DS584" s="898" t="s">
        <v>840</v>
      </c>
      <c r="DT584" s="898" t="s">
        <v>841</v>
      </c>
      <c r="DU584" s="898" t="s">
        <v>842</v>
      </c>
      <c r="DV584" s="898" t="s">
        <v>843</v>
      </c>
      <c r="DW584" s="898" t="s">
        <v>844</v>
      </c>
      <c r="DX584" s="1130" t="s">
        <v>845</v>
      </c>
      <c r="DY584" s="898" t="s">
        <v>1221</v>
      </c>
      <c r="DZ584" s="898"/>
      <c r="EA584" s="898" t="s">
        <v>1083</v>
      </c>
      <c r="EB584" s="898"/>
      <c r="EC584" s="898"/>
      <c r="ED584" s="371" t="s">
        <v>325</v>
      </c>
      <c r="EE584" s="898" t="s">
        <v>846</v>
      </c>
      <c r="EF584" s="898" t="s">
        <v>847</v>
      </c>
      <c r="EG584" s="898" t="s">
        <v>848</v>
      </c>
      <c r="EH584" s="898" t="s">
        <v>849</v>
      </c>
      <c r="EI584" s="898" t="s">
        <v>850</v>
      </c>
      <c r="EJ584" s="898" t="s">
        <v>851</v>
      </c>
      <c r="EK584" s="898" t="s">
        <v>852</v>
      </c>
      <c r="EL584" s="1130" t="s">
        <v>853</v>
      </c>
      <c r="EM584" s="898" t="s">
        <v>1228</v>
      </c>
      <c r="EN584" s="898" t="s">
        <v>1084</v>
      </c>
      <c r="ER584" s="1266"/>
      <c r="ES584" s="371" t="s">
        <v>320</v>
      </c>
      <c r="ET584" s="369" t="s">
        <v>321</v>
      </c>
      <c r="EU584" s="369" t="s">
        <v>322</v>
      </c>
      <c r="EV584" s="369"/>
      <c r="EW584" s="1152"/>
      <c r="EX584" s="881"/>
      <c r="EY584" s="1245" t="s">
        <v>354</v>
      </c>
      <c r="EZ584" s="1245" t="s">
        <v>247</v>
      </c>
      <c r="FA584" s="1245" t="s">
        <v>355</v>
      </c>
      <c r="FB584" s="1245" t="s">
        <v>248</v>
      </c>
      <c r="FC584" s="1245" t="s">
        <v>356</v>
      </c>
      <c r="FD584" s="1245" t="s">
        <v>357</v>
      </c>
      <c r="FE584" s="1245" t="s">
        <v>358</v>
      </c>
      <c r="FF584" s="1245" t="s">
        <v>395</v>
      </c>
      <c r="FG584" s="1245" t="s">
        <v>359</v>
      </c>
      <c r="FH584" s="1245" t="s">
        <v>360</v>
      </c>
      <c r="FI584" s="1245" t="s">
        <v>361</v>
      </c>
      <c r="FJ584" s="1245" t="s">
        <v>362</v>
      </c>
      <c r="FK584" s="1245" t="s">
        <v>363</v>
      </c>
      <c r="FL584" s="1245" t="s">
        <v>364</v>
      </c>
      <c r="FM584" s="1245" t="s">
        <v>365</v>
      </c>
      <c r="FN584" s="1245" t="s">
        <v>366</v>
      </c>
      <c r="FO584" s="1245" t="s">
        <v>367</v>
      </c>
      <c r="FP584" s="694" t="s">
        <v>993</v>
      </c>
      <c r="FQ584" s="1359" t="s">
        <v>1028</v>
      </c>
      <c r="FR584" s="617" t="s">
        <v>974</v>
      </c>
      <c r="FS584" s="617" t="s">
        <v>1011</v>
      </c>
      <c r="FT584" s="617" t="s">
        <v>1010</v>
      </c>
      <c r="FU584" s="617" t="s">
        <v>991</v>
      </c>
      <c r="FV584" s="617" t="s">
        <v>993</v>
      </c>
      <c r="FW584" s="617" t="s">
        <v>1014</v>
      </c>
      <c r="FX584" s="617" t="s">
        <v>1019</v>
      </c>
      <c r="FY584" s="617" t="s">
        <v>1020</v>
      </c>
      <c r="FZ584" s="617" t="s">
        <v>1021</v>
      </c>
      <c r="GA584" s="617" t="s">
        <v>1022</v>
      </c>
      <c r="GB584" s="617" t="s">
        <v>1023</v>
      </c>
      <c r="GC584" s="617" t="s">
        <v>1024</v>
      </c>
      <c r="GD584" s="617" t="s">
        <v>1025</v>
      </c>
      <c r="GE584" s="617" t="s">
        <v>1026</v>
      </c>
      <c r="GF584" s="617" t="s">
        <v>1027</v>
      </c>
      <c r="GG584" s="617" t="s">
        <v>1028</v>
      </c>
      <c r="GH584" s="617" t="s">
        <v>1029</v>
      </c>
      <c r="GI584" s="617" t="s">
        <v>1057</v>
      </c>
      <c r="GJ584" s="617" t="s">
        <v>1058</v>
      </c>
      <c r="GK584" s="617" t="s">
        <v>1059</v>
      </c>
      <c r="GL584" s="617" t="s">
        <v>1060</v>
      </c>
      <c r="GM584" s="942" t="s">
        <v>331</v>
      </c>
      <c r="GN584" s="905" t="s">
        <v>332</v>
      </c>
      <c r="GO584" s="694" t="s">
        <v>333</v>
      </c>
      <c r="GP584" s="694" t="s">
        <v>334</v>
      </c>
      <c r="GQ584" s="694" t="s">
        <v>335</v>
      </c>
      <c r="GR584" s="694" t="s">
        <v>336</v>
      </c>
      <c r="GS584" s="694" t="s">
        <v>337</v>
      </c>
      <c r="GT584" s="694" t="s">
        <v>338</v>
      </c>
      <c r="GU584" s="694" t="s">
        <v>339</v>
      </c>
      <c r="GV584" s="694" t="s">
        <v>340</v>
      </c>
      <c r="GW584" s="694" t="s">
        <v>341</v>
      </c>
      <c r="GX584" s="694" t="s">
        <v>342</v>
      </c>
      <c r="GY584" s="694" t="s">
        <v>343</v>
      </c>
      <c r="GZ584" s="906" t="s">
        <v>351</v>
      </c>
      <c r="HA584" s="694" t="s">
        <v>344</v>
      </c>
      <c r="HB584" s="694" t="s">
        <v>345</v>
      </c>
      <c r="HC584" s="694" t="s">
        <v>346</v>
      </c>
      <c r="HD584" s="694" t="s">
        <v>347</v>
      </c>
      <c r="HE584" s="694" t="s">
        <v>348</v>
      </c>
      <c r="HF584" s="694" t="s">
        <v>349</v>
      </c>
      <c r="HG584" s="906" t="s">
        <v>352</v>
      </c>
      <c r="HH584" s="906" t="s">
        <v>353</v>
      </c>
      <c r="HI584" s="617" t="s">
        <v>1001</v>
      </c>
    </row>
    <row r="585" spans="1:217" x14ac:dyDescent="0.25">
      <c r="A585" s="66" t="s">
        <v>696</v>
      </c>
      <c r="C585" s="1336">
        <f t="shared" ref="C585:C591" si="1699">IF(C525="","",C525/C$560)</f>
        <v>4.6978673073621552E-2</v>
      </c>
      <c r="D585" s="715">
        <f t="shared" ref="D585:CV585" si="1700">IF(D525="","",D525/D$560)</f>
        <v>3.1237308970995716E-2</v>
      </c>
      <c r="E585" s="715">
        <f t="shared" si="1700"/>
        <v>4.7519335507963847E-2</v>
      </c>
      <c r="F585" s="715">
        <f t="shared" ref="F585:M589" si="1701">IF(F525="","",F525/F$560)</f>
        <v>4.6329361462990673E-2</v>
      </c>
      <c r="G585" s="715">
        <f t="shared" si="1701"/>
        <v>9.0568695276151967E-3</v>
      </c>
      <c r="H585" s="715">
        <f t="shared" si="1701"/>
        <v>2.5429283781249999E-2</v>
      </c>
      <c r="I585" s="715">
        <f t="shared" si="1701"/>
        <v>1.8100826993615187E-2</v>
      </c>
      <c r="J585" s="715">
        <f t="shared" si="1701"/>
        <v>2.3337804888700849E-2</v>
      </c>
      <c r="K585" s="715">
        <f t="shared" si="1701"/>
        <v>1.4531807688634126E-2</v>
      </c>
      <c r="L585" s="715">
        <f t="shared" si="1701"/>
        <v>2.951055071520705E-2</v>
      </c>
      <c r="M585" s="715">
        <f t="shared" si="1701"/>
        <v>3.0609878107829197E-2</v>
      </c>
      <c r="N585" s="715">
        <f t="shared" si="1700"/>
        <v>3.3962392048637595E-2</v>
      </c>
      <c r="O585" s="715">
        <f t="shared" si="1700"/>
        <v>2.8071956823717482E-2</v>
      </c>
      <c r="P585" s="715">
        <f t="shared" si="1700"/>
        <v>2.592705072093604E-2</v>
      </c>
      <c r="Q585" s="715">
        <f t="shared" si="1700"/>
        <v>2.6220265878895328E-2</v>
      </c>
      <c r="R585" s="715">
        <f t="shared" si="1700"/>
        <v>1.7910265304685643E-2</v>
      </c>
      <c r="S585" s="715">
        <f t="shared" si="1700"/>
        <v>3.7427322820727714E-2</v>
      </c>
      <c r="T585" s="1075">
        <f t="shared" si="1700"/>
        <v>2.2959784757376388E-2</v>
      </c>
      <c r="U585" s="715">
        <f t="shared" ref="U585:W585" si="1702">IF(U525="","",U525/U$560)</f>
        <v>1.9426135249241902E-2</v>
      </c>
      <c r="V585" s="715">
        <f t="shared" si="1702"/>
        <v>1.9266457935184736E-2</v>
      </c>
      <c r="W585" s="715">
        <f t="shared" si="1702"/>
        <v>2.6645995824264367E-2</v>
      </c>
      <c r="X585" s="715">
        <f t="shared" ref="X585:Y585" si="1703">IF(X525="","",X525/X$560)</f>
        <v>4.8242495598399923E-2</v>
      </c>
      <c r="Y585" s="715">
        <f t="shared" si="1703"/>
        <v>7.8328963033322527E-2</v>
      </c>
      <c r="Z585" s="830">
        <f>AVERAGE(C585:T585)</f>
        <v>2.8617818837411085E-2</v>
      </c>
      <c r="AA585" s="830">
        <f>AVERAGE(F585:L585)</f>
        <v>2.3756643579716154E-2</v>
      </c>
      <c r="AB585" s="830">
        <f>AVERAGE(M585:T585)</f>
        <v>2.7886114557850675E-2</v>
      </c>
      <c r="AC585" s="40">
        <f>STDEVA(C585:T585)</f>
        <v>1.0888569950054119E-2</v>
      </c>
      <c r="AD585" s="40"/>
      <c r="AE585" s="40">
        <f>STDEVA(H585:L585)</f>
        <v>5.9323226474960553E-3</v>
      </c>
      <c r="AF585" s="40">
        <f>STDEVA(M585:T585)</f>
        <v>6.1621947046696136E-3</v>
      </c>
      <c r="AG585" s="40"/>
      <c r="AH585" s="40"/>
      <c r="AI585" s="745">
        <f t="shared" si="1700"/>
        <v>4.8648930522374153E-3</v>
      </c>
      <c r="AJ585" s="715">
        <f t="shared" si="1700"/>
        <v>1.0072659359106E-2</v>
      </c>
      <c r="AK585" s="715">
        <f t="shared" si="1700"/>
        <v>3.8541116978280184E-3</v>
      </c>
      <c r="AL585" s="715">
        <f t="shared" si="1700"/>
        <v>8.7049819299631157E-3</v>
      </c>
      <c r="AM585" s="715">
        <f t="shared" si="1700"/>
        <v>1.0687096892552522E-2</v>
      </c>
      <c r="AN585" s="1075">
        <f t="shared" si="1700"/>
        <v>5.890264041485834E-3</v>
      </c>
      <c r="AO585" s="830">
        <f>AVERAGE(AI585:AN585)</f>
        <v>7.3456678288621501E-3</v>
      </c>
      <c r="AP585" s="830"/>
      <c r="AQ585" s="40">
        <f t="shared" ref="AQ585:AQ604" si="1704">STDEVA(AI585:AN585)</f>
        <v>2.8605165167136263E-3</v>
      </c>
      <c r="AR585" s="40"/>
      <c r="AS585" s="40"/>
      <c r="AT585" s="745">
        <f t="shared" si="1700"/>
        <v>6.2457767762623018E-2</v>
      </c>
      <c r="AU585" s="715">
        <f t="shared" si="1700"/>
        <v>4.7390201172872626E-2</v>
      </c>
      <c r="AV585" s="715">
        <f t="shared" si="1700"/>
        <v>2.4749107709330014E-2</v>
      </c>
      <c r="AW585" s="715">
        <f t="shared" si="1700"/>
        <v>4.3555529094807706E-2</v>
      </c>
      <c r="AX585" s="715">
        <f t="shared" si="1700"/>
        <v>4.4325731564964735E-2</v>
      </c>
      <c r="AY585" s="715">
        <f t="shared" si="1700"/>
        <v>2.7578922220902247E-2</v>
      </c>
      <c r="AZ585" s="715">
        <f t="shared" si="1700"/>
        <v>2.9044795911777242E-2</v>
      </c>
      <c r="BA585" s="715">
        <f t="shared" si="1700"/>
        <v>4.5527168312131161E-2</v>
      </c>
      <c r="BB585" s="1075">
        <f t="shared" si="1700"/>
        <v>6.5091528001793172E-2</v>
      </c>
      <c r="BC585" s="830">
        <f>AVERAGE(AT585:BB585)</f>
        <v>4.3302305750133545E-2</v>
      </c>
      <c r="BD585" s="830"/>
      <c r="BE585" s="40">
        <f>STDEVA(AT585:BB585)</f>
        <v>1.4401375325170045E-2</v>
      </c>
      <c r="BF585" s="40"/>
      <c r="BG585" s="40"/>
      <c r="BH585" s="745">
        <f t="shared" si="1700"/>
        <v>7.6267512164252441E-2</v>
      </c>
      <c r="BI585" s="715">
        <f t="shared" si="1700"/>
        <v>8.3333482839971981E-2</v>
      </c>
      <c r="BJ585" s="715">
        <f t="shared" si="1700"/>
        <v>7.0034635620462915E-2</v>
      </c>
      <c r="BK585" s="715">
        <f t="shared" si="1700"/>
        <v>4.2935999689041777E-2</v>
      </c>
      <c r="BL585" s="715">
        <f t="shared" si="1700"/>
        <v>3.3904979085338488E-2</v>
      </c>
      <c r="BM585" s="715">
        <f t="shared" ref="BM585:BS585" si="1705">IF(BM525="","",BM525/BM$560)</f>
        <v>0.1067440886137784</v>
      </c>
      <c r="BN585" s="1187">
        <f t="shared" si="1705"/>
        <v>6.5267890167937562E-2</v>
      </c>
      <c r="BO585" s="888">
        <f t="shared" si="1705"/>
        <v>0.11331268365653707</v>
      </c>
      <c r="BP585" s="888">
        <f t="shared" si="1705"/>
        <v>0.18215069207342049</v>
      </c>
      <c r="BQ585" s="888">
        <f t="shared" si="1705"/>
        <v>6.1322684421022247E-2</v>
      </c>
      <c r="BR585" s="888">
        <f t="shared" si="1705"/>
        <v>8.3324446945004557E-2</v>
      </c>
      <c r="BS585" s="1184">
        <f t="shared" si="1705"/>
        <v>7.4702916387482332E-2</v>
      </c>
      <c r="BT585" s="830">
        <f>AVERAGE(BK585:BS585)</f>
        <v>8.4851820115507001E-2</v>
      </c>
      <c r="BU585" s="830"/>
      <c r="BV585" s="40">
        <f>STDEVA(BK585:BS585)</f>
        <v>4.4932397728649522E-2</v>
      </c>
      <c r="BW585" s="40"/>
      <c r="BX585" s="40"/>
      <c r="BY585" s="745">
        <f t="shared" si="1700"/>
        <v>3.5243007986660982E-2</v>
      </c>
      <c r="BZ585" s="715">
        <f t="shared" si="1700"/>
        <v>4.0837894030184015E-2</v>
      </c>
      <c r="CA585" s="715">
        <f t="shared" si="1700"/>
        <v>4.4204133589476634E-2</v>
      </c>
      <c r="CB585" s="715">
        <f t="shared" si="1700"/>
        <v>3.6890139759535284E-2</v>
      </c>
      <c r="CC585" s="1075">
        <f t="shared" si="1700"/>
        <v>4.5825794195559065E-2</v>
      </c>
      <c r="CD585" s="715"/>
      <c r="CE585" s="715"/>
      <c r="CF585" s="830">
        <f>AVERAGE(BY585:CC585)</f>
        <v>4.06001939122832E-2</v>
      </c>
      <c r="CG585" s="830"/>
      <c r="CH585" s="40">
        <f>STDEVA(BY585:CC585)</f>
        <v>4.5501572423785209E-3</v>
      </c>
      <c r="CI585" s="40"/>
      <c r="CJ585" s="40"/>
      <c r="CK585" s="745">
        <f t="shared" si="1700"/>
        <v>9.6230990938781132E-3</v>
      </c>
      <c r="CL585" s="715">
        <f t="shared" ref="CL585:CL595" si="1706">IF(CL525="","",CL525/CL$560)</f>
        <v>8.311006463970632E-3</v>
      </c>
      <c r="CM585" s="715">
        <f t="shared" si="1700"/>
        <v>5.4740109387724544E-3</v>
      </c>
      <c r="CN585" s="715">
        <f t="shared" si="1700"/>
        <v>1.7880125156673712E-2</v>
      </c>
      <c r="CO585" s="1075">
        <f t="shared" si="1700"/>
        <v>1.9457522410128748E-2</v>
      </c>
      <c r="CP585" s="830">
        <f>AVERAGE(CK585:CO585)</f>
        <v>1.2149152812684732E-2</v>
      </c>
      <c r="CQ585" s="830"/>
      <c r="CR585" s="40">
        <f>STDEVA(CK585:CO585)</f>
        <v>6.1629161928771969E-3</v>
      </c>
      <c r="CS585" s="40"/>
      <c r="CT585" s="40"/>
      <c r="CU585" s="745">
        <f t="shared" si="1700"/>
        <v>9.4923229254276112E-2</v>
      </c>
      <c r="CV585" s="715">
        <f t="shared" si="1700"/>
        <v>3.3069056007685643E-2</v>
      </c>
      <c r="CW585" s="715">
        <f t="shared" ref="CW585:CX587" si="1707">IF(CW525="","",CW525/CW$560)</f>
        <v>4.3712708625875691E-3</v>
      </c>
      <c r="CX585" s="1075">
        <f t="shared" si="1707"/>
        <v>3.332306975916331E-3</v>
      </c>
      <c r="CY585" s="830">
        <f>AVERAGE(CU585:CX585)</f>
        <v>3.3923965775116416E-2</v>
      </c>
      <c r="CZ585" s="40">
        <f>STDEVA(CU585:CX585)</f>
        <v>4.2937366711642042E-2</v>
      </c>
      <c r="DD585" s="989"/>
      <c r="DE585" s="888">
        <f>IF(DE525="","",DE525/DE$560)</f>
        <v>0.32143100815494985</v>
      </c>
      <c r="DF585" s="888">
        <f t="shared" ref="DF585:EL585" si="1708">IF(DF525="","",DF525/DF$560)</f>
        <v>0.24930392392309367</v>
      </c>
      <c r="DG585" s="888">
        <f t="shared" si="1708"/>
        <v>0.27944271147880761</v>
      </c>
      <c r="DH585" s="888">
        <f t="shared" si="1708"/>
        <v>0.42040502587170298</v>
      </c>
      <c r="DI585" s="888">
        <f t="shared" si="1708"/>
        <v>0.25296123236583495</v>
      </c>
      <c r="DJ585" s="888">
        <f t="shared" si="1708"/>
        <v>0.30827191938164772</v>
      </c>
      <c r="DK585" s="888">
        <f t="shared" si="1708"/>
        <v>0.32762189401947889</v>
      </c>
      <c r="DL585" s="1082">
        <f t="shared" si="1708"/>
        <v>0.30738897197071541</v>
      </c>
      <c r="DM585" s="830">
        <f>AVERAGE(DE585:DL585)</f>
        <v>0.3083533358957789</v>
      </c>
      <c r="DN585" s="830"/>
      <c r="DO585" s="40">
        <f>STDEVA(DE585:DL585)</f>
        <v>5.4102763447700618E-2</v>
      </c>
      <c r="DP585" s="40"/>
      <c r="DQ585" s="40"/>
      <c r="DR585" s="945">
        <f t="shared" si="1708"/>
        <v>0.25753780105925733</v>
      </c>
      <c r="DS585" s="888">
        <f t="shared" si="1708"/>
        <v>0.12512572571363256</v>
      </c>
      <c r="DT585" s="888">
        <f t="shared" si="1708"/>
        <v>0.23479975872738332</v>
      </c>
      <c r="DU585" s="888">
        <f t="shared" si="1708"/>
        <v>0.13891791715328253</v>
      </c>
      <c r="DV585" s="888">
        <f t="shared" si="1708"/>
        <v>0.16508579326032347</v>
      </c>
      <c r="DW585" s="888">
        <f t="shared" si="1708"/>
        <v>0.21806819574930389</v>
      </c>
      <c r="DX585" s="1082">
        <f t="shared" si="1708"/>
        <v>0.24531860458878746</v>
      </c>
      <c r="DY585" s="830">
        <f>AVERAGE(DR585:DX585)</f>
        <v>0.19783625660742435</v>
      </c>
      <c r="DZ585" s="830"/>
      <c r="EA585" s="40">
        <f>STDEVA(DR585:DX585)</f>
        <v>5.3890729732349242E-2</v>
      </c>
      <c r="EB585" s="40"/>
      <c r="EC585" s="40"/>
      <c r="ED585" s="745">
        <f t="shared" ref="ED585:ED604" si="1709">IF(ED525="","",ED525/ED$560)</f>
        <v>4.6048035185794464E-2</v>
      </c>
      <c r="EE585" s="888">
        <f t="shared" si="1708"/>
        <v>7.521964462779257E-2</v>
      </c>
      <c r="EF585" s="888">
        <f t="shared" si="1708"/>
        <v>6.1196362643646321E-2</v>
      </c>
      <c r="EG585" s="888">
        <f t="shared" si="1708"/>
        <v>4.1188194466525128E-2</v>
      </c>
      <c r="EH585" s="888">
        <f t="shared" si="1708"/>
        <v>6.9592671850538496E-2</v>
      </c>
      <c r="EI585" s="888">
        <f t="shared" si="1708"/>
        <v>6.5179924818403512E-2</v>
      </c>
      <c r="EJ585" s="888">
        <f t="shared" si="1708"/>
        <v>6.1764634631028187E-2</v>
      </c>
      <c r="EK585" s="888">
        <f t="shared" si="1708"/>
        <v>4.2319641127031855E-2</v>
      </c>
      <c r="EL585" s="1082">
        <f t="shared" si="1708"/>
        <v>4.3261914896944823E-2</v>
      </c>
      <c r="EM585" s="830">
        <f>AVERAGE(ED585:EL585)</f>
        <v>5.6196780471967266E-2</v>
      </c>
      <c r="EN585" s="40">
        <f>STDEVA(ED585:EL585)</f>
        <v>1.3067868032426612E-2</v>
      </c>
      <c r="ES585" s="745">
        <f>IF(ES525="","",ES525/ES$560)</f>
        <v>0.30135907105458498</v>
      </c>
      <c r="ET585" s="715">
        <f>IF(ET525="","",ET525/ET$560)</f>
        <v>2.7256853942528955E-2</v>
      </c>
      <c r="EU585" s="715">
        <f>IF(EU525="","",EU525/EU$560)</f>
        <v>2.5410022220012551E-2</v>
      </c>
      <c r="EV585" s="715"/>
      <c r="EX585" s="66" t="s">
        <v>696</v>
      </c>
      <c r="EY585" s="682">
        <f t="shared" ref="EY585:HH585" si="1710">IF(EY525="","",EY525/EY$560)</f>
        <v>1.425853909916982E-3</v>
      </c>
      <c r="EZ585" s="682">
        <f t="shared" si="1710"/>
        <v>7.1817967765773526E-3</v>
      </c>
      <c r="FA585" s="682">
        <f t="shared" si="1710"/>
        <v>3.2186901383233981E-4</v>
      </c>
      <c r="FB585" s="682">
        <f t="shared" si="1710"/>
        <v>6.4291066762934432E-2</v>
      </c>
      <c r="FC585" s="682">
        <f t="shared" si="1710"/>
        <v>2.0399781343977386E-3</v>
      </c>
      <c r="FD585" s="682">
        <f t="shared" si="1710"/>
        <v>3.2927005615484752E-3</v>
      </c>
      <c r="FE585" s="682">
        <f t="shared" si="1710"/>
        <v>1.1826941669618332E-3</v>
      </c>
      <c r="FF585" s="682">
        <f t="shared" si="1710"/>
        <v>4.4073791385239113E-4</v>
      </c>
      <c r="FG585" s="682">
        <f t="shared" si="1710"/>
        <v>4.1200004461019091E-4</v>
      </c>
      <c r="FH585" s="682">
        <f t="shared" si="1710"/>
        <v>2.915800463949667E-3</v>
      </c>
      <c r="FI585" s="682">
        <f t="shared" si="1710"/>
        <v>1.5260875998881237E-3</v>
      </c>
      <c r="FJ585" s="682">
        <f t="shared" si="1710"/>
        <v>2.3956975955443712E-3</v>
      </c>
      <c r="FK585" s="682">
        <f t="shared" si="1710"/>
        <v>5.096534143847998E-4</v>
      </c>
      <c r="FL585" s="682">
        <f t="shared" si="1710"/>
        <v>5.4887869870623852E-4</v>
      </c>
      <c r="FM585" s="682">
        <f t="shared" si="1710"/>
        <v>6.9380969955130912E-4</v>
      </c>
      <c r="FN585" s="682">
        <f t="shared" si="1710"/>
        <v>3.7796741805939938E-4</v>
      </c>
      <c r="FO585" s="715">
        <f t="shared" si="1710"/>
        <v>3.5754119481252279E-4</v>
      </c>
      <c r="FP585" s="715" t="str">
        <f t="shared" ref="FP585:GL585" si="1711">IF(FP525="","",FP525/FP$560)</f>
        <v/>
      </c>
      <c r="FQ585" s="1393">
        <f t="shared" si="1711"/>
        <v>3.9498029700341483E-2</v>
      </c>
      <c r="FR585" s="715">
        <f t="shared" si="1711"/>
        <v>7.1700640331382477E-3</v>
      </c>
      <c r="FS585" s="715">
        <f t="shared" si="1711"/>
        <v>4.4677831596966734E-2</v>
      </c>
      <c r="FT585" s="715">
        <f t="shared" si="1711"/>
        <v>5.9217643633867507E-3</v>
      </c>
      <c r="FU585" s="715">
        <f t="shared" si="1711"/>
        <v>4.6972021500372094E-3</v>
      </c>
      <c r="FV585" s="715" t="str">
        <f t="shared" si="1711"/>
        <v/>
      </c>
      <c r="FW585" s="715">
        <f t="shared" si="1711"/>
        <v>2.0635876051012633E-3</v>
      </c>
      <c r="FX585" s="715">
        <f t="shared" si="1711"/>
        <v>9.848208818185487E-4</v>
      </c>
      <c r="FY585" s="715">
        <f t="shared" si="1711"/>
        <v>0</v>
      </c>
      <c r="FZ585" s="715">
        <f t="shared" si="1711"/>
        <v>2.4739868978049771E-4</v>
      </c>
      <c r="GA585" s="715">
        <f t="shared" si="1711"/>
        <v>0</v>
      </c>
      <c r="GB585" s="715">
        <f t="shared" si="1711"/>
        <v>2.4981093011962139E-3</v>
      </c>
      <c r="GC585" s="715">
        <f t="shared" si="1711"/>
        <v>4.0420378124742832E-3</v>
      </c>
      <c r="GD585" s="715">
        <f t="shared" si="1711"/>
        <v>5.7750540142255901E-4</v>
      </c>
      <c r="GE585" s="715">
        <f t="shared" si="1711"/>
        <v>3.6235913786075622E-3</v>
      </c>
      <c r="GF585" s="715">
        <f t="shared" si="1711"/>
        <v>1.0166381662659067E-3</v>
      </c>
      <c r="GG585" s="715">
        <f t="shared" si="1711"/>
        <v>3.4350500769636964E-2</v>
      </c>
      <c r="GH585" s="715">
        <f t="shared" si="1711"/>
        <v>1.7416850207812946E-3</v>
      </c>
      <c r="GI585" s="715">
        <f t="shared" si="1711"/>
        <v>1.0641987689387065E-2</v>
      </c>
      <c r="GJ585" s="715">
        <f t="shared" si="1711"/>
        <v>7.2665620897224672E-3</v>
      </c>
      <c r="GK585" s="715">
        <f t="shared" si="1711"/>
        <v>7.2945851936046515E-3</v>
      </c>
      <c r="GL585" s="715">
        <f t="shared" si="1711"/>
        <v>5.6813731333606498E-3</v>
      </c>
      <c r="GM585" s="745">
        <f t="shared" si="1710"/>
        <v>0</v>
      </c>
      <c r="GN585" s="682">
        <f t="shared" si="1710"/>
        <v>1.115029952111844E-3</v>
      </c>
      <c r="GO585" s="682">
        <f t="shared" si="1710"/>
        <v>1.8843855893517999E-3</v>
      </c>
      <c r="GP585" s="682">
        <f t="shared" si="1710"/>
        <v>7.3774013039620313E-4</v>
      </c>
      <c r="GQ585" s="682">
        <f t="shared" si="1710"/>
        <v>0</v>
      </c>
      <c r="GR585" s="682">
        <f t="shared" si="1710"/>
        <v>0</v>
      </c>
      <c r="GS585" s="682">
        <f t="shared" si="1710"/>
        <v>5.5094555574215147E-4</v>
      </c>
      <c r="GT585" s="682">
        <f t="shared" si="1710"/>
        <v>1.132883965971243E-3</v>
      </c>
      <c r="GU585" s="682">
        <f t="shared" si="1710"/>
        <v>5.8756925451473212E-4</v>
      </c>
      <c r="GV585" s="682">
        <f t="shared" si="1710"/>
        <v>1.4164580519075384E-3</v>
      </c>
      <c r="GW585" s="682">
        <f t="shared" si="1710"/>
        <v>0</v>
      </c>
      <c r="GX585" s="682">
        <f t="shared" si="1710"/>
        <v>1.2961397415903377E-3</v>
      </c>
      <c r="GY585" s="682">
        <f t="shared" si="1710"/>
        <v>9.8475604270758035E-4</v>
      </c>
      <c r="GZ585" s="682" t="e">
        <f t="shared" si="1710"/>
        <v>#DIV/0!</v>
      </c>
      <c r="HA585" s="682">
        <f t="shared" si="1710"/>
        <v>9.6166470620554921E-4</v>
      </c>
      <c r="HB585" s="682">
        <f t="shared" si="1710"/>
        <v>1.4233986059614498E-3</v>
      </c>
      <c r="HC585" s="682">
        <f t="shared" si="1710"/>
        <v>7.6574239305409527E-4</v>
      </c>
      <c r="HD585" s="682">
        <f t="shared" si="1710"/>
        <v>1.2910607274494812E-3</v>
      </c>
      <c r="HE585" s="682">
        <f t="shared" si="1710"/>
        <v>2.0418641834430954E-3</v>
      </c>
      <c r="HF585" s="682">
        <f t="shared" si="1710"/>
        <v>5.2956421806910408E-3</v>
      </c>
      <c r="HG585" s="682" t="e">
        <f t="shared" si="1710"/>
        <v>#DIV/0!</v>
      </c>
      <c r="HH585" s="682" t="e">
        <f t="shared" si="1710"/>
        <v>#DIV/0!</v>
      </c>
      <c r="HI585" s="715">
        <f t="shared" ref="HI585:HI613" si="1712">IF(HI525="","",HI525/HI$560)</f>
        <v>0</v>
      </c>
    </row>
    <row r="586" spans="1:217" x14ac:dyDescent="0.25">
      <c r="A586" s="66" t="s">
        <v>728</v>
      </c>
      <c r="C586" s="745">
        <f t="shared" si="1699"/>
        <v>0</v>
      </c>
      <c r="D586" s="715">
        <f t="shared" ref="D586:CV586" si="1713">IF(D526="","",D526/D$560)</f>
        <v>0</v>
      </c>
      <c r="E586" s="715">
        <f t="shared" si="1713"/>
        <v>0</v>
      </c>
      <c r="F586" s="715">
        <f t="shared" si="1701"/>
        <v>0</v>
      </c>
      <c r="G586" s="715">
        <f t="shared" si="1701"/>
        <v>0</v>
      </c>
      <c r="H586" s="715">
        <f t="shared" si="1701"/>
        <v>0</v>
      </c>
      <c r="I586" s="715">
        <f t="shared" si="1701"/>
        <v>0</v>
      </c>
      <c r="J586" s="715">
        <f t="shared" si="1701"/>
        <v>0</v>
      </c>
      <c r="K586" s="715">
        <f t="shared" si="1701"/>
        <v>0</v>
      </c>
      <c r="L586" s="715">
        <f t="shared" si="1701"/>
        <v>0</v>
      </c>
      <c r="M586" s="715">
        <f t="shared" si="1701"/>
        <v>0</v>
      </c>
      <c r="N586" s="715">
        <f t="shared" si="1713"/>
        <v>0</v>
      </c>
      <c r="O586" s="715">
        <f t="shared" si="1713"/>
        <v>0</v>
      </c>
      <c r="P586" s="715">
        <f t="shared" si="1713"/>
        <v>0</v>
      </c>
      <c r="Q586" s="715">
        <f t="shared" si="1713"/>
        <v>0</v>
      </c>
      <c r="R586" s="715">
        <f t="shared" si="1713"/>
        <v>0</v>
      </c>
      <c r="S586" s="715">
        <f t="shared" si="1713"/>
        <v>0</v>
      </c>
      <c r="T586" s="1075">
        <f t="shared" si="1713"/>
        <v>0</v>
      </c>
      <c r="U586" s="715">
        <f t="shared" ref="U586:W586" si="1714">IF(U526="","",U526/U$560)</f>
        <v>0</v>
      </c>
      <c r="V586" s="715">
        <f t="shared" si="1714"/>
        <v>0</v>
      </c>
      <c r="W586" s="715">
        <f t="shared" si="1714"/>
        <v>0</v>
      </c>
      <c r="X586" s="715" t="str">
        <f t="shared" ref="X586:Y586" si="1715">IF(X526="","",X526/X$560)</f>
        <v/>
      </c>
      <c r="Y586" s="715" t="str">
        <f t="shared" si="1715"/>
        <v/>
      </c>
      <c r="Z586" s="830">
        <f t="shared" ref="Z586:Z613" si="1716">AVERAGE(C586:T586)</f>
        <v>0</v>
      </c>
      <c r="AA586" s="830">
        <f t="shared" ref="AA586:AA613" si="1717">AVERAGE(F586:L586)</f>
        <v>0</v>
      </c>
      <c r="AB586" s="830">
        <f t="shared" ref="AB586:AB613" si="1718">AVERAGE(M586:T586)</f>
        <v>0</v>
      </c>
      <c r="AC586" s="40">
        <f t="shared" ref="AC586:AC613" si="1719">STDEVA(C586:T586)</f>
        <v>0</v>
      </c>
      <c r="AD586" s="40"/>
      <c r="AE586" s="40">
        <f t="shared" ref="AE586:AE613" si="1720">STDEVA(H586:L586)</f>
        <v>0</v>
      </c>
      <c r="AF586" s="40">
        <f t="shared" ref="AF586:AF613" si="1721">STDEVA(M586:T586)</f>
        <v>0</v>
      </c>
      <c r="AG586" s="40"/>
      <c r="AH586" s="40"/>
      <c r="AI586" s="745">
        <f t="shared" si="1713"/>
        <v>0</v>
      </c>
      <c r="AJ586" s="715">
        <f t="shared" si="1713"/>
        <v>0</v>
      </c>
      <c r="AK586" s="715">
        <f t="shared" si="1713"/>
        <v>0</v>
      </c>
      <c r="AL586" s="715">
        <f t="shared" si="1713"/>
        <v>0</v>
      </c>
      <c r="AM586" s="715">
        <f t="shared" si="1713"/>
        <v>0</v>
      </c>
      <c r="AN586" s="1075">
        <f t="shared" si="1713"/>
        <v>0</v>
      </c>
      <c r="AO586" s="830">
        <f t="shared" ref="AO586:AO592" si="1722">AVERAGE(AI586:AN586)</f>
        <v>0</v>
      </c>
      <c r="AP586" s="830"/>
      <c r="AQ586" s="40">
        <f t="shared" si="1704"/>
        <v>0</v>
      </c>
      <c r="AR586" s="40"/>
      <c r="AS586" s="40"/>
      <c r="AT586" s="745">
        <f t="shared" si="1713"/>
        <v>0</v>
      </c>
      <c r="AU586" s="715">
        <f t="shared" si="1713"/>
        <v>0</v>
      </c>
      <c r="AV586" s="715">
        <f t="shared" si="1713"/>
        <v>0</v>
      </c>
      <c r="AW586" s="715">
        <f t="shared" si="1713"/>
        <v>0</v>
      </c>
      <c r="AX586" s="715">
        <f t="shared" si="1713"/>
        <v>0</v>
      </c>
      <c r="AY586" s="715">
        <f t="shared" si="1713"/>
        <v>0</v>
      </c>
      <c r="AZ586" s="715">
        <f t="shared" si="1713"/>
        <v>0</v>
      </c>
      <c r="BA586" s="715">
        <f t="shared" si="1713"/>
        <v>0</v>
      </c>
      <c r="BB586" s="1075">
        <f t="shared" si="1713"/>
        <v>0</v>
      </c>
      <c r="BC586" s="830">
        <f t="shared" ref="BC586:BC604" si="1723">AVERAGE(AT586:BB586)</f>
        <v>0</v>
      </c>
      <c r="BD586" s="830"/>
      <c r="BE586" s="40">
        <f t="shared" ref="BE586:BE605" si="1724">STDEVA(AT586:BB586)</f>
        <v>0</v>
      </c>
      <c r="BF586" s="40"/>
      <c r="BG586" s="40"/>
      <c r="BH586" s="745">
        <v>0</v>
      </c>
      <c r="BI586" s="715">
        <v>0</v>
      </c>
      <c r="BJ586" s="715">
        <v>0</v>
      </c>
      <c r="BK586" s="715">
        <v>0</v>
      </c>
      <c r="BL586" s="715">
        <v>0</v>
      </c>
      <c r="BM586" s="715">
        <v>0</v>
      </c>
      <c r="BN586" s="1187">
        <v>0</v>
      </c>
      <c r="BO586" s="888">
        <f t="shared" ref="BO586:BO613" si="1725">IF(BO526="","",BO526/BO$560)</f>
        <v>0</v>
      </c>
      <c r="BP586" s="888">
        <v>0</v>
      </c>
      <c r="BQ586" s="888">
        <f t="shared" ref="BQ586:BQ613" si="1726">IF(BQ526="","",BQ526/BQ$560)</f>
        <v>1.4146557231988867E-3</v>
      </c>
      <c r="BR586" s="888">
        <v>0</v>
      </c>
      <c r="BS586" s="1184">
        <v>0</v>
      </c>
      <c r="BT586" s="830">
        <f t="shared" ref="BT586:BT649" si="1727">AVERAGE(BK586:BS586)</f>
        <v>1.5718396924432074E-4</v>
      </c>
      <c r="BU586" s="830"/>
      <c r="BV586" s="40">
        <f t="shared" ref="BV586:BV649" si="1728">STDEVA(BK586:BS586)</f>
        <v>4.7155190773296227E-4</v>
      </c>
      <c r="BW586" s="40"/>
      <c r="BX586" s="40"/>
      <c r="BY586" s="745">
        <f t="shared" si="1713"/>
        <v>0</v>
      </c>
      <c r="BZ586" s="715">
        <f t="shared" si="1713"/>
        <v>0</v>
      </c>
      <c r="CA586" s="715">
        <f t="shared" si="1713"/>
        <v>0</v>
      </c>
      <c r="CB586" s="715">
        <f t="shared" si="1713"/>
        <v>0</v>
      </c>
      <c r="CC586" s="1075">
        <f t="shared" si="1713"/>
        <v>0</v>
      </c>
      <c r="CD586" s="715"/>
      <c r="CE586" s="715"/>
      <c r="CF586" s="830"/>
      <c r="CG586" s="830"/>
      <c r="CH586" s="40"/>
      <c r="CI586" s="40"/>
      <c r="CJ586" s="40"/>
      <c r="CK586" s="745">
        <f t="shared" si="1713"/>
        <v>0</v>
      </c>
      <c r="CL586" s="715">
        <f t="shared" si="1706"/>
        <v>0</v>
      </c>
      <c r="CM586" s="715">
        <f t="shared" si="1713"/>
        <v>0</v>
      </c>
      <c r="CN586" s="715">
        <f t="shared" si="1713"/>
        <v>0</v>
      </c>
      <c r="CO586" s="1075">
        <f t="shared" si="1713"/>
        <v>0</v>
      </c>
      <c r="CP586" s="830">
        <f t="shared" ref="CP586:CP649" si="1729">AVERAGE(CK586:CO586)</f>
        <v>0</v>
      </c>
      <c r="CQ586" s="830"/>
      <c r="CR586" s="40">
        <f t="shared" ref="CR586:CR649" si="1730">STDEVA(CK586:CO586)</f>
        <v>0</v>
      </c>
      <c r="CS586" s="40"/>
      <c r="CT586" s="40"/>
      <c r="CU586" s="745">
        <f t="shared" si="1713"/>
        <v>0</v>
      </c>
      <c r="CV586" s="715">
        <f t="shared" si="1713"/>
        <v>0</v>
      </c>
      <c r="CW586" s="715">
        <f t="shared" si="1707"/>
        <v>0</v>
      </c>
      <c r="CX586" s="1075">
        <f t="shared" si="1707"/>
        <v>0</v>
      </c>
      <c r="CY586" s="830">
        <f t="shared" ref="CY586:CY649" si="1731">AVERAGE(CU586:CX586)</f>
        <v>0</v>
      </c>
      <c r="CZ586" s="40">
        <f t="shared" ref="CZ586:CZ649" si="1732">STDEVA(CU586:CX586)</f>
        <v>0</v>
      </c>
      <c r="DD586" s="989"/>
      <c r="DE586" s="888">
        <f t="shared" ref="DE586:EJ586" si="1733">IF(DE526="","",DE526/DE$560)</f>
        <v>0</v>
      </c>
      <c r="DF586" s="888">
        <f t="shared" si="1733"/>
        <v>0</v>
      </c>
      <c r="DG586" s="888">
        <f t="shared" si="1733"/>
        <v>0</v>
      </c>
      <c r="DH586" s="888">
        <f t="shared" si="1733"/>
        <v>0</v>
      </c>
      <c r="DI586" s="888">
        <f t="shared" si="1733"/>
        <v>0</v>
      </c>
      <c r="DJ586" s="888">
        <v>0</v>
      </c>
      <c r="DK586" s="888">
        <f t="shared" si="1733"/>
        <v>0</v>
      </c>
      <c r="DL586" s="1082">
        <f t="shared" si="1733"/>
        <v>0</v>
      </c>
      <c r="DM586" s="830">
        <f t="shared" ref="DM586:DM649" si="1734">AVERAGE(DE586:DL586)</f>
        <v>0</v>
      </c>
      <c r="DN586" s="830"/>
      <c r="DO586" s="40">
        <f t="shared" ref="DO586:DO649" si="1735">STDEVA(DE586:DL586)</f>
        <v>0</v>
      </c>
      <c r="DP586" s="40"/>
      <c r="DQ586" s="40"/>
      <c r="DR586" s="945">
        <f t="shared" si="1733"/>
        <v>0</v>
      </c>
      <c r="DS586" s="888">
        <f t="shared" si="1733"/>
        <v>2.8087580622274651E-3</v>
      </c>
      <c r="DT586" s="888">
        <f t="shared" si="1733"/>
        <v>6.6091818607125663E-4</v>
      </c>
      <c r="DU586" s="888">
        <f t="shared" si="1733"/>
        <v>0</v>
      </c>
      <c r="DV586" s="888">
        <f t="shared" si="1733"/>
        <v>0</v>
      </c>
      <c r="DW586" s="888">
        <v>0</v>
      </c>
      <c r="DX586" s="1082">
        <f t="shared" si="1733"/>
        <v>0</v>
      </c>
      <c r="DY586" s="830">
        <f t="shared" ref="DY586:DY649" si="1736">AVERAGE(DR586:DX586)</f>
        <v>4.9566803547124595E-4</v>
      </c>
      <c r="DZ586" s="830"/>
      <c r="EA586" s="40">
        <f t="shared" ref="EA586:EA649" si="1737">STDEVA(DR586:DX586)</f>
        <v>1.0492955645806726E-3</v>
      </c>
      <c r="EB586" s="40"/>
      <c r="EC586" s="40"/>
      <c r="ED586" s="745">
        <f t="shared" si="1709"/>
        <v>0</v>
      </c>
      <c r="EE586" s="888">
        <f t="shared" si="1733"/>
        <v>0</v>
      </c>
      <c r="EF586" s="888">
        <f t="shared" si="1733"/>
        <v>0</v>
      </c>
      <c r="EG586" s="888">
        <v>0</v>
      </c>
      <c r="EH586" s="888">
        <v>0</v>
      </c>
      <c r="EI586" s="888">
        <f t="shared" si="1733"/>
        <v>0</v>
      </c>
      <c r="EJ586" s="888">
        <f t="shared" si="1733"/>
        <v>0</v>
      </c>
      <c r="EK586" s="888">
        <v>0</v>
      </c>
      <c r="EL586" s="1082">
        <v>0</v>
      </c>
      <c r="EM586" s="830">
        <f t="shared" ref="EM586:EM649" si="1738">AVERAGE(ED586:EL586)</f>
        <v>0</v>
      </c>
      <c r="EN586" s="40">
        <f t="shared" ref="EN586:EN649" si="1739">STDEVA(ED586:EL586)</f>
        <v>0</v>
      </c>
      <c r="ES586" s="745">
        <f t="shared" ref="ES586:EU586" si="1740">IF(ES526="","",ES526/ES$560)</f>
        <v>0</v>
      </c>
      <c r="ET586" s="715">
        <f t="shared" si="1740"/>
        <v>0</v>
      </c>
      <c r="EU586" s="715">
        <f t="shared" si="1740"/>
        <v>0</v>
      </c>
      <c r="EV586" s="715"/>
      <c r="EX586" s="66" t="s">
        <v>728</v>
      </c>
      <c r="EY586" s="682">
        <f t="shared" ref="EY586:HH586" si="1741">IF(EY526="","",EY526/EY$560)</f>
        <v>0</v>
      </c>
      <c r="EZ586" s="682">
        <f t="shared" si="1741"/>
        <v>0</v>
      </c>
      <c r="FA586" s="682">
        <f t="shared" si="1741"/>
        <v>0</v>
      </c>
      <c r="FB586" s="682">
        <f t="shared" si="1741"/>
        <v>0</v>
      </c>
      <c r="FC586" s="682">
        <f t="shared" si="1741"/>
        <v>0</v>
      </c>
      <c r="FD586" s="682">
        <f t="shared" si="1741"/>
        <v>0</v>
      </c>
      <c r="FE586" s="682">
        <f t="shared" si="1741"/>
        <v>0</v>
      </c>
      <c r="FF586" s="682">
        <f t="shared" si="1741"/>
        <v>0</v>
      </c>
      <c r="FG586" s="682">
        <f t="shared" si="1741"/>
        <v>0</v>
      </c>
      <c r="FH586" s="682">
        <f t="shared" si="1741"/>
        <v>0</v>
      </c>
      <c r="FI586" s="682">
        <f t="shared" si="1741"/>
        <v>0</v>
      </c>
      <c r="FJ586" s="682">
        <f t="shared" si="1741"/>
        <v>0</v>
      </c>
      <c r="FK586" s="682">
        <f t="shared" si="1741"/>
        <v>0</v>
      </c>
      <c r="FL586" s="682">
        <f t="shared" si="1741"/>
        <v>0</v>
      </c>
      <c r="FM586" s="682">
        <f t="shared" si="1741"/>
        <v>0</v>
      </c>
      <c r="FN586" s="682">
        <f t="shared" si="1741"/>
        <v>0</v>
      </c>
      <c r="FO586" s="715">
        <f t="shared" si="1741"/>
        <v>0</v>
      </c>
      <c r="FP586" s="715" t="str">
        <f t="shared" ref="FP586:GL586" si="1742">IF(FP526="","",FP526/FP$560)</f>
        <v/>
      </c>
      <c r="FQ586" s="1393">
        <f t="shared" si="1742"/>
        <v>0</v>
      </c>
      <c r="FR586" s="715">
        <f t="shared" si="1742"/>
        <v>0</v>
      </c>
      <c r="FS586" s="715">
        <f t="shared" si="1742"/>
        <v>0</v>
      </c>
      <c r="FT586" s="715">
        <f t="shared" si="1742"/>
        <v>0</v>
      </c>
      <c r="FU586" s="715">
        <f t="shared" si="1742"/>
        <v>0</v>
      </c>
      <c r="FV586" s="715"/>
      <c r="FW586" s="715">
        <f t="shared" si="1742"/>
        <v>0</v>
      </c>
      <c r="FX586" s="715">
        <f t="shared" si="1742"/>
        <v>0</v>
      </c>
      <c r="FY586" s="715">
        <f t="shared" si="1742"/>
        <v>0</v>
      </c>
      <c r="FZ586" s="715">
        <f t="shared" si="1742"/>
        <v>0</v>
      </c>
      <c r="GA586" s="715">
        <f t="shared" si="1742"/>
        <v>0</v>
      </c>
      <c r="GB586" s="715">
        <f t="shared" si="1742"/>
        <v>0</v>
      </c>
      <c r="GC586" s="715">
        <f t="shared" si="1742"/>
        <v>0</v>
      </c>
      <c r="GD586" s="715">
        <f t="shared" si="1742"/>
        <v>0</v>
      </c>
      <c r="GE586" s="715">
        <f t="shared" si="1742"/>
        <v>0</v>
      </c>
      <c r="GF586" s="715">
        <f t="shared" si="1742"/>
        <v>0</v>
      </c>
      <c r="GG586" s="715">
        <f t="shared" si="1742"/>
        <v>0</v>
      </c>
      <c r="GH586" s="715">
        <f t="shared" si="1742"/>
        <v>0</v>
      </c>
      <c r="GI586" s="715">
        <f t="shared" si="1742"/>
        <v>0</v>
      </c>
      <c r="GJ586" s="715">
        <f t="shared" si="1742"/>
        <v>0</v>
      </c>
      <c r="GK586" s="715">
        <f t="shared" si="1742"/>
        <v>0</v>
      </c>
      <c r="GL586" s="715">
        <f t="shared" si="1742"/>
        <v>0</v>
      </c>
      <c r="GM586" s="745">
        <f t="shared" si="1741"/>
        <v>0</v>
      </c>
      <c r="GN586" s="682">
        <f t="shared" si="1741"/>
        <v>0</v>
      </c>
      <c r="GO586" s="682">
        <f t="shared" si="1741"/>
        <v>0</v>
      </c>
      <c r="GP586" s="682">
        <f t="shared" si="1741"/>
        <v>0</v>
      </c>
      <c r="GQ586" s="682">
        <f t="shared" si="1741"/>
        <v>0</v>
      </c>
      <c r="GR586" s="682">
        <f t="shared" si="1741"/>
        <v>0</v>
      </c>
      <c r="GS586" s="682">
        <f t="shared" si="1741"/>
        <v>0</v>
      </c>
      <c r="GT586" s="682">
        <f t="shared" si="1741"/>
        <v>0</v>
      </c>
      <c r="GU586" s="682">
        <f t="shared" si="1741"/>
        <v>0</v>
      </c>
      <c r="GV586" s="682">
        <f t="shared" si="1741"/>
        <v>0</v>
      </c>
      <c r="GW586" s="682">
        <f t="shared" si="1741"/>
        <v>0</v>
      </c>
      <c r="GX586" s="682">
        <f t="shared" si="1741"/>
        <v>0</v>
      </c>
      <c r="GY586" s="682">
        <f t="shared" si="1741"/>
        <v>0</v>
      </c>
      <c r="GZ586" s="682" t="e">
        <f t="shared" si="1741"/>
        <v>#DIV/0!</v>
      </c>
      <c r="HA586" s="682">
        <f t="shared" si="1741"/>
        <v>0</v>
      </c>
      <c r="HB586" s="682">
        <f t="shared" si="1741"/>
        <v>0</v>
      </c>
      <c r="HC586" s="682">
        <f t="shared" si="1741"/>
        <v>0</v>
      </c>
      <c r="HD586" s="682">
        <f t="shared" si="1741"/>
        <v>0</v>
      </c>
      <c r="HE586" s="682">
        <f t="shared" si="1741"/>
        <v>0</v>
      </c>
      <c r="HF586" s="682">
        <f t="shared" si="1741"/>
        <v>0</v>
      </c>
      <c r="HG586" s="682" t="e">
        <f t="shared" si="1741"/>
        <v>#DIV/0!</v>
      </c>
      <c r="HH586" s="682" t="e">
        <f t="shared" si="1741"/>
        <v>#DIV/0!</v>
      </c>
      <c r="HI586" s="715">
        <f t="shared" si="1712"/>
        <v>0</v>
      </c>
    </row>
    <row r="587" spans="1:217" x14ac:dyDescent="0.25">
      <c r="A587" s="66" t="s">
        <v>697</v>
      </c>
      <c r="C587" s="745">
        <f t="shared" si="1699"/>
        <v>1.83468882919995E-2</v>
      </c>
      <c r="D587" s="715">
        <f t="shared" ref="D587:CV587" si="1743">IF(D527="","",D527/D$560)</f>
        <v>1.7520133683583704E-2</v>
      </c>
      <c r="E587" s="715">
        <f t="shared" si="1743"/>
        <v>1.2924152601302766E-2</v>
      </c>
      <c r="F587" s="715">
        <f t="shared" si="1701"/>
        <v>1.5057360074699667E-2</v>
      </c>
      <c r="G587" s="715">
        <f t="shared" si="1701"/>
        <v>2.7903324331314608E-2</v>
      </c>
      <c r="H587" s="715">
        <f t="shared" si="1701"/>
        <v>2.4657475398430959E-3</v>
      </c>
      <c r="I587" s="715">
        <f t="shared" si="1701"/>
        <v>3.7836483177814198E-3</v>
      </c>
      <c r="J587" s="715">
        <f t="shared" si="1701"/>
        <v>3.799001644055076E-3</v>
      </c>
      <c r="K587" s="715">
        <f t="shared" si="1701"/>
        <v>9.3939624894557681E-3</v>
      </c>
      <c r="L587" s="715">
        <f t="shared" si="1701"/>
        <v>2.9246294891048822E-3</v>
      </c>
      <c r="M587" s="715">
        <f t="shared" si="1701"/>
        <v>1.4655321221133378E-2</v>
      </c>
      <c r="N587" s="715">
        <f t="shared" si="1743"/>
        <v>1.0189780112729311E-2</v>
      </c>
      <c r="O587" s="715">
        <f t="shared" si="1743"/>
        <v>8.3803740403468573E-3</v>
      </c>
      <c r="P587" s="715">
        <f t="shared" si="1743"/>
        <v>1.048204016636727E-2</v>
      </c>
      <c r="Q587" s="715">
        <f t="shared" si="1743"/>
        <v>4.1755328917184257E-3</v>
      </c>
      <c r="R587" s="715">
        <f t="shared" si="1743"/>
        <v>1.1218019310068914E-2</v>
      </c>
      <c r="S587" s="715">
        <f t="shared" si="1743"/>
        <v>1.5631803531952995E-2</v>
      </c>
      <c r="T587" s="1075">
        <f t="shared" si="1743"/>
        <v>1.0642442185724906E-2</v>
      </c>
      <c r="U587" s="715">
        <f t="shared" ref="U587:W587" si="1744">IF(U527="","",U527/U$560)</f>
        <v>4.8234424196141566E-3</v>
      </c>
      <c r="V587" s="715">
        <f t="shared" si="1744"/>
        <v>4.2763301840486037E-3</v>
      </c>
      <c r="W587" s="715">
        <f t="shared" si="1744"/>
        <v>1.0165717190488538E-2</v>
      </c>
      <c r="X587" s="715">
        <f t="shared" ref="X587:Y587" si="1745">IF(X527="","",X527/X$560)</f>
        <v>3.3515564625954827E-2</v>
      </c>
      <c r="Y587" s="715">
        <f t="shared" si="1745"/>
        <v>3.8407606699197162E-2</v>
      </c>
      <c r="Z587" s="830">
        <f t="shared" si="1716"/>
        <v>1.1083008995732363E-2</v>
      </c>
      <c r="AA587" s="830">
        <f t="shared" si="1717"/>
        <v>9.3325248408935024E-3</v>
      </c>
      <c r="AB587" s="830">
        <f t="shared" si="1718"/>
        <v>1.0671914182505257E-2</v>
      </c>
      <c r="AC587" s="40">
        <f t="shared" si="1719"/>
        <v>6.5805292836007782E-3</v>
      </c>
      <c r="AD587" s="40"/>
      <c r="AE587" s="40">
        <f t="shared" si="1720"/>
        <v>2.8094423038404776E-3</v>
      </c>
      <c r="AF587" s="40">
        <f t="shared" si="1721"/>
        <v>3.5554739468027946E-3</v>
      </c>
      <c r="AG587" s="40"/>
      <c r="AH587" s="40"/>
      <c r="AI587" s="745">
        <v>0</v>
      </c>
      <c r="AJ587" s="715">
        <v>0</v>
      </c>
      <c r="AK587" s="715">
        <f t="shared" si="1743"/>
        <v>1.262532736166251E-3</v>
      </c>
      <c r="AL587" s="715">
        <f t="shared" si="1743"/>
        <v>2.5924235035892341E-3</v>
      </c>
      <c r="AM587" s="715">
        <f t="shared" si="1743"/>
        <v>1.5561012437033804E-3</v>
      </c>
      <c r="AN587" s="1075">
        <f t="shared" si="1743"/>
        <v>2.450562743756646E-3</v>
      </c>
      <c r="AO587" s="830">
        <f t="shared" si="1722"/>
        <v>1.3102700378692519E-3</v>
      </c>
      <c r="AP587" s="830"/>
      <c r="AQ587" s="40">
        <f t="shared" si="1704"/>
        <v>1.1349459846855517E-3</v>
      </c>
      <c r="AR587" s="40"/>
      <c r="AS587" s="40"/>
      <c r="AT587" s="745">
        <f t="shared" si="1743"/>
        <v>1.9677044943957372E-2</v>
      </c>
      <c r="AU587" s="715">
        <f t="shared" si="1743"/>
        <v>1.4466544904211089E-2</v>
      </c>
      <c r="AV587" s="715">
        <f t="shared" si="1743"/>
        <v>4.8499570857888858E-3</v>
      </c>
      <c r="AW587" s="715">
        <f t="shared" si="1743"/>
        <v>8.0358692209427391E-3</v>
      </c>
      <c r="AX587" s="715">
        <f t="shared" si="1743"/>
        <v>5.101926946557608E-3</v>
      </c>
      <c r="AY587" s="715">
        <f t="shared" si="1743"/>
        <v>6.405180358736046E-3</v>
      </c>
      <c r="AZ587" s="715">
        <f t="shared" si="1743"/>
        <v>1.0431267047617267E-2</v>
      </c>
      <c r="BA587" s="715">
        <f t="shared" si="1743"/>
        <v>9.6211341268268285E-3</v>
      </c>
      <c r="BB587" s="1075">
        <f t="shared" si="1743"/>
        <v>8.9142401096090028E-3</v>
      </c>
      <c r="BC587" s="830">
        <f t="shared" si="1723"/>
        <v>9.7225738604718708E-3</v>
      </c>
      <c r="BD587" s="830"/>
      <c r="BE587" s="40">
        <f t="shared" si="1724"/>
        <v>4.7658359660713396E-3</v>
      </c>
      <c r="BF587" s="40"/>
      <c r="BG587" s="40"/>
      <c r="BH587" s="745">
        <f t="shared" si="1743"/>
        <v>5.9400576063666439E-3</v>
      </c>
      <c r="BI587" s="715">
        <f t="shared" si="1743"/>
        <v>1.5845125112178726E-2</v>
      </c>
      <c r="BJ587" s="715">
        <f t="shared" si="1743"/>
        <v>5.1732502687488208E-3</v>
      </c>
      <c r="BK587" s="715">
        <f t="shared" si="1743"/>
        <v>7.5775007498945796E-3</v>
      </c>
      <c r="BL587" s="715">
        <f t="shared" si="1743"/>
        <v>4.9561226557792602E-3</v>
      </c>
      <c r="BM587" s="715">
        <f t="shared" ref="BM587:BN589" si="1746">IF(BM527="","",BM527/BM$560)</f>
        <v>1.4847939834251108E-2</v>
      </c>
      <c r="BN587" s="1187">
        <f t="shared" si="1746"/>
        <v>1.4083290344811195E-2</v>
      </c>
      <c r="BO587" s="888">
        <f t="shared" si="1725"/>
        <v>1.4231766472690498E-2</v>
      </c>
      <c r="BP587" s="888">
        <f t="shared" ref="BP587:BP613" si="1747">IF(BP527="","",BP527/BP$560)</f>
        <v>6.912038043246034E-3</v>
      </c>
      <c r="BQ587" s="888">
        <f t="shared" si="1726"/>
        <v>6.7347267567913422E-3</v>
      </c>
      <c r="BR587" s="888">
        <f t="shared" ref="BR587:BS613" si="1748">IF(BR527="","",BR527/BR$560)</f>
        <v>1.458867718296712E-2</v>
      </c>
      <c r="BS587" s="1184">
        <f t="shared" si="1748"/>
        <v>1.7252736091879439E-2</v>
      </c>
      <c r="BT587" s="830">
        <f t="shared" si="1727"/>
        <v>1.1242755348034509E-2</v>
      </c>
      <c r="BU587" s="830"/>
      <c r="BV587" s="40">
        <f t="shared" si="1728"/>
        <v>4.6009308738522055E-3</v>
      </c>
      <c r="BW587" s="40"/>
      <c r="BX587" s="40"/>
      <c r="BY587" s="745">
        <f t="shared" si="1743"/>
        <v>3.3887884599268378E-2</v>
      </c>
      <c r="BZ587" s="715">
        <f t="shared" si="1743"/>
        <v>3.9319032381629739E-2</v>
      </c>
      <c r="CA587" s="715">
        <f t="shared" si="1743"/>
        <v>5.6197674221249883E-2</v>
      </c>
      <c r="CB587" s="715">
        <f t="shared" si="1743"/>
        <v>5.7556141119067789E-2</v>
      </c>
      <c r="CC587" s="1075">
        <f t="shared" si="1743"/>
        <v>2.4051080342114034E-2</v>
      </c>
      <c r="CD587" s="715"/>
      <c r="CE587" s="715"/>
      <c r="CF587" s="830">
        <f t="shared" ref="CF587:CF614" si="1749">AVERAGE(BY587:CC587)</f>
        <v>4.2202362532665967E-2</v>
      </c>
      <c r="CG587" s="830"/>
      <c r="CH587" s="40">
        <f t="shared" ref="CH587:CH614" si="1750">STDEVA(BY587:CC587)</f>
        <v>1.4478608767477813E-2</v>
      </c>
      <c r="CI587" s="40"/>
      <c r="CJ587" s="40"/>
      <c r="CK587" s="745">
        <f t="shared" si="1743"/>
        <v>8.1803173015056359E-3</v>
      </c>
      <c r="CL587" s="715">
        <f t="shared" si="1706"/>
        <v>6.9845705318153936E-3</v>
      </c>
      <c r="CM587" s="715">
        <f t="shared" si="1743"/>
        <v>9.607527214978661E-3</v>
      </c>
      <c r="CN587" s="715">
        <f t="shared" si="1743"/>
        <v>3.7384774047365794E-3</v>
      </c>
      <c r="CO587" s="1075">
        <f t="shared" si="1743"/>
        <v>4.0544369077695061E-3</v>
      </c>
      <c r="CP587" s="830">
        <f t="shared" si="1729"/>
        <v>6.5130658721611542E-3</v>
      </c>
      <c r="CQ587" s="830"/>
      <c r="CR587" s="40">
        <f t="shared" si="1730"/>
        <v>2.5651965091893947E-3</v>
      </c>
      <c r="CS587" s="40"/>
      <c r="CT587" s="40"/>
      <c r="CU587" s="745">
        <f t="shared" si="1743"/>
        <v>1.2619098828190836E-2</v>
      </c>
      <c r="CV587" s="715">
        <f t="shared" si="1743"/>
        <v>2.4406435902534747E-3</v>
      </c>
      <c r="CW587" s="715">
        <f t="shared" si="1707"/>
        <v>3.7387815075127671E-4</v>
      </c>
      <c r="CX587" s="1075">
        <f t="shared" si="1707"/>
        <v>3.119475447991526E-4</v>
      </c>
      <c r="CY587" s="830">
        <f t="shared" si="1731"/>
        <v>3.9363920284986855E-3</v>
      </c>
      <c r="CZ587" s="40">
        <f t="shared" si="1732"/>
        <v>5.8723863322189592E-3</v>
      </c>
      <c r="DD587" s="989"/>
      <c r="DE587" s="888">
        <f t="shared" ref="DE587:EL587" si="1751">IF(DE527="","",DE527/DE$560)</f>
        <v>1.6132343999117279E-2</v>
      </c>
      <c r="DF587" s="888">
        <f t="shared" si="1751"/>
        <v>1.8071938362855977E-2</v>
      </c>
      <c r="DG587" s="888">
        <f t="shared" si="1751"/>
        <v>2.2409949357206967E-2</v>
      </c>
      <c r="DH587" s="888">
        <f t="shared" si="1751"/>
        <v>1.3008336266158377E-2</v>
      </c>
      <c r="DI587" s="888">
        <f t="shared" si="1751"/>
        <v>2.6999056679081024E-2</v>
      </c>
      <c r="DJ587" s="888">
        <f t="shared" si="1751"/>
        <v>9.4936536374057665E-3</v>
      </c>
      <c r="DK587" s="888">
        <f t="shared" si="1751"/>
        <v>7.9368100205363425E-3</v>
      </c>
      <c r="DL587" s="1082">
        <f t="shared" si="1751"/>
        <v>1.5327730981766282E-2</v>
      </c>
      <c r="DM587" s="830">
        <f t="shared" si="1734"/>
        <v>1.6172477413016004E-2</v>
      </c>
      <c r="DN587" s="830"/>
      <c r="DO587" s="40">
        <f t="shared" si="1735"/>
        <v>6.3570964576761604E-3</v>
      </c>
      <c r="DP587" s="40"/>
      <c r="DQ587" s="40"/>
      <c r="DR587" s="945">
        <f t="shared" si="1751"/>
        <v>5.4305673902846671E-2</v>
      </c>
      <c r="DS587" s="888">
        <f t="shared" si="1751"/>
        <v>0.11321333389656982</v>
      </c>
      <c r="DT587" s="888">
        <f t="shared" si="1751"/>
        <v>7.0214131491444634E-2</v>
      </c>
      <c r="DU587" s="888">
        <f t="shared" si="1751"/>
        <v>7.6792501648474509E-2</v>
      </c>
      <c r="DV587" s="888">
        <f t="shared" si="1751"/>
        <v>7.5464206980167717E-2</v>
      </c>
      <c r="DW587" s="888">
        <f t="shared" si="1751"/>
        <v>4.8791227222621317E-2</v>
      </c>
      <c r="DX587" s="1082">
        <f t="shared" si="1751"/>
        <v>4.8668224670113391E-2</v>
      </c>
      <c r="DY587" s="830">
        <f t="shared" si="1736"/>
        <v>6.9635614258891143E-2</v>
      </c>
      <c r="DZ587" s="830"/>
      <c r="EA587" s="40">
        <f t="shared" si="1737"/>
        <v>2.2707094448033465E-2</v>
      </c>
      <c r="EB587" s="40"/>
      <c r="EC587" s="40"/>
      <c r="ED587" s="745">
        <f t="shared" si="1709"/>
        <v>1.8079154705054903E-2</v>
      </c>
      <c r="EE587" s="888">
        <f t="shared" si="1751"/>
        <v>3.4129908585382424E-2</v>
      </c>
      <c r="EF587" s="888">
        <f t="shared" si="1751"/>
        <v>4.0132675108910373E-2</v>
      </c>
      <c r="EG587" s="888">
        <f t="shared" si="1751"/>
        <v>2.6082698008664418E-2</v>
      </c>
      <c r="EH587" s="888">
        <f t="shared" si="1751"/>
        <v>3.5495239467887102E-2</v>
      </c>
      <c r="EI587" s="888">
        <f t="shared" si="1751"/>
        <v>1.9749654176282706E-2</v>
      </c>
      <c r="EJ587" s="888">
        <f t="shared" si="1751"/>
        <v>1.960562228859113E-2</v>
      </c>
      <c r="EK587" s="888">
        <f t="shared" si="1751"/>
        <v>1.8573595895029694E-2</v>
      </c>
      <c r="EL587" s="1082">
        <f t="shared" si="1751"/>
        <v>2.3114768830565811E-2</v>
      </c>
      <c r="EM587" s="830">
        <f t="shared" si="1738"/>
        <v>2.6107035229596509E-2</v>
      </c>
      <c r="EN587" s="40">
        <f t="shared" si="1739"/>
        <v>8.3819891601020421E-3</v>
      </c>
      <c r="ES587" s="745">
        <f t="shared" ref="ES587:EU587" si="1752">IF(ES527="","",ES527/ES$560)</f>
        <v>0.23613102319038831</v>
      </c>
      <c r="ET587" s="715">
        <f t="shared" si="1752"/>
        <v>1.2846195281600819E-2</v>
      </c>
      <c r="EU587" s="715">
        <f t="shared" si="1752"/>
        <v>5.7487563436503719E-3</v>
      </c>
      <c r="EV587" s="715"/>
      <c r="EX587" s="66" t="s">
        <v>697</v>
      </c>
      <c r="EY587" s="682">
        <f t="shared" ref="EY587:HH587" si="1753">IF(EY527="","",EY527/EY$560)</f>
        <v>5.0938590142459231E-4</v>
      </c>
      <c r="EZ587" s="682">
        <f t="shared" si="1753"/>
        <v>1.5112127470257334E-3</v>
      </c>
      <c r="FA587" s="682">
        <f t="shared" si="1753"/>
        <v>1.8704432934416919E-4</v>
      </c>
      <c r="FB587" s="682">
        <f t="shared" si="1753"/>
        <v>1.8005513631959374E-2</v>
      </c>
      <c r="FC587" s="682">
        <f t="shared" si="1753"/>
        <v>6.7691468924140432E-4</v>
      </c>
      <c r="FD587" s="682">
        <f t="shared" si="1753"/>
        <v>7.4857166324908365E-4</v>
      </c>
      <c r="FE587" s="682">
        <f t="shared" si="1753"/>
        <v>0</v>
      </c>
      <c r="FF587" s="682">
        <f t="shared" si="1753"/>
        <v>1.8487372035050803E-4</v>
      </c>
      <c r="FG587" s="682">
        <f t="shared" si="1753"/>
        <v>1.4464554277455297E-4</v>
      </c>
      <c r="FH587" s="682">
        <f t="shared" si="1753"/>
        <v>1.0312139775152747E-3</v>
      </c>
      <c r="FI587" s="682">
        <f t="shared" si="1753"/>
        <v>2.4452026795658013E-4</v>
      </c>
      <c r="FJ587" s="682">
        <f t="shared" si="1753"/>
        <v>6.3140048822687837E-4</v>
      </c>
      <c r="FK587" s="682">
        <f t="shared" si="1753"/>
        <v>1.620988733321222E-4</v>
      </c>
      <c r="FL587" s="682">
        <f t="shared" si="1753"/>
        <v>2.6575735995446764E-4</v>
      </c>
      <c r="FM587" s="682">
        <f t="shared" si="1753"/>
        <v>2.6854915974771845E-4</v>
      </c>
      <c r="FN587" s="682">
        <f t="shared" si="1753"/>
        <v>1.4913809195232644E-4</v>
      </c>
      <c r="FO587" s="715">
        <f t="shared" si="1753"/>
        <v>1.1789656863449871E-4</v>
      </c>
      <c r="FP587" s="715" t="str">
        <f t="shared" ref="FP587:GL587" si="1754">IF(FP527="","",FP527/FP$560)</f>
        <v/>
      </c>
      <c r="FQ587" s="1393">
        <f t="shared" si="1754"/>
        <v>9.9124586066127573E-3</v>
      </c>
      <c r="FR587" s="715">
        <f t="shared" si="1754"/>
        <v>1.8232467233661139E-3</v>
      </c>
      <c r="FS587" s="715">
        <f t="shared" si="1754"/>
        <v>1.1571341672203431E-2</v>
      </c>
      <c r="FT587" s="715">
        <f t="shared" si="1754"/>
        <v>1.1755840348430008E-3</v>
      </c>
      <c r="FU587" s="715">
        <f t="shared" si="1754"/>
        <v>1.2574227375299406E-3</v>
      </c>
      <c r="FV587" s="715"/>
      <c r="FW587" s="715">
        <f t="shared" si="1754"/>
        <v>0</v>
      </c>
      <c r="FX587" s="715">
        <f t="shared" si="1754"/>
        <v>2.4324146166536097E-4</v>
      </c>
      <c r="FY587" s="715">
        <f t="shared" si="1754"/>
        <v>0</v>
      </c>
      <c r="FZ587" s="715">
        <f t="shared" si="1754"/>
        <v>0</v>
      </c>
      <c r="GA587" s="715">
        <f t="shared" si="1754"/>
        <v>0</v>
      </c>
      <c r="GB587" s="715">
        <f t="shared" si="1754"/>
        <v>7.8561022576506892E-4</v>
      </c>
      <c r="GC587" s="715">
        <f t="shared" si="1754"/>
        <v>1.2444938122241056E-3</v>
      </c>
      <c r="GD587" s="715">
        <f t="shared" si="1754"/>
        <v>0</v>
      </c>
      <c r="GE587" s="715">
        <f t="shared" si="1754"/>
        <v>6.6755205817570641E-4</v>
      </c>
      <c r="GF587" s="715">
        <f t="shared" si="1754"/>
        <v>0</v>
      </c>
      <c r="GG587" s="715">
        <f t="shared" si="1754"/>
        <v>8.2191412424675227E-3</v>
      </c>
      <c r="GH587" s="715">
        <f t="shared" si="1754"/>
        <v>2.2396424720319791E-4</v>
      </c>
      <c r="GI587" s="715">
        <f t="shared" si="1754"/>
        <v>2.7985008081186534E-3</v>
      </c>
      <c r="GJ587" s="715">
        <f t="shared" si="1754"/>
        <v>0</v>
      </c>
      <c r="GK587" s="715">
        <f t="shared" si="1754"/>
        <v>0</v>
      </c>
      <c r="GL587" s="715">
        <f t="shared" si="1754"/>
        <v>0</v>
      </c>
      <c r="GM587" s="745">
        <f t="shared" si="1753"/>
        <v>0</v>
      </c>
      <c r="GN587" s="682">
        <f t="shared" si="1753"/>
        <v>1.2888324051524612E-3</v>
      </c>
      <c r="GO587" s="682">
        <f t="shared" si="1753"/>
        <v>0</v>
      </c>
      <c r="GP587" s="682">
        <f t="shared" si="1753"/>
        <v>7.4034801976481386E-4</v>
      </c>
      <c r="GQ587" s="682">
        <f t="shared" si="1753"/>
        <v>1.1112134774179567E-3</v>
      </c>
      <c r="GR587" s="682">
        <f t="shared" si="1753"/>
        <v>0</v>
      </c>
      <c r="GS587" s="682">
        <f t="shared" si="1753"/>
        <v>6.629472011096194E-4</v>
      </c>
      <c r="GT587" s="682">
        <f t="shared" si="1753"/>
        <v>0</v>
      </c>
      <c r="GU587" s="682">
        <f t="shared" si="1753"/>
        <v>0</v>
      </c>
      <c r="GV587" s="682">
        <f t="shared" si="1753"/>
        <v>1.261602663858982E-3</v>
      </c>
      <c r="GW587" s="682">
        <f t="shared" si="1753"/>
        <v>0</v>
      </c>
      <c r="GX587" s="682">
        <f t="shared" si="1753"/>
        <v>0</v>
      </c>
      <c r="GY587" s="682">
        <f t="shared" si="1753"/>
        <v>8.707792493906414E-4</v>
      </c>
      <c r="GZ587" s="682" t="e">
        <f t="shared" si="1753"/>
        <v>#DIV/0!</v>
      </c>
      <c r="HA587" s="682">
        <f t="shared" si="1753"/>
        <v>1.1853211348865425E-3</v>
      </c>
      <c r="HB587" s="682">
        <f t="shared" si="1753"/>
        <v>0</v>
      </c>
      <c r="HC587" s="682">
        <f t="shared" si="1753"/>
        <v>1.0195972848024155E-3</v>
      </c>
      <c r="HD587" s="682">
        <f t="shared" si="1753"/>
        <v>7.7777471847699519E-4</v>
      </c>
      <c r="HE587" s="682">
        <f t="shared" si="1753"/>
        <v>0</v>
      </c>
      <c r="HF587" s="682">
        <f t="shared" si="1753"/>
        <v>3.5790986800032449E-3</v>
      </c>
      <c r="HG587" s="682" t="e">
        <f t="shared" si="1753"/>
        <v>#DIV/0!</v>
      </c>
      <c r="HH587" s="682" t="e">
        <f t="shared" si="1753"/>
        <v>#DIV/0!</v>
      </c>
      <c r="HI587" s="715">
        <f t="shared" si="1712"/>
        <v>0</v>
      </c>
    </row>
    <row r="588" spans="1:217" x14ac:dyDescent="0.25">
      <c r="A588" s="66" t="s">
        <v>716</v>
      </c>
      <c r="C588" s="745">
        <f t="shared" si="1699"/>
        <v>1.2629839607996268E-3</v>
      </c>
      <c r="D588" s="715">
        <f t="shared" ref="D588:CV588" si="1755">IF(D528="","",D528/D$560)</f>
        <v>5.0584609728029067E-3</v>
      </c>
      <c r="E588" s="715">
        <f t="shared" si="1755"/>
        <v>3.0645467921306853E-3</v>
      </c>
      <c r="F588" s="715">
        <f t="shared" si="1701"/>
        <v>4.5678715634409539E-3</v>
      </c>
      <c r="G588" s="715">
        <f t="shared" si="1701"/>
        <v>6.3433948735333433E-3</v>
      </c>
      <c r="H588" s="715">
        <f t="shared" si="1701"/>
        <v>3.039271758260729E-3</v>
      </c>
      <c r="I588" s="715">
        <f t="shared" si="1701"/>
        <v>1.9513560590687703E-3</v>
      </c>
      <c r="J588" s="715">
        <f t="shared" si="1701"/>
        <v>3.072641370523886E-3</v>
      </c>
      <c r="K588" s="715">
        <f t="shared" si="1701"/>
        <v>2.9397898594652645E-3</v>
      </c>
      <c r="L588" s="715">
        <f t="shared" si="1701"/>
        <v>2.5345484519545512E-3</v>
      </c>
      <c r="M588" s="715">
        <f t="shared" si="1701"/>
        <v>6.777292841689455E-3</v>
      </c>
      <c r="N588" s="715">
        <f t="shared" si="1755"/>
        <v>3.49095674986343E-3</v>
      </c>
      <c r="O588" s="715">
        <f t="shared" si="1755"/>
        <v>2.4635462483008847E-3</v>
      </c>
      <c r="P588" s="715">
        <f t="shared" si="1755"/>
        <v>6.9846748854990991E-3</v>
      </c>
      <c r="Q588" s="715">
        <f t="shared" si="1755"/>
        <v>2.6527505863680658E-3</v>
      </c>
      <c r="R588" s="715">
        <f t="shared" si="1755"/>
        <v>7.0895381629700483E-3</v>
      </c>
      <c r="S588" s="715">
        <f t="shared" si="1755"/>
        <v>6.4144112351015598E-3</v>
      </c>
      <c r="T588" s="1075">
        <f t="shared" si="1755"/>
        <v>5.9538060408897758E-3</v>
      </c>
      <c r="U588" s="715">
        <f t="shared" ref="U588:W588" si="1756">IF(U528="","",U528/U$560)</f>
        <v>1.5008396317628334E-3</v>
      </c>
      <c r="V588" s="715">
        <f t="shared" si="1756"/>
        <v>1.3457000941243054E-3</v>
      </c>
      <c r="W588" s="715">
        <f t="shared" si="1756"/>
        <v>2.0095182015181707E-3</v>
      </c>
      <c r="X588" s="715">
        <f t="shared" ref="X588:Y588" si="1757">IF(X528="","",X528/X$560)</f>
        <v>7.9579316559961005E-2</v>
      </c>
      <c r="Y588" s="715">
        <f t="shared" si="1757"/>
        <v>4.991608185502372E-2</v>
      </c>
      <c r="Z588" s="830">
        <f t="shared" si="1716"/>
        <v>4.203435689592392E-3</v>
      </c>
      <c r="AA588" s="830">
        <f t="shared" si="1717"/>
        <v>3.4926962766067852E-3</v>
      </c>
      <c r="AB588" s="830">
        <f t="shared" si="1718"/>
        <v>5.2283720938352896E-3</v>
      </c>
      <c r="AC588" s="40">
        <f t="shared" si="1719"/>
        <v>1.941129863019652E-3</v>
      </c>
      <c r="AD588" s="40"/>
      <c r="AE588" s="40">
        <f t="shared" si="1720"/>
        <v>4.7408469547249128E-4</v>
      </c>
      <c r="AF588" s="40">
        <f t="shared" si="1721"/>
        <v>2.0063234875023106E-3</v>
      </c>
      <c r="AG588" s="40"/>
      <c r="AH588" s="40"/>
      <c r="AI588" s="745">
        <f t="shared" si="1755"/>
        <v>1.0799123542223517E-3</v>
      </c>
      <c r="AJ588" s="715">
        <f t="shared" si="1755"/>
        <v>1.281699665897742E-3</v>
      </c>
      <c r="AK588" s="715">
        <f t="shared" si="1755"/>
        <v>9.4438527541601091E-4</v>
      </c>
      <c r="AL588" s="715">
        <f t="shared" si="1755"/>
        <v>2.0216855326200527E-3</v>
      </c>
      <c r="AM588" s="715">
        <f t="shared" si="1755"/>
        <v>1.125982106594025E-3</v>
      </c>
      <c r="AN588" s="1075">
        <f t="shared" si="1755"/>
        <v>1.8968734487399743E-3</v>
      </c>
      <c r="AO588" s="830">
        <f t="shared" si="1722"/>
        <v>1.3917563972483595E-3</v>
      </c>
      <c r="AP588" s="830"/>
      <c r="AQ588" s="40">
        <f t="shared" si="1704"/>
        <v>4.5433248547874038E-4</v>
      </c>
      <c r="AR588" s="40"/>
      <c r="AS588" s="40"/>
      <c r="AT588" s="745">
        <f t="shared" si="1755"/>
        <v>1.1745180469436309E-3</v>
      </c>
      <c r="AU588" s="715">
        <f t="shared" si="1755"/>
        <v>1.1830258229105937E-3</v>
      </c>
      <c r="AV588" s="715">
        <f t="shared" si="1755"/>
        <v>6.9619992820642111E-4</v>
      </c>
      <c r="AW588" s="715">
        <f t="shared" si="1755"/>
        <v>8.2340556315664223E-4</v>
      </c>
      <c r="AX588" s="715">
        <f t="shared" si="1755"/>
        <v>8.5139022868341578E-4</v>
      </c>
      <c r="AY588" s="715">
        <f t="shared" si="1755"/>
        <v>6.4586016228759867E-4</v>
      </c>
      <c r="AZ588" s="715">
        <f t="shared" si="1755"/>
        <v>9.2966939526949535E-4</v>
      </c>
      <c r="BA588" s="715">
        <f t="shared" si="1755"/>
        <v>8.3198059353664048E-4</v>
      </c>
      <c r="BB588" s="1075">
        <f t="shared" si="1755"/>
        <v>1.2352088862199197E-3</v>
      </c>
      <c r="BC588" s="830">
        <f t="shared" si="1723"/>
        <v>9.3013984746826198E-4</v>
      </c>
      <c r="BD588" s="830"/>
      <c r="BE588" s="40">
        <f t="shared" si="1724"/>
        <v>2.1780471039262243E-4</v>
      </c>
      <c r="BF588" s="40"/>
      <c r="BG588" s="40"/>
      <c r="BH588" s="745">
        <f t="shared" si="1755"/>
        <v>9.4304283453423051E-4</v>
      </c>
      <c r="BI588" s="715">
        <f t="shared" si="1755"/>
        <v>1.2715750901554942E-3</v>
      </c>
      <c r="BJ588" s="715">
        <f t="shared" si="1755"/>
        <v>1.5477044647793858E-3</v>
      </c>
      <c r="BK588" s="715">
        <f t="shared" si="1755"/>
        <v>1.1120921233876903E-3</v>
      </c>
      <c r="BL588" s="715">
        <f t="shared" si="1755"/>
        <v>1.0134326784785881E-3</v>
      </c>
      <c r="BM588" s="715">
        <f t="shared" si="1746"/>
        <v>7.239893304766934E-4</v>
      </c>
      <c r="BN588" s="1187">
        <f t="shared" si="1746"/>
        <v>1.3135746346646E-3</v>
      </c>
      <c r="BO588" s="888">
        <f t="shared" si="1725"/>
        <v>1.5957593888351988E-2</v>
      </c>
      <c r="BP588" s="888">
        <f t="shared" si="1747"/>
        <v>6.4304215781090064E-3</v>
      </c>
      <c r="BQ588" s="888">
        <f t="shared" si="1726"/>
        <v>4.2273297865707288E-3</v>
      </c>
      <c r="BR588" s="888">
        <f t="shared" si="1748"/>
        <v>1.5719663819107502E-2</v>
      </c>
      <c r="BS588" s="1184">
        <f t="shared" si="1748"/>
        <v>9.0406895641825628E-3</v>
      </c>
      <c r="BT588" s="830">
        <f t="shared" si="1727"/>
        <v>6.1709763781477066E-3</v>
      </c>
      <c r="BU588" s="830"/>
      <c r="BV588" s="40">
        <f t="shared" si="1728"/>
        <v>6.169402607862029E-3</v>
      </c>
      <c r="BW588" s="40"/>
      <c r="BX588" s="40"/>
      <c r="BY588" s="745">
        <f t="shared" si="1755"/>
        <v>1.6021560826586984E-3</v>
      </c>
      <c r="BZ588" s="715">
        <f t="shared" si="1755"/>
        <v>2.3083406614108713E-3</v>
      </c>
      <c r="CA588" s="715">
        <f t="shared" si="1755"/>
        <v>1.6976239486487992E-3</v>
      </c>
      <c r="CB588" s="715">
        <f t="shared" si="1755"/>
        <v>2.0155833035684634E-3</v>
      </c>
      <c r="CC588" s="1075">
        <f t="shared" si="1755"/>
        <v>1.4767612982525085E-3</v>
      </c>
      <c r="CD588" s="715"/>
      <c r="CE588" s="715"/>
      <c r="CF588" s="830">
        <f t="shared" si="1749"/>
        <v>1.8200930589078678E-3</v>
      </c>
      <c r="CG588" s="830"/>
      <c r="CH588" s="40">
        <f t="shared" si="1750"/>
        <v>3.3799928386254693E-4</v>
      </c>
      <c r="CI588" s="40"/>
      <c r="CJ588" s="40"/>
      <c r="CK588" s="745">
        <f t="shared" si="1755"/>
        <v>0</v>
      </c>
      <c r="CL588" s="715">
        <f t="shared" si="1706"/>
        <v>0</v>
      </c>
      <c r="CM588" s="715">
        <f t="shared" si="1755"/>
        <v>0</v>
      </c>
      <c r="CN588" s="715">
        <f t="shared" si="1755"/>
        <v>0</v>
      </c>
      <c r="CO588" s="1075">
        <f t="shared" si="1755"/>
        <v>0</v>
      </c>
      <c r="CP588" s="830">
        <f t="shared" si="1729"/>
        <v>0</v>
      </c>
      <c r="CQ588" s="830"/>
      <c r="CR588" s="40">
        <f>STDEVA(CK588:CO588)</f>
        <v>0</v>
      </c>
      <c r="CS588" s="40"/>
      <c r="CT588" s="40"/>
      <c r="CU588" s="745">
        <v>0</v>
      </c>
      <c r="CV588" s="715">
        <f t="shared" si="1755"/>
        <v>2.4893766252784598E-3</v>
      </c>
      <c r="CW588" s="715">
        <v>0</v>
      </c>
      <c r="CX588" s="1075">
        <v>0</v>
      </c>
      <c r="CY588" s="830">
        <f t="shared" si="1731"/>
        <v>6.2234415631961496E-4</v>
      </c>
      <c r="CZ588" s="40">
        <f t="shared" si="1732"/>
        <v>1.2446883126392299E-3</v>
      </c>
      <c r="DD588" s="989"/>
      <c r="DE588" s="888">
        <f t="shared" ref="DE588:EL588" si="1758">IF(DE528="","",DE528/DE$560)</f>
        <v>0</v>
      </c>
      <c r="DF588" s="888">
        <f t="shared" si="1758"/>
        <v>2.4319145900809344E-2</v>
      </c>
      <c r="DG588" s="888">
        <f t="shared" si="1758"/>
        <v>2.7259129998560679E-2</v>
      </c>
      <c r="DH588" s="888">
        <f t="shared" si="1758"/>
        <v>1.2297758063561707E-2</v>
      </c>
      <c r="DI588" s="888">
        <f t="shared" si="1758"/>
        <v>2.439118606493695E-2</v>
      </c>
      <c r="DJ588" s="888">
        <f t="shared" si="1758"/>
        <v>6.7335591068332819E-3</v>
      </c>
      <c r="DK588" s="888">
        <f t="shared" si="1758"/>
        <v>1.0735155021524898E-2</v>
      </c>
      <c r="DL588" s="1082">
        <f t="shared" si="1758"/>
        <v>6.6385444787583339E-3</v>
      </c>
      <c r="DM588" s="830">
        <f t="shared" si="1734"/>
        <v>1.404680982937315E-2</v>
      </c>
      <c r="DN588" s="830"/>
      <c r="DO588" s="40">
        <f t="shared" si="1735"/>
        <v>1.0048436623139813E-2</v>
      </c>
      <c r="DP588" s="40"/>
      <c r="DQ588" s="40"/>
      <c r="DR588" s="945">
        <f t="shared" si="1758"/>
        <v>2.7689810226933908E-3</v>
      </c>
      <c r="DS588" s="888">
        <f t="shared" si="1758"/>
        <v>5.4023405345531546E-3</v>
      </c>
      <c r="DT588" s="888">
        <f t="shared" si="1758"/>
        <v>2.081926581034651E-3</v>
      </c>
      <c r="DU588" s="888">
        <f t="shared" si="1758"/>
        <v>2.959161611288382E-3</v>
      </c>
      <c r="DV588" s="888">
        <f t="shared" si="1758"/>
        <v>3.5011144683883368E-3</v>
      </c>
      <c r="DW588" s="888">
        <f t="shared" si="1758"/>
        <v>2.1527356459540192E-2</v>
      </c>
      <c r="DX588" s="1082">
        <f t="shared" si="1758"/>
        <v>1.2468329256088616E-2</v>
      </c>
      <c r="DY588" s="830">
        <f t="shared" si="1736"/>
        <v>7.2441728476552456E-3</v>
      </c>
      <c r="DZ588" s="830"/>
      <c r="EA588" s="40">
        <f t="shared" si="1737"/>
        <v>7.2311989122829812E-3</v>
      </c>
      <c r="EB588" s="40"/>
      <c r="EC588" s="40"/>
      <c r="ED588" s="745">
        <f t="shared" si="1709"/>
        <v>1.5248469903051663E-3</v>
      </c>
      <c r="EE588" s="888">
        <f t="shared" si="1758"/>
        <v>3.9313142680583862E-3</v>
      </c>
      <c r="EF588" s="888">
        <f t="shared" si="1758"/>
        <v>6.0532460446985591E-3</v>
      </c>
      <c r="EG588" s="888">
        <f t="shared" si="1758"/>
        <v>5.3939690934517335E-3</v>
      </c>
      <c r="EH588" s="888">
        <f t="shared" si="1758"/>
        <v>4.1828854153872939E-3</v>
      </c>
      <c r="EI588" s="888">
        <f t="shared" si="1758"/>
        <v>1.1303768731180512E-2</v>
      </c>
      <c r="EJ588" s="888">
        <f t="shared" si="1758"/>
        <v>1.9635330257831783E-2</v>
      </c>
      <c r="EK588" s="888">
        <f t="shared" si="1758"/>
        <v>3.8910937127905657E-3</v>
      </c>
      <c r="EL588" s="1082">
        <f t="shared" si="1758"/>
        <v>3.7271368785920622E-3</v>
      </c>
      <c r="EM588" s="830">
        <f t="shared" si="1738"/>
        <v>6.6270657102551174E-3</v>
      </c>
      <c r="EN588" s="40">
        <f t="shared" si="1739"/>
        <v>5.5689446147629542E-3</v>
      </c>
      <c r="ES588" s="745">
        <f t="shared" ref="ES588:EU588" si="1759">IF(ES528="","",ES528/ES$560)</f>
        <v>0</v>
      </c>
      <c r="ET588" s="715">
        <f t="shared" si="1759"/>
        <v>0</v>
      </c>
      <c r="EU588" s="715">
        <f t="shared" si="1759"/>
        <v>0</v>
      </c>
      <c r="EV588" s="715"/>
      <c r="EX588" s="66" t="s">
        <v>716</v>
      </c>
      <c r="EY588" s="682">
        <f t="shared" ref="EY588:HH588" si="1760">IF(EY528="","",EY528/EY$560)</f>
        <v>1.0322037562163512E-3</v>
      </c>
      <c r="EZ588" s="682">
        <f t="shared" si="1760"/>
        <v>6.9924837448602744E-4</v>
      </c>
      <c r="FA588" s="682">
        <f t="shared" si="1760"/>
        <v>7.2775146932540157E-4</v>
      </c>
      <c r="FB588" s="682">
        <f t="shared" si="1760"/>
        <v>5.4611378229867948E-4</v>
      </c>
      <c r="FC588" s="682">
        <f t="shared" si="1760"/>
        <v>5.552876329531735E-4</v>
      </c>
      <c r="FD588" s="682">
        <f t="shared" si="1760"/>
        <v>4.2013887058303846E-4</v>
      </c>
      <c r="FE588" s="682">
        <f t="shared" si="1760"/>
        <v>8.2215307721327413E-4</v>
      </c>
      <c r="FF588" s="682">
        <f t="shared" si="1760"/>
        <v>3.2482319977300203E-4</v>
      </c>
      <c r="FG588" s="682">
        <f t="shared" si="1760"/>
        <v>3.0304098931166511E-4</v>
      </c>
      <c r="FH588" s="682">
        <f t="shared" si="1760"/>
        <v>6.2637636375493697E-4</v>
      </c>
      <c r="FI588" s="682">
        <f t="shared" si="1760"/>
        <v>8.0354462594702956E-4</v>
      </c>
      <c r="FJ588" s="682">
        <f t="shared" si="1760"/>
        <v>6.1379337467986034E-4</v>
      </c>
      <c r="FK588" s="682">
        <f t="shared" si="1760"/>
        <v>5.6626892074697886E-4</v>
      </c>
      <c r="FL588" s="682">
        <f t="shared" si="1760"/>
        <v>1.22000961927822E-3</v>
      </c>
      <c r="FM588" s="682">
        <f t="shared" si="1760"/>
        <v>7.0108967121144342E-4</v>
      </c>
      <c r="FN588" s="682">
        <f t="shared" si="1760"/>
        <v>5.2473190231162967E-4</v>
      </c>
      <c r="FO588" s="715">
        <f t="shared" si="1760"/>
        <v>5.7415125457958187E-4</v>
      </c>
      <c r="FP588" s="715">
        <f t="shared" ref="FP588:GL588" si="1761">IF(FP528="","",FP528/FP$560)</f>
        <v>0</v>
      </c>
      <c r="FQ588" s="1393">
        <f t="shared" si="1761"/>
        <v>3.6680118101583064E-3</v>
      </c>
      <c r="FR588" s="715">
        <f t="shared" si="1761"/>
        <v>2.0252737038439324E-2</v>
      </c>
      <c r="FS588" s="715">
        <f t="shared" si="1761"/>
        <v>7.5225050988043801E-3</v>
      </c>
      <c r="FT588" s="715">
        <f t="shared" si="1761"/>
        <v>0</v>
      </c>
      <c r="FU588" s="715">
        <f t="shared" si="1761"/>
        <v>1.2698082365344797E-2</v>
      </c>
      <c r="FV588" s="715"/>
      <c r="FW588" s="715">
        <f t="shared" si="1761"/>
        <v>6.7399438382656366E-3</v>
      </c>
      <c r="FX588" s="715">
        <f t="shared" si="1761"/>
        <v>1.8968225844597827E-3</v>
      </c>
      <c r="FY588" s="715">
        <f t="shared" si="1761"/>
        <v>1.4388375811907331E-2</v>
      </c>
      <c r="FZ588" s="715">
        <f t="shared" si="1761"/>
        <v>8.2551111757503508E-3</v>
      </c>
      <c r="GA588" s="715">
        <f t="shared" si="1761"/>
        <v>1.5412885297762207E-2</v>
      </c>
      <c r="GB588" s="715">
        <f t="shared" si="1761"/>
        <v>7.6335462581039642E-3</v>
      </c>
      <c r="GC588" s="715">
        <f t="shared" si="1761"/>
        <v>8.612835584608441E-5</v>
      </c>
      <c r="GD588" s="715">
        <f t="shared" si="1761"/>
        <v>7.6347439153336323E-4</v>
      </c>
      <c r="GE588" s="715">
        <f t="shared" si="1761"/>
        <v>2.4796331943338682E-3</v>
      </c>
      <c r="GF588" s="715">
        <f t="shared" si="1761"/>
        <v>4.5507101594232432E-3</v>
      </c>
      <c r="GG588" s="715">
        <f t="shared" si="1761"/>
        <v>2.508065777845919E-3</v>
      </c>
      <c r="GH588" s="715">
        <f t="shared" si="1761"/>
        <v>3.0670061539393211E-3</v>
      </c>
      <c r="GI588" s="715">
        <f t="shared" si="1761"/>
        <v>5.9708275034872299E-3</v>
      </c>
      <c r="GJ588" s="715">
        <f t="shared" si="1761"/>
        <v>1.9673191531876244E-2</v>
      </c>
      <c r="GK588" s="715">
        <f t="shared" si="1761"/>
        <v>1.8550565902992651E-2</v>
      </c>
      <c r="GL588" s="715">
        <f t="shared" si="1761"/>
        <v>1.1561997239396356E-2</v>
      </c>
      <c r="GM588" s="745">
        <f t="shared" si="1760"/>
        <v>0</v>
      </c>
      <c r="GN588" s="682">
        <f t="shared" si="1760"/>
        <v>1.5400463993140824E-3</v>
      </c>
      <c r="GO588" s="682">
        <f t="shared" si="1760"/>
        <v>0</v>
      </c>
      <c r="GP588" s="682">
        <f t="shared" si="1760"/>
        <v>1.3274068273262342E-3</v>
      </c>
      <c r="GQ588" s="682">
        <f t="shared" si="1760"/>
        <v>0</v>
      </c>
      <c r="GR588" s="682">
        <f t="shared" si="1760"/>
        <v>1.2890105743252004E-3</v>
      </c>
      <c r="GS588" s="682">
        <f t="shared" si="1760"/>
        <v>1.0905888549587925E-3</v>
      </c>
      <c r="GT588" s="682">
        <f t="shared" si="1760"/>
        <v>9.7399890702034393E-4</v>
      </c>
      <c r="GU588" s="682">
        <f t="shared" si="1760"/>
        <v>0</v>
      </c>
      <c r="GV588" s="682">
        <f t="shared" si="1760"/>
        <v>0</v>
      </c>
      <c r="GW588" s="682">
        <f t="shared" si="1760"/>
        <v>1.3653325987884612E-3</v>
      </c>
      <c r="GX588" s="682">
        <f t="shared" si="1760"/>
        <v>1.1277264158621304E-3</v>
      </c>
      <c r="GY588" s="682">
        <f t="shared" si="1760"/>
        <v>0</v>
      </c>
      <c r="GZ588" s="682" t="e">
        <f t="shared" si="1760"/>
        <v>#DIV/0!</v>
      </c>
      <c r="HA588" s="682">
        <f t="shared" si="1760"/>
        <v>1.1914580863233971E-3</v>
      </c>
      <c r="HB588" s="682">
        <f t="shared" si="1760"/>
        <v>0</v>
      </c>
      <c r="HC588" s="682">
        <f t="shared" si="1760"/>
        <v>0</v>
      </c>
      <c r="HD588" s="682">
        <f t="shared" si="1760"/>
        <v>0</v>
      </c>
      <c r="HE588" s="682">
        <f t="shared" si="1760"/>
        <v>0</v>
      </c>
      <c r="HF588" s="682">
        <f t="shared" si="1760"/>
        <v>0</v>
      </c>
      <c r="HG588" s="682" t="e">
        <f t="shared" si="1760"/>
        <v>#DIV/0!</v>
      </c>
      <c r="HH588" s="682" t="e">
        <f t="shared" si="1760"/>
        <v>#DIV/0!</v>
      </c>
      <c r="HI588" s="715">
        <f t="shared" si="1712"/>
        <v>0</v>
      </c>
    </row>
    <row r="589" spans="1:217" x14ac:dyDescent="0.25">
      <c r="A589" s="66" t="s">
        <v>717</v>
      </c>
      <c r="C589" s="745">
        <f t="shared" si="1699"/>
        <v>8.4179034366511137E-3</v>
      </c>
      <c r="D589" s="715">
        <f t="shared" ref="D589:CV589" si="1762">IF(D529="","",D529/D$560)</f>
        <v>5.0090420551925058E-2</v>
      </c>
      <c r="E589" s="715">
        <f t="shared" si="1762"/>
        <v>3.1480956429111764E-2</v>
      </c>
      <c r="F589" s="715">
        <f t="shared" si="1701"/>
        <v>8.4611537445091312E-2</v>
      </c>
      <c r="G589" s="715">
        <f t="shared" si="1701"/>
        <v>4.6676484805801506E-2</v>
      </c>
      <c r="H589" s="715">
        <f t="shared" si="1701"/>
        <v>3.9616746207283837E-2</v>
      </c>
      <c r="I589" s="715">
        <f t="shared" si="1701"/>
        <v>7.067547818652424E-2</v>
      </c>
      <c r="J589" s="715">
        <f t="shared" si="1701"/>
        <v>7.6870600567571404E-2</v>
      </c>
      <c r="K589" s="715">
        <f t="shared" si="1701"/>
        <v>7.5887533108978333E-2</v>
      </c>
      <c r="L589" s="715">
        <f t="shared" si="1701"/>
        <v>7.6994706983013431E-2</v>
      </c>
      <c r="M589" s="715">
        <f t="shared" si="1701"/>
        <v>0.12904891613840511</v>
      </c>
      <c r="N589" s="715">
        <f t="shared" si="1762"/>
        <v>5.4453224328304496E-2</v>
      </c>
      <c r="O589" s="715">
        <f t="shared" si="1762"/>
        <v>3.3160060318430495E-2</v>
      </c>
      <c r="P589" s="715">
        <f t="shared" si="1762"/>
        <v>5.8371372540663498E-2</v>
      </c>
      <c r="Q589" s="715">
        <f t="shared" si="1762"/>
        <v>2.68102059852224E-2</v>
      </c>
      <c r="R589" s="715">
        <f t="shared" si="1762"/>
        <v>0.13555742403548704</v>
      </c>
      <c r="S589" s="715">
        <f t="shared" si="1762"/>
        <v>8.165416649698054E-2</v>
      </c>
      <c r="T589" s="1075">
        <f t="shared" si="1762"/>
        <v>5.7752094382489891E-2</v>
      </c>
      <c r="U589" s="715">
        <f t="shared" ref="U589:W589" si="1763">IF(U529="","",U529/U$560)</f>
        <v>3.7838022337838451E-2</v>
      </c>
      <c r="V589" s="715">
        <f t="shared" si="1763"/>
        <v>3.1927869750953804E-2</v>
      </c>
      <c r="W589" s="715">
        <f t="shared" si="1763"/>
        <v>5.7364765214710782E-2</v>
      </c>
      <c r="X589" s="715">
        <f t="shared" ref="X589:Y589" si="1764">IF(X529="","",X529/X$560)</f>
        <v>0.16322850535485373</v>
      </c>
      <c r="Y589" s="715">
        <f t="shared" si="1764"/>
        <v>0.18669148551717832</v>
      </c>
      <c r="Z589" s="830">
        <f t="shared" si="1716"/>
        <v>6.3229435108218629E-2</v>
      </c>
      <c r="AA589" s="830">
        <f t="shared" si="1717"/>
        <v>6.7333298186323429E-2</v>
      </c>
      <c r="AB589" s="830">
        <f t="shared" si="1718"/>
        <v>7.2100933028247924E-2</v>
      </c>
      <c r="AC589" s="40">
        <f t="shared" si="1719"/>
        <v>3.283564822671485E-2</v>
      </c>
      <c r="AD589" s="40"/>
      <c r="AE589" s="40">
        <f t="shared" si="1720"/>
        <v>1.6082384461744145E-2</v>
      </c>
      <c r="AF589" s="40">
        <f t="shared" si="1721"/>
        <v>4.0768574116565107E-2</v>
      </c>
      <c r="AG589" s="40"/>
      <c r="AH589" s="40"/>
      <c r="AI589" s="745">
        <f t="shared" si="1762"/>
        <v>0</v>
      </c>
      <c r="AJ589" s="715">
        <f t="shared" si="1762"/>
        <v>0</v>
      </c>
      <c r="AK589" s="715">
        <f t="shared" si="1762"/>
        <v>0</v>
      </c>
      <c r="AL589" s="715">
        <f t="shared" si="1762"/>
        <v>0</v>
      </c>
      <c r="AM589" s="715">
        <f t="shared" si="1762"/>
        <v>0</v>
      </c>
      <c r="AN589" s="1075">
        <f t="shared" si="1762"/>
        <v>0</v>
      </c>
      <c r="AO589" s="830">
        <f t="shared" si="1722"/>
        <v>0</v>
      </c>
      <c r="AP589" s="830"/>
      <c r="AQ589" s="40">
        <f t="shared" si="1704"/>
        <v>0</v>
      </c>
      <c r="AR589" s="40"/>
      <c r="AS589" s="40"/>
      <c r="AT589" s="745">
        <f t="shared" si="1762"/>
        <v>7.343076676045438E-3</v>
      </c>
      <c r="AU589" s="715">
        <f t="shared" si="1762"/>
        <v>7.6490683804611836E-3</v>
      </c>
      <c r="AV589" s="715">
        <f t="shared" si="1762"/>
        <v>6.8471030444156849E-3</v>
      </c>
      <c r="AW589" s="715">
        <f t="shared" si="1762"/>
        <v>8.8625346456832378E-3</v>
      </c>
      <c r="AX589" s="715">
        <f t="shared" si="1762"/>
        <v>1.0500618798571415E-2</v>
      </c>
      <c r="AY589" s="715">
        <f t="shared" si="1762"/>
        <v>6.5863178675020931E-3</v>
      </c>
      <c r="AZ589" s="715">
        <f t="shared" si="1762"/>
        <v>9.0439624016503406E-3</v>
      </c>
      <c r="BA589" s="715">
        <f t="shared" si="1762"/>
        <v>7.3158150332578147E-3</v>
      </c>
      <c r="BB589" s="1075">
        <f t="shared" si="1762"/>
        <v>0</v>
      </c>
      <c r="BC589" s="830">
        <f t="shared" si="1723"/>
        <v>7.1276107608430235E-3</v>
      </c>
      <c r="BD589" s="830"/>
      <c r="BE589" s="40">
        <f t="shared" si="1724"/>
        <v>2.9493183515700541E-3</v>
      </c>
      <c r="BF589" s="40"/>
      <c r="BG589" s="40"/>
      <c r="BH589" s="745">
        <v>0</v>
      </c>
      <c r="BI589" s="715">
        <f t="shared" si="1762"/>
        <v>1.296177088246689E-2</v>
      </c>
      <c r="BJ589" s="715">
        <f t="shared" si="1762"/>
        <v>1.5596563562365606E-2</v>
      </c>
      <c r="BK589" s="715">
        <f t="shared" si="1762"/>
        <v>1.3034461292499574E-2</v>
      </c>
      <c r="BL589" s="715">
        <f t="shared" si="1762"/>
        <v>9.7932900388507885E-3</v>
      </c>
      <c r="BM589" s="715">
        <f t="shared" si="1746"/>
        <v>8.9906509114124015E-3</v>
      </c>
      <c r="BN589" s="1187">
        <f t="shared" si="1746"/>
        <v>1.9953222991788953E-2</v>
      </c>
      <c r="BO589" s="888">
        <f t="shared" si="1725"/>
        <v>4.2327333636200653E-3</v>
      </c>
      <c r="BP589" s="888">
        <f t="shared" si="1747"/>
        <v>6.7771309011006578E-3</v>
      </c>
      <c r="BQ589" s="888">
        <f t="shared" si="1726"/>
        <v>2.643861003773439E-3</v>
      </c>
      <c r="BR589" s="888">
        <f t="shared" si="1748"/>
        <v>5.3790356836266526E-3</v>
      </c>
      <c r="BS589" s="1184">
        <f t="shared" si="1748"/>
        <v>3.5018461248774034E-3</v>
      </c>
      <c r="BT589" s="830">
        <f t="shared" si="1727"/>
        <v>8.2562480346166593E-3</v>
      </c>
      <c r="BU589" s="830"/>
      <c r="BV589" s="40">
        <f t="shared" si="1728"/>
        <v>5.5148710911173413E-3</v>
      </c>
      <c r="BW589" s="40"/>
      <c r="BX589" s="40"/>
      <c r="BY589" s="745">
        <f t="shared" si="1762"/>
        <v>1.4867222841207138E-2</v>
      </c>
      <c r="BZ589" s="715">
        <f t="shared" si="1762"/>
        <v>2.4306305910811631E-2</v>
      </c>
      <c r="CA589" s="715">
        <f t="shared" si="1762"/>
        <v>2.0129640930963325E-2</v>
      </c>
      <c r="CB589" s="715">
        <f t="shared" si="1762"/>
        <v>2.9562450145984968E-2</v>
      </c>
      <c r="CC589" s="1075">
        <f t="shared" si="1762"/>
        <v>1.3045612033175681E-2</v>
      </c>
      <c r="CD589" s="715"/>
      <c r="CE589" s="715"/>
      <c r="CF589" s="830">
        <f t="shared" si="1749"/>
        <v>2.0382246372428546E-2</v>
      </c>
      <c r="CG589" s="830"/>
      <c r="CH589" s="40">
        <f t="shared" si="1750"/>
        <v>6.7819591946517007E-3</v>
      </c>
      <c r="CI589" s="40"/>
      <c r="CJ589" s="40"/>
      <c r="CK589" s="745">
        <v>0</v>
      </c>
      <c r="CL589" s="715">
        <f t="shared" si="1706"/>
        <v>3.4514531992253933E-3</v>
      </c>
      <c r="CM589" s="715">
        <v>0</v>
      </c>
      <c r="CN589" s="715">
        <f t="shared" si="1762"/>
        <v>6.2761798258887625E-3</v>
      </c>
      <c r="CO589" s="1075">
        <f t="shared" si="1762"/>
        <v>7.9981977820471513E-3</v>
      </c>
      <c r="CP589" s="830">
        <f t="shared" si="1729"/>
        <v>3.5451661614322614E-3</v>
      </c>
      <c r="CQ589" s="830"/>
      <c r="CR589" s="40">
        <f t="shared" si="1730"/>
        <v>3.6205356852701534E-3</v>
      </c>
      <c r="CS589" s="40"/>
      <c r="CT589" s="40"/>
      <c r="CU589" s="745">
        <v>0</v>
      </c>
      <c r="CV589" s="715">
        <f t="shared" si="1762"/>
        <v>6.8138475721361211E-3</v>
      </c>
      <c r="CW589" s="715">
        <v>0</v>
      </c>
      <c r="CX589" s="1075">
        <v>0</v>
      </c>
      <c r="CY589" s="830">
        <f t="shared" si="1731"/>
        <v>1.7034618930340303E-3</v>
      </c>
      <c r="CZ589" s="40">
        <f t="shared" si="1732"/>
        <v>3.4069237860680605E-3</v>
      </c>
      <c r="DD589" s="989"/>
      <c r="DE589" s="888">
        <f t="shared" ref="DE589:EL589" si="1765">IF(DE529="","",DE529/DE$560)</f>
        <v>0</v>
      </c>
      <c r="DF589" s="888">
        <f t="shared" si="1765"/>
        <v>3.0073161469044941E-3</v>
      </c>
      <c r="DG589" s="888">
        <f t="shared" si="1765"/>
        <v>2.7288042657011551E-3</v>
      </c>
      <c r="DH589" s="888">
        <f t="shared" si="1765"/>
        <v>1.3292128755994477E-3</v>
      </c>
      <c r="DI589" s="888">
        <f t="shared" si="1765"/>
        <v>1.2770718117449177E-3</v>
      </c>
      <c r="DJ589" s="888">
        <f t="shared" si="1765"/>
        <v>6.905944516891682E-3</v>
      </c>
      <c r="DK589" s="888">
        <f t="shared" si="1765"/>
        <v>1.2340002292177124E-3</v>
      </c>
      <c r="DL589" s="1082">
        <f t="shared" si="1765"/>
        <v>7.2421649963601321E-3</v>
      </c>
      <c r="DM589" s="830">
        <f t="shared" si="1734"/>
        <v>2.9655643553024428E-3</v>
      </c>
      <c r="DN589" s="830"/>
      <c r="DO589" s="40">
        <f t="shared" si="1735"/>
        <v>2.7043680781820515E-3</v>
      </c>
      <c r="DP589" s="40"/>
      <c r="DQ589" s="40"/>
      <c r="DR589" s="945">
        <f t="shared" si="1765"/>
        <v>3.4972555462564354E-3</v>
      </c>
      <c r="DS589" s="888">
        <f t="shared" si="1765"/>
        <v>2.9905508762983236E-3</v>
      </c>
      <c r="DT589" s="888">
        <f t="shared" si="1765"/>
        <v>1.694494773841769E-3</v>
      </c>
      <c r="DU589" s="888">
        <f t="shared" si="1765"/>
        <v>2.8183914222377647E-3</v>
      </c>
      <c r="DV589" s="888">
        <f t="shared" si="1765"/>
        <v>2.8319784324882932E-3</v>
      </c>
      <c r="DW589" s="888">
        <f t="shared" si="1765"/>
        <v>2.1455157044336505E-3</v>
      </c>
      <c r="DX589" s="1082">
        <f t="shared" si="1765"/>
        <v>3.7754697048252165E-3</v>
      </c>
      <c r="DY589" s="830">
        <f t="shared" si="1736"/>
        <v>2.8219509229116362E-3</v>
      </c>
      <c r="DZ589" s="830"/>
      <c r="EA589" s="40">
        <f t="shared" si="1737"/>
        <v>7.2139858838243093E-4</v>
      </c>
      <c r="EB589" s="40"/>
      <c r="EC589" s="40"/>
      <c r="ED589" s="745">
        <f t="shared" si="1709"/>
        <v>1.4599987131065709E-2</v>
      </c>
      <c r="EE589" s="888">
        <f t="shared" si="1765"/>
        <v>6.0554734958909564E-3</v>
      </c>
      <c r="EF589" s="888">
        <f t="shared" si="1765"/>
        <v>4.8337954293685009E-3</v>
      </c>
      <c r="EG589" s="888">
        <f t="shared" si="1765"/>
        <v>3.6086849087692756E-3</v>
      </c>
      <c r="EH589" s="888">
        <f t="shared" si="1765"/>
        <v>4.2001747230626333E-3</v>
      </c>
      <c r="EI589" s="888">
        <f t="shared" si="1765"/>
        <v>5.9743394834440048E-3</v>
      </c>
      <c r="EJ589" s="888">
        <f t="shared" si="1765"/>
        <v>4.652614186702873E-3</v>
      </c>
      <c r="EK589" s="888">
        <f t="shared" si="1765"/>
        <v>2.1931013696348677E-3</v>
      </c>
      <c r="EL589" s="1082">
        <f t="shared" si="1765"/>
        <v>1.1710781076683097E-3</v>
      </c>
      <c r="EM589" s="830">
        <f t="shared" si="1738"/>
        <v>5.2543609817341259E-3</v>
      </c>
      <c r="EN589" s="40">
        <f t="shared" si="1739"/>
        <v>3.8552548693781331E-3</v>
      </c>
      <c r="ES589" s="745">
        <f t="shared" ref="ES589:EU589" si="1766">IF(ES529="","",ES529/ES$560)</f>
        <v>7.4019938470415471E-3</v>
      </c>
      <c r="ET589" s="715">
        <f t="shared" si="1766"/>
        <v>7.8054533932547495E-3</v>
      </c>
      <c r="EU589" s="715">
        <f t="shared" si="1766"/>
        <v>2.6728118080538123E-2</v>
      </c>
      <c r="EV589" s="715"/>
      <c r="EX589" s="66" t="s">
        <v>717</v>
      </c>
      <c r="EY589" s="682">
        <f t="shared" ref="EY589:HH589" si="1767">IF(EY529="","",EY529/EY$560)</f>
        <v>5.5948236578250111E-3</v>
      </c>
      <c r="EZ589" s="682">
        <f t="shared" si="1767"/>
        <v>4.9224243393507236E-3</v>
      </c>
      <c r="FA589" s="682">
        <f t="shared" si="1767"/>
        <v>7.2449231463291141E-3</v>
      </c>
      <c r="FB589" s="682">
        <f t="shared" si="1767"/>
        <v>4.5480448338383137E-3</v>
      </c>
      <c r="FC589" s="682">
        <f t="shared" si="1767"/>
        <v>6.0790340304598661E-3</v>
      </c>
      <c r="FD589" s="682">
        <f t="shared" si="1767"/>
        <v>3.5399153205479031E-3</v>
      </c>
      <c r="FE589" s="682">
        <f t="shared" si="1767"/>
        <v>8.9749948187899855E-3</v>
      </c>
      <c r="FF589" s="682">
        <f t="shared" si="1767"/>
        <v>3.7384111913260571E-3</v>
      </c>
      <c r="FG589" s="682">
        <f t="shared" si="1767"/>
        <v>3.9258938351552225E-3</v>
      </c>
      <c r="FH589" s="682">
        <f t="shared" si="1767"/>
        <v>3.1974970295625387E-3</v>
      </c>
      <c r="FI589" s="682">
        <f t="shared" si="1767"/>
        <v>4.5007196050625515E-3</v>
      </c>
      <c r="FJ589" s="682">
        <f t="shared" si="1767"/>
        <v>4.8661088925030732E-3</v>
      </c>
      <c r="FK589" s="682">
        <f t="shared" si="1767"/>
        <v>4.2167023673235693E-3</v>
      </c>
      <c r="FL589" s="682">
        <f t="shared" si="1767"/>
        <v>5.8203697054106662E-3</v>
      </c>
      <c r="FM589" s="682">
        <f t="shared" si="1767"/>
        <v>8.0355125074613037E-3</v>
      </c>
      <c r="FN589" s="682">
        <f t="shared" si="1767"/>
        <v>5.2951934070804745E-3</v>
      </c>
      <c r="FO589" s="715">
        <f t="shared" si="1767"/>
        <v>3.7352543498501171E-3</v>
      </c>
      <c r="FP589" s="715">
        <f t="shared" ref="FP589:GL589" si="1768">IF(FP529="","",FP529/FP$560)</f>
        <v>0</v>
      </c>
      <c r="FQ589" s="1393">
        <f t="shared" si="1768"/>
        <v>9.2385766235717533E-3</v>
      </c>
      <c r="FR589" s="715">
        <f t="shared" si="1768"/>
        <v>3.8015976946838774E-2</v>
      </c>
      <c r="FS589" s="715">
        <f t="shared" si="1768"/>
        <v>1.3871974806545425E-2</v>
      </c>
      <c r="FT589" s="715">
        <f t="shared" si="1768"/>
        <v>1.6584203896934852E-2</v>
      </c>
      <c r="FU589" s="715">
        <f t="shared" si="1768"/>
        <v>2.3829451224269948E-2</v>
      </c>
      <c r="FV589" s="715"/>
      <c r="FW589" s="715">
        <f t="shared" si="1768"/>
        <v>1.343102627874591E-2</v>
      </c>
      <c r="FX589" s="715">
        <f t="shared" si="1768"/>
        <v>4.2572597455000924E-3</v>
      </c>
      <c r="FY589" s="715">
        <f t="shared" si="1768"/>
        <v>2.5807887292870268E-2</v>
      </c>
      <c r="FZ589" s="715">
        <f t="shared" si="1768"/>
        <v>2.7405362428246953E-3</v>
      </c>
      <c r="GA589" s="715">
        <f t="shared" si="1768"/>
        <v>1.3697621712053694E-2</v>
      </c>
      <c r="GB589" s="715">
        <f t="shared" si="1768"/>
        <v>1.6995104617995787E-2</v>
      </c>
      <c r="GC589" s="715">
        <f t="shared" si="1768"/>
        <v>8.3628139427219017E-5</v>
      </c>
      <c r="GD589" s="715">
        <f t="shared" si="1768"/>
        <v>6.1946076541483609E-3</v>
      </c>
      <c r="GE589" s="715">
        <f t="shared" si="1768"/>
        <v>2.0215223173757246E-3</v>
      </c>
      <c r="GF589" s="715">
        <f t="shared" si="1768"/>
        <v>6.5855730864406384E-3</v>
      </c>
      <c r="GG589" s="715">
        <f t="shared" si="1768"/>
        <v>3.1892850829535252E-3</v>
      </c>
      <c r="GH589" s="715">
        <f t="shared" si="1768"/>
        <v>3.552251616495126E-3</v>
      </c>
      <c r="GI589" s="715">
        <f t="shared" si="1768"/>
        <v>1.0575002662180763E-2</v>
      </c>
      <c r="GJ589" s="715">
        <f t="shared" si="1768"/>
        <v>3.1981882968885593E-2</v>
      </c>
      <c r="GK589" s="715">
        <f t="shared" si="1768"/>
        <v>2.6493715625628345E-2</v>
      </c>
      <c r="GL589" s="715">
        <f t="shared" si="1768"/>
        <v>3.1156404633680666E-2</v>
      </c>
      <c r="GM589" s="745">
        <f t="shared" si="1767"/>
        <v>1.0331736373339274E-2</v>
      </c>
      <c r="GN589" s="682">
        <f t="shared" si="1767"/>
        <v>1.3330577277825119E-2</v>
      </c>
      <c r="GO589" s="682">
        <f t="shared" si="1767"/>
        <v>1.1697571566477155E-2</v>
      </c>
      <c r="GP589" s="682">
        <f t="shared" si="1767"/>
        <v>7.2410537520580954E-3</v>
      </c>
      <c r="GQ589" s="682">
        <f t="shared" si="1767"/>
        <v>1.1126243026417886E-2</v>
      </c>
      <c r="GR589" s="682">
        <f t="shared" si="1767"/>
        <v>7.7142888993838128E-3</v>
      </c>
      <c r="GS589" s="682">
        <f t="shared" si="1767"/>
        <v>5.1617374724519894E-3</v>
      </c>
      <c r="GT589" s="682">
        <f t="shared" si="1767"/>
        <v>1.4348097497395166E-2</v>
      </c>
      <c r="GU589" s="682">
        <f t="shared" si="1767"/>
        <v>6.2873873357103607E-3</v>
      </c>
      <c r="GV589" s="682">
        <f t="shared" si="1767"/>
        <v>1.0420756550491315E-2</v>
      </c>
      <c r="GW589" s="682">
        <f t="shared" si="1767"/>
        <v>1.3417210752741982E-2</v>
      </c>
      <c r="GX589" s="682">
        <f t="shared" si="1767"/>
        <v>1.2979983275535971E-2</v>
      </c>
      <c r="GY589" s="682">
        <f t="shared" si="1767"/>
        <v>9.6981555060240525E-3</v>
      </c>
      <c r="GZ589" s="682" t="e">
        <f t="shared" si="1767"/>
        <v>#DIV/0!</v>
      </c>
      <c r="HA589" s="682">
        <f t="shared" si="1767"/>
        <v>7.7983262882912619E-3</v>
      </c>
      <c r="HB589" s="682">
        <f t="shared" si="1767"/>
        <v>1.1588237248064702E-2</v>
      </c>
      <c r="HC589" s="682">
        <f t="shared" si="1767"/>
        <v>7.9604797023564208E-3</v>
      </c>
      <c r="HD589" s="682">
        <f t="shared" si="1767"/>
        <v>1.0993672448134881E-2</v>
      </c>
      <c r="HE589" s="682">
        <f t="shared" si="1767"/>
        <v>1.6207634188651791E-2</v>
      </c>
      <c r="HF589" s="682">
        <f t="shared" si="1767"/>
        <v>2.6978171012290754E-2</v>
      </c>
      <c r="HG589" s="682" t="e">
        <f t="shared" si="1767"/>
        <v>#DIV/0!</v>
      </c>
      <c r="HH589" s="682" t="e">
        <f t="shared" si="1767"/>
        <v>#DIV/0!</v>
      </c>
      <c r="HI589" s="715">
        <f t="shared" si="1712"/>
        <v>0</v>
      </c>
    </row>
    <row r="590" spans="1:217" x14ac:dyDescent="0.25">
      <c r="A590" s="66" t="s">
        <v>718</v>
      </c>
      <c r="C590" s="745">
        <f t="shared" si="1699"/>
        <v>1.0645891323838969E-3</v>
      </c>
      <c r="D590" s="715">
        <f t="shared" ref="D590:CV590" si="1769">IF(D530="","",D530/D$560)</f>
        <v>2.9681564129813562E-3</v>
      </c>
      <c r="E590" s="715">
        <f t="shared" si="1769"/>
        <v>2.2821900764498962E-3</v>
      </c>
      <c r="F590" s="715">
        <f>IF(F530="","",F530/F$560)</f>
        <v>2.8383638148598306E-3</v>
      </c>
      <c r="G590" s="715">
        <f>IF(G530="","",G530/G$560)</f>
        <v>5.2485390646665056E-3</v>
      </c>
      <c r="H590" s="715">
        <f>IF(H530="","",H530/H$560)</f>
        <v>1.4809391901172495E-3</v>
      </c>
      <c r="I590" s="715">
        <v>0</v>
      </c>
      <c r="J590" s="715">
        <v>0</v>
      </c>
      <c r="K590" s="715">
        <f t="shared" ref="K590:K613" si="1770">IF(K530="","",K530/K$560)</f>
        <v>2.1084731626140095E-3</v>
      </c>
      <c r="L590" s="715">
        <v>0</v>
      </c>
      <c r="M590" s="715">
        <f t="shared" ref="M590:M613" si="1771">IF(M530="","",M530/M$560)</f>
        <v>6.0521966137247326E-3</v>
      </c>
      <c r="N590" s="715">
        <f t="shared" si="1769"/>
        <v>2.3877737028645731E-3</v>
      </c>
      <c r="O590" s="715">
        <f t="shared" si="1769"/>
        <v>1.7485048885501112E-3</v>
      </c>
      <c r="P590" s="715">
        <f t="shared" si="1769"/>
        <v>5.4366394184219013E-3</v>
      </c>
      <c r="Q590" s="715">
        <f t="shared" si="1769"/>
        <v>2.0577636349854455E-3</v>
      </c>
      <c r="R590" s="715">
        <f t="shared" si="1769"/>
        <v>6.3053618982904036E-3</v>
      </c>
      <c r="S590" s="715">
        <f t="shared" si="1769"/>
        <v>6.6137426983257554E-3</v>
      </c>
      <c r="T590" s="1075">
        <f t="shared" si="1769"/>
        <v>5.2872591821011092E-3</v>
      </c>
      <c r="U590" s="715">
        <f t="shared" ref="U590:W590" si="1772">IF(U530="","",U530/U$560)</f>
        <v>2.3421717975463763E-3</v>
      </c>
      <c r="V590" s="715">
        <f t="shared" si="1772"/>
        <v>2.5711290685368929E-3</v>
      </c>
      <c r="W590" s="715">
        <f t="shared" si="1772"/>
        <v>1.8077246522303007E-3</v>
      </c>
      <c r="X590" s="715" t="str">
        <f t="shared" ref="X590:Y590" si="1773">IF(X530="","",X530/X$560)</f>
        <v/>
      </c>
      <c r="Y590" s="715" t="str">
        <f t="shared" si="1773"/>
        <v/>
      </c>
      <c r="Z590" s="830">
        <f t="shared" si="1716"/>
        <v>2.9933607161853767E-3</v>
      </c>
      <c r="AA590" s="830">
        <f t="shared" si="1717"/>
        <v>1.6680450331796564E-3</v>
      </c>
      <c r="AB590" s="830">
        <f t="shared" si="1718"/>
        <v>4.4861552546580034E-3</v>
      </c>
      <c r="AC590" s="40">
        <f t="shared" si="1719"/>
        <v>2.258888343098881E-3</v>
      </c>
      <c r="AD590" s="40"/>
      <c r="AE590" s="40">
        <f t="shared" si="1720"/>
        <v>1.007728107514709E-3</v>
      </c>
      <c r="AF590" s="40">
        <f t="shared" si="1721"/>
        <v>2.057350406003551E-3</v>
      </c>
      <c r="AG590" s="40"/>
      <c r="AH590" s="40"/>
      <c r="AI590" s="745">
        <f t="shared" si="1769"/>
        <v>0</v>
      </c>
      <c r="AJ590" s="715">
        <f t="shared" si="1769"/>
        <v>0</v>
      </c>
      <c r="AK590" s="715">
        <f t="shared" si="1769"/>
        <v>0</v>
      </c>
      <c r="AL590" s="715">
        <f t="shared" si="1769"/>
        <v>0</v>
      </c>
      <c r="AM590" s="715">
        <f t="shared" si="1769"/>
        <v>0</v>
      </c>
      <c r="AN590" s="1075">
        <f t="shared" si="1769"/>
        <v>0</v>
      </c>
      <c r="AO590" s="830">
        <f t="shared" si="1722"/>
        <v>0</v>
      </c>
      <c r="AP590" s="830"/>
      <c r="AQ590" s="40">
        <f t="shared" si="1704"/>
        <v>0</v>
      </c>
      <c r="AR590" s="40"/>
      <c r="AS590" s="40"/>
      <c r="AT590" s="745">
        <f t="shared" si="1769"/>
        <v>1.5454001148720543E-3</v>
      </c>
      <c r="AU590" s="715">
        <f t="shared" si="1769"/>
        <v>1.4199623428665044E-3</v>
      </c>
      <c r="AV590" s="715">
        <v>0</v>
      </c>
      <c r="AW590" s="715">
        <v>0</v>
      </c>
      <c r="AX590" s="715">
        <v>0</v>
      </c>
      <c r="AY590" s="715">
        <v>0</v>
      </c>
      <c r="AZ590" s="715">
        <v>0</v>
      </c>
      <c r="BA590" s="715">
        <v>0</v>
      </c>
      <c r="BB590" s="1075">
        <f t="shared" si="1769"/>
        <v>1.2779866324321638E-3</v>
      </c>
      <c r="BC590" s="830">
        <f t="shared" si="1723"/>
        <v>4.7148323224119142E-4</v>
      </c>
      <c r="BD590" s="830"/>
      <c r="BE590" s="40">
        <f t="shared" si="1724"/>
        <v>7.1038162792257152E-4</v>
      </c>
      <c r="BF590" s="40"/>
      <c r="BG590" s="40"/>
      <c r="BH590" s="745">
        <v>0</v>
      </c>
      <c r="BI590" s="715">
        <v>0</v>
      </c>
      <c r="BJ590" s="715">
        <v>0</v>
      </c>
      <c r="BK590" s="715">
        <v>0</v>
      </c>
      <c r="BL590" s="715">
        <f t="shared" si="1769"/>
        <v>1.6464026612582579E-3</v>
      </c>
      <c r="BM590" s="715">
        <v>0</v>
      </c>
      <c r="BN590" s="1187">
        <v>0</v>
      </c>
      <c r="BO590" s="888">
        <f t="shared" si="1725"/>
        <v>4.9334012420916831E-3</v>
      </c>
      <c r="BP590" s="888">
        <f t="shared" si="1747"/>
        <v>0</v>
      </c>
      <c r="BQ590" s="888">
        <f t="shared" si="1726"/>
        <v>0</v>
      </c>
      <c r="BR590" s="888">
        <f t="shared" si="1748"/>
        <v>0</v>
      </c>
      <c r="BS590" s="1184">
        <f t="shared" si="1748"/>
        <v>0</v>
      </c>
      <c r="BT590" s="830">
        <f t="shared" si="1727"/>
        <v>7.310893225944379E-4</v>
      </c>
      <c r="BU590" s="830"/>
      <c r="BV590" s="40">
        <f t="shared" si="1728"/>
        <v>1.6672831628117976E-3</v>
      </c>
      <c r="BW590" s="40"/>
      <c r="BX590" s="40"/>
      <c r="BY590" s="745">
        <f t="shared" si="1769"/>
        <v>2.0831226516723352E-3</v>
      </c>
      <c r="BZ590" s="715">
        <f t="shared" si="1769"/>
        <v>2.8042411071566584E-3</v>
      </c>
      <c r="CA590" s="715">
        <f t="shared" si="1769"/>
        <v>2.3939931208861319E-3</v>
      </c>
      <c r="CB590" s="715">
        <f t="shared" si="1769"/>
        <v>2.4591173067883788E-3</v>
      </c>
      <c r="CC590" s="1075">
        <f t="shared" si="1769"/>
        <v>1.5915614398966779E-3</v>
      </c>
      <c r="CD590" s="715"/>
      <c r="CE590" s="715"/>
      <c r="CF590" s="830">
        <f t="shared" si="1749"/>
        <v>2.2664071252800361E-3</v>
      </c>
      <c r="CG590" s="830"/>
      <c r="CH590" s="40">
        <f t="shared" si="1750"/>
        <v>4.5598538620750403E-4</v>
      </c>
      <c r="CI590" s="40"/>
      <c r="CJ590" s="40"/>
      <c r="CK590" s="745">
        <f t="shared" si="1769"/>
        <v>0</v>
      </c>
      <c r="CL590" s="715">
        <f t="shared" si="1706"/>
        <v>0</v>
      </c>
      <c r="CM590" s="715">
        <f t="shared" si="1769"/>
        <v>0</v>
      </c>
      <c r="CN590" s="715">
        <f t="shared" si="1769"/>
        <v>0</v>
      </c>
      <c r="CO590" s="1075">
        <f t="shared" si="1769"/>
        <v>0</v>
      </c>
      <c r="CP590" s="830">
        <f t="shared" si="1729"/>
        <v>0</v>
      </c>
      <c r="CQ590" s="830"/>
      <c r="CR590" s="40">
        <f t="shared" si="1730"/>
        <v>0</v>
      </c>
      <c r="CS590" s="40"/>
      <c r="CT590" s="40"/>
      <c r="CU590" s="745">
        <v>0</v>
      </c>
      <c r="CV590" s="715">
        <f t="shared" si="1769"/>
        <v>5.2175765092018751E-4</v>
      </c>
      <c r="CW590" s="715">
        <v>0</v>
      </c>
      <c r="CX590" s="1075">
        <v>0</v>
      </c>
      <c r="CY590" s="830">
        <f t="shared" si="1731"/>
        <v>1.3043941273004688E-4</v>
      </c>
      <c r="CZ590" s="40">
        <f t="shared" si="1732"/>
        <v>2.6087882546009376E-4</v>
      </c>
      <c r="DD590" s="989"/>
      <c r="DE590" s="888">
        <f t="shared" ref="DE590:EL590" si="1774">IF(DE530="","",DE530/DE$560)</f>
        <v>0</v>
      </c>
      <c r="DF590" s="888">
        <f t="shared" si="1774"/>
        <v>6.919560845595433E-3</v>
      </c>
      <c r="DG590" s="888">
        <f t="shared" si="1774"/>
        <v>7.7560786629747164E-3</v>
      </c>
      <c r="DH590" s="888">
        <f t="shared" si="1774"/>
        <v>3.4919928212912444E-3</v>
      </c>
      <c r="DI590" s="888">
        <f t="shared" si="1774"/>
        <v>7.1294390817534074E-3</v>
      </c>
      <c r="DJ590" s="888">
        <f t="shared" si="1774"/>
        <v>1.6114490544525534E-3</v>
      </c>
      <c r="DK590" s="888">
        <f t="shared" si="1774"/>
        <v>2.1794821004163346E-2</v>
      </c>
      <c r="DL590" s="1082">
        <f t="shared" si="1774"/>
        <v>7.0405502299829448E-2</v>
      </c>
      <c r="DM590" s="830">
        <f t="shared" si="1734"/>
        <v>1.4888605471257518E-2</v>
      </c>
      <c r="DN590" s="830"/>
      <c r="DO590" s="40">
        <f t="shared" si="1735"/>
        <v>2.3397927734024295E-2</v>
      </c>
      <c r="DP590" s="40"/>
      <c r="DQ590" s="40"/>
      <c r="DR590" s="945">
        <f t="shared" si="1774"/>
        <v>5.8324865779057729E-4</v>
      </c>
      <c r="DS590" s="888">
        <f t="shared" si="1774"/>
        <v>1.8541910616624844E-3</v>
      </c>
      <c r="DT590" s="888">
        <f t="shared" si="1774"/>
        <v>4.5239041097631423E-4</v>
      </c>
      <c r="DU590" s="888">
        <f t="shared" si="1774"/>
        <v>0</v>
      </c>
      <c r="DV590" s="888">
        <f t="shared" si="1774"/>
        <v>1.5869977709042039E-3</v>
      </c>
      <c r="DW590" s="888">
        <f t="shared" si="1774"/>
        <v>0</v>
      </c>
      <c r="DX590" s="1082">
        <f t="shared" si="1774"/>
        <v>0</v>
      </c>
      <c r="DY590" s="830">
        <f t="shared" si="1736"/>
        <v>6.3954684304765432E-4</v>
      </c>
      <c r="DZ590" s="830"/>
      <c r="EA590" s="40">
        <f t="shared" si="1737"/>
        <v>7.7870419582751324E-4</v>
      </c>
      <c r="EB590" s="40"/>
      <c r="EC590" s="40"/>
      <c r="ED590" s="745">
        <f t="shared" si="1709"/>
        <v>1.6262001090277193E-3</v>
      </c>
      <c r="EE590" s="888">
        <f t="shared" si="1774"/>
        <v>1.3647208028083463E-3</v>
      </c>
      <c r="EF590" s="888">
        <f t="shared" si="1774"/>
        <v>2.1265815653531924E-3</v>
      </c>
      <c r="EG590" s="888">
        <f t="shared" si="1774"/>
        <v>1.5304138968696575E-3</v>
      </c>
      <c r="EH590" s="888">
        <f t="shared" si="1774"/>
        <v>1.7006415276470341E-3</v>
      </c>
      <c r="EI590" s="888">
        <f t="shared" si="1774"/>
        <v>3.2865168011218457E-3</v>
      </c>
      <c r="EJ590" s="888">
        <f t="shared" si="1774"/>
        <v>5.5701944734868683E-3</v>
      </c>
      <c r="EK590" s="888">
        <f t="shared" si="1774"/>
        <v>1.2327996928053915E-3</v>
      </c>
      <c r="EL590" s="1082">
        <f t="shared" si="1774"/>
        <v>1.292484388872925E-3</v>
      </c>
      <c r="EM590" s="830">
        <f t="shared" si="1738"/>
        <v>2.1922836953325534E-3</v>
      </c>
      <c r="EN590" s="40">
        <f t="shared" si="1739"/>
        <v>1.4154189771407603E-3</v>
      </c>
      <c r="ES590" s="745">
        <f t="shared" ref="ES590:EU590" si="1775">IF(ES530="","",ES530/ES$560)</f>
        <v>0</v>
      </c>
      <c r="ET590" s="715">
        <f t="shared" si="1775"/>
        <v>0</v>
      </c>
      <c r="EU590" s="715">
        <f t="shared" si="1775"/>
        <v>0</v>
      </c>
      <c r="EV590" s="715"/>
      <c r="EX590" s="66" t="s">
        <v>718</v>
      </c>
      <c r="EY590" s="682">
        <f t="shared" ref="EY590:HH590" si="1776">IF(EY530="","",EY530/EY$560)</f>
        <v>2.9385182918737065E-4</v>
      </c>
      <c r="EZ590" s="682">
        <f t="shared" si="1776"/>
        <v>3.4679110212554228E-4</v>
      </c>
      <c r="FA590" s="682">
        <f t="shared" si="1776"/>
        <v>2.4691852930774292E-4</v>
      </c>
      <c r="FB590" s="682">
        <f t="shared" si="1776"/>
        <v>2.7320889048320247E-4</v>
      </c>
      <c r="FC590" s="682">
        <f t="shared" si="1776"/>
        <v>4.0297671344574138E-4</v>
      </c>
      <c r="FD590" s="682">
        <f t="shared" si="1776"/>
        <v>2.248779308831113E-4</v>
      </c>
      <c r="FE590" s="682">
        <f t="shared" si="1776"/>
        <v>7.5667978841043547E-4</v>
      </c>
      <c r="FF590" s="682">
        <f t="shared" si="1776"/>
        <v>3.70755426800243E-4</v>
      </c>
      <c r="FG590" s="682">
        <f t="shared" si="1776"/>
        <v>2.2646077038738967E-4</v>
      </c>
      <c r="FH590" s="682">
        <f t="shared" si="1776"/>
        <v>3.1139455259908503E-4</v>
      </c>
      <c r="FI590" s="682">
        <f t="shared" si="1776"/>
        <v>2.2899171547429345E-4</v>
      </c>
      <c r="FJ590" s="682">
        <f t="shared" si="1776"/>
        <v>3.0339193976110332E-4</v>
      </c>
      <c r="FK590" s="682">
        <f t="shared" si="1776"/>
        <v>2.9958070060358982E-4</v>
      </c>
      <c r="FL590" s="682">
        <f t="shared" si="1776"/>
        <v>2.269092920719612E-4</v>
      </c>
      <c r="FM590" s="682">
        <f t="shared" si="1776"/>
        <v>6.0140262147974821E-4</v>
      </c>
      <c r="FN590" s="682">
        <f t="shared" si="1776"/>
        <v>2.1916281609843751E-4</v>
      </c>
      <c r="FO590" s="715">
        <f t="shared" si="1776"/>
        <v>2.7014171154342233E-4</v>
      </c>
      <c r="FP590" s="715">
        <f t="shared" ref="FP590:GL590" si="1777">IF(FP530="","",FP530/FP$560)</f>
        <v>0</v>
      </c>
      <c r="FQ590" s="1393">
        <f t="shared" si="1777"/>
        <v>1.0294066403671543E-3</v>
      </c>
      <c r="FR590" s="715">
        <f t="shared" si="1777"/>
        <v>1.7986203201383394E-3</v>
      </c>
      <c r="FS590" s="715">
        <f t="shared" si="1777"/>
        <v>8.9143459802402101E-4</v>
      </c>
      <c r="FT590" s="715">
        <f t="shared" si="1777"/>
        <v>0</v>
      </c>
      <c r="FU590" s="715">
        <f t="shared" si="1777"/>
        <v>1.1422080610606034E-3</v>
      </c>
      <c r="FV590" s="715"/>
      <c r="FW590" s="715">
        <f t="shared" si="1777"/>
        <v>0</v>
      </c>
      <c r="FX590" s="715">
        <f t="shared" si="1777"/>
        <v>2.3920895663107877E-4</v>
      </c>
      <c r="FY590" s="715">
        <f t="shared" si="1777"/>
        <v>1.5690548970559649E-3</v>
      </c>
      <c r="FZ590" s="715">
        <f t="shared" si="1777"/>
        <v>0</v>
      </c>
      <c r="GA590" s="715">
        <f t="shared" si="1777"/>
        <v>0</v>
      </c>
      <c r="GB590" s="715">
        <f t="shared" si="1777"/>
        <v>1.2270082366166843E-3</v>
      </c>
      <c r="GC590" s="715">
        <f t="shared" si="1777"/>
        <v>1.787015262343296E-4</v>
      </c>
      <c r="GD590" s="715">
        <f t="shared" si="1777"/>
        <v>1.4278043395681304E-4</v>
      </c>
      <c r="GE590" s="715">
        <f t="shared" si="1777"/>
        <v>2.8378086136899682E-4</v>
      </c>
      <c r="GF590" s="715">
        <f t="shared" si="1777"/>
        <v>0</v>
      </c>
      <c r="GG590" s="715">
        <f t="shared" si="1777"/>
        <v>3.3262844964000791E-4</v>
      </c>
      <c r="GH590" s="715">
        <f t="shared" si="1777"/>
        <v>0</v>
      </c>
      <c r="GI590" s="715">
        <f t="shared" si="1777"/>
        <v>6.7364859522508504E-4</v>
      </c>
      <c r="GJ590" s="715">
        <f t="shared" si="1777"/>
        <v>0</v>
      </c>
      <c r="GK590" s="715">
        <f t="shared" si="1777"/>
        <v>0</v>
      </c>
      <c r="GL590" s="715">
        <f t="shared" si="1777"/>
        <v>0</v>
      </c>
      <c r="GM590" s="745">
        <f t="shared" si="1776"/>
        <v>0</v>
      </c>
      <c r="GN590" s="682">
        <f t="shared" si="1776"/>
        <v>1.1336924888046807E-3</v>
      </c>
      <c r="GO590" s="682">
        <f t="shared" si="1776"/>
        <v>0</v>
      </c>
      <c r="GP590" s="682">
        <f t="shared" si="1776"/>
        <v>1.1678483287864835E-3</v>
      </c>
      <c r="GQ590" s="682">
        <f t="shared" si="1776"/>
        <v>8.1587040637759369E-4</v>
      </c>
      <c r="GR590" s="682">
        <f t="shared" si="1776"/>
        <v>1.0575223609389241E-3</v>
      </c>
      <c r="GS590" s="682">
        <f t="shared" si="1776"/>
        <v>1.0764061444422336E-3</v>
      </c>
      <c r="GT590" s="682">
        <f t="shared" si="1776"/>
        <v>9.5501411187150079E-4</v>
      </c>
      <c r="GU590" s="682">
        <f t="shared" si="1776"/>
        <v>0</v>
      </c>
      <c r="GV590" s="682">
        <f t="shared" si="1776"/>
        <v>0</v>
      </c>
      <c r="GW590" s="682">
        <f t="shared" si="1776"/>
        <v>2.1444939950316781E-3</v>
      </c>
      <c r="GX590" s="682">
        <f t="shared" si="1776"/>
        <v>1.6578103546406894E-3</v>
      </c>
      <c r="GY590" s="682">
        <f t="shared" si="1776"/>
        <v>0</v>
      </c>
      <c r="GZ590" s="682" t="e">
        <f t="shared" si="1776"/>
        <v>#DIV/0!</v>
      </c>
      <c r="HA590" s="682">
        <f t="shared" si="1776"/>
        <v>1.359400992630754E-3</v>
      </c>
      <c r="HB590" s="682">
        <f t="shared" si="1776"/>
        <v>1.6095342632016371E-3</v>
      </c>
      <c r="HC590" s="682">
        <f t="shared" si="1776"/>
        <v>6.0179043689983743E-4</v>
      </c>
      <c r="HD590" s="682">
        <f t="shared" si="1776"/>
        <v>1.2131296473586227E-3</v>
      </c>
      <c r="HE590" s="682">
        <f t="shared" si="1776"/>
        <v>0</v>
      </c>
      <c r="HF590" s="682">
        <f t="shared" si="1776"/>
        <v>4.5489241337719581E-3</v>
      </c>
      <c r="HG590" s="682" t="e">
        <f t="shared" si="1776"/>
        <v>#DIV/0!</v>
      </c>
      <c r="HH590" s="682" t="e">
        <f t="shared" si="1776"/>
        <v>#DIV/0!</v>
      </c>
      <c r="HI590" s="715">
        <f t="shared" si="1712"/>
        <v>0</v>
      </c>
    </row>
    <row r="591" spans="1:217" x14ac:dyDescent="0.25">
      <c r="A591" s="66" t="s">
        <v>719</v>
      </c>
      <c r="C591" s="745">
        <f t="shared" si="1699"/>
        <v>1.9464965601431966E-3</v>
      </c>
      <c r="D591" s="715">
        <f t="shared" ref="D591:CV591" si="1778">IF(D531="","",D531/D$560)</f>
        <v>1.3379267976457924E-3</v>
      </c>
      <c r="E591" s="715">
        <f t="shared" si="1778"/>
        <v>2.3267724866465021E-3</v>
      </c>
      <c r="F591" s="715">
        <f t="shared" ref="F591:F613" si="1779">IF(F531="","",F531/F$560)</f>
        <v>1.84976536524425E-3</v>
      </c>
      <c r="G591" s="715">
        <v>0</v>
      </c>
      <c r="H591" s="715">
        <f t="shared" ref="H591:J594" si="1780">IF(H531="","",H531/H$560)</f>
        <v>1.5446171246963642E-3</v>
      </c>
      <c r="I591" s="715">
        <f t="shared" si="1780"/>
        <v>1.032118867591132E-3</v>
      </c>
      <c r="J591" s="715">
        <f t="shared" si="1780"/>
        <v>1.5171351173926331E-3</v>
      </c>
      <c r="K591" s="715">
        <f t="shared" si="1770"/>
        <v>9.3589640409483742E-4</v>
      </c>
      <c r="L591" s="715">
        <f t="shared" ref="L591:L613" si="1781">IF(L531="","",L531/L$560)</f>
        <v>1.5964828351183531E-3</v>
      </c>
      <c r="M591" s="715">
        <f t="shared" si="1771"/>
        <v>1.8085825429379973E-3</v>
      </c>
      <c r="N591" s="715">
        <f t="shared" si="1778"/>
        <v>2.3964297831375022E-3</v>
      </c>
      <c r="O591" s="715">
        <f t="shared" si="1778"/>
        <v>2.0949976427272917E-2</v>
      </c>
      <c r="P591" s="715">
        <f t="shared" si="1778"/>
        <v>2.291837462764203E-3</v>
      </c>
      <c r="Q591" s="715">
        <f t="shared" si="1778"/>
        <v>2.0274727907091551E-3</v>
      </c>
      <c r="R591" s="715">
        <f t="shared" si="1778"/>
        <v>1.8327856905414547E-3</v>
      </c>
      <c r="S591" s="715">
        <f t="shared" si="1778"/>
        <v>1.909909081343548E-3</v>
      </c>
      <c r="T591" s="1075">
        <f t="shared" si="1778"/>
        <v>4.3453690191177603E-3</v>
      </c>
      <c r="U591" s="715">
        <f t="shared" ref="U591:W591" si="1782">IF(U531="","",U531/U$560)</f>
        <v>4.6653821687090268E-3</v>
      </c>
      <c r="V591" s="715">
        <f t="shared" si="1782"/>
        <v>5.8180135109790468E-3</v>
      </c>
      <c r="W591" s="715">
        <f t="shared" si="1782"/>
        <v>2.9278650613721617E-3</v>
      </c>
      <c r="X591" s="715" t="str">
        <f t="shared" ref="X591:Y591" si="1783">IF(X531="","",X531/X$560)</f>
        <v/>
      </c>
      <c r="Y591" s="715" t="str">
        <f t="shared" si="1783"/>
        <v/>
      </c>
      <c r="Z591" s="830">
        <f t="shared" si="1716"/>
        <v>2.8694207975776443E-3</v>
      </c>
      <c r="AA591" s="830">
        <f t="shared" si="1717"/>
        <v>1.2108593877339386E-3</v>
      </c>
      <c r="AB591" s="830">
        <f t="shared" si="1718"/>
        <v>4.6952953497280672E-3</v>
      </c>
      <c r="AC591" s="40">
        <f t="shared" si="1719"/>
        <v>4.5925458647776661E-3</v>
      </c>
      <c r="AD591" s="40"/>
      <c r="AE591" s="40">
        <f t="shared" si="1720"/>
        <v>3.1465503648926235E-4</v>
      </c>
      <c r="AF591" s="40">
        <f t="shared" si="1721"/>
        <v>6.620328264687606E-3</v>
      </c>
      <c r="AG591" s="40"/>
      <c r="AH591" s="40"/>
      <c r="AI591" s="745">
        <f t="shared" si="1778"/>
        <v>0</v>
      </c>
      <c r="AJ591" s="715">
        <f t="shared" si="1778"/>
        <v>0</v>
      </c>
      <c r="AK591" s="715">
        <f t="shared" si="1778"/>
        <v>0</v>
      </c>
      <c r="AL591" s="715">
        <f t="shared" si="1778"/>
        <v>0</v>
      </c>
      <c r="AM591" s="715">
        <f t="shared" si="1778"/>
        <v>0</v>
      </c>
      <c r="AN591" s="1075">
        <f t="shared" si="1778"/>
        <v>0</v>
      </c>
      <c r="AO591" s="830">
        <f t="shared" si="1722"/>
        <v>0</v>
      </c>
      <c r="AP591" s="830"/>
      <c r="AQ591" s="40">
        <f t="shared" si="1704"/>
        <v>0</v>
      </c>
      <c r="AR591" s="40"/>
      <c r="AS591" s="40"/>
      <c r="AT591" s="745">
        <f t="shared" si="1778"/>
        <v>2.9674279052246985E-3</v>
      </c>
      <c r="AU591" s="715">
        <f t="shared" si="1778"/>
        <v>2.0429821803373848E-3</v>
      </c>
      <c r="AV591" s="715">
        <f t="shared" si="1778"/>
        <v>1.0753347129697443E-3</v>
      </c>
      <c r="AW591" s="715">
        <f t="shared" si="1778"/>
        <v>1.255137057541782E-3</v>
      </c>
      <c r="AX591" s="715">
        <f t="shared" si="1778"/>
        <v>1.3648495817841556E-3</v>
      </c>
      <c r="AY591" s="715">
        <f t="shared" si="1778"/>
        <v>9.8549827326625621E-4</v>
      </c>
      <c r="AZ591" s="715">
        <f t="shared" si="1778"/>
        <v>1.3000464521564518E-3</v>
      </c>
      <c r="BA591" s="715">
        <f t="shared" si="1778"/>
        <v>4.3147264316336312E-3</v>
      </c>
      <c r="BB591" s="1075">
        <f t="shared" si="1778"/>
        <v>3.2213452234091866E-3</v>
      </c>
      <c r="BC591" s="830">
        <f t="shared" si="1723"/>
        <v>2.0585942020359214E-3</v>
      </c>
      <c r="BD591" s="830"/>
      <c r="BE591" s="40">
        <f t="shared" si="1724"/>
        <v>1.1773327256771079E-3</v>
      </c>
      <c r="BF591" s="40"/>
      <c r="BG591" s="40"/>
      <c r="BH591" s="745">
        <f t="shared" si="1778"/>
        <v>2.7699714674917419E-3</v>
      </c>
      <c r="BI591" s="715">
        <f t="shared" si="1778"/>
        <v>3.2622342682963839E-3</v>
      </c>
      <c r="BJ591" s="715">
        <f t="shared" si="1778"/>
        <v>3.0825697228722485E-3</v>
      </c>
      <c r="BK591" s="715">
        <f t="shared" si="1778"/>
        <v>1.9190251884011428E-3</v>
      </c>
      <c r="BL591" s="715">
        <f t="shared" si="1778"/>
        <v>2.8980472193119656E-2</v>
      </c>
      <c r="BM591" s="715">
        <f t="shared" ref="BM591:BN607" si="1784">IF(BM531="","",BM531/BM$560)</f>
        <v>2.0840997821471776E-3</v>
      </c>
      <c r="BN591" s="1187">
        <f t="shared" si="1784"/>
        <v>2.6137131821914812E-3</v>
      </c>
      <c r="BO591" s="888">
        <f t="shared" si="1725"/>
        <v>0</v>
      </c>
      <c r="BP591" s="888">
        <f t="shared" si="1747"/>
        <v>6.9633677728639015E-2</v>
      </c>
      <c r="BQ591" s="888">
        <f t="shared" si="1726"/>
        <v>2.9739428600360912E-3</v>
      </c>
      <c r="BR591" s="888">
        <f t="shared" si="1748"/>
        <v>8.099083762029306E-3</v>
      </c>
      <c r="BS591" s="1184">
        <f t="shared" si="1748"/>
        <v>5.825493613665105E-3</v>
      </c>
      <c r="BT591" s="830">
        <f t="shared" si="1727"/>
        <v>1.356994536780322E-2</v>
      </c>
      <c r="BU591" s="830"/>
      <c r="BV591" s="40">
        <f t="shared" si="1728"/>
        <v>2.2788866752545163E-2</v>
      </c>
      <c r="BW591" s="40"/>
      <c r="BX591" s="40"/>
      <c r="BY591" s="745">
        <f t="shared" si="1778"/>
        <v>2.8701154645129207E-3</v>
      </c>
      <c r="BZ591" s="715">
        <f t="shared" si="1778"/>
        <v>3.9517675138893132E-3</v>
      </c>
      <c r="CA591" s="715">
        <f t="shared" si="1778"/>
        <v>2.8667178257877168E-3</v>
      </c>
      <c r="CB591" s="715">
        <f t="shared" si="1778"/>
        <v>3.3644152053718952E-3</v>
      </c>
      <c r="CC591" s="1075">
        <f t="shared" si="1778"/>
        <v>2.4606286969652081E-3</v>
      </c>
      <c r="CD591" s="715"/>
      <c r="CE591" s="715"/>
      <c r="CF591" s="830">
        <f t="shared" si="1749"/>
        <v>3.1027289413054111E-3</v>
      </c>
      <c r="CG591" s="830"/>
      <c r="CH591" s="40">
        <f t="shared" si="1750"/>
        <v>5.7259261228021646E-4</v>
      </c>
      <c r="CI591" s="40"/>
      <c r="CJ591" s="40"/>
      <c r="CK591" s="745">
        <f t="shared" si="1778"/>
        <v>0</v>
      </c>
      <c r="CL591" s="715">
        <f t="shared" si="1706"/>
        <v>0</v>
      </c>
      <c r="CM591" s="715">
        <f t="shared" si="1778"/>
        <v>0</v>
      </c>
      <c r="CN591" s="715">
        <f t="shared" si="1778"/>
        <v>0</v>
      </c>
      <c r="CO591" s="1075">
        <f t="shared" si="1778"/>
        <v>0</v>
      </c>
      <c r="CP591" s="830">
        <f t="shared" si="1729"/>
        <v>0</v>
      </c>
      <c r="CQ591" s="830"/>
      <c r="CR591" s="40">
        <f t="shared" si="1730"/>
        <v>0</v>
      </c>
      <c r="CS591" s="40"/>
      <c r="CT591" s="40"/>
      <c r="CU591" s="745">
        <f t="shared" si="1778"/>
        <v>0</v>
      </c>
      <c r="CV591" s="715">
        <f t="shared" si="1778"/>
        <v>0</v>
      </c>
      <c r="CW591" s="715">
        <f t="shared" ref="CW591:CX593" si="1785">IF(CW531="","",CW531/CW$560)</f>
        <v>0</v>
      </c>
      <c r="CX591" s="1075">
        <f t="shared" si="1785"/>
        <v>0</v>
      </c>
      <c r="CY591" s="830">
        <f t="shared" si="1731"/>
        <v>0</v>
      </c>
      <c r="CZ591" s="40">
        <f t="shared" si="1732"/>
        <v>0</v>
      </c>
      <c r="DD591" s="989"/>
      <c r="DE591" s="888">
        <f t="shared" ref="DE591:EL591" si="1786">IF(DE531="","",DE531/DE$560)</f>
        <v>0</v>
      </c>
      <c r="DF591" s="888">
        <f t="shared" si="1786"/>
        <v>0</v>
      </c>
      <c r="DG591" s="888">
        <f t="shared" si="1786"/>
        <v>0</v>
      </c>
      <c r="DH591" s="888">
        <f t="shared" si="1786"/>
        <v>0</v>
      </c>
      <c r="DI591" s="888">
        <f t="shared" si="1786"/>
        <v>0</v>
      </c>
      <c r="DJ591" s="888">
        <f t="shared" si="1786"/>
        <v>0</v>
      </c>
      <c r="DK591" s="888">
        <f t="shared" si="1786"/>
        <v>0</v>
      </c>
      <c r="DL591" s="1082">
        <f t="shared" si="1786"/>
        <v>0</v>
      </c>
      <c r="DM591" s="830">
        <f t="shared" si="1734"/>
        <v>0</v>
      </c>
      <c r="DN591" s="830"/>
      <c r="DO591" s="40">
        <f t="shared" si="1735"/>
        <v>0</v>
      </c>
      <c r="DP591" s="40"/>
      <c r="DQ591" s="40"/>
      <c r="DR591" s="945">
        <f t="shared" si="1786"/>
        <v>1.2776074170309396E-3</v>
      </c>
      <c r="DS591" s="888">
        <f t="shared" si="1786"/>
        <v>8.8181874556248485E-3</v>
      </c>
      <c r="DT591" s="888">
        <f t="shared" si="1786"/>
        <v>2.2377560746186086E-3</v>
      </c>
      <c r="DU591" s="888">
        <f t="shared" si="1786"/>
        <v>0</v>
      </c>
      <c r="DV591" s="888">
        <f t="shared" si="1786"/>
        <v>0</v>
      </c>
      <c r="DW591" s="888">
        <f t="shared" si="1786"/>
        <v>0</v>
      </c>
      <c r="DX591" s="1082">
        <f t="shared" si="1786"/>
        <v>0</v>
      </c>
      <c r="DY591" s="830">
        <f t="shared" si="1736"/>
        <v>1.761935849610628E-3</v>
      </c>
      <c r="DZ591" s="830"/>
      <c r="EA591" s="40">
        <f t="shared" si="1737"/>
        <v>3.2318554370795146E-3</v>
      </c>
      <c r="EB591" s="40"/>
      <c r="EC591" s="40"/>
      <c r="ED591" s="745">
        <f t="shared" si="1709"/>
        <v>2.5776718878279424E-3</v>
      </c>
      <c r="EE591" s="888">
        <f t="shared" si="1786"/>
        <v>2.5489773489324225E-3</v>
      </c>
      <c r="EF591" s="888">
        <f t="shared" si="1786"/>
        <v>6.6759165644960337E-3</v>
      </c>
      <c r="EG591" s="888">
        <f t="shared" si="1786"/>
        <v>3.3315775885301717E-3</v>
      </c>
      <c r="EH591" s="888">
        <f t="shared" si="1786"/>
        <v>1.9460128653482594E-3</v>
      </c>
      <c r="EI591" s="888">
        <f t="shared" si="1786"/>
        <v>6.9575062834957343E-3</v>
      </c>
      <c r="EJ591" s="888">
        <f t="shared" si="1786"/>
        <v>1.2064190098350277E-2</v>
      </c>
      <c r="EK591" s="888">
        <f t="shared" si="1786"/>
        <v>2.3713764341650647E-3</v>
      </c>
      <c r="EL591" s="1082">
        <f t="shared" si="1786"/>
        <v>2.1401188195567383E-3</v>
      </c>
      <c r="EM591" s="830">
        <f t="shared" si="1738"/>
        <v>4.5125942100780712E-3</v>
      </c>
      <c r="EN591" s="40">
        <f t="shared" si="1739"/>
        <v>3.4183231961767029E-3</v>
      </c>
      <c r="ES591" s="745">
        <f t="shared" ref="ES591:EU591" si="1787">IF(ES531="","",ES531/ES$560)</f>
        <v>0</v>
      </c>
      <c r="ET591" s="715">
        <f t="shared" si="1787"/>
        <v>0</v>
      </c>
      <c r="EU591" s="715">
        <f t="shared" si="1787"/>
        <v>0</v>
      </c>
      <c r="EV591" s="715"/>
      <c r="EX591" s="66" t="s">
        <v>719</v>
      </c>
      <c r="EY591" s="682">
        <f t="shared" ref="EY591:HH591" si="1788">IF(EY531="","",EY531/EY$560)</f>
        <v>2.7677194267833387E-4</v>
      </c>
      <c r="EZ591" s="682">
        <f t="shared" si="1788"/>
        <v>1.4392211471975818E-4</v>
      </c>
      <c r="FA591" s="682">
        <f t="shared" si="1788"/>
        <v>3.4983580660632286E-4</v>
      </c>
      <c r="FB591" s="682">
        <f t="shared" si="1788"/>
        <v>2.3033401706938492E-4</v>
      </c>
      <c r="FC591" s="682">
        <f t="shared" si="1788"/>
        <v>1.1207300040312958E-3</v>
      </c>
      <c r="FD591" s="682">
        <f t="shared" si="1788"/>
        <v>5.5133701000068729E-4</v>
      </c>
      <c r="FE591" s="682">
        <f t="shared" si="1788"/>
        <v>7.4697628978710254E-3</v>
      </c>
      <c r="FF591" s="682">
        <f t="shared" si="1788"/>
        <v>4.8732324758015588E-4</v>
      </c>
      <c r="FG591" s="682">
        <f t="shared" si="1788"/>
        <v>2.5564855358854564E-4</v>
      </c>
      <c r="FH591" s="682">
        <f t="shared" si="1788"/>
        <v>2.8991353119330038E-4</v>
      </c>
      <c r="FI591" s="682">
        <f t="shared" si="1788"/>
        <v>7.4013769911837883E-4</v>
      </c>
      <c r="FJ591" s="682">
        <f t="shared" si="1788"/>
        <v>6.4138742736324971E-4</v>
      </c>
      <c r="FK591" s="682">
        <f t="shared" si="1788"/>
        <v>7.2180491580763854E-4</v>
      </c>
      <c r="FL591" s="682">
        <f t="shared" si="1788"/>
        <v>7.1805072356391161E-4</v>
      </c>
      <c r="FM591" s="682">
        <f t="shared" si="1788"/>
        <v>1.102585824715309E-3</v>
      </c>
      <c r="FN591" s="682">
        <f t="shared" si="1788"/>
        <v>6.6971597671536601E-4</v>
      </c>
      <c r="FO591" s="715">
        <f t="shared" si="1788"/>
        <v>4.6446717955881203E-4</v>
      </c>
      <c r="FP591" s="715">
        <f t="shared" ref="FP591:GL591" si="1789">IF(FP531="","",FP531/FP$560)</f>
        <v>0</v>
      </c>
      <c r="FQ591" s="1393">
        <f t="shared" si="1789"/>
        <v>0</v>
      </c>
      <c r="FR591" s="715">
        <f t="shared" si="1789"/>
        <v>0</v>
      </c>
      <c r="FS591" s="715">
        <f t="shared" si="1789"/>
        <v>0</v>
      </c>
      <c r="FT591" s="715">
        <f t="shared" si="1789"/>
        <v>0</v>
      </c>
      <c r="FU591" s="715">
        <f t="shared" si="1789"/>
        <v>0</v>
      </c>
      <c r="FV591" s="715"/>
      <c r="FW591" s="715">
        <f t="shared" si="1789"/>
        <v>0</v>
      </c>
      <c r="FX591" s="715">
        <f t="shared" si="1789"/>
        <v>0</v>
      </c>
      <c r="FY591" s="715">
        <f t="shared" si="1789"/>
        <v>0</v>
      </c>
      <c r="FZ591" s="715">
        <f t="shared" si="1789"/>
        <v>0</v>
      </c>
      <c r="GA591" s="715">
        <f t="shared" si="1789"/>
        <v>0</v>
      </c>
      <c r="GB591" s="715">
        <f t="shared" si="1789"/>
        <v>0</v>
      </c>
      <c r="GC591" s="715">
        <f t="shared" si="1789"/>
        <v>0</v>
      </c>
      <c r="GD591" s="715">
        <f t="shared" si="1789"/>
        <v>0</v>
      </c>
      <c r="GE591" s="715">
        <f t="shared" si="1789"/>
        <v>0</v>
      </c>
      <c r="GF591" s="715">
        <f t="shared" si="1789"/>
        <v>0</v>
      </c>
      <c r="GG591" s="715">
        <f t="shared" si="1789"/>
        <v>0</v>
      </c>
      <c r="GH591" s="715">
        <f t="shared" si="1789"/>
        <v>0</v>
      </c>
      <c r="GI591" s="715">
        <f t="shared" si="1789"/>
        <v>0</v>
      </c>
      <c r="GJ591" s="715">
        <f t="shared" si="1789"/>
        <v>0</v>
      </c>
      <c r="GK591" s="715">
        <f t="shared" si="1789"/>
        <v>0</v>
      </c>
      <c r="GL591" s="715">
        <f t="shared" si="1789"/>
        <v>0</v>
      </c>
      <c r="GM591" s="745">
        <f t="shared" si="1788"/>
        <v>9.9508656186045458E-3</v>
      </c>
      <c r="GN591" s="682">
        <f t="shared" si="1788"/>
        <v>0</v>
      </c>
      <c r="GO591" s="682">
        <f t="shared" si="1788"/>
        <v>0</v>
      </c>
      <c r="GP591" s="682">
        <f t="shared" si="1788"/>
        <v>0</v>
      </c>
      <c r="GQ591" s="682">
        <f t="shared" si="1788"/>
        <v>0</v>
      </c>
      <c r="GR591" s="682">
        <f t="shared" si="1788"/>
        <v>0</v>
      </c>
      <c r="GS591" s="682">
        <f t="shared" si="1788"/>
        <v>0</v>
      </c>
      <c r="GT591" s="682">
        <f t="shared" si="1788"/>
        <v>0</v>
      </c>
      <c r="GU591" s="682">
        <f t="shared" si="1788"/>
        <v>1.187141079530877E-3</v>
      </c>
      <c r="GV591" s="682">
        <f t="shared" si="1788"/>
        <v>0</v>
      </c>
      <c r="GW591" s="682">
        <f t="shared" si="1788"/>
        <v>2.2788510610060302E-3</v>
      </c>
      <c r="GX591" s="682">
        <f t="shared" si="1788"/>
        <v>0</v>
      </c>
      <c r="GY591" s="682">
        <f t="shared" si="1788"/>
        <v>0</v>
      </c>
      <c r="GZ591" s="682" t="e">
        <f t="shared" si="1788"/>
        <v>#DIV/0!</v>
      </c>
      <c r="HA591" s="682">
        <f t="shared" si="1788"/>
        <v>1.0346335608170134E-3</v>
      </c>
      <c r="HB591" s="682">
        <f t="shared" si="1788"/>
        <v>0</v>
      </c>
      <c r="HC591" s="682">
        <f t="shared" si="1788"/>
        <v>0</v>
      </c>
      <c r="HD591" s="682">
        <f t="shared" si="1788"/>
        <v>0</v>
      </c>
      <c r="HE591" s="682">
        <f t="shared" si="1788"/>
        <v>0</v>
      </c>
      <c r="HF591" s="682">
        <f t="shared" si="1788"/>
        <v>0</v>
      </c>
      <c r="HG591" s="682" t="e">
        <f t="shared" si="1788"/>
        <v>#DIV/0!</v>
      </c>
      <c r="HH591" s="682" t="e">
        <f t="shared" si="1788"/>
        <v>#DIV/0!</v>
      </c>
      <c r="HI591" s="715">
        <f t="shared" si="1712"/>
        <v>0</v>
      </c>
    </row>
    <row r="592" spans="1:217" x14ac:dyDescent="0.25">
      <c r="A592" s="66" t="s">
        <v>730</v>
      </c>
      <c r="C592" s="745">
        <v>0</v>
      </c>
      <c r="D592" s="715">
        <f t="shared" ref="D592:CV592" si="1790">IF(D532="","",D532/D$560)</f>
        <v>6.2625697602351508E-3</v>
      </c>
      <c r="E592" s="715">
        <f t="shared" si="1790"/>
        <v>2.0997198553981959E-2</v>
      </c>
      <c r="F592" s="715">
        <f t="shared" si="1779"/>
        <v>2.0083003526569582E-2</v>
      </c>
      <c r="G592" s="715">
        <f t="shared" ref="G592:G613" si="1791">IF(G532="","",G532/G$560)</f>
        <v>2.9944506491386903E-2</v>
      </c>
      <c r="H592" s="715">
        <f t="shared" si="1780"/>
        <v>1.1928499231471585E-2</v>
      </c>
      <c r="I592" s="715">
        <f t="shared" si="1780"/>
        <v>9.1040059178274756E-3</v>
      </c>
      <c r="J592" s="715">
        <f t="shared" si="1780"/>
        <v>8.7157054648261487E-3</v>
      </c>
      <c r="K592" s="715">
        <f t="shared" si="1770"/>
        <v>7.7565874195022547E-3</v>
      </c>
      <c r="L592" s="715">
        <f t="shared" si="1781"/>
        <v>7.7635768995144667E-3</v>
      </c>
      <c r="M592" s="715">
        <f t="shared" si="1771"/>
        <v>1.2307479806743384E-2</v>
      </c>
      <c r="N592" s="715">
        <f t="shared" si="1790"/>
        <v>1.5059224454659327E-2</v>
      </c>
      <c r="O592" s="715">
        <f t="shared" si="1790"/>
        <v>1.123767435436383E-2</v>
      </c>
      <c r="P592" s="715">
        <f t="shared" si="1790"/>
        <v>1.645488882661433E-2</v>
      </c>
      <c r="Q592" s="715">
        <f t="shared" si="1790"/>
        <v>1.3276645071617311E-2</v>
      </c>
      <c r="R592" s="715">
        <f t="shared" si="1790"/>
        <v>1.1667466382249417E-2</v>
      </c>
      <c r="S592" s="715">
        <f t="shared" si="1790"/>
        <v>1.5946822360410902E-2</v>
      </c>
      <c r="T592" s="1075">
        <f t="shared" si="1790"/>
        <v>1.9849216959332179E-2</v>
      </c>
      <c r="U592" s="715">
        <f t="shared" ref="U592:W592" si="1792">IF(U532="","",U532/U$560)</f>
        <v>1.1301297710895528E-2</v>
      </c>
      <c r="V592" s="715">
        <f t="shared" si="1792"/>
        <v>1.2247985883120226E-2</v>
      </c>
      <c r="W592" s="715">
        <f t="shared" si="1792"/>
        <v>1.3481991110143754E-2</v>
      </c>
      <c r="X592" s="715">
        <f t="shared" ref="X592:Y592" si="1793">IF(X532="","",X532/X$560)</f>
        <v>5.8117417558625199E-2</v>
      </c>
      <c r="Y592" s="715">
        <f t="shared" si="1793"/>
        <v>7.7710781363853967E-2</v>
      </c>
      <c r="Z592" s="830">
        <f t="shared" si="1716"/>
        <v>1.3241948415628122E-2</v>
      </c>
      <c r="AA592" s="830">
        <f t="shared" si="1717"/>
        <v>1.361369785015692E-2</v>
      </c>
      <c r="AB592" s="830">
        <f t="shared" si="1718"/>
        <v>1.4474927276998836E-2</v>
      </c>
      <c r="AC592" s="40">
        <f t="shared" si="1719"/>
        <v>6.7796625141534851E-3</v>
      </c>
      <c r="AD592" s="40"/>
      <c r="AE592" s="40">
        <f t="shared" si="1720"/>
        <v>1.712320083264885E-3</v>
      </c>
      <c r="AF592" s="40">
        <f t="shared" si="1721"/>
        <v>2.9229746980159958E-3</v>
      </c>
      <c r="AG592" s="40"/>
      <c r="AH592" s="40"/>
      <c r="AI592" s="745">
        <f t="shared" si="1790"/>
        <v>0</v>
      </c>
      <c r="AJ592" s="715">
        <f t="shared" si="1790"/>
        <v>0</v>
      </c>
      <c r="AK592" s="715">
        <f t="shared" si="1790"/>
        <v>0</v>
      </c>
      <c r="AL592" s="715">
        <f t="shared" si="1790"/>
        <v>0</v>
      </c>
      <c r="AM592" s="715">
        <f t="shared" si="1790"/>
        <v>0</v>
      </c>
      <c r="AN592" s="1075">
        <f t="shared" si="1790"/>
        <v>0</v>
      </c>
      <c r="AO592" s="830">
        <f t="shared" si="1722"/>
        <v>0</v>
      </c>
      <c r="AP592" s="830"/>
      <c r="AQ592" s="40">
        <f t="shared" si="1704"/>
        <v>0</v>
      </c>
      <c r="AR592" s="40"/>
      <c r="AS592" s="40"/>
      <c r="AT592" s="745">
        <f t="shared" si="1790"/>
        <v>2.2244673501464949E-2</v>
      </c>
      <c r="AU592" s="715">
        <f t="shared" si="1790"/>
        <v>2.0345611897989092E-2</v>
      </c>
      <c r="AV592" s="715">
        <f t="shared" si="1790"/>
        <v>8.5970635892461192E-3</v>
      </c>
      <c r="AW592" s="715">
        <f t="shared" si="1790"/>
        <v>1.2429566228310263E-2</v>
      </c>
      <c r="AX592" s="715">
        <f t="shared" si="1790"/>
        <v>1.1224161593263882E-2</v>
      </c>
      <c r="AY592" s="715">
        <f t="shared" si="1790"/>
        <v>8.356643624217442E-3</v>
      </c>
      <c r="AZ592" s="715">
        <f t="shared" si="1790"/>
        <v>1.3171300393672395E-2</v>
      </c>
      <c r="BA592" s="715">
        <f t="shared" si="1790"/>
        <v>1.6544911450999567E-2</v>
      </c>
      <c r="BB592" s="1075">
        <f t="shared" si="1790"/>
        <v>0</v>
      </c>
      <c r="BC592" s="830">
        <f t="shared" si="1723"/>
        <v>1.2545992475462635E-2</v>
      </c>
      <c r="BD592" s="830"/>
      <c r="BE592" s="40">
        <f t="shared" si="1724"/>
        <v>6.7415525107187317E-3</v>
      </c>
      <c r="BF592" s="40"/>
      <c r="BG592" s="40"/>
      <c r="BH592" s="745">
        <f t="shared" si="1790"/>
        <v>3.6519892613823997E-2</v>
      </c>
      <c r="BI592" s="715">
        <f t="shared" si="1790"/>
        <v>2.0085184729711401E-2</v>
      </c>
      <c r="BJ592" s="715">
        <f t="shared" si="1790"/>
        <v>1.4462494416958991E-2</v>
      </c>
      <c r="BK592" s="715">
        <f t="shared" si="1790"/>
        <v>1.2132309091455001E-2</v>
      </c>
      <c r="BL592" s="715">
        <f t="shared" si="1790"/>
        <v>0.13387096253464875</v>
      </c>
      <c r="BM592" s="715">
        <f t="shared" si="1784"/>
        <v>4.3320944384928374E-2</v>
      </c>
      <c r="BN592" s="1187">
        <f t="shared" si="1784"/>
        <v>2.0172962274310629E-2</v>
      </c>
      <c r="BO592" s="888">
        <f t="shared" si="1725"/>
        <v>2.4658915816095701E-2</v>
      </c>
      <c r="BP592" s="888">
        <f t="shared" si="1747"/>
        <v>1.4910114526962523E-2</v>
      </c>
      <c r="BQ592" s="888">
        <f t="shared" si="1726"/>
        <v>1.1766037004528317E-2</v>
      </c>
      <c r="BR592" s="888">
        <f t="shared" si="1748"/>
        <v>2.8878024995162691E-2</v>
      </c>
      <c r="BS592" s="1184">
        <f t="shared" si="1748"/>
        <v>1.9674191205595416E-2</v>
      </c>
      <c r="BT592" s="830">
        <f t="shared" si="1727"/>
        <v>3.4376051314854154E-2</v>
      </c>
      <c r="BU592" s="830"/>
      <c r="BV592" s="40">
        <f t="shared" si="1728"/>
        <v>3.8578963544905698E-2</v>
      </c>
      <c r="BW592" s="40"/>
      <c r="BX592" s="40"/>
      <c r="BY592" s="745">
        <f t="shared" si="1790"/>
        <v>2.9785221632383421E-2</v>
      </c>
      <c r="BZ592" s="715">
        <f t="shared" si="1790"/>
        <v>3.1605786709073956E-2</v>
      </c>
      <c r="CA592" s="715">
        <f t="shared" si="1790"/>
        <v>2.0982538385925027E-2</v>
      </c>
      <c r="CB592" s="715">
        <f t="shared" si="1790"/>
        <v>2.2518979300556598E-2</v>
      </c>
      <c r="CC592" s="1075">
        <f t="shared" si="1790"/>
        <v>2.8703798757798389E-2</v>
      </c>
      <c r="CD592" s="715"/>
      <c r="CE592" s="715"/>
      <c r="CF592" s="830">
        <f t="shared" si="1749"/>
        <v>2.6719264957147475E-2</v>
      </c>
      <c r="CG592" s="830"/>
      <c r="CH592" s="40">
        <f t="shared" si="1750"/>
        <v>4.6842553016016638E-3</v>
      </c>
      <c r="CI592" s="40"/>
      <c r="CJ592" s="40"/>
      <c r="CK592" s="745">
        <f t="shared" si="1790"/>
        <v>3.4843828882528808E-3</v>
      </c>
      <c r="CL592" s="715">
        <f t="shared" si="1706"/>
        <v>2.8659089097681466E-3</v>
      </c>
      <c r="CM592" s="715">
        <f t="shared" si="1790"/>
        <v>2.0680284699212529E-3</v>
      </c>
      <c r="CN592" s="715">
        <f t="shared" si="1790"/>
        <v>3.1667615715185787E-3</v>
      </c>
      <c r="CO592" s="1075">
        <f t="shared" si="1790"/>
        <v>2.855850780958233E-3</v>
      </c>
      <c r="CP592" s="830">
        <f t="shared" si="1729"/>
        <v>2.8881865240838181E-3</v>
      </c>
      <c r="CQ592" s="830"/>
      <c r="CR592" s="40">
        <f t="shared" si="1730"/>
        <v>5.261309931691193E-4</v>
      </c>
      <c r="CS592" s="40"/>
      <c r="CT592" s="40"/>
      <c r="CU592" s="745">
        <f t="shared" si="1790"/>
        <v>3.5017438439823072E-2</v>
      </c>
      <c r="CV592" s="715">
        <f t="shared" si="1790"/>
        <v>5.161199098230305E-3</v>
      </c>
      <c r="CW592" s="715">
        <f t="shared" si="1785"/>
        <v>4.3781287591323333E-2</v>
      </c>
      <c r="CX592" s="1075">
        <f t="shared" si="1785"/>
        <v>2.4630405238398306E-2</v>
      </c>
      <c r="CY592" s="830">
        <f t="shared" si="1731"/>
        <v>2.7147582591943754E-2</v>
      </c>
      <c r="CZ592" s="40">
        <f t="shared" si="1732"/>
        <v>1.6616778809731472E-2</v>
      </c>
      <c r="DD592" s="989"/>
      <c r="DE592" s="888">
        <f t="shared" ref="DE592:EL592" si="1794">IF(DE532="","",DE532/DE$560)</f>
        <v>5.327824578512148E-3</v>
      </c>
      <c r="DF592" s="888">
        <f t="shared" si="1794"/>
        <v>1.4781383317059442E-2</v>
      </c>
      <c r="DG592" s="888">
        <f t="shared" si="1794"/>
        <v>1.6568330608389907E-2</v>
      </c>
      <c r="DH592" s="888">
        <f t="shared" si="1794"/>
        <v>7.5128200741059296E-3</v>
      </c>
      <c r="DI592" s="888">
        <f t="shared" si="1794"/>
        <v>1.4983770391838819E-2</v>
      </c>
      <c r="DJ592" s="888">
        <f t="shared" si="1794"/>
        <v>4.6050391710115435E-3</v>
      </c>
      <c r="DK592" s="888">
        <f t="shared" si="1794"/>
        <v>6.2324352302387115E-3</v>
      </c>
      <c r="DL592" s="1082">
        <f t="shared" si="1794"/>
        <v>2.4261126588328921E-3</v>
      </c>
      <c r="DM592" s="830">
        <f t="shared" si="1734"/>
        <v>9.0547145037486731E-3</v>
      </c>
      <c r="DN592" s="830"/>
      <c r="DO592" s="40">
        <f t="shared" si="1735"/>
        <v>5.5080881648099187E-3</v>
      </c>
      <c r="DP592" s="40"/>
      <c r="DQ592" s="40"/>
      <c r="DR592" s="945">
        <f t="shared" si="1794"/>
        <v>2.7932690208585725E-2</v>
      </c>
      <c r="DS592" s="888">
        <f t="shared" si="1794"/>
        <v>4.4875786812274374E-2</v>
      </c>
      <c r="DT592" s="888">
        <f t="shared" si="1794"/>
        <v>4.8497599518308739E-2</v>
      </c>
      <c r="DU592" s="888">
        <f t="shared" si="1794"/>
        <v>4.2247943146003303E-2</v>
      </c>
      <c r="DV592" s="888">
        <f t="shared" si="1794"/>
        <v>2.9931410533560923E-2</v>
      </c>
      <c r="DW592" s="888">
        <f t="shared" si="1794"/>
        <v>4.5520818211647759E-2</v>
      </c>
      <c r="DX592" s="1082">
        <f t="shared" si="1794"/>
        <v>4.7334459119234187E-2</v>
      </c>
      <c r="DY592" s="830">
        <f t="shared" si="1736"/>
        <v>4.0905815364230713E-2</v>
      </c>
      <c r="DZ592" s="830"/>
      <c r="EA592" s="40">
        <f t="shared" si="1737"/>
        <v>8.4317101510198826E-3</v>
      </c>
      <c r="EB592" s="40"/>
      <c r="EC592" s="40"/>
      <c r="ED592" s="745">
        <f t="shared" si="1709"/>
        <v>2.0709842243150454E-2</v>
      </c>
      <c r="EE592" s="888">
        <f t="shared" si="1794"/>
        <v>5.1058700768757147E-2</v>
      </c>
      <c r="EF592" s="888">
        <f t="shared" si="1794"/>
        <v>2.2526898097221734E-2</v>
      </c>
      <c r="EG592" s="888">
        <f t="shared" si="1794"/>
        <v>4.5817163452148868E-2</v>
      </c>
      <c r="EH592" s="888">
        <f t="shared" si="1794"/>
        <v>4.1434179112858918E-2</v>
      </c>
      <c r="EI592" s="888">
        <f t="shared" si="1794"/>
        <v>4.2570893985465937E-2</v>
      </c>
      <c r="EJ592" s="888">
        <f t="shared" si="1794"/>
        <v>4.6362126389235044E-2</v>
      </c>
      <c r="EK592" s="888">
        <f t="shared" si="1794"/>
        <v>4.4397375250485427E-2</v>
      </c>
      <c r="EL592" s="1082">
        <f t="shared" si="1794"/>
        <v>4.2131206650230665E-2</v>
      </c>
      <c r="EM592" s="830">
        <f t="shared" si="1738"/>
        <v>3.9667598438839352E-2</v>
      </c>
      <c r="EN592" s="40">
        <f t="shared" si="1739"/>
        <v>1.0639438902114516E-2</v>
      </c>
      <c r="ES592" s="745">
        <f t="shared" ref="ES592:EU592" si="1795">IF(ES532="","",ES532/ES$560)</f>
        <v>1.9382911639037059E-2</v>
      </c>
      <c r="ET592" s="715">
        <f t="shared" si="1795"/>
        <v>3.2400218072919797E-2</v>
      </c>
      <c r="EU592" s="715">
        <f t="shared" si="1795"/>
        <v>3.7425322722424818E-2</v>
      </c>
      <c r="EV592" s="715"/>
      <c r="EX592" s="66" t="s">
        <v>730</v>
      </c>
      <c r="EY592" s="682">
        <f t="shared" ref="EY592:HH592" si="1796">IF(EY532="","",EY532/EY$560)</f>
        <v>3.2496361487890637E-3</v>
      </c>
      <c r="EZ592" s="682">
        <f t="shared" si="1796"/>
        <v>2.0951322130642672E-3</v>
      </c>
      <c r="FA592" s="682">
        <f t="shared" si="1796"/>
        <v>1.1629518567662399E-3</v>
      </c>
      <c r="FB592" s="682">
        <f t="shared" si="1796"/>
        <v>4.6312638657615536E-3</v>
      </c>
      <c r="FC592" s="682">
        <f t="shared" si="1796"/>
        <v>9.9010748039782184E-4</v>
      </c>
      <c r="FD592" s="682">
        <f t="shared" si="1796"/>
        <v>1.1768771514431241E-3</v>
      </c>
      <c r="FE592" s="682">
        <f t="shared" si="1796"/>
        <v>2.5976211283948544E-2</v>
      </c>
      <c r="FF592" s="682">
        <f t="shared" si="1796"/>
        <v>1.2359001813421649E-3</v>
      </c>
      <c r="FG592" s="682">
        <f t="shared" si="1796"/>
        <v>4.7420386615408907E-4</v>
      </c>
      <c r="FH592" s="682">
        <f t="shared" si="1796"/>
        <v>6.2677541035572194E-4</v>
      </c>
      <c r="FI592" s="682">
        <f t="shared" si="1796"/>
        <v>8.6873709750337751E-4</v>
      </c>
      <c r="FJ592" s="682">
        <f t="shared" si="1796"/>
        <v>6.5439847975218486E-4</v>
      </c>
      <c r="FK592" s="682">
        <f t="shared" si="1796"/>
        <v>8.9577370557423564E-4</v>
      </c>
      <c r="FL592" s="682">
        <f t="shared" si="1796"/>
        <v>0</v>
      </c>
      <c r="FM592" s="682">
        <f t="shared" si="1796"/>
        <v>5.7593423877004449E-4</v>
      </c>
      <c r="FN592" s="682">
        <f t="shared" si="1796"/>
        <v>7.9824060711579283E-4</v>
      </c>
      <c r="FO592" s="715">
        <f t="shared" si="1796"/>
        <v>5.4590737246687363E-4</v>
      </c>
      <c r="FP592" s="715">
        <f t="shared" ref="FP592:GL592" si="1797">IF(FP532="","",FP532/FP$560)</f>
        <v>4.1887491457605529E-2</v>
      </c>
      <c r="FQ592" s="1393">
        <f t="shared" si="1797"/>
        <v>2.1218302149561136E-2</v>
      </c>
      <c r="FR592" s="715">
        <f t="shared" si="1797"/>
        <v>6.4482446449984823E-3</v>
      </c>
      <c r="FS592" s="715">
        <f t="shared" si="1797"/>
        <v>1.0360780938116033E-2</v>
      </c>
      <c r="FT592" s="715">
        <f t="shared" si="1797"/>
        <v>5.7625182455936933E-3</v>
      </c>
      <c r="FU592" s="715">
        <f t="shared" si="1797"/>
        <v>6.8864144721948878E-3</v>
      </c>
      <c r="FV592" s="715"/>
      <c r="FW592" s="715">
        <f t="shared" si="1797"/>
        <v>9.3922662822954108E-3</v>
      </c>
      <c r="FX592" s="715">
        <f t="shared" si="1797"/>
        <v>2.0901620315910501E-3</v>
      </c>
      <c r="FY592" s="715">
        <f t="shared" si="1797"/>
        <v>1.3132249173510442E-2</v>
      </c>
      <c r="FZ592" s="715">
        <f t="shared" si="1797"/>
        <v>4.9785963167654906E-3</v>
      </c>
      <c r="GA592" s="715">
        <f t="shared" si="1797"/>
        <v>1.7166400445772449E-3</v>
      </c>
      <c r="GB592" s="715">
        <f t="shared" si="1797"/>
        <v>7.3278841598610001E-3</v>
      </c>
      <c r="GC592" s="715">
        <f t="shared" si="1797"/>
        <v>3.4779304345726814E-3</v>
      </c>
      <c r="GD592" s="715">
        <f t="shared" si="1797"/>
        <v>4.5751144698087743E-3</v>
      </c>
      <c r="GE592" s="715">
        <f t="shared" si="1797"/>
        <v>5.9854299078206585E-3</v>
      </c>
      <c r="GF592" s="715">
        <f t="shared" si="1797"/>
        <v>3.6281843828583583E-3</v>
      </c>
      <c r="GG592" s="715">
        <f t="shared" si="1797"/>
        <v>1.0833083509596258E-2</v>
      </c>
      <c r="GH592" s="715">
        <f t="shared" si="1797"/>
        <v>4.0945949040325927E-3</v>
      </c>
      <c r="GI592" s="715">
        <f t="shared" si="1797"/>
        <v>5.6427341138751185E-3</v>
      </c>
      <c r="GJ592" s="715">
        <f t="shared" si="1797"/>
        <v>1.2266813625084963E-2</v>
      </c>
      <c r="GK592" s="715">
        <f t="shared" si="1797"/>
        <v>9.3998657942053147E-3</v>
      </c>
      <c r="GL592" s="715">
        <f t="shared" si="1797"/>
        <v>8.1959338949810813E-3</v>
      </c>
      <c r="GM592" s="745">
        <f t="shared" si="1796"/>
        <v>1.0665879824685011E-2</v>
      </c>
      <c r="GN592" s="682">
        <f t="shared" si="1796"/>
        <v>9.1312784601538712E-3</v>
      </c>
      <c r="GO592" s="682">
        <f t="shared" si="1796"/>
        <v>1.2788109060696905E-2</v>
      </c>
      <c r="GP592" s="682">
        <f t="shared" si="1796"/>
        <v>1.3634548868973952E-3</v>
      </c>
      <c r="GQ592" s="682">
        <f t="shared" si="1796"/>
        <v>8.0877994581708256E-3</v>
      </c>
      <c r="GR592" s="682">
        <f t="shared" si="1796"/>
        <v>8.7742085359996443E-3</v>
      </c>
      <c r="GS592" s="682">
        <f t="shared" si="1796"/>
        <v>7.2324483600428044E-3</v>
      </c>
      <c r="GT592" s="682">
        <f t="shared" si="1796"/>
        <v>1.0184582456113632E-2</v>
      </c>
      <c r="GU592" s="682">
        <f t="shared" si="1796"/>
        <v>9.4615112922446301E-3</v>
      </c>
      <c r="GV592" s="682">
        <f t="shared" si="1796"/>
        <v>8.7533897698148389E-3</v>
      </c>
      <c r="GW592" s="682">
        <f t="shared" si="1796"/>
        <v>1.2191532005131747E-2</v>
      </c>
      <c r="GX592" s="682">
        <f t="shared" si="1796"/>
        <v>1.4678146114528589E-2</v>
      </c>
      <c r="GY592" s="682">
        <f t="shared" si="1796"/>
        <v>1.128284662844648E-2</v>
      </c>
      <c r="GZ592" s="682" t="e">
        <f t="shared" si="1796"/>
        <v>#DIV/0!</v>
      </c>
      <c r="HA592" s="682">
        <f t="shared" si="1796"/>
        <v>1.0820299379254709E-2</v>
      </c>
      <c r="HB592" s="682">
        <f t="shared" si="1796"/>
        <v>9.9571184491075541E-3</v>
      </c>
      <c r="HC592" s="682">
        <f t="shared" si="1796"/>
        <v>5.6084814013795288E-3</v>
      </c>
      <c r="HD592" s="682">
        <f t="shared" si="1796"/>
        <v>1.1484711466872353E-2</v>
      </c>
      <c r="HE592" s="682">
        <f t="shared" si="1796"/>
        <v>1.2782836883719147E-2</v>
      </c>
      <c r="HF592" s="682">
        <f t="shared" si="1796"/>
        <v>1.5064594729149474E-2</v>
      </c>
      <c r="HG592" s="682" t="e">
        <f t="shared" si="1796"/>
        <v>#DIV/0!</v>
      </c>
      <c r="HH592" s="682" t="e">
        <f t="shared" si="1796"/>
        <v>#DIV/0!</v>
      </c>
      <c r="HI592" s="715">
        <f t="shared" si="1712"/>
        <v>7.3640645454611468E-3</v>
      </c>
    </row>
    <row r="593" spans="1:217" x14ac:dyDescent="0.25">
      <c r="A593" s="66" t="s">
        <v>731</v>
      </c>
      <c r="C593" s="745">
        <f t="shared" ref="C593:C607" si="1798">IF(C533="","",C533/C$560)</f>
        <v>8.4600436398770736E-3</v>
      </c>
      <c r="D593" s="715">
        <v>0</v>
      </c>
      <c r="E593" s="715">
        <f t="shared" ref="E593:CV593" si="1799">IF(E533="","",E533/E$560)</f>
        <v>4.1427560073038619E-2</v>
      </c>
      <c r="F593" s="715">
        <f t="shared" si="1779"/>
        <v>2.8696550933774507E-2</v>
      </c>
      <c r="G593" s="715">
        <f t="shared" si="1791"/>
        <v>1.4105340014961705E-2</v>
      </c>
      <c r="H593" s="715">
        <f t="shared" si="1780"/>
        <v>1.2366170718664174E-2</v>
      </c>
      <c r="I593" s="715">
        <f t="shared" si="1780"/>
        <v>4.3532531095085616E-3</v>
      </c>
      <c r="J593" s="715">
        <f t="shared" si="1780"/>
        <v>9.2249355150740026E-3</v>
      </c>
      <c r="K593" s="715">
        <f t="shared" si="1770"/>
        <v>5.5397776719698427E-3</v>
      </c>
      <c r="L593" s="715">
        <f t="shared" si="1781"/>
        <v>1.1061455838337203E-2</v>
      </c>
      <c r="M593" s="715">
        <f t="shared" si="1771"/>
        <v>1.6643511864418245E-2</v>
      </c>
      <c r="N593" s="715">
        <f t="shared" si="1799"/>
        <v>2.9131721049081488E-2</v>
      </c>
      <c r="O593" s="715">
        <f t="shared" si="1799"/>
        <v>1.9859963479287975E-2</v>
      </c>
      <c r="P593" s="715">
        <f t="shared" si="1799"/>
        <v>1.6502601274660692E-2</v>
      </c>
      <c r="Q593" s="715">
        <f t="shared" si="1799"/>
        <v>1.2580651075038179E-2</v>
      </c>
      <c r="R593" s="715">
        <f t="shared" si="1799"/>
        <v>8.9162271662519346E-3</v>
      </c>
      <c r="S593" s="715">
        <f t="shared" si="1799"/>
        <v>1.2043272670284769E-2</v>
      </c>
      <c r="T593" s="1075">
        <f t="shared" si="1799"/>
        <v>1.3109820042808763E-2</v>
      </c>
      <c r="U593" s="715">
        <f t="shared" ref="U593:W593" si="1800">IF(U533="","",U533/U$560)</f>
        <v>8.6065511114590629E-3</v>
      </c>
      <c r="V593" s="715">
        <f t="shared" si="1800"/>
        <v>1.0456969194354841E-2</v>
      </c>
      <c r="W593" s="715">
        <f t="shared" si="1800"/>
        <v>1.3743663814463581E-2</v>
      </c>
      <c r="X593" s="715">
        <f t="shared" ref="X593:Y593" si="1801">IF(X533="","",X533/X$560)</f>
        <v>1.0173995671581537E-2</v>
      </c>
      <c r="Y593" s="715">
        <f t="shared" si="1801"/>
        <v>3.0580562982146557E-2</v>
      </c>
      <c r="Z593" s="830">
        <f t="shared" si="1716"/>
        <v>1.4667936452057653E-2</v>
      </c>
      <c r="AA593" s="830">
        <f t="shared" si="1717"/>
        <v>1.2192497686041427E-2</v>
      </c>
      <c r="AB593" s="830">
        <f t="shared" si="1718"/>
        <v>1.6098471077729003E-2</v>
      </c>
      <c r="AC593" s="40">
        <f t="shared" si="1719"/>
        <v>9.9844348273905505E-3</v>
      </c>
      <c r="AD593" s="40"/>
      <c r="AE593" s="40">
        <f t="shared" si="1720"/>
        <v>3.4638083738182325E-3</v>
      </c>
      <c r="AF593" s="40">
        <f t="shared" si="1721"/>
        <v>6.2542691120948098E-3</v>
      </c>
      <c r="AG593" s="40"/>
      <c r="AH593" s="40"/>
      <c r="AI593" s="745">
        <f t="shared" si="1799"/>
        <v>4.4335966220924649E-3</v>
      </c>
      <c r="AJ593" s="715">
        <f t="shared" si="1799"/>
        <v>3.0053796661031443E-3</v>
      </c>
      <c r="AK593" s="715">
        <f t="shared" si="1799"/>
        <v>2.4096604791938123E-3</v>
      </c>
      <c r="AL593" s="715">
        <f t="shared" si="1799"/>
        <v>5.1852068580814344E-3</v>
      </c>
      <c r="AM593" s="715">
        <f t="shared" si="1799"/>
        <v>2.4194474591250252E-3</v>
      </c>
      <c r="AN593" s="1075">
        <f t="shared" si="1799"/>
        <v>5.2879043265731847E-3</v>
      </c>
      <c r="AO593" s="830">
        <f t="shared" ref="AO593:AO648" si="1802">AVERAGE(AI593:AN593)</f>
        <v>3.7901992351948442E-3</v>
      </c>
      <c r="AP593" s="830"/>
      <c r="AQ593" s="40">
        <f t="shared" si="1704"/>
        <v>1.3419326697392611E-3</v>
      </c>
      <c r="AR593" s="40"/>
      <c r="AS593" s="40"/>
      <c r="AT593" s="745">
        <f t="shared" si="1799"/>
        <v>5.5916975644466002E-2</v>
      </c>
      <c r="AU593" s="715">
        <f t="shared" si="1799"/>
        <v>2.8604658813330967E-2</v>
      </c>
      <c r="AV593" s="715">
        <f t="shared" si="1799"/>
        <v>9.9356714196027641E-3</v>
      </c>
      <c r="AW593" s="715">
        <f t="shared" si="1799"/>
        <v>1.9453809379044753E-2</v>
      </c>
      <c r="AX593" s="715">
        <f t="shared" si="1799"/>
        <v>3.0669939506955506E-2</v>
      </c>
      <c r="AY593" s="715">
        <f t="shared" si="1799"/>
        <v>9.5318296987274165E-3</v>
      </c>
      <c r="AZ593" s="715">
        <f t="shared" si="1799"/>
        <v>1.2848290174384474E-2</v>
      </c>
      <c r="BA593" s="715">
        <f t="shared" si="1799"/>
        <v>3.4240334988446357E-2</v>
      </c>
      <c r="BB593" s="1075">
        <f t="shared" si="1799"/>
        <v>0</v>
      </c>
      <c r="BC593" s="830">
        <f t="shared" si="1723"/>
        <v>2.2355723291662029E-2</v>
      </c>
      <c r="BD593" s="830"/>
      <c r="BE593" s="40">
        <f t="shared" si="1724"/>
        <v>1.693028990159803E-2</v>
      </c>
      <c r="BF593" s="40"/>
      <c r="BG593" s="40"/>
      <c r="BH593" s="745">
        <f t="shared" si="1799"/>
        <v>4.6268863171828531E-2</v>
      </c>
      <c r="BI593" s="715">
        <f t="shared" si="1799"/>
        <v>4.5454448545425775E-2</v>
      </c>
      <c r="BJ593" s="715">
        <f t="shared" si="1799"/>
        <v>4.263704640644489E-2</v>
      </c>
      <c r="BK593" s="715">
        <f t="shared" si="1799"/>
        <v>2.5533380011291764E-2</v>
      </c>
      <c r="BL593" s="715">
        <f t="shared" si="1799"/>
        <v>2.68250020050139E-2</v>
      </c>
      <c r="BM593" s="715">
        <f t="shared" si="1784"/>
        <v>2.9338575037777256E-2</v>
      </c>
      <c r="BN593" s="1187">
        <f t="shared" si="1784"/>
        <v>4.1649082423878173E-2</v>
      </c>
      <c r="BO593" s="888">
        <f t="shared" si="1725"/>
        <v>5.297543366102727E-2</v>
      </c>
      <c r="BP593" s="888">
        <f t="shared" si="1747"/>
        <v>4.8155215560908515E-2</v>
      </c>
      <c r="BQ593" s="888">
        <f t="shared" si="1726"/>
        <v>3.5334439382491874E-2</v>
      </c>
      <c r="BR593" s="888">
        <f t="shared" si="1748"/>
        <v>6.5553003566841184E-2</v>
      </c>
      <c r="BS593" s="1184">
        <f t="shared" si="1748"/>
        <v>3.6086083474953942E-2</v>
      </c>
      <c r="BT593" s="830">
        <f t="shared" si="1727"/>
        <v>4.0161135013798213E-2</v>
      </c>
      <c r="BU593" s="830"/>
      <c r="BV593" s="40">
        <f t="shared" si="1728"/>
        <v>1.3341322319965413E-2</v>
      </c>
      <c r="BW593" s="40"/>
      <c r="BX593" s="40"/>
      <c r="BY593" s="745">
        <f t="shared" si="1799"/>
        <v>3.3081708813268586E-2</v>
      </c>
      <c r="BZ593" s="715">
        <f t="shared" si="1799"/>
        <v>2.9887040249945242E-2</v>
      </c>
      <c r="CA593" s="715">
        <f t="shared" si="1799"/>
        <v>2.3450125323543642E-2</v>
      </c>
      <c r="CB593" s="715">
        <f t="shared" si="1799"/>
        <v>3.5844057296482316E-2</v>
      </c>
      <c r="CC593" s="1075">
        <f t="shared" si="1799"/>
        <v>4.4200334510131549E-2</v>
      </c>
      <c r="CD593" s="715"/>
      <c r="CE593" s="715"/>
      <c r="CF593" s="830">
        <f t="shared" si="1749"/>
        <v>3.3292653238674266E-2</v>
      </c>
      <c r="CG593" s="830"/>
      <c r="CH593" s="40">
        <f t="shared" si="1750"/>
        <v>7.6486146870795172E-3</v>
      </c>
      <c r="CI593" s="40"/>
      <c r="CJ593" s="40"/>
      <c r="CK593" s="745">
        <f t="shared" si="1799"/>
        <v>1.2221238759009791E-2</v>
      </c>
      <c r="CL593" s="715">
        <f t="shared" si="1706"/>
        <v>3.6619910597718124E-3</v>
      </c>
      <c r="CM593" s="715">
        <f t="shared" si="1799"/>
        <v>1.0003357924838035E-2</v>
      </c>
      <c r="CN593" s="715">
        <f t="shared" si="1799"/>
        <v>5.3028072747299407E-3</v>
      </c>
      <c r="CO593" s="1075">
        <f t="shared" si="1799"/>
        <v>5.6378558285726799E-3</v>
      </c>
      <c r="CP593" s="830">
        <f t="shared" si="1729"/>
        <v>7.3654501693844517E-3</v>
      </c>
      <c r="CQ593" s="830"/>
      <c r="CR593" s="40">
        <f t="shared" si="1730"/>
        <v>3.5878937918806973E-3</v>
      </c>
      <c r="CS593" s="40"/>
      <c r="CT593" s="40"/>
      <c r="CU593" s="745">
        <f t="shared" si="1799"/>
        <v>2.1796416941385387E-3</v>
      </c>
      <c r="CV593" s="715">
        <f t="shared" si="1799"/>
        <v>4.6732243871027085E-3</v>
      </c>
      <c r="CW593" s="715">
        <f t="shared" si="1785"/>
        <v>2.2425429978279398E-3</v>
      </c>
      <c r="CX593" s="1075">
        <f t="shared" si="1785"/>
        <v>1.8857595960117142E-3</v>
      </c>
      <c r="CY593" s="830">
        <f t="shared" si="1731"/>
        <v>2.7452921687702255E-3</v>
      </c>
      <c r="CZ593" s="40">
        <f t="shared" si="1732"/>
        <v>1.2946603248795265E-3</v>
      </c>
      <c r="DD593" s="989"/>
      <c r="DE593" s="888">
        <f t="shared" ref="DE593:EL593" si="1803">IF(DE533="","",DE533/DE$560)</f>
        <v>1.3453050831296973E-2</v>
      </c>
      <c r="DF593" s="888">
        <f t="shared" si="1803"/>
        <v>6.9172130332892198E-2</v>
      </c>
      <c r="DG593" s="888">
        <f t="shared" si="1803"/>
        <v>4.5748593955855781E-2</v>
      </c>
      <c r="DH593" s="888">
        <f t="shared" si="1803"/>
        <v>2.7297492542251542E-2</v>
      </c>
      <c r="DI593" s="888">
        <f t="shared" si="1803"/>
        <v>4.3741258109422164E-2</v>
      </c>
      <c r="DJ593" s="888">
        <f t="shared" si="1803"/>
        <v>2.4204417584429348E-2</v>
      </c>
      <c r="DK593" s="888">
        <f t="shared" si="1803"/>
        <v>2.7986401418871577E-2</v>
      </c>
      <c r="DL593" s="1082">
        <f t="shared" si="1803"/>
        <v>0.10272684019054241</v>
      </c>
      <c r="DM593" s="830">
        <f t="shared" si="1734"/>
        <v>4.4291273120695251E-2</v>
      </c>
      <c r="DN593" s="830"/>
      <c r="DO593" s="40">
        <f t="shared" si="1735"/>
        <v>2.9143276592390261E-2</v>
      </c>
      <c r="DP593" s="40"/>
      <c r="DQ593" s="40"/>
      <c r="DR593" s="945">
        <f t="shared" si="1803"/>
        <v>9.403547888380126E-2</v>
      </c>
      <c r="DS593" s="888">
        <f t="shared" si="1803"/>
        <v>6.6131367140061945E-2</v>
      </c>
      <c r="DT593" s="888">
        <f t="shared" si="1803"/>
        <v>0.10860543918188371</v>
      </c>
      <c r="DU593" s="888">
        <f t="shared" si="1803"/>
        <v>7.6537485058399427E-2</v>
      </c>
      <c r="DV593" s="888">
        <f t="shared" si="1803"/>
        <v>8.560171454044771E-2</v>
      </c>
      <c r="DW593" s="888">
        <f t="shared" si="1803"/>
        <v>7.3629100426444813E-2</v>
      </c>
      <c r="DX593" s="1082">
        <f t="shared" si="1803"/>
        <v>7.6716279161243253E-2</v>
      </c>
      <c r="DY593" s="830">
        <f t="shared" si="1736"/>
        <v>8.3036694913183148E-2</v>
      </c>
      <c r="DZ593" s="830"/>
      <c r="EA593" s="40">
        <f t="shared" si="1737"/>
        <v>1.4363110057576048E-2</v>
      </c>
      <c r="EB593" s="40"/>
      <c r="EC593" s="40"/>
      <c r="ED593" s="745">
        <f t="shared" si="1709"/>
        <v>3.0429168085117746E-2</v>
      </c>
      <c r="EE593" s="888">
        <f t="shared" si="1803"/>
        <v>5.19818987795325E-2</v>
      </c>
      <c r="EF593" s="888">
        <f t="shared" si="1803"/>
        <v>3.0076751053517654E-2</v>
      </c>
      <c r="EG593" s="888">
        <f t="shared" si="1803"/>
        <v>3.6298899929520324E-2</v>
      </c>
      <c r="EH593" s="888">
        <f t="shared" si="1803"/>
        <v>4.9839845011288651E-2</v>
      </c>
      <c r="EI593" s="888">
        <f t="shared" si="1803"/>
        <v>3.5068271459873818E-2</v>
      </c>
      <c r="EJ593" s="888">
        <f t="shared" si="1803"/>
        <v>4.0810210594916144E-2</v>
      </c>
      <c r="EK593" s="888">
        <f t="shared" si="1803"/>
        <v>2.9302870852954618E-2</v>
      </c>
      <c r="EL593" s="1082">
        <f t="shared" si="1803"/>
        <v>2.9207285569447825E-2</v>
      </c>
      <c r="EM593" s="830">
        <f t="shared" si="1738"/>
        <v>3.7001689037352146E-2</v>
      </c>
      <c r="EN593" s="40">
        <f t="shared" si="1739"/>
        <v>8.7972943983410015E-3</v>
      </c>
      <c r="ES593" s="745">
        <f t="shared" ref="ES593:EU593" si="1804">IF(ES533="","",ES533/ES$560)</f>
        <v>4.8249851072315018E-3</v>
      </c>
      <c r="ET593" s="715">
        <f t="shared" si="1804"/>
        <v>3.8343590859885781E-3</v>
      </c>
      <c r="EU593" s="715">
        <f t="shared" si="1804"/>
        <v>2.2134091436785568E-2</v>
      </c>
      <c r="EV593" s="715"/>
      <c r="EX593" s="66" t="s">
        <v>731</v>
      </c>
      <c r="EY593" s="682">
        <f t="shared" ref="EY593:HH593" si="1805">IF(EY533="","",EY533/EY$560)</f>
        <v>0</v>
      </c>
      <c r="EZ593" s="682">
        <f t="shared" si="1805"/>
        <v>6.8221901185240333E-5</v>
      </c>
      <c r="FA593" s="682">
        <f t="shared" si="1805"/>
        <v>0</v>
      </c>
      <c r="FB593" s="682">
        <f t="shared" si="1805"/>
        <v>2.2655180409108895E-4</v>
      </c>
      <c r="FC593" s="682">
        <f t="shared" si="1805"/>
        <v>0</v>
      </c>
      <c r="FD593" s="682">
        <f t="shared" si="1805"/>
        <v>0</v>
      </c>
      <c r="FE593" s="682">
        <f t="shared" si="1805"/>
        <v>0</v>
      </c>
      <c r="FF593" s="682">
        <f t="shared" si="1805"/>
        <v>0</v>
      </c>
      <c r="FG593" s="682">
        <f t="shared" si="1805"/>
        <v>0</v>
      </c>
      <c r="FH593" s="682">
        <f t="shared" si="1805"/>
        <v>0</v>
      </c>
      <c r="FI593" s="682">
        <f t="shared" si="1805"/>
        <v>0</v>
      </c>
      <c r="FJ593" s="682">
        <f t="shared" si="1805"/>
        <v>0</v>
      </c>
      <c r="FK593" s="682">
        <f t="shared" si="1805"/>
        <v>0</v>
      </c>
      <c r="FL593" s="682">
        <f t="shared" si="1805"/>
        <v>0</v>
      </c>
      <c r="FM593" s="682">
        <f t="shared" si="1805"/>
        <v>0</v>
      </c>
      <c r="FN593" s="682">
        <f t="shared" si="1805"/>
        <v>0</v>
      </c>
      <c r="FO593" s="715">
        <f t="shared" si="1805"/>
        <v>0</v>
      </c>
      <c r="FP593" s="715">
        <f t="shared" ref="FP593:GL593" si="1806">IF(FP533="","",FP533/FP$560)</f>
        <v>0</v>
      </c>
      <c r="FQ593" s="1393">
        <f t="shared" si="1806"/>
        <v>0</v>
      </c>
      <c r="FR593" s="715">
        <f t="shared" si="1806"/>
        <v>2.7007755542238503E-3</v>
      </c>
      <c r="FS593" s="715">
        <f t="shared" si="1806"/>
        <v>2.1704899598648459E-3</v>
      </c>
      <c r="FT593" s="715">
        <f t="shared" si="1806"/>
        <v>1.7015951435768928E-3</v>
      </c>
      <c r="FU593" s="715">
        <f t="shared" si="1806"/>
        <v>1.8928746906039066E-3</v>
      </c>
      <c r="FV593" s="715"/>
      <c r="FW593" s="715">
        <f t="shared" si="1806"/>
        <v>0</v>
      </c>
      <c r="FX593" s="715">
        <f t="shared" si="1806"/>
        <v>5.0567610343985319E-4</v>
      </c>
      <c r="FY593" s="715">
        <f t="shared" si="1806"/>
        <v>2.9444364483031827E-3</v>
      </c>
      <c r="FZ593" s="715">
        <f t="shared" si="1806"/>
        <v>0</v>
      </c>
      <c r="GA593" s="715">
        <f t="shared" si="1806"/>
        <v>0</v>
      </c>
      <c r="GB593" s="715">
        <f t="shared" si="1806"/>
        <v>1.6476641984987034E-3</v>
      </c>
      <c r="GC593" s="715">
        <f t="shared" si="1806"/>
        <v>0</v>
      </c>
      <c r="GD593" s="715">
        <f t="shared" si="1806"/>
        <v>2.474836357642841E-4</v>
      </c>
      <c r="GE593" s="715">
        <f t="shared" si="1806"/>
        <v>0</v>
      </c>
      <c r="GF593" s="715">
        <f t="shared" si="1806"/>
        <v>0</v>
      </c>
      <c r="GG593" s="715">
        <f t="shared" si="1806"/>
        <v>1.9875801334221193E-3</v>
      </c>
      <c r="GH593" s="715">
        <f t="shared" si="1806"/>
        <v>0</v>
      </c>
      <c r="GI593" s="715">
        <f t="shared" si="1806"/>
        <v>1.1641262123580781E-3</v>
      </c>
      <c r="GJ593" s="715">
        <f t="shared" si="1806"/>
        <v>2.9290829953663557E-3</v>
      </c>
      <c r="GK593" s="715">
        <f t="shared" si="1806"/>
        <v>2.9755714281980371E-3</v>
      </c>
      <c r="GL593" s="715">
        <f t="shared" si="1806"/>
        <v>2.8305609542723475E-3</v>
      </c>
      <c r="GM593" s="745">
        <f t="shared" si="1805"/>
        <v>2.0774813483679135E-3</v>
      </c>
      <c r="GN593" s="682">
        <f t="shared" si="1805"/>
        <v>1.9211375528376375E-3</v>
      </c>
      <c r="GO593" s="682">
        <f t="shared" si="1805"/>
        <v>1.9852402981353884E-3</v>
      </c>
      <c r="GP593" s="682">
        <f t="shared" si="1805"/>
        <v>9.8099148688694381E-4</v>
      </c>
      <c r="GQ593" s="682">
        <f t="shared" si="1805"/>
        <v>1.6054302490344794E-3</v>
      </c>
      <c r="GR593" s="682">
        <f t="shared" si="1805"/>
        <v>1.1814315793295959E-3</v>
      </c>
      <c r="GS593" s="682">
        <f t="shared" si="1805"/>
        <v>9.4144915673476212E-4</v>
      </c>
      <c r="GT593" s="682">
        <f t="shared" si="1805"/>
        <v>1.5061125144691318E-3</v>
      </c>
      <c r="GU593" s="682">
        <f t="shared" si="1805"/>
        <v>9.9219880004390126E-4</v>
      </c>
      <c r="GV593" s="682">
        <f t="shared" si="1805"/>
        <v>2.5769108280045646E-3</v>
      </c>
      <c r="GW593" s="682">
        <f t="shared" si="1805"/>
        <v>2.5858883320418386E-3</v>
      </c>
      <c r="GX593" s="682">
        <f t="shared" si="1805"/>
        <v>2.2247943982889947E-3</v>
      </c>
      <c r="GY593" s="682">
        <f t="shared" si="1805"/>
        <v>1.5868724735657528E-3</v>
      </c>
      <c r="GZ593" s="682" t="e">
        <f t="shared" si="1805"/>
        <v>#DIV/0!</v>
      </c>
      <c r="HA593" s="682">
        <f t="shared" si="1805"/>
        <v>1.3761094636325555E-3</v>
      </c>
      <c r="HB593" s="682">
        <f t="shared" si="1805"/>
        <v>2.1531452047055567E-3</v>
      </c>
      <c r="HC593" s="682">
        <f t="shared" si="1805"/>
        <v>1.3333988332646213E-3</v>
      </c>
      <c r="HD593" s="682">
        <f t="shared" si="1805"/>
        <v>2.0447960567220621E-3</v>
      </c>
      <c r="HE593" s="682">
        <f t="shared" si="1805"/>
        <v>3.2713881307076414E-3</v>
      </c>
      <c r="HF593" s="682">
        <f t="shared" si="1805"/>
        <v>9.3660037968619821E-3</v>
      </c>
      <c r="HG593" s="682" t="e">
        <f t="shared" si="1805"/>
        <v>#DIV/0!</v>
      </c>
      <c r="HH593" s="682" t="e">
        <f t="shared" si="1805"/>
        <v>#DIV/0!</v>
      </c>
      <c r="HI593" s="715">
        <f t="shared" si="1712"/>
        <v>0</v>
      </c>
    </row>
    <row r="594" spans="1:217" x14ac:dyDescent="0.25">
      <c r="A594" s="66" t="s">
        <v>826</v>
      </c>
      <c r="C594" s="745">
        <f t="shared" si="1798"/>
        <v>6.1875597429362314E-2</v>
      </c>
      <c r="D594" s="715">
        <f t="shared" ref="D594:CV594" si="1807">IF(D534="","",D534/D$560)</f>
        <v>1.0719264431131951E-2</v>
      </c>
      <c r="E594" s="715">
        <f t="shared" si="1807"/>
        <v>1.133694261956603E-2</v>
      </c>
      <c r="F594" s="715">
        <f t="shared" si="1779"/>
        <v>1.6565515756080427E-2</v>
      </c>
      <c r="G594" s="715">
        <f t="shared" si="1791"/>
        <v>6.4232029515945742E-3</v>
      </c>
      <c r="H594" s="715">
        <f t="shared" si="1780"/>
        <v>2.0032841570767337E-3</v>
      </c>
      <c r="I594" s="715">
        <f t="shared" si="1780"/>
        <v>1.4002208814600052E-3</v>
      </c>
      <c r="J594" s="715">
        <f t="shared" si="1780"/>
        <v>2.2127780520554562E-3</v>
      </c>
      <c r="K594" s="715">
        <f t="shared" si="1770"/>
        <v>3.7352465140202307E-3</v>
      </c>
      <c r="L594" s="715">
        <f t="shared" si="1781"/>
        <v>1.7755141128013093E-3</v>
      </c>
      <c r="M594" s="715">
        <f t="shared" si="1771"/>
        <v>1.4559923788218656E-2</v>
      </c>
      <c r="N594" s="715">
        <f t="shared" si="1807"/>
        <v>1.1668232853365752E-2</v>
      </c>
      <c r="O594" s="715">
        <f t="shared" si="1807"/>
        <v>9.0190596415576016E-3</v>
      </c>
      <c r="P594" s="715">
        <f t="shared" si="1807"/>
        <v>1.4750570725331645E-2</v>
      </c>
      <c r="Q594" s="715">
        <f t="shared" si="1807"/>
        <v>3.1453705787621751E-3</v>
      </c>
      <c r="R594" s="715">
        <f t="shared" si="1807"/>
        <v>1.1191267455090441E-2</v>
      </c>
      <c r="S594" s="715">
        <f t="shared" si="1807"/>
        <v>1.4620800400553659E-2</v>
      </c>
      <c r="T594" s="1075">
        <f t="shared" si="1807"/>
        <v>1.101529974904761E-2</v>
      </c>
      <c r="U594" s="715">
        <f t="shared" ref="U594:W594" si="1808">IF(U534="","",U534/U$560)</f>
        <v>4.5185161422156336E-3</v>
      </c>
      <c r="V594" s="715">
        <f t="shared" si="1808"/>
        <v>2.7454485214990316E-3</v>
      </c>
      <c r="W594" s="715">
        <f t="shared" si="1808"/>
        <v>9.0124805591466073E-3</v>
      </c>
      <c r="X594" s="715">
        <f t="shared" ref="X594:Y594" si="1809">IF(X534="","",X534/X$560)</f>
        <v>1.0173995671581537E-2</v>
      </c>
      <c r="Y594" s="715">
        <f t="shared" si="1809"/>
        <v>3.0580562982146557E-2</v>
      </c>
      <c r="Z594" s="830">
        <f t="shared" si="1716"/>
        <v>1.1556560672059811E-2</v>
      </c>
      <c r="AA594" s="830">
        <f t="shared" si="1717"/>
        <v>4.8736803464412481E-3</v>
      </c>
      <c r="AB594" s="830">
        <f t="shared" si="1718"/>
        <v>1.1246315648990942E-2</v>
      </c>
      <c r="AC594" s="40">
        <f t="shared" si="1719"/>
        <v>1.356682272246588E-2</v>
      </c>
      <c r="AD594" s="40"/>
      <c r="AE594" s="40">
        <f t="shared" si="1720"/>
        <v>8.9616532318808565E-4</v>
      </c>
      <c r="AF594" s="40">
        <f t="shared" si="1721"/>
        <v>3.8815928801290969E-3</v>
      </c>
      <c r="AG594" s="40"/>
      <c r="AH594" s="40"/>
      <c r="AI594" s="745">
        <f t="shared" si="1807"/>
        <v>1.4372222369102878E-3</v>
      </c>
      <c r="AJ594" s="715">
        <v>0</v>
      </c>
      <c r="AK594" s="715">
        <v>0</v>
      </c>
      <c r="AL594" s="715">
        <v>0</v>
      </c>
      <c r="AM594" s="715">
        <v>0</v>
      </c>
      <c r="AN594" s="1075">
        <v>0</v>
      </c>
      <c r="AO594" s="830">
        <f t="shared" si="1802"/>
        <v>2.3953703948504797E-4</v>
      </c>
      <c r="AP594" s="830"/>
      <c r="AQ594" s="40">
        <f t="shared" si="1704"/>
        <v>5.8674352123527405E-4</v>
      </c>
      <c r="AR594" s="40"/>
      <c r="AS594" s="40"/>
      <c r="AT594" s="745">
        <f t="shared" si="1807"/>
        <v>5.005949047021209E-2</v>
      </c>
      <c r="AU594" s="715">
        <f t="shared" si="1807"/>
        <v>3.9451439351834545E-2</v>
      </c>
      <c r="AV594" s="715">
        <f t="shared" si="1807"/>
        <v>3.3047836320918987E-3</v>
      </c>
      <c r="AW594" s="715">
        <f t="shared" si="1807"/>
        <v>6.0869805053531158E-3</v>
      </c>
      <c r="AX594" s="715">
        <f t="shared" si="1807"/>
        <v>6.8465330795159261E-3</v>
      </c>
      <c r="AY594" s="715">
        <f t="shared" si="1807"/>
        <v>3.4479717655081597E-3</v>
      </c>
      <c r="AZ594" s="715">
        <f t="shared" si="1807"/>
        <v>7.4506362626869244E-3</v>
      </c>
      <c r="BA594" s="715">
        <f t="shared" si="1807"/>
        <v>1.5677952533335229E-2</v>
      </c>
      <c r="BB594" s="1075">
        <f t="shared" si="1807"/>
        <v>1.6240989419338714E-2</v>
      </c>
      <c r="BC594" s="830">
        <f t="shared" si="1723"/>
        <v>1.650741966887518E-2</v>
      </c>
      <c r="BD594" s="830"/>
      <c r="BE594" s="40">
        <f t="shared" si="1724"/>
        <v>1.688834983300996E-2</v>
      </c>
      <c r="BF594" s="40"/>
      <c r="BG594" s="40"/>
      <c r="BH594" s="745">
        <f t="shared" si="1807"/>
        <v>7.7788123369055152E-3</v>
      </c>
      <c r="BI594" s="715">
        <f t="shared" si="1807"/>
        <v>1.3819880826456363E-2</v>
      </c>
      <c r="BJ594" s="715">
        <f t="shared" si="1807"/>
        <v>5.5727219671420081E-3</v>
      </c>
      <c r="BK594" s="715">
        <f t="shared" si="1807"/>
        <v>6.688991760692457E-3</v>
      </c>
      <c r="BL594" s="715">
        <f t="shared" si="1807"/>
        <v>6.0457231429120401E-3</v>
      </c>
      <c r="BM594" s="715">
        <f t="shared" si="1784"/>
        <v>1.8325404156487334E-2</v>
      </c>
      <c r="BN594" s="1187">
        <f t="shared" si="1784"/>
        <v>1.0627364270886761E-2</v>
      </c>
      <c r="BO594" s="888">
        <f t="shared" si="1725"/>
        <v>1.2842375510324548E-2</v>
      </c>
      <c r="BP594" s="888">
        <f t="shared" si="1747"/>
        <v>6.3611654357440825E-3</v>
      </c>
      <c r="BQ594" s="888">
        <f t="shared" si="1726"/>
        <v>6.8783778197837441E-3</v>
      </c>
      <c r="BR594" s="888">
        <f t="shared" si="1748"/>
        <v>1.7042319515535604E-2</v>
      </c>
      <c r="BS594" s="1184">
        <f t="shared" si="1748"/>
        <v>1.2686333636994986E-2</v>
      </c>
      <c r="BT594" s="830">
        <f t="shared" si="1727"/>
        <v>1.0833117249929062E-2</v>
      </c>
      <c r="BU594" s="830"/>
      <c r="BV594" s="40">
        <f t="shared" si="1728"/>
        <v>4.7161114183617969E-3</v>
      </c>
      <c r="BW594" s="40"/>
      <c r="BX594" s="40"/>
      <c r="BY594" s="745">
        <f t="shared" si="1807"/>
        <v>3.0490901843699875E-2</v>
      </c>
      <c r="BZ594" s="715">
        <f t="shared" si="1807"/>
        <v>2.9067292253539545E-2</v>
      </c>
      <c r="CA594" s="715">
        <f t="shared" si="1807"/>
        <v>2.940669920684761E-2</v>
      </c>
      <c r="CB594" s="715">
        <f t="shared" si="1807"/>
        <v>3.7385519222889359E-2</v>
      </c>
      <c r="CC594" s="1075">
        <f t="shared" si="1807"/>
        <v>1.4592609636734257E-2</v>
      </c>
      <c r="CD594" s="715"/>
      <c r="CE594" s="715"/>
      <c r="CF594" s="830">
        <f t="shared" si="1749"/>
        <v>2.8188604432742126E-2</v>
      </c>
      <c r="CG594" s="830"/>
      <c r="CH594" s="40">
        <f t="shared" si="1750"/>
        <v>8.3215193427030945E-3</v>
      </c>
      <c r="CI594" s="40"/>
      <c r="CJ594" s="40"/>
      <c r="CK594" s="745">
        <f t="shared" si="1807"/>
        <v>1.1445899572647066E-2</v>
      </c>
      <c r="CL594" s="715">
        <f t="shared" si="1706"/>
        <v>2.0323099190874059E-3</v>
      </c>
      <c r="CM594" s="715">
        <f t="shared" si="1807"/>
        <v>1.8344995145211977E-2</v>
      </c>
      <c r="CN594" s="715">
        <f t="shared" si="1807"/>
        <v>3.8132553070767614E-3</v>
      </c>
      <c r="CO594" s="1075">
        <f t="shared" si="1807"/>
        <v>3.8955766798771572E-3</v>
      </c>
      <c r="CP594" s="830">
        <f t="shared" si="1729"/>
        <v>7.9064073247800733E-3</v>
      </c>
      <c r="CQ594" s="830"/>
      <c r="CR594" s="40">
        <f t="shared" si="1730"/>
        <v>6.8709132815671994E-3</v>
      </c>
      <c r="CS594" s="40"/>
      <c r="CT594" s="40"/>
      <c r="CU594" s="745">
        <v>0</v>
      </c>
      <c r="CV594" s="715">
        <f t="shared" si="1807"/>
        <v>3.2453823095693547E-3</v>
      </c>
      <c r="CW594" s="715">
        <v>0</v>
      </c>
      <c r="CX594" s="1075">
        <v>0</v>
      </c>
      <c r="CY594" s="830">
        <f t="shared" si="1731"/>
        <v>8.1134557739233869E-4</v>
      </c>
      <c r="CZ594" s="40">
        <f t="shared" si="1732"/>
        <v>1.6226911547846774E-3</v>
      </c>
      <c r="DD594" s="989"/>
      <c r="DE594" s="888">
        <f t="shared" ref="DE594:EL594" si="1810">IF(DE534="","",DE534/DE$560)</f>
        <v>5.327824578512148E-3</v>
      </c>
      <c r="DF594" s="888">
        <f t="shared" si="1810"/>
        <v>1.4781383317059442E-2</v>
      </c>
      <c r="DG594" s="888">
        <f t="shared" si="1810"/>
        <v>1.6568330608389907E-2</v>
      </c>
      <c r="DH594" s="888">
        <f t="shared" si="1810"/>
        <v>7.5128200741059296E-3</v>
      </c>
      <c r="DI594" s="888">
        <f t="shared" si="1810"/>
        <v>1.4983770391838819E-2</v>
      </c>
      <c r="DJ594" s="888">
        <f t="shared" si="1810"/>
        <v>4.6050391710115435E-3</v>
      </c>
      <c r="DK594" s="888">
        <f t="shared" si="1810"/>
        <v>6.2324352302387115E-3</v>
      </c>
      <c r="DL594" s="1082">
        <f t="shared" si="1810"/>
        <v>2.4261126588328921E-3</v>
      </c>
      <c r="DM594" s="830">
        <f t="shared" si="1734"/>
        <v>9.0547145037486731E-3</v>
      </c>
      <c r="DN594" s="830"/>
      <c r="DO594" s="40">
        <f t="shared" si="1735"/>
        <v>5.5080881648099187E-3</v>
      </c>
      <c r="DP594" s="40"/>
      <c r="DQ594" s="40"/>
      <c r="DR594" s="945">
        <f t="shared" si="1810"/>
        <v>8.0024386168055916E-3</v>
      </c>
      <c r="DS594" s="888">
        <f t="shared" si="1810"/>
        <v>2.6048266843213402E-2</v>
      </c>
      <c r="DT594" s="888">
        <f t="shared" si="1810"/>
        <v>9.8799935983047444E-3</v>
      </c>
      <c r="DU594" s="888">
        <f t="shared" si="1810"/>
        <v>1.3266145174659081E-2</v>
      </c>
      <c r="DV594" s="888">
        <f t="shared" si="1810"/>
        <v>1.3305798390471718E-2</v>
      </c>
      <c r="DW594" s="888">
        <f t="shared" si="1810"/>
        <v>1.6404546612003232E-2</v>
      </c>
      <c r="DX594" s="1082">
        <f t="shared" si="1810"/>
        <v>1.1076244985436691E-2</v>
      </c>
      <c r="DY594" s="830">
        <f t="shared" si="1736"/>
        <v>1.399763346012778E-2</v>
      </c>
      <c r="DZ594" s="830"/>
      <c r="EA594" s="40">
        <f t="shared" si="1737"/>
        <v>5.9645695093432293E-3</v>
      </c>
      <c r="EB594" s="40"/>
      <c r="EC594" s="40"/>
      <c r="ED594" s="745">
        <f t="shared" si="1709"/>
        <v>1.5626158936714051E-2</v>
      </c>
      <c r="EE594" s="888">
        <f t="shared" si="1810"/>
        <v>3.6159722268601834E-2</v>
      </c>
      <c r="EF594" s="888">
        <f t="shared" si="1810"/>
        <v>6.324941776076233E-2</v>
      </c>
      <c r="EG594" s="888">
        <f t="shared" si="1810"/>
        <v>3.7187113721723064E-2</v>
      </c>
      <c r="EH594" s="888">
        <f t="shared" si="1810"/>
        <v>5.2320591522343841E-2</v>
      </c>
      <c r="EI594" s="888">
        <f t="shared" si="1810"/>
        <v>3.9840585971971487E-2</v>
      </c>
      <c r="EJ594" s="888">
        <f t="shared" si="1810"/>
        <v>2.6862555016019269E-2</v>
      </c>
      <c r="EK594" s="888">
        <f t="shared" si="1810"/>
        <v>3.1214198587570189E-2</v>
      </c>
      <c r="EL594" s="1082">
        <f t="shared" si="1810"/>
        <v>4.2735463976848395E-2</v>
      </c>
      <c r="EM594" s="830">
        <f t="shared" si="1738"/>
        <v>3.8355089751394941E-2</v>
      </c>
      <c r="EN594" s="40">
        <f t="shared" si="1739"/>
        <v>1.3883515259810212E-2</v>
      </c>
      <c r="ES594" s="745">
        <f t="shared" ref="ES594:EU594" si="1811">IF(ES534="","",ES534/ES$560)</f>
        <v>3.4833973303102879E-3</v>
      </c>
      <c r="ET594" s="715">
        <f t="shared" si="1811"/>
        <v>2.8597799582897941E-3</v>
      </c>
      <c r="EU594" s="715">
        <f t="shared" si="1811"/>
        <v>0</v>
      </c>
      <c r="EV594" s="715"/>
      <c r="EX594" s="66" t="s">
        <v>826</v>
      </c>
      <c r="EY594" s="682">
        <f t="shared" ref="EY594:HH594" si="1812">IF(EY534="","",EY534/EY$560)</f>
        <v>4.2015768540692663E-4</v>
      </c>
      <c r="EZ594" s="682">
        <f t="shared" si="1812"/>
        <v>3.1578570414071098E-4</v>
      </c>
      <c r="FA594" s="682">
        <f t="shared" si="1812"/>
        <v>3.7504612698517419E-4</v>
      </c>
      <c r="FB594" s="682">
        <f t="shared" si="1812"/>
        <v>5.0219245964067453E-4</v>
      </c>
      <c r="FC594" s="682">
        <f t="shared" si="1812"/>
        <v>4.7540563650407919E-4</v>
      </c>
      <c r="FD594" s="682">
        <f t="shared" si="1812"/>
        <v>2.4269510160912177E-4</v>
      </c>
      <c r="FE594" s="682">
        <f t="shared" si="1812"/>
        <v>0</v>
      </c>
      <c r="FF594" s="682">
        <f t="shared" si="1812"/>
        <v>2.9462535354843615E-4</v>
      </c>
      <c r="FG594" s="682">
        <f t="shared" si="1812"/>
        <v>2.5687350816512328E-4</v>
      </c>
      <c r="FH594" s="682">
        <f t="shared" si="1812"/>
        <v>1.8054188516447331E-4</v>
      </c>
      <c r="FI594" s="682">
        <f t="shared" si="1812"/>
        <v>2.652641081994375E-4</v>
      </c>
      <c r="FJ594" s="682">
        <f t="shared" si="1812"/>
        <v>3.0148930416569366E-4</v>
      </c>
      <c r="FK594" s="682">
        <f t="shared" si="1812"/>
        <v>2.9044263605636315E-4</v>
      </c>
      <c r="FL594" s="682">
        <f t="shared" si="1812"/>
        <v>3.9371957552989675E-4</v>
      </c>
      <c r="FM594" s="682">
        <f t="shared" si="1812"/>
        <v>3.241951384067702E-4</v>
      </c>
      <c r="FN594" s="682">
        <f t="shared" si="1812"/>
        <v>2.7404481392733355E-4</v>
      </c>
      <c r="FO594" s="715">
        <f t="shared" si="1812"/>
        <v>2.6725539056635811E-4</v>
      </c>
      <c r="FP594" s="715">
        <f t="shared" ref="FP594:GL594" si="1813">IF(FP534="","",FP534/FP$560)</f>
        <v>0</v>
      </c>
      <c r="FQ594" s="1393">
        <f t="shared" si="1813"/>
        <v>1.9652535881875756E-3</v>
      </c>
      <c r="FR594" s="715">
        <f t="shared" si="1813"/>
        <v>4.0485526306371505E-3</v>
      </c>
      <c r="FS594" s="715">
        <f t="shared" si="1813"/>
        <v>8.3702510248011789E-3</v>
      </c>
      <c r="FT594" s="715">
        <f t="shared" si="1813"/>
        <v>8.5524871937103317E-3</v>
      </c>
      <c r="FU594" s="715">
        <f t="shared" si="1813"/>
        <v>8.1564848780666145E-3</v>
      </c>
      <c r="FV594" s="715"/>
      <c r="FW594" s="715">
        <f t="shared" si="1813"/>
        <v>9.1402187739501005E-3</v>
      </c>
      <c r="FX594" s="715">
        <f t="shared" si="1813"/>
        <v>3.1827496562147461E-3</v>
      </c>
      <c r="FY594" s="715">
        <f t="shared" si="1813"/>
        <v>8.1243119256771898E-3</v>
      </c>
      <c r="FZ594" s="715">
        <f t="shared" si="1813"/>
        <v>6.9093665066677131E-3</v>
      </c>
      <c r="GA594" s="715">
        <f t="shared" si="1813"/>
        <v>4.9291083407889983E-3</v>
      </c>
      <c r="GB594" s="715">
        <f t="shared" si="1813"/>
        <v>7.132651950307111E-3</v>
      </c>
      <c r="GC594" s="715">
        <f t="shared" si="1813"/>
        <v>5.5667158184294777E-3</v>
      </c>
      <c r="GD594" s="715">
        <f t="shared" si="1813"/>
        <v>5.5124064804590624E-3</v>
      </c>
      <c r="GE594" s="715">
        <f t="shared" si="1813"/>
        <v>7.6108100126351013E-3</v>
      </c>
      <c r="GF594" s="715">
        <f t="shared" si="1813"/>
        <v>5.3139632065631716E-3</v>
      </c>
      <c r="GG594" s="715">
        <f t="shared" si="1813"/>
        <v>7.9045645424323536E-3</v>
      </c>
      <c r="GH594" s="715">
        <f t="shared" si="1813"/>
        <v>7.158716302011486E-3</v>
      </c>
      <c r="GI594" s="715">
        <f t="shared" si="1813"/>
        <v>5.8543232161960704E-3</v>
      </c>
      <c r="GJ594" s="715">
        <f t="shared" si="1813"/>
        <v>7.1656369511115883E-3</v>
      </c>
      <c r="GK594" s="715">
        <f t="shared" si="1813"/>
        <v>8.1395359099158144E-3</v>
      </c>
      <c r="GL594" s="715">
        <f t="shared" si="1813"/>
        <v>6.1328157183094542E-3</v>
      </c>
      <c r="GM594" s="745">
        <f t="shared" si="1812"/>
        <v>1.3654186202613801E-2</v>
      </c>
      <c r="GN594" s="682">
        <f t="shared" si="1812"/>
        <v>1.719467098803271E-2</v>
      </c>
      <c r="GO594" s="682">
        <f t="shared" si="1812"/>
        <v>1.2797782550683451E-2</v>
      </c>
      <c r="GP594" s="682">
        <f t="shared" si="1812"/>
        <v>2.0574302562287188E-2</v>
      </c>
      <c r="GQ594" s="682">
        <f t="shared" si="1812"/>
        <v>1.5640843693320458E-2</v>
      </c>
      <c r="GR594" s="682">
        <f t="shared" si="1812"/>
        <v>1.8772199030354597E-2</v>
      </c>
      <c r="GS594" s="682">
        <f t="shared" si="1812"/>
        <v>1.6199721317745549E-2</v>
      </c>
      <c r="GT594" s="682">
        <f t="shared" si="1812"/>
        <v>1.0642182292945808E-2</v>
      </c>
      <c r="GU594" s="682">
        <f t="shared" si="1812"/>
        <v>1.87325232483628E-2</v>
      </c>
      <c r="GV594" s="682">
        <f t="shared" si="1812"/>
        <v>1.855945823885739E-2</v>
      </c>
      <c r="GW594" s="682">
        <f t="shared" si="1812"/>
        <v>1.4844828084408977E-2</v>
      </c>
      <c r="GX594" s="682">
        <f t="shared" si="1812"/>
        <v>2.0217449331368844E-2</v>
      </c>
      <c r="GY594" s="682">
        <f t="shared" si="1812"/>
        <v>2.1837772275374215E-2</v>
      </c>
      <c r="GZ594" s="682" t="e">
        <f t="shared" si="1812"/>
        <v>#DIV/0!</v>
      </c>
      <c r="HA594" s="682">
        <f t="shared" si="1812"/>
        <v>1.3724230977648849E-2</v>
      </c>
      <c r="HB594" s="682">
        <f t="shared" si="1812"/>
        <v>1.5203992716378727E-2</v>
      </c>
      <c r="HC594" s="682">
        <f t="shared" si="1812"/>
        <v>7.8717014951095315E-3</v>
      </c>
      <c r="HD594" s="682">
        <f t="shared" si="1812"/>
        <v>1.5767386622124856E-2</v>
      </c>
      <c r="HE594" s="682">
        <f t="shared" si="1812"/>
        <v>1.4201431296963616E-2</v>
      </c>
      <c r="HF594" s="682">
        <f t="shared" si="1812"/>
        <v>1.056838362604701E-2</v>
      </c>
      <c r="HG594" s="682" t="e">
        <f t="shared" si="1812"/>
        <v>#DIV/0!</v>
      </c>
      <c r="HH594" s="682" t="e">
        <f t="shared" si="1812"/>
        <v>#DIV/0!</v>
      </c>
      <c r="HI594" s="715">
        <f t="shared" si="1712"/>
        <v>1.4091575854061966E-2</v>
      </c>
    </row>
    <row r="595" spans="1:217" x14ac:dyDescent="0.25">
      <c r="A595" s="66" t="s">
        <v>700</v>
      </c>
      <c r="C595" s="745">
        <f t="shared" si="1798"/>
        <v>3.0435276291786034E-2</v>
      </c>
      <c r="D595" s="715">
        <f t="shared" ref="D595:CV595" si="1814">IF(D535="","",D535/D$560)</f>
        <v>5.1147188309223924E-3</v>
      </c>
      <c r="E595" s="715">
        <f t="shared" si="1814"/>
        <v>9.1769200150763168E-3</v>
      </c>
      <c r="F595" s="715">
        <f t="shared" si="1779"/>
        <v>1.1360567628726385E-2</v>
      </c>
      <c r="G595" s="715">
        <f t="shared" si="1791"/>
        <v>7.6193138936768209E-3</v>
      </c>
      <c r="H595" s="715">
        <f t="shared" ref="H595:H613" si="1815">IF(H535="","",H535/H$560)</f>
        <v>1.4803811273970786E-3</v>
      </c>
      <c r="I595" s="715">
        <v>0</v>
      </c>
      <c r="J595" s="715">
        <f t="shared" ref="J595:J613" si="1816">IF(J535="","",J535/J$560)</f>
        <v>1.7194909552635611E-3</v>
      </c>
      <c r="K595" s="715">
        <f t="shared" si="1770"/>
        <v>1.1753176401204076E-3</v>
      </c>
      <c r="L595" s="715">
        <f t="shared" si="1781"/>
        <v>1.4829391004764756E-3</v>
      </c>
      <c r="M595" s="715">
        <f t="shared" si="1771"/>
        <v>5.9824984740195616E-3</v>
      </c>
      <c r="N595" s="715">
        <f t="shared" si="1814"/>
        <v>1.1538679721926617E-2</v>
      </c>
      <c r="O595" s="715">
        <f t="shared" si="1814"/>
        <v>1.3580493398971917E-2</v>
      </c>
      <c r="P595" s="715">
        <f t="shared" si="1814"/>
        <v>7.7413134801240799E-3</v>
      </c>
      <c r="Q595" s="715">
        <f t="shared" si="1814"/>
        <v>2.383685857945351E-3</v>
      </c>
      <c r="R595" s="715">
        <f t="shared" si="1814"/>
        <v>2.7521895797673252E-3</v>
      </c>
      <c r="S595" s="715">
        <f t="shared" si="1814"/>
        <v>2.5478057566440805E-3</v>
      </c>
      <c r="T595" s="1075">
        <f t="shared" si="1814"/>
        <v>4.7288052641525228E-3</v>
      </c>
      <c r="U595" s="715">
        <f t="shared" ref="U595:W595" si="1817">IF(U535="","",U535/U$560)</f>
        <v>4.7628356846374127E-3</v>
      </c>
      <c r="V595" s="715">
        <f t="shared" si="1817"/>
        <v>4.0482339139401614E-3</v>
      </c>
      <c r="W595" s="715">
        <f t="shared" si="1817"/>
        <v>1.0315610726628821E-2</v>
      </c>
      <c r="X595" s="715">
        <f t="shared" ref="X595:Y595" si="1818">IF(X535="","",X535/X$560)</f>
        <v>1.2369771417046723E-2</v>
      </c>
      <c r="Y595" s="715">
        <f t="shared" si="1818"/>
        <v>1.4961981009991878E-2</v>
      </c>
      <c r="Z595" s="830">
        <f t="shared" si="1716"/>
        <v>6.7122442787220524E-3</v>
      </c>
      <c r="AA595" s="830">
        <f t="shared" si="1717"/>
        <v>3.5482871922372472E-3</v>
      </c>
      <c r="AB595" s="830">
        <f t="shared" si="1718"/>
        <v>6.4069339416939321E-3</v>
      </c>
      <c r="AC595" s="40">
        <f t="shared" si="1719"/>
        <v>7.182289920972894E-3</v>
      </c>
      <c r="AD595" s="40"/>
      <c r="AE595" s="40">
        <f t="shared" si="1720"/>
        <v>6.8284747501010578E-4</v>
      </c>
      <c r="AF595" s="40">
        <f t="shared" si="1721"/>
        <v>4.2595799920430331E-3</v>
      </c>
      <c r="AG595" s="40"/>
      <c r="AH595" s="40"/>
      <c r="AI595" s="745">
        <f t="shared" si="1814"/>
        <v>6.3576971443298699E-3</v>
      </c>
      <c r="AJ595" s="715">
        <v>0</v>
      </c>
      <c r="AK595" s="715">
        <v>0</v>
      </c>
      <c r="AL595" s="715">
        <v>0</v>
      </c>
      <c r="AM595" s="715">
        <v>0</v>
      </c>
      <c r="AN595" s="1075">
        <v>0</v>
      </c>
      <c r="AO595" s="830">
        <f t="shared" si="1802"/>
        <v>1.0596161907216451E-3</v>
      </c>
      <c r="AP595" s="830"/>
      <c r="AQ595" s="40">
        <f t="shared" si="1704"/>
        <v>2.5955189904596533E-3</v>
      </c>
      <c r="AR595" s="40"/>
      <c r="AS595" s="40"/>
      <c r="AT595" s="745">
        <f t="shared" si="1814"/>
        <v>2.3888460722081912E-2</v>
      </c>
      <c r="AU595" s="715">
        <f t="shared" si="1814"/>
        <v>2.656507891035232E-2</v>
      </c>
      <c r="AV595" s="715">
        <f t="shared" si="1814"/>
        <v>3.891401026493593E-3</v>
      </c>
      <c r="AW595" s="715">
        <f t="shared" si="1814"/>
        <v>6.0203195307579407E-3</v>
      </c>
      <c r="AX595" s="715">
        <f t="shared" si="1814"/>
        <v>7.0123031417115046E-3</v>
      </c>
      <c r="AY595" s="715">
        <f t="shared" si="1814"/>
        <v>4.7635846539326576E-3</v>
      </c>
      <c r="AZ595" s="715">
        <f t="shared" si="1814"/>
        <v>6.1318285038093768E-3</v>
      </c>
      <c r="BA595" s="715">
        <f t="shared" si="1814"/>
        <v>1.1838041470063447E-2</v>
      </c>
      <c r="BB595" s="1075">
        <f t="shared" si="1814"/>
        <v>7.3305455646023648E-3</v>
      </c>
      <c r="BC595" s="830">
        <f t="shared" si="1723"/>
        <v>1.0826840391533902E-2</v>
      </c>
      <c r="BD595" s="830"/>
      <c r="BE595" s="40">
        <f t="shared" si="1724"/>
        <v>8.4860513906615392E-3</v>
      </c>
      <c r="BF595" s="40"/>
      <c r="BG595" s="40"/>
      <c r="BH595" s="745">
        <f t="shared" si="1814"/>
        <v>3.4309581179117234E-3</v>
      </c>
      <c r="BI595" s="715">
        <f t="shared" si="1814"/>
        <v>1.1779915774517338E-2</v>
      </c>
      <c r="BJ595" s="715">
        <f t="shared" si="1814"/>
        <v>3.925392387910483E-3</v>
      </c>
      <c r="BK595" s="715">
        <f t="shared" si="1814"/>
        <v>7.9566999325212332E-3</v>
      </c>
      <c r="BL595" s="715">
        <f t="shared" si="1814"/>
        <v>4.6006954039046798E-3</v>
      </c>
      <c r="BM595" s="715">
        <f t="shared" si="1784"/>
        <v>1.1195356055408202E-2</v>
      </c>
      <c r="BN595" s="1187">
        <f t="shared" si="1784"/>
        <v>1.2379723008252734E-2</v>
      </c>
      <c r="BO595" s="888">
        <f t="shared" si="1725"/>
        <v>1.1009892791899779E-2</v>
      </c>
      <c r="BP595" s="888">
        <f t="shared" si="1747"/>
        <v>4.4763710701034463E-3</v>
      </c>
      <c r="BQ595" s="888">
        <f t="shared" si="1726"/>
        <v>4.2547418995175067E-3</v>
      </c>
      <c r="BR595" s="888">
        <f t="shared" si="1748"/>
        <v>1.1580304974166383E-2</v>
      </c>
      <c r="BS595" s="1184">
        <f t="shared" si="1748"/>
        <v>8.5144224238732323E-3</v>
      </c>
      <c r="BT595" s="830">
        <f t="shared" si="1727"/>
        <v>8.4409119510719111E-3</v>
      </c>
      <c r="BU595" s="830"/>
      <c r="BV595" s="40">
        <f t="shared" si="1728"/>
        <v>3.3125778911056629E-3</v>
      </c>
      <c r="BW595" s="40"/>
      <c r="BX595" s="40"/>
      <c r="BY595" s="745">
        <f t="shared" si="1814"/>
        <v>1.4498171335299553E-2</v>
      </c>
      <c r="BZ595" s="715">
        <f t="shared" si="1814"/>
        <v>1.4663897251288863E-2</v>
      </c>
      <c r="CA595" s="715">
        <f t="shared" si="1814"/>
        <v>2.5755322137402198E-2</v>
      </c>
      <c r="CB595" s="715">
        <f t="shared" si="1814"/>
        <v>1.8638404053983263E-2</v>
      </c>
      <c r="CC595" s="1075">
        <f t="shared" si="1814"/>
        <v>6.9195876575754729E-3</v>
      </c>
      <c r="CD595" s="715"/>
      <c r="CE595" s="715"/>
      <c r="CF595" s="830">
        <f t="shared" si="1749"/>
        <v>1.609507648710987E-2</v>
      </c>
      <c r="CG595" s="830"/>
      <c r="CH595" s="40">
        <f t="shared" si="1750"/>
        <v>6.866164075854944E-3</v>
      </c>
      <c r="CI595" s="40"/>
      <c r="CJ595" s="40"/>
      <c r="CK595" s="745">
        <f t="shared" si="1814"/>
        <v>3.2094148100505052E-2</v>
      </c>
      <c r="CL595" s="715">
        <f t="shared" si="1706"/>
        <v>2.1573046063125636E-3</v>
      </c>
      <c r="CM595" s="715">
        <f t="shared" si="1814"/>
        <v>4.2016668057896792E-2</v>
      </c>
      <c r="CN595" s="715">
        <f t="shared" si="1814"/>
        <v>5.925554249353703E-3</v>
      </c>
      <c r="CO595" s="1075">
        <f t="shared" si="1814"/>
        <v>4.561685078980535E-3</v>
      </c>
      <c r="CP595" s="830">
        <f t="shared" si="1729"/>
        <v>1.7351072018609727E-2</v>
      </c>
      <c r="CQ595" s="830"/>
      <c r="CR595" s="40">
        <f t="shared" si="1730"/>
        <v>1.8376012646218805E-2</v>
      </c>
      <c r="CS595" s="40"/>
      <c r="CT595" s="40"/>
      <c r="CU595" s="745">
        <f t="shared" si="1814"/>
        <v>0</v>
      </c>
      <c r="CV595" s="715">
        <f t="shared" si="1814"/>
        <v>0</v>
      </c>
      <c r="CW595" s="715">
        <f>IF(CW535="","",CW535/CW$560)</f>
        <v>0</v>
      </c>
      <c r="CX595" s="1075">
        <f>IF(CX535="","",CX535/CX$560)</f>
        <v>0</v>
      </c>
      <c r="CY595" s="830">
        <f t="shared" si="1731"/>
        <v>0</v>
      </c>
      <c r="CZ595" s="40">
        <f t="shared" si="1732"/>
        <v>0</v>
      </c>
      <c r="DD595" s="989"/>
      <c r="DE595" s="888">
        <f t="shared" ref="DE595:EL595" si="1819">IF(DE535="","",DE535/DE$560)</f>
        <v>3.8407978887526582E-3</v>
      </c>
      <c r="DF595" s="888">
        <f t="shared" si="1819"/>
        <v>1.4713967125827232E-2</v>
      </c>
      <c r="DG595" s="888">
        <f t="shared" si="1819"/>
        <v>0</v>
      </c>
      <c r="DH595" s="888">
        <f t="shared" si="1819"/>
        <v>7.3745643824167468E-3</v>
      </c>
      <c r="DI595" s="888">
        <f t="shared" si="1819"/>
        <v>1.5298608931267154E-2</v>
      </c>
      <c r="DJ595" s="888">
        <f t="shared" si="1819"/>
        <v>3.6273966200673535E-3</v>
      </c>
      <c r="DK595" s="888">
        <f t="shared" si="1819"/>
        <v>7.5412060075138766E-3</v>
      </c>
      <c r="DL595" s="1082">
        <f t="shared" si="1819"/>
        <v>7.9257538160295276E-3</v>
      </c>
      <c r="DM595" s="830">
        <f t="shared" si="1734"/>
        <v>7.5402868464843186E-3</v>
      </c>
      <c r="DN595" s="830"/>
      <c r="DO595" s="40">
        <f t="shared" si="1735"/>
        <v>5.314161055756844E-3</v>
      </c>
      <c r="DP595" s="40"/>
      <c r="DQ595" s="40"/>
      <c r="DR595" s="945">
        <f t="shared" si="1819"/>
        <v>6.4912236977117425E-3</v>
      </c>
      <c r="DS595" s="888">
        <f t="shared" si="1819"/>
        <v>1.6437561125541351E-2</v>
      </c>
      <c r="DT595" s="888">
        <f t="shared" si="1819"/>
        <v>6.780344799553006E-3</v>
      </c>
      <c r="DU595" s="888">
        <f t="shared" si="1819"/>
        <v>9.9015325602553293E-3</v>
      </c>
      <c r="DV595" s="888">
        <f t="shared" si="1819"/>
        <v>1.0192270247762409E-2</v>
      </c>
      <c r="DW595" s="888">
        <f t="shared" si="1819"/>
        <v>1.5738382105139392E-2</v>
      </c>
      <c r="DX595" s="1082">
        <f t="shared" si="1819"/>
        <v>1.0054246163721973E-2</v>
      </c>
      <c r="DY595" s="830">
        <f t="shared" si="1736"/>
        <v>1.0799365814240744E-2</v>
      </c>
      <c r="DZ595" s="830"/>
      <c r="EA595" s="40">
        <f t="shared" si="1737"/>
        <v>3.9290715522295227E-3</v>
      </c>
      <c r="EB595" s="40"/>
      <c r="EC595" s="40"/>
      <c r="ED595" s="745">
        <f t="shared" si="1709"/>
        <v>1.0913299633533245E-2</v>
      </c>
      <c r="EE595" s="888">
        <f t="shared" si="1819"/>
        <v>2.0509018328463195E-2</v>
      </c>
      <c r="EF595" s="888">
        <f t="shared" si="1819"/>
        <v>3.6913592806155797E-2</v>
      </c>
      <c r="EG595" s="888">
        <f t="shared" si="1819"/>
        <v>2.1955906408552037E-2</v>
      </c>
      <c r="EH595" s="888">
        <f t="shared" si="1819"/>
        <v>4.3941620007326453E-2</v>
      </c>
      <c r="EI595" s="888">
        <f t="shared" si="1819"/>
        <v>2.4243999226783643E-2</v>
      </c>
      <c r="EJ595" s="888">
        <f t="shared" si="1819"/>
        <v>2.0921330886536915E-2</v>
      </c>
      <c r="EK595" s="888">
        <f t="shared" si="1819"/>
        <v>2.3045842743818018E-2</v>
      </c>
      <c r="EL595" s="1082">
        <f t="shared" si="1819"/>
        <v>2.5449564874969244E-2</v>
      </c>
      <c r="EM595" s="830">
        <f t="shared" si="1738"/>
        <v>2.532157499068206E-2</v>
      </c>
      <c r="EN595" s="40">
        <f t="shared" si="1739"/>
        <v>9.6752676657305744E-3</v>
      </c>
      <c r="ES595" s="745">
        <f t="shared" ref="ES595:EU595" si="1820">IF(ES535="","",ES535/ES$560)</f>
        <v>3.4205075432739139E-3</v>
      </c>
      <c r="ET595" s="715">
        <f t="shared" si="1820"/>
        <v>0</v>
      </c>
      <c r="EU595" s="715">
        <f t="shared" si="1820"/>
        <v>0</v>
      </c>
      <c r="EV595" s="715"/>
      <c r="EX595" s="66" t="s">
        <v>700</v>
      </c>
      <c r="EY595" s="682">
        <f t="shared" ref="EY595:HH595" si="1821">IF(EY535="","",EY535/EY$560)</f>
        <v>0</v>
      </c>
      <c r="EZ595" s="682">
        <f t="shared" si="1821"/>
        <v>0</v>
      </c>
      <c r="FA595" s="682">
        <f t="shared" si="1821"/>
        <v>0</v>
      </c>
      <c r="FB595" s="682">
        <f t="shared" si="1821"/>
        <v>0</v>
      </c>
      <c r="FC595" s="682">
        <f t="shared" si="1821"/>
        <v>0</v>
      </c>
      <c r="FD595" s="682">
        <f t="shared" si="1821"/>
        <v>0</v>
      </c>
      <c r="FE595" s="682">
        <f t="shared" si="1821"/>
        <v>0</v>
      </c>
      <c r="FF595" s="682">
        <f t="shared" si="1821"/>
        <v>0</v>
      </c>
      <c r="FG595" s="682">
        <f t="shared" si="1821"/>
        <v>0</v>
      </c>
      <c r="FH595" s="682">
        <f t="shared" si="1821"/>
        <v>0</v>
      </c>
      <c r="FI595" s="682">
        <f t="shared" si="1821"/>
        <v>0</v>
      </c>
      <c r="FJ595" s="682">
        <f t="shared" si="1821"/>
        <v>0</v>
      </c>
      <c r="FK595" s="682">
        <f t="shared" si="1821"/>
        <v>0</v>
      </c>
      <c r="FL595" s="682">
        <f t="shared" si="1821"/>
        <v>0</v>
      </c>
      <c r="FM595" s="682">
        <f t="shared" si="1821"/>
        <v>0</v>
      </c>
      <c r="FN595" s="682">
        <f t="shared" si="1821"/>
        <v>0</v>
      </c>
      <c r="FO595" s="715">
        <f t="shared" si="1821"/>
        <v>0</v>
      </c>
      <c r="FP595" s="715">
        <f t="shared" ref="FP595:GL595" si="1822">IF(FP535="","",FP535/FP$560)</f>
        <v>0</v>
      </c>
      <c r="FQ595" s="1393">
        <f t="shared" si="1822"/>
        <v>1.273794802899231E-3</v>
      </c>
      <c r="FR595" s="715">
        <f t="shared" si="1822"/>
        <v>0</v>
      </c>
      <c r="FS595" s="715">
        <f t="shared" si="1822"/>
        <v>0</v>
      </c>
      <c r="FT595" s="715">
        <f t="shared" si="1822"/>
        <v>0</v>
      </c>
      <c r="FU595" s="715">
        <f t="shared" si="1822"/>
        <v>0</v>
      </c>
      <c r="FV595" s="715"/>
      <c r="FW595" s="715">
        <f t="shared" si="1822"/>
        <v>0</v>
      </c>
      <c r="FX595" s="715">
        <f t="shared" si="1822"/>
        <v>0</v>
      </c>
      <c r="FY595" s="715">
        <f t="shared" si="1822"/>
        <v>0</v>
      </c>
      <c r="FZ595" s="715">
        <f t="shared" si="1822"/>
        <v>0</v>
      </c>
      <c r="GA595" s="715">
        <f t="shared" si="1822"/>
        <v>0</v>
      </c>
      <c r="GB595" s="715">
        <f t="shared" si="1822"/>
        <v>0</v>
      </c>
      <c r="GC595" s="715">
        <f t="shared" si="1822"/>
        <v>0</v>
      </c>
      <c r="GD595" s="715">
        <f t="shared" si="1822"/>
        <v>0</v>
      </c>
      <c r="GE595" s="715">
        <f t="shared" si="1822"/>
        <v>0</v>
      </c>
      <c r="GF595" s="715">
        <f t="shared" si="1822"/>
        <v>0</v>
      </c>
      <c r="GG595" s="715">
        <f t="shared" si="1822"/>
        <v>0</v>
      </c>
      <c r="GH595" s="715">
        <f t="shared" si="1822"/>
        <v>0</v>
      </c>
      <c r="GI595" s="715">
        <f t="shared" si="1822"/>
        <v>0</v>
      </c>
      <c r="GJ595" s="715">
        <f t="shared" si="1822"/>
        <v>0</v>
      </c>
      <c r="GK595" s="715">
        <f t="shared" si="1822"/>
        <v>0</v>
      </c>
      <c r="GL595" s="715">
        <f t="shared" si="1822"/>
        <v>0</v>
      </c>
      <c r="GM595" s="745">
        <f t="shared" si="1821"/>
        <v>0</v>
      </c>
      <c r="GN595" s="682">
        <f t="shared" si="1821"/>
        <v>0</v>
      </c>
      <c r="GO595" s="682">
        <f t="shared" si="1821"/>
        <v>0</v>
      </c>
      <c r="GP595" s="682">
        <f t="shared" si="1821"/>
        <v>0</v>
      </c>
      <c r="GQ595" s="682">
        <f t="shared" si="1821"/>
        <v>8.7673942248618977E-4</v>
      </c>
      <c r="GR595" s="682">
        <f t="shared" si="1821"/>
        <v>0</v>
      </c>
      <c r="GS595" s="682">
        <f t="shared" si="1821"/>
        <v>0</v>
      </c>
      <c r="GT595" s="682">
        <f t="shared" si="1821"/>
        <v>1.0038153833787388E-3</v>
      </c>
      <c r="GU595" s="682">
        <f t="shared" si="1821"/>
        <v>6.6605565246362353E-4</v>
      </c>
      <c r="GV595" s="682">
        <f t="shared" si="1821"/>
        <v>0</v>
      </c>
      <c r="GW595" s="682">
        <f t="shared" si="1821"/>
        <v>0</v>
      </c>
      <c r="GX595" s="682">
        <f t="shared" si="1821"/>
        <v>0</v>
      </c>
      <c r="GY595" s="682">
        <f t="shared" si="1821"/>
        <v>0</v>
      </c>
      <c r="GZ595" s="682" t="e">
        <f t="shared" si="1821"/>
        <v>#DIV/0!</v>
      </c>
      <c r="HA595" s="682">
        <f t="shared" si="1821"/>
        <v>0</v>
      </c>
      <c r="HB595" s="682">
        <f t="shared" si="1821"/>
        <v>0</v>
      </c>
      <c r="HC595" s="682">
        <f t="shared" si="1821"/>
        <v>0</v>
      </c>
      <c r="HD595" s="682">
        <f t="shared" si="1821"/>
        <v>0</v>
      </c>
      <c r="HE595" s="682">
        <f t="shared" si="1821"/>
        <v>0</v>
      </c>
      <c r="HF595" s="682">
        <f t="shared" si="1821"/>
        <v>0</v>
      </c>
      <c r="HG595" s="682" t="e">
        <f t="shared" si="1821"/>
        <v>#DIV/0!</v>
      </c>
      <c r="HH595" s="682" t="e">
        <f t="shared" si="1821"/>
        <v>#DIV/0!</v>
      </c>
      <c r="HI595" s="715">
        <f t="shared" si="1712"/>
        <v>0</v>
      </c>
    </row>
    <row r="596" spans="1:217" x14ac:dyDescent="0.25">
      <c r="A596" s="66" t="s">
        <v>701</v>
      </c>
      <c r="C596" s="745">
        <f t="shared" si="1798"/>
        <v>4.5376733109046925E-3</v>
      </c>
      <c r="D596" s="715">
        <f t="shared" ref="D596:CV596" si="1823">IF(D536="","",D536/D$560)</f>
        <v>6.0797133156045863E-3</v>
      </c>
      <c r="E596" s="715">
        <f t="shared" si="1823"/>
        <v>2.4460416680143246E-2</v>
      </c>
      <c r="F596" s="715">
        <f t="shared" si="1779"/>
        <v>7.8230303274561663E-3</v>
      </c>
      <c r="G596" s="715">
        <f t="shared" si="1791"/>
        <v>5.3685240465828638E-3</v>
      </c>
      <c r="H596" s="715">
        <f t="shared" si="1815"/>
        <v>1.3158174753740794E-2</v>
      </c>
      <c r="I596" s="715">
        <f t="shared" ref="I596:I613" si="1824">IF(I536="","",I536/I$560)</f>
        <v>6.334119766682563E-3</v>
      </c>
      <c r="J596" s="715">
        <f t="shared" si="1816"/>
        <v>9.2571280568312462E-3</v>
      </c>
      <c r="K596" s="715">
        <f t="shared" si="1770"/>
        <v>1.2872071924457708E-3</v>
      </c>
      <c r="L596" s="715">
        <f t="shared" si="1781"/>
        <v>3.661377422627992E-3</v>
      </c>
      <c r="M596" s="715">
        <f t="shared" si="1771"/>
        <v>1.4325730753811501E-2</v>
      </c>
      <c r="N596" s="715">
        <f t="shared" si="1823"/>
        <v>2.9433559901320375E-3</v>
      </c>
      <c r="O596" s="715">
        <f t="shared" si="1823"/>
        <v>2.5093249731141299E-3</v>
      </c>
      <c r="P596" s="715">
        <f t="shared" si="1823"/>
        <v>1.1504519773390976E-2</v>
      </c>
      <c r="Q596" s="715">
        <f t="shared" si="1823"/>
        <v>5.168146511874778E-3</v>
      </c>
      <c r="R596" s="715">
        <f t="shared" si="1823"/>
        <v>7.5362084019690865E-3</v>
      </c>
      <c r="S596" s="715">
        <f t="shared" si="1823"/>
        <v>8.1625572840331537E-3</v>
      </c>
      <c r="T596" s="1075">
        <f t="shared" si="1823"/>
        <v>7.8538666280855585E-3</v>
      </c>
      <c r="U596" s="715">
        <f t="shared" ref="U596:W596" si="1825">IF(U536="","",U536/U$560)</f>
        <v>3.3505696809763793E-3</v>
      </c>
      <c r="V596" s="715">
        <f t="shared" si="1825"/>
        <v>2.15248226940512E-3</v>
      </c>
      <c r="W596" s="715">
        <f t="shared" si="1825"/>
        <v>3.9105002021105053E-3</v>
      </c>
      <c r="X596" s="715">
        <f t="shared" ref="X596:Y596" si="1826">IF(X536="","",X536/X$560)</f>
        <v>4.4059790280751632E-2</v>
      </c>
      <c r="Y596" s="715">
        <f t="shared" si="1826"/>
        <v>5.077460595950032E-2</v>
      </c>
      <c r="Z596" s="830">
        <f t="shared" si="1716"/>
        <v>7.8872819549683972E-3</v>
      </c>
      <c r="AA596" s="830">
        <f t="shared" si="1717"/>
        <v>6.6985087951953416E-3</v>
      </c>
      <c r="AB596" s="830">
        <f t="shared" si="1718"/>
        <v>7.5004637895514023E-3</v>
      </c>
      <c r="AC596" s="40">
        <f t="shared" si="1719"/>
        <v>5.4475645160365306E-3</v>
      </c>
      <c r="AD596" s="40"/>
      <c r="AE596" s="40">
        <f t="shared" si="1720"/>
        <v>4.6611292936799111E-3</v>
      </c>
      <c r="AF596" s="40">
        <f t="shared" si="1721"/>
        <v>4.0408569557600776E-3</v>
      </c>
      <c r="AG596" s="40"/>
      <c r="AH596" s="40"/>
      <c r="AI596" s="745">
        <f t="shared" si="1823"/>
        <v>5.6719703613815949E-3</v>
      </c>
      <c r="AJ596" s="715">
        <f t="shared" si="1823"/>
        <v>1.704501834336291E-3</v>
      </c>
      <c r="AK596" s="715">
        <f t="shared" si="1823"/>
        <v>6.1838315762944886E-3</v>
      </c>
      <c r="AL596" s="715">
        <f t="shared" si="1823"/>
        <v>8.3858994252112816E-3</v>
      </c>
      <c r="AM596" s="715">
        <f t="shared" si="1823"/>
        <v>1.7359222555926449E-3</v>
      </c>
      <c r="AN596" s="1075">
        <f t="shared" si="1823"/>
        <v>7.4083165518150657E-3</v>
      </c>
      <c r="AO596" s="830">
        <f t="shared" si="1802"/>
        <v>5.1817403341052276E-3</v>
      </c>
      <c r="AP596" s="830"/>
      <c r="AQ596" s="40">
        <f t="shared" si="1704"/>
        <v>2.8437172604245976E-3</v>
      </c>
      <c r="AR596" s="40"/>
      <c r="AS596" s="40"/>
      <c r="AT596" s="745">
        <f t="shared" si="1823"/>
        <v>4.0476459348157637E-3</v>
      </c>
      <c r="AU596" s="715">
        <f t="shared" si="1823"/>
        <v>2.5377193014404623E-3</v>
      </c>
      <c r="AV596" s="715">
        <f t="shared" si="1823"/>
        <v>1.4994850452430589E-3</v>
      </c>
      <c r="AW596" s="715">
        <f t="shared" si="1823"/>
        <v>2.0720794287443149E-3</v>
      </c>
      <c r="AX596" s="715">
        <f t="shared" si="1823"/>
        <v>2.557492385089771E-3</v>
      </c>
      <c r="AY596" s="715">
        <f t="shared" si="1823"/>
        <v>2.1004694328114839E-3</v>
      </c>
      <c r="AZ596" s="715">
        <f t="shared" si="1823"/>
        <v>1.7100401025293051E-3</v>
      </c>
      <c r="BA596" s="715">
        <f t="shared" si="1823"/>
        <v>4.8180183033080613E-3</v>
      </c>
      <c r="BB596" s="1075">
        <f t="shared" si="1823"/>
        <v>3.8431436729720221E-3</v>
      </c>
      <c r="BC596" s="830">
        <f t="shared" si="1723"/>
        <v>2.7984548452171377E-3</v>
      </c>
      <c r="BD596" s="830"/>
      <c r="BE596" s="40">
        <f t="shared" si="1724"/>
        <v>1.15884153858152E-3</v>
      </c>
      <c r="BF596" s="40"/>
      <c r="BG596" s="40"/>
      <c r="BH596" s="745">
        <f t="shared" si="1823"/>
        <v>3.9490974040982067E-3</v>
      </c>
      <c r="BI596" s="715">
        <f t="shared" si="1823"/>
        <v>6.6029630443790082E-3</v>
      </c>
      <c r="BJ596" s="715">
        <f t="shared" si="1823"/>
        <v>6.7577994299813978E-3</v>
      </c>
      <c r="BK596" s="715">
        <f t="shared" si="1823"/>
        <v>4.0349052580591818E-3</v>
      </c>
      <c r="BL596" s="715">
        <f t="shared" si="1823"/>
        <v>4.3119252665412755E-3</v>
      </c>
      <c r="BM596" s="715">
        <f t="shared" si="1784"/>
        <v>2.7288187941208858E-3</v>
      </c>
      <c r="BN596" s="1187">
        <f t="shared" si="1784"/>
        <v>8.1603284500844381E-3</v>
      </c>
      <c r="BO596" s="888">
        <f t="shared" si="1725"/>
        <v>1.8450905221162335E-2</v>
      </c>
      <c r="BP596" s="888">
        <f t="shared" si="1747"/>
        <v>1.3378360710416114E-2</v>
      </c>
      <c r="BQ596" s="888">
        <f t="shared" si="1726"/>
        <v>8.6415516233204637E-3</v>
      </c>
      <c r="BR596" s="888">
        <f t="shared" si="1748"/>
        <v>2.0053621062761557E-2</v>
      </c>
      <c r="BS596" s="1184">
        <f t="shared" si="1748"/>
        <v>1.108480382357087E-2</v>
      </c>
      <c r="BT596" s="830">
        <f t="shared" si="1727"/>
        <v>1.0093913356670791E-2</v>
      </c>
      <c r="BU596" s="830"/>
      <c r="BV596" s="40">
        <f t="shared" si="1728"/>
        <v>6.2353852875652515E-3</v>
      </c>
      <c r="BW596" s="40"/>
      <c r="BX596" s="40"/>
      <c r="BY596" s="745">
        <f t="shared" si="1823"/>
        <v>3.9730920262035412E-3</v>
      </c>
      <c r="BZ596" s="715">
        <f t="shared" si="1823"/>
        <v>4.0165278919060202E-3</v>
      </c>
      <c r="CA596" s="715">
        <f t="shared" si="1823"/>
        <v>4.026008615640831E-3</v>
      </c>
      <c r="CB596" s="715">
        <f t="shared" si="1823"/>
        <v>6.5655016867313997E-3</v>
      </c>
      <c r="CC596" s="1075">
        <f t="shared" si="1823"/>
        <v>4.7369207968509103E-3</v>
      </c>
      <c r="CD596" s="715"/>
      <c r="CE596" s="715"/>
      <c r="CF596" s="830">
        <f t="shared" si="1749"/>
        <v>4.6636102034665399E-3</v>
      </c>
      <c r="CG596" s="830"/>
      <c r="CH596" s="40">
        <f t="shared" si="1750"/>
        <v>1.1095756298108708E-3</v>
      </c>
      <c r="CI596" s="40"/>
      <c r="CJ596" s="40"/>
      <c r="CK596" s="745">
        <f t="shared" si="1823"/>
        <v>7.5412977112601972E-3</v>
      </c>
      <c r="CL596" s="715">
        <v>0</v>
      </c>
      <c r="CM596" s="715">
        <f t="shared" si="1823"/>
        <v>2.91117721987456E-3</v>
      </c>
      <c r="CN596" s="715">
        <f t="shared" si="1823"/>
        <v>3.3113276135807029E-3</v>
      </c>
      <c r="CO596" s="1075">
        <v>0</v>
      </c>
      <c r="CP596" s="830">
        <f t="shared" si="1729"/>
        <v>2.752760508943092E-3</v>
      </c>
      <c r="CQ596" s="830"/>
      <c r="CR596" s="40">
        <f t="shared" si="1730"/>
        <v>3.0992967928972926E-3</v>
      </c>
      <c r="CS596" s="40"/>
      <c r="CT596" s="40"/>
      <c r="CU596" s="745">
        <f t="shared" si="1823"/>
        <v>0</v>
      </c>
      <c r="CV596" s="715">
        <f t="shared" si="1823"/>
        <v>0</v>
      </c>
      <c r="CW596" s="715">
        <f>IF(CW536="","",CW536/CW$560)</f>
        <v>0</v>
      </c>
      <c r="CX596" s="1075">
        <f>IF(CX536="","",CX536/CX$560)</f>
        <v>0</v>
      </c>
      <c r="CY596" s="830">
        <f t="shared" si="1731"/>
        <v>0</v>
      </c>
      <c r="CZ596" s="40">
        <f t="shared" si="1732"/>
        <v>0</v>
      </c>
      <c r="DD596" s="989"/>
      <c r="DE596" s="888">
        <f t="shared" ref="DE596:EL596" si="1827">IF(DE536="","",DE536/DE$560)</f>
        <v>9.7235677753448341E-3</v>
      </c>
      <c r="DF596" s="888">
        <f t="shared" si="1827"/>
        <v>2.4399527375266187E-2</v>
      </c>
      <c r="DG596" s="888">
        <f t="shared" si="1827"/>
        <v>2.4224388159818276E-2</v>
      </c>
      <c r="DH596" s="888">
        <f t="shared" si="1827"/>
        <v>1.1091567945243682E-2</v>
      </c>
      <c r="DI596" s="888">
        <f t="shared" si="1827"/>
        <v>2.4110127962063646E-2</v>
      </c>
      <c r="DJ596" s="888">
        <f t="shared" si="1827"/>
        <v>9.7929031969889203E-3</v>
      </c>
      <c r="DK596" s="888">
        <f t="shared" si="1827"/>
        <v>9.7702336473586646E-3</v>
      </c>
      <c r="DL596" s="1082">
        <f t="shared" si="1827"/>
        <v>4.9481840502118447E-3</v>
      </c>
      <c r="DM596" s="830">
        <f t="shared" si="1734"/>
        <v>1.4757562514037008E-2</v>
      </c>
      <c r="DN596" s="830"/>
      <c r="DO596" s="40">
        <f t="shared" si="1735"/>
        <v>8.0585763636844606E-3</v>
      </c>
      <c r="DP596" s="40"/>
      <c r="DQ596" s="40"/>
      <c r="DR596" s="945">
        <f t="shared" si="1827"/>
        <v>9.1195246848128041E-3</v>
      </c>
      <c r="DS596" s="888">
        <f t="shared" si="1827"/>
        <v>1.1192658270673558E-2</v>
      </c>
      <c r="DT596" s="888">
        <f t="shared" si="1827"/>
        <v>7.1439782492438509E-3</v>
      </c>
      <c r="DU596" s="888">
        <f t="shared" si="1827"/>
        <v>7.616203480786659E-3</v>
      </c>
      <c r="DV596" s="888">
        <f t="shared" si="1827"/>
        <v>8.2042637303031771E-3</v>
      </c>
      <c r="DW596" s="888">
        <f t="shared" si="1827"/>
        <v>2.3455631145108503E-2</v>
      </c>
      <c r="DX596" s="1082">
        <f t="shared" si="1827"/>
        <v>1.6114435585606927E-2</v>
      </c>
      <c r="DY596" s="830">
        <f t="shared" si="1736"/>
        <v>1.1835242163790782E-2</v>
      </c>
      <c r="DZ596" s="830"/>
      <c r="EA596" s="40">
        <f t="shared" si="1737"/>
        <v>5.9739046529166126E-3</v>
      </c>
      <c r="EB596" s="40"/>
      <c r="EC596" s="40"/>
      <c r="ED596" s="745">
        <f t="shared" si="1709"/>
        <v>5.2514433036587697E-3</v>
      </c>
      <c r="EE596" s="888">
        <f t="shared" si="1827"/>
        <v>7.8165061473782129E-3</v>
      </c>
      <c r="EF596" s="888">
        <f t="shared" si="1827"/>
        <v>1.4830948385162079E-2</v>
      </c>
      <c r="EG596" s="888">
        <f t="shared" si="1827"/>
        <v>1.3193264681123138E-2</v>
      </c>
      <c r="EH596" s="888">
        <f t="shared" si="1827"/>
        <v>1.3913810327768795E-2</v>
      </c>
      <c r="EI596" s="888">
        <f t="shared" si="1827"/>
        <v>1.4557194580532607E-2</v>
      </c>
      <c r="EJ596" s="888">
        <f t="shared" si="1827"/>
        <v>2.193999504809685E-2</v>
      </c>
      <c r="EK596" s="888">
        <f t="shared" si="1827"/>
        <v>1.3436094321711115E-2</v>
      </c>
      <c r="EL596" s="1082">
        <f t="shared" si="1827"/>
        <v>1.2850103964337204E-2</v>
      </c>
      <c r="EM596" s="830">
        <f t="shared" si="1738"/>
        <v>1.3087706751085419E-2</v>
      </c>
      <c r="EN596" s="40">
        <f t="shared" si="1739"/>
        <v>4.6586652215349633E-3</v>
      </c>
      <c r="ES596" s="745">
        <f t="shared" ref="ES596:EU596" si="1828">IF(ES536="","",ES536/ES$560)</f>
        <v>3.8639406276641474E-3</v>
      </c>
      <c r="ET596" s="715">
        <f t="shared" si="1828"/>
        <v>0</v>
      </c>
      <c r="EU596" s="715">
        <f t="shared" si="1828"/>
        <v>0</v>
      </c>
      <c r="EV596" s="715"/>
      <c r="EX596" s="66" t="s">
        <v>701</v>
      </c>
      <c r="EY596" s="682">
        <f t="shared" ref="EY596:HH596" si="1829">IF(EY536="","",EY536/EY$560)</f>
        <v>2.7572440837726433E-4</v>
      </c>
      <c r="EZ596" s="682">
        <f t="shared" si="1829"/>
        <v>1.3977342222790308E-4</v>
      </c>
      <c r="FA596" s="682">
        <f t="shared" si="1829"/>
        <v>2.2631869169183603E-4</v>
      </c>
      <c r="FB596" s="682">
        <f t="shared" si="1829"/>
        <v>2.0851246132602854E-4</v>
      </c>
      <c r="FC596" s="682">
        <f t="shared" si="1829"/>
        <v>4.09413911809842E-4</v>
      </c>
      <c r="FD596" s="682">
        <f t="shared" si="1829"/>
        <v>2.1402084869136657E-4</v>
      </c>
      <c r="FE596" s="682">
        <f t="shared" si="1829"/>
        <v>0</v>
      </c>
      <c r="FF596" s="682">
        <f t="shared" si="1829"/>
        <v>2.3287510163816241E-4</v>
      </c>
      <c r="FG596" s="682">
        <f t="shared" si="1829"/>
        <v>2.1524632461472255E-4</v>
      </c>
      <c r="FH596" s="682">
        <f t="shared" si="1829"/>
        <v>1.4833956816503842E-4</v>
      </c>
      <c r="FI596" s="682">
        <f t="shared" si="1829"/>
        <v>1.9494822638772789E-4</v>
      </c>
      <c r="FJ596" s="682">
        <f t="shared" si="1829"/>
        <v>1.9166495921817115E-4</v>
      </c>
      <c r="FK596" s="682">
        <f t="shared" si="1829"/>
        <v>1.6051011834655783E-4</v>
      </c>
      <c r="FL596" s="682">
        <f t="shared" si="1829"/>
        <v>2.187181565959515E-4</v>
      </c>
      <c r="FM596" s="682">
        <f t="shared" si="1829"/>
        <v>2.3226421131268516E-4</v>
      </c>
      <c r="FN596" s="682">
        <f t="shared" si="1829"/>
        <v>1.6786513962896047E-4</v>
      </c>
      <c r="FO596" s="715">
        <f t="shared" si="1829"/>
        <v>1.6397773116421741E-4</v>
      </c>
      <c r="FP596" s="715">
        <f t="shared" ref="FP596:GL596" si="1830">IF(FP536="","",FP536/FP$560)</f>
        <v>0</v>
      </c>
      <c r="FQ596" s="1393">
        <f t="shared" si="1830"/>
        <v>5.0253683450703105E-3</v>
      </c>
      <c r="FR596" s="715">
        <f t="shared" si="1830"/>
        <v>6.0021354959779952E-3</v>
      </c>
      <c r="FS596" s="715">
        <f t="shared" si="1830"/>
        <v>6.0074543701469692E-3</v>
      </c>
      <c r="FT596" s="715">
        <f t="shared" si="1830"/>
        <v>2.320798215107367E-3</v>
      </c>
      <c r="FU596" s="715">
        <f t="shared" si="1830"/>
        <v>7.2373476223081207E-3</v>
      </c>
      <c r="FV596" s="715"/>
      <c r="FW596" s="715">
        <f t="shared" si="1830"/>
        <v>3.6145274736898189E-3</v>
      </c>
      <c r="FX596" s="715">
        <f t="shared" si="1830"/>
        <v>3.0815223843348055E-3</v>
      </c>
      <c r="FY596" s="715">
        <f t="shared" si="1830"/>
        <v>6.0300037808334673E-3</v>
      </c>
      <c r="FZ596" s="715">
        <f t="shared" si="1830"/>
        <v>4.857899818066171E-3</v>
      </c>
      <c r="GA596" s="715">
        <f t="shared" si="1830"/>
        <v>5.2720611354887849E-3</v>
      </c>
      <c r="GB596" s="715">
        <f t="shared" si="1830"/>
        <v>6.8001052773194962E-3</v>
      </c>
      <c r="GC596" s="715">
        <f t="shared" si="1830"/>
        <v>3.3280742931912697E-3</v>
      </c>
      <c r="GD596" s="715">
        <f t="shared" si="1830"/>
        <v>2.3125007104434856E-3</v>
      </c>
      <c r="GE596" s="715">
        <f t="shared" si="1830"/>
        <v>3.6161100825154034E-3</v>
      </c>
      <c r="GF596" s="715">
        <f t="shared" si="1830"/>
        <v>3.2816827095628032E-3</v>
      </c>
      <c r="GG596" s="715">
        <f t="shared" si="1830"/>
        <v>3.7143598231374826E-3</v>
      </c>
      <c r="GH596" s="715">
        <f t="shared" si="1830"/>
        <v>1.9598657586289026E-3</v>
      </c>
      <c r="GI596" s="715">
        <f t="shared" si="1830"/>
        <v>7.0488653381201001E-3</v>
      </c>
      <c r="GJ596" s="715">
        <f t="shared" si="1830"/>
        <v>7.3983722298781515E-3</v>
      </c>
      <c r="GK596" s="715">
        <f t="shared" si="1830"/>
        <v>7.0097605696323069E-3</v>
      </c>
      <c r="GL596" s="715">
        <f t="shared" si="1830"/>
        <v>7.4280156155742379E-3</v>
      </c>
      <c r="GM596" s="745">
        <f t="shared" si="1829"/>
        <v>0</v>
      </c>
      <c r="GN596" s="682">
        <f t="shared" si="1829"/>
        <v>0</v>
      </c>
      <c r="GO596" s="682">
        <f t="shared" si="1829"/>
        <v>0</v>
      </c>
      <c r="GP596" s="682">
        <f t="shared" si="1829"/>
        <v>0</v>
      </c>
      <c r="GQ596" s="682">
        <f t="shared" si="1829"/>
        <v>0</v>
      </c>
      <c r="GR596" s="682">
        <f t="shared" si="1829"/>
        <v>0</v>
      </c>
      <c r="GS596" s="682">
        <f t="shared" si="1829"/>
        <v>0</v>
      </c>
      <c r="GT596" s="682">
        <f t="shared" si="1829"/>
        <v>0</v>
      </c>
      <c r="GU596" s="682">
        <f t="shared" si="1829"/>
        <v>0</v>
      </c>
      <c r="GV596" s="682">
        <f t="shared" si="1829"/>
        <v>0</v>
      </c>
      <c r="GW596" s="682">
        <f t="shared" si="1829"/>
        <v>0</v>
      </c>
      <c r="GX596" s="682">
        <f t="shared" si="1829"/>
        <v>0</v>
      </c>
      <c r="GY596" s="682">
        <f t="shared" si="1829"/>
        <v>0</v>
      </c>
      <c r="GZ596" s="682" t="e">
        <f t="shared" si="1829"/>
        <v>#DIV/0!</v>
      </c>
      <c r="HA596" s="682">
        <f t="shared" si="1829"/>
        <v>0</v>
      </c>
      <c r="HB596" s="682">
        <f t="shared" si="1829"/>
        <v>0</v>
      </c>
      <c r="HC596" s="682">
        <f t="shared" si="1829"/>
        <v>0</v>
      </c>
      <c r="HD596" s="682">
        <f t="shared" si="1829"/>
        <v>0</v>
      </c>
      <c r="HE596" s="682">
        <f t="shared" si="1829"/>
        <v>0</v>
      </c>
      <c r="HF596" s="682">
        <f t="shared" si="1829"/>
        <v>0</v>
      </c>
      <c r="HG596" s="682" t="e">
        <f t="shared" si="1829"/>
        <v>#DIV/0!</v>
      </c>
      <c r="HH596" s="682" t="e">
        <f t="shared" si="1829"/>
        <v>#DIV/0!</v>
      </c>
      <c r="HI596" s="715">
        <f t="shared" si="1712"/>
        <v>0</v>
      </c>
    </row>
    <row r="597" spans="1:217" x14ac:dyDescent="0.25">
      <c r="A597" s="66" t="s">
        <v>702</v>
      </c>
      <c r="C597" s="745">
        <f t="shared" si="1798"/>
        <v>4.7367452145877439E-3</v>
      </c>
      <c r="D597" s="715">
        <f t="shared" ref="D597:CV597" si="1831">IF(D537="","",D537/D$560)</f>
        <v>3.0331780805014316E-3</v>
      </c>
      <c r="E597" s="715">
        <f t="shared" si="1831"/>
        <v>1.0460188785190245E-2</v>
      </c>
      <c r="F597" s="715">
        <f t="shared" si="1779"/>
        <v>4.5598364018117473E-3</v>
      </c>
      <c r="G597" s="715">
        <f t="shared" si="1791"/>
        <v>4.7330901086016708E-3</v>
      </c>
      <c r="H597" s="715">
        <f t="shared" si="1815"/>
        <v>1.6865687490787028E-3</v>
      </c>
      <c r="I597" s="715">
        <f t="shared" si="1824"/>
        <v>1.0521355061281535E-3</v>
      </c>
      <c r="J597" s="715">
        <f t="shared" si="1816"/>
        <v>1.8406686043913516E-3</v>
      </c>
      <c r="K597" s="715">
        <f t="shared" si="1770"/>
        <v>9.5440082634312023E-4</v>
      </c>
      <c r="L597" s="715">
        <f t="shared" si="1781"/>
        <v>1.8453609020541494E-3</v>
      </c>
      <c r="M597" s="715">
        <f t="shared" si="1771"/>
        <v>9.4071147430634192E-3</v>
      </c>
      <c r="N597" s="715">
        <f t="shared" si="1831"/>
        <v>2.8084150157975138E-3</v>
      </c>
      <c r="O597" s="715">
        <f t="shared" si="1831"/>
        <v>2.0819181514486491E-3</v>
      </c>
      <c r="P597" s="715">
        <f t="shared" si="1831"/>
        <v>7.4525773371752063E-3</v>
      </c>
      <c r="Q597" s="715">
        <f t="shared" si="1831"/>
        <v>1.7405652681990707E-3</v>
      </c>
      <c r="R597" s="715">
        <f t="shared" si="1831"/>
        <v>4.9840607540898897E-3</v>
      </c>
      <c r="S597" s="715">
        <f t="shared" si="1831"/>
        <v>9.9107033329647494E-3</v>
      </c>
      <c r="T597" s="1075">
        <f t="shared" si="1831"/>
        <v>1.2104997589636918E-2</v>
      </c>
      <c r="U597" s="715">
        <f t="shared" ref="U597:W597" si="1832">IF(U537="","",U537/U$560)</f>
        <v>1.2185515118025335E-3</v>
      </c>
      <c r="V597" s="715">
        <f t="shared" si="1832"/>
        <v>1.1045356226227988E-3</v>
      </c>
      <c r="W597" s="715">
        <f t="shared" si="1832"/>
        <v>1.884965736286896E-3</v>
      </c>
      <c r="X597" s="715">
        <f t="shared" ref="X597:Y597" si="1833">IF(X537="","",X537/X$560)</f>
        <v>4.1310147125885488E-2</v>
      </c>
      <c r="Y597" s="715">
        <f t="shared" si="1833"/>
        <v>4.2582999633060906E-2</v>
      </c>
      <c r="Z597" s="830">
        <f t="shared" si="1716"/>
        <v>4.7440291872813175E-3</v>
      </c>
      <c r="AA597" s="830">
        <f t="shared" si="1717"/>
        <v>2.3817230140584138E-3</v>
      </c>
      <c r="AB597" s="830">
        <f t="shared" si="1718"/>
        <v>6.3112940240469262E-3</v>
      </c>
      <c r="AC597" s="40">
        <f t="shared" si="1719"/>
        <v>3.5947480010155497E-3</v>
      </c>
      <c r="AD597" s="40"/>
      <c r="AE597" s="40">
        <f t="shared" si="1720"/>
        <v>4.3745757577756883E-4</v>
      </c>
      <c r="AF597" s="40">
        <f t="shared" si="1721"/>
        <v>3.9680918954425439E-3</v>
      </c>
      <c r="AG597" s="40"/>
      <c r="AH597" s="40"/>
      <c r="AI597" s="745">
        <f t="shared" si="1831"/>
        <v>0</v>
      </c>
      <c r="AJ597" s="715">
        <f t="shared" si="1831"/>
        <v>0</v>
      </c>
      <c r="AK597" s="715">
        <f t="shared" si="1831"/>
        <v>0</v>
      </c>
      <c r="AL597" s="715">
        <f t="shared" si="1831"/>
        <v>0</v>
      </c>
      <c r="AM597" s="715">
        <f t="shared" si="1831"/>
        <v>0</v>
      </c>
      <c r="AN597" s="1075">
        <f t="shared" si="1831"/>
        <v>0</v>
      </c>
      <c r="AO597" s="830">
        <f t="shared" ref="AO597:AO613" si="1834">AVERAGE(AI597:AN597)</f>
        <v>0</v>
      </c>
      <c r="AP597" s="830"/>
      <c r="AQ597" s="40">
        <f t="shared" si="1704"/>
        <v>0</v>
      </c>
      <c r="AR597" s="40"/>
      <c r="AS597" s="40"/>
      <c r="AT597" s="745">
        <f t="shared" si="1831"/>
        <v>4.919323717746461E-3</v>
      </c>
      <c r="AU597" s="715">
        <f t="shared" si="1831"/>
        <v>4.0379455650923976E-3</v>
      </c>
      <c r="AV597" s="715">
        <f t="shared" si="1831"/>
        <v>1.4468628936555468E-3</v>
      </c>
      <c r="AW597" s="715">
        <f t="shared" si="1831"/>
        <v>1.5643992014920353E-3</v>
      </c>
      <c r="AX597" s="715">
        <f t="shared" si="1831"/>
        <v>1.3813143247497267E-3</v>
      </c>
      <c r="AY597" s="715">
        <f t="shared" si="1831"/>
        <v>1.7167562283625522E-3</v>
      </c>
      <c r="AZ597" s="715">
        <f t="shared" si="1831"/>
        <v>2.2117069857677538E-3</v>
      </c>
      <c r="BA597" s="715">
        <f t="shared" si="1831"/>
        <v>4.1780331260960974E-3</v>
      </c>
      <c r="BB597" s="1075">
        <f t="shared" si="1831"/>
        <v>2.5346063004135786E-3</v>
      </c>
      <c r="BC597" s="830">
        <f t="shared" si="1723"/>
        <v>2.6656609270417943E-3</v>
      </c>
      <c r="BD597" s="830"/>
      <c r="BE597" s="40">
        <f t="shared" si="1724"/>
        <v>1.3565071241431709E-3</v>
      </c>
      <c r="BF597" s="40"/>
      <c r="BG597" s="40"/>
      <c r="BH597" s="745">
        <f t="shared" si="1831"/>
        <v>1.3703960269994325E-3</v>
      </c>
      <c r="BI597" s="715">
        <f t="shared" si="1831"/>
        <v>4.0315278074847605E-3</v>
      </c>
      <c r="BJ597" s="715">
        <f t="shared" si="1831"/>
        <v>1.8404641384944043E-3</v>
      </c>
      <c r="BK597" s="715">
        <f t="shared" si="1831"/>
        <v>2.5062423033946272E-3</v>
      </c>
      <c r="BL597" s="715">
        <f t="shared" si="1831"/>
        <v>1.9334951405943252E-3</v>
      </c>
      <c r="BM597" s="715">
        <f t="shared" si="1784"/>
        <v>2.1613708825241142E-3</v>
      </c>
      <c r="BN597" s="1187">
        <f t="shared" si="1784"/>
        <v>4.0160855027517178E-3</v>
      </c>
      <c r="BO597" s="888">
        <f t="shared" si="1725"/>
        <v>4.6988577883906625E-3</v>
      </c>
      <c r="BP597" s="888">
        <f t="shared" si="1747"/>
        <v>2.1143438241166615E-3</v>
      </c>
      <c r="BQ597" s="888">
        <f t="shared" si="1726"/>
        <v>1.6877478991687601E-3</v>
      </c>
      <c r="BR597" s="888">
        <f t="shared" si="1748"/>
        <v>4.9593436810093077E-3</v>
      </c>
      <c r="BS597" s="1184">
        <f t="shared" si="1748"/>
        <v>3.9936026926769346E-3</v>
      </c>
      <c r="BT597" s="830">
        <f t="shared" si="1727"/>
        <v>3.1190099682919009E-3</v>
      </c>
      <c r="BU597" s="830"/>
      <c r="BV597" s="40">
        <f t="shared" si="1728"/>
        <v>1.2849256624945214E-3</v>
      </c>
      <c r="BW597" s="40"/>
      <c r="BX597" s="40"/>
      <c r="BY597" s="745">
        <f t="shared" si="1831"/>
        <v>5.3615394060923943E-3</v>
      </c>
      <c r="BZ597" s="715">
        <f t="shared" si="1831"/>
        <v>5.4297548855075321E-3</v>
      </c>
      <c r="CA597" s="715">
        <f t="shared" si="1831"/>
        <v>6.8932890005139755E-3</v>
      </c>
      <c r="CB597" s="715">
        <f t="shared" si="1831"/>
        <v>8.2930192420585212E-3</v>
      </c>
      <c r="CC597" s="1075">
        <f t="shared" si="1831"/>
        <v>2.9052355418710003E-3</v>
      </c>
      <c r="CD597" s="715"/>
      <c r="CE597" s="715"/>
      <c r="CF597" s="830">
        <f t="shared" si="1749"/>
        <v>5.7765676152086842E-3</v>
      </c>
      <c r="CG597" s="830"/>
      <c r="CH597" s="40">
        <f t="shared" si="1750"/>
        <v>2.0072786803216986E-3</v>
      </c>
      <c r="CI597" s="40"/>
      <c r="CJ597" s="40"/>
      <c r="CK597" s="745">
        <v>0</v>
      </c>
      <c r="CL597" s="715">
        <v>0</v>
      </c>
      <c r="CM597" s="715">
        <f t="shared" si="1831"/>
        <v>3.9158734369480891E-3</v>
      </c>
      <c r="CN597" s="715">
        <v>0</v>
      </c>
      <c r="CO597" s="1075">
        <v>0</v>
      </c>
      <c r="CP597" s="830">
        <f t="shared" si="1729"/>
        <v>7.8317468738961786E-4</v>
      </c>
      <c r="CQ597" s="830"/>
      <c r="CR597" s="40">
        <f t="shared" si="1730"/>
        <v>1.7512318392603327E-3</v>
      </c>
      <c r="CS597" s="40"/>
      <c r="CT597" s="40"/>
      <c r="CU597" s="745">
        <v>0</v>
      </c>
      <c r="CV597" s="715">
        <f t="shared" si="1831"/>
        <v>2.6002529102037938E-3</v>
      </c>
      <c r="CW597" s="715">
        <v>0</v>
      </c>
      <c r="CX597" s="1075">
        <v>0</v>
      </c>
      <c r="CY597" s="830">
        <f t="shared" si="1731"/>
        <v>6.5006322755094845E-4</v>
      </c>
      <c r="CZ597" s="40">
        <f t="shared" si="1732"/>
        <v>1.3001264551018969E-3</v>
      </c>
      <c r="DD597" s="989"/>
      <c r="DE597" s="888">
        <f t="shared" ref="DE597:EL597" si="1835">IF(DE537="","",DE537/DE$560)</f>
        <v>2.0761068437361494E-3</v>
      </c>
      <c r="DF597" s="888">
        <f t="shared" si="1835"/>
        <v>6.7983208652096037E-3</v>
      </c>
      <c r="DG597" s="888">
        <f t="shared" si="1835"/>
        <v>9.1842258834002981E-3</v>
      </c>
      <c r="DH597" s="888">
        <f t="shared" si="1835"/>
        <v>4.3466627935181178E-3</v>
      </c>
      <c r="DI597" s="888">
        <f t="shared" si="1835"/>
        <v>7.3116457604236263E-3</v>
      </c>
      <c r="DJ597" s="888">
        <f t="shared" si="1835"/>
        <v>1.8769605118588366E-3</v>
      </c>
      <c r="DK597" s="888">
        <f t="shared" si="1835"/>
        <v>3.9757629856189081E-2</v>
      </c>
      <c r="DL597" s="1082">
        <f t="shared" si="1835"/>
        <v>9.2891337440242985E-2</v>
      </c>
      <c r="DM597" s="830">
        <f t="shared" si="1734"/>
        <v>2.0530361244322337E-2</v>
      </c>
      <c r="DN597" s="830"/>
      <c r="DO597" s="40">
        <f t="shared" si="1735"/>
        <v>3.1731592760572386E-2</v>
      </c>
      <c r="DP597" s="40"/>
      <c r="DQ597" s="40"/>
      <c r="DR597" s="945">
        <f t="shared" si="1835"/>
        <v>8.0609087807952139E-4</v>
      </c>
      <c r="DS597" s="888">
        <f t="shared" si="1835"/>
        <v>3.7280043465882417E-3</v>
      </c>
      <c r="DT597" s="888">
        <f t="shared" si="1835"/>
        <v>7.2629335298183466E-4</v>
      </c>
      <c r="DU597" s="888">
        <f t="shared" si="1835"/>
        <v>1.3153592879836442E-3</v>
      </c>
      <c r="DV597" s="888">
        <f t="shared" si="1835"/>
        <v>1.289220861856595E-3</v>
      </c>
      <c r="DW597" s="888">
        <f t="shared" si="1835"/>
        <v>5.9369799715473792E-3</v>
      </c>
      <c r="DX597" s="1082">
        <f t="shared" si="1835"/>
        <v>3.469544675072705E-3</v>
      </c>
      <c r="DY597" s="830">
        <f t="shared" si="1736"/>
        <v>2.4673561963014174E-3</v>
      </c>
      <c r="DZ597" s="830"/>
      <c r="EA597" s="40">
        <f t="shared" si="1737"/>
        <v>1.9637594333536046E-3</v>
      </c>
      <c r="EB597" s="40"/>
      <c r="EC597" s="40"/>
      <c r="ED597" s="745">
        <f t="shared" si="1709"/>
        <v>3.8822404168041961E-3</v>
      </c>
      <c r="EE597" s="888">
        <f t="shared" si="1835"/>
        <v>4.3291088128225965E-3</v>
      </c>
      <c r="EF597" s="888">
        <f t="shared" si="1835"/>
        <v>1.4325624294178678E-2</v>
      </c>
      <c r="EG597" s="888">
        <f t="shared" si="1835"/>
        <v>8.2876463294110202E-3</v>
      </c>
      <c r="EH597" s="888">
        <f t="shared" si="1835"/>
        <v>1.2269535506382387E-2</v>
      </c>
      <c r="EI597" s="888">
        <f t="shared" si="1835"/>
        <v>8.7269897273284571E-3</v>
      </c>
      <c r="EJ597" s="888">
        <f t="shared" si="1835"/>
        <v>9.0459083420755693E-3</v>
      </c>
      <c r="EK597" s="888">
        <f t="shared" si="1835"/>
        <v>8.4040026803522787E-3</v>
      </c>
      <c r="EL597" s="1082">
        <f t="shared" si="1835"/>
        <v>1.0403179484729278E-2</v>
      </c>
      <c r="EM597" s="830">
        <f t="shared" si="1738"/>
        <v>8.852692843787164E-3</v>
      </c>
      <c r="EN597" s="40">
        <f t="shared" si="1739"/>
        <v>3.3498833003533829E-3</v>
      </c>
      <c r="ES597" s="745">
        <f t="shared" ref="ES597:EU597" si="1836">IF(ES537="","",ES537/ES$560)</f>
        <v>0</v>
      </c>
      <c r="ET597" s="715">
        <f t="shared" si="1836"/>
        <v>0</v>
      </c>
      <c r="EU597" s="715">
        <f t="shared" si="1836"/>
        <v>0</v>
      </c>
      <c r="EV597" s="715"/>
      <c r="EX597" s="66" t="s">
        <v>702</v>
      </c>
      <c r="EY597" s="682">
        <f t="shared" ref="EY597:HH597" si="1837">IF(EY537="","",EY537/EY$560)</f>
        <v>1.4023154275678252E-4</v>
      </c>
      <c r="EZ597" s="682">
        <f t="shared" si="1837"/>
        <v>1.0666324773795624E-4</v>
      </c>
      <c r="FA597" s="682">
        <f t="shared" si="1837"/>
        <v>1.4900912805291901E-4</v>
      </c>
      <c r="FB597" s="682">
        <f t="shared" si="1837"/>
        <v>1.3528109931229006E-4</v>
      </c>
      <c r="FC597" s="682">
        <f t="shared" si="1837"/>
        <v>2.2008084895830073E-4</v>
      </c>
      <c r="FD597" s="682">
        <f t="shared" si="1837"/>
        <v>1.3511058782491109E-4</v>
      </c>
      <c r="FE597" s="682">
        <f t="shared" si="1837"/>
        <v>0</v>
      </c>
      <c r="FF597" s="682">
        <f t="shared" si="1837"/>
        <v>1.2837924232660461E-4</v>
      </c>
      <c r="FG597" s="682">
        <f t="shared" si="1837"/>
        <v>1.1234391863345044E-4</v>
      </c>
      <c r="FH597" s="682">
        <f t="shared" si="1837"/>
        <v>1.085940855888879E-4</v>
      </c>
      <c r="FI597" s="682">
        <f t="shared" si="1837"/>
        <v>1.3272239401425508E-4</v>
      </c>
      <c r="FJ597" s="682">
        <f t="shared" si="1837"/>
        <v>1.4209840482800603E-4</v>
      </c>
      <c r="FK597" s="682">
        <f t="shared" si="1837"/>
        <v>1.0579535573788354E-4</v>
      </c>
      <c r="FL597" s="682">
        <f t="shared" si="1837"/>
        <v>1.461199456197212E-4</v>
      </c>
      <c r="FM597" s="682">
        <f t="shared" si="1837"/>
        <v>1.810674570742103E-4</v>
      </c>
      <c r="FN597" s="682">
        <f t="shared" si="1837"/>
        <v>1.0023113259073999E-4</v>
      </c>
      <c r="FO597" s="715">
        <f t="shared" si="1837"/>
        <v>1.0753588717250405E-4</v>
      </c>
      <c r="FP597" s="715">
        <f t="shared" ref="FP597:GL597" si="1838">IF(FP537="","",FP537/FP$560)</f>
        <v>0</v>
      </c>
      <c r="FQ597" s="1393">
        <f t="shared" si="1838"/>
        <v>1.0636998790225585E-2</v>
      </c>
      <c r="FR597" s="715">
        <f t="shared" si="1838"/>
        <v>2.5596192312085453E-3</v>
      </c>
      <c r="FS597" s="715">
        <f t="shared" si="1838"/>
        <v>2.4983510404749101E-3</v>
      </c>
      <c r="FT597" s="715">
        <f t="shared" si="1838"/>
        <v>2.5656517716916914E-3</v>
      </c>
      <c r="FU597" s="715">
        <f t="shared" si="1838"/>
        <v>2.8864157831680424E-3</v>
      </c>
      <c r="FV597" s="715"/>
      <c r="FW597" s="715">
        <f t="shared" si="1838"/>
        <v>2.2518806242909284E-3</v>
      </c>
      <c r="FX597" s="715">
        <f t="shared" si="1838"/>
        <v>6.6164402615161806E-4</v>
      </c>
      <c r="FY597" s="715">
        <f t="shared" si="1838"/>
        <v>4.3427374747605956E-3</v>
      </c>
      <c r="FZ597" s="715">
        <f t="shared" si="1838"/>
        <v>5.3548575859911705E-4</v>
      </c>
      <c r="GA597" s="715">
        <f t="shared" si="1838"/>
        <v>0</v>
      </c>
      <c r="GB597" s="715">
        <f t="shared" si="1838"/>
        <v>2.5742508228975116E-3</v>
      </c>
      <c r="GC597" s="715">
        <f t="shared" si="1838"/>
        <v>9.6222260688257779E-5</v>
      </c>
      <c r="GD597" s="715">
        <f t="shared" si="1838"/>
        <v>1.2879560733469519E-4</v>
      </c>
      <c r="GE597" s="715">
        <f t="shared" si="1838"/>
        <v>2.3592448451287168E-4</v>
      </c>
      <c r="GF597" s="715">
        <f t="shared" si="1838"/>
        <v>0</v>
      </c>
      <c r="GG597" s="715">
        <f t="shared" si="1838"/>
        <v>8.7014624864819416E-3</v>
      </c>
      <c r="GH597" s="715">
        <f t="shared" si="1838"/>
        <v>0</v>
      </c>
      <c r="GI597" s="715">
        <f t="shared" si="1838"/>
        <v>1.5393436466755621E-3</v>
      </c>
      <c r="GJ597" s="715">
        <f t="shared" si="1838"/>
        <v>4.81159822932285E-3</v>
      </c>
      <c r="GK597" s="715">
        <f t="shared" si="1838"/>
        <v>5.0412258267348558E-3</v>
      </c>
      <c r="GL597" s="715">
        <f t="shared" si="1838"/>
        <v>3.7107217946837938E-3</v>
      </c>
      <c r="GM597" s="745">
        <f t="shared" si="1837"/>
        <v>0</v>
      </c>
      <c r="GN597" s="682">
        <f t="shared" si="1837"/>
        <v>0</v>
      </c>
      <c r="GO597" s="682">
        <f t="shared" si="1837"/>
        <v>0</v>
      </c>
      <c r="GP597" s="682">
        <f t="shared" si="1837"/>
        <v>0</v>
      </c>
      <c r="GQ597" s="682">
        <f t="shared" si="1837"/>
        <v>0</v>
      </c>
      <c r="GR597" s="682">
        <f t="shared" si="1837"/>
        <v>0</v>
      </c>
      <c r="GS597" s="682">
        <f t="shared" si="1837"/>
        <v>0</v>
      </c>
      <c r="GT597" s="682">
        <f t="shared" si="1837"/>
        <v>0</v>
      </c>
      <c r="GU597" s="682">
        <f t="shared" si="1837"/>
        <v>0</v>
      </c>
      <c r="GV597" s="682">
        <f t="shared" si="1837"/>
        <v>0</v>
      </c>
      <c r="GW597" s="682">
        <f t="shared" si="1837"/>
        <v>0</v>
      </c>
      <c r="GX597" s="682">
        <f t="shared" si="1837"/>
        <v>0</v>
      </c>
      <c r="GY597" s="682">
        <f t="shared" si="1837"/>
        <v>0</v>
      </c>
      <c r="GZ597" s="682" t="e">
        <f t="shared" si="1837"/>
        <v>#DIV/0!</v>
      </c>
      <c r="HA597" s="682">
        <f t="shared" si="1837"/>
        <v>0</v>
      </c>
      <c r="HB597" s="682">
        <f t="shared" si="1837"/>
        <v>0</v>
      </c>
      <c r="HC597" s="682">
        <f t="shared" si="1837"/>
        <v>0</v>
      </c>
      <c r="HD597" s="682">
        <f t="shared" si="1837"/>
        <v>0</v>
      </c>
      <c r="HE597" s="682">
        <f t="shared" si="1837"/>
        <v>0</v>
      </c>
      <c r="HF597" s="682">
        <f t="shared" si="1837"/>
        <v>0</v>
      </c>
      <c r="HG597" s="682" t="e">
        <f t="shared" si="1837"/>
        <v>#DIV/0!</v>
      </c>
      <c r="HH597" s="682" t="e">
        <f t="shared" si="1837"/>
        <v>#DIV/0!</v>
      </c>
      <c r="HI597" s="715">
        <f t="shared" si="1712"/>
        <v>0</v>
      </c>
    </row>
    <row r="598" spans="1:217" x14ac:dyDescent="0.25">
      <c r="A598" s="66" t="s">
        <v>824</v>
      </c>
      <c r="C598" s="745">
        <f t="shared" si="1798"/>
        <v>0.13948882298582677</v>
      </c>
      <c r="D598" s="715">
        <f t="shared" ref="D598:CV598" si="1839">IF(D538="","",D538/D$560)</f>
        <v>5.068101093388111E-2</v>
      </c>
      <c r="E598" s="715">
        <f t="shared" si="1839"/>
        <v>0.18721360887121205</v>
      </c>
      <c r="F598" s="715">
        <f t="shared" si="1779"/>
        <v>0.10550566675655743</v>
      </c>
      <c r="G598" s="715">
        <f t="shared" si="1791"/>
        <v>7.5738514761878456E-2</v>
      </c>
      <c r="H598" s="715">
        <f t="shared" si="1815"/>
        <v>0.12413172422721175</v>
      </c>
      <c r="I598" s="715">
        <f t="shared" si="1824"/>
        <v>4.8138424658541824E-2</v>
      </c>
      <c r="J598" s="715">
        <f t="shared" si="1816"/>
        <v>0.16166149772506341</v>
      </c>
      <c r="K598" s="715">
        <f t="shared" si="1770"/>
        <v>3.0024151135629527E-2</v>
      </c>
      <c r="L598" s="715">
        <f t="shared" si="1781"/>
        <v>0.16680829804133637</v>
      </c>
      <c r="M598" s="715">
        <f t="shared" si="1771"/>
        <v>5.6227044473634344E-2</v>
      </c>
      <c r="N598" s="715">
        <f t="shared" si="1839"/>
        <v>0.14444198284310378</v>
      </c>
      <c r="O598" s="715">
        <f t="shared" si="1839"/>
        <v>0.16801216830217638</v>
      </c>
      <c r="P598" s="715">
        <f t="shared" si="1839"/>
        <v>6.5680877062350818E-2</v>
      </c>
      <c r="Q598" s="715">
        <f t="shared" si="1839"/>
        <v>0.11613426261411888</v>
      </c>
      <c r="R598" s="715">
        <f t="shared" si="1839"/>
        <v>4.6346813033084668E-2</v>
      </c>
      <c r="S598" s="715">
        <f t="shared" si="1839"/>
        <v>5.1621911807899205E-2</v>
      </c>
      <c r="T598" s="1075">
        <f t="shared" si="1839"/>
        <v>6.2148138615053611E-2</v>
      </c>
      <c r="U598" s="715">
        <f t="shared" ref="U598:W598" si="1840">IF(U538="","",U538/U$560)</f>
        <v>0.13845700725314278</v>
      </c>
      <c r="V598" s="715">
        <f t="shared" si="1840"/>
        <v>0.15556289855211469</v>
      </c>
      <c r="W598" s="715">
        <f t="shared" si="1840"/>
        <v>0.12941527821467141</v>
      </c>
      <c r="X598" s="715">
        <f t="shared" ref="X598:Y598" si="1841">IF(X538="","",X538/X$560)</f>
        <v>0.13176937883675222</v>
      </c>
      <c r="Y598" s="715">
        <f t="shared" si="1841"/>
        <v>0.12586993381071215</v>
      </c>
      <c r="Z598" s="830">
        <f t="shared" si="1716"/>
        <v>0.10000027326936448</v>
      </c>
      <c r="AA598" s="830">
        <f t="shared" si="1717"/>
        <v>0.10171546818660268</v>
      </c>
      <c r="AB598" s="830">
        <f t="shared" si="1718"/>
        <v>8.8826649843927713E-2</v>
      </c>
      <c r="AC598" s="40">
        <f t="shared" si="1719"/>
        <v>5.159670953433123E-2</v>
      </c>
      <c r="AD598" s="40"/>
      <c r="AE598" s="40">
        <f t="shared" si="1720"/>
        <v>6.3727516832046804E-2</v>
      </c>
      <c r="AF598" s="40">
        <f t="shared" si="1721"/>
        <v>4.7219926802247604E-2</v>
      </c>
      <c r="AG598" s="40"/>
      <c r="AH598" s="40"/>
      <c r="AI598" s="745">
        <f t="shared" si="1839"/>
        <v>2.9380448855783017E-2</v>
      </c>
      <c r="AJ598" s="715">
        <f t="shared" si="1839"/>
        <v>0.14113110580165406</v>
      </c>
      <c r="AK598" s="715">
        <f t="shared" si="1839"/>
        <v>2.5621034365447926E-2</v>
      </c>
      <c r="AL598" s="715">
        <f t="shared" si="1839"/>
        <v>4.3326137285045849E-2</v>
      </c>
      <c r="AM598" s="715">
        <f t="shared" si="1839"/>
        <v>0.15261474807763234</v>
      </c>
      <c r="AN598" s="1075">
        <f t="shared" si="1839"/>
        <v>3.7740109348969431E-2</v>
      </c>
      <c r="AO598" s="830">
        <f t="shared" si="1834"/>
        <v>7.1635597289088762E-2</v>
      </c>
      <c r="AP598" s="830"/>
      <c r="AQ598" s="40">
        <f t="shared" si="1704"/>
        <v>5.8720381069007704E-2</v>
      </c>
      <c r="AR598" s="40"/>
      <c r="AS598" s="40"/>
      <c r="AT598" s="745">
        <f t="shared" si="1839"/>
        <v>0.25672857806270383</v>
      </c>
      <c r="AU598" s="715">
        <f t="shared" si="1839"/>
        <v>0.13780896095003448</v>
      </c>
      <c r="AV598" s="715">
        <f t="shared" si="1839"/>
        <v>0.24225790871681352</v>
      </c>
      <c r="AW598" s="715">
        <f t="shared" si="1839"/>
        <v>0.23085222960041166</v>
      </c>
      <c r="AX598" s="715">
        <f t="shared" si="1839"/>
        <v>0.2988805412253901</v>
      </c>
      <c r="AY598" s="715">
        <f t="shared" si="1839"/>
        <v>0.24438532394732734</v>
      </c>
      <c r="AZ598" s="715">
        <f t="shared" si="1839"/>
        <v>0.24405703020624209</v>
      </c>
      <c r="BA598" s="715">
        <f t="shared" si="1839"/>
        <v>0.28821838962233171</v>
      </c>
      <c r="BB598" s="1075">
        <f t="shared" si="1839"/>
        <v>0.28371916785280782</v>
      </c>
      <c r="BC598" s="830">
        <f t="shared" si="1723"/>
        <v>0.24743423668711806</v>
      </c>
      <c r="BD598" s="830"/>
      <c r="BE598" s="40">
        <f t="shared" si="1724"/>
        <v>4.7504223754068653E-2</v>
      </c>
      <c r="BF598" s="40"/>
      <c r="BG598" s="40"/>
      <c r="BH598" s="745">
        <f t="shared" si="1839"/>
        <v>0.2560515169333083</v>
      </c>
      <c r="BI598" s="715">
        <f t="shared" si="1839"/>
        <v>0.210661976263637</v>
      </c>
      <c r="BJ598" s="715">
        <f t="shared" si="1839"/>
        <v>0.31773383945923117</v>
      </c>
      <c r="BK598" s="715">
        <f t="shared" si="1839"/>
        <v>0.32823005562421315</v>
      </c>
      <c r="BL598" s="715">
        <f t="shared" si="1839"/>
        <v>0.27814927826776381</v>
      </c>
      <c r="BM598" s="715">
        <f t="shared" si="1784"/>
        <v>0.16751360510150304</v>
      </c>
      <c r="BN598" s="1187">
        <f t="shared" si="1784"/>
        <v>0.31451194486051937</v>
      </c>
      <c r="BO598" s="888">
        <f t="shared" si="1725"/>
        <v>0.27258086943155524</v>
      </c>
      <c r="BP598" s="888">
        <f t="shared" si="1747"/>
        <v>0.25970675399458826</v>
      </c>
      <c r="BQ598" s="888">
        <f t="shared" si="1726"/>
        <v>0.52374667876712822</v>
      </c>
      <c r="BR598" s="888">
        <f t="shared" si="1748"/>
        <v>0.36259674191439722</v>
      </c>
      <c r="BS598" s="1184">
        <f t="shared" si="1748"/>
        <v>0.2360485832321926</v>
      </c>
      <c r="BT598" s="830">
        <f t="shared" si="1727"/>
        <v>0.30478716791042904</v>
      </c>
      <c r="BU598" s="830"/>
      <c r="BV598" s="40">
        <f t="shared" si="1728"/>
        <v>9.954737887507828E-2</v>
      </c>
      <c r="BW598" s="40"/>
      <c r="BX598" s="40"/>
      <c r="BY598" s="745">
        <f t="shared" si="1839"/>
        <v>0.15587534285462185</v>
      </c>
      <c r="BZ598" s="715">
        <f t="shared" si="1839"/>
        <v>0.13682733343800135</v>
      </c>
      <c r="CA598" s="715">
        <f t="shared" si="1839"/>
        <v>0.14187349873186034</v>
      </c>
      <c r="CB598" s="715">
        <f t="shared" si="1839"/>
        <v>0.15717612644305615</v>
      </c>
      <c r="CC598" s="1075">
        <f t="shared" si="1839"/>
        <v>0.19834573633778044</v>
      </c>
      <c r="CD598" s="715"/>
      <c r="CE598" s="715"/>
      <c r="CF598" s="830">
        <f t="shared" si="1749"/>
        <v>0.15801960756106401</v>
      </c>
      <c r="CG598" s="830"/>
      <c r="CH598" s="40">
        <f t="shared" si="1750"/>
        <v>2.4193569943662601E-2</v>
      </c>
      <c r="CI598" s="40"/>
      <c r="CJ598" s="40"/>
      <c r="CK598" s="745">
        <f t="shared" si="1839"/>
        <v>0.12712610524779805</v>
      </c>
      <c r="CL598" s="715">
        <f t="shared" ref="CL598:CL606" si="1842">IF(CL538="","",CL538/CL$560)</f>
        <v>0.11559823810787845</v>
      </c>
      <c r="CM598" s="715">
        <f t="shared" si="1839"/>
        <v>0.11362313709264897</v>
      </c>
      <c r="CN598" s="715">
        <f t="shared" si="1839"/>
        <v>0.20895796731221478</v>
      </c>
      <c r="CO598" s="1075">
        <f t="shared" si="1839"/>
        <v>0.36976225688573805</v>
      </c>
      <c r="CP598" s="830">
        <f t="shared" si="1729"/>
        <v>0.18701354092925565</v>
      </c>
      <c r="CQ598" s="830"/>
      <c r="CR598" s="40">
        <f t="shared" si="1730"/>
        <v>0.10948910087069186</v>
      </c>
      <c r="CS598" s="40"/>
      <c r="CT598" s="40"/>
      <c r="CU598" s="745">
        <f t="shared" si="1839"/>
        <v>1.4669098894113761E-3</v>
      </c>
      <c r="CV598" s="715">
        <f t="shared" si="1839"/>
        <v>9.918626531497516E-3</v>
      </c>
      <c r="CW598" s="715">
        <f>IF(CW538="","",CW538/CW$560)</f>
        <v>3.2107472773738217E-3</v>
      </c>
      <c r="CX598" s="1075">
        <f>IF(CX538="","",CX538/CX$560)</f>
        <v>1.9933975063330524E-3</v>
      </c>
      <c r="CY598" s="830">
        <f t="shared" si="1731"/>
        <v>4.1474203011539418E-3</v>
      </c>
      <c r="CZ598" s="40">
        <f t="shared" si="1732"/>
        <v>3.9161685346225062E-3</v>
      </c>
      <c r="DD598" s="989"/>
      <c r="DE598" s="888">
        <f t="shared" ref="DE598:EL598" si="1843">IF(DE538="","",DE538/DE$560)</f>
        <v>7.0493249910744307E-2</v>
      </c>
      <c r="DF598" s="888">
        <f t="shared" si="1843"/>
        <v>7.0143116726198773E-2</v>
      </c>
      <c r="DG598" s="888">
        <f t="shared" si="1843"/>
        <v>2.43311797562966E-2</v>
      </c>
      <c r="DH598" s="888">
        <f t="shared" si="1843"/>
        <v>9.8164697537965487E-2</v>
      </c>
      <c r="DI598" s="888">
        <f t="shared" si="1843"/>
        <v>0.10613517142792382</v>
      </c>
      <c r="DJ598" s="888">
        <f t="shared" si="1843"/>
        <v>0.11143792308643154</v>
      </c>
      <c r="DK598" s="888">
        <f t="shared" si="1843"/>
        <v>1.0296431590110247E-2</v>
      </c>
      <c r="DL598" s="1082">
        <f t="shared" si="1843"/>
        <v>6.4570003063065514E-3</v>
      </c>
      <c r="DM598" s="830">
        <f t="shared" si="1734"/>
        <v>6.2182346292747159E-2</v>
      </c>
      <c r="DN598" s="830"/>
      <c r="DO598" s="40">
        <f t="shared" si="1735"/>
        <v>4.3119949653141018E-2</v>
      </c>
      <c r="DP598" s="40"/>
      <c r="DQ598" s="40"/>
      <c r="DR598" s="945">
        <f t="shared" si="1843"/>
        <v>0.21981988707322125</v>
      </c>
      <c r="DS598" s="888">
        <f t="shared" si="1843"/>
        <v>0.18232830172670428</v>
      </c>
      <c r="DT598" s="888">
        <f t="shared" si="1843"/>
        <v>0.23850980024425419</v>
      </c>
      <c r="DU598" s="888">
        <f t="shared" si="1843"/>
        <v>0.13223684808279546</v>
      </c>
      <c r="DV598" s="888">
        <f t="shared" si="1843"/>
        <v>0.1634939367410268</v>
      </c>
      <c r="DW598" s="888">
        <f t="shared" si="1843"/>
        <v>0.20124722428893199</v>
      </c>
      <c r="DX598" s="1082">
        <f t="shared" si="1843"/>
        <v>0.21041566687127447</v>
      </c>
      <c r="DY598" s="830">
        <f t="shared" si="1736"/>
        <v>0.19257880928974405</v>
      </c>
      <c r="DZ598" s="830"/>
      <c r="EA598" s="40">
        <f t="shared" si="1737"/>
        <v>3.6141347868765446E-2</v>
      </c>
      <c r="EB598" s="40"/>
      <c r="EC598" s="40"/>
      <c r="ED598" s="745">
        <f t="shared" si="1709"/>
        <v>0.24446754552869879</v>
      </c>
      <c r="EE598" s="888">
        <f t="shared" si="1843"/>
        <v>0.14818368221211603</v>
      </c>
      <c r="EF598" s="888">
        <f t="shared" si="1843"/>
        <v>0.10321239675604366</v>
      </c>
      <c r="EG598" s="888">
        <f t="shared" si="1843"/>
        <v>8.8470128029501285E-2</v>
      </c>
      <c r="EH598" s="888">
        <f t="shared" si="1843"/>
        <v>0.12056579075045951</v>
      </c>
      <c r="EI598" s="888">
        <f t="shared" si="1843"/>
        <v>9.2649289317158517E-2</v>
      </c>
      <c r="EJ598" s="888">
        <f t="shared" si="1843"/>
        <v>7.9094238780533066E-2</v>
      </c>
      <c r="EK598" s="888">
        <f t="shared" si="1843"/>
        <v>9.2660262993450912E-2</v>
      </c>
      <c r="EL598" s="1082">
        <f t="shared" si="1843"/>
        <v>9.0154264285732907E-2</v>
      </c>
      <c r="EM598" s="830">
        <f t="shared" si="1738"/>
        <v>0.11771751096152161</v>
      </c>
      <c r="EN598" s="40">
        <f t="shared" si="1739"/>
        <v>5.1931987290006094E-2</v>
      </c>
      <c r="ES598" s="745">
        <f t="shared" ref="ES598:EU598" si="1844">IF(ES538="","",ES538/ES$560)</f>
        <v>1.9543724518481752E-2</v>
      </c>
      <c r="ET598" s="715">
        <f t="shared" si="1844"/>
        <v>5.5644559733376087E-3</v>
      </c>
      <c r="EU598" s="715">
        <f t="shared" si="1844"/>
        <v>1.9838220482903901E-2</v>
      </c>
      <c r="EV598" s="715"/>
      <c r="EX598" s="66" t="s">
        <v>824</v>
      </c>
      <c r="EY598" s="682">
        <f t="shared" ref="EY598:HH598" si="1845">IF(EY538="","",EY538/EY$560)</f>
        <v>4.4392123804157255E-3</v>
      </c>
      <c r="EZ598" s="682">
        <f t="shared" si="1845"/>
        <v>1.3899544041477601E-3</v>
      </c>
      <c r="FA598" s="682">
        <f t="shared" si="1845"/>
        <v>2.8253042615670409E-3</v>
      </c>
      <c r="FB598" s="682">
        <f t="shared" si="1845"/>
        <v>5.3940271821783809E-3</v>
      </c>
      <c r="FC598" s="682">
        <f t="shared" si="1845"/>
        <v>3.6960758418289629E-3</v>
      </c>
      <c r="FD598" s="682">
        <f t="shared" si="1845"/>
        <v>2.7970466955308539E-3</v>
      </c>
      <c r="FE598" s="682">
        <f t="shared" si="1845"/>
        <v>1.8542730903827248E-3</v>
      </c>
      <c r="FF598" s="682">
        <f t="shared" si="1845"/>
        <v>3.9548998317110303E-3</v>
      </c>
      <c r="FG598" s="682">
        <f t="shared" si="1845"/>
        <v>3.228562537794721E-3</v>
      </c>
      <c r="FH598" s="682">
        <f t="shared" si="1845"/>
        <v>3.6109494695824376E-3</v>
      </c>
      <c r="FI598" s="682">
        <f t="shared" si="1845"/>
        <v>3.0506179533111239E-3</v>
      </c>
      <c r="FJ598" s="682">
        <f t="shared" si="1845"/>
        <v>3.0670739889564974E-3</v>
      </c>
      <c r="FK598" s="682">
        <f t="shared" si="1845"/>
        <v>3.3619950025488379E-3</v>
      </c>
      <c r="FL598" s="682">
        <f t="shared" si="1845"/>
        <v>3.9374883542515095E-3</v>
      </c>
      <c r="FM598" s="682">
        <f t="shared" si="1845"/>
        <v>5.9924645791028849E-3</v>
      </c>
      <c r="FN598" s="682">
        <f t="shared" si="1845"/>
        <v>2.9960074378879201E-3</v>
      </c>
      <c r="FO598" s="715">
        <f t="shared" si="1845"/>
        <v>4.1325938064234787E-3</v>
      </c>
      <c r="FP598" s="715">
        <f t="shared" ref="FP598:GL598" si="1846">IF(FP538="","",FP538/FP$560)</f>
        <v>4.5574432313559073E-2</v>
      </c>
      <c r="FQ598" s="1393">
        <f t="shared" si="1846"/>
        <v>3.3204718803895354E-2</v>
      </c>
      <c r="FR598" s="715">
        <f t="shared" si="1846"/>
        <v>1.0806973953847786E-2</v>
      </c>
      <c r="FS598" s="715">
        <f t="shared" si="1846"/>
        <v>1.5997498262871779E-2</v>
      </c>
      <c r="FT598" s="715">
        <f t="shared" si="1846"/>
        <v>8.1473028834184585E-3</v>
      </c>
      <c r="FU598" s="715">
        <f t="shared" si="1846"/>
        <v>5.6225175953081409E-3</v>
      </c>
      <c r="FV598" s="715"/>
      <c r="FW598" s="715">
        <f t="shared" si="1846"/>
        <v>4.2036806830565102E-3</v>
      </c>
      <c r="FX598" s="715">
        <f t="shared" si="1846"/>
        <v>3.4525885704277501E-3</v>
      </c>
      <c r="FY598" s="715">
        <f t="shared" si="1846"/>
        <v>8.6589018123300974E-3</v>
      </c>
      <c r="FZ598" s="715">
        <f t="shared" si="1846"/>
        <v>7.2142386642076338E-4</v>
      </c>
      <c r="GA598" s="715">
        <f t="shared" si="1846"/>
        <v>0</v>
      </c>
      <c r="GB598" s="715">
        <f t="shared" si="1846"/>
        <v>7.4761510567814453E-3</v>
      </c>
      <c r="GC598" s="715">
        <f t="shared" si="1846"/>
        <v>2.9142638299882468E-3</v>
      </c>
      <c r="GD598" s="715">
        <f t="shared" si="1846"/>
        <v>1.0150271299251345E-2</v>
      </c>
      <c r="GE598" s="715">
        <f t="shared" si="1846"/>
        <v>4.8895277629548723E-3</v>
      </c>
      <c r="GF598" s="715">
        <f t="shared" si="1846"/>
        <v>1.1648033121203637E-3</v>
      </c>
      <c r="GG598" s="715">
        <f t="shared" si="1846"/>
        <v>2.9765699396487235E-2</v>
      </c>
      <c r="GH598" s="715">
        <f t="shared" si="1846"/>
        <v>1.4463950323780558E-3</v>
      </c>
      <c r="GI598" s="715">
        <f t="shared" si="1846"/>
        <v>5.7707522253935143E-3</v>
      </c>
      <c r="GJ598" s="715">
        <f t="shared" si="1846"/>
        <v>7.5681115666616106E-3</v>
      </c>
      <c r="GK598" s="715">
        <f t="shared" si="1846"/>
        <v>7.6589263446001617E-3</v>
      </c>
      <c r="GL598" s="715">
        <f t="shared" si="1846"/>
        <v>7.2437823526579218E-3</v>
      </c>
      <c r="GM598" s="745">
        <f t="shared" si="1845"/>
        <v>3.9880143893788267E-3</v>
      </c>
      <c r="GN598" s="682">
        <f t="shared" si="1845"/>
        <v>2.884196035045227E-3</v>
      </c>
      <c r="GO598" s="682">
        <f t="shared" si="1845"/>
        <v>3.9353763415939207E-3</v>
      </c>
      <c r="GP598" s="682">
        <f t="shared" si="1845"/>
        <v>3.6253210410415776E-3</v>
      </c>
      <c r="GQ598" s="682">
        <f t="shared" si="1845"/>
        <v>3.4572610409395973E-3</v>
      </c>
      <c r="GR598" s="682">
        <f t="shared" si="1845"/>
        <v>3.3659714197323875E-3</v>
      </c>
      <c r="GS598" s="682">
        <f t="shared" si="1845"/>
        <v>4.3500043220008082E-3</v>
      </c>
      <c r="GT598" s="682">
        <f t="shared" si="1845"/>
        <v>3.9853007320165487E-3</v>
      </c>
      <c r="GU598" s="682">
        <f t="shared" si="1845"/>
        <v>2.7571652173438983E-3</v>
      </c>
      <c r="GV598" s="682">
        <f t="shared" si="1845"/>
        <v>3.9968770183559082E-3</v>
      </c>
      <c r="GW598" s="682">
        <f t="shared" si="1845"/>
        <v>2.608461749180664E-3</v>
      </c>
      <c r="GX598" s="682">
        <f t="shared" si="1845"/>
        <v>3.9232871662316579E-3</v>
      </c>
      <c r="GY598" s="682">
        <f t="shared" si="1845"/>
        <v>2.8469570240352154E-3</v>
      </c>
      <c r="GZ598" s="682" t="e">
        <f t="shared" si="1845"/>
        <v>#DIV/0!</v>
      </c>
      <c r="HA598" s="682">
        <f t="shared" si="1845"/>
        <v>1.7785865537026299E-3</v>
      </c>
      <c r="HB598" s="682">
        <f t="shared" si="1845"/>
        <v>3.885631286998589E-3</v>
      </c>
      <c r="HC598" s="682">
        <f t="shared" si="1845"/>
        <v>1.6870786736688079E-3</v>
      </c>
      <c r="HD598" s="682">
        <f t="shared" si="1845"/>
        <v>2.8207831024349905E-3</v>
      </c>
      <c r="HE598" s="682">
        <f t="shared" si="1845"/>
        <v>2.9735861372905555E-3</v>
      </c>
      <c r="HF598" s="682">
        <f t="shared" si="1845"/>
        <v>6.0597770428450692E-3</v>
      </c>
      <c r="HG598" s="682" t="e">
        <f t="shared" si="1845"/>
        <v>#DIV/0!</v>
      </c>
      <c r="HH598" s="682" t="e">
        <f t="shared" si="1845"/>
        <v>#DIV/0!</v>
      </c>
      <c r="HI598" s="715">
        <f t="shared" si="1712"/>
        <v>0</v>
      </c>
    </row>
    <row r="599" spans="1:217" x14ac:dyDescent="0.25">
      <c r="A599" s="66" t="s">
        <v>722</v>
      </c>
      <c r="C599" s="745">
        <f t="shared" si="1798"/>
        <v>1.1510043833081372E-2</v>
      </c>
      <c r="D599" s="715">
        <f t="shared" ref="D599:CV599" si="1847">IF(D539="","",D539/D$560)</f>
        <v>5.1857456283162129E-2</v>
      </c>
      <c r="E599" s="715">
        <f t="shared" si="1847"/>
        <v>2.791370750426591E-2</v>
      </c>
      <c r="F599" s="715">
        <f t="shared" si="1779"/>
        <v>7.9692712939448795E-2</v>
      </c>
      <c r="G599" s="715">
        <f t="shared" si="1791"/>
        <v>4.6676484805801506E-2</v>
      </c>
      <c r="H599" s="715">
        <f t="shared" si="1815"/>
        <v>8.9757364186913796E-2</v>
      </c>
      <c r="I599" s="715">
        <f t="shared" si="1824"/>
        <v>0.24376644452479967</v>
      </c>
      <c r="J599" s="715">
        <f t="shared" si="1816"/>
        <v>0.1286088877120006</v>
      </c>
      <c r="K599" s="715">
        <f t="shared" si="1770"/>
        <v>0.2209075896407304</v>
      </c>
      <c r="L599" s="715">
        <f t="shared" si="1781"/>
        <v>0.12288480713245231</v>
      </c>
      <c r="M599" s="715">
        <f t="shared" si="1771"/>
        <v>0.1055396507035091</v>
      </c>
      <c r="N599" s="715">
        <f t="shared" si="1847"/>
        <v>4.9754001365288868E-2</v>
      </c>
      <c r="O599" s="715">
        <f t="shared" si="1847"/>
        <v>2.5958619233935852E-2</v>
      </c>
      <c r="P599" s="715">
        <f t="shared" si="1847"/>
        <v>7.5643026253677928E-2</v>
      </c>
      <c r="Q599" s="715">
        <f t="shared" si="1847"/>
        <v>2.8818710906588781E-2</v>
      </c>
      <c r="R599" s="715">
        <f t="shared" si="1847"/>
        <v>0.11080556264156949</v>
      </c>
      <c r="S599" s="715">
        <f t="shared" si="1847"/>
        <v>8.6328024651654692E-2</v>
      </c>
      <c r="T599" s="1075">
        <f t="shared" si="1847"/>
        <v>8.2922824162406664E-2</v>
      </c>
      <c r="U599" s="715">
        <f t="shared" ref="U599:W599" si="1848">IF(U539="","",U539/U$560)</f>
        <v>3.3502261336340836E-2</v>
      </c>
      <c r="V599" s="715">
        <f t="shared" si="1848"/>
        <v>2.7612792734873319E-2</v>
      </c>
      <c r="W599" s="715">
        <f t="shared" si="1848"/>
        <v>6.6431776934835721E-2</v>
      </c>
      <c r="X599" s="715" t="str">
        <f t="shared" ref="X599:Y599" si="1849">IF(X539="","",X539/X$560)</f>
        <v/>
      </c>
      <c r="Y599" s="715" t="str">
        <f t="shared" si="1849"/>
        <v/>
      </c>
      <c r="Z599" s="830">
        <f t="shared" si="1716"/>
        <v>8.8296995471182665E-2</v>
      </c>
      <c r="AA599" s="830">
        <f t="shared" si="1717"/>
        <v>0.13318489870602102</v>
      </c>
      <c r="AB599" s="830">
        <f t="shared" si="1718"/>
        <v>7.0721302489828927E-2</v>
      </c>
      <c r="AC599" s="40">
        <f t="shared" si="1719"/>
        <v>6.2854857770162531E-2</v>
      </c>
      <c r="AD599" s="40"/>
      <c r="AE599" s="40">
        <f t="shared" si="1720"/>
        <v>6.7112773963930367E-2</v>
      </c>
      <c r="AF599" s="40">
        <f t="shared" si="1721"/>
        <v>3.2590288358252444E-2</v>
      </c>
      <c r="AG599" s="40"/>
      <c r="AH599" s="40"/>
      <c r="AI599" s="745">
        <f t="shared" si="1847"/>
        <v>0</v>
      </c>
      <c r="AJ599" s="715">
        <f t="shared" si="1847"/>
        <v>0</v>
      </c>
      <c r="AK599" s="715">
        <f t="shared" si="1847"/>
        <v>0</v>
      </c>
      <c r="AL599" s="715">
        <f t="shared" si="1847"/>
        <v>0</v>
      </c>
      <c r="AM599" s="715">
        <f t="shared" si="1847"/>
        <v>0</v>
      </c>
      <c r="AN599" s="1075">
        <f t="shared" si="1847"/>
        <v>0</v>
      </c>
      <c r="AO599" s="830">
        <f t="shared" si="1834"/>
        <v>0</v>
      </c>
      <c r="AP599" s="830"/>
      <c r="AQ599" s="40">
        <f t="shared" si="1704"/>
        <v>0</v>
      </c>
      <c r="AR599" s="40"/>
      <c r="AS599" s="40"/>
      <c r="AT599" s="745">
        <f t="shared" si="1847"/>
        <v>1.1660293350293768E-2</v>
      </c>
      <c r="AU599" s="715">
        <f t="shared" si="1847"/>
        <v>7.199218572378591E-3</v>
      </c>
      <c r="AV599" s="715">
        <v>0</v>
      </c>
      <c r="AW599" s="715">
        <v>0</v>
      </c>
      <c r="AX599" s="715">
        <v>0</v>
      </c>
      <c r="AY599" s="715">
        <v>0</v>
      </c>
      <c r="AZ599" s="715">
        <v>0</v>
      </c>
      <c r="BA599" s="715">
        <v>0</v>
      </c>
      <c r="BB599" s="1075">
        <f t="shared" si="1847"/>
        <v>0</v>
      </c>
      <c r="BC599" s="830">
        <f t="shared" si="1723"/>
        <v>2.0955013247413732E-3</v>
      </c>
      <c r="BD599" s="830"/>
      <c r="BE599" s="40">
        <f t="shared" si="1724"/>
        <v>4.3050995466111207E-3</v>
      </c>
      <c r="BF599" s="40"/>
      <c r="BG599" s="40"/>
      <c r="BH599" s="745">
        <v>0</v>
      </c>
      <c r="BI599" s="715">
        <v>0</v>
      </c>
      <c r="BJ599" s="715">
        <f t="shared" si="1847"/>
        <v>1.1542454680100605E-2</v>
      </c>
      <c r="BK599" s="715">
        <f t="shared" si="1847"/>
        <v>1.3727043262731452E-2</v>
      </c>
      <c r="BL599" s="715">
        <f t="shared" si="1847"/>
        <v>1.1405305502916277E-2</v>
      </c>
      <c r="BM599" s="715">
        <f t="shared" si="1784"/>
        <v>9.3573616941175046E-3</v>
      </c>
      <c r="BN599" s="1187">
        <f t="shared" si="1784"/>
        <v>2.6628774765507606E-2</v>
      </c>
      <c r="BO599" s="888">
        <f t="shared" si="1725"/>
        <v>4.8155889335630191E-2</v>
      </c>
      <c r="BP599" s="888">
        <f t="shared" si="1747"/>
        <v>1.9322260713448412E-2</v>
      </c>
      <c r="BQ599" s="888">
        <f t="shared" si="1726"/>
        <v>0</v>
      </c>
      <c r="BR599" s="888">
        <f t="shared" si="1748"/>
        <v>0</v>
      </c>
      <c r="BS599" s="1184">
        <f t="shared" si="1748"/>
        <v>0</v>
      </c>
      <c r="BT599" s="830">
        <f t="shared" si="1727"/>
        <v>1.4288515030483494E-2</v>
      </c>
      <c r="BU599" s="830"/>
      <c r="BV599" s="40">
        <f t="shared" si="1728"/>
        <v>1.5692550201190949E-2</v>
      </c>
      <c r="BW599" s="40"/>
      <c r="BX599" s="40"/>
      <c r="BY599" s="745">
        <f t="shared" si="1847"/>
        <v>1.3080420374460356E-2</v>
      </c>
      <c r="BZ599" s="715">
        <f t="shared" si="1847"/>
        <v>1.5127957808316588E-2</v>
      </c>
      <c r="CA599" s="715">
        <f t="shared" si="1847"/>
        <v>1.3852192510822099E-2</v>
      </c>
      <c r="CB599" s="715">
        <f t="shared" si="1847"/>
        <v>1.4869581555776347E-2</v>
      </c>
      <c r="CC599" s="1075">
        <f t="shared" si="1847"/>
        <v>1.3138796349795274E-2</v>
      </c>
      <c r="CD599" s="715"/>
      <c r="CE599" s="715"/>
      <c r="CF599" s="830">
        <f t="shared" si="1749"/>
        <v>1.4013789719834132E-2</v>
      </c>
      <c r="CG599" s="830"/>
      <c r="CH599" s="40">
        <f t="shared" si="1750"/>
        <v>9.535008634387681E-4</v>
      </c>
      <c r="CI599" s="40"/>
      <c r="CJ599" s="40"/>
      <c r="CK599" s="745">
        <f t="shared" si="1847"/>
        <v>0</v>
      </c>
      <c r="CL599" s="715">
        <f t="shared" si="1842"/>
        <v>0</v>
      </c>
      <c r="CM599" s="715">
        <f t="shared" si="1847"/>
        <v>0</v>
      </c>
      <c r="CN599" s="715">
        <f t="shared" si="1847"/>
        <v>0</v>
      </c>
      <c r="CO599" s="1075">
        <f t="shared" si="1847"/>
        <v>0</v>
      </c>
      <c r="CP599" s="830">
        <f t="shared" si="1729"/>
        <v>0</v>
      </c>
      <c r="CQ599" s="830"/>
      <c r="CR599" s="40">
        <f t="shared" si="1730"/>
        <v>0</v>
      </c>
      <c r="CS599" s="40"/>
      <c r="CT599" s="40"/>
      <c r="CU599" s="745">
        <v>0</v>
      </c>
      <c r="CV599" s="715">
        <f t="shared" si="1847"/>
        <v>4.1154423202627077E-2</v>
      </c>
      <c r="CW599" s="715">
        <v>0</v>
      </c>
      <c r="CX599" s="1075">
        <v>0</v>
      </c>
      <c r="CY599" s="830">
        <f t="shared" si="1731"/>
        <v>1.0288605800656769E-2</v>
      </c>
      <c r="CZ599" s="40">
        <f t="shared" si="1732"/>
        <v>2.0577211601313539E-2</v>
      </c>
      <c r="DD599" s="989"/>
      <c r="DE599" s="888">
        <f t="shared" ref="DE599:EL599" si="1850">IF(DE539="","",DE539/DE$560)</f>
        <v>0</v>
      </c>
      <c r="DF599" s="888">
        <f t="shared" si="1850"/>
        <v>0</v>
      </c>
      <c r="DG599" s="888">
        <f t="shared" si="1850"/>
        <v>0</v>
      </c>
      <c r="DH599" s="888">
        <f t="shared" si="1850"/>
        <v>0</v>
      </c>
      <c r="DI599" s="888">
        <f t="shared" si="1850"/>
        <v>0</v>
      </c>
      <c r="DJ599" s="888">
        <f t="shared" si="1850"/>
        <v>0</v>
      </c>
      <c r="DK599" s="888">
        <f t="shared" si="1850"/>
        <v>0</v>
      </c>
      <c r="DL599" s="1082">
        <f t="shared" si="1850"/>
        <v>0</v>
      </c>
      <c r="DM599" s="830">
        <f t="shared" si="1734"/>
        <v>0</v>
      </c>
      <c r="DN599" s="830"/>
      <c r="DO599" s="40">
        <f t="shared" si="1735"/>
        <v>0</v>
      </c>
      <c r="DP599" s="40"/>
      <c r="DQ599" s="40"/>
      <c r="DR599" s="945">
        <f t="shared" si="1850"/>
        <v>7.4810128683456866E-3</v>
      </c>
      <c r="DS599" s="888">
        <f t="shared" si="1850"/>
        <v>1.8274645393615521E-2</v>
      </c>
      <c r="DT599" s="888">
        <f t="shared" si="1850"/>
        <v>6.4975714885226223E-3</v>
      </c>
      <c r="DU599" s="888">
        <f t="shared" si="1850"/>
        <v>0</v>
      </c>
      <c r="DV599" s="888">
        <f t="shared" si="1850"/>
        <v>0</v>
      </c>
      <c r="DW599" s="888">
        <f t="shared" si="1850"/>
        <v>0</v>
      </c>
      <c r="DX599" s="1082">
        <f t="shared" si="1850"/>
        <v>0</v>
      </c>
      <c r="DY599" s="830">
        <f t="shared" si="1736"/>
        <v>4.6076042500691186E-3</v>
      </c>
      <c r="DZ599" s="830"/>
      <c r="EA599" s="40">
        <f t="shared" si="1737"/>
        <v>6.8743064446582991E-3</v>
      </c>
      <c r="EB599" s="40"/>
      <c r="EC599" s="40"/>
      <c r="ED599" s="745">
        <f t="shared" si="1709"/>
        <v>1.1059445159352659E-2</v>
      </c>
      <c r="EE599" s="888">
        <f t="shared" si="1850"/>
        <v>2.6385216669361174E-2</v>
      </c>
      <c r="EF599" s="888">
        <f t="shared" si="1850"/>
        <v>2.4854539095310126E-2</v>
      </c>
      <c r="EG599" s="888">
        <f t="shared" si="1850"/>
        <v>2.2010374203281113E-2</v>
      </c>
      <c r="EH599" s="888">
        <f t="shared" si="1850"/>
        <v>2.0585680813166141E-2</v>
      </c>
      <c r="EI599" s="888">
        <f t="shared" si="1850"/>
        <v>4.9539007402957531E-2</v>
      </c>
      <c r="EJ599" s="888">
        <f t="shared" si="1850"/>
        <v>7.1716014082889523E-2</v>
      </c>
      <c r="EK599" s="888">
        <f t="shared" si="1850"/>
        <v>2.1684952878497369E-2</v>
      </c>
      <c r="EL599" s="1082">
        <f t="shared" si="1850"/>
        <v>1.8532969115657893E-2</v>
      </c>
      <c r="EM599" s="830">
        <f t="shared" si="1738"/>
        <v>2.9596466602274836E-2</v>
      </c>
      <c r="EN599" s="40">
        <f t="shared" si="1739"/>
        <v>1.8947019767657804E-2</v>
      </c>
      <c r="ES599" s="745">
        <f t="shared" ref="ES599:EU599" si="1851">IF(ES539="","",ES539/ES$560)</f>
        <v>0</v>
      </c>
      <c r="ET599" s="715">
        <f t="shared" si="1851"/>
        <v>0</v>
      </c>
      <c r="EU599" s="715">
        <f t="shared" si="1851"/>
        <v>0</v>
      </c>
      <c r="EV599" s="715"/>
      <c r="EX599" s="66" t="s">
        <v>722</v>
      </c>
      <c r="EY599" s="682">
        <f t="shared" ref="EY599:HH599" si="1852">IF(EY539="","",EY539/EY$560)</f>
        <v>8.9703066308127657E-3</v>
      </c>
      <c r="EZ599" s="682">
        <f t="shared" si="1852"/>
        <v>7.5980600411107756E-3</v>
      </c>
      <c r="FA599" s="682">
        <f t="shared" si="1852"/>
        <v>1.1111179435548136E-2</v>
      </c>
      <c r="FB599" s="682">
        <f t="shared" si="1852"/>
        <v>5.5858323460007669E-3</v>
      </c>
      <c r="FC599" s="682">
        <f t="shared" si="1852"/>
        <v>8.9561820148675256E-3</v>
      </c>
      <c r="FD599" s="682">
        <f t="shared" si="1852"/>
        <v>8.7208336974977201E-3</v>
      </c>
      <c r="FE599" s="682">
        <f t="shared" si="1852"/>
        <v>5.5555484697101835E-3</v>
      </c>
      <c r="FF599" s="682">
        <f t="shared" si="1852"/>
        <v>1.0369411665857373E-2</v>
      </c>
      <c r="FG599" s="682">
        <f t="shared" si="1852"/>
        <v>1.0048666559775482E-2</v>
      </c>
      <c r="FH599" s="682">
        <f t="shared" si="1852"/>
        <v>6.114499507374316E-3</v>
      </c>
      <c r="FI599" s="682">
        <f t="shared" si="1852"/>
        <v>9.0478998022663435E-3</v>
      </c>
      <c r="FJ599" s="682">
        <f t="shared" si="1852"/>
        <v>8.4389748737734773E-3</v>
      </c>
      <c r="FK599" s="682">
        <f t="shared" si="1852"/>
        <v>8.9542161766854242E-3</v>
      </c>
      <c r="FL599" s="682">
        <f t="shared" si="1852"/>
        <v>9.8367755984047258E-3</v>
      </c>
      <c r="FM599" s="682">
        <f t="shared" si="1852"/>
        <v>8.4008670084521411E-3</v>
      </c>
      <c r="FN599" s="682">
        <f t="shared" si="1852"/>
        <v>9.0619931354063606E-3</v>
      </c>
      <c r="FO599" s="715">
        <f t="shared" si="1852"/>
        <v>9.3066452872544517E-3</v>
      </c>
      <c r="FP599" s="715">
        <f t="shared" ref="FP599:GL599" si="1853">IF(FP539="","",FP539/FP$560)</f>
        <v>0</v>
      </c>
      <c r="FQ599" s="1393">
        <f t="shared" si="1853"/>
        <v>1.3126166496535042E-2</v>
      </c>
      <c r="FR599" s="715">
        <f t="shared" si="1853"/>
        <v>2.2821733426679175E-2</v>
      </c>
      <c r="FS599" s="715">
        <f t="shared" si="1853"/>
        <v>1.3048104102861571E-2</v>
      </c>
      <c r="FT599" s="715">
        <f t="shared" si="1853"/>
        <v>1.4985851302567696E-2</v>
      </c>
      <c r="FU599" s="715">
        <f t="shared" si="1853"/>
        <v>1.6723953847039019E-2</v>
      </c>
      <c r="FV599" s="715"/>
      <c r="FW599" s="715">
        <f t="shared" si="1853"/>
        <v>2.1467920046282979E-2</v>
      </c>
      <c r="FX599" s="715">
        <f t="shared" si="1853"/>
        <v>1.3115209959142187E-2</v>
      </c>
      <c r="FY599" s="715">
        <f t="shared" si="1853"/>
        <v>2.9348719889715609E-2</v>
      </c>
      <c r="FZ599" s="715">
        <f t="shared" si="1853"/>
        <v>7.6546384580944322E-3</v>
      </c>
      <c r="GA599" s="715">
        <f t="shared" si="1853"/>
        <v>3.6335194284184821E-3</v>
      </c>
      <c r="GB599" s="715">
        <f t="shared" si="1853"/>
        <v>1.5737687527111018E-2</v>
      </c>
      <c r="GC599" s="715">
        <f t="shared" si="1853"/>
        <v>5.8153367526493534E-3</v>
      </c>
      <c r="GD599" s="715">
        <f t="shared" si="1853"/>
        <v>7.8970231939321251E-3</v>
      </c>
      <c r="GE599" s="715">
        <f t="shared" si="1853"/>
        <v>6.2142120740169378E-3</v>
      </c>
      <c r="GF599" s="715">
        <f t="shared" si="1853"/>
        <v>4.068537800528774E-3</v>
      </c>
      <c r="GG599" s="715">
        <f t="shared" si="1853"/>
        <v>6.5290614957540464E-3</v>
      </c>
      <c r="GH599" s="715">
        <f t="shared" si="1853"/>
        <v>3.5458221686891452E-3</v>
      </c>
      <c r="GI599" s="715">
        <f t="shared" si="1853"/>
        <v>1.0788513609779941E-2</v>
      </c>
      <c r="GJ599" s="715">
        <f t="shared" si="1853"/>
        <v>2.2651099617578156E-2</v>
      </c>
      <c r="GK599" s="715">
        <f t="shared" si="1853"/>
        <v>2.413850032610728E-2</v>
      </c>
      <c r="GL599" s="715">
        <f t="shared" si="1853"/>
        <v>2.3872581026194474E-2</v>
      </c>
      <c r="GM599" s="745">
        <f t="shared" si="1852"/>
        <v>8.9700555413973013E-3</v>
      </c>
      <c r="GN599" s="682">
        <f t="shared" si="1852"/>
        <v>1.2812954446338991E-2</v>
      </c>
      <c r="GO599" s="682">
        <f t="shared" si="1852"/>
        <v>1.0432058688242285E-2</v>
      </c>
      <c r="GP599" s="682">
        <f t="shared" si="1852"/>
        <v>1.2519678713148999E-2</v>
      </c>
      <c r="GQ599" s="682">
        <f t="shared" si="1852"/>
        <v>1.1910666437423474E-2</v>
      </c>
      <c r="GR599" s="682">
        <f t="shared" si="1852"/>
        <v>1.3122659870802744E-2</v>
      </c>
      <c r="GS599" s="682">
        <f t="shared" si="1852"/>
        <v>1.1979255913194401E-2</v>
      </c>
      <c r="GT599" s="682">
        <f t="shared" si="1852"/>
        <v>8.2915087006598387E-3</v>
      </c>
      <c r="GU599" s="682">
        <f t="shared" si="1852"/>
        <v>1.3253487257690454E-2</v>
      </c>
      <c r="GV599" s="682">
        <f t="shared" si="1852"/>
        <v>1.3046949679495405E-2</v>
      </c>
      <c r="GW599" s="682">
        <f t="shared" si="1852"/>
        <v>1.2771667597145705E-2</v>
      </c>
      <c r="GX599" s="682">
        <f t="shared" si="1852"/>
        <v>1.5764633012597406E-2</v>
      </c>
      <c r="GY599" s="682">
        <f t="shared" si="1852"/>
        <v>1.3798746705490843E-2</v>
      </c>
      <c r="GZ599" s="682" t="e">
        <f t="shared" si="1852"/>
        <v>#DIV/0!</v>
      </c>
      <c r="HA599" s="682">
        <f t="shared" si="1852"/>
        <v>1.0962836952364734E-2</v>
      </c>
      <c r="HB599" s="682">
        <f t="shared" si="1852"/>
        <v>1.1846672893795648E-2</v>
      </c>
      <c r="HC599" s="682">
        <f t="shared" si="1852"/>
        <v>1.4299061573945483E-2</v>
      </c>
      <c r="HD599" s="682">
        <f t="shared" si="1852"/>
        <v>1.1900999090068542E-2</v>
      </c>
      <c r="HE599" s="682">
        <f t="shared" si="1852"/>
        <v>1.4547341068933484E-2</v>
      </c>
      <c r="HF599" s="682">
        <f t="shared" si="1852"/>
        <v>2.8940348362899392E-2</v>
      </c>
      <c r="HG599" s="682" t="e">
        <f t="shared" si="1852"/>
        <v>#DIV/0!</v>
      </c>
      <c r="HH599" s="682" t="e">
        <f t="shared" si="1852"/>
        <v>#DIV/0!</v>
      </c>
      <c r="HI599" s="715">
        <f t="shared" si="1712"/>
        <v>6.4151688272759627E-3</v>
      </c>
    </row>
    <row r="600" spans="1:217" x14ac:dyDescent="0.25">
      <c r="A600" s="66" t="s">
        <v>825</v>
      </c>
      <c r="C600" s="745">
        <f t="shared" si="1798"/>
        <v>0.18041491004737745</v>
      </c>
      <c r="D600" s="715">
        <f t="shared" ref="D600:CV600" si="1854">IF(D540="","",D540/D$560)</f>
        <v>3.3470013859225559E-2</v>
      </c>
      <c r="E600" s="715">
        <f t="shared" si="1854"/>
        <v>5.470384964409624E-2</v>
      </c>
      <c r="F600" s="715">
        <f t="shared" si="1779"/>
        <v>5.8152492813248961E-2</v>
      </c>
      <c r="G600" s="715">
        <f t="shared" si="1791"/>
        <v>4.5339380224173526E-2</v>
      </c>
      <c r="H600" s="715">
        <f t="shared" si="1815"/>
        <v>1.6001408854268845E-2</v>
      </c>
      <c r="I600" s="715">
        <f t="shared" si="1824"/>
        <v>1.3375771565700903E-2</v>
      </c>
      <c r="J600" s="715">
        <f t="shared" si="1816"/>
        <v>4.6398692954629242E-2</v>
      </c>
      <c r="K600" s="715">
        <f t="shared" si="1770"/>
        <v>2.3103073274836173E-2</v>
      </c>
      <c r="L600" s="715">
        <f t="shared" si="1781"/>
        <v>2.6131334512450463E-2</v>
      </c>
      <c r="M600" s="715">
        <f t="shared" si="1771"/>
        <v>4.7939866758670631E-2</v>
      </c>
      <c r="N600" s="715">
        <f t="shared" si="1854"/>
        <v>6.4089816841588071E-2</v>
      </c>
      <c r="O600" s="715">
        <f t="shared" si="1854"/>
        <v>8.9978340820933159E-2</v>
      </c>
      <c r="P600" s="715">
        <f t="shared" si="1854"/>
        <v>5.0605843844440043E-2</v>
      </c>
      <c r="Q600" s="715">
        <f t="shared" si="1854"/>
        <v>2.6650149253054312E-2</v>
      </c>
      <c r="R600" s="715">
        <f t="shared" si="1854"/>
        <v>4.3391488004315977E-2</v>
      </c>
      <c r="S600" s="715">
        <f t="shared" si="1854"/>
        <v>3.2624828164900053E-2</v>
      </c>
      <c r="T600" s="1075">
        <f t="shared" si="1854"/>
        <v>4.4106478073330395E-2</v>
      </c>
      <c r="U600" s="715">
        <f t="shared" ref="U600:W600" si="1855">IF(U540="","",U540/U$560)</f>
        <v>6.3612793622215405E-2</v>
      </c>
      <c r="V600" s="715">
        <f t="shared" si="1855"/>
        <v>4.6469211342220457E-2</v>
      </c>
      <c r="W600" s="715">
        <f t="shared" si="1855"/>
        <v>9.3862054206336532E-2</v>
      </c>
      <c r="X600" s="715">
        <f t="shared" ref="X600:Y600" si="1856">IF(X540="","",X540/X$560)</f>
        <v>0.14697971996486664</v>
      </c>
      <c r="Y600" s="715">
        <f t="shared" si="1856"/>
        <v>7.8008433100844474E-2</v>
      </c>
      <c r="Z600" s="830">
        <f t="shared" si="1716"/>
        <v>4.9804318861735558E-2</v>
      </c>
      <c r="AA600" s="830">
        <f t="shared" si="1717"/>
        <v>3.2643164885615451E-2</v>
      </c>
      <c r="AB600" s="830">
        <f t="shared" si="1718"/>
        <v>4.992335147015408E-2</v>
      </c>
      <c r="AC600" s="40">
        <f t="shared" si="1719"/>
        <v>3.7511720747764946E-2</v>
      </c>
      <c r="AD600" s="40"/>
      <c r="AE600" s="40">
        <f t="shared" si="1720"/>
        <v>1.3027659201738265E-2</v>
      </c>
      <c r="AF600" s="40">
        <f t="shared" si="1721"/>
        <v>1.9737104386279195E-2</v>
      </c>
      <c r="AG600" s="40"/>
      <c r="AH600" s="40"/>
      <c r="AI600" s="745">
        <v>0</v>
      </c>
      <c r="AJ600" s="715">
        <f t="shared" si="1854"/>
        <v>1.8076457673115911E-3</v>
      </c>
      <c r="AK600" s="715">
        <f t="shared" si="1854"/>
        <v>1.336519467677847E-3</v>
      </c>
      <c r="AL600" s="715">
        <v>0</v>
      </c>
      <c r="AM600" s="715">
        <f t="shared" si="1854"/>
        <v>2.582567884274428E-3</v>
      </c>
      <c r="AN600" s="1075">
        <v>0</v>
      </c>
      <c r="AO600" s="830">
        <f t="shared" si="1834"/>
        <v>9.544555198773109E-4</v>
      </c>
      <c r="AP600" s="830"/>
      <c r="AQ600" s="40">
        <f t="shared" si="1704"/>
        <v>1.1187146506506005E-3</v>
      </c>
      <c r="AR600" s="40"/>
      <c r="AS600" s="40"/>
      <c r="AT600" s="745">
        <f t="shared" si="1854"/>
        <v>0.19675400095029419</v>
      </c>
      <c r="AU600" s="715">
        <f t="shared" si="1854"/>
        <v>0.18967818326731842</v>
      </c>
      <c r="AV600" s="715">
        <f t="shared" si="1854"/>
        <v>9.673381068587536E-2</v>
      </c>
      <c r="AW600" s="715">
        <f t="shared" si="1854"/>
        <v>0.13047772643137895</v>
      </c>
      <c r="AX600" s="715">
        <f t="shared" si="1854"/>
        <v>0.10140193273195776</v>
      </c>
      <c r="AY600" s="715">
        <f t="shared" si="1854"/>
        <v>9.9864941700208515E-2</v>
      </c>
      <c r="AZ600" s="715">
        <f t="shared" si="1854"/>
        <v>0.1320833550639994</v>
      </c>
      <c r="BA600" s="715">
        <f t="shared" si="1854"/>
        <v>0.13133554569540898</v>
      </c>
      <c r="BB600" s="1075">
        <f t="shared" si="1854"/>
        <v>0.11049686110228646</v>
      </c>
      <c r="BC600" s="830">
        <f t="shared" si="1723"/>
        <v>0.13209181751430313</v>
      </c>
      <c r="BD600" s="830"/>
      <c r="BE600" s="40">
        <f t="shared" si="1724"/>
        <v>3.7412458048853285E-2</v>
      </c>
      <c r="BF600" s="40"/>
      <c r="BG600" s="40"/>
      <c r="BH600" s="745">
        <f t="shared" si="1854"/>
        <v>3.7511657422004949E-2</v>
      </c>
      <c r="BI600" s="715">
        <f t="shared" si="1854"/>
        <v>3.0063886443332744E-2</v>
      </c>
      <c r="BJ600" s="715">
        <f t="shared" si="1854"/>
        <v>4.0804306973372229E-2</v>
      </c>
      <c r="BK600" s="715">
        <f t="shared" si="1854"/>
        <v>9.1755735891305062E-2</v>
      </c>
      <c r="BL600" s="715">
        <f t="shared" si="1854"/>
        <v>6.2069273866897964E-2</v>
      </c>
      <c r="BM600" s="715">
        <f t="shared" si="1784"/>
        <v>0.10513763331362988</v>
      </c>
      <c r="BN600" s="1187">
        <f t="shared" si="1784"/>
        <v>9.640163527388726E-2</v>
      </c>
      <c r="BO600" s="888">
        <f t="shared" si="1725"/>
        <v>3.2359182751989381E-2</v>
      </c>
      <c r="BP600" s="888">
        <f t="shared" si="1747"/>
        <v>2.1769220602772508E-2</v>
      </c>
      <c r="BQ600" s="888">
        <f t="shared" si="1726"/>
        <v>6.2339693951973058E-2</v>
      </c>
      <c r="BR600" s="888">
        <f t="shared" si="1748"/>
        <v>6.7908684611195924E-2</v>
      </c>
      <c r="BS600" s="1184">
        <f t="shared" si="1748"/>
        <v>9.8738843313479083E-2</v>
      </c>
      <c r="BT600" s="830">
        <f t="shared" si="1727"/>
        <v>7.0942211508570011E-2</v>
      </c>
      <c r="BU600" s="830"/>
      <c r="BV600" s="40">
        <f t="shared" si="1728"/>
        <v>2.9774008015823934E-2</v>
      </c>
      <c r="BW600" s="40"/>
      <c r="BX600" s="40"/>
      <c r="BY600" s="745">
        <f t="shared" si="1854"/>
        <v>0.12392410767437337</v>
      </c>
      <c r="BZ600" s="715">
        <f t="shared" si="1854"/>
        <v>0.14259417544320199</v>
      </c>
      <c r="CA600" s="715">
        <f t="shared" si="1854"/>
        <v>0.20803202271426091</v>
      </c>
      <c r="CB600" s="715">
        <f t="shared" si="1854"/>
        <v>0.14761352894562407</v>
      </c>
      <c r="CC600" s="1075">
        <f t="shared" si="1854"/>
        <v>5.8450851067573327E-2</v>
      </c>
      <c r="CD600" s="715"/>
      <c r="CE600" s="715"/>
      <c r="CF600" s="830">
        <f t="shared" si="1749"/>
        <v>0.13612293716900672</v>
      </c>
      <c r="CG600" s="830"/>
      <c r="CH600" s="40">
        <f t="shared" si="1750"/>
        <v>5.3680982685958285E-2</v>
      </c>
      <c r="CI600" s="40"/>
      <c r="CJ600" s="40"/>
      <c r="CK600" s="745">
        <f t="shared" si="1854"/>
        <v>0.50718838896820317</v>
      </c>
      <c r="CL600" s="715">
        <f t="shared" si="1842"/>
        <v>2.6966582374429098E-2</v>
      </c>
      <c r="CM600" s="715">
        <f t="shared" si="1854"/>
        <v>0.60865924271584648</v>
      </c>
      <c r="CN600" s="715">
        <f t="shared" si="1854"/>
        <v>0.22033237574864084</v>
      </c>
      <c r="CO600" s="1075">
        <f t="shared" si="1854"/>
        <v>0.2586678925727679</v>
      </c>
      <c r="CP600" s="830">
        <f t="shared" si="1729"/>
        <v>0.32436289647597749</v>
      </c>
      <c r="CQ600" s="830"/>
      <c r="CR600" s="40">
        <f t="shared" si="1730"/>
        <v>0.23336255248657331</v>
      </c>
      <c r="CS600" s="40"/>
      <c r="CT600" s="40"/>
      <c r="CU600" s="745">
        <v>0</v>
      </c>
      <c r="CV600" s="715">
        <f t="shared" si="1854"/>
        <v>8.0309058082002306E-4</v>
      </c>
      <c r="CW600" s="715">
        <v>0</v>
      </c>
      <c r="CX600" s="1075">
        <v>0</v>
      </c>
      <c r="CY600" s="830">
        <f t="shared" si="1731"/>
        <v>2.0077264520500576E-4</v>
      </c>
      <c r="CZ600" s="40">
        <f t="shared" si="1732"/>
        <v>4.0154529041001158E-4</v>
      </c>
      <c r="DD600" s="989"/>
      <c r="DE600" s="888">
        <f t="shared" ref="DE600:EL600" si="1857">IF(DE540="","",DE540/DE$560)</f>
        <v>0</v>
      </c>
      <c r="DF600" s="888">
        <f t="shared" si="1857"/>
        <v>0</v>
      </c>
      <c r="DG600" s="888">
        <f t="shared" si="1857"/>
        <v>3.5755758118242081E-2</v>
      </c>
      <c r="DH600" s="888">
        <f t="shared" si="1857"/>
        <v>4.1721922336704249E-3</v>
      </c>
      <c r="DI600" s="888">
        <f t="shared" si="1857"/>
        <v>1.0408264373069444E-2</v>
      </c>
      <c r="DJ600" s="888">
        <f t="shared" si="1857"/>
        <v>2.0032787001980495E-3</v>
      </c>
      <c r="DK600" s="888">
        <f t="shared" si="1857"/>
        <v>3.9220305268088691E-3</v>
      </c>
      <c r="DL600" s="1082">
        <f t="shared" si="1857"/>
        <v>1.2964505037975305E-2</v>
      </c>
      <c r="DM600" s="830">
        <f t="shared" si="1734"/>
        <v>8.6532536237455202E-3</v>
      </c>
      <c r="DN600" s="830"/>
      <c r="DO600" s="40">
        <f t="shared" si="1735"/>
        <v>1.1908321505648875E-2</v>
      </c>
      <c r="DP600" s="40"/>
      <c r="DQ600" s="40"/>
      <c r="DR600" s="945">
        <f t="shared" si="1857"/>
        <v>3.6286472086934481E-2</v>
      </c>
      <c r="DS600" s="888">
        <f t="shared" si="1857"/>
        <v>9.1477580096564662E-2</v>
      </c>
      <c r="DT600" s="888">
        <f t="shared" si="1857"/>
        <v>4.414230654030922E-2</v>
      </c>
      <c r="DU600" s="888">
        <f t="shared" si="1857"/>
        <v>5.141661989327255E-2</v>
      </c>
      <c r="DV600" s="888">
        <f t="shared" si="1857"/>
        <v>4.7632838206194031E-2</v>
      </c>
      <c r="DW600" s="888">
        <f t="shared" si="1857"/>
        <v>2.7869431561168025E-2</v>
      </c>
      <c r="DX600" s="1082">
        <f t="shared" si="1857"/>
        <v>2.8558350807020148E-2</v>
      </c>
      <c r="DY600" s="830">
        <f t="shared" si="1736"/>
        <v>4.6769085598780444E-2</v>
      </c>
      <c r="DZ600" s="830"/>
      <c r="EA600" s="40">
        <f t="shared" si="1737"/>
        <v>2.1705636988663117E-2</v>
      </c>
      <c r="EB600" s="40"/>
      <c r="EC600" s="40"/>
      <c r="ED600" s="745">
        <f t="shared" si="1709"/>
        <v>0.12215870930813245</v>
      </c>
      <c r="EE600" s="888">
        <f t="shared" si="1857"/>
        <v>0.11194223444434646</v>
      </c>
      <c r="EF600" s="888">
        <f t="shared" si="1857"/>
        <v>0.21383927564431754</v>
      </c>
      <c r="EG600" s="888">
        <f t="shared" si="1857"/>
        <v>0.11328890568452965</v>
      </c>
      <c r="EH600" s="888">
        <f t="shared" si="1857"/>
        <v>0.13222385970244571</v>
      </c>
      <c r="EI600" s="888">
        <f t="shared" si="1857"/>
        <v>0.11751027747285996</v>
      </c>
      <c r="EJ600" s="888">
        <f t="shared" si="1857"/>
        <v>9.7343139657370154E-2</v>
      </c>
      <c r="EK600" s="888">
        <f t="shared" si="1857"/>
        <v>0.12498745716583007</v>
      </c>
      <c r="EL600" s="1082">
        <f t="shared" si="1857"/>
        <v>0.12931364637276699</v>
      </c>
      <c r="EM600" s="830">
        <f t="shared" si="1738"/>
        <v>0.12917861171695544</v>
      </c>
      <c r="EN600" s="40">
        <f t="shared" si="1739"/>
        <v>3.3434240228288344E-2</v>
      </c>
      <c r="ES600" s="745">
        <f t="shared" ref="ES600:EU600" si="1858">IF(ES540="","",ES540/ES$560)</f>
        <v>4.7588956588718182E-3</v>
      </c>
      <c r="ET600" s="715">
        <f t="shared" si="1858"/>
        <v>0</v>
      </c>
      <c r="EU600" s="715">
        <f t="shared" si="1858"/>
        <v>3.7748623554697837E-3</v>
      </c>
      <c r="EV600" s="715"/>
      <c r="EX600" s="66" t="s">
        <v>825</v>
      </c>
      <c r="EY600" s="682">
        <f t="shared" ref="EY600:HH600" si="1859">IF(EY540="","",EY540/EY$560)</f>
        <v>2.4828069314638346E-3</v>
      </c>
      <c r="EZ600" s="682">
        <f t="shared" si="1859"/>
        <v>1.1751628440380133E-3</v>
      </c>
      <c r="FA600" s="682">
        <f t="shared" si="1859"/>
        <v>1.4020249380737061E-3</v>
      </c>
      <c r="FB600" s="682">
        <f t="shared" si="1859"/>
        <v>2.4181965081851021E-3</v>
      </c>
      <c r="FC600" s="682">
        <f t="shared" si="1859"/>
        <v>1.8658913305275838E-3</v>
      </c>
      <c r="FD600" s="682">
        <f t="shared" si="1859"/>
        <v>0</v>
      </c>
      <c r="FE600" s="682">
        <f t="shared" si="1859"/>
        <v>1.3607190452724978E-3</v>
      </c>
      <c r="FF600" s="682">
        <f t="shared" si="1859"/>
        <v>1.7879949683495496E-3</v>
      </c>
      <c r="FG600" s="682">
        <f t="shared" si="1859"/>
        <v>1.0559721963750437E-3</v>
      </c>
      <c r="FH600" s="682">
        <f t="shared" si="1859"/>
        <v>1.3456787737347346E-3</v>
      </c>
      <c r="FI600" s="682">
        <f t="shared" si="1859"/>
        <v>1.493048796135543E-3</v>
      </c>
      <c r="FJ600" s="682">
        <f t="shared" si="1859"/>
        <v>1.4075709242173644E-3</v>
      </c>
      <c r="FK600" s="682">
        <f t="shared" si="1859"/>
        <v>1.3187590325871214E-3</v>
      </c>
      <c r="FL600" s="682">
        <f t="shared" si="1859"/>
        <v>1.2229716232746157E-3</v>
      </c>
      <c r="FM600" s="682">
        <f t="shared" si="1859"/>
        <v>2.7366567686320682E-3</v>
      </c>
      <c r="FN600" s="682">
        <f t="shared" si="1859"/>
        <v>1.3023090968134795E-3</v>
      </c>
      <c r="FO600" s="715">
        <f t="shared" si="1859"/>
        <v>1.4139766577003991E-3</v>
      </c>
      <c r="FP600" s="715">
        <f t="shared" ref="FP600:GL600" si="1860">IF(FP540="","",FP540/FP$560)</f>
        <v>1.7627298480320023E-2</v>
      </c>
      <c r="FQ600" s="1393">
        <f t="shared" si="1860"/>
        <v>1.6669255550259481E-2</v>
      </c>
      <c r="FR600" s="715">
        <f t="shared" si="1860"/>
        <v>4.8105917216298135E-3</v>
      </c>
      <c r="FS600" s="715">
        <f t="shared" si="1860"/>
        <v>6.4973855757107582E-3</v>
      </c>
      <c r="FT600" s="715">
        <f t="shared" si="1860"/>
        <v>1.6621386605877519E-3</v>
      </c>
      <c r="FU600" s="715">
        <f t="shared" si="1860"/>
        <v>1.6813051214411912E-3</v>
      </c>
      <c r="FV600" s="715"/>
      <c r="FW600" s="715">
        <f t="shared" si="1860"/>
        <v>0</v>
      </c>
      <c r="FX600" s="715">
        <f t="shared" si="1860"/>
        <v>5.939708483102315E-4</v>
      </c>
      <c r="FY600" s="715">
        <f t="shared" si="1860"/>
        <v>2.4706037938341152E-3</v>
      </c>
      <c r="FZ600" s="715">
        <f t="shared" si="1860"/>
        <v>0</v>
      </c>
      <c r="GA600" s="715">
        <f t="shared" si="1860"/>
        <v>0</v>
      </c>
      <c r="GB600" s="715">
        <f t="shared" si="1860"/>
        <v>1.3295799283219436E-3</v>
      </c>
      <c r="GC600" s="715">
        <f t="shared" si="1860"/>
        <v>9.7830326474850136E-4</v>
      </c>
      <c r="GD600" s="715">
        <f t="shared" si="1860"/>
        <v>5.7436567490840387E-4</v>
      </c>
      <c r="GE600" s="715">
        <f t="shared" si="1860"/>
        <v>1.3974446628602755E-4</v>
      </c>
      <c r="GF600" s="715">
        <f t="shared" si="1860"/>
        <v>0</v>
      </c>
      <c r="GG600" s="715">
        <f t="shared" si="1860"/>
        <v>1.4660786527214881E-2</v>
      </c>
      <c r="GH600" s="715">
        <f t="shared" si="1860"/>
        <v>0</v>
      </c>
      <c r="GI600" s="715">
        <f t="shared" si="1860"/>
        <v>1.6192851226598649E-3</v>
      </c>
      <c r="GJ600" s="715">
        <f t="shared" si="1860"/>
        <v>4.4716795373019782E-3</v>
      </c>
      <c r="GK600" s="715">
        <f t="shared" si="1860"/>
        <v>2.4311753084309256E-3</v>
      </c>
      <c r="GL600" s="715">
        <f t="shared" si="1860"/>
        <v>2.3881032175243843E-3</v>
      </c>
      <c r="GM600" s="745">
        <f t="shared" si="1859"/>
        <v>0</v>
      </c>
      <c r="GN600" s="682">
        <f t="shared" si="1859"/>
        <v>7.9087671695859843E-4</v>
      </c>
      <c r="GO600" s="682">
        <f t="shared" si="1859"/>
        <v>0</v>
      </c>
      <c r="GP600" s="682">
        <f t="shared" si="1859"/>
        <v>0</v>
      </c>
      <c r="GQ600" s="682">
        <f t="shared" si="1859"/>
        <v>1.1867505822679963E-3</v>
      </c>
      <c r="GR600" s="682">
        <f t="shared" si="1859"/>
        <v>0</v>
      </c>
      <c r="GS600" s="682">
        <f t="shared" si="1859"/>
        <v>5.2062155964595466E-4</v>
      </c>
      <c r="GT600" s="682">
        <f t="shared" si="1859"/>
        <v>0</v>
      </c>
      <c r="GU600" s="682">
        <f t="shared" si="1859"/>
        <v>0</v>
      </c>
      <c r="GV600" s="682">
        <f t="shared" si="1859"/>
        <v>6.0912813450382779E-4</v>
      </c>
      <c r="GW600" s="682">
        <f t="shared" si="1859"/>
        <v>0</v>
      </c>
      <c r="GX600" s="682">
        <f t="shared" si="1859"/>
        <v>1.2910856344596497E-3</v>
      </c>
      <c r="GY600" s="682">
        <f t="shared" si="1859"/>
        <v>7.9090224796153239E-4</v>
      </c>
      <c r="GZ600" s="682" t="e">
        <f t="shared" si="1859"/>
        <v>#DIV/0!</v>
      </c>
      <c r="HA600" s="682">
        <f t="shared" si="1859"/>
        <v>0</v>
      </c>
      <c r="HB600" s="682">
        <f t="shared" si="1859"/>
        <v>0</v>
      </c>
      <c r="HC600" s="682">
        <f t="shared" si="1859"/>
        <v>0</v>
      </c>
      <c r="HD600" s="682">
        <f t="shared" si="1859"/>
        <v>0</v>
      </c>
      <c r="HE600" s="682">
        <f t="shared" si="1859"/>
        <v>0</v>
      </c>
      <c r="HF600" s="682">
        <f t="shared" si="1859"/>
        <v>0</v>
      </c>
      <c r="HG600" s="682" t="e">
        <f t="shared" si="1859"/>
        <v>#DIV/0!</v>
      </c>
      <c r="HH600" s="682" t="e">
        <f t="shared" si="1859"/>
        <v>#DIV/0!</v>
      </c>
      <c r="HI600" s="715">
        <f t="shared" si="1712"/>
        <v>0</v>
      </c>
    </row>
    <row r="601" spans="1:217" x14ac:dyDescent="0.25">
      <c r="A601" s="66" t="s">
        <v>703</v>
      </c>
      <c r="C601" s="745">
        <f t="shared" si="1798"/>
        <v>2.5957466100701366E-2</v>
      </c>
      <c r="D601" s="715">
        <f t="shared" ref="D601:CV601" si="1861">IF(D541="","",D541/D$560)</f>
        <v>1.8482686984645124E-2</v>
      </c>
      <c r="E601" s="715">
        <f t="shared" si="1861"/>
        <v>3.8606648631577964E-2</v>
      </c>
      <c r="F601" s="715">
        <f t="shared" si="1779"/>
        <v>1.6084175714011679E-2</v>
      </c>
      <c r="G601" s="715">
        <f t="shared" si="1791"/>
        <v>1.2102561502428699E-2</v>
      </c>
      <c r="H601" s="715">
        <f t="shared" si="1815"/>
        <v>1.2690094978189983E-2</v>
      </c>
      <c r="I601" s="715">
        <f t="shared" si="1824"/>
        <v>4.0024534569561964E-3</v>
      </c>
      <c r="J601" s="715">
        <f t="shared" si="1816"/>
        <v>2.923920089709489E-3</v>
      </c>
      <c r="K601" s="715">
        <f t="shared" si="1770"/>
        <v>1.1359964290159489E-2</v>
      </c>
      <c r="L601" s="715">
        <f t="shared" si="1781"/>
        <v>8.4177166541863063E-3</v>
      </c>
      <c r="M601" s="715">
        <f t="shared" si="1771"/>
        <v>7.2823335195143337E-3</v>
      </c>
      <c r="N601" s="715">
        <f t="shared" si="1861"/>
        <v>1.9715017672186152E-2</v>
      </c>
      <c r="O601" s="715">
        <f t="shared" si="1861"/>
        <v>1.4044646050955633E-2</v>
      </c>
      <c r="P601" s="715">
        <f t="shared" si="1861"/>
        <v>1.8126470618900038E-2</v>
      </c>
      <c r="Q601" s="715">
        <f t="shared" si="1861"/>
        <v>2.8920521951355822E-2</v>
      </c>
      <c r="R601" s="715">
        <f t="shared" si="1861"/>
        <v>9.1734905697961628E-3</v>
      </c>
      <c r="S601" s="715">
        <f t="shared" si="1861"/>
        <v>1.6989333966623155E-2</v>
      </c>
      <c r="T601" s="1075">
        <f t="shared" si="1861"/>
        <v>2.1855513658485461E-2</v>
      </c>
      <c r="U601" s="715">
        <f t="shared" ref="U601:W601" si="1862">IF(U541="","",U541/U$560)</f>
        <v>1.327721644512099E-2</v>
      </c>
      <c r="V601" s="715">
        <f t="shared" si="1862"/>
        <v>1.7135881108500384E-2</v>
      </c>
      <c r="W601" s="715">
        <f t="shared" si="1862"/>
        <v>1.5951727882676226E-2</v>
      </c>
      <c r="X601" s="715">
        <f t="shared" ref="X601:Y601" si="1863">IF(X541="","",X541/X$560)</f>
        <v>6.7982050550723233E-2</v>
      </c>
      <c r="Y601" s="715">
        <f t="shared" si="1863"/>
        <v>4.6232546401139663E-2</v>
      </c>
      <c r="Z601" s="830">
        <f t="shared" si="1716"/>
        <v>1.5929723133910167E-2</v>
      </c>
      <c r="AA601" s="830">
        <f t="shared" si="1717"/>
        <v>9.654412383663118E-3</v>
      </c>
      <c r="AB601" s="830">
        <f t="shared" si="1718"/>
        <v>1.7013416000977093E-2</v>
      </c>
      <c r="AC601" s="40">
        <f t="shared" si="1719"/>
        <v>9.0206832454509302E-3</v>
      </c>
      <c r="AD601" s="40"/>
      <c r="AE601" s="40">
        <f t="shared" si="1720"/>
        <v>4.3340048680492087E-3</v>
      </c>
      <c r="AF601" s="40">
        <f t="shared" si="1721"/>
        <v>6.9563454691052738E-3</v>
      </c>
      <c r="AG601" s="40"/>
      <c r="AH601" s="40"/>
      <c r="AI601" s="745">
        <f t="shared" si="1861"/>
        <v>3.9109457129554775E-3</v>
      </c>
      <c r="AJ601" s="715">
        <f t="shared" si="1861"/>
        <v>1.8150308442214903E-3</v>
      </c>
      <c r="AK601" s="715">
        <f t="shared" si="1861"/>
        <v>4.8641009420287472E-3</v>
      </c>
      <c r="AL601" s="715">
        <f t="shared" si="1861"/>
        <v>1.0570931779456188E-2</v>
      </c>
      <c r="AM601" s="715">
        <f t="shared" si="1861"/>
        <v>1.6879118608383993E-3</v>
      </c>
      <c r="AN601" s="1075">
        <f t="shared" si="1861"/>
        <v>8.7600430682775038E-3</v>
      </c>
      <c r="AO601" s="830">
        <f t="shared" si="1834"/>
        <v>5.2681607012963006E-3</v>
      </c>
      <c r="AP601" s="830"/>
      <c r="AQ601" s="40">
        <f t="shared" si="1704"/>
        <v>3.6622454302042947E-3</v>
      </c>
      <c r="AR601" s="40"/>
      <c r="AS601" s="40"/>
      <c r="AT601" s="745">
        <f t="shared" si="1861"/>
        <v>1.9662794086534648E-2</v>
      </c>
      <c r="AU601" s="715">
        <f t="shared" si="1861"/>
        <v>4.7487429439071333E-2</v>
      </c>
      <c r="AV601" s="715">
        <f t="shared" si="1861"/>
        <v>6.3965648505289628E-3</v>
      </c>
      <c r="AW601" s="715">
        <f t="shared" si="1861"/>
        <v>1.2853167939201176E-2</v>
      </c>
      <c r="AX601" s="715">
        <f t="shared" si="1861"/>
        <v>1.4880445209473287E-2</v>
      </c>
      <c r="AY601" s="715">
        <f t="shared" si="1861"/>
        <v>7.1936437362074843E-3</v>
      </c>
      <c r="AZ601" s="715">
        <f t="shared" si="1861"/>
        <v>8.6838179932383006E-3</v>
      </c>
      <c r="BA601" s="715">
        <f t="shared" si="1861"/>
        <v>2.0564094593052813E-2</v>
      </c>
      <c r="BB601" s="1075">
        <f t="shared" si="1861"/>
        <v>3.8252878640495251E-2</v>
      </c>
      <c r="BC601" s="830">
        <f t="shared" si="1723"/>
        <v>1.9552759609755919E-2</v>
      </c>
      <c r="BD601" s="830"/>
      <c r="BE601" s="40">
        <f t="shared" si="1724"/>
        <v>1.4325489888046742E-2</v>
      </c>
      <c r="BF601" s="40"/>
      <c r="BG601" s="40"/>
      <c r="BH601" s="745">
        <f t="shared" si="1861"/>
        <v>3.8759049583971847E-2</v>
      </c>
      <c r="BI601" s="715">
        <f t="shared" si="1861"/>
        <v>3.4448762698487907E-2</v>
      </c>
      <c r="BJ601" s="715">
        <f t="shared" si="1861"/>
        <v>2.3636992201551073E-2</v>
      </c>
      <c r="BK601" s="715">
        <f t="shared" si="1861"/>
        <v>1.3511799593328813E-2</v>
      </c>
      <c r="BL601" s="715">
        <f t="shared" si="1861"/>
        <v>1.7248545904088218E-2</v>
      </c>
      <c r="BM601" s="715">
        <f t="shared" si="1784"/>
        <v>3.8717575408283481E-2</v>
      </c>
      <c r="BN601" s="1187">
        <f t="shared" si="1784"/>
        <v>2.3001822949096539E-2</v>
      </c>
      <c r="BO601" s="888">
        <f t="shared" si="1725"/>
        <v>2.6551356238668861E-2</v>
      </c>
      <c r="BP601" s="888">
        <f t="shared" si="1747"/>
        <v>2.7608765114769285E-2</v>
      </c>
      <c r="BQ601" s="888">
        <f t="shared" si="1726"/>
        <v>2.2087357571549247E-2</v>
      </c>
      <c r="BR601" s="888">
        <f t="shared" si="1748"/>
        <v>3.8788627735727062E-2</v>
      </c>
      <c r="BS601" s="1184">
        <f t="shared" si="1748"/>
        <v>4.9824887876757623E-2</v>
      </c>
      <c r="BT601" s="830">
        <f t="shared" si="1727"/>
        <v>2.8593415376918792E-2</v>
      </c>
      <c r="BU601" s="830"/>
      <c r="BV601" s="40">
        <f t="shared" si="1728"/>
        <v>1.1683919663373014E-2</v>
      </c>
      <c r="BW601" s="40"/>
      <c r="BX601" s="40"/>
      <c r="BY601" s="745">
        <f t="shared" si="1861"/>
        <v>2.7752876409752911E-2</v>
      </c>
      <c r="BZ601" s="715">
        <f t="shared" si="1861"/>
        <v>1.6363538423627682E-2</v>
      </c>
      <c r="CA601" s="715">
        <f t="shared" si="1861"/>
        <v>9.0626623933073493E-3</v>
      </c>
      <c r="CB601" s="715">
        <f t="shared" si="1861"/>
        <v>1.2783314285204872E-2</v>
      </c>
      <c r="CC601" s="1075">
        <f t="shared" si="1861"/>
        <v>2.3933694015880674E-2</v>
      </c>
      <c r="CD601" s="715"/>
      <c r="CE601" s="715"/>
      <c r="CF601" s="830">
        <f t="shared" si="1749"/>
        <v>1.7979217105554699E-2</v>
      </c>
      <c r="CG601" s="830"/>
      <c r="CH601" s="40">
        <f t="shared" si="1750"/>
        <v>7.747467055889916E-3</v>
      </c>
      <c r="CI601" s="40"/>
      <c r="CJ601" s="40"/>
      <c r="CK601" s="745">
        <v>0</v>
      </c>
      <c r="CL601" s="715">
        <f t="shared" si="1842"/>
        <v>3.2057758408060139E-3</v>
      </c>
      <c r="CM601" s="715">
        <v>0</v>
      </c>
      <c r="CN601" s="715">
        <f t="shared" si="1861"/>
        <v>7.4502125280422266E-4</v>
      </c>
      <c r="CO601" s="1075">
        <f t="shared" si="1861"/>
        <v>1.7639455741492321E-4</v>
      </c>
      <c r="CP601" s="830">
        <f t="shared" si="1729"/>
        <v>8.2543833020503189E-4</v>
      </c>
      <c r="CQ601" s="830"/>
      <c r="CR601" s="40">
        <f t="shared" si="1730"/>
        <v>1.3653230628364785E-3</v>
      </c>
      <c r="CS601" s="40"/>
      <c r="CT601" s="40"/>
      <c r="CU601" s="745">
        <f t="shared" si="1861"/>
        <v>5.7070113605190275E-3</v>
      </c>
      <c r="CV601" s="715">
        <f t="shared" si="1861"/>
        <v>2.8284358092924185E-4</v>
      </c>
      <c r="CW601" s="715">
        <f t="shared" ref="CW601:CX608" si="1864">IF(CW541="","",CW541/CW$560)</f>
        <v>1.6619316432578184E-2</v>
      </c>
      <c r="CX601" s="1075">
        <f t="shared" si="1864"/>
        <v>7.1412512079697503E-3</v>
      </c>
      <c r="CY601" s="830">
        <f t="shared" si="1731"/>
        <v>7.4376056454990508E-3</v>
      </c>
      <c r="CZ601" s="40">
        <f t="shared" si="1732"/>
        <v>6.7964994840486676E-3</v>
      </c>
      <c r="DD601" s="989"/>
      <c r="DE601" s="888">
        <f t="shared" ref="DE601:EL601" si="1865">IF(DE541="","",DE541/DE$560)</f>
        <v>5.1432740669891354E-3</v>
      </c>
      <c r="DF601" s="888">
        <f t="shared" si="1865"/>
        <v>1.869938071901436E-2</v>
      </c>
      <c r="DG601" s="888">
        <f t="shared" si="1865"/>
        <v>2.0959981571360517E-2</v>
      </c>
      <c r="DH601" s="888">
        <f t="shared" si="1865"/>
        <v>8.3754743192786234E-3</v>
      </c>
      <c r="DI601" s="888">
        <f t="shared" si="1865"/>
        <v>1.7965215018049843E-2</v>
      </c>
      <c r="DJ601" s="888">
        <f t="shared" si="1865"/>
        <v>1.1169003609409239E-2</v>
      </c>
      <c r="DK601" s="888">
        <f t="shared" si="1865"/>
        <v>6.8242544203282731E-3</v>
      </c>
      <c r="DL601" s="1082">
        <f t="shared" si="1865"/>
        <v>3.0255618782954359E-2</v>
      </c>
      <c r="DM601" s="830">
        <f t="shared" si="1734"/>
        <v>1.4924025313423045E-2</v>
      </c>
      <c r="DN601" s="830"/>
      <c r="DO601" s="40">
        <f t="shared" si="1735"/>
        <v>8.5627579094132416E-3</v>
      </c>
      <c r="DP601" s="40"/>
      <c r="DQ601" s="40"/>
      <c r="DR601" s="945">
        <f t="shared" si="1865"/>
        <v>3.0698013897596684E-2</v>
      </c>
      <c r="DS601" s="888">
        <f t="shared" si="1865"/>
        <v>3.7978942180606219E-2</v>
      </c>
      <c r="DT601" s="888">
        <f t="shared" si="1865"/>
        <v>5.2034384229120004E-2</v>
      </c>
      <c r="DU601" s="888">
        <f t="shared" si="1865"/>
        <v>4.8600401775983092E-2</v>
      </c>
      <c r="DV601" s="888">
        <f t="shared" si="1865"/>
        <v>4.4975447452424468E-2</v>
      </c>
      <c r="DW601" s="888">
        <f t="shared" si="1865"/>
        <v>3.8344323228710613E-2</v>
      </c>
      <c r="DX601" s="1082">
        <f t="shared" si="1865"/>
        <v>3.746834010345973E-2</v>
      </c>
      <c r="DY601" s="830">
        <f t="shared" si="1736"/>
        <v>4.1442836123985825E-2</v>
      </c>
      <c r="DZ601" s="830"/>
      <c r="EA601" s="40">
        <f t="shared" si="1737"/>
        <v>7.4020058861420544E-3</v>
      </c>
      <c r="EB601" s="40"/>
      <c r="EC601" s="40"/>
      <c r="ED601" s="745">
        <f t="shared" si="1709"/>
        <v>2.1342188701415882E-2</v>
      </c>
      <c r="EE601" s="888">
        <f t="shared" si="1865"/>
        <v>4.0612435501173154E-2</v>
      </c>
      <c r="EF601" s="888">
        <f t="shared" si="1865"/>
        <v>2.4219233025849062E-2</v>
      </c>
      <c r="EG601" s="888">
        <f t="shared" si="1865"/>
        <v>3.653037629558855E-2</v>
      </c>
      <c r="EH601" s="888">
        <f t="shared" si="1865"/>
        <v>3.7458809275128915E-2</v>
      </c>
      <c r="EI601" s="888">
        <f t="shared" si="1865"/>
        <v>5.4584685432862809E-2</v>
      </c>
      <c r="EJ601" s="888">
        <f t="shared" si="1865"/>
        <v>4.6275732431578842E-2</v>
      </c>
      <c r="EK601" s="888">
        <f t="shared" si="1865"/>
        <v>3.8229389458162177E-2</v>
      </c>
      <c r="EL601" s="1082">
        <f t="shared" si="1865"/>
        <v>3.3661447511249686E-2</v>
      </c>
      <c r="EM601" s="830">
        <f t="shared" si="1738"/>
        <v>3.6990477514778783E-2</v>
      </c>
      <c r="EN601" s="40">
        <f t="shared" si="1739"/>
        <v>1.0185238649081083E-2</v>
      </c>
      <c r="ES601" s="745">
        <f t="shared" ref="ES601:EU601" si="1866">IF(ES541="","",ES541/ES$560)</f>
        <v>0</v>
      </c>
      <c r="ET601" s="715">
        <f t="shared" si="1866"/>
        <v>0</v>
      </c>
      <c r="EU601" s="715">
        <f t="shared" si="1866"/>
        <v>0</v>
      </c>
      <c r="EV601" s="715"/>
      <c r="EX601" s="66" t="s">
        <v>703</v>
      </c>
      <c r="EY601" s="682">
        <f t="shared" ref="EY601:HH601" si="1867">IF(EY541="","",EY541/EY$560)</f>
        <v>1.1881595034029109E-2</v>
      </c>
      <c r="EZ601" s="682">
        <f t="shared" si="1867"/>
        <v>7.0380451806377857E-3</v>
      </c>
      <c r="FA601" s="682">
        <f t="shared" si="1867"/>
        <v>7.6968624393410016E-3</v>
      </c>
      <c r="FB601" s="682">
        <f t="shared" si="1867"/>
        <v>8.0831697940098104E-3</v>
      </c>
      <c r="FC601" s="682">
        <f t="shared" si="1867"/>
        <v>9.730860453878911E-3</v>
      </c>
      <c r="FD601" s="682">
        <f t="shared" si="1867"/>
        <v>9.9390415673056356E-3</v>
      </c>
      <c r="FE601" s="682">
        <f t="shared" si="1867"/>
        <v>6.0628144445146123E-3</v>
      </c>
      <c r="FF601" s="682">
        <f t="shared" si="1867"/>
        <v>1.0132818448772191E-2</v>
      </c>
      <c r="FG601" s="682">
        <f t="shared" si="1867"/>
        <v>5.9245834044359576E-3</v>
      </c>
      <c r="FH601" s="682">
        <f t="shared" si="1867"/>
        <v>5.8928649134426265E-3</v>
      </c>
      <c r="FI601" s="682">
        <f t="shared" si="1867"/>
        <v>7.7978381806768984E-3</v>
      </c>
      <c r="FJ601" s="682">
        <f t="shared" si="1867"/>
        <v>8.8887338972215915E-3</v>
      </c>
      <c r="FK601" s="682">
        <f t="shared" si="1867"/>
        <v>1.0439916755835745E-2</v>
      </c>
      <c r="FL601" s="682">
        <f t="shared" si="1867"/>
        <v>9.8121506989685362E-3</v>
      </c>
      <c r="FM601" s="682">
        <f t="shared" si="1867"/>
        <v>1.1249544163796496E-2</v>
      </c>
      <c r="FN601" s="682">
        <f t="shared" si="1867"/>
        <v>1.0728047780689774E-2</v>
      </c>
      <c r="FO601" s="715">
        <f t="shared" si="1867"/>
        <v>7.2071674669999522E-3</v>
      </c>
      <c r="FP601" s="715">
        <f t="shared" ref="FP601:GL601" si="1868">IF(FP541="","",FP541/FP$560)</f>
        <v>8.4134534208037723E-2</v>
      </c>
      <c r="FQ601" s="1393">
        <f t="shared" si="1868"/>
        <v>9.6734508188660983E-3</v>
      </c>
      <c r="FR601" s="715">
        <f t="shared" si="1868"/>
        <v>6.9049124471216054E-3</v>
      </c>
      <c r="FS601" s="715">
        <f t="shared" si="1868"/>
        <v>2.1998284886596054E-3</v>
      </c>
      <c r="FT601" s="715">
        <f t="shared" si="1868"/>
        <v>2.2256898088308112E-3</v>
      </c>
      <c r="FU601" s="715">
        <f t="shared" si="1868"/>
        <v>2.5942517611195065E-3</v>
      </c>
      <c r="FV601" s="715"/>
      <c r="FW601" s="715">
        <f t="shared" si="1868"/>
        <v>2.028902048934746E-3</v>
      </c>
      <c r="FX601" s="715">
        <f t="shared" si="1868"/>
        <v>6.9012645409434058E-4</v>
      </c>
      <c r="FY601" s="715">
        <f t="shared" si="1868"/>
        <v>4.003056799280578E-3</v>
      </c>
      <c r="FZ601" s="715">
        <f t="shared" si="1868"/>
        <v>0</v>
      </c>
      <c r="GA601" s="715">
        <f t="shared" si="1868"/>
        <v>0</v>
      </c>
      <c r="GB601" s="715">
        <f t="shared" si="1868"/>
        <v>2.0762441133917306E-3</v>
      </c>
      <c r="GC601" s="715">
        <f t="shared" si="1868"/>
        <v>1.2722496841779032E-4</v>
      </c>
      <c r="GD601" s="715">
        <f t="shared" si="1868"/>
        <v>0</v>
      </c>
      <c r="GE601" s="715">
        <f t="shared" si="1868"/>
        <v>0</v>
      </c>
      <c r="GF601" s="715">
        <f t="shared" si="1868"/>
        <v>0</v>
      </c>
      <c r="GG601" s="715">
        <f t="shared" si="1868"/>
        <v>9.9481037964819553E-4</v>
      </c>
      <c r="GH601" s="715">
        <f t="shared" si="1868"/>
        <v>0</v>
      </c>
      <c r="GI601" s="715">
        <f t="shared" si="1868"/>
        <v>1.4842282039105607E-3</v>
      </c>
      <c r="GJ601" s="715">
        <f t="shared" si="1868"/>
        <v>4.1195949935055078E-3</v>
      </c>
      <c r="GK601" s="715">
        <f t="shared" si="1868"/>
        <v>4.0245100804032043E-3</v>
      </c>
      <c r="GL601" s="715">
        <f t="shared" si="1868"/>
        <v>3.701322821685336E-3</v>
      </c>
      <c r="GM601" s="745">
        <f t="shared" si="1867"/>
        <v>0</v>
      </c>
      <c r="GN601" s="682">
        <f t="shared" si="1867"/>
        <v>1.1613787284662262E-3</v>
      </c>
      <c r="GO601" s="682">
        <f t="shared" si="1867"/>
        <v>0</v>
      </c>
      <c r="GP601" s="682">
        <f t="shared" si="1867"/>
        <v>7.5307314740849496E-4</v>
      </c>
      <c r="GQ601" s="682">
        <f t="shared" si="1867"/>
        <v>8.9444364342409328E-4</v>
      </c>
      <c r="GR601" s="682">
        <f t="shared" si="1867"/>
        <v>0</v>
      </c>
      <c r="GS601" s="682">
        <f t="shared" si="1867"/>
        <v>4.7460471800431079E-4</v>
      </c>
      <c r="GT601" s="682">
        <f t="shared" si="1867"/>
        <v>9.8557151199962973E-4</v>
      </c>
      <c r="GU601" s="682">
        <f t="shared" si="1867"/>
        <v>6.035604259029975E-4</v>
      </c>
      <c r="GV601" s="682">
        <f t="shared" si="1867"/>
        <v>1.4399724655344156E-3</v>
      </c>
      <c r="GW601" s="682">
        <f t="shared" si="1867"/>
        <v>0</v>
      </c>
      <c r="GX601" s="682">
        <f t="shared" si="1867"/>
        <v>1.2372786343622874E-3</v>
      </c>
      <c r="GY601" s="682">
        <f t="shared" si="1867"/>
        <v>9.2457814485261082E-4</v>
      </c>
      <c r="GZ601" s="682" t="e">
        <f t="shared" si="1867"/>
        <v>#DIV/0!</v>
      </c>
      <c r="HA601" s="682">
        <f t="shared" si="1867"/>
        <v>8.2423159054549828E-4</v>
      </c>
      <c r="HB601" s="682">
        <f t="shared" si="1867"/>
        <v>0</v>
      </c>
      <c r="HC601" s="682">
        <f t="shared" si="1867"/>
        <v>7.7602765781002335E-4</v>
      </c>
      <c r="HD601" s="682">
        <f t="shared" si="1867"/>
        <v>1.1510106210503497E-3</v>
      </c>
      <c r="HE601" s="682">
        <f t="shared" si="1867"/>
        <v>1.839330489707034E-3</v>
      </c>
      <c r="HF601" s="682">
        <f t="shared" si="1867"/>
        <v>0</v>
      </c>
      <c r="HG601" s="682" t="e">
        <f t="shared" si="1867"/>
        <v>#DIV/0!</v>
      </c>
      <c r="HH601" s="682" t="e">
        <f t="shared" si="1867"/>
        <v>#DIV/0!</v>
      </c>
      <c r="HI601" s="715">
        <f t="shared" si="1712"/>
        <v>0</v>
      </c>
    </row>
    <row r="602" spans="1:217" x14ac:dyDescent="0.25">
      <c r="A602" s="66" t="s">
        <v>704</v>
      </c>
      <c r="C602" s="745">
        <f t="shared" si="1798"/>
        <v>1.5611863180062344E-3</v>
      </c>
      <c r="D602" s="715">
        <f t="shared" ref="D602:CV602" si="1869">IF(D542="","",D542/D$560)</f>
        <v>1.4636055516333544E-3</v>
      </c>
      <c r="E602" s="715">
        <f t="shared" si="1869"/>
        <v>7.8337629416043476E-3</v>
      </c>
      <c r="F602" s="715">
        <f t="shared" si="1779"/>
        <v>2.1535426059824405E-3</v>
      </c>
      <c r="G602" s="715">
        <f t="shared" si="1791"/>
        <v>5.4276832984212929E-3</v>
      </c>
      <c r="H602" s="715">
        <f t="shared" si="1815"/>
        <v>3.4379274944735029E-3</v>
      </c>
      <c r="I602" s="715">
        <f t="shared" si="1824"/>
        <v>1.7856375353626813E-3</v>
      </c>
      <c r="J602" s="715">
        <f t="shared" si="1816"/>
        <v>1.5825862299278213E-3</v>
      </c>
      <c r="K602" s="715">
        <f t="shared" si="1770"/>
        <v>1.4501673663146343E-3</v>
      </c>
      <c r="L602" s="715">
        <f t="shared" si="1781"/>
        <v>2.0537151449921604E-3</v>
      </c>
      <c r="M602" s="715">
        <f t="shared" si="1771"/>
        <v>2.7104492336158057E-3</v>
      </c>
      <c r="N602" s="715">
        <f t="shared" si="1869"/>
        <v>1.5355348692552735E-3</v>
      </c>
      <c r="O602" s="715">
        <f t="shared" si="1869"/>
        <v>1.3711114187946471E-3</v>
      </c>
      <c r="P602" s="715">
        <f t="shared" si="1869"/>
        <v>4.7769768391628257E-3</v>
      </c>
      <c r="Q602" s="715">
        <f t="shared" si="1869"/>
        <v>4.0150344733052507E-3</v>
      </c>
      <c r="R602" s="715">
        <f t="shared" si="1869"/>
        <v>2.9549853429832245E-3</v>
      </c>
      <c r="S602" s="715">
        <f t="shared" si="1869"/>
        <v>3.4931216994857992E-3</v>
      </c>
      <c r="T602" s="1075">
        <f t="shared" si="1869"/>
        <v>5.8911746387928024E-3</v>
      </c>
      <c r="U602" s="715">
        <f t="shared" ref="U602:W602" si="1870">IF(U542="","",U542/U$560)</f>
        <v>2.9544161639447793E-3</v>
      </c>
      <c r="V602" s="715">
        <f t="shared" si="1870"/>
        <v>3.2875990467390558E-3</v>
      </c>
      <c r="W602" s="715">
        <f t="shared" si="1870"/>
        <v>2.0077588696435552E-3</v>
      </c>
      <c r="X602" s="715">
        <f t="shared" ref="X602:Y602" si="1871">IF(X542="","",X542/X$560)</f>
        <v>1.0870622382919129E-2</v>
      </c>
      <c r="Y602" s="715">
        <f t="shared" si="1871"/>
        <v>1.5337027431154105E-2</v>
      </c>
      <c r="Z602" s="830">
        <f t="shared" si="1716"/>
        <v>3.08323350011745E-3</v>
      </c>
      <c r="AA602" s="830">
        <f t="shared" si="1717"/>
        <v>2.5558942393535049E-3</v>
      </c>
      <c r="AB602" s="830">
        <f t="shared" si="1718"/>
        <v>3.3435485644244534E-3</v>
      </c>
      <c r="AC602" s="40">
        <f t="shared" si="1719"/>
        <v>1.8618168039131831E-3</v>
      </c>
      <c r="AD602" s="40"/>
      <c r="AE602" s="40">
        <f t="shared" si="1720"/>
        <v>8.0215304884419323E-4</v>
      </c>
      <c r="AF602" s="40">
        <f t="shared" si="1721"/>
        <v>1.5459439389801011E-3</v>
      </c>
      <c r="AG602" s="40"/>
      <c r="AH602" s="40"/>
      <c r="AI602" s="745">
        <f t="shared" si="1869"/>
        <v>1.3691766638396984E-3</v>
      </c>
      <c r="AJ602" s="715">
        <f t="shared" si="1869"/>
        <v>2.457467832001169E-3</v>
      </c>
      <c r="AK602" s="715">
        <f t="shared" si="1869"/>
        <v>1.8189324092279372E-3</v>
      </c>
      <c r="AL602" s="715">
        <f t="shared" si="1869"/>
        <v>3.3308270053488665E-3</v>
      </c>
      <c r="AM602" s="715">
        <f t="shared" si="1869"/>
        <v>1.3211234641570685E-3</v>
      </c>
      <c r="AN602" s="1075">
        <f t="shared" si="1869"/>
        <v>2.8491571459118002E-3</v>
      </c>
      <c r="AO602" s="830">
        <f t="shared" si="1834"/>
        <v>2.1911140867477566E-3</v>
      </c>
      <c r="AP602" s="830"/>
      <c r="AQ602" s="40">
        <f t="shared" si="1704"/>
        <v>8.2144927217749639E-4</v>
      </c>
      <c r="AR602" s="40"/>
      <c r="AS602" s="40"/>
      <c r="AT602" s="745">
        <f t="shared" si="1869"/>
        <v>8.7967921020810089E-4</v>
      </c>
      <c r="AU602" s="715">
        <f t="shared" si="1869"/>
        <v>1.7336387648578648E-3</v>
      </c>
      <c r="AV602" s="715">
        <f t="shared" si="1869"/>
        <v>1.1646047194064349E-3</v>
      </c>
      <c r="AW602" s="715">
        <f t="shared" si="1869"/>
        <v>1.5394828525588156E-3</v>
      </c>
      <c r="AX602" s="715">
        <f t="shared" si="1869"/>
        <v>1.5062430315414296E-3</v>
      </c>
      <c r="AY602" s="715">
        <f t="shared" si="1869"/>
        <v>1.4604896609244876E-3</v>
      </c>
      <c r="AZ602" s="715">
        <f t="shared" si="1869"/>
        <v>1.4593485419168205E-3</v>
      </c>
      <c r="BA602" s="715">
        <f t="shared" si="1869"/>
        <v>2.3832999104523183E-3</v>
      </c>
      <c r="BB602" s="1075">
        <f t="shared" si="1869"/>
        <v>2.0007740498540513E-3</v>
      </c>
      <c r="BC602" s="830">
        <f t="shared" si="1723"/>
        <v>1.5697289713022581E-3</v>
      </c>
      <c r="BD602" s="830"/>
      <c r="BE602" s="40">
        <f t="shared" si="1724"/>
        <v>4.3930636289302855E-4</v>
      </c>
      <c r="BF602" s="40"/>
      <c r="BG602" s="40"/>
      <c r="BH602" s="745">
        <f t="shared" si="1869"/>
        <v>1.943946963384696E-3</v>
      </c>
      <c r="BI602" s="715">
        <f t="shared" si="1869"/>
        <v>3.9563880397722392E-3</v>
      </c>
      <c r="BJ602" s="715">
        <f t="shared" si="1869"/>
        <v>2.7233161423354758E-3</v>
      </c>
      <c r="BK602" s="715">
        <f t="shared" si="1869"/>
        <v>2.0307384055211369E-3</v>
      </c>
      <c r="BL602" s="715">
        <f t="shared" si="1869"/>
        <v>1.5818939178622539E-3</v>
      </c>
      <c r="BM602" s="715">
        <f t="shared" si="1784"/>
        <v>2.0854751856187394E-3</v>
      </c>
      <c r="BN602" s="1187">
        <f t="shared" si="1784"/>
        <v>2.8975712614792734E-3</v>
      </c>
      <c r="BO602" s="888">
        <f t="shared" si="1725"/>
        <v>3.0385295244338708E-3</v>
      </c>
      <c r="BP602" s="888">
        <f t="shared" si="1747"/>
        <v>3.1749692292203E-3</v>
      </c>
      <c r="BQ602" s="888">
        <f t="shared" si="1726"/>
        <v>3.1468111189608748E-3</v>
      </c>
      <c r="BR602" s="888">
        <f t="shared" si="1748"/>
        <v>3.7713715889279281E-3</v>
      </c>
      <c r="BS602" s="1184">
        <f t="shared" si="1748"/>
        <v>3.1956315943246698E-3</v>
      </c>
      <c r="BT602" s="830">
        <f t="shared" si="1727"/>
        <v>2.7692213140387834E-3</v>
      </c>
      <c r="BU602" s="830"/>
      <c r="BV602" s="40">
        <f t="shared" si="1728"/>
        <v>7.0754408636995259E-4</v>
      </c>
      <c r="BW602" s="40"/>
      <c r="BX602" s="40"/>
      <c r="BY602" s="745">
        <f t="shared" si="1869"/>
        <v>1.7788740734043956E-3</v>
      </c>
      <c r="BZ602" s="715">
        <f t="shared" si="1869"/>
        <v>1.7710658321955502E-3</v>
      </c>
      <c r="CA602" s="715">
        <f t="shared" si="1869"/>
        <v>1.3143127183907095E-3</v>
      </c>
      <c r="CB602" s="715">
        <f t="shared" si="1869"/>
        <v>1.4198299963087795E-3</v>
      </c>
      <c r="CC602" s="1075">
        <f t="shared" si="1869"/>
        <v>1.3596253041443451E-3</v>
      </c>
      <c r="CD602" s="715"/>
      <c r="CE602" s="715"/>
      <c r="CF602" s="830">
        <f t="shared" si="1749"/>
        <v>1.528741584888756E-3</v>
      </c>
      <c r="CG602" s="830"/>
      <c r="CH602" s="40">
        <f t="shared" si="1750"/>
        <v>2.2788653534780442E-4</v>
      </c>
      <c r="CI602" s="40"/>
      <c r="CJ602" s="40"/>
      <c r="CK602" s="745">
        <f t="shared" si="1869"/>
        <v>0</v>
      </c>
      <c r="CL602" s="715">
        <f t="shared" si="1842"/>
        <v>0</v>
      </c>
      <c r="CM602" s="715">
        <f t="shared" si="1869"/>
        <v>0</v>
      </c>
      <c r="CN602" s="715">
        <f t="shared" si="1869"/>
        <v>0</v>
      </c>
      <c r="CO602" s="1075">
        <f t="shared" si="1869"/>
        <v>0</v>
      </c>
      <c r="CP602" s="830">
        <f t="shared" si="1729"/>
        <v>0</v>
      </c>
      <c r="CQ602" s="830"/>
      <c r="CR602" s="40">
        <f t="shared" si="1730"/>
        <v>0</v>
      </c>
      <c r="CS602" s="40"/>
      <c r="CT602" s="40"/>
      <c r="CU602" s="745">
        <f t="shared" si="1869"/>
        <v>0</v>
      </c>
      <c r="CV602" s="715">
        <f t="shared" si="1869"/>
        <v>0</v>
      </c>
      <c r="CW602" s="715">
        <f t="shared" si="1864"/>
        <v>0</v>
      </c>
      <c r="CX602" s="1075">
        <f t="shared" si="1864"/>
        <v>0</v>
      </c>
      <c r="CY602" s="830">
        <f t="shared" si="1731"/>
        <v>0</v>
      </c>
      <c r="CZ602" s="40">
        <f t="shared" si="1732"/>
        <v>0</v>
      </c>
      <c r="DD602" s="989"/>
      <c r="DE602" s="888">
        <f t="shared" ref="DE602:EL602" si="1872">IF(DE542="","",DE542/DE$560)</f>
        <v>0</v>
      </c>
      <c r="DF602" s="888">
        <f t="shared" si="1872"/>
        <v>4.4450865385528135E-3</v>
      </c>
      <c r="DG602" s="888">
        <f t="shared" si="1872"/>
        <v>4.9824608275091898E-3</v>
      </c>
      <c r="DH602" s="888">
        <f t="shared" si="1872"/>
        <v>0</v>
      </c>
      <c r="DI602" s="888">
        <f t="shared" si="1872"/>
        <v>3.5519876212325432E-3</v>
      </c>
      <c r="DJ602" s="888">
        <f t="shared" si="1872"/>
        <v>1.1181269388014724E-3</v>
      </c>
      <c r="DK602" s="888">
        <f t="shared" si="1872"/>
        <v>9.7458632232437174E-3</v>
      </c>
      <c r="DL602" s="1082">
        <f t="shared" si="1872"/>
        <v>0</v>
      </c>
      <c r="DM602" s="830">
        <f t="shared" si="1734"/>
        <v>2.980440643667467E-3</v>
      </c>
      <c r="DN602" s="830"/>
      <c r="DO602" s="40">
        <f t="shared" si="1735"/>
        <v>3.4302888813860359E-3</v>
      </c>
      <c r="DP602" s="40"/>
      <c r="DQ602" s="40"/>
      <c r="DR602" s="945">
        <f t="shared" si="1872"/>
        <v>4.1484858991283722E-4</v>
      </c>
      <c r="DS602" s="888">
        <f t="shared" si="1872"/>
        <v>1.538146758094462E-3</v>
      </c>
      <c r="DT602" s="888">
        <f t="shared" si="1872"/>
        <v>6.5510784718169788E-4</v>
      </c>
      <c r="DU602" s="888">
        <f t="shared" si="1872"/>
        <v>7.7865707532961395E-4</v>
      </c>
      <c r="DV602" s="888">
        <f t="shared" si="1872"/>
        <v>6.9502014698399688E-4</v>
      </c>
      <c r="DW602" s="888">
        <f t="shared" si="1872"/>
        <v>3.287397985863214E-3</v>
      </c>
      <c r="DX602" s="1082">
        <f t="shared" si="1872"/>
        <v>1.9460919031625958E-3</v>
      </c>
      <c r="DY602" s="830">
        <f t="shared" si="1736"/>
        <v>1.3307529009326312E-3</v>
      </c>
      <c r="DZ602" s="830"/>
      <c r="EA602" s="40">
        <f t="shared" si="1737"/>
        <v>1.0209845876024914E-3</v>
      </c>
      <c r="EB602" s="40"/>
      <c r="EC602" s="40"/>
      <c r="ED602" s="745">
        <f t="shared" si="1709"/>
        <v>1.855365077856979E-3</v>
      </c>
      <c r="EE602" s="888">
        <f t="shared" si="1872"/>
        <v>3.0493224817874235E-3</v>
      </c>
      <c r="EF602" s="888">
        <f t="shared" si="1872"/>
        <v>4.7107896962315446E-3</v>
      </c>
      <c r="EG602" s="888">
        <f t="shared" si="1872"/>
        <v>4.441622008358531E-3</v>
      </c>
      <c r="EH602" s="888">
        <f t="shared" si="1872"/>
        <v>5.2628610656233286E-3</v>
      </c>
      <c r="EI602" s="888">
        <f t="shared" si="1872"/>
        <v>4.5241056432997421E-3</v>
      </c>
      <c r="EJ602" s="888">
        <f t="shared" si="1872"/>
        <v>5.3045871152203414E-3</v>
      </c>
      <c r="EK602" s="888">
        <f t="shared" si="1872"/>
        <v>5.1312637009723406E-3</v>
      </c>
      <c r="EL602" s="1082">
        <f t="shared" si="1872"/>
        <v>5.1674931176475614E-3</v>
      </c>
      <c r="EM602" s="830">
        <f t="shared" si="1738"/>
        <v>4.3830455452219764E-3</v>
      </c>
      <c r="EN602" s="40">
        <f t="shared" si="1739"/>
        <v>1.1777751140664059E-3</v>
      </c>
      <c r="ES602" s="745">
        <f t="shared" ref="ES602:EU602" si="1873">IF(ES542="","",ES542/ES$560)</f>
        <v>0</v>
      </c>
      <c r="ET602" s="715">
        <f t="shared" si="1873"/>
        <v>0</v>
      </c>
      <c r="EU602" s="715">
        <f t="shared" si="1873"/>
        <v>0</v>
      </c>
      <c r="EV602" s="715"/>
      <c r="EX602" s="66" t="s">
        <v>704</v>
      </c>
      <c r="EY602" s="682">
        <f t="shared" ref="EY602:HH602" si="1874">IF(EY542="","",EY542/EY$560)</f>
        <v>6.2606660008835834E-4</v>
      </c>
      <c r="EZ602" s="682">
        <f t="shared" si="1874"/>
        <v>3.4518749227129979E-4</v>
      </c>
      <c r="FA602" s="682">
        <f t="shared" si="1874"/>
        <v>5.8601821912130324E-4</v>
      </c>
      <c r="FB602" s="682">
        <f t="shared" si="1874"/>
        <v>6.4695344835857327E-4</v>
      </c>
      <c r="FC602" s="682">
        <f t="shared" si="1874"/>
        <v>4.4679741969201549E-4</v>
      </c>
      <c r="FD602" s="682">
        <f t="shared" si="1874"/>
        <v>4.8377005407627906E-4</v>
      </c>
      <c r="FE602" s="682">
        <f t="shared" si="1874"/>
        <v>1.1725339954563813E-3</v>
      </c>
      <c r="FF602" s="682">
        <f t="shared" si="1874"/>
        <v>3.086790410023632E-4</v>
      </c>
      <c r="FG602" s="682">
        <f t="shared" si="1874"/>
        <v>6.4844533523129074E-4</v>
      </c>
      <c r="FH602" s="682">
        <f t="shared" si="1874"/>
        <v>5.1125544592753921E-4</v>
      </c>
      <c r="FI602" s="682">
        <f t="shared" si="1874"/>
        <v>2.6776351507410372E-4</v>
      </c>
      <c r="FJ602" s="682">
        <f t="shared" si="1874"/>
        <v>5.9302946331465239E-4</v>
      </c>
      <c r="FK602" s="682">
        <f t="shared" si="1874"/>
        <v>4.1028965369707861E-4</v>
      </c>
      <c r="FL602" s="682">
        <f t="shared" si="1874"/>
        <v>4.5069370348856195E-4</v>
      </c>
      <c r="FM602" s="682">
        <f t="shared" si="1874"/>
        <v>6.536288395181005E-4</v>
      </c>
      <c r="FN602" s="682">
        <f t="shared" si="1874"/>
        <v>5.721809770094094E-4</v>
      </c>
      <c r="FO602" s="715">
        <f t="shared" si="1874"/>
        <v>3.9291901118123767E-4</v>
      </c>
      <c r="FP602" s="715">
        <f t="shared" ref="FP602:GL602" si="1875">IF(FP542="","",FP542/FP$560)</f>
        <v>1.9569691337319298E-2</v>
      </c>
      <c r="FQ602" s="1393">
        <f t="shared" si="1875"/>
        <v>9.8361847119634964E-4</v>
      </c>
      <c r="FR602" s="715">
        <f t="shared" si="1875"/>
        <v>2.2820148912157195E-3</v>
      </c>
      <c r="FS602" s="715">
        <f t="shared" si="1875"/>
        <v>1.4818807574889777E-3</v>
      </c>
      <c r="FT602" s="715">
        <f t="shared" si="1875"/>
        <v>2.5255277260333242E-3</v>
      </c>
      <c r="FU602" s="715">
        <f t="shared" si="1875"/>
        <v>4.6705113454499937E-3</v>
      </c>
      <c r="FV602" s="715"/>
      <c r="FW602" s="715">
        <f t="shared" si="1875"/>
        <v>2.8743344074666183E-3</v>
      </c>
      <c r="FX602" s="715">
        <f t="shared" si="1875"/>
        <v>8.1578641014980018E-4</v>
      </c>
      <c r="FY602" s="715">
        <f t="shared" si="1875"/>
        <v>8.5876840888652484E-3</v>
      </c>
      <c r="FZ602" s="715">
        <f t="shared" si="1875"/>
        <v>0</v>
      </c>
      <c r="GA602" s="715">
        <f t="shared" si="1875"/>
        <v>0</v>
      </c>
      <c r="GB602" s="715">
        <f t="shared" si="1875"/>
        <v>2.6773562526785271E-3</v>
      </c>
      <c r="GC602" s="715">
        <f t="shared" si="1875"/>
        <v>0</v>
      </c>
      <c r="GD602" s="715">
        <f t="shared" si="1875"/>
        <v>0</v>
      </c>
      <c r="GE602" s="715">
        <f t="shared" si="1875"/>
        <v>0</v>
      </c>
      <c r="GF602" s="715">
        <f t="shared" si="1875"/>
        <v>1.5068607179809452E-3</v>
      </c>
      <c r="GG602" s="715">
        <f t="shared" si="1875"/>
        <v>0</v>
      </c>
      <c r="GH602" s="715">
        <f t="shared" si="1875"/>
        <v>0</v>
      </c>
      <c r="GI602" s="715">
        <f t="shared" si="1875"/>
        <v>1.9603209197897988E-3</v>
      </c>
      <c r="GJ602" s="715">
        <f t="shared" si="1875"/>
        <v>2.9613673241150333E-3</v>
      </c>
      <c r="GK602" s="715">
        <f t="shared" si="1875"/>
        <v>7.4616738726934508E-3</v>
      </c>
      <c r="GL602" s="715">
        <f t="shared" si="1875"/>
        <v>0</v>
      </c>
      <c r="GM602" s="745">
        <f t="shared" si="1874"/>
        <v>3.3737166016493117E-3</v>
      </c>
      <c r="GN602" s="682">
        <f t="shared" si="1874"/>
        <v>2.6886591552685952E-3</v>
      </c>
      <c r="GO602" s="682">
        <f t="shared" si="1874"/>
        <v>3.1737727862253839E-3</v>
      </c>
      <c r="GP602" s="682">
        <f t="shared" si="1874"/>
        <v>2.6897030932340367E-3</v>
      </c>
      <c r="GQ602" s="682">
        <f t="shared" si="1874"/>
        <v>2.8898290552583084E-3</v>
      </c>
      <c r="GR602" s="682">
        <f t="shared" si="1874"/>
        <v>3.3227860162726845E-3</v>
      </c>
      <c r="GS602" s="682">
        <f t="shared" si="1874"/>
        <v>2.4896389356014854E-3</v>
      </c>
      <c r="GT602" s="682">
        <f t="shared" si="1874"/>
        <v>2.9110252434771883E-3</v>
      </c>
      <c r="GU602" s="682">
        <f t="shared" si="1874"/>
        <v>2.7430237599584775E-3</v>
      </c>
      <c r="GV602" s="682">
        <f t="shared" si="1874"/>
        <v>2.9335645365049291E-3</v>
      </c>
      <c r="GW602" s="682">
        <f t="shared" si="1874"/>
        <v>3.9535833187631948E-3</v>
      </c>
      <c r="GX602" s="682">
        <f t="shared" si="1874"/>
        <v>6.6006589126640664E-3</v>
      </c>
      <c r="GY602" s="682">
        <f t="shared" si="1874"/>
        <v>3.3804332283580599E-3</v>
      </c>
      <c r="GZ602" s="682" t="e">
        <f t="shared" si="1874"/>
        <v>#DIV/0!</v>
      </c>
      <c r="HA602" s="682">
        <f t="shared" si="1874"/>
        <v>2.3093529075764053E-3</v>
      </c>
      <c r="HB602" s="682">
        <f t="shared" si="1874"/>
        <v>2.7175250240475744E-3</v>
      </c>
      <c r="HC602" s="682">
        <f t="shared" si="1874"/>
        <v>2.0970656884770648E-3</v>
      </c>
      <c r="HD602" s="682">
        <f t="shared" si="1874"/>
        <v>3.0772570580270618E-3</v>
      </c>
      <c r="HE602" s="682">
        <f t="shared" si="1874"/>
        <v>4.5078803109697687E-3</v>
      </c>
      <c r="HF602" s="682">
        <f t="shared" si="1874"/>
        <v>5.8975598855964401E-3</v>
      </c>
      <c r="HG602" s="682" t="e">
        <f t="shared" si="1874"/>
        <v>#DIV/0!</v>
      </c>
      <c r="HH602" s="682" t="e">
        <f t="shared" si="1874"/>
        <v>#DIV/0!</v>
      </c>
      <c r="HI602" s="715">
        <f t="shared" si="1712"/>
        <v>0</v>
      </c>
    </row>
    <row r="603" spans="1:217" x14ac:dyDescent="0.25">
      <c r="A603" s="66" t="s">
        <v>705</v>
      </c>
      <c r="C603" s="745">
        <f t="shared" si="1798"/>
        <v>0.10639411802529518</v>
      </c>
      <c r="D603" s="715">
        <f t="shared" ref="D603:CV603" si="1876">IF(D543="","",D543/D$560)</f>
        <v>9.0454758609921138E-2</v>
      </c>
      <c r="E603" s="715">
        <f t="shared" si="1876"/>
        <v>0.17058135315255266</v>
      </c>
      <c r="F603" s="715">
        <f t="shared" si="1779"/>
        <v>6.8555557023465913E-2</v>
      </c>
      <c r="G603" s="715">
        <f t="shared" si="1791"/>
        <v>9.5123447726101443E-2</v>
      </c>
      <c r="H603" s="715">
        <f t="shared" si="1815"/>
        <v>0.15574698124627676</v>
      </c>
      <c r="I603" s="715">
        <f t="shared" si="1824"/>
        <v>7.2593793170339982E-2</v>
      </c>
      <c r="J603" s="715">
        <f t="shared" si="1816"/>
        <v>5.5124865616618612E-2</v>
      </c>
      <c r="K603" s="715">
        <f t="shared" si="1770"/>
        <v>0.15734908818714477</v>
      </c>
      <c r="L603" s="715">
        <f t="shared" si="1781"/>
        <v>0.14300922371574909</v>
      </c>
      <c r="M603" s="715">
        <f t="shared" si="1771"/>
        <v>3.6715844462217477E-2</v>
      </c>
      <c r="N603" s="715">
        <f t="shared" si="1876"/>
        <v>0.15290054961893496</v>
      </c>
      <c r="O603" s="715">
        <f t="shared" si="1876"/>
        <v>0.19872980134650906</v>
      </c>
      <c r="P603" s="715">
        <f t="shared" si="1876"/>
        <v>7.9555485269312137E-2</v>
      </c>
      <c r="Q603" s="715">
        <f t="shared" si="1876"/>
        <v>0.33883159858569101</v>
      </c>
      <c r="R603" s="715">
        <f t="shared" si="1876"/>
        <v>5.2732785364036777E-2</v>
      </c>
      <c r="S603" s="715">
        <f t="shared" si="1876"/>
        <v>7.376829893113955E-2</v>
      </c>
      <c r="T603" s="1075">
        <f t="shared" si="1876"/>
        <v>0.10665371348703404</v>
      </c>
      <c r="U603" s="715">
        <f t="shared" ref="U603:W603" si="1877">IF(U543="","",U543/U$560)</f>
        <v>0.24850000025058783</v>
      </c>
      <c r="V603" s="715">
        <f t="shared" si="1877"/>
        <v>0.28749868906778037</v>
      </c>
      <c r="W603" s="715">
        <f t="shared" si="1877"/>
        <v>0.18067550752425313</v>
      </c>
      <c r="X603" s="715">
        <f t="shared" ref="X603:Y603" si="1878">IF(X543="","",X543/X$560)</f>
        <v>0.14162722840009717</v>
      </c>
      <c r="Y603" s="715">
        <f t="shared" si="1878"/>
        <v>0.13401642822072757</v>
      </c>
      <c r="Z603" s="830">
        <f t="shared" si="1716"/>
        <v>0.1197122924187967</v>
      </c>
      <c r="AA603" s="830">
        <f t="shared" si="1717"/>
        <v>0.10678613666938523</v>
      </c>
      <c r="AB603" s="830">
        <f t="shared" si="1718"/>
        <v>0.12998600963310938</v>
      </c>
      <c r="AC603" s="40">
        <f t="shared" si="1719"/>
        <v>7.1586735756567987E-2</v>
      </c>
      <c r="AD603" s="40"/>
      <c r="AE603" s="40">
        <f t="shared" si="1720"/>
        <v>4.9005163079209157E-2</v>
      </c>
      <c r="AF603" s="40">
        <f t="shared" si="1721"/>
        <v>9.9844675275039887E-2</v>
      </c>
      <c r="AG603" s="40"/>
      <c r="AH603" s="40"/>
      <c r="AI603" s="745">
        <f t="shared" si="1876"/>
        <v>7.7838796290326034E-3</v>
      </c>
      <c r="AJ603" s="715">
        <f t="shared" si="1876"/>
        <v>4.7621404319423612E-2</v>
      </c>
      <c r="AK603" s="715">
        <f t="shared" si="1876"/>
        <v>1.6175550263198175E-2</v>
      </c>
      <c r="AL603" s="715">
        <f t="shared" si="1876"/>
        <v>3.2586414384508863E-2</v>
      </c>
      <c r="AM603" s="715">
        <f t="shared" si="1876"/>
        <v>3.5469778174468766E-2</v>
      </c>
      <c r="AN603" s="1075">
        <f t="shared" si="1876"/>
        <v>2.5609242371463774E-2</v>
      </c>
      <c r="AO603" s="830">
        <f t="shared" si="1834"/>
        <v>2.7541044857015969E-2</v>
      </c>
      <c r="AP603" s="830"/>
      <c r="AQ603" s="40">
        <f t="shared" si="1704"/>
        <v>1.4246356080618408E-2</v>
      </c>
      <c r="AR603" s="40"/>
      <c r="AS603" s="40"/>
      <c r="AT603" s="745">
        <f t="shared" si="1876"/>
        <v>9.0791965276722494E-2</v>
      </c>
      <c r="AU603" s="715">
        <f t="shared" si="1876"/>
        <v>0.27507297306772532</v>
      </c>
      <c r="AV603" s="715">
        <f t="shared" si="1876"/>
        <v>0.17560481874500763</v>
      </c>
      <c r="AW603" s="715">
        <f t="shared" si="1876"/>
        <v>0.21423460066436595</v>
      </c>
      <c r="AX603" s="715">
        <f t="shared" si="1876"/>
        <v>0.18810885476349096</v>
      </c>
      <c r="AY603" s="715">
        <f t="shared" si="1876"/>
        <v>0.1805619208082333</v>
      </c>
      <c r="AZ603" s="715">
        <f t="shared" si="1876"/>
        <v>0.16620015936805571</v>
      </c>
      <c r="BA603" s="715">
        <f t="shared" si="1876"/>
        <v>0.17544727034405153</v>
      </c>
      <c r="BB603" s="1075">
        <f t="shared" si="1876"/>
        <v>0.21856171462069926</v>
      </c>
      <c r="BC603" s="830">
        <f t="shared" si="1723"/>
        <v>0.18717603085092802</v>
      </c>
      <c r="BD603" s="830"/>
      <c r="BE603" s="40">
        <f t="shared" si="1724"/>
        <v>4.9357178382332466E-2</v>
      </c>
      <c r="BF603" s="40"/>
      <c r="BG603" s="40"/>
      <c r="BH603" s="745">
        <f t="shared" si="1876"/>
        <v>0.18697929823884032</v>
      </c>
      <c r="BI603" s="715">
        <f t="shared" si="1876"/>
        <v>0.25203446018803211</v>
      </c>
      <c r="BJ603" s="715">
        <f t="shared" si="1876"/>
        <v>0.15884244548390744</v>
      </c>
      <c r="BK603" s="715">
        <f t="shared" si="1876"/>
        <v>0.13907604279706573</v>
      </c>
      <c r="BL603" s="715">
        <f t="shared" si="1876"/>
        <v>0.15561442099624581</v>
      </c>
      <c r="BM603" s="715">
        <f t="shared" si="1784"/>
        <v>0.22971298255106196</v>
      </c>
      <c r="BN603" s="1187">
        <f t="shared" si="1784"/>
        <v>0.14338724807247405</v>
      </c>
      <c r="BO603" s="888">
        <f t="shared" si="1725"/>
        <v>9.7769606853546812E-2</v>
      </c>
      <c r="BP603" s="888">
        <f t="shared" si="1747"/>
        <v>0.10357169031321468</v>
      </c>
      <c r="BQ603" s="888">
        <f t="shared" si="1726"/>
        <v>0.15669295304661937</v>
      </c>
      <c r="BR603" s="888">
        <f t="shared" si="1748"/>
        <v>0.13424336813624482</v>
      </c>
      <c r="BS603" s="1184">
        <f t="shared" si="1748"/>
        <v>0.34027354716053282</v>
      </c>
      <c r="BT603" s="830">
        <f t="shared" si="1727"/>
        <v>0.1667046511030007</v>
      </c>
      <c r="BU603" s="830"/>
      <c r="BV603" s="40">
        <f t="shared" si="1728"/>
        <v>7.5347549768480723E-2</v>
      </c>
      <c r="BW603" s="40"/>
      <c r="BX603" s="40"/>
      <c r="BY603" s="745">
        <f t="shared" si="1876"/>
        <v>0.12597244059993093</v>
      </c>
      <c r="BZ603" s="715">
        <f t="shared" si="1876"/>
        <v>9.9965069202129386E-2</v>
      </c>
      <c r="CA603" s="715">
        <f t="shared" si="1876"/>
        <v>6.4870980421683877E-2</v>
      </c>
      <c r="CB603" s="715">
        <f t="shared" si="1876"/>
        <v>7.1048552042771981E-2</v>
      </c>
      <c r="CC603" s="1075">
        <f t="shared" si="1876"/>
        <v>0.10286971809968293</v>
      </c>
      <c r="CD603" s="715"/>
      <c r="CE603" s="715"/>
      <c r="CF603" s="830">
        <f t="shared" si="1749"/>
        <v>9.2945352073239826E-2</v>
      </c>
      <c r="CG603" s="830"/>
      <c r="CH603" s="40">
        <f t="shared" si="1750"/>
        <v>2.5030972021429315E-2</v>
      </c>
      <c r="CI603" s="40"/>
      <c r="CJ603" s="40"/>
      <c r="CK603" s="745">
        <f t="shared" si="1876"/>
        <v>3.2648209559701442E-2</v>
      </c>
      <c r="CL603" s="715">
        <f t="shared" si="1842"/>
        <v>0.25201089496809426</v>
      </c>
      <c r="CM603" s="715">
        <f t="shared" si="1876"/>
        <v>1.9429864260665095E-2</v>
      </c>
      <c r="CN603" s="715">
        <f t="shared" si="1876"/>
        <v>0.19747053991128286</v>
      </c>
      <c r="CO603" s="1075">
        <f t="shared" si="1876"/>
        <v>8.9323330724015493E-2</v>
      </c>
      <c r="CP603" s="830">
        <f t="shared" si="1729"/>
        <v>0.11817656788475181</v>
      </c>
      <c r="CQ603" s="830"/>
      <c r="CR603" s="40">
        <f t="shared" si="1730"/>
        <v>0.1025885982390959</v>
      </c>
      <c r="CS603" s="40"/>
      <c r="CT603" s="40"/>
      <c r="CU603" s="745">
        <f t="shared" si="1876"/>
        <v>1.7071814893364342E-2</v>
      </c>
      <c r="CV603" s="715">
        <f t="shared" si="1876"/>
        <v>2.3685268604527413E-3</v>
      </c>
      <c r="CW603" s="715">
        <f t="shared" si="1864"/>
        <v>3.8787400709936408E-2</v>
      </c>
      <c r="CX603" s="1075">
        <f t="shared" si="1864"/>
        <v>9.6978070663002163E-3</v>
      </c>
      <c r="CY603" s="830">
        <f t="shared" si="1731"/>
        <v>1.6981387382513428E-2</v>
      </c>
      <c r="CZ603" s="40">
        <f t="shared" si="1732"/>
        <v>1.5727858820475164E-2</v>
      </c>
      <c r="DD603" s="989"/>
      <c r="DE603" s="888">
        <f t="shared" ref="DE603:EL603" si="1879">IF(DE543="","",DE543/DE$560)</f>
        <v>1.55843526039432E-2</v>
      </c>
      <c r="DF603" s="888">
        <f t="shared" si="1879"/>
        <v>2.0364340514815487E-2</v>
      </c>
      <c r="DG603" s="888">
        <f t="shared" si="1879"/>
        <v>2.2826221269959864E-2</v>
      </c>
      <c r="DH603" s="888">
        <f t="shared" si="1879"/>
        <v>7.8298981568570552E-3</v>
      </c>
      <c r="DI603" s="888">
        <f t="shared" si="1879"/>
        <v>1.3929396782583307E-2</v>
      </c>
      <c r="DJ603" s="888">
        <f t="shared" si="1879"/>
        <v>1.5011933621655926E-2</v>
      </c>
      <c r="DK603" s="888">
        <f t="shared" si="1879"/>
        <v>1.8607790863325593E-3</v>
      </c>
      <c r="DL603" s="1082">
        <f t="shared" si="1879"/>
        <v>7.9427270682739691E-4</v>
      </c>
      <c r="DM603" s="830">
        <f t="shared" si="1734"/>
        <v>1.227514934287185E-2</v>
      </c>
      <c r="DN603" s="830"/>
      <c r="DO603" s="40">
        <f t="shared" si="1735"/>
        <v>8.0885048583904402E-3</v>
      </c>
      <c r="DP603" s="40"/>
      <c r="DQ603" s="40"/>
      <c r="DR603" s="945">
        <f t="shared" si="1879"/>
        <v>4.0996734397805448E-2</v>
      </c>
      <c r="DS603" s="888">
        <f t="shared" si="1879"/>
        <v>7.629163233829947E-2</v>
      </c>
      <c r="DT603" s="888">
        <f t="shared" si="1879"/>
        <v>6.6994480181297777E-2</v>
      </c>
      <c r="DU603" s="888">
        <f t="shared" si="1879"/>
        <v>7.4266039068619047E-2</v>
      </c>
      <c r="DV603" s="888">
        <f t="shared" si="1879"/>
        <v>6.6112047007041194E-2</v>
      </c>
      <c r="DW603" s="888">
        <f t="shared" si="1879"/>
        <v>4.2143691822521458E-2</v>
      </c>
      <c r="DX603" s="1082">
        <f t="shared" si="1879"/>
        <v>4.6523714186285654E-2</v>
      </c>
      <c r="DY603" s="830">
        <f t="shared" si="1736"/>
        <v>5.9046905571695729E-2</v>
      </c>
      <c r="DZ603" s="830"/>
      <c r="EA603" s="40">
        <f t="shared" si="1737"/>
        <v>1.5332103727480026E-2</v>
      </c>
      <c r="EB603" s="40"/>
      <c r="EC603" s="40"/>
      <c r="ED603" s="745">
        <f t="shared" si="1709"/>
        <v>0.16274483375698051</v>
      </c>
      <c r="EE603" s="888">
        <f t="shared" si="1879"/>
        <v>0.15491778528279954</v>
      </c>
      <c r="EF603" s="888">
        <f t="shared" si="1879"/>
        <v>0.12543497776751353</v>
      </c>
      <c r="EG603" s="888">
        <f t="shared" si="1879"/>
        <v>0.11174995978179898</v>
      </c>
      <c r="EH603" s="888">
        <f t="shared" si="1879"/>
        <v>0.12880389930875355</v>
      </c>
      <c r="EI603" s="888">
        <f t="shared" si="1879"/>
        <v>0.13388351302874441</v>
      </c>
      <c r="EJ603" s="888">
        <f t="shared" si="1879"/>
        <v>0.10595602758361561</v>
      </c>
      <c r="EK603" s="888">
        <f t="shared" si="1879"/>
        <v>0.10722450621015357</v>
      </c>
      <c r="EL603" s="1082">
        <f t="shared" si="1879"/>
        <v>0.11707428059212602</v>
      </c>
      <c r="EM603" s="830">
        <f t="shared" si="1738"/>
        <v>0.12753219814583175</v>
      </c>
      <c r="EN603" s="40">
        <f t="shared" si="1739"/>
        <v>2.0225712047565878E-2</v>
      </c>
      <c r="ES603" s="745">
        <f t="shared" ref="ES603:EU603" si="1880">IF(ES543="","",ES543/ES$560)</f>
        <v>9.6302673782328475E-4</v>
      </c>
      <c r="ET603" s="715">
        <f t="shared" si="1880"/>
        <v>2.2704505679669654E-3</v>
      </c>
      <c r="EU603" s="715">
        <f t="shared" si="1880"/>
        <v>6.0958143053435644E-3</v>
      </c>
      <c r="EV603" s="715"/>
      <c r="EX603" s="66" t="s">
        <v>705</v>
      </c>
      <c r="EY603" s="682">
        <f t="shared" ref="EY603:HH603" si="1881">IF(EY543="","",EY543/EY$560)</f>
        <v>3.887606161274243E-2</v>
      </c>
      <c r="EZ603" s="682">
        <f t="shared" si="1881"/>
        <v>3.2555189341384447E-2</v>
      </c>
      <c r="FA603" s="682">
        <f t="shared" si="1881"/>
        <v>2.4599305435060951E-2</v>
      </c>
      <c r="FB603" s="682">
        <f t="shared" si="1881"/>
        <v>4.3375592003703375E-2</v>
      </c>
      <c r="FC603" s="682">
        <f t="shared" si="1881"/>
        <v>3.4181327088752773E-2</v>
      </c>
      <c r="FD603" s="682">
        <f t="shared" si="1881"/>
        <v>3.3379698260378621E-2</v>
      </c>
      <c r="FE603" s="682">
        <f t="shared" si="1881"/>
        <v>3.9506529075851254E-2</v>
      </c>
      <c r="FF603" s="682">
        <f t="shared" si="1881"/>
        <v>2.8814450876110485E-2</v>
      </c>
      <c r="FG603" s="682">
        <f t="shared" si="1881"/>
        <v>2.3662686889612278E-2</v>
      </c>
      <c r="FH603" s="682">
        <f t="shared" si="1881"/>
        <v>3.424167878198861E-2</v>
      </c>
      <c r="FI603" s="682">
        <f t="shared" si="1881"/>
        <v>2.8341580304954879E-2</v>
      </c>
      <c r="FJ603" s="682">
        <f t="shared" si="1881"/>
        <v>2.3909782799248103E-2</v>
      </c>
      <c r="FK603" s="682">
        <f t="shared" si="1881"/>
        <v>3.036903337540232E-2</v>
      </c>
      <c r="FL603" s="682">
        <f t="shared" si="1881"/>
        <v>2.5322699382253028E-2</v>
      </c>
      <c r="FM603" s="682">
        <f t="shared" si="1881"/>
        <v>3.8310443898899961E-2</v>
      </c>
      <c r="FN603" s="682">
        <f t="shared" si="1881"/>
        <v>3.6441977197821412E-2</v>
      </c>
      <c r="FO603" s="715">
        <f t="shared" si="1881"/>
        <v>2.6870221311537754E-2</v>
      </c>
      <c r="FP603" s="715">
        <f t="shared" ref="FP603:GL603" si="1882">IF(FP543="","",FP543/FP$560)</f>
        <v>0.79120655220315828</v>
      </c>
      <c r="FQ603" s="1393">
        <f t="shared" si="1882"/>
        <v>7.8028763931509343E-2</v>
      </c>
      <c r="FR603" s="715">
        <f t="shared" si="1882"/>
        <v>4.940144346275413E-2</v>
      </c>
      <c r="FS603" s="715">
        <f t="shared" si="1882"/>
        <v>6.2877264270126534E-2</v>
      </c>
      <c r="FT603" s="715">
        <f t="shared" si="1882"/>
        <v>3.7369026322760755E-2</v>
      </c>
      <c r="FU603" s="715">
        <f t="shared" si="1882"/>
        <v>4.1533277150736785E-2</v>
      </c>
      <c r="FV603" s="715"/>
      <c r="FW603" s="715">
        <f t="shared" si="1882"/>
        <v>7.2539845138004933E-2</v>
      </c>
      <c r="FX603" s="715">
        <f t="shared" si="1882"/>
        <v>2.8544260775143028E-2</v>
      </c>
      <c r="FY603" s="715">
        <f t="shared" si="1882"/>
        <v>7.6849290113778279E-2</v>
      </c>
      <c r="FZ603" s="715">
        <f t="shared" si="1882"/>
        <v>7.8969069762333477E-2</v>
      </c>
      <c r="GA603" s="715">
        <f t="shared" si="1882"/>
        <v>0.1145699996274835</v>
      </c>
      <c r="GB603" s="715">
        <f t="shared" si="1882"/>
        <v>5.9429645261898839E-2</v>
      </c>
      <c r="GC603" s="715">
        <f t="shared" si="1882"/>
        <v>4.0960174103946041E-2</v>
      </c>
      <c r="GD603" s="715">
        <f t="shared" si="1882"/>
        <v>4.818685842585476E-2</v>
      </c>
      <c r="GE603" s="715">
        <f t="shared" si="1882"/>
        <v>5.4299622500014244E-2</v>
      </c>
      <c r="GF603" s="715">
        <f t="shared" si="1882"/>
        <v>7.078049196000237E-2</v>
      </c>
      <c r="GG603" s="715">
        <f t="shared" si="1882"/>
        <v>6.9989428054821112E-2</v>
      </c>
      <c r="GH603" s="715">
        <f t="shared" si="1882"/>
        <v>5.5196373605976692E-2</v>
      </c>
      <c r="GI603" s="715">
        <f t="shared" si="1882"/>
        <v>3.4026143700272571E-2</v>
      </c>
      <c r="GJ603" s="715">
        <f t="shared" si="1882"/>
        <v>6.1887448966563535E-2</v>
      </c>
      <c r="GK603" s="715">
        <f t="shared" si="1882"/>
        <v>5.5092250698858002E-2</v>
      </c>
      <c r="GL603" s="715">
        <f t="shared" si="1882"/>
        <v>7.6744589942301281E-2</v>
      </c>
      <c r="GM603" s="745">
        <f t="shared" si="1881"/>
        <v>5.6706343393281018E-2</v>
      </c>
      <c r="GN603" s="682">
        <f t="shared" si="1881"/>
        <v>5.4095361578587832E-2</v>
      </c>
      <c r="GO603" s="682">
        <f t="shared" si="1881"/>
        <v>4.6091450720186743E-2</v>
      </c>
      <c r="GP603" s="682">
        <f t="shared" si="1881"/>
        <v>7.0104053332885052E-2</v>
      </c>
      <c r="GQ603" s="682">
        <f t="shared" si="1881"/>
        <v>5.6416101806379688E-2</v>
      </c>
      <c r="GR603" s="682">
        <f t="shared" si="1881"/>
        <v>5.7941777697196106E-2</v>
      </c>
      <c r="GS603" s="682">
        <f t="shared" si="1881"/>
        <v>5.4849761902667632E-2</v>
      </c>
      <c r="GT603" s="682">
        <f t="shared" si="1881"/>
        <v>3.8440591807821479E-2</v>
      </c>
      <c r="GU603" s="682">
        <f t="shared" si="1881"/>
        <v>4.6054831645513897E-2</v>
      </c>
      <c r="GV603" s="682">
        <f t="shared" si="1881"/>
        <v>6.9798036599420771E-2</v>
      </c>
      <c r="GW603" s="682">
        <f t="shared" si="1881"/>
        <v>6.3960160801490473E-2</v>
      </c>
      <c r="GX603" s="682">
        <f t="shared" si="1881"/>
        <v>6.2697776101952221E-2</v>
      </c>
      <c r="GY603" s="682">
        <f t="shared" si="1881"/>
        <v>6.8641508448974972E-2</v>
      </c>
      <c r="GZ603" s="682" t="e">
        <f t="shared" si="1881"/>
        <v>#DIV/0!</v>
      </c>
      <c r="HA603" s="682">
        <f t="shared" si="1881"/>
        <v>5.7165072717936007E-2</v>
      </c>
      <c r="HB603" s="682">
        <f t="shared" si="1881"/>
        <v>5.0836998232457811E-2</v>
      </c>
      <c r="HC603" s="682">
        <f t="shared" si="1881"/>
        <v>4.026774220579353E-2</v>
      </c>
      <c r="HD603" s="682">
        <f t="shared" si="1881"/>
        <v>4.3687416835455316E-2</v>
      </c>
      <c r="HE603" s="682">
        <f t="shared" si="1881"/>
        <v>4.191338156624002E-2</v>
      </c>
      <c r="HF603" s="682">
        <f t="shared" si="1881"/>
        <v>4.6049780944473137E-2</v>
      </c>
      <c r="HG603" s="682" t="e">
        <f t="shared" si="1881"/>
        <v>#DIV/0!</v>
      </c>
      <c r="HH603" s="682" t="e">
        <f t="shared" si="1881"/>
        <v>#DIV/0!</v>
      </c>
      <c r="HI603" s="715">
        <f t="shared" si="1712"/>
        <v>0.13950868457412008</v>
      </c>
    </row>
    <row r="604" spans="1:217" x14ac:dyDescent="0.25">
      <c r="A604" s="66" t="s">
        <v>724</v>
      </c>
      <c r="C604" s="745">
        <f t="shared" si="1798"/>
        <v>2.716201609381044E-3</v>
      </c>
      <c r="D604" s="715">
        <f t="shared" ref="D604:CV604" si="1883">IF(D544="","",D544/D$560)</f>
        <v>4.8012205938683088E-3</v>
      </c>
      <c r="E604" s="715">
        <f t="shared" si="1883"/>
        <v>3.376860940824919E-3</v>
      </c>
      <c r="F604" s="715">
        <f t="shared" si="1779"/>
        <v>2.8962714600559779E-3</v>
      </c>
      <c r="G604" s="715">
        <f t="shared" si="1791"/>
        <v>6.1648225915898729E-3</v>
      </c>
      <c r="H604" s="715">
        <f t="shared" si="1815"/>
        <v>3.5470976122754664E-3</v>
      </c>
      <c r="I604" s="715">
        <f t="shared" si="1824"/>
        <v>1.4123472643929095E-3</v>
      </c>
      <c r="J604" s="715">
        <f t="shared" si="1816"/>
        <v>1.4826366700751944E-3</v>
      </c>
      <c r="K604" s="715">
        <f t="shared" si="1770"/>
        <v>2.3780138032949072E-3</v>
      </c>
      <c r="L604" s="715">
        <f t="shared" si="1781"/>
        <v>2.229221965577476E-3</v>
      </c>
      <c r="M604" s="715">
        <f t="shared" si="1771"/>
        <v>1.5293669697451627E-3</v>
      </c>
      <c r="N604" s="715">
        <f t="shared" si="1883"/>
        <v>6.3664430509391395E-3</v>
      </c>
      <c r="O604" s="715">
        <f t="shared" si="1883"/>
        <v>4.650334350517973E-3</v>
      </c>
      <c r="P604" s="715">
        <f t="shared" si="1883"/>
        <v>2.3035194444813367E-3</v>
      </c>
      <c r="Q604" s="715">
        <f t="shared" si="1883"/>
        <v>5.2578749512717611E-3</v>
      </c>
      <c r="R604" s="715">
        <f t="shared" si="1883"/>
        <v>1.5521258896852267E-3</v>
      </c>
      <c r="S604" s="715">
        <f t="shared" si="1883"/>
        <v>1.3567950051259735E-3</v>
      </c>
      <c r="T604" s="1075">
        <f t="shared" si="1883"/>
        <v>2.0088779127403408E-3</v>
      </c>
      <c r="U604" s="715">
        <f t="shared" ref="U604:W604" si="1884">IF(U544="","",U544/U$560)</f>
        <v>4.1477120154661271E-3</v>
      </c>
      <c r="V604" s="715">
        <f t="shared" si="1884"/>
        <v>8.904321565854809E-3</v>
      </c>
      <c r="W604" s="715">
        <f t="shared" si="1884"/>
        <v>1.8832269841523978E-3</v>
      </c>
      <c r="X604" s="715" t="str">
        <f t="shared" ref="X604:Y604" si="1885">IF(X544="","",X544/X$560)</f>
        <v/>
      </c>
      <c r="Y604" s="715" t="str">
        <f t="shared" si="1885"/>
        <v/>
      </c>
      <c r="Z604" s="830">
        <f t="shared" si="1716"/>
        <v>3.1127795603246109E-3</v>
      </c>
      <c r="AA604" s="830">
        <f t="shared" si="1717"/>
        <v>2.8729159096088294E-3</v>
      </c>
      <c r="AB604" s="830">
        <f t="shared" si="1718"/>
        <v>3.1281671968133645E-3</v>
      </c>
      <c r="AC604" s="40">
        <f t="shared" si="1719"/>
        <v>1.6618445505129473E-3</v>
      </c>
      <c r="AD604" s="40"/>
      <c r="AE604" s="40">
        <f t="shared" si="1720"/>
        <v>8.6338510439146134E-4</v>
      </c>
      <c r="AF604" s="40">
        <f t="shared" si="1721"/>
        <v>1.9802510193273571E-3</v>
      </c>
      <c r="AG604" s="40"/>
      <c r="AH604" s="40"/>
      <c r="AI604" s="745">
        <f t="shared" si="1883"/>
        <v>0</v>
      </c>
      <c r="AJ604" s="715">
        <f t="shared" si="1883"/>
        <v>0</v>
      </c>
      <c r="AK604" s="715">
        <f t="shared" si="1883"/>
        <v>0</v>
      </c>
      <c r="AL604" s="715">
        <f t="shared" si="1883"/>
        <v>0</v>
      </c>
      <c r="AM604" s="715">
        <f t="shared" si="1883"/>
        <v>0</v>
      </c>
      <c r="AN604" s="1075">
        <f t="shared" si="1883"/>
        <v>0</v>
      </c>
      <c r="AO604" s="830">
        <f t="shared" si="1834"/>
        <v>0</v>
      </c>
      <c r="AP604" s="830"/>
      <c r="AQ604" s="40">
        <f t="shared" si="1704"/>
        <v>0</v>
      </c>
      <c r="AR604" s="40"/>
      <c r="AS604" s="40"/>
      <c r="AT604" s="745">
        <f t="shared" si="1883"/>
        <v>2.3782987727895446E-3</v>
      </c>
      <c r="AU604" s="715">
        <f t="shared" si="1883"/>
        <v>4.3884546678847483E-3</v>
      </c>
      <c r="AV604" s="715">
        <f t="shared" si="1883"/>
        <v>2.7806441975015595E-3</v>
      </c>
      <c r="AW604" s="715">
        <f t="shared" si="1883"/>
        <v>2.2664597511563903E-3</v>
      </c>
      <c r="AX604" s="715">
        <f t="shared" si="1883"/>
        <v>2.7747732341872134E-3</v>
      </c>
      <c r="AY604" s="715">
        <f t="shared" si="1883"/>
        <v>3.2560206213671236E-3</v>
      </c>
      <c r="AZ604" s="715">
        <f t="shared" si="1883"/>
        <v>2.4224288489329096E-3</v>
      </c>
      <c r="BA604" s="715">
        <f t="shared" si="1883"/>
        <v>4.3127513443365394E-3</v>
      </c>
      <c r="BB604" s="1075">
        <f t="shared" si="1883"/>
        <v>1.2570243947661521E-3</v>
      </c>
      <c r="BC604" s="830">
        <f t="shared" si="1723"/>
        <v>2.8707617592135756E-3</v>
      </c>
      <c r="BD604" s="830"/>
      <c r="BE604" s="40">
        <f t="shared" si="1724"/>
        <v>9.9758060333247217E-4</v>
      </c>
      <c r="BF604" s="40"/>
      <c r="BG604" s="40"/>
      <c r="BH604" s="745">
        <f t="shared" si="1883"/>
        <v>3.4168073504920078E-3</v>
      </c>
      <c r="BI604" s="715">
        <f t="shared" si="1883"/>
        <v>4.9870694949221877E-3</v>
      </c>
      <c r="BJ604" s="715">
        <f t="shared" si="1883"/>
        <v>3.3949061178376893E-3</v>
      </c>
      <c r="BK604" s="715">
        <f t="shared" si="1883"/>
        <v>3.6420575911043991E-3</v>
      </c>
      <c r="BL604" s="715">
        <f t="shared" si="1883"/>
        <v>3.2526534191666865E-3</v>
      </c>
      <c r="BM604" s="715">
        <f t="shared" si="1784"/>
        <v>1.0419181752663655E-2</v>
      </c>
      <c r="BN604" s="1187">
        <f t="shared" si="1784"/>
        <v>3.6822439800689474E-3</v>
      </c>
      <c r="BO604" s="888">
        <f t="shared" si="1725"/>
        <v>0</v>
      </c>
      <c r="BP604" s="888">
        <f t="shared" si="1747"/>
        <v>0</v>
      </c>
      <c r="BQ604" s="888">
        <f t="shared" si="1726"/>
        <v>0</v>
      </c>
      <c r="BR604" s="888">
        <f t="shared" si="1748"/>
        <v>0</v>
      </c>
      <c r="BS604" s="1184">
        <f t="shared" si="1748"/>
        <v>0</v>
      </c>
      <c r="BT604" s="830">
        <f t="shared" si="1727"/>
        <v>2.3329040825559653E-3</v>
      </c>
      <c r="BU604" s="830"/>
      <c r="BV604" s="40">
        <f t="shared" si="1728"/>
        <v>3.4817494481990409E-3</v>
      </c>
      <c r="BW604" s="40"/>
      <c r="BX604" s="40"/>
      <c r="BY604" s="745">
        <f t="shared" si="1883"/>
        <v>2.5241678677858335E-3</v>
      </c>
      <c r="BZ604" s="715">
        <f t="shared" si="1883"/>
        <v>2.1332361296740551E-3</v>
      </c>
      <c r="CA604" s="715">
        <f t="shared" si="1883"/>
        <v>2.3028511368668623E-3</v>
      </c>
      <c r="CB604" s="715">
        <f t="shared" si="1883"/>
        <v>1.6145963905956791E-3</v>
      </c>
      <c r="CC604" s="1075">
        <f t="shared" si="1883"/>
        <v>1.1702062457051782E-3</v>
      </c>
      <c r="CD604" s="715"/>
      <c r="CE604" s="715"/>
      <c r="CF604" s="830">
        <f t="shared" si="1749"/>
        <v>1.9490115541255216E-3</v>
      </c>
      <c r="CG604" s="830"/>
      <c r="CH604" s="40">
        <f t="shared" si="1750"/>
        <v>5.4961739867755274E-4</v>
      </c>
      <c r="CI604" s="40"/>
      <c r="CJ604" s="40"/>
      <c r="CK604" s="745">
        <v>0</v>
      </c>
      <c r="CL604" s="715">
        <f t="shared" si="1842"/>
        <v>3.4093087689672772E-3</v>
      </c>
      <c r="CM604" s="715">
        <v>0</v>
      </c>
      <c r="CN604" s="715">
        <v>0</v>
      </c>
      <c r="CO604" s="1075">
        <v>0</v>
      </c>
      <c r="CP604" s="830">
        <f t="shared" si="1729"/>
        <v>6.8186175379345547E-4</v>
      </c>
      <c r="CQ604" s="830"/>
      <c r="CR604" s="40">
        <f t="shared" si="1730"/>
        <v>1.5246892327393914E-3</v>
      </c>
      <c r="CS604" s="40"/>
      <c r="CT604" s="40"/>
      <c r="CU604" s="745">
        <f t="shared" si="1883"/>
        <v>0</v>
      </c>
      <c r="CV604" s="715">
        <f t="shared" si="1883"/>
        <v>0</v>
      </c>
      <c r="CW604" s="715">
        <f t="shared" si="1864"/>
        <v>0</v>
      </c>
      <c r="CX604" s="1075">
        <f t="shared" si="1864"/>
        <v>0</v>
      </c>
      <c r="CY604" s="830">
        <f t="shared" si="1731"/>
        <v>0</v>
      </c>
      <c r="CZ604" s="40">
        <f t="shared" si="1732"/>
        <v>0</v>
      </c>
      <c r="DD604" s="989"/>
      <c r="DE604" s="888">
        <f t="shared" ref="DE604:EL604" si="1886">IF(DE544="","",DE544/DE$560)</f>
        <v>0</v>
      </c>
      <c r="DF604" s="888">
        <f t="shared" si="1886"/>
        <v>0</v>
      </c>
      <c r="DG604" s="888">
        <f t="shared" si="1886"/>
        <v>0</v>
      </c>
      <c r="DH604" s="888">
        <f t="shared" si="1886"/>
        <v>0</v>
      </c>
      <c r="DI604" s="888">
        <f t="shared" si="1886"/>
        <v>3.5886274866714319E-3</v>
      </c>
      <c r="DJ604" s="888">
        <f t="shared" si="1886"/>
        <v>0</v>
      </c>
      <c r="DK604" s="888">
        <f t="shared" si="1886"/>
        <v>0</v>
      </c>
      <c r="DL604" s="1082">
        <f t="shared" si="1886"/>
        <v>0</v>
      </c>
      <c r="DM604" s="830">
        <f t="shared" si="1734"/>
        <v>4.4857843583392899E-4</v>
      </c>
      <c r="DN604" s="830"/>
      <c r="DO604" s="40">
        <f t="shared" si="1735"/>
        <v>1.268771415488903E-3</v>
      </c>
      <c r="DP604" s="40"/>
      <c r="DQ604" s="40"/>
      <c r="DR604" s="945">
        <f t="shared" si="1886"/>
        <v>7.0821487842259061E-4</v>
      </c>
      <c r="DS604" s="888">
        <f t="shared" si="1886"/>
        <v>1.3282173315248306E-3</v>
      </c>
      <c r="DT604" s="888">
        <f t="shared" si="1886"/>
        <v>9.9426904302021336E-4</v>
      </c>
      <c r="DU604" s="888">
        <f t="shared" si="1886"/>
        <v>1.0261089947099403E-3</v>
      </c>
      <c r="DV604" s="888">
        <f t="shared" si="1886"/>
        <v>9.4685985718200548E-4</v>
      </c>
      <c r="DW604" s="888">
        <f t="shared" si="1886"/>
        <v>0</v>
      </c>
      <c r="DX604" s="1082">
        <f t="shared" si="1886"/>
        <v>0</v>
      </c>
      <c r="DY604" s="830">
        <f t="shared" si="1736"/>
        <v>7.1481001497994011E-4</v>
      </c>
      <c r="DZ604" s="830"/>
      <c r="EA604" s="40">
        <f t="shared" si="1737"/>
        <v>5.2074790434022467E-4</v>
      </c>
      <c r="EB604" s="40"/>
      <c r="EC604" s="40"/>
      <c r="ED604" s="745">
        <f t="shared" si="1709"/>
        <v>2.7044688297108558E-3</v>
      </c>
      <c r="EE604" s="888">
        <f t="shared" si="1886"/>
        <v>4.3276749091480191E-3</v>
      </c>
      <c r="EF604" s="888">
        <f t="shared" si="1886"/>
        <v>2.2735105461578714E-3</v>
      </c>
      <c r="EG604" s="888">
        <f t="shared" si="1886"/>
        <v>1.4146093910620506E-3</v>
      </c>
      <c r="EH604" s="888">
        <f t="shared" si="1886"/>
        <v>5.9505804301305252E-4</v>
      </c>
      <c r="EI604" s="888">
        <f t="shared" si="1886"/>
        <v>1.7477328624934917E-3</v>
      </c>
      <c r="EJ604" s="888">
        <f t="shared" si="1886"/>
        <v>0</v>
      </c>
      <c r="EK604" s="888">
        <f t="shared" si="1886"/>
        <v>9.2135852246033958E-4</v>
      </c>
      <c r="EL604" s="1082">
        <f t="shared" si="1886"/>
        <v>8.3474198782126311E-4</v>
      </c>
      <c r="EM604" s="830">
        <f t="shared" si="1738"/>
        <v>1.6465727879852161E-3</v>
      </c>
      <c r="EN604" s="40">
        <f t="shared" si="1739"/>
        <v>1.3117942928511396E-3</v>
      </c>
      <c r="ES604" s="745">
        <f t="shared" ref="ES604:EU604" si="1887">IF(ES544="","",ES544/ES$560)</f>
        <v>0</v>
      </c>
      <c r="ET604" s="715">
        <f t="shared" si="1887"/>
        <v>0</v>
      </c>
      <c r="EU604" s="715">
        <f t="shared" si="1887"/>
        <v>0</v>
      </c>
      <c r="EV604" s="715"/>
      <c r="EX604" s="66" t="s">
        <v>724</v>
      </c>
      <c r="EY604" s="682">
        <f t="shared" ref="EY604:HH604" si="1888">IF(EY544="","",EY544/EY$560)</f>
        <v>3.3886498966328294E-4</v>
      </c>
      <c r="EZ604" s="682">
        <f t="shared" si="1888"/>
        <v>4.5709962445683746E-4</v>
      </c>
      <c r="FA604" s="682">
        <f t="shared" si="1888"/>
        <v>3.3623929074926364E-4</v>
      </c>
      <c r="FB604" s="682">
        <f t="shared" si="1888"/>
        <v>7.9848871360687528E-4</v>
      </c>
      <c r="FC604" s="682">
        <f t="shared" si="1888"/>
        <v>6.5878468143897809E-4</v>
      </c>
      <c r="FD604" s="682">
        <f t="shared" si="1888"/>
        <v>1.0048768371043702E-3</v>
      </c>
      <c r="FE604" s="682">
        <f t="shared" si="1888"/>
        <v>9.2540357782158061E-4</v>
      </c>
      <c r="FF604" s="682">
        <f t="shared" si="1888"/>
        <v>9.6725065358607947E-4</v>
      </c>
      <c r="FG604" s="682">
        <f t="shared" si="1888"/>
        <v>3.3742985594724758E-4</v>
      </c>
      <c r="FH604" s="682">
        <f t="shared" si="1888"/>
        <v>4.5509826664064871E-4</v>
      </c>
      <c r="FI604" s="682">
        <f t="shared" si="1888"/>
        <v>7.3751608253147137E-4</v>
      </c>
      <c r="FJ604" s="682">
        <f t="shared" si="1888"/>
        <v>3.9984875559618529E-4</v>
      </c>
      <c r="FK604" s="682">
        <f t="shared" si="1888"/>
        <v>1.1511552683034535E-3</v>
      </c>
      <c r="FL604" s="682">
        <f t="shared" si="1888"/>
        <v>6.7230938374036246E-4</v>
      </c>
      <c r="FM604" s="682">
        <f t="shared" si="1888"/>
        <v>1.1399013858846394E-3</v>
      </c>
      <c r="FN604" s="682">
        <f t="shared" si="1888"/>
        <v>8.230469183937969E-4</v>
      </c>
      <c r="FO604" s="715">
        <f t="shared" si="1888"/>
        <v>5.4880178218065197E-4</v>
      </c>
      <c r="FP604" s="715">
        <f t="shared" ref="FP604:GL604" si="1889">IF(FP544="","",FP544/FP$560)</f>
        <v>0</v>
      </c>
      <c r="FQ604" s="1393">
        <f t="shared" si="1889"/>
        <v>8.2051021248995065E-4</v>
      </c>
      <c r="FR604" s="715">
        <f t="shared" si="1889"/>
        <v>1.5881847520501815E-3</v>
      </c>
      <c r="FS604" s="715">
        <f t="shared" si="1889"/>
        <v>1.0941837222283742E-3</v>
      </c>
      <c r="FT604" s="715">
        <f t="shared" si="1889"/>
        <v>0</v>
      </c>
      <c r="FU604" s="715">
        <f t="shared" si="1889"/>
        <v>0</v>
      </c>
      <c r="FV604" s="715"/>
      <c r="FW604" s="715">
        <f t="shared" si="1889"/>
        <v>0</v>
      </c>
      <c r="FX604" s="715">
        <f t="shared" si="1889"/>
        <v>0</v>
      </c>
      <c r="FY604" s="715">
        <f t="shared" si="1889"/>
        <v>0</v>
      </c>
      <c r="FZ604" s="715">
        <f t="shared" si="1889"/>
        <v>0</v>
      </c>
      <c r="GA604" s="715">
        <f t="shared" si="1889"/>
        <v>0</v>
      </c>
      <c r="GB604" s="715">
        <f t="shared" si="1889"/>
        <v>0</v>
      </c>
      <c r="GC604" s="715">
        <f t="shared" si="1889"/>
        <v>0</v>
      </c>
      <c r="GD604" s="715">
        <f t="shared" si="1889"/>
        <v>0</v>
      </c>
      <c r="GE604" s="715">
        <f t="shared" si="1889"/>
        <v>0</v>
      </c>
      <c r="GF604" s="715">
        <f t="shared" si="1889"/>
        <v>0</v>
      </c>
      <c r="GG604" s="715">
        <f t="shared" si="1889"/>
        <v>0</v>
      </c>
      <c r="GH604" s="715">
        <f t="shared" si="1889"/>
        <v>0</v>
      </c>
      <c r="GI604" s="715">
        <f t="shared" si="1889"/>
        <v>6.5511316060405981E-4</v>
      </c>
      <c r="GJ604" s="715">
        <f t="shared" si="1889"/>
        <v>2.5096518097309779E-3</v>
      </c>
      <c r="GK604" s="715">
        <f t="shared" si="1889"/>
        <v>0</v>
      </c>
      <c r="GL604" s="715">
        <f t="shared" si="1889"/>
        <v>0</v>
      </c>
      <c r="GM604" s="745">
        <f t="shared" si="1888"/>
        <v>0</v>
      </c>
      <c r="GN604" s="682">
        <f t="shared" si="1888"/>
        <v>0</v>
      </c>
      <c r="GO604" s="682">
        <f t="shared" si="1888"/>
        <v>0</v>
      </c>
      <c r="GP604" s="682">
        <f t="shared" si="1888"/>
        <v>0</v>
      </c>
      <c r="GQ604" s="682">
        <f t="shared" si="1888"/>
        <v>0</v>
      </c>
      <c r="GR604" s="682">
        <f t="shared" si="1888"/>
        <v>0</v>
      </c>
      <c r="GS604" s="682">
        <f t="shared" si="1888"/>
        <v>0</v>
      </c>
      <c r="GT604" s="682">
        <f t="shared" si="1888"/>
        <v>0</v>
      </c>
      <c r="GU604" s="682">
        <f t="shared" si="1888"/>
        <v>0</v>
      </c>
      <c r="GV604" s="682">
        <f t="shared" si="1888"/>
        <v>0</v>
      </c>
      <c r="GW604" s="682">
        <f t="shared" si="1888"/>
        <v>0</v>
      </c>
      <c r="GX604" s="682">
        <f t="shared" si="1888"/>
        <v>0</v>
      </c>
      <c r="GY604" s="682">
        <f t="shared" si="1888"/>
        <v>0</v>
      </c>
      <c r="GZ604" s="682" t="e">
        <f t="shared" si="1888"/>
        <v>#DIV/0!</v>
      </c>
      <c r="HA604" s="682">
        <f t="shared" si="1888"/>
        <v>0</v>
      </c>
      <c r="HB604" s="682">
        <f t="shared" si="1888"/>
        <v>0</v>
      </c>
      <c r="HC604" s="682">
        <f t="shared" si="1888"/>
        <v>0</v>
      </c>
      <c r="HD604" s="682">
        <f t="shared" si="1888"/>
        <v>0</v>
      </c>
      <c r="HE604" s="682">
        <f t="shared" si="1888"/>
        <v>0</v>
      </c>
      <c r="HF604" s="682">
        <f t="shared" si="1888"/>
        <v>0</v>
      </c>
      <c r="HG604" s="682" t="e">
        <f t="shared" si="1888"/>
        <v>#DIV/0!</v>
      </c>
      <c r="HH604" s="682" t="e">
        <f t="shared" si="1888"/>
        <v>#DIV/0!</v>
      </c>
      <c r="HI604" s="715">
        <f t="shared" si="1712"/>
        <v>0</v>
      </c>
    </row>
    <row r="605" spans="1:217" x14ac:dyDescent="0.25">
      <c r="A605" s="66"/>
      <c r="C605" s="745" t="str">
        <f t="shared" si="1798"/>
        <v/>
      </c>
      <c r="D605" s="715" t="str">
        <f t="shared" ref="D605:CV605" si="1890">IF(D545="","",D545/D$560)</f>
        <v/>
      </c>
      <c r="E605" s="715" t="str">
        <f t="shared" si="1890"/>
        <v/>
      </c>
      <c r="F605" s="715" t="str">
        <f t="shared" si="1779"/>
        <v/>
      </c>
      <c r="G605" s="715" t="str">
        <f t="shared" si="1791"/>
        <v/>
      </c>
      <c r="H605" s="715" t="str">
        <f t="shared" si="1815"/>
        <v/>
      </c>
      <c r="I605" s="715" t="str">
        <f t="shared" si="1824"/>
        <v/>
      </c>
      <c r="J605" s="715" t="str">
        <f t="shared" si="1816"/>
        <v/>
      </c>
      <c r="K605" s="715" t="str">
        <f t="shared" si="1770"/>
        <v/>
      </c>
      <c r="L605" s="715" t="str">
        <f t="shared" si="1781"/>
        <v/>
      </c>
      <c r="M605" s="715" t="str">
        <f t="shared" si="1771"/>
        <v/>
      </c>
      <c r="N605" s="715" t="str">
        <f t="shared" si="1890"/>
        <v/>
      </c>
      <c r="O605" s="715" t="str">
        <f t="shared" si="1890"/>
        <v/>
      </c>
      <c r="P605" s="715" t="str">
        <f t="shared" si="1890"/>
        <v/>
      </c>
      <c r="Q605" s="715" t="str">
        <f t="shared" si="1890"/>
        <v/>
      </c>
      <c r="R605" s="715" t="str">
        <f t="shared" si="1890"/>
        <v/>
      </c>
      <c r="S605" s="715" t="str">
        <f t="shared" si="1890"/>
        <v/>
      </c>
      <c r="T605" s="1075" t="str">
        <f t="shared" si="1890"/>
        <v/>
      </c>
      <c r="U605" s="715" t="str">
        <f t="shared" ref="U605:W605" si="1891">IF(U545="","",U545/U$560)</f>
        <v/>
      </c>
      <c r="V605" s="715" t="str">
        <f t="shared" si="1891"/>
        <v/>
      </c>
      <c r="W605" s="715" t="str">
        <f t="shared" si="1891"/>
        <v/>
      </c>
      <c r="X605" s="715" t="str">
        <f t="shared" ref="X605:Y605" si="1892">IF(X545="","",X545/X$560)</f>
        <v/>
      </c>
      <c r="Y605" s="715" t="str">
        <f t="shared" si="1892"/>
        <v/>
      </c>
      <c r="Z605" s="830"/>
      <c r="AA605" s="830"/>
      <c r="AB605" s="830"/>
      <c r="AC605" s="40"/>
      <c r="AD605" s="40"/>
      <c r="AE605" s="40"/>
      <c r="AF605" s="40"/>
      <c r="AG605" s="40"/>
      <c r="AH605" s="40"/>
      <c r="AI605" s="745" t="str">
        <f t="shared" si="1890"/>
        <v/>
      </c>
      <c r="AJ605" s="715" t="str">
        <f t="shared" si="1890"/>
        <v/>
      </c>
      <c r="AK605" s="715" t="str">
        <f t="shared" si="1890"/>
        <v/>
      </c>
      <c r="AL605" s="715" t="str">
        <f t="shared" si="1890"/>
        <v/>
      </c>
      <c r="AM605" s="715" t="str">
        <f t="shared" si="1890"/>
        <v/>
      </c>
      <c r="AN605" s="1075" t="str">
        <f t="shared" si="1890"/>
        <v/>
      </c>
      <c r="AO605" s="830"/>
      <c r="AP605" s="830"/>
      <c r="AQ605" s="40"/>
      <c r="AR605" s="40"/>
      <c r="AS605" s="40"/>
      <c r="AT605" s="745" t="str">
        <f t="shared" si="1890"/>
        <v/>
      </c>
      <c r="AU605" s="715" t="str">
        <f t="shared" si="1890"/>
        <v/>
      </c>
      <c r="AV605" s="715" t="str">
        <f t="shared" si="1890"/>
        <v/>
      </c>
      <c r="AW605" s="715" t="str">
        <f t="shared" si="1890"/>
        <v/>
      </c>
      <c r="AX605" s="715" t="str">
        <f t="shared" si="1890"/>
        <v/>
      </c>
      <c r="AY605" s="715" t="str">
        <f t="shared" si="1890"/>
        <v/>
      </c>
      <c r="AZ605" s="715" t="str">
        <f t="shared" si="1890"/>
        <v/>
      </c>
      <c r="BA605" s="715" t="str">
        <f t="shared" si="1890"/>
        <v/>
      </c>
      <c r="BB605" s="1075" t="str">
        <f t="shared" si="1890"/>
        <v/>
      </c>
      <c r="BC605" s="830"/>
      <c r="BD605" s="830"/>
      <c r="BE605" s="40">
        <f t="shared" si="1724"/>
        <v>0</v>
      </c>
      <c r="BF605" s="40"/>
      <c r="BG605" s="40"/>
      <c r="BH605" s="745" t="str">
        <f t="shared" si="1890"/>
        <v/>
      </c>
      <c r="BI605" s="715" t="str">
        <f t="shared" si="1890"/>
        <v/>
      </c>
      <c r="BJ605" s="715" t="str">
        <f t="shared" si="1890"/>
        <v/>
      </c>
      <c r="BK605" s="715" t="str">
        <f t="shared" si="1890"/>
        <v/>
      </c>
      <c r="BL605" s="715" t="str">
        <f t="shared" si="1890"/>
        <v/>
      </c>
      <c r="BM605" s="715" t="str">
        <f t="shared" si="1784"/>
        <v/>
      </c>
      <c r="BN605" s="1187" t="str">
        <f t="shared" si="1784"/>
        <v/>
      </c>
      <c r="BO605" s="888">
        <f t="shared" si="1725"/>
        <v>0</v>
      </c>
      <c r="BP605" s="888">
        <f t="shared" si="1747"/>
        <v>0</v>
      </c>
      <c r="BQ605" s="888">
        <f t="shared" si="1726"/>
        <v>0</v>
      </c>
      <c r="BR605" s="888">
        <f t="shared" si="1748"/>
        <v>0</v>
      </c>
      <c r="BS605" s="1184">
        <f t="shared" si="1748"/>
        <v>0</v>
      </c>
      <c r="BT605" s="830"/>
      <c r="BU605" s="830"/>
      <c r="BV605" s="40"/>
      <c r="BW605" s="40"/>
      <c r="BX605" s="40"/>
      <c r="BY605" s="745" t="str">
        <f t="shared" si="1890"/>
        <v/>
      </c>
      <c r="BZ605" s="715" t="str">
        <f t="shared" si="1890"/>
        <v/>
      </c>
      <c r="CA605" s="715" t="str">
        <f t="shared" si="1890"/>
        <v/>
      </c>
      <c r="CB605" s="715" t="str">
        <f t="shared" si="1890"/>
        <v/>
      </c>
      <c r="CC605" s="1075" t="str">
        <f t="shared" si="1890"/>
        <v/>
      </c>
      <c r="CD605" s="715"/>
      <c r="CE605" s="715"/>
      <c r="CF605" s="830"/>
      <c r="CG605" s="830"/>
      <c r="CH605" s="40"/>
      <c r="CI605" s="40"/>
      <c r="CJ605" s="40"/>
      <c r="CK605" s="745" t="str">
        <f t="shared" si="1890"/>
        <v/>
      </c>
      <c r="CL605" s="715" t="str">
        <f t="shared" si="1842"/>
        <v/>
      </c>
      <c r="CM605" s="715" t="str">
        <f t="shared" si="1890"/>
        <v/>
      </c>
      <c r="CN605" s="715" t="str">
        <f t="shared" si="1890"/>
        <v/>
      </c>
      <c r="CO605" s="1075" t="str">
        <f t="shared" si="1890"/>
        <v/>
      </c>
      <c r="CP605" s="830"/>
      <c r="CQ605" s="830"/>
      <c r="CR605" s="40">
        <f t="shared" si="1730"/>
        <v>0</v>
      </c>
      <c r="CS605" s="40"/>
      <c r="CT605" s="40"/>
      <c r="CU605" s="745" t="str">
        <f t="shared" si="1890"/>
        <v/>
      </c>
      <c r="CV605" s="715" t="str">
        <f t="shared" si="1890"/>
        <v/>
      </c>
      <c r="CW605" s="715" t="str">
        <f t="shared" si="1864"/>
        <v/>
      </c>
      <c r="CX605" s="1075" t="str">
        <f t="shared" si="1864"/>
        <v/>
      </c>
      <c r="CY605" s="830" t="e">
        <f t="shared" si="1731"/>
        <v>#DIV/0!</v>
      </c>
      <c r="CZ605" s="40">
        <f t="shared" si="1732"/>
        <v>0</v>
      </c>
      <c r="DD605" s="989"/>
      <c r="DE605" s="888">
        <f t="shared" ref="DE605:DX605" si="1893">IF(DE545="","",DE545/DE$560)</f>
        <v>0</v>
      </c>
      <c r="DF605" s="888">
        <f t="shared" si="1893"/>
        <v>0</v>
      </c>
      <c r="DG605" s="888">
        <f t="shared" si="1893"/>
        <v>0</v>
      </c>
      <c r="DH605" s="888">
        <f t="shared" si="1893"/>
        <v>0</v>
      </c>
      <c r="DI605" s="888">
        <f t="shared" si="1893"/>
        <v>0</v>
      </c>
      <c r="DJ605" s="888">
        <f t="shared" si="1893"/>
        <v>0</v>
      </c>
      <c r="DK605" s="888">
        <f t="shared" si="1893"/>
        <v>0</v>
      </c>
      <c r="DL605" s="1082">
        <f t="shared" si="1893"/>
        <v>0</v>
      </c>
      <c r="DM605" s="830">
        <f t="shared" si="1734"/>
        <v>0</v>
      </c>
      <c r="DN605" s="830"/>
      <c r="DO605" s="40">
        <f t="shared" si="1735"/>
        <v>0</v>
      </c>
      <c r="DP605" s="40"/>
      <c r="DQ605" s="40"/>
      <c r="DR605" s="945">
        <f t="shared" si="1893"/>
        <v>0</v>
      </c>
      <c r="DS605" s="888">
        <f t="shared" si="1893"/>
        <v>0</v>
      </c>
      <c r="DT605" s="888">
        <f t="shared" si="1893"/>
        <v>0</v>
      </c>
      <c r="DU605" s="888">
        <f t="shared" si="1893"/>
        <v>0</v>
      </c>
      <c r="DV605" s="888">
        <f t="shared" si="1893"/>
        <v>0</v>
      </c>
      <c r="DW605" s="888">
        <f t="shared" si="1893"/>
        <v>0</v>
      </c>
      <c r="DX605" s="1082">
        <f t="shared" si="1893"/>
        <v>0</v>
      </c>
      <c r="DY605" s="830"/>
      <c r="DZ605" s="830"/>
      <c r="EA605" s="40"/>
      <c r="EB605" s="40"/>
      <c r="EC605" s="40"/>
      <c r="ED605" s="745"/>
      <c r="EE605" s="888"/>
      <c r="EF605" s="888"/>
      <c r="EG605" s="888"/>
      <c r="EH605" s="888"/>
      <c r="EI605" s="888"/>
      <c r="EJ605" s="888"/>
      <c r="EK605" s="888"/>
      <c r="EL605" s="1082"/>
      <c r="EM605" s="830"/>
      <c r="EN605" s="40"/>
      <c r="ES605" s="745" t="str">
        <f t="shared" ref="ES605:EU605" si="1894">IF(ES545="","",ES545/ES$560)</f>
        <v/>
      </c>
      <c r="ET605" s="715" t="str">
        <f t="shared" si="1894"/>
        <v/>
      </c>
      <c r="EU605" s="715" t="str">
        <f t="shared" si="1894"/>
        <v/>
      </c>
      <c r="EV605" s="715"/>
      <c r="EX605" s="66"/>
      <c r="EY605" s="682" t="str">
        <f t="shared" ref="EY605:HH605" si="1895">IF(EY545="","",EY545/EY$560)</f>
        <v/>
      </c>
      <c r="EZ605" s="682" t="str">
        <f t="shared" si="1895"/>
        <v/>
      </c>
      <c r="FA605" s="682" t="str">
        <f t="shared" si="1895"/>
        <v/>
      </c>
      <c r="FB605" s="682" t="str">
        <f t="shared" si="1895"/>
        <v/>
      </c>
      <c r="FC605" s="682" t="str">
        <f t="shared" si="1895"/>
        <v/>
      </c>
      <c r="FD605" s="682" t="str">
        <f t="shared" si="1895"/>
        <v/>
      </c>
      <c r="FE605" s="682" t="str">
        <f t="shared" si="1895"/>
        <v/>
      </c>
      <c r="FF605" s="682" t="str">
        <f t="shared" si="1895"/>
        <v/>
      </c>
      <c r="FG605" s="682" t="str">
        <f t="shared" si="1895"/>
        <v/>
      </c>
      <c r="FH605" s="682" t="str">
        <f t="shared" si="1895"/>
        <v/>
      </c>
      <c r="FI605" s="682" t="str">
        <f t="shared" si="1895"/>
        <v/>
      </c>
      <c r="FJ605" s="682" t="str">
        <f t="shared" si="1895"/>
        <v/>
      </c>
      <c r="FK605" s="682" t="str">
        <f t="shared" si="1895"/>
        <v/>
      </c>
      <c r="FL605" s="682" t="str">
        <f t="shared" si="1895"/>
        <v/>
      </c>
      <c r="FM605" s="682" t="str">
        <f t="shared" si="1895"/>
        <v/>
      </c>
      <c r="FN605" s="682" t="str">
        <f t="shared" si="1895"/>
        <v/>
      </c>
      <c r="FO605" s="715" t="str">
        <f t="shared" si="1895"/>
        <v/>
      </c>
      <c r="FP605" s="715" t="str">
        <f t="shared" ref="FP605:GL605" si="1896">IF(FP545="","",FP545/FP$560)</f>
        <v/>
      </c>
      <c r="FQ605" s="1393" t="str">
        <f t="shared" si="1896"/>
        <v/>
      </c>
      <c r="FR605" s="715" t="str">
        <f t="shared" si="1896"/>
        <v/>
      </c>
      <c r="FS605" s="715" t="str">
        <f t="shared" si="1896"/>
        <v/>
      </c>
      <c r="FT605" s="715" t="str">
        <f t="shared" si="1896"/>
        <v/>
      </c>
      <c r="FU605" s="715" t="str">
        <f t="shared" si="1896"/>
        <v/>
      </c>
      <c r="FV605" s="715"/>
      <c r="FW605" s="715" t="str">
        <f t="shared" si="1896"/>
        <v/>
      </c>
      <c r="FX605" s="715" t="str">
        <f t="shared" si="1896"/>
        <v/>
      </c>
      <c r="FY605" s="715" t="str">
        <f t="shared" si="1896"/>
        <v/>
      </c>
      <c r="FZ605" s="715" t="str">
        <f t="shared" si="1896"/>
        <v/>
      </c>
      <c r="GA605" s="715" t="str">
        <f t="shared" si="1896"/>
        <v/>
      </c>
      <c r="GB605" s="715" t="str">
        <f t="shared" si="1896"/>
        <v/>
      </c>
      <c r="GC605" s="715" t="str">
        <f t="shared" si="1896"/>
        <v/>
      </c>
      <c r="GD605" s="715" t="str">
        <f t="shared" si="1896"/>
        <v/>
      </c>
      <c r="GE605" s="715" t="str">
        <f t="shared" si="1896"/>
        <v/>
      </c>
      <c r="GF605" s="715" t="str">
        <f t="shared" si="1896"/>
        <v/>
      </c>
      <c r="GG605" s="715" t="str">
        <f t="shared" si="1896"/>
        <v/>
      </c>
      <c r="GH605" s="715" t="str">
        <f t="shared" si="1896"/>
        <v/>
      </c>
      <c r="GI605" s="715" t="str">
        <f t="shared" si="1896"/>
        <v/>
      </c>
      <c r="GJ605" s="715" t="str">
        <f t="shared" si="1896"/>
        <v/>
      </c>
      <c r="GK605" s="715" t="str">
        <f t="shared" si="1896"/>
        <v/>
      </c>
      <c r="GL605" s="715" t="str">
        <f t="shared" si="1896"/>
        <v/>
      </c>
      <c r="GM605" s="745" t="str">
        <f t="shared" si="1895"/>
        <v/>
      </c>
      <c r="GN605" s="682" t="str">
        <f t="shared" si="1895"/>
        <v/>
      </c>
      <c r="GO605" s="682" t="str">
        <f t="shared" si="1895"/>
        <v/>
      </c>
      <c r="GP605" s="682" t="str">
        <f t="shared" si="1895"/>
        <v/>
      </c>
      <c r="GQ605" s="682" t="str">
        <f t="shared" si="1895"/>
        <v/>
      </c>
      <c r="GR605" s="682" t="str">
        <f t="shared" si="1895"/>
        <v/>
      </c>
      <c r="GS605" s="682" t="str">
        <f t="shared" si="1895"/>
        <v/>
      </c>
      <c r="GT605" s="682" t="str">
        <f t="shared" si="1895"/>
        <v/>
      </c>
      <c r="GU605" s="682" t="str">
        <f t="shared" si="1895"/>
        <v/>
      </c>
      <c r="GV605" s="682" t="str">
        <f t="shared" si="1895"/>
        <v/>
      </c>
      <c r="GW605" s="682" t="str">
        <f t="shared" si="1895"/>
        <v/>
      </c>
      <c r="GX605" s="682" t="str">
        <f t="shared" si="1895"/>
        <v/>
      </c>
      <c r="GY605" s="682" t="str">
        <f t="shared" si="1895"/>
        <v/>
      </c>
      <c r="GZ605" s="682" t="str">
        <f t="shared" si="1895"/>
        <v/>
      </c>
      <c r="HA605" s="682" t="str">
        <f t="shared" si="1895"/>
        <v/>
      </c>
      <c r="HB605" s="682" t="str">
        <f t="shared" si="1895"/>
        <v/>
      </c>
      <c r="HC605" s="682" t="str">
        <f t="shared" si="1895"/>
        <v/>
      </c>
      <c r="HD605" s="682" t="str">
        <f t="shared" si="1895"/>
        <v/>
      </c>
      <c r="HE605" s="682" t="str">
        <f t="shared" si="1895"/>
        <v/>
      </c>
      <c r="HF605" s="682" t="str">
        <f t="shared" si="1895"/>
        <v/>
      </c>
      <c r="HG605" s="682" t="str">
        <f t="shared" si="1895"/>
        <v/>
      </c>
      <c r="HH605" s="682" t="str">
        <f t="shared" si="1895"/>
        <v/>
      </c>
      <c r="HI605" s="715" t="str">
        <f t="shared" si="1712"/>
        <v/>
      </c>
    </row>
    <row r="606" spans="1:217" x14ac:dyDescent="0.25">
      <c r="A606" s="66" t="s">
        <v>706</v>
      </c>
      <c r="C606" s="745">
        <f t="shared" si="1798"/>
        <v>2.8817493689319924E-2</v>
      </c>
      <c r="D606" s="715">
        <f t="shared" ref="D606:CV606" si="1897">IF(D546="","",D546/D$560)</f>
        <v>8.6809112957213719E-2</v>
      </c>
      <c r="E606" s="715">
        <f t="shared" si="1897"/>
        <v>5.4831890287443466E-2</v>
      </c>
      <c r="F606" s="715">
        <f t="shared" si="1779"/>
        <v>4.1266075790844382E-2</v>
      </c>
      <c r="G606" s="715">
        <f t="shared" si="1791"/>
        <v>5.322208085619376E-2</v>
      </c>
      <c r="H606" s="715">
        <f t="shared" si="1815"/>
        <v>4.5820224759301927E-2</v>
      </c>
      <c r="I606" s="715">
        <f t="shared" si="1824"/>
        <v>3.6322463083601396E-2</v>
      </c>
      <c r="J606" s="715">
        <f t="shared" si="1816"/>
        <v>4.1014896441094212E-2</v>
      </c>
      <c r="K606" s="715">
        <f t="shared" si="1770"/>
        <v>1.8216311033780082E-2</v>
      </c>
      <c r="L606" s="715">
        <f t="shared" si="1781"/>
        <v>3.0724127673318651E-2</v>
      </c>
      <c r="M606" s="715">
        <f t="shared" si="1771"/>
        <v>4.4151792664184474E-2</v>
      </c>
      <c r="N606" s="715">
        <f t="shared" si="1897"/>
        <v>3.8755325897831164E-2</v>
      </c>
      <c r="O606" s="715">
        <f t="shared" si="1897"/>
        <v>3.9950562149601104E-2</v>
      </c>
      <c r="P606" s="715">
        <f t="shared" si="1897"/>
        <v>3.2884880403189203E-2</v>
      </c>
      <c r="Q606" s="715">
        <f t="shared" si="1897"/>
        <v>4.6041918664688604E-2</v>
      </c>
      <c r="R606" s="715">
        <f t="shared" si="1897"/>
        <v>1.9184257637848336E-2</v>
      </c>
      <c r="S606" s="715">
        <f t="shared" si="1897"/>
        <v>4.9073956223659072E-2</v>
      </c>
      <c r="T606" s="1075">
        <f t="shared" si="1897"/>
        <v>3.3955437910910158E-2</v>
      </c>
      <c r="U606" s="715">
        <f t="shared" ref="U606:W606" si="1898">IF(U546="","",U546/U$560)</f>
        <v>4.4659136807940071E-2</v>
      </c>
      <c r="V606" s="715">
        <f t="shared" si="1898"/>
        <v>3.8283206123891043E-2</v>
      </c>
      <c r="W606" s="715">
        <f t="shared" si="1898"/>
        <v>4.0689436171371496E-2</v>
      </c>
      <c r="X606" s="715" t="str">
        <f t="shared" ref="X606:Y606" si="1899">IF(X546="","",X546/X$560)</f>
        <v/>
      </c>
      <c r="Y606" s="715" t="str">
        <f t="shared" si="1899"/>
        <v/>
      </c>
      <c r="Z606" s="830">
        <f t="shared" si="1716"/>
        <v>4.1169044895779085E-2</v>
      </c>
      <c r="AA606" s="830">
        <f t="shared" si="1717"/>
        <v>3.8083739948304919E-2</v>
      </c>
      <c r="AB606" s="830">
        <f t="shared" si="1718"/>
        <v>3.7999766443989016E-2</v>
      </c>
      <c r="AC606" s="40">
        <f t="shared" si="1719"/>
        <v>1.5252850007822455E-2</v>
      </c>
      <c r="AD606" s="40"/>
      <c r="AE606" s="40">
        <f t="shared" si="1720"/>
        <v>1.0645376425979946E-2</v>
      </c>
      <c r="AF606" s="40">
        <f t="shared" si="1721"/>
        <v>9.4572709468289853E-3</v>
      </c>
      <c r="AG606" s="40"/>
      <c r="AH606" s="40"/>
      <c r="AI606" s="745">
        <f t="shared" si="1897"/>
        <v>3.5126668176774706E-2</v>
      </c>
      <c r="AJ606" s="715">
        <f t="shared" si="1897"/>
        <v>3.188864623070628E-2</v>
      </c>
      <c r="AK606" s="715">
        <f t="shared" si="1897"/>
        <v>3.60204075919551E-2</v>
      </c>
      <c r="AL606" s="715">
        <f t="shared" si="1897"/>
        <v>3.4550257296800641E-2</v>
      </c>
      <c r="AM606" s="715">
        <f t="shared" si="1897"/>
        <v>3.3587918824695272E-2</v>
      </c>
      <c r="AN606" s="1075">
        <f t="shared" si="1897"/>
        <v>3.2989746310844489E-2</v>
      </c>
      <c r="AO606" s="830">
        <f t="shared" si="1834"/>
        <v>3.4027274071962745E-2</v>
      </c>
      <c r="AP606" s="830"/>
      <c r="AQ606" s="40">
        <f t="shared" ref="AQ606:AQ613" si="1900">STDEVA(AI606:AN606)</f>
        <v>1.5031956633428706E-3</v>
      </c>
      <c r="AR606" s="40"/>
      <c r="AS606" s="40"/>
      <c r="AT606" s="745">
        <f t="shared" si="1897"/>
        <v>3.2340717940970987E-2</v>
      </c>
      <c r="AU606" s="715">
        <f t="shared" si="1897"/>
        <v>4.5954802381515295E-2</v>
      </c>
      <c r="AV606" s="715">
        <f t="shared" si="1897"/>
        <v>5.8859413532652234E-2</v>
      </c>
      <c r="AW606" s="715">
        <f t="shared" si="1897"/>
        <v>6.161188778844031E-2</v>
      </c>
      <c r="AX606" s="715">
        <f t="shared" si="1897"/>
        <v>3.7637770678012938E-2</v>
      </c>
      <c r="AY606" s="715">
        <f t="shared" si="1897"/>
        <v>5.5741982808381996E-2</v>
      </c>
      <c r="AZ606" s="715">
        <f t="shared" si="1897"/>
        <v>5.1913527080593137E-2</v>
      </c>
      <c r="BA606" s="715">
        <f t="shared" si="1897"/>
        <v>3.2137357054692769E-2</v>
      </c>
      <c r="BB606" s="1075">
        <f t="shared" si="1897"/>
        <v>5.4638826045623576E-2</v>
      </c>
      <c r="BC606" s="830">
        <f t="shared" ref="BC606:BC670" si="1901">AVERAGE(AT606:BB606)</f>
        <v>4.787069836787592E-2</v>
      </c>
      <c r="BD606" s="830"/>
      <c r="BE606" s="40">
        <f t="shared" ref="BE606:BE670" si="1902">STDEVA(AT606:BB606)</f>
        <v>1.1351118172586069E-2</v>
      </c>
      <c r="BF606" s="40"/>
      <c r="BG606" s="40"/>
      <c r="BH606" s="745">
        <f t="shared" si="1897"/>
        <v>6.0121072294851745E-2</v>
      </c>
      <c r="BI606" s="715">
        <f t="shared" si="1897"/>
        <v>5.5855093895147603E-2</v>
      </c>
      <c r="BJ606" s="715">
        <f t="shared" si="1897"/>
        <v>3.9354578304780154E-2</v>
      </c>
      <c r="BK606" s="715">
        <f t="shared" si="1897"/>
        <v>4.2027307594692365E-2</v>
      </c>
      <c r="BL606" s="715">
        <f t="shared" si="1897"/>
        <v>3.0604404831901633E-2</v>
      </c>
      <c r="BM606" s="715">
        <f t="shared" si="1784"/>
        <v>2.7663194211064959E-2</v>
      </c>
      <c r="BN606" s="1187">
        <f t="shared" si="1784"/>
        <v>2.9320432973590514E-2</v>
      </c>
      <c r="BO606" s="888">
        <f t="shared" si="1725"/>
        <v>5.5772882419305239E-2</v>
      </c>
      <c r="BP606" s="888">
        <f t="shared" si="1747"/>
        <v>4.1781892886507396E-2</v>
      </c>
      <c r="BQ606" s="888">
        <f t="shared" si="1726"/>
        <v>6.9991099354264445E-3</v>
      </c>
      <c r="BR606" s="888">
        <f t="shared" si="1748"/>
        <v>1.4342243030418506E-2</v>
      </c>
      <c r="BS606" s="1184">
        <f t="shared" si="1748"/>
        <v>7.8359517251351193E-3</v>
      </c>
      <c r="BT606" s="830">
        <f t="shared" si="1727"/>
        <v>2.84830466231158E-2</v>
      </c>
      <c r="BU606" s="830"/>
      <c r="BV606" s="40">
        <f t="shared" si="1728"/>
        <v>1.6578372127142315E-2</v>
      </c>
      <c r="BW606" s="40"/>
      <c r="BX606" s="40"/>
      <c r="BY606" s="745">
        <f t="shared" si="1897"/>
        <v>1.7404350577340893E-2</v>
      </c>
      <c r="BZ606" s="715">
        <f t="shared" si="1897"/>
        <v>1.8610665189821324E-2</v>
      </c>
      <c r="CA606" s="715">
        <f t="shared" si="1897"/>
        <v>2.8541493073750056E-2</v>
      </c>
      <c r="CB606" s="715">
        <f t="shared" si="1897"/>
        <v>2.1713782068549705E-2</v>
      </c>
      <c r="CC606" s="1075">
        <f t="shared" si="1897"/>
        <v>2.1738071805655537E-2</v>
      </c>
      <c r="CD606" s="715"/>
      <c r="CE606" s="715"/>
      <c r="CF606" s="830">
        <f t="shared" si="1749"/>
        <v>2.1601672543023503E-2</v>
      </c>
      <c r="CG606" s="830"/>
      <c r="CH606" s="40">
        <f t="shared" si="1750"/>
        <v>4.3230752646051997E-3</v>
      </c>
      <c r="CI606" s="40"/>
      <c r="CJ606" s="40"/>
      <c r="CK606" s="745">
        <f t="shared" si="1897"/>
        <v>2.9060237181437416E-2</v>
      </c>
      <c r="CL606" s="715">
        <f t="shared" si="1842"/>
        <v>7.4559964320295796E-2</v>
      </c>
      <c r="CM606" s="715">
        <f t="shared" si="1897"/>
        <v>1.0648826344432882E-2</v>
      </c>
      <c r="CN606" s="715">
        <f t="shared" si="1897"/>
        <v>2.1566124005657435E-2</v>
      </c>
      <c r="CO606" s="1075">
        <f t="shared" si="1897"/>
        <v>1.1042556914111075E-2</v>
      </c>
      <c r="CP606" s="830">
        <f t="shared" si="1729"/>
        <v>2.9375541753186917E-2</v>
      </c>
      <c r="CQ606" s="830"/>
      <c r="CR606" s="40">
        <f t="shared" si="1730"/>
        <v>2.6407890243077464E-2</v>
      </c>
      <c r="CS606" s="40"/>
      <c r="CT606" s="40"/>
      <c r="CU606" s="745">
        <f t="shared" si="1897"/>
        <v>0.23014825954159471</v>
      </c>
      <c r="CV606" s="715">
        <f t="shared" si="1897"/>
        <v>0.41777058008069456</v>
      </c>
      <c r="CW606" s="715">
        <f t="shared" si="1864"/>
        <v>0.26527646486231554</v>
      </c>
      <c r="CX606" s="1075">
        <f t="shared" si="1864"/>
        <v>0.70736463958084661</v>
      </c>
      <c r="CY606" s="830">
        <f t="shared" si="1731"/>
        <v>0.40513998601636286</v>
      </c>
      <c r="CZ606" s="40">
        <f t="shared" si="1732"/>
        <v>0.2173194131632199</v>
      </c>
      <c r="DD606" s="989"/>
      <c r="DE606" s="888">
        <f t="shared" ref="DE606:EL606" si="1903">IF(DE546="","",DE546/DE$560)</f>
        <v>0.19762292196238532</v>
      </c>
      <c r="DF606" s="888">
        <f t="shared" si="1903"/>
        <v>0.25323416537567456</v>
      </c>
      <c r="DG606" s="888">
        <f t="shared" si="1903"/>
        <v>0.28384808669710704</v>
      </c>
      <c r="DH606" s="888">
        <f t="shared" si="1903"/>
        <v>0.23389605572820996</v>
      </c>
      <c r="DI606" s="888">
        <f t="shared" si="1903"/>
        <v>0.16070565444276305</v>
      </c>
      <c r="DJ606" s="888">
        <f t="shared" si="1903"/>
        <v>0.26672552198391919</v>
      </c>
      <c r="DK606" s="888">
        <f t="shared" si="1903"/>
        <v>0.32574397559111462</v>
      </c>
      <c r="DL606" s="1082">
        <f t="shared" si="1903"/>
        <v>0.12224381763280395</v>
      </c>
      <c r="DM606" s="830">
        <f t="shared" si="1734"/>
        <v>0.23050252492674719</v>
      </c>
      <c r="DN606" s="830"/>
      <c r="DO606" s="40">
        <f t="shared" si="1735"/>
        <v>6.7007090302082392E-2</v>
      </c>
      <c r="DP606" s="40"/>
      <c r="DQ606" s="40"/>
      <c r="DR606" s="945">
        <f t="shared" si="1903"/>
        <v>4.248797884025271E-2</v>
      </c>
      <c r="DS606" s="888">
        <f t="shared" si="1903"/>
        <v>1.7274302658198671E-2</v>
      </c>
      <c r="DT606" s="888">
        <f t="shared" si="1903"/>
        <v>2.0645254474992103E-2</v>
      </c>
      <c r="DU606" s="888">
        <f t="shared" si="1903"/>
        <v>5.8796356855857976E-2</v>
      </c>
      <c r="DV606" s="888">
        <f t="shared" si="1903"/>
        <v>4.4046783872035894E-2</v>
      </c>
      <c r="DW606" s="888">
        <f t="shared" si="1903"/>
        <v>3.7417287224691155E-2</v>
      </c>
      <c r="DX606" s="1082">
        <f t="shared" si="1903"/>
        <v>3.85613284550144E-2</v>
      </c>
      <c r="DY606" s="830">
        <f t="shared" si="1736"/>
        <v>3.70327560544347E-2</v>
      </c>
      <c r="DZ606" s="830"/>
      <c r="EA606" s="40">
        <f t="shared" si="1737"/>
        <v>1.4224635016670198E-2</v>
      </c>
      <c r="EB606" s="40"/>
      <c r="EC606" s="40"/>
      <c r="ED606" s="745">
        <f t="shared" ref="ED606:ED613" si="1904">IF(ED546="","",ED546/ED$560)</f>
        <v>6.3119122828922888E-2</v>
      </c>
      <c r="EE606" s="888">
        <f t="shared" si="1903"/>
        <v>5.4654314218896181E-2</v>
      </c>
      <c r="EF606" s="888">
        <f t="shared" si="1903"/>
        <v>4.3029189180759708E-2</v>
      </c>
      <c r="EG606" s="888">
        <f t="shared" si="1903"/>
        <v>4.154788939416789E-2</v>
      </c>
      <c r="EH606" s="888">
        <f t="shared" si="1903"/>
        <v>1.6291088739952178E-3</v>
      </c>
      <c r="EI606" s="888">
        <f t="shared" si="1903"/>
        <v>5.5944958662825478E-2</v>
      </c>
      <c r="EJ606" s="888">
        <f t="shared" si="1903"/>
        <v>5.2611115473915032E-2</v>
      </c>
      <c r="EK606" s="888">
        <f t="shared" si="1903"/>
        <v>4.9000177560097037E-2</v>
      </c>
      <c r="EL606" s="1082">
        <f t="shared" si="1903"/>
        <v>5.1759154691162802E-2</v>
      </c>
      <c r="EM606" s="830">
        <f t="shared" si="1738"/>
        <v>4.5921670098304695E-2</v>
      </c>
      <c r="EN606" s="40">
        <f t="shared" si="1739"/>
        <v>1.7853946569033708E-2</v>
      </c>
      <c r="ES606" s="745">
        <f t="shared" ref="ES606:EU606" si="1905">IF(ES546="","",ES546/ES$560)</f>
        <v>0.33111379608223168</v>
      </c>
      <c r="ET606" s="715">
        <f t="shared" si="1905"/>
        <v>0.83710980056663087</v>
      </c>
      <c r="EU606" s="715">
        <f t="shared" si="1905"/>
        <v>0.67136677391662847</v>
      </c>
      <c r="EV606" s="715"/>
      <c r="EX606" s="66" t="s">
        <v>706</v>
      </c>
      <c r="EY606" s="682">
        <f t="shared" ref="EY606:HH606" si="1906">IF(EY546="","",EY546/EY$560)</f>
        <v>1.9808279643010195E-2</v>
      </c>
      <c r="EZ606" s="682">
        <f t="shared" si="1906"/>
        <v>1.4642682170488315E-2</v>
      </c>
      <c r="FA606" s="682">
        <f t="shared" si="1906"/>
        <v>1.6029488442929233E-2</v>
      </c>
      <c r="FB606" s="682">
        <f t="shared" si="1906"/>
        <v>3.7347944022085765E-2</v>
      </c>
      <c r="FC606" s="682">
        <f t="shared" si="1906"/>
        <v>1.6784044707049219E-2</v>
      </c>
      <c r="FD606" s="682">
        <f t="shared" si="1906"/>
        <v>1.210174874263816E-2</v>
      </c>
      <c r="FE606" s="682">
        <f t="shared" si="1906"/>
        <v>7.7244563359846891E-2</v>
      </c>
      <c r="FF606" s="682">
        <f t="shared" si="1906"/>
        <v>1.0427055116393181E-2</v>
      </c>
      <c r="FG606" s="682">
        <f t="shared" si="1906"/>
        <v>9.021897590013166E-3</v>
      </c>
      <c r="FH606" s="682">
        <f t="shared" si="1906"/>
        <v>1.4330533406997545E-2</v>
      </c>
      <c r="FI606" s="682">
        <f t="shared" si="1906"/>
        <v>1.2997584134496363E-2</v>
      </c>
      <c r="FJ606" s="682">
        <f t="shared" si="1906"/>
        <v>1.1079477328439811E-2</v>
      </c>
      <c r="FK606" s="682">
        <f t="shared" si="1906"/>
        <v>1.1729087860623513E-2</v>
      </c>
      <c r="FL606" s="682">
        <f t="shared" si="1906"/>
        <v>1.4230578880113783E-2</v>
      </c>
      <c r="FM606" s="682">
        <f t="shared" si="1906"/>
        <v>1.3405724597859284E-2</v>
      </c>
      <c r="FN606" s="682">
        <f t="shared" si="1906"/>
        <v>1.2211490182170397E-2</v>
      </c>
      <c r="FO606" s="715">
        <f t="shared" si="1906"/>
        <v>1.0837381971343825E-2</v>
      </c>
      <c r="FP606" s="715">
        <f t="shared" ref="FP606:GL606" si="1907">IF(FP546="","",FP546/FP$560)</f>
        <v>0</v>
      </c>
      <c r="FQ606" s="1393">
        <f t="shared" si="1907"/>
        <v>2.0263650473266018E-2</v>
      </c>
      <c r="FR606" s="715">
        <f t="shared" si="1907"/>
        <v>3.0969797197565815E-2</v>
      </c>
      <c r="FS606" s="715">
        <f t="shared" si="1907"/>
        <v>3.7520717167360433E-2</v>
      </c>
      <c r="FT606" s="715">
        <f t="shared" si="1907"/>
        <v>2.9874643986981919E-2</v>
      </c>
      <c r="FU606" s="715">
        <f t="shared" si="1907"/>
        <v>2.3754284457020835E-2</v>
      </c>
      <c r="FV606" s="715"/>
      <c r="FW606" s="715">
        <f t="shared" si="1907"/>
        <v>2.5689824688744152E-2</v>
      </c>
      <c r="FX606" s="715">
        <f t="shared" si="1907"/>
        <v>3.8535152646490922E-3</v>
      </c>
      <c r="FY606" s="715">
        <f t="shared" si="1907"/>
        <v>2.7441591025827272E-2</v>
      </c>
      <c r="FZ606" s="715">
        <f t="shared" si="1907"/>
        <v>2.0349313137851464E-2</v>
      </c>
      <c r="GA606" s="715">
        <f t="shared" si="1907"/>
        <v>4.2499719224844447E-2</v>
      </c>
      <c r="GB606" s="715">
        <f t="shared" si="1907"/>
        <v>1.5893727978432977E-2</v>
      </c>
      <c r="GC606" s="715">
        <f t="shared" si="1907"/>
        <v>6.7198532747076442E-3</v>
      </c>
      <c r="GD606" s="715">
        <f t="shared" si="1907"/>
        <v>7.5125649684835982E-3</v>
      </c>
      <c r="GE606" s="715">
        <f t="shared" si="1907"/>
        <v>8.626754368273485E-3</v>
      </c>
      <c r="GF606" s="715">
        <f t="shared" si="1907"/>
        <v>1.3917921934133557E-2</v>
      </c>
      <c r="GG606" s="715">
        <f t="shared" si="1907"/>
        <v>2.0770050839077826E-2</v>
      </c>
      <c r="GH606" s="715">
        <f t="shared" si="1907"/>
        <v>1.3651044162617417E-2</v>
      </c>
      <c r="GI606" s="715">
        <f t="shared" si="1907"/>
        <v>2.1266816262132397E-2</v>
      </c>
      <c r="GJ606" s="715">
        <f t="shared" si="1907"/>
        <v>0.11409075673967312</v>
      </c>
      <c r="GK606" s="715">
        <f t="shared" si="1907"/>
        <v>4.0729949852068771E-2</v>
      </c>
      <c r="GL606" s="715">
        <f t="shared" si="1907"/>
        <v>4.7910477094779615E-2</v>
      </c>
      <c r="GM606" s="745">
        <f t="shared" si="1906"/>
        <v>3.9488550670216949E-2</v>
      </c>
      <c r="GN606" s="682">
        <f t="shared" si="1906"/>
        <v>2.4879573570708663E-2</v>
      </c>
      <c r="GO606" s="682">
        <f t="shared" si="1906"/>
        <v>5.283084457707287E-2</v>
      </c>
      <c r="GP606" s="682">
        <f t="shared" si="1906"/>
        <v>2.3532854712742076E-2</v>
      </c>
      <c r="GQ606" s="682">
        <f t="shared" si="1906"/>
        <v>1.9320834972230735E-2</v>
      </c>
      <c r="GR606" s="682">
        <f t="shared" si="1906"/>
        <v>2.9590522988164634E-2</v>
      </c>
      <c r="GS606" s="682">
        <f t="shared" si="1906"/>
        <v>2.1327036280508131E-2</v>
      </c>
      <c r="GT606" s="682">
        <f t="shared" si="1906"/>
        <v>4.2387673588766488E-2</v>
      </c>
      <c r="GU606" s="682">
        <f t="shared" si="1906"/>
        <v>2.4999046337929928E-2</v>
      </c>
      <c r="GV606" s="682">
        <f t="shared" si="1906"/>
        <v>1.7292339641101075E-2</v>
      </c>
      <c r="GW606" s="682">
        <f t="shared" si="1906"/>
        <v>3.690517720979903E-2</v>
      </c>
      <c r="GX606" s="682">
        <f t="shared" si="1906"/>
        <v>3.7222992160151604E-2</v>
      </c>
      <c r="GY606" s="682">
        <f t="shared" si="1906"/>
        <v>2.8396074846959152E-2</v>
      </c>
      <c r="GZ606" s="682" t="e">
        <f t="shared" si="1906"/>
        <v>#DIV/0!</v>
      </c>
      <c r="HA606" s="682">
        <f t="shared" si="1906"/>
        <v>4.8719726525927508E-2</v>
      </c>
      <c r="HB606" s="682">
        <f t="shared" si="1906"/>
        <v>6.5743883694992122E-2</v>
      </c>
      <c r="HC606" s="682">
        <f t="shared" si="1906"/>
        <v>3.1724099820530996E-2</v>
      </c>
      <c r="HD606" s="682">
        <f t="shared" si="1906"/>
        <v>7.0064423728862707E-2</v>
      </c>
      <c r="HE606" s="682">
        <f t="shared" si="1906"/>
        <v>0.1092441349121844</v>
      </c>
      <c r="HF606" s="682">
        <f t="shared" si="1906"/>
        <v>6.975430326317987E-2</v>
      </c>
      <c r="HG606" s="682" t="e">
        <f t="shared" si="1906"/>
        <v>#DIV/0!</v>
      </c>
      <c r="HH606" s="682" t="e">
        <f t="shared" si="1906"/>
        <v>#DIV/0!</v>
      </c>
      <c r="HI606" s="715">
        <f t="shared" si="1712"/>
        <v>2.3558437431351709E-2</v>
      </c>
    </row>
    <row r="607" spans="1:217" s="753" customFormat="1" x14ac:dyDescent="0.25">
      <c r="A607" s="66" t="s">
        <v>720</v>
      </c>
      <c r="C607" s="745">
        <f t="shared" si="1798"/>
        <v>9.4496128936408796E-3</v>
      </c>
      <c r="D607" s="715">
        <f t="shared" ref="D607:CV607" si="1908">IF(D547="","",D547/D$560)</f>
        <v>7.694713575427102E-2</v>
      </c>
      <c r="E607" s="715">
        <f t="shared" si="1908"/>
        <v>2.2400070732876191E-2</v>
      </c>
      <c r="F607" s="715">
        <f t="shared" si="1779"/>
        <v>2.3650723577339165E-2</v>
      </c>
      <c r="G607" s="715">
        <f t="shared" si="1791"/>
        <v>3.0061327017305323E-2</v>
      </c>
      <c r="H607" s="715">
        <f t="shared" si="1815"/>
        <v>5.6562540973432489E-2</v>
      </c>
      <c r="I607" s="715">
        <f t="shared" si="1824"/>
        <v>3.2098430625942052E-2</v>
      </c>
      <c r="J607" s="715">
        <f t="shared" si="1816"/>
        <v>4.2852421809821017E-2</v>
      </c>
      <c r="K607" s="715">
        <f t="shared" si="1770"/>
        <v>8.1179626648506559E-2</v>
      </c>
      <c r="L607" s="715">
        <f t="shared" si="1781"/>
        <v>6.0893343087043056E-2</v>
      </c>
      <c r="M607" s="715">
        <f t="shared" si="1771"/>
        <v>4.7875644080195436E-2</v>
      </c>
      <c r="N607" s="715">
        <f t="shared" si="1908"/>
        <v>1.8408236521521553E-2</v>
      </c>
      <c r="O607" s="715">
        <f t="shared" si="1908"/>
        <v>1.6442604625444224E-2</v>
      </c>
      <c r="P607" s="715">
        <f t="shared" si="1908"/>
        <v>4.4305768044065073E-2</v>
      </c>
      <c r="Q607" s="715">
        <f t="shared" si="1908"/>
        <v>1.6188831705444887E-2</v>
      </c>
      <c r="R607" s="715">
        <f t="shared" si="1908"/>
        <v>5.0349089160585857E-2</v>
      </c>
      <c r="S607" s="715">
        <f t="shared" si="1908"/>
        <v>0.11527518142213392</v>
      </c>
      <c r="T607" s="1075">
        <f t="shared" si="1908"/>
        <v>9.0482013093326347E-2</v>
      </c>
      <c r="U607" s="715">
        <f t="shared" ref="U607:W607" si="1909">IF(U547="","",U547/U$560)</f>
        <v>1.7038822472236873E-2</v>
      </c>
      <c r="V607" s="715">
        <f t="shared" si="1909"/>
        <v>1.084645048333065E-2</v>
      </c>
      <c r="W607" s="715">
        <f t="shared" si="1909"/>
        <v>2.2694462698030667E-2</v>
      </c>
      <c r="X607" s="715" t="str">
        <f t="shared" ref="X607:Y607" si="1910">IF(X547="","",X547/X$560)</f>
        <v/>
      </c>
      <c r="Y607" s="715" t="str">
        <f t="shared" si="1910"/>
        <v/>
      </c>
      <c r="Z607" s="830">
        <f t="shared" si="1716"/>
        <v>4.6412366765160834E-2</v>
      </c>
      <c r="AA607" s="830">
        <f t="shared" si="1717"/>
        <v>4.675691624848425E-2</v>
      </c>
      <c r="AB607" s="830">
        <f t="shared" si="1718"/>
        <v>4.9915921081589668E-2</v>
      </c>
      <c r="AC607" s="40">
        <f t="shared" si="1719"/>
        <v>2.9407765398360975E-2</v>
      </c>
      <c r="AD607" s="40"/>
      <c r="AE607" s="40">
        <f t="shared" si="1720"/>
        <v>1.8669438531595174E-2</v>
      </c>
      <c r="AF607" s="40">
        <f t="shared" si="1721"/>
        <v>3.6260916728612744E-2</v>
      </c>
      <c r="AG607" s="40"/>
      <c r="AH607" s="40"/>
      <c r="AI607" s="745">
        <f t="shared" si="1908"/>
        <v>2.6329400887161486E-2</v>
      </c>
      <c r="AJ607" s="715">
        <f t="shared" si="1908"/>
        <v>5.1832576322812908E-3</v>
      </c>
      <c r="AK607" s="715">
        <f t="shared" si="1908"/>
        <v>3.2546224402876724E-2</v>
      </c>
      <c r="AL607" s="715">
        <f t="shared" si="1908"/>
        <v>4.1277264968659536E-2</v>
      </c>
      <c r="AM607" s="715">
        <f t="shared" si="1908"/>
        <v>6.1229816773634227E-3</v>
      </c>
      <c r="AN607" s="1075">
        <f t="shared" si="1908"/>
        <v>3.0508309907647295E-2</v>
      </c>
      <c r="AO607" s="830">
        <f t="shared" si="1834"/>
        <v>2.3661239912664962E-2</v>
      </c>
      <c r="AP607" s="830"/>
      <c r="AQ607" s="40">
        <f t="shared" si="1900"/>
        <v>1.4780359060246401E-2</v>
      </c>
      <c r="AR607" s="40"/>
      <c r="AS607" s="40"/>
      <c r="AT607" s="745">
        <f t="shared" si="1908"/>
        <v>9.7969052288968631E-3</v>
      </c>
      <c r="AU607" s="715">
        <f t="shared" si="1908"/>
        <v>1.5990558360429549E-2</v>
      </c>
      <c r="AV607" s="715">
        <f t="shared" si="1908"/>
        <v>1.7127854049396277E-3</v>
      </c>
      <c r="AW607" s="715">
        <f t="shared" si="1908"/>
        <v>3.0413180450442863E-3</v>
      </c>
      <c r="AX607" s="715">
        <f t="shared" si="1908"/>
        <v>2.3606482693581733E-3</v>
      </c>
      <c r="AY607" s="715">
        <f t="shared" si="1908"/>
        <v>1.7411019637095795E-3</v>
      </c>
      <c r="AZ607" s="715">
        <f t="shared" si="1908"/>
        <v>2.4368365360432236E-3</v>
      </c>
      <c r="BA607" s="715">
        <f t="shared" si="1908"/>
        <v>2.4693793763676864E-3</v>
      </c>
      <c r="BB607" s="1075">
        <f t="shared" si="1908"/>
        <v>1.0481337000280934E-2</v>
      </c>
      <c r="BC607" s="830">
        <f t="shared" si="1901"/>
        <v>5.5589855761188807E-3</v>
      </c>
      <c r="BD607" s="830"/>
      <c r="BE607" s="40">
        <f t="shared" si="1902"/>
        <v>5.1990167428350911E-3</v>
      </c>
      <c r="BF607" s="40"/>
      <c r="BG607" s="40"/>
      <c r="BH607" s="745">
        <f t="shared" si="1908"/>
        <v>3.2051685158355939E-3</v>
      </c>
      <c r="BI607" s="715">
        <f t="shared" si="1908"/>
        <v>4.8541021864866663E-3</v>
      </c>
      <c r="BJ607" s="715">
        <f t="shared" si="1908"/>
        <v>4.8092125275531038E-3</v>
      </c>
      <c r="BK607" s="715">
        <f t="shared" si="1908"/>
        <v>4.5591070689576336E-3</v>
      </c>
      <c r="BL607" s="715">
        <f t="shared" si="1908"/>
        <v>1.111355564767361E-2</v>
      </c>
      <c r="BM607" s="715">
        <f t="shared" si="1784"/>
        <v>2.4915142215198235E-3</v>
      </c>
      <c r="BN607" s="1187">
        <f t="shared" si="1784"/>
        <v>5.5878070713731662E-3</v>
      </c>
      <c r="BO607" s="888">
        <f t="shared" si="1725"/>
        <v>2.4658915816095701E-2</v>
      </c>
      <c r="BP607" s="888">
        <f t="shared" si="1747"/>
        <v>1.4910114526962523E-2</v>
      </c>
      <c r="BQ607" s="888">
        <f t="shared" si="1726"/>
        <v>1.1766037004528317E-2</v>
      </c>
      <c r="BR607" s="888">
        <f t="shared" si="1748"/>
        <v>2.8878024995162691E-2</v>
      </c>
      <c r="BS607" s="1184">
        <f t="shared" si="1748"/>
        <v>1.9674191205595416E-2</v>
      </c>
      <c r="BT607" s="830">
        <f t="shared" si="1727"/>
        <v>1.3737696395318764E-2</v>
      </c>
      <c r="BU607" s="830"/>
      <c r="BV607" s="40">
        <f t="shared" si="1728"/>
        <v>9.1722167820368385E-3</v>
      </c>
      <c r="BW607" s="40"/>
      <c r="BX607" s="40"/>
      <c r="BY607" s="745">
        <f t="shared" si="1908"/>
        <v>1.3045990538916788E-2</v>
      </c>
      <c r="BZ607" s="715">
        <f t="shared" si="1908"/>
        <v>1.7265496917189295E-2</v>
      </c>
      <c r="CA607" s="715">
        <f t="shared" si="1908"/>
        <v>1.7305567717031491E-2</v>
      </c>
      <c r="CB607" s="715">
        <f t="shared" si="1908"/>
        <v>1.8509354771178189E-2</v>
      </c>
      <c r="CC607" s="1075">
        <f t="shared" si="1908"/>
        <v>1.2174868861664266E-2</v>
      </c>
      <c r="CD607" s="715"/>
      <c r="CE607" s="715"/>
      <c r="CF607" s="830">
        <f t="shared" si="1749"/>
        <v>1.5660255761196007E-2</v>
      </c>
      <c r="CG607" s="830"/>
      <c r="CH607" s="40">
        <f t="shared" si="1750"/>
        <v>2.8453260033534556E-3</v>
      </c>
      <c r="CI607" s="40"/>
      <c r="CJ607" s="40"/>
      <c r="CK607" s="745">
        <f t="shared" si="1908"/>
        <v>1.3641327953519218E-2</v>
      </c>
      <c r="CL607" s="715">
        <v>0</v>
      </c>
      <c r="CM607" s="715">
        <f t="shared" si="1908"/>
        <v>7.118918573826372E-4</v>
      </c>
      <c r="CN607" s="715">
        <f t="shared" si="1908"/>
        <v>3.9793300240934266E-3</v>
      </c>
      <c r="CO607" s="1075">
        <f t="shared" si="1908"/>
        <v>3.1460716884558308E-3</v>
      </c>
      <c r="CP607" s="830">
        <f t="shared" si="1729"/>
        <v>4.2957243046902235E-3</v>
      </c>
      <c r="CQ607" s="830"/>
      <c r="CR607" s="40">
        <f t="shared" si="1730"/>
        <v>5.4785768305303465E-3</v>
      </c>
      <c r="CS607" s="40"/>
      <c r="CT607" s="40"/>
      <c r="CU607" s="745">
        <f t="shared" si="1908"/>
        <v>2.1599090880167126E-3</v>
      </c>
      <c r="CV607" s="715">
        <f t="shared" si="1908"/>
        <v>0.35035831716272964</v>
      </c>
      <c r="CW607" s="715">
        <f t="shared" si="1864"/>
        <v>4.6854799368576533E-3</v>
      </c>
      <c r="CX607" s="1075">
        <f t="shared" si="1864"/>
        <v>6.142590249614539E-3</v>
      </c>
      <c r="CY607" s="830">
        <f t="shared" si="1731"/>
        <v>9.0836574109304638E-2</v>
      </c>
      <c r="CZ607" s="40">
        <f t="shared" si="1732"/>
        <v>0.17302231837340226</v>
      </c>
      <c r="DD607" s="989"/>
      <c r="DE607" s="888">
        <f t="shared" ref="DE607:EL607" si="1911">IF(DE547="","",DE547/DE$560)</f>
        <v>2.8262201774634867E-2</v>
      </c>
      <c r="DF607" s="888">
        <f t="shared" si="1911"/>
        <v>4.7577864724211494E-2</v>
      </c>
      <c r="DG607" s="888">
        <f t="shared" si="1911"/>
        <v>0</v>
      </c>
      <c r="DH607" s="888">
        <f t="shared" si="1911"/>
        <v>2.0137095764023605E-2</v>
      </c>
      <c r="DI607" s="888">
        <f t="shared" si="1911"/>
        <v>4.1709063802739414E-2</v>
      </c>
      <c r="DJ607" s="888">
        <f t="shared" si="1911"/>
        <v>2.2903739195102545E-2</v>
      </c>
      <c r="DK607" s="888">
        <f t="shared" si="1911"/>
        <v>2.0359326286000526E-2</v>
      </c>
      <c r="DL607" s="1082">
        <f t="shared" si="1911"/>
        <v>1.5999330720289515E-2</v>
      </c>
      <c r="DM607" s="830">
        <f t="shared" si="1734"/>
        <v>2.4618577783375249E-2</v>
      </c>
      <c r="DN607" s="830"/>
      <c r="DO607" s="40">
        <f t="shared" si="1735"/>
        <v>1.4899764776674047E-2</v>
      </c>
      <c r="DP607" s="40"/>
      <c r="DQ607" s="40"/>
      <c r="DR607" s="945">
        <f t="shared" si="1911"/>
        <v>1.0689929428449018E-2</v>
      </c>
      <c r="DS607" s="888">
        <f t="shared" si="1911"/>
        <v>9.3802392906180716E-3</v>
      </c>
      <c r="DT607" s="888">
        <f t="shared" si="1911"/>
        <v>5.263998902581577E-3</v>
      </c>
      <c r="DU607" s="888">
        <f t="shared" si="1911"/>
        <v>1.0672388563733488E-2</v>
      </c>
      <c r="DV607" s="888">
        <f t="shared" si="1911"/>
        <v>1.0268045308038105E-2</v>
      </c>
      <c r="DW607" s="888">
        <f t="shared" si="1911"/>
        <v>3.1887115205272182E-2</v>
      </c>
      <c r="DX607" s="1082">
        <f t="shared" si="1911"/>
        <v>2.0275809552383187E-2</v>
      </c>
      <c r="DY607" s="830">
        <f t="shared" si="1736"/>
        <v>1.4062503750153662E-2</v>
      </c>
      <c r="DZ607" s="830"/>
      <c r="EA607" s="40">
        <f t="shared" si="1737"/>
        <v>9.0638869875760367E-3</v>
      </c>
      <c r="EB607" s="40"/>
      <c r="EC607" s="40"/>
      <c r="ED607" s="745">
        <f t="shared" si="1904"/>
        <v>1.8464731340115469E-2</v>
      </c>
      <c r="EE607" s="888">
        <f t="shared" si="1911"/>
        <v>8.7803973146434403E-3</v>
      </c>
      <c r="EF607" s="888">
        <f t="shared" si="1911"/>
        <v>1.1317432890802372E-2</v>
      </c>
      <c r="EG607" s="888">
        <f t="shared" si="1911"/>
        <v>2.002302936722453E-2</v>
      </c>
      <c r="EH607" s="888">
        <f t="shared" si="1911"/>
        <v>1.0734535765556802E-2</v>
      </c>
      <c r="EI607" s="888">
        <f t="shared" si="1911"/>
        <v>2.3742521479317609E-2</v>
      </c>
      <c r="EJ607" s="888">
        <f t="shared" si="1911"/>
        <v>3.3608924733933732E-2</v>
      </c>
      <c r="EK607" s="888">
        <f t="shared" si="1911"/>
        <v>2.7479547218903937E-2</v>
      </c>
      <c r="EL607" s="1082">
        <f t="shared" si="1911"/>
        <v>1.9715894159239626E-2</v>
      </c>
      <c r="EM607" s="830">
        <f t="shared" si="1738"/>
        <v>1.9318557141081948E-2</v>
      </c>
      <c r="EN607" s="40">
        <f t="shared" si="1739"/>
        <v>8.2198481323285857E-3</v>
      </c>
      <c r="ER607" s="1251"/>
      <c r="ES607" s="745">
        <f t="shared" ref="ES607:EU607" si="1912">IF(ES547="","",ES547/ES$560)</f>
        <v>8.5185768629599899E-3</v>
      </c>
      <c r="ET607" s="715">
        <f t="shared" si="1912"/>
        <v>9.7320005457791244E-3</v>
      </c>
      <c r="EU607" s="715">
        <f t="shared" si="1912"/>
        <v>2.0006000571045467E-2</v>
      </c>
      <c r="EV607" s="715"/>
      <c r="EW607" s="1131"/>
      <c r="EX607" s="66" t="s">
        <v>720</v>
      </c>
      <c r="EY607" s="682">
        <f t="shared" ref="EY607:HH607" si="1913">IF(EY547="","",EY547/EY$560)</f>
        <v>1.7819790120678133E-2</v>
      </c>
      <c r="EZ607" s="682">
        <f t="shared" si="1913"/>
        <v>2.2926874699616767E-2</v>
      </c>
      <c r="FA607" s="682">
        <f t="shared" si="1913"/>
        <v>3.5504781925565054E-2</v>
      </c>
      <c r="FB607" s="682">
        <f t="shared" si="1913"/>
        <v>1.8005062661279346E-2</v>
      </c>
      <c r="FC607" s="682">
        <f t="shared" si="1913"/>
        <v>2.5887913517908475E-2</v>
      </c>
      <c r="FD607" s="682">
        <f t="shared" si="1913"/>
        <v>2.9915483320362857E-2</v>
      </c>
      <c r="FE607" s="682">
        <f t="shared" si="1913"/>
        <v>9.3085819491384031E-3</v>
      </c>
      <c r="FF607" s="682">
        <f t="shared" si="1913"/>
        <v>3.2468371461274868E-2</v>
      </c>
      <c r="FG607" s="682">
        <f t="shared" si="1913"/>
        <v>4.4538024976684826E-2</v>
      </c>
      <c r="FH607" s="682">
        <f t="shared" si="1913"/>
        <v>1.7748660593617457E-2</v>
      </c>
      <c r="FI607" s="682">
        <f t="shared" si="1913"/>
        <v>3.3323384995947516E-2</v>
      </c>
      <c r="FJ607" s="682">
        <f t="shared" si="1913"/>
        <v>3.7795110320017256E-2</v>
      </c>
      <c r="FK607" s="682">
        <f t="shared" si="1913"/>
        <v>2.8917193314300916E-2</v>
      </c>
      <c r="FL607" s="682">
        <f t="shared" si="1913"/>
        <v>1.8582276159053862E-2</v>
      </c>
      <c r="FM607" s="682">
        <f t="shared" si="1913"/>
        <v>3.3538159239317689E-2</v>
      </c>
      <c r="FN607" s="682">
        <f t="shared" si="1913"/>
        <v>3.7751943162248426E-2</v>
      </c>
      <c r="FO607" s="715">
        <f t="shared" si="1913"/>
        <v>3.2873877859346694E-2</v>
      </c>
      <c r="FP607" s="715">
        <f t="shared" ref="FP607:GL607" si="1914">IF(FP547="","",FP547/FP$560)</f>
        <v>0</v>
      </c>
      <c r="FQ607" s="1393">
        <f t="shared" si="1914"/>
        <v>2.123717058556851E-2</v>
      </c>
      <c r="FR607" s="715">
        <f t="shared" si="1914"/>
        <v>6.1319132859313265E-2</v>
      </c>
      <c r="FS607" s="715">
        <f t="shared" si="1914"/>
        <v>3.8336948827445719E-2</v>
      </c>
      <c r="FT607" s="715">
        <f t="shared" si="1914"/>
        <v>3.4734947203630726E-2</v>
      </c>
      <c r="FU607" s="715">
        <f t="shared" si="1914"/>
        <v>5.5153795970201452E-2</v>
      </c>
      <c r="FV607" s="715"/>
      <c r="FW607" s="715">
        <f t="shared" si="1914"/>
        <v>3.0091356448963658E-2</v>
      </c>
      <c r="FX607" s="715">
        <f t="shared" si="1914"/>
        <v>2.3020225284283317E-2</v>
      </c>
      <c r="FY607" s="715">
        <f t="shared" si="1914"/>
        <v>5.3640401802444143E-2</v>
      </c>
      <c r="FZ607" s="715">
        <f t="shared" si="1914"/>
        <v>2.5553518295420252E-2</v>
      </c>
      <c r="GA607" s="715">
        <f t="shared" si="1914"/>
        <v>1.0591551072449914E-2</v>
      </c>
      <c r="GB607" s="715">
        <f t="shared" si="1914"/>
        <v>4.3159229303194248E-2</v>
      </c>
      <c r="GC607" s="715">
        <f t="shared" si="1914"/>
        <v>2.8404087905347201E-2</v>
      </c>
      <c r="GD607" s="715">
        <f t="shared" si="1914"/>
        <v>2.914894556086212E-2</v>
      </c>
      <c r="GE607" s="715">
        <f t="shared" si="1914"/>
        <v>2.6348369698766656E-2</v>
      </c>
      <c r="GF607" s="715">
        <f t="shared" si="1914"/>
        <v>3.4936020845122415E-2</v>
      </c>
      <c r="GG607" s="715">
        <f t="shared" si="1914"/>
        <v>2.2113756978235213E-2</v>
      </c>
      <c r="GH607" s="715">
        <f t="shared" si="1914"/>
        <v>1.3372066761455248E-2</v>
      </c>
      <c r="GI607" s="715">
        <f t="shared" si="1914"/>
        <v>3.9852720358205765E-2</v>
      </c>
      <c r="GJ607" s="715">
        <f t="shared" si="1914"/>
        <v>5.4278301770471174E-2</v>
      </c>
      <c r="GK607" s="715">
        <f t="shared" si="1914"/>
        <v>5.4978715331430193E-2</v>
      </c>
      <c r="GL607" s="715">
        <f t="shared" si="1914"/>
        <v>4.8638274934044858E-2</v>
      </c>
      <c r="GM607" s="745">
        <f t="shared" si="1913"/>
        <v>7.8653693872382576E-3</v>
      </c>
      <c r="GN607" s="682">
        <f t="shared" si="1913"/>
        <v>1.3918867893171942E-2</v>
      </c>
      <c r="GO607" s="682">
        <f t="shared" si="1913"/>
        <v>1.3486096292629013E-2</v>
      </c>
      <c r="GP607" s="682">
        <f t="shared" si="1913"/>
        <v>2.0671734611272089E-2</v>
      </c>
      <c r="GQ607" s="682">
        <f t="shared" si="1913"/>
        <v>1.8355002924707216E-2</v>
      </c>
      <c r="GR607" s="682">
        <f t="shared" si="1913"/>
        <v>2.3577745964280875E-2</v>
      </c>
      <c r="GS607" s="682">
        <f t="shared" si="1913"/>
        <v>2.916919131132795E-2</v>
      </c>
      <c r="GT607" s="682">
        <f t="shared" si="1913"/>
        <v>1.3176002168989303E-2</v>
      </c>
      <c r="GU607" s="682">
        <f t="shared" si="1913"/>
        <v>1.7985594822915157E-2</v>
      </c>
      <c r="GV607" s="682">
        <f t="shared" si="1913"/>
        <v>1.5528919798857775E-2</v>
      </c>
      <c r="GW607" s="682">
        <f t="shared" si="1913"/>
        <v>1.8652478403127247E-2</v>
      </c>
      <c r="GX607" s="682">
        <f t="shared" si="1913"/>
        <v>2.1065209325086303E-2</v>
      </c>
      <c r="GY607" s="682">
        <f t="shared" si="1913"/>
        <v>2.1909920979063184E-2</v>
      </c>
      <c r="GZ607" s="682" t="e">
        <f t="shared" si="1913"/>
        <v>#DIV/0!</v>
      </c>
      <c r="HA607" s="682">
        <f t="shared" si="1913"/>
        <v>1.1332636208882512E-2</v>
      </c>
      <c r="HB607" s="682">
        <f t="shared" si="1913"/>
        <v>1.1507679163301761E-2</v>
      </c>
      <c r="HC607" s="682">
        <f t="shared" si="1913"/>
        <v>1.7274810160537023E-2</v>
      </c>
      <c r="HD607" s="682">
        <f t="shared" si="1913"/>
        <v>1.7144415916989859E-2</v>
      </c>
      <c r="HE607" s="682">
        <f t="shared" si="1913"/>
        <v>2.4462490189730512E-2</v>
      </c>
      <c r="HF607" s="682">
        <f t="shared" si="1913"/>
        <v>1.888682079881332E-2</v>
      </c>
      <c r="HG607" s="682" t="e">
        <f t="shared" si="1913"/>
        <v>#DIV/0!</v>
      </c>
      <c r="HH607" s="682" t="e">
        <f t="shared" si="1913"/>
        <v>#DIV/0!</v>
      </c>
      <c r="HI607" s="715">
        <f t="shared" si="1712"/>
        <v>1.3502723593333558E-3</v>
      </c>
    </row>
    <row r="608" spans="1:217" s="753" customFormat="1" x14ac:dyDescent="0.25">
      <c r="A608" s="66" t="s">
        <v>721</v>
      </c>
      <c r="C608" s="745">
        <v>0</v>
      </c>
      <c r="D608" s="715">
        <f t="shared" ref="D608:CV608" si="1915">IF(D548="","",D548/D$560)</f>
        <v>5.0214506658815862E-3</v>
      </c>
      <c r="E608" s="715">
        <f t="shared" si="1915"/>
        <v>9.8742311722530493E-3</v>
      </c>
      <c r="F608" s="715">
        <f t="shared" si="1779"/>
        <v>1.1978060607607206E-2</v>
      </c>
      <c r="G608" s="715">
        <f t="shared" si="1791"/>
        <v>2.9156288936490179E-2</v>
      </c>
      <c r="H608" s="715">
        <f t="shared" si="1815"/>
        <v>1.1746316989537264E-2</v>
      </c>
      <c r="I608" s="715">
        <f t="shared" si="1824"/>
        <v>7.6413528943506028E-3</v>
      </c>
      <c r="J608" s="715">
        <f t="shared" si="1816"/>
        <v>9.0814865206659528E-3</v>
      </c>
      <c r="K608" s="715">
        <f t="shared" si="1770"/>
        <v>2.7152032519357819E-3</v>
      </c>
      <c r="L608" s="715">
        <f t="shared" si="1781"/>
        <v>3.2120641132462788E-3</v>
      </c>
      <c r="M608" s="715">
        <f t="shared" si="1771"/>
        <v>8.5695472145613308E-3</v>
      </c>
      <c r="N608" s="715">
        <f t="shared" si="1915"/>
        <v>1.0217950758185875E-2</v>
      </c>
      <c r="O608" s="715">
        <f t="shared" si="1915"/>
        <v>6.7890845541335159E-3</v>
      </c>
      <c r="P608" s="715">
        <f t="shared" si="1915"/>
        <v>1.1623448186023311E-2</v>
      </c>
      <c r="Q608" s="715">
        <f t="shared" si="1915"/>
        <v>1.2014476951804019E-2</v>
      </c>
      <c r="R608" s="715">
        <f t="shared" si="1915"/>
        <v>8.6407137773054903E-3</v>
      </c>
      <c r="S608" s="715">
        <f t="shared" si="1915"/>
        <v>9.0924711740494844E-3</v>
      </c>
      <c r="T608" s="1075">
        <f t="shared" si="1915"/>
        <v>3.4701672215012298E-3</v>
      </c>
      <c r="U608" s="715">
        <f t="shared" ref="U608:W608" si="1916">IF(U548="","",U548/U$560)</f>
        <v>2.0352149560318805E-2</v>
      </c>
      <c r="V608" s="715">
        <f t="shared" si="1916"/>
        <v>2.4545289341055786E-2</v>
      </c>
      <c r="W608" s="715">
        <f t="shared" si="1916"/>
        <v>1.1364657817696296E-2</v>
      </c>
      <c r="X608" s="715" t="str">
        <f t="shared" ref="X608:Y608" si="1917">IF(X548="","",X548/X$560)</f>
        <v/>
      </c>
      <c r="Y608" s="715" t="str">
        <f t="shared" si="1917"/>
        <v/>
      </c>
      <c r="Z608" s="830">
        <f t="shared" si="1716"/>
        <v>8.9357952771962311E-3</v>
      </c>
      <c r="AA608" s="830">
        <f t="shared" si="1717"/>
        <v>1.0790110473404751E-2</v>
      </c>
      <c r="AB608" s="830">
        <f t="shared" si="1718"/>
        <v>8.8022324796955317E-3</v>
      </c>
      <c r="AC608" s="40">
        <f t="shared" si="1719"/>
        <v>6.1753806012662255E-3</v>
      </c>
      <c r="AD608" s="40"/>
      <c r="AE608" s="40">
        <f t="shared" si="1720"/>
        <v>3.8699652852837861E-3</v>
      </c>
      <c r="AF608" s="40">
        <f t="shared" si="1721"/>
        <v>2.7498099821531481E-3</v>
      </c>
      <c r="AG608" s="40"/>
      <c r="AH608" s="40"/>
      <c r="AI608" s="745">
        <f t="shared" si="1915"/>
        <v>7.8563428929547176E-3</v>
      </c>
      <c r="AJ608" s="715">
        <v>0</v>
      </c>
      <c r="AK608" s="715">
        <v>0</v>
      </c>
      <c r="AL608" s="715">
        <v>0</v>
      </c>
      <c r="AM608" s="715">
        <f t="shared" si="1915"/>
        <v>8.3190536131494582E-3</v>
      </c>
      <c r="AN608" s="1075">
        <v>0</v>
      </c>
      <c r="AO608" s="830">
        <f t="shared" si="1834"/>
        <v>2.6958994176840292E-3</v>
      </c>
      <c r="AP608" s="830"/>
      <c r="AQ608" s="40">
        <f t="shared" si="1900"/>
        <v>4.1790318172639134E-3</v>
      </c>
      <c r="AR608" s="40"/>
      <c r="AS608" s="40"/>
      <c r="AT608" s="745">
        <f t="shared" si="1915"/>
        <v>0</v>
      </c>
      <c r="AU608" s="715">
        <f t="shared" si="1915"/>
        <v>0</v>
      </c>
      <c r="AV608" s="715">
        <f t="shared" si="1915"/>
        <v>5.495022385770044E-3</v>
      </c>
      <c r="AW608" s="715">
        <f t="shared" si="1915"/>
        <v>5.8735274176067382E-3</v>
      </c>
      <c r="AX608" s="715">
        <f t="shared" si="1915"/>
        <v>6.1150761446861351E-3</v>
      </c>
      <c r="AY608" s="715">
        <f t="shared" si="1915"/>
        <v>5.0151935029544284E-3</v>
      </c>
      <c r="AZ608" s="715">
        <f t="shared" si="1915"/>
        <v>6.0989525350186131E-3</v>
      </c>
      <c r="BA608" s="715">
        <f t="shared" si="1915"/>
        <v>6.698542258713038E-3</v>
      </c>
      <c r="BB608" s="1075">
        <v>0</v>
      </c>
      <c r="BC608" s="830">
        <f t="shared" si="1901"/>
        <v>3.9218126938609993E-3</v>
      </c>
      <c r="BD608" s="830"/>
      <c r="BE608" s="40">
        <f t="shared" si="1902"/>
        <v>2.97661877466465E-3</v>
      </c>
      <c r="BF608" s="40"/>
      <c r="BG608" s="40"/>
      <c r="BH608" s="745">
        <f t="shared" si="1915"/>
        <v>6.2364981163197941E-3</v>
      </c>
      <c r="BI608" s="715">
        <v>0</v>
      </c>
      <c r="BJ608" s="715">
        <v>0</v>
      </c>
      <c r="BK608" s="715">
        <v>0</v>
      </c>
      <c r="BL608" s="715">
        <f t="shared" si="1915"/>
        <v>8.9721244664455813E-4</v>
      </c>
      <c r="BM608" s="715">
        <f t="shared" ref="BM608:BM613" si="1918">IF(BM548="","",BM548/BM$560)</f>
        <v>5.0498267073680594E-3</v>
      </c>
      <c r="BN608" s="1187">
        <v>0</v>
      </c>
      <c r="BO608" s="888">
        <f t="shared" si="1725"/>
        <v>0</v>
      </c>
      <c r="BP608" s="888">
        <f t="shared" si="1747"/>
        <v>0</v>
      </c>
      <c r="BQ608" s="888">
        <f t="shared" si="1726"/>
        <v>0</v>
      </c>
      <c r="BR608" s="888">
        <f t="shared" si="1748"/>
        <v>0</v>
      </c>
      <c r="BS608" s="1184">
        <f t="shared" si="1748"/>
        <v>0</v>
      </c>
      <c r="BT608" s="830">
        <f t="shared" si="1727"/>
        <v>6.6078212822362416E-4</v>
      </c>
      <c r="BU608" s="830"/>
      <c r="BV608" s="40">
        <f t="shared" si="1728"/>
        <v>1.6724249893509413E-3</v>
      </c>
      <c r="BW608" s="40"/>
      <c r="BX608" s="40"/>
      <c r="BY608" s="745">
        <f t="shared" si="1915"/>
        <v>0</v>
      </c>
      <c r="BZ608" s="715">
        <f t="shared" si="1915"/>
        <v>0</v>
      </c>
      <c r="CA608" s="715">
        <f t="shared" si="1915"/>
        <v>0</v>
      </c>
      <c r="CB608" s="715">
        <f t="shared" si="1915"/>
        <v>0</v>
      </c>
      <c r="CC608" s="1075">
        <f t="shared" si="1915"/>
        <v>0</v>
      </c>
      <c r="CD608" s="715"/>
      <c r="CE608" s="715"/>
      <c r="CF608" s="830"/>
      <c r="CG608" s="830"/>
      <c r="CH608" s="40"/>
      <c r="CI608" s="40"/>
      <c r="CJ608" s="40"/>
      <c r="CK608" s="745">
        <v>0</v>
      </c>
      <c r="CL608" s="715">
        <f t="shared" ref="CL608:CL613" si="1919">IF(CL548="","",CL548/CL$560)</f>
        <v>2.813588904920008E-3</v>
      </c>
      <c r="CM608" s="715">
        <f t="shared" si="1915"/>
        <v>4.0480588313992344E-3</v>
      </c>
      <c r="CN608" s="715">
        <f t="shared" si="1915"/>
        <v>5.2373663491206788E-3</v>
      </c>
      <c r="CO608" s="1075">
        <f t="shared" si="1915"/>
        <v>6.2285351556584908E-3</v>
      </c>
      <c r="CP608" s="830">
        <f t="shared" si="1729"/>
        <v>3.6655098482196819E-3</v>
      </c>
      <c r="CQ608" s="830"/>
      <c r="CR608" s="40">
        <f t="shared" si="1730"/>
        <v>2.4159836015356312E-3</v>
      </c>
      <c r="CS608" s="40"/>
      <c r="CT608" s="40"/>
      <c r="CU608" s="745">
        <f t="shared" si="1915"/>
        <v>0</v>
      </c>
      <c r="CV608" s="715">
        <f t="shared" si="1915"/>
        <v>0</v>
      </c>
      <c r="CW608" s="715">
        <f t="shared" si="1864"/>
        <v>0</v>
      </c>
      <c r="CX608" s="1075">
        <f t="shared" si="1864"/>
        <v>0</v>
      </c>
      <c r="CY608" s="830">
        <f t="shared" si="1731"/>
        <v>0</v>
      </c>
      <c r="CZ608" s="40">
        <f t="shared" si="1732"/>
        <v>0</v>
      </c>
      <c r="DD608" s="989"/>
      <c r="DE608" s="888">
        <f t="shared" ref="DE608:EL608" si="1920">IF(DE548="","",DE548/DE$560)</f>
        <v>0</v>
      </c>
      <c r="DF608" s="888">
        <f t="shared" si="1920"/>
        <v>0</v>
      </c>
      <c r="DG608" s="888">
        <f t="shared" si="1920"/>
        <v>0</v>
      </c>
      <c r="DH608" s="888">
        <f t="shared" si="1920"/>
        <v>0</v>
      </c>
      <c r="DI608" s="888">
        <f t="shared" si="1920"/>
        <v>0</v>
      </c>
      <c r="DJ608" s="888">
        <f t="shared" si="1920"/>
        <v>0</v>
      </c>
      <c r="DK608" s="888">
        <f t="shared" si="1920"/>
        <v>0</v>
      </c>
      <c r="DL608" s="1082">
        <f t="shared" si="1920"/>
        <v>0</v>
      </c>
      <c r="DM608" s="830">
        <f t="shared" si="1734"/>
        <v>0</v>
      </c>
      <c r="DN608" s="830"/>
      <c r="DO608" s="40">
        <f t="shared" si="1735"/>
        <v>0</v>
      </c>
      <c r="DP608" s="40"/>
      <c r="DQ608" s="40"/>
      <c r="DR608" s="945">
        <f t="shared" si="1920"/>
        <v>0</v>
      </c>
      <c r="DS608" s="888">
        <f t="shared" si="1920"/>
        <v>0</v>
      </c>
      <c r="DT608" s="888">
        <f t="shared" si="1920"/>
        <v>0</v>
      </c>
      <c r="DU608" s="888">
        <f t="shared" si="1920"/>
        <v>0</v>
      </c>
      <c r="DV608" s="888">
        <f t="shared" si="1920"/>
        <v>0</v>
      </c>
      <c r="DW608" s="888">
        <f t="shared" si="1920"/>
        <v>0</v>
      </c>
      <c r="DX608" s="1082">
        <f t="shared" si="1920"/>
        <v>0</v>
      </c>
      <c r="DY608" s="830">
        <f t="shared" si="1736"/>
        <v>0</v>
      </c>
      <c r="DZ608" s="830"/>
      <c r="EA608" s="40">
        <f t="shared" si="1737"/>
        <v>0</v>
      </c>
      <c r="EB608" s="40"/>
      <c r="EC608" s="40"/>
      <c r="ED608" s="745">
        <f t="shared" si="1904"/>
        <v>1.3214109429322675E-3</v>
      </c>
      <c r="EE608" s="888">
        <f t="shared" si="1920"/>
        <v>0</v>
      </c>
      <c r="EF608" s="888">
        <f t="shared" si="1920"/>
        <v>0</v>
      </c>
      <c r="EG608" s="888">
        <f t="shared" si="1920"/>
        <v>0</v>
      </c>
      <c r="EH608" s="888">
        <f t="shared" si="1920"/>
        <v>0</v>
      </c>
      <c r="EI608" s="888">
        <f t="shared" si="1920"/>
        <v>0</v>
      </c>
      <c r="EJ608" s="888">
        <f t="shared" si="1920"/>
        <v>0</v>
      </c>
      <c r="EK608" s="888">
        <f t="shared" si="1920"/>
        <v>0</v>
      </c>
      <c r="EL608" s="1082">
        <f t="shared" si="1920"/>
        <v>0</v>
      </c>
      <c r="EM608" s="830">
        <f t="shared" si="1738"/>
        <v>1.4682343810358528E-4</v>
      </c>
      <c r="EN608" s="40">
        <f t="shared" si="1739"/>
        <v>4.4047031431075585E-4</v>
      </c>
      <c r="ER608" s="1251"/>
      <c r="ES608" s="745">
        <f t="shared" ref="ES608:EU608" si="1921">IF(ES548="","",ES548/ES$560)</f>
        <v>0</v>
      </c>
      <c r="ET608" s="715">
        <f t="shared" si="1921"/>
        <v>0</v>
      </c>
      <c r="EU608" s="715">
        <f t="shared" si="1921"/>
        <v>0</v>
      </c>
      <c r="EV608" s="715"/>
      <c r="EW608" s="1131"/>
      <c r="EX608" s="66" t="s">
        <v>721</v>
      </c>
      <c r="EY608" s="682">
        <f t="shared" ref="EY608:HH608" si="1922">IF(EY548="","",EY548/EY$560)</f>
        <v>6.3020301158906635E-3</v>
      </c>
      <c r="EZ608" s="682">
        <f t="shared" si="1922"/>
        <v>6.4980738475009583E-3</v>
      </c>
      <c r="FA608" s="682">
        <f t="shared" si="1922"/>
        <v>9.2033508918424149E-3</v>
      </c>
      <c r="FB608" s="682">
        <f t="shared" si="1922"/>
        <v>3.0258759979158679E-3</v>
      </c>
      <c r="FC608" s="682">
        <f t="shared" si="1922"/>
        <v>6.7229720243223972E-3</v>
      </c>
      <c r="FD608" s="682">
        <f t="shared" si="1922"/>
        <v>4.9874538263709944E-3</v>
      </c>
      <c r="FE608" s="682">
        <f t="shared" si="1922"/>
        <v>6.0546074669772893E-3</v>
      </c>
      <c r="FF608" s="682">
        <f t="shared" si="1922"/>
        <v>6.7528285648095106E-3</v>
      </c>
      <c r="FG608" s="682">
        <f t="shared" si="1922"/>
        <v>1.0807438579824503E-2</v>
      </c>
      <c r="FH608" s="682">
        <f t="shared" si="1922"/>
        <v>4.6160413147673766E-3</v>
      </c>
      <c r="FI608" s="682">
        <f t="shared" si="1922"/>
        <v>9.408368760628864E-3</v>
      </c>
      <c r="FJ608" s="682">
        <f t="shared" si="1922"/>
        <v>9.0160820950973448E-3</v>
      </c>
      <c r="FK608" s="682">
        <f t="shared" si="1922"/>
        <v>8.5521295113844403E-3</v>
      </c>
      <c r="FL608" s="682">
        <f t="shared" si="1922"/>
        <v>7.277243510203639E-3</v>
      </c>
      <c r="FM608" s="682">
        <f t="shared" si="1922"/>
        <v>6.3659478925986506E-3</v>
      </c>
      <c r="FN608" s="682">
        <f t="shared" si="1922"/>
        <v>9.6860350287544805E-3</v>
      </c>
      <c r="FO608" s="715">
        <f t="shared" si="1922"/>
        <v>5.5083289951378452E-3</v>
      </c>
      <c r="FP608" s="715">
        <f t="shared" ref="FP608:GL608" si="1923">IF(FP548="","",FP548/FP$560)</f>
        <v>0</v>
      </c>
      <c r="FQ608" s="1393">
        <f t="shared" si="1923"/>
        <v>5.8362414036425289E-3</v>
      </c>
      <c r="FR608" s="715">
        <f t="shared" si="1923"/>
        <v>0</v>
      </c>
      <c r="FS608" s="715">
        <f t="shared" si="1923"/>
        <v>1.049849876129603E-2</v>
      </c>
      <c r="FT608" s="715">
        <f t="shared" si="1923"/>
        <v>0</v>
      </c>
      <c r="FU608" s="715">
        <f t="shared" si="1923"/>
        <v>0</v>
      </c>
      <c r="FV608" s="715"/>
      <c r="FW608" s="715">
        <f t="shared" si="1923"/>
        <v>0</v>
      </c>
      <c r="FX608" s="715">
        <f t="shared" si="1923"/>
        <v>4.6415523247792497E-3</v>
      </c>
      <c r="FY608" s="715">
        <f t="shared" si="1923"/>
        <v>2.3965711442169215E-2</v>
      </c>
      <c r="FZ608" s="715">
        <f t="shared" si="1923"/>
        <v>2.223173414878619E-3</v>
      </c>
      <c r="GA608" s="715">
        <f t="shared" si="1923"/>
        <v>1.9341145727508426E-3</v>
      </c>
      <c r="GB608" s="715">
        <f t="shared" si="1923"/>
        <v>1.3625283324249763E-2</v>
      </c>
      <c r="GC608" s="715">
        <f t="shared" si="1923"/>
        <v>3.5561293292243347E-3</v>
      </c>
      <c r="GD608" s="715">
        <f t="shared" si="1923"/>
        <v>2.8277788099120948E-3</v>
      </c>
      <c r="GE608" s="715">
        <f t="shared" si="1923"/>
        <v>1.1220237674016446E-3</v>
      </c>
      <c r="GF608" s="715">
        <f t="shared" si="1923"/>
        <v>0</v>
      </c>
      <c r="GG608" s="715">
        <f t="shared" si="1923"/>
        <v>0</v>
      </c>
      <c r="GH608" s="715">
        <f t="shared" si="1923"/>
        <v>0</v>
      </c>
      <c r="GI608" s="715">
        <f t="shared" si="1923"/>
        <v>6.5861774883571918E-3</v>
      </c>
      <c r="GJ608" s="715">
        <f t="shared" si="1923"/>
        <v>2.2852746015919783E-2</v>
      </c>
      <c r="GK608" s="715">
        <f t="shared" si="1923"/>
        <v>2.5503908463795268E-2</v>
      </c>
      <c r="GL608" s="715">
        <f t="shared" si="1923"/>
        <v>2.2356570743158721E-2</v>
      </c>
      <c r="GM608" s="745">
        <f t="shared" si="1922"/>
        <v>5.9891403708986274E-3</v>
      </c>
      <c r="GN608" s="682">
        <f t="shared" si="1922"/>
        <v>5.5666942073373527E-3</v>
      </c>
      <c r="GO608" s="682">
        <f t="shared" si="1922"/>
        <v>4.5141320460473575E-3</v>
      </c>
      <c r="GP608" s="682">
        <f t="shared" si="1922"/>
        <v>4.5258815487871492E-3</v>
      </c>
      <c r="GQ608" s="682">
        <f t="shared" si="1922"/>
        <v>5.2036202638605341E-3</v>
      </c>
      <c r="GR608" s="682">
        <f t="shared" si="1922"/>
        <v>4.8434766261866938E-3</v>
      </c>
      <c r="GS608" s="682">
        <f t="shared" si="1922"/>
        <v>7.6200192541112993E-3</v>
      </c>
      <c r="GT608" s="682">
        <f t="shared" si="1922"/>
        <v>4.1964921925128889E-3</v>
      </c>
      <c r="GU608" s="682">
        <f t="shared" si="1922"/>
        <v>3.5026061038467889E-3</v>
      </c>
      <c r="GV608" s="682">
        <f t="shared" si="1922"/>
        <v>8.1767106339671047E-3</v>
      </c>
      <c r="GW608" s="682">
        <f t="shared" si="1922"/>
        <v>8.1539930107387745E-3</v>
      </c>
      <c r="GX608" s="682">
        <f t="shared" si="1922"/>
        <v>6.7932579725434776E-3</v>
      </c>
      <c r="GY608" s="682">
        <f t="shared" si="1922"/>
        <v>4.9418755459221843E-3</v>
      </c>
      <c r="GZ608" s="682" t="e">
        <f t="shared" si="1922"/>
        <v>#DIV/0!</v>
      </c>
      <c r="HA608" s="682">
        <f t="shared" si="1922"/>
        <v>4.6956305316240678E-3</v>
      </c>
      <c r="HB608" s="682">
        <f t="shared" si="1922"/>
        <v>7.3747113123955226E-3</v>
      </c>
      <c r="HC608" s="682">
        <f t="shared" si="1922"/>
        <v>3.7588032898259799E-3</v>
      </c>
      <c r="HD608" s="682">
        <f t="shared" si="1922"/>
        <v>6.1004128257549283E-3</v>
      </c>
      <c r="HE608" s="682">
        <f t="shared" si="1922"/>
        <v>9.4494637741250991E-3</v>
      </c>
      <c r="HF608" s="682">
        <f t="shared" si="1922"/>
        <v>2.6668381334453456E-2</v>
      </c>
      <c r="HG608" s="682" t="e">
        <f t="shared" si="1922"/>
        <v>#DIV/0!</v>
      </c>
      <c r="HH608" s="682" t="e">
        <f t="shared" si="1922"/>
        <v>#DIV/0!</v>
      </c>
      <c r="HI608" s="715">
        <f t="shared" si="1712"/>
        <v>0</v>
      </c>
    </row>
    <row r="609" spans="1:217" s="753" customFormat="1" x14ac:dyDescent="0.25">
      <c r="A609" s="66" t="s">
        <v>710</v>
      </c>
      <c r="C609" s="745">
        <f>IF(C549="","",C549/C$560)</f>
        <v>1.1510043833081372E-2</v>
      </c>
      <c r="D609" s="715">
        <f t="shared" ref="D609:CV609" si="1924">IF(D549="","",D549/D$560)</f>
        <v>5.1857456283162129E-2</v>
      </c>
      <c r="E609" s="715">
        <f t="shared" si="1924"/>
        <v>2.791370750426591E-2</v>
      </c>
      <c r="F609" s="715">
        <f t="shared" si="1779"/>
        <v>7.9692712939448795E-2</v>
      </c>
      <c r="G609" s="715">
        <f t="shared" si="1791"/>
        <v>4.6676484805801506E-2</v>
      </c>
      <c r="H609" s="715">
        <f t="shared" si="1815"/>
        <v>8.9757364186913796E-2</v>
      </c>
      <c r="I609" s="715">
        <f t="shared" si="1824"/>
        <v>0.24376644452479967</v>
      </c>
      <c r="J609" s="715">
        <f t="shared" si="1816"/>
        <v>0.1286088877120006</v>
      </c>
      <c r="K609" s="715">
        <f t="shared" si="1770"/>
        <v>0.2209075896407304</v>
      </c>
      <c r="L609" s="715">
        <f t="shared" si="1781"/>
        <v>0.12288480713245231</v>
      </c>
      <c r="M609" s="715">
        <f t="shared" si="1771"/>
        <v>0.1055396507035091</v>
      </c>
      <c r="N609" s="715">
        <f t="shared" si="1924"/>
        <v>4.9754001365288868E-2</v>
      </c>
      <c r="O609" s="715">
        <f t="shared" si="1924"/>
        <v>2.5958619233935852E-2</v>
      </c>
      <c r="P609" s="715">
        <f t="shared" si="1924"/>
        <v>7.5643026253677928E-2</v>
      </c>
      <c r="Q609" s="715">
        <f t="shared" si="1924"/>
        <v>2.8818710906588781E-2</v>
      </c>
      <c r="R609" s="715">
        <f t="shared" si="1924"/>
        <v>0.11080556264156949</v>
      </c>
      <c r="S609" s="715">
        <f t="shared" si="1924"/>
        <v>8.6328024651654692E-2</v>
      </c>
      <c r="T609" s="1075">
        <f t="shared" si="1924"/>
        <v>8.2922824162406664E-2</v>
      </c>
      <c r="U609" s="715">
        <f t="shared" ref="U609:W609" si="1925">IF(U549="","",U549/U$560)</f>
        <v>3.3502261336340836E-2</v>
      </c>
      <c r="V609" s="715">
        <f t="shared" si="1925"/>
        <v>2.7612792734873319E-2</v>
      </c>
      <c r="W609" s="715">
        <f t="shared" si="1925"/>
        <v>6.6431776934835721E-2</v>
      </c>
      <c r="X609" s="715" t="str">
        <f t="shared" ref="X609:Y609" si="1926">IF(X549="","",X549/X$560)</f>
        <v/>
      </c>
      <c r="Y609" s="715" t="str">
        <f t="shared" si="1926"/>
        <v/>
      </c>
      <c r="Z609" s="830">
        <f t="shared" si="1716"/>
        <v>8.8296995471182665E-2</v>
      </c>
      <c r="AA609" s="830">
        <f t="shared" si="1717"/>
        <v>0.13318489870602102</v>
      </c>
      <c r="AB609" s="830">
        <f t="shared" si="1718"/>
        <v>7.0721302489828927E-2</v>
      </c>
      <c r="AC609" s="40">
        <f t="shared" si="1719"/>
        <v>6.2854857770162531E-2</v>
      </c>
      <c r="AD609" s="40"/>
      <c r="AE609" s="40">
        <f t="shared" si="1720"/>
        <v>6.7112773963930367E-2</v>
      </c>
      <c r="AF609" s="40">
        <f t="shared" si="1721"/>
        <v>3.2590288358252444E-2</v>
      </c>
      <c r="AG609" s="40"/>
      <c r="AH609" s="40"/>
      <c r="AI609" s="745">
        <f t="shared" si="1924"/>
        <v>0</v>
      </c>
      <c r="AJ609" s="715">
        <f t="shared" si="1924"/>
        <v>0</v>
      </c>
      <c r="AK609" s="715">
        <f t="shared" si="1924"/>
        <v>0</v>
      </c>
      <c r="AL609" s="715">
        <f t="shared" si="1924"/>
        <v>0</v>
      </c>
      <c r="AM609" s="715">
        <f t="shared" si="1924"/>
        <v>0</v>
      </c>
      <c r="AN609" s="1075">
        <f t="shared" si="1924"/>
        <v>0</v>
      </c>
      <c r="AO609" s="830">
        <f t="shared" si="1834"/>
        <v>0</v>
      </c>
      <c r="AP609" s="830"/>
      <c r="AQ609" s="40">
        <f t="shared" si="1900"/>
        <v>0</v>
      </c>
      <c r="AR609" s="40"/>
      <c r="AS609" s="40"/>
      <c r="AT609" s="745">
        <f t="shared" si="1924"/>
        <v>1.1660293350293768E-2</v>
      </c>
      <c r="AU609" s="715">
        <f t="shared" si="1924"/>
        <v>7.199218572378591E-3</v>
      </c>
      <c r="AV609" s="715">
        <f t="shared" si="1924"/>
        <v>0</v>
      </c>
      <c r="AW609" s="715">
        <f t="shared" si="1924"/>
        <v>0</v>
      </c>
      <c r="AX609" s="715">
        <f t="shared" si="1924"/>
        <v>0</v>
      </c>
      <c r="AY609" s="715">
        <f t="shared" si="1924"/>
        <v>0</v>
      </c>
      <c r="AZ609" s="715">
        <f t="shared" si="1924"/>
        <v>0</v>
      </c>
      <c r="BA609" s="715">
        <f t="shared" si="1924"/>
        <v>0</v>
      </c>
      <c r="BB609" s="1075">
        <f t="shared" si="1924"/>
        <v>0</v>
      </c>
      <c r="BC609" s="830">
        <f t="shared" si="1901"/>
        <v>2.0955013247413732E-3</v>
      </c>
      <c r="BD609" s="830"/>
      <c r="BE609" s="40">
        <f t="shared" si="1902"/>
        <v>4.3050995466111207E-3</v>
      </c>
      <c r="BF609" s="40"/>
      <c r="BG609" s="40"/>
      <c r="BH609" s="745">
        <v>0</v>
      </c>
      <c r="BI609" s="715">
        <v>0</v>
      </c>
      <c r="BJ609" s="715">
        <f t="shared" si="1924"/>
        <v>1.1542454680100605E-2</v>
      </c>
      <c r="BK609" s="715">
        <f t="shared" si="1924"/>
        <v>1.3727043262731452E-2</v>
      </c>
      <c r="BL609" s="715">
        <f t="shared" si="1924"/>
        <v>1.1405305502916277E-2</v>
      </c>
      <c r="BM609" s="715">
        <f t="shared" si="1918"/>
        <v>9.3573616941175046E-3</v>
      </c>
      <c r="BN609" s="1187">
        <f>IF(BN549="","",BN549/BN$560)</f>
        <v>2.6628774765507606E-2</v>
      </c>
      <c r="BO609" s="888">
        <f t="shared" si="1725"/>
        <v>0</v>
      </c>
      <c r="BP609" s="888">
        <f t="shared" si="1747"/>
        <v>0</v>
      </c>
      <c r="BQ609" s="888">
        <f t="shared" si="1726"/>
        <v>0</v>
      </c>
      <c r="BR609" s="888">
        <f t="shared" si="1748"/>
        <v>0</v>
      </c>
      <c r="BS609" s="1184">
        <f t="shared" si="1748"/>
        <v>0</v>
      </c>
      <c r="BT609" s="830">
        <f t="shared" si="1727"/>
        <v>6.7909428028080938E-3</v>
      </c>
      <c r="BU609" s="830"/>
      <c r="BV609" s="40">
        <f t="shared" si="1728"/>
        <v>9.3548946839296793E-3</v>
      </c>
      <c r="BW609" s="40"/>
      <c r="BX609" s="40"/>
      <c r="BY609" s="745">
        <f t="shared" si="1924"/>
        <v>1.3080420374460356E-2</v>
      </c>
      <c r="BZ609" s="715">
        <f t="shared" si="1924"/>
        <v>1.5127957808316588E-2</v>
      </c>
      <c r="CA609" s="715">
        <f t="shared" si="1924"/>
        <v>1.3852192510822099E-2</v>
      </c>
      <c r="CB609" s="715">
        <f t="shared" si="1924"/>
        <v>1.4869581555776347E-2</v>
      </c>
      <c r="CC609" s="1075">
        <f t="shared" si="1924"/>
        <v>1.3138796349795274E-2</v>
      </c>
      <c r="CD609" s="715"/>
      <c r="CE609" s="715"/>
      <c r="CF609" s="830">
        <f t="shared" si="1749"/>
        <v>1.4013789719834132E-2</v>
      </c>
      <c r="CG609" s="830"/>
      <c r="CH609" s="40">
        <f t="shared" si="1750"/>
        <v>9.535008634387681E-4</v>
      </c>
      <c r="CI609" s="40"/>
      <c r="CJ609" s="40"/>
      <c r="CK609" s="745">
        <f t="shared" si="1924"/>
        <v>0</v>
      </c>
      <c r="CL609" s="715">
        <f t="shared" si="1919"/>
        <v>0</v>
      </c>
      <c r="CM609" s="715">
        <f t="shared" si="1924"/>
        <v>0</v>
      </c>
      <c r="CN609" s="715">
        <f t="shared" si="1924"/>
        <v>0</v>
      </c>
      <c r="CO609" s="1075">
        <f t="shared" si="1924"/>
        <v>0</v>
      </c>
      <c r="CP609" s="830">
        <f t="shared" si="1729"/>
        <v>0</v>
      </c>
      <c r="CQ609" s="830"/>
      <c r="CR609" s="40">
        <f t="shared" si="1730"/>
        <v>0</v>
      </c>
      <c r="CS609" s="40"/>
      <c r="CT609" s="40"/>
      <c r="CU609" s="745">
        <v>0</v>
      </c>
      <c r="CV609" s="715">
        <f t="shared" si="1924"/>
        <v>4.1154423202627077E-2</v>
      </c>
      <c r="CW609" s="715">
        <v>0</v>
      </c>
      <c r="CX609" s="1075">
        <v>0</v>
      </c>
      <c r="CY609" s="830">
        <f t="shared" si="1731"/>
        <v>1.0288605800656769E-2</v>
      </c>
      <c r="CZ609" s="40">
        <f t="shared" si="1732"/>
        <v>2.0577211601313539E-2</v>
      </c>
      <c r="DD609" s="989"/>
      <c r="DE609" s="888">
        <f t="shared" ref="DE609:EL609" si="1927">IF(DE549="","",DE549/DE$560)</f>
        <v>0</v>
      </c>
      <c r="DF609" s="888">
        <f t="shared" si="1927"/>
        <v>0</v>
      </c>
      <c r="DG609" s="888">
        <f t="shared" si="1927"/>
        <v>0</v>
      </c>
      <c r="DH609" s="888">
        <f t="shared" si="1927"/>
        <v>0</v>
      </c>
      <c r="DI609" s="888">
        <f t="shared" si="1927"/>
        <v>0</v>
      </c>
      <c r="DJ609" s="888">
        <f t="shared" si="1927"/>
        <v>0</v>
      </c>
      <c r="DK609" s="888">
        <f t="shared" si="1927"/>
        <v>0</v>
      </c>
      <c r="DL609" s="1082">
        <f t="shared" si="1927"/>
        <v>0</v>
      </c>
      <c r="DM609" s="830">
        <f t="shared" si="1734"/>
        <v>0</v>
      </c>
      <c r="DN609" s="830"/>
      <c r="DO609" s="40">
        <f t="shared" si="1735"/>
        <v>0</v>
      </c>
      <c r="DP609" s="40"/>
      <c r="DQ609" s="40"/>
      <c r="DR609" s="945">
        <f t="shared" si="1927"/>
        <v>0</v>
      </c>
      <c r="DS609" s="888">
        <f t="shared" si="1927"/>
        <v>0</v>
      </c>
      <c r="DT609" s="888">
        <f t="shared" si="1927"/>
        <v>0</v>
      </c>
      <c r="DU609" s="888">
        <f t="shared" si="1927"/>
        <v>0</v>
      </c>
      <c r="DV609" s="888">
        <f t="shared" si="1927"/>
        <v>0</v>
      </c>
      <c r="DW609" s="888">
        <f t="shared" si="1927"/>
        <v>0</v>
      </c>
      <c r="DX609" s="1082">
        <f t="shared" si="1927"/>
        <v>0</v>
      </c>
      <c r="DY609" s="830">
        <f t="shared" si="1736"/>
        <v>0</v>
      </c>
      <c r="DZ609" s="830"/>
      <c r="EA609" s="40">
        <f t="shared" si="1737"/>
        <v>0</v>
      </c>
      <c r="EB609" s="40"/>
      <c r="EC609" s="40"/>
      <c r="ED609" s="745">
        <f t="shared" si="1904"/>
        <v>1.1059445159352659E-2</v>
      </c>
      <c r="EE609" s="888">
        <f t="shared" si="1927"/>
        <v>0</v>
      </c>
      <c r="EF609" s="888">
        <f t="shared" si="1927"/>
        <v>0</v>
      </c>
      <c r="EG609" s="888">
        <f t="shared" si="1927"/>
        <v>0</v>
      </c>
      <c r="EH609" s="888">
        <f t="shared" si="1927"/>
        <v>0</v>
      </c>
      <c r="EI609" s="888">
        <f t="shared" si="1927"/>
        <v>0</v>
      </c>
      <c r="EJ609" s="888">
        <f t="shared" si="1927"/>
        <v>0</v>
      </c>
      <c r="EK609" s="888">
        <f t="shared" si="1927"/>
        <v>0</v>
      </c>
      <c r="EL609" s="1082">
        <f t="shared" si="1927"/>
        <v>0</v>
      </c>
      <c r="EM609" s="830">
        <f t="shared" si="1738"/>
        <v>1.2288272399280731E-3</v>
      </c>
      <c r="EN609" s="40">
        <f t="shared" si="1739"/>
        <v>3.6864817197842193E-3</v>
      </c>
      <c r="ER609" s="1251"/>
      <c r="ES609" s="745">
        <f t="shared" ref="ES609:EU609" si="1928">IF(ES549="","",ES549/ES$560)</f>
        <v>0</v>
      </c>
      <c r="ET609" s="715">
        <f t="shared" si="1928"/>
        <v>0</v>
      </c>
      <c r="EU609" s="715">
        <f t="shared" si="1928"/>
        <v>0</v>
      </c>
      <c r="EV609" s="715"/>
      <c r="EW609" s="1131"/>
      <c r="EX609" s="66" t="s">
        <v>710</v>
      </c>
      <c r="EY609" s="682">
        <f t="shared" ref="EY609:HH609" si="1929">IF(EY549="","",EY549/EY$560)</f>
        <v>8.9703066308127657E-3</v>
      </c>
      <c r="EZ609" s="682">
        <f t="shared" si="1929"/>
        <v>7.5980600411107756E-3</v>
      </c>
      <c r="FA609" s="682">
        <f t="shared" si="1929"/>
        <v>1.1111179435548136E-2</v>
      </c>
      <c r="FB609" s="682">
        <f t="shared" si="1929"/>
        <v>5.5858323460007669E-3</v>
      </c>
      <c r="FC609" s="682">
        <f t="shared" si="1929"/>
        <v>8.9561820148675256E-3</v>
      </c>
      <c r="FD609" s="682">
        <f t="shared" si="1929"/>
        <v>8.7208336974977201E-3</v>
      </c>
      <c r="FE609" s="682">
        <f t="shared" si="1929"/>
        <v>5.5555484697101835E-3</v>
      </c>
      <c r="FF609" s="682">
        <f t="shared" si="1929"/>
        <v>1.0369411665857373E-2</v>
      </c>
      <c r="FG609" s="682">
        <f t="shared" si="1929"/>
        <v>1.0048666559775482E-2</v>
      </c>
      <c r="FH609" s="682">
        <f t="shared" si="1929"/>
        <v>6.114499507374316E-3</v>
      </c>
      <c r="FI609" s="682">
        <f t="shared" si="1929"/>
        <v>9.0478998022663435E-3</v>
      </c>
      <c r="FJ609" s="682">
        <f t="shared" si="1929"/>
        <v>8.4389748737734773E-3</v>
      </c>
      <c r="FK609" s="682">
        <f t="shared" si="1929"/>
        <v>8.9542161766854242E-3</v>
      </c>
      <c r="FL609" s="682">
        <f t="shared" si="1929"/>
        <v>9.8367755984047258E-3</v>
      </c>
      <c r="FM609" s="682">
        <f t="shared" si="1929"/>
        <v>8.4008670084521411E-3</v>
      </c>
      <c r="FN609" s="682">
        <f t="shared" si="1929"/>
        <v>9.0619931354063606E-3</v>
      </c>
      <c r="FO609" s="715">
        <f t="shared" si="1929"/>
        <v>9.3066452872544517E-3</v>
      </c>
      <c r="FP609" s="715">
        <f t="shared" ref="FP609:GL609" si="1930">IF(FP549="","",FP549/FP$560)</f>
        <v>0</v>
      </c>
      <c r="FQ609" s="1393">
        <f t="shared" si="1930"/>
        <v>1.3126166496535042E-2</v>
      </c>
      <c r="FR609" s="715">
        <f t="shared" si="1930"/>
        <v>2.5788373753999352E-2</v>
      </c>
      <c r="FS609" s="715">
        <f t="shared" si="1930"/>
        <v>1.4976691465672034E-2</v>
      </c>
      <c r="FT609" s="715">
        <f t="shared" si="1930"/>
        <v>1.509560103670992E-2</v>
      </c>
      <c r="FU609" s="715">
        <f t="shared" si="1930"/>
        <v>2.2551763700403335E-2</v>
      </c>
      <c r="FV609" s="715"/>
      <c r="FW609" s="715">
        <f t="shared" si="1930"/>
        <v>1.1798635918169875E-2</v>
      </c>
      <c r="FX609" s="715">
        <f t="shared" si="1930"/>
        <v>4.5133181483599438E-3</v>
      </c>
      <c r="FY609" s="715">
        <f t="shared" si="1930"/>
        <v>2.6217722756862169E-2</v>
      </c>
      <c r="FZ609" s="715">
        <f t="shared" si="1930"/>
        <v>9.0261666327481772E-3</v>
      </c>
      <c r="GA609" s="715">
        <f t="shared" si="1930"/>
        <v>9.1887996039237384E-3</v>
      </c>
      <c r="GB609" s="715">
        <f t="shared" si="1930"/>
        <v>1.3818890403732095E-2</v>
      </c>
      <c r="GC609" s="715">
        <f t="shared" si="1930"/>
        <v>7.6523402440028577E-4</v>
      </c>
      <c r="GD609" s="715">
        <f t="shared" si="1930"/>
        <v>1.6371615432828593E-3</v>
      </c>
      <c r="GE609" s="715">
        <f t="shared" si="1930"/>
        <v>1.229094105093014E-3</v>
      </c>
      <c r="GF609" s="715">
        <f t="shared" si="1930"/>
        <v>6.2209623483086849E-3</v>
      </c>
      <c r="GG609" s="715">
        <f t="shared" si="1930"/>
        <v>2.6450488466813983E-3</v>
      </c>
      <c r="GH609" s="715">
        <f t="shared" si="1930"/>
        <v>6.91687117667105E-3</v>
      </c>
      <c r="GI609" s="715">
        <f t="shared" si="1930"/>
        <v>9.6456291834818991E-3</v>
      </c>
      <c r="GJ609" s="715">
        <f t="shared" si="1930"/>
        <v>3.0338446304645172E-2</v>
      </c>
      <c r="GK609" s="715">
        <f t="shared" si="1930"/>
        <v>2.7270558873776336E-2</v>
      </c>
      <c r="GL609" s="715">
        <f t="shared" si="1930"/>
        <v>2.7689786314821226E-2</v>
      </c>
      <c r="GM609" s="745">
        <f t="shared" si="1929"/>
        <v>6.845376062105381E-3</v>
      </c>
      <c r="GN609" s="682">
        <f t="shared" si="1929"/>
        <v>6.545646938912973E-3</v>
      </c>
      <c r="GO609" s="682">
        <f t="shared" si="1929"/>
        <v>5.0267790753901762E-3</v>
      </c>
      <c r="GP609" s="682">
        <f t="shared" si="1929"/>
        <v>4.3447474781034999E-3</v>
      </c>
      <c r="GQ609" s="682">
        <f t="shared" si="1929"/>
        <v>5.2227923149770145E-3</v>
      </c>
      <c r="GR609" s="682">
        <f t="shared" si="1929"/>
        <v>5.8977426572965142E-3</v>
      </c>
      <c r="GS609" s="682">
        <f t="shared" si="1929"/>
        <v>8.4634370541572974E-3</v>
      </c>
      <c r="GT609" s="682">
        <f t="shared" si="1929"/>
        <v>4.698043932792371E-3</v>
      </c>
      <c r="GU609" s="682">
        <f t="shared" si="1929"/>
        <v>3.3967178936054748E-3</v>
      </c>
      <c r="GV609" s="682">
        <f t="shared" si="1929"/>
        <v>8.2770885050660499E-3</v>
      </c>
      <c r="GW609" s="682">
        <f t="shared" si="1929"/>
        <v>8.2570574163741885E-3</v>
      </c>
      <c r="GX609" s="682">
        <f t="shared" si="1929"/>
        <v>7.1283782684236924E-3</v>
      </c>
      <c r="GY609" s="682">
        <f t="shared" si="1929"/>
        <v>5.3202196986727674E-3</v>
      </c>
      <c r="GZ609" s="682" t="e">
        <f t="shared" si="1929"/>
        <v>#DIV/0!</v>
      </c>
      <c r="HA609" s="682">
        <f t="shared" si="1929"/>
        <v>4.9180751394267705E-3</v>
      </c>
      <c r="HB609" s="682">
        <f t="shared" si="1929"/>
        <v>7.4785453109476336E-3</v>
      </c>
      <c r="HC609" s="682">
        <f t="shared" si="1929"/>
        <v>4.1892419657419853E-3</v>
      </c>
      <c r="HD609" s="682">
        <f t="shared" si="1929"/>
        <v>6.0790055304230824E-3</v>
      </c>
      <c r="HE609" s="682">
        <f t="shared" si="1929"/>
        <v>9.6608487344547501E-3</v>
      </c>
      <c r="HF609" s="682">
        <f t="shared" si="1929"/>
        <v>2.8060370940291342E-2</v>
      </c>
      <c r="HG609" s="682" t="e">
        <f t="shared" si="1929"/>
        <v>#DIV/0!</v>
      </c>
      <c r="HH609" s="682" t="e">
        <f t="shared" si="1929"/>
        <v>#DIV/0!</v>
      </c>
      <c r="HI609" s="715">
        <f t="shared" si="1712"/>
        <v>1.1074302618786526E-3</v>
      </c>
    </row>
    <row r="610" spans="1:217" s="753" customFormat="1" x14ac:dyDescent="0.25">
      <c r="A610" s="66" t="s">
        <v>707</v>
      </c>
      <c r="C610" s="745">
        <f>IF(C550="","",C550/C$560)</f>
        <v>5.803671651605715E-2</v>
      </c>
      <c r="D610" s="715">
        <f t="shared" ref="D610:CV610" si="1931">IF(D550="","",D550/D$560)</f>
        <v>6.3671647657478597E-2</v>
      </c>
      <c r="E610" s="715">
        <f t="shared" si="1931"/>
        <v>2.4633309108380651E-2</v>
      </c>
      <c r="F610" s="715">
        <f t="shared" si="1779"/>
        <v>5.2324194345643768E-2</v>
      </c>
      <c r="G610" s="715">
        <f t="shared" si="1791"/>
        <v>5.0878781621734523E-2</v>
      </c>
      <c r="H610" s="715">
        <f t="shared" si="1815"/>
        <v>4.9728178424584366E-2</v>
      </c>
      <c r="I610" s="715">
        <f t="shared" si="1824"/>
        <v>5.423482433425008E-2</v>
      </c>
      <c r="J610" s="715">
        <f t="shared" si="1816"/>
        <v>4.4322378543515124E-2</v>
      </c>
      <c r="K610" s="715">
        <f t="shared" si="1770"/>
        <v>3.6543201528717838E-2</v>
      </c>
      <c r="L610" s="715">
        <f t="shared" si="1781"/>
        <v>2.6624341642028603E-2</v>
      </c>
      <c r="M610" s="715">
        <f t="shared" si="1771"/>
        <v>5.0902571438108737E-2</v>
      </c>
      <c r="N610" s="715">
        <f t="shared" si="1931"/>
        <v>4.0264340304301358E-2</v>
      </c>
      <c r="O610" s="715">
        <f t="shared" si="1931"/>
        <v>2.2965489804763695E-2</v>
      </c>
      <c r="P610" s="715">
        <f t="shared" si="1931"/>
        <v>5.6067385635028014E-2</v>
      </c>
      <c r="Q610" s="715">
        <f t="shared" si="1931"/>
        <v>2.3841004333834917E-2</v>
      </c>
      <c r="R610" s="715">
        <f t="shared" si="1931"/>
        <v>4.205558330040058E-2</v>
      </c>
      <c r="S610" s="715">
        <f t="shared" si="1931"/>
        <v>3.3264199783730297E-2</v>
      </c>
      <c r="T610" s="1075">
        <f t="shared" si="1931"/>
        <v>3.1814295299002975E-2</v>
      </c>
      <c r="U610" s="715">
        <f t="shared" ref="U610:W610" si="1932">IF(U550="","",U550/U$560)</f>
        <v>1.6491996055249609E-2</v>
      </c>
      <c r="V610" s="715">
        <f t="shared" si="1932"/>
        <v>1.3588048418511314E-2</v>
      </c>
      <c r="W610" s="715">
        <f t="shared" si="1932"/>
        <v>2.9118100869900937E-2</v>
      </c>
      <c r="X610" s="715" t="str">
        <f t="shared" ref="X610:Y610" si="1933">IF(X550="","",X550/X$560)</f>
        <v/>
      </c>
      <c r="Y610" s="715" t="str">
        <f t="shared" si="1933"/>
        <v/>
      </c>
      <c r="Z610" s="830">
        <f t="shared" si="1716"/>
        <v>4.2342913534531179E-2</v>
      </c>
      <c r="AA610" s="830">
        <f t="shared" si="1717"/>
        <v>4.4950842920067749E-2</v>
      </c>
      <c r="AB610" s="830">
        <f t="shared" si="1718"/>
        <v>3.7646858737396323E-2</v>
      </c>
      <c r="AC610" s="40">
        <f t="shared" si="1719"/>
        <v>1.2936559041639151E-2</v>
      </c>
      <c r="AD610" s="40"/>
      <c r="AE610" s="40">
        <f t="shared" si="1720"/>
        <v>1.0961003967975377E-2</v>
      </c>
      <c r="AF610" s="40">
        <f t="shared" si="1721"/>
        <v>1.1956399946299918E-2</v>
      </c>
      <c r="AG610" s="40"/>
      <c r="AH610" s="40"/>
      <c r="AI610" s="745">
        <f t="shared" si="1931"/>
        <v>0.22624319361630854</v>
      </c>
      <c r="AJ610" s="715">
        <f t="shared" si="1931"/>
        <v>1.2098034261843096E-2</v>
      </c>
      <c r="AK610" s="715">
        <f t="shared" si="1931"/>
        <v>0.23825375151170275</v>
      </c>
      <c r="AL610" s="715">
        <f t="shared" si="1931"/>
        <v>0.25122783144063759</v>
      </c>
      <c r="AM610" s="715">
        <f t="shared" si="1931"/>
        <v>1.161351610251635E-2</v>
      </c>
      <c r="AN610" s="1075">
        <f t="shared" si="1931"/>
        <v>0.25691388374208979</v>
      </c>
      <c r="AO610" s="830">
        <f t="shared" si="1834"/>
        <v>0.1660583684458497</v>
      </c>
      <c r="AP610" s="830"/>
      <c r="AQ610" s="40">
        <f t="shared" si="1900"/>
        <v>0.1199165922804637</v>
      </c>
      <c r="AR610" s="40"/>
      <c r="AS610" s="40"/>
      <c r="AT610" s="745">
        <f t="shared" si="1931"/>
        <v>1.6323911383733992E-2</v>
      </c>
      <c r="AU610" s="715">
        <f t="shared" si="1931"/>
        <v>8.4588996225772473E-3</v>
      </c>
      <c r="AV610" s="715">
        <f t="shared" si="1931"/>
        <v>6.7720055393307556E-3</v>
      </c>
      <c r="AW610" s="715">
        <f t="shared" si="1931"/>
        <v>1.308998724831436E-2</v>
      </c>
      <c r="AX610" s="715">
        <f t="shared" si="1931"/>
        <v>1.4684941429180781E-2</v>
      </c>
      <c r="AY610" s="715">
        <f t="shared" si="1931"/>
        <v>8.7799630022664995E-3</v>
      </c>
      <c r="AZ610" s="715">
        <f t="shared" si="1931"/>
        <v>1.0919289046819365E-2</v>
      </c>
      <c r="BA610" s="715">
        <f t="shared" si="1931"/>
        <v>1.6340117543605769E-2</v>
      </c>
      <c r="BB610" s="1075">
        <f t="shared" si="1931"/>
        <v>2.0063342566390398E-2</v>
      </c>
      <c r="BC610" s="830">
        <f t="shared" si="1901"/>
        <v>1.2825828598024351E-2</v>
      </c>
      <c r="BD610" s="830"/>
      <c r="BE610" s="40">
        <f t="shared" si="1902"/>
        <v>4.4189543800586591E-3</v>
      </c>
      <c r="BF610" s="40"/>
      <c r="BG610" s="40"/>
      <c r="BH610" s="745">
        <f t="shared" si="1931"/>
        <v>3.3566628194297274E-2</v>
      </c>
      <c r="BI610" s="715">
        <f t="shared" si="1931"/>
        <v>2.2851148033491364E-2</v>
      </c>
      <c r="BJ610" s="715">
        <f t="shared" si="1931"/>
        <v>2.773520400385944E-2</v>
      </c>
      <c r="BK610" s="715">
        <f t="shared" si="1931"/>
        <v>1.5651632321966483E-2</v>
      </c>
      <c r="BL610" s="715">
        <f t="shared" si="1931"/>
        <v>1.1489924882265148E-2</v>
      </c>
      <c r="BM610" s="715">
        <f t="shared" si="1918"/>
        <v>1.9240184724946208E-2</v>
      </c>
      <c r="BN610" s="1187">
        <f>IF(BN550="","",BN550/BN$560)</f>
        <v>1.7437323369066945E-2</v>
      </c>
      <c r="BO610" s="888">
        <f t="shared" si="1725"/>
        <v>1.2361209046728092E-2</v>
      </c>
      <c r="BP610" s="888">
        <f t="shared" si="1747"/>
        <v>1.085019879034857E-2</v>
      </c>
      <c r="BQ610" s="888">
        <f t="shared" si="1726"/>
        <v>4.1946396117473238E-3</v>
      </c>
      <c r="BR610" s="888">
        <f t="shared" si="1748"/>
        <v>8.3812306358846348E-3</v>
      </c>
      <c r="BS610" s="1184">
        <f t="shared" si="1748"/>
        <v>3.1743738539446284E-3</v>
      </c>
      <c r="BT610" s="830">
        <f t="shared" si="1727"/>
        <v>1.1420079692988671E-2</v>
      </c>
      <c r="BU610" s="830"/>
      <c r="BV610" s="40">
        <f t="shared" si="1728"/>
        <v>5.5443205356653664E-3</v>
      </c>
      <c r="BW610" s="40"/>
      <c r="BX610" s="40"/>
      <c r="BY610" s="745">
        <f t="shared" si="1931"/>
        <v>4.8769966917936391E-2</v>
      </c>
      <c r="BZ610" s="715">
        <f t="shared" si="1931"/>
        <v>4.7573581009035186E-2</v>
      </c>
      <c r="CA610" s="715">
        <f t="shared" si="1931"/>
        <v>3.1829179828904319E-2</v>
      </c>
      <c r="CB610" s="715">
        <f t="shared" si="1931"/>
        <v>4.5527033064103703E-2</v>
      </c>
      <c r="CC610" s="1075">
        <f t="shared" si="1931"/>
        <v>6.4124202348894946E-2</v>
      </c>
      <c r="CD610" s="715"/>
      <c r="CE610" s="715"/>
      <c r="CF610" s="830">
        <f t="shared" si="1749"/>
        <v>4.7564792633774909E-2</v>
      </c>
      <c r="CG610" s="830"/>
      <c r="CH610" s="40">
        <f t="shared" si="1750"/>
        <v>1.1482906282955401E-2</v>
      </c>
      <c r="CI610" s="40"/>
      <c r="CJ610" s="40"/>
      <c r="CK610" s="745">
        <f t="shared" si="1931"/>
        <v>6.3208194121678659E-3</v>
      </c>
      <c r="CL610" s="715">
        <f t="shared" si="1919"/>
        <v>8.0250758619098E-3</v>
      </c>
      <c r="CM610" s="715">
        <f t="shared" si="1931"/>
        <v>7.1691213510264263E-3</v>
      </c>
      <c r="CN610" s="715">
        <f t="shared" si="1931"/>
        <v>1.8241736295661129E-3</v>
      </c>
      <c r="CO610" s="1075">
        <f t="shared" si="1931"/>
        <v>6.7387169933620294E-3</v>
      </c>
      <c r="CP610" s="830">
        <f t="shared" si="1729"/>
        <v>6.0155814496064466E-3</v>
      </c>
      <c r="CQ610" s="830"/>
      <c r="CR610" s="40">
        <f t="shared" si="1730"/>
        <v>2.4265570691605941E-3</v>
      </c>
      <c r="CS610" s="40"/>
      <c r="CT610" s="40"/>
      <c r="CU610" s="745">
        <f t="shared" si="1931"/>
        <v>0.13819307539238312</v>
      </c>
      <c r="CV610" s="715">
        <f t="shared" si="1931"/>
        <v>2.2303072205153401E-2</v>
      </c>
      <c r="CW610" s="715">
        <f t="shared" ref="CW610:CX613" si="1934">IF(CW550="","",CW550/CW$560)</f>
        <v>0.14803792033923843</v>
      </c>
      <c r="CX610" s="1075">
        <f t="shared" si="1934"/>
        <v>7.9960598671073566E-2</v>
      </c>
      <c r="CY610" s="830">
        <f t="shared" si="1731"/>
        <v>9.7123666651962134E-2</v>
      </c>
      <c r="CZ610" s="40">
        <f t="shared" si="1732"/>
        <v>5.8228428963609982E-2</v>
      </c>
      <c r="DD610" s="989"/>
      <c r="DE610" s="888">
        <f t="shared" ref="DE610:EL610" si="1935">IF(DE550="","",DE550/DE$560)</f>
        <v>4.4928032669771974E-2</v>
      </c>
      <c r="DF610" s="888">
        <f t="shared" si="1935"/>
        <v>0</v>
      </c>
      <c r="DG610" s="888">
        <f t="shared" si="1935"/>
        <v>0</v>
      </c>
      <c r="DH610" s="888">
        <f t="shared" si="1935"/>
        <v>1.465582815543519E-2</v>
      </c>
      <c r="DI610" s="888">
        <f t="shared" si="1935"/>
        <v>1.96460485152645E-2</v>
      </c>
      <c r="DJ610" s="888">
        <f t="shared" si="1935"/>
        <v>2.1770403905016337E-2</v>
      </c>
      <c r="DK610" s="888">
        <f t="shared" si="1935"/>
        <v>1.4552746144086966E-2</v>
      </c>
      <c r="DL610" s="1082">
        <f t="shared" si="1935"/>
        <v>3.2906702486125122E-2</v>
      </c>
      <c r="DM610" s="830">
        <f t="shared" si="1734"/>
        <v>1.8557470234462511E-2</v>
      </c>
      <c r="DN610" s="830"/>
      <c r="DO610" s="40">
        <f t="shared" si="1735"/>
        <v>1.5272921901056115E-2</v>
      </c>
      <c r="DP610" s="40"/>
      <c r="DQ610" s="40"/>
      <c r="DR610" s="945">
        <f t="shared" si="1935"/>
        <v>2.3212308217116607E-2</v>
      </c>
      <c r="DS610" s="888">
        <f t="shared" si="1935"/>
        <v>1.2350137454225087E-2</v>
      </c>
      <c r="DT610" s="888">
        <f t="shared" si="1935"/>
        <v>9.0773803289950356E-3</v>
      </c>
      <c r="DU610" s="888">
        <f t="shared" si="1935"/>
        <v>3.8062539572304793E-2</v>
      </c>
      <c r="DV610" s="888">
        <f t="shared" si="1935"/>
        <v>2.8846030858922341E-2</v>
      </c>
      <c r="DW610" s="888">
        <f t="shared" si="1935"/>
        <v>1.3557554831293488E-2</v>
      </c>
      <c r="DX610" s="1082">
        <f t="shared" si="1935"/>
        <v>1.127589565258828E-2</v>
      </c>
      <c r="DY610" s="830">
        <f t="shared" si="1736"/>
        <v>1.94831209879208E-2</v>
      </c>
      <c r="DZ610" s="830"/>
      <c r="EA610" s="40">
        <f t="shared" si="1737"/>
        <v>1.0865814038464362E-2</v>
      </c>
      <c r="EB610" s="40"/>
      <c r="EC610" s="40"/>
      <c r="ED610" s="745">
        <f t="shared" si="1904"/>
        <v>1.62405195477885E-2</v>
      </c>
      <c r="EE610" s="888">
        <f t="shared" si="1935"/>
        <v>2.1765552589857358E-2</v>
      </c>
      <c r="EF610" s="888">
        <f t="shared" si="1935"/>
        <v>1.7166034205092943E-2</v>
      </c>
      <c r="EG610" s="888">
        <f t="shared" si="1935"/>
        <v>4.993852698189117E-2</v>
      </c>
      <c r="EH610" s="888">
        <f t="shared" si="1935"/>
        <v>3.4645904913594497E-2</v>
      </c>
      <c r="EI610" s="888">
        <f t="shared" si="1935"/>
        <v>2.3118370651843856E-2</v>
      </c>
      <c r="EJ610" s="888">
        <f t="shared" si="1935"/>
        <v>1.8129561785582241E-2</v>
      </c>
      <c r="EK610" s="888">
        <f t="shared" si="1935"/>
        <v>5.7309125140068071E-2</v>
      </c>
      <c r="EL610" s="1082">
        <f t="shared" si="1935"/>
        <v>4.9019853544477014E-2</v>
      </c>
      <c r="EM610" s="830">
        <f t="shared" si="1738"/>
        <v>3.1925938817799517E-2</v>
      </c>
      <c r="EN610" s="40">
        <f t="shared" si="1739"/>
        <v>1.621493718324098E-2</v>
      </c>
      <c r="ER610" s="1251"/>
      <c r="ES610" s="745">
        <f t="shared" ref="ES610:EU610" si="1936">IF(ES550="","",ES550/ES$560)</f>
        <v>4.371846601264771E-3</v>
      </c>
      <c r="ET610" s="715">
        <f t="shared" si="1936"/>
        <v>6.4325295013530816E-3</v>
      </c>
      <c r="EU610" s="715">
        <f t="shared" si="1936"/>
        <v>1.2406947381436289E-2</v>
      </c>
      <c r="EV610" s="715"/>
      <c r="EW610" s="1131"/>
      <c r="EX610" s="66" t="s">
        <v>707</v>
      </c>
      <c r="EY610" s="682">
        <f t="shared" ref="EY610:HH610" si="1937">IF(EY550="","",EY550/EY$560)</f>
        <v>0.22616399256779235</v>
      </c>
      <c r="EZ610" s="682">
        <f t="shared" si="1937"/>
        <v>0.19094099912716253</v>
      </c>
      <c r="FA610" s="682">
        <f t="shared" si="1937"/>
        <v>0.26491376721344578</v>
      </c>
      <c r="FB610" s="682">
        <f t="shared" si="1937"/>
        <v>0.13190091539119972</v>
      </c>
      <c r="FC610" s="682">
        <f t="shared" si="1937"/>
        <v>0.25041447760766211</v>
      </c>
      <c r="FD610" s="682">
        <f t="shared" si="1937"/>
        <v>0.22470665561452427</v>
      </c>
      <c r="FE610" s="682">
        <f t="shared" si="1937"/>
        <v>9.9748166381925685E-2</v>
      </c>
      <c r="FF610" s="682">
        <f t="shared" si="1937"/>
        <v>0.30758592323470807</v>
      </c>
      <c r="FG610" s="682">
        <f t="shared" si="1937"/>
        <v>0.25938867306773283</v>
      </c>
      <c r="FH610" s="682">
        <f t="shared" si="1937"/>
        <v>0.18662312474217566</v>
      </c>
      <c r="FI610" s="682">
        <f t="shared" si="1937"/>
        <v>0.2570087885057718</v>
      </c>
      <c r="FJ610" s="682">
        <f t="shared" si="1937"/>
        <v>0.27590462975127539</v>
      </c>
      <c r="FK610" s="682">
        <f t="shared" si="1937"/>
        <v>0.26894337591158157</v>
      </c>
      <c r="FL610" s="682">
        <f t="shared" si="1937"/>
        <v>0.29067529492299105</v>
      </c>
      <c r="FM610" s="682">
        <f t="shared" si="1937"/>
        <v>0.27797745744305974</v>
      </c>
      <c r="FN610" s="682">
        <f t="shared" si="1937"/>
        <v>0.21752734087402603</v>
      </c>
      <c r="FO610" s="715">
        <f t="shared" si="1937"/>
        <v>0.25278765302770068</v>
      </c>
      <c r="FP610" s="715">
        <f t="shared" ref="FP610:GL610" si="1938">IF(FP550="","",FP550/FP$560)</f>
        <v>0</v>
      </c>
      <c r="FQ610" s="1393">
        <f t="shared" si="1938"/>
        <v>0.13394580092108663</v>
      </c>
      <c r="FR610" s="715">
        <f t="shared" si="1938"/>
        <v>7.2641626776545912E-2</v>
      </c>
      <c r="FS610" s="715">
        <f t="shared" si="1938"/>
        <v>0.10302460169048655</v>
      </c>
      <c r="FT610" s="715">
        <f t="shared" si="1938"/>
        <v>0.14672633337875174</v>
      </c>
      <c r="FU610" s="715">
        <f t="shared" si="1938"/>
        <v>0.11457353983251334</v>
      </c>
      <c r="FV610" s="715"/>
      <c r="FW610" s="715">
        <f t="shared" si="1938"/>
        <v>0.10145441709991795</v>
      </c>
      <c r="FX610" s="715">
        <f t="shared" si="1938"/>
        <v>0.1076925710273075</v>
      </c>
      <c r="FY610" s="715">
        <f t="shared" si="1938"/>
        <v>7.8475918309491827E-2</v>
      </c>
      <c r="FZ610" s="715">
        <f t="shared" si="1938"/>
        <v>0.13478601226485956</v>
      </c>
      <c r="GA610" s="715">
        <f t="shared" si="1938"/>
        <v>6.9673028414671725E-2</v>
      </c>
      <c r="GB610" s="715">
        <f t="shared" si="1938"/>
        <v>9.4236810426030257E-2</v>
      </c>
      <c r="GC610" s="715">
        <f t="shared" si="1938"/>
        <v>0.15502226912389891</v>
      </c>
      <c r="GD610" s="715">
        <f t="shared" si="1938"/>
        <v>0.13952022051910029</v>
      </c>
      <c r="GE610" s="715">
        <f t="shared" si="1938"/>
        <v>0.18590161858781423</v>
      </c>
      <c r="GF610" s="715">
        <f t="shared" si="1938"/>
        <v>0.13447820135597852</v>
      </c>
      <c r="GG610" s="715">
        <f t="shared" si="1938"/>
        <v>0.14626840970446975</v>
      </c>
      <c r="GH610" s="715">
        <f t="shared" si="1938"/>
        <v>0.12447876310179534</v>
      </c>
      <c r="GI610" s="715">
        <f t="shared" si="1938"/>
        <v>0.17775472651973623</v>
      </c>
      <c r="GJ610" s="715">
        <f t="shared" si="1938"/>
        <v>0.11402228850003512</v>
      </c>
      <c r="GK610" s="715">
        <f t="shared" si="1938"/>
        <v>8.7576678526221877E-2</v>
      </c>
      <c r="GL610" s="715">
        <f t="shared" si="1938"/>
        <v>7.7236081981801055E-2</v>
      </c>
      <c r="GM610" s="745">
        <f t="shared" si="1937"/>
        <v>0.14335819197689684</v>
      </c>
      <c r="GN610" s="682">
        <f t="shared" si="1937"/>
        <v>0.15596117901355813</v>
      </c>
      <c r="GO610" s="682">
        <f t="shared" si="1937"/>
        <v>0.12952122307828218</v>
      </c>
      <c r="GP610" s="682">
        <f t="shared" si="1937"/>
        <v>0.16782319563491577</v>
      </c>
      <c r="GQ610" s="682">
        <f t="shared" si="1937"/>
        <v>0.14209006167158497</v>
      </c>
      <c r="GR610" s="682">
        <f t="shared" si="1937"/>
        <v>0.1709707315066783</v>
      </c>
      <c r="GS610" s="682">
        <f t="shared" si="1937"/>
        <v>0.16726112890366832</v>
      </c>
      <c r="GT610" s="682">
        <f t="shared" si="1937"/>
        <v>0.12276991861951324</v>
      </c>
      <c r="GU610" s="682">
        <f t="shared" si="1937"/>
        <v>0.20605889436400252</v>
      </c>
      <c r="GV610" s="682">
        <f t="shared" si="1937"/>
        <v>0.16236240104783448</v>
      </c>
      <c r="GW610" s="682">
        <f t="shared" si="1937"/>
        <v>0.1131790790071123</v>
      </c>
      <c r="GX610" s="682">
        <f t="shared" si="1937"/>
        <v>0.15986010706446629</v>
      </c>
      <c r="GY610" s="682">
        <f t="shared" si="1937"/>
        <v>0.17214585127286253</v>
      </c>
      <c r="GZ610" s="682" t="e">
        <f t="shared" si="1937"/>
        <v>#DIV/0!</v>
      </c>
      <c r="HA610" s="682">
        <f t="shared" si="1937"/>
        <v>0.10811617519350541</v>
      </c>
      <c r="HB610" s="682">
        <f t="shared" si="1937"/>
        <v>0.12376405509696974</v>
      </c>
      <c r="HC610" s="682">
        <f t="shared" si="1937"/>
        <v>9.5261950748604704E-2</v>
      </c>
      <c r="HD610" s="682">
        <f t="shared" si="1937"/>
        <v>0.15732503253739952</v>
      </c>
      <c r="HE610" s="682">
        <f t="shared" si="1937"/>
        <v>0.14841759141721786</v>
      </c>
      <c r="HF610" s="682">
        <f t="shared" si="1937"/>
        <v>0.10009621113033759</v>
      </c>
      <c r="HG610" s="682" t="e">
        <f t="shared" si="1937"/>
        <v>#DIV/0!</v>
      </c>
      <c r="HH610" s="682" t="e">
        <f t="shared" si="1937"/>
        <v>#DIV/0!</v>
      </c>
      <c r="HI610" s="715">
        <f t="shared" si="1712"/>
        <v>0.13104190468018639</v>
      </c>
    </row>
    <row r="611" spans="1:217" s="753" customFormat="1" x14ac:dyDescent="0.25">
      <c r="A611" s="66" t="s">
        <v>708</v>
      </c>
      <c r="C611" s="745">
        <f>IF(C551="","",C551/C$560)</f>
        <v>1.2991790679067307E-2</v>
      </c>
      <c r="D611" s="715">
        <f t="shared" ref="D611:CV611" si="1939">IF(D551="","",D551/D$560)</f>
        <v>2.1355235443193246E-2</v>
      </c>
      <c r="E611" s="715">
        <f t="shared" si="1939"/>
        <v>3.4490610323839585E-2</v>
      </c>
      <c r="F611" s="715">
        <f t="shared" si="1779"/>
        <v>2.0259238621163113E-2</v>
      </c>
      <c r="G611" s="715">
        <f t="shared" si="1791"/>
        <v>3.3416245721715546E-2</v>
      </c>
      <c r="H611" s="715">
        <f t="shared" si="1815"/>
        <v>1.9859468698429642E-2</v>
      </c>
      <c r="I611" s="715">
        <f t="shared" si="1824"/>
        <v>6.0468688199334731E-3</v>
      </c>
      <c r="J611" s="715">
        <f t="shared" si="1816"/>
        <v>6.8346822743497277E-3</v>
      </c>
      <c r="K611" s="715">
        <f t="shared" si="1770"/>
        <v>1.2510118039104829E-2</v>
      </c>
      <c r="L611" s="715">
        <f t="shared" si="1781"/>
        <v>2.3953595450863122E-2</v>
      </c>
      <c r="M611" s="715">
        <f t="shared" si="1771"/>
        <v>2.8912857929089618E-2</v>
      </c>
      <c r="N611" s="715">
        <f t="shared" si="1939"/>
        <v>1.1153665301555359E-2</v>
      </c>
      <c r="O611" s="715">
        <f t="shared" si="1939"/>
        <v>8.5207424713811784E-3</v>
      </c>
      <c r="P611" s="715">
        <f t="shared" si="1939"/>
        <v>3.5231064313777503E-2</v>
      </c>
      <c r="Q611" s="715">
        <f t="shared" si="1939"/>
        <v>1.1942987940372825E-2</v>
      </c>
      <c r="R611" s="715">
        <f t="shared" si="1939"/>
        <v>2.5401089590840819E-2</v>
      </c>
      <c r="S611" s="715">
        <f t="shared" si="1939"/>
        <v>7.9105635994084544E-2</v>
      </c>
      <c r="T611" s="1075">
        <f t="shared" si="1939"/>
        <v>7.1254382481204193E-2</v>
      </c>
      <c r="U611" s="715">
        <f t="shared" ref="U611:W611" si="1940">IF(U551="","",U551/U$560)</f>
        <v>8.3362627927570151E-3</v>
      </c>
      <c r="V611" s="715">
        <f t="shared" si="1940"/>
        <v>7.6376268501659661E-3</v>
      </c>
      <c r="W611" s="715">
        <f t="shared" si="1940"/>
        <v>8.5963182115833328E-3</v>
      </c>
      <c r="X611" s="715" t="str">
        <f t="shared" ref="X611:Y611" si="1941">IF(X551="","",X551/X$560)</f>
        <v/>
      </c>
      <c r="Y611" s="715" t="str">
        <f t="shared" si="1941"/>
        <v/>
      </c>
      <c r="Z611" s="830">
        <f t="shared" si="1716"/>
        <v>2.5735571116331422E-2</v>
      </c>
      <c r="AA611" s="830">
        <f t="shared" si="1717"/>
        <v>1.7554316803651351E-2</v>
      </c>
      <c r="AB611" s="830">
        <f t="shared" si="1718"/>
        <v>3.3940303252788254E-2</v>
      </c>
      <c r="AC611" s="40">
        <f t="shared" si="1719"/>
        <v>2.0327676412728819E-2</v>
      </c>
      <c r="AD611" s="40"/>
      <c r="AE611" s="40">
        <f t="shared" si="1720"/>
        <v>7.9071924210058556E-3</v>
      </c>
      <c r="AF611" s="40">
        <f t="shared" si="1721"/>
        <v>2.7206548716004524E-2</v>
      </c>
      <c r="AG611" s="40"/>
      <c r="AH611" s="40"/>
      <c r="AI611" s="745">
        <f t="shared" si="1939"/>
        <v>0.11700990401941677</v>
      </c>
      <c r="AJ611" s="715">
        <f t="shared" si="1939"/>
        <v>5.997767098565132E-3</v>
      </c>
      <c r="AK611" s="715">
        <f t="shared" si="1939"/>
        <v>0.14255000435409082</v>
      </c>
      <c r="AL611" s="715">
        <f t="shared" si="1939"/>
        <v>0.14963471944492537</v>
      </c>
      <c r="AM611" s="715">
        <f t="shared" si="1939"/>
        <v>4.1974328596184711E-3</v>
      </c>
      <c r="AN611" s="1075">
        <f t="shared" si="1939"/>
        <v>0.16272117129097347</v>
      </c>
      <c r="AO611" s="830">
        <f t="shared" si="1834"/>
        <v>9.7018499844598358E-2</v>
      </c>
      <c r="AP611" s="830"/>
      <c r="AQ611" s="40">
        <f t="shared" si="1900"/>
        <v>7.2744217653163259E-2</v>
      </c>
      <c r="AR611" s="40"/>
      <c r="AS611" s="40"/>
      <c r="AT611" s="745">
        <f t="shared" si="1939"/>
        <v>1.5576617041189017E-2</v>
      </c>
      <c r="AU611" s="715">
        <f t="shared" si="1939"/>
        <v>1.4007812396368197E-2</v>
      </c>
      <c r="AV611" s="715">
        <f t="shared" si="1939"/>
        <v>3.2082124930176478E-3</v>
      </c>
      <c r="AW611" s="715">
        <f t="shared" si="1939"/>
        <v>3.8610796619086927E-3</v>
      </c>
      <c r="AX611" s="715">
        <f t="shared" si="1939"/>
        <v>3.2106459756771717E-3</v>
      </c>
      <c r="AY611" s="715">
        <f t="shared" si="1939"/>
        <v>4.1538767955201228E-3</v>
      </c>
      <c r="AZ611" s="715">
        <f t="shared" si="1939"/>
        <v>4.6887909113105817E-3</v>
      </c>
      <c r="BA611" s="715">
        <f t="shared" si="1939"/>
        <v>5.960856697017374E-3</v>
      </c>
      <c r="BB611" s="1075">
        <f t="shared" si="1939"/>
        <v>1.6723153334720124E-2</v>
      </c>
      <c r="BC611" s="830">
        <f t="shared" si="1901"/>
        <v>7.9323383674143252E-3</v>
      </c>
      <c r="BD611" s="830"/>
      <c r="BE611" s="40">
        <f t="shared" si="1902"/>
        <v>5.7281739302515143E-3</v>
      </c>
      <c r="BF611" s="40"/>
      <c r="BG611" s="40"/>
      <c r="BH611" s="745">
        <f t="shared" si="1939"/>
        <v>7.4066407200750958E-3</v>
      </c>
      <c r="BI611" s="715">
        <f t="shared" si="1939"/>
        <v>8.8479212974107956E-3</v>
      </c>
      <c r="BJ611" s="715">
        <f t="shared" si="1939"/>
        <v>9.3501082671983374E-3</v>
      </c>
      <c r="BK611" s="715">
        <f t="shared" si="1939"/>
        <v>5.4556492788287447E-3</v>
      </c>
      <c r="BL611" s="715">
        <f t="shared" si="1939"/>
        <v>1.6237997415605637E-2</v>
      </c>
      <c r="BM611" s="715">
        <f t="shared" si="1918"/>
        <v>6.4587538523284893E-3</v>
      </c>
      <c r="BN611" s="1187">
        <f>IF(BN551="","",BN551/BN$560)</f>
        <v>6.9669556735887025E-3</v>
      </c>
      <c r="BO611" s="888">
        <f t="shared" si="1725"/>
        <v>2.9750931107243344E-2</v>
      </c>
      <c r="BP611" s="888">
        <f t="shared" si="1747"/>
        <v>2.0059964361711952E-2</v>
      </c>
      <c r="BQ611" s="888">
        <f t="shared" si="1726"/>
        <v>1.2371432259869676E-2</v>
      </c>
      <c r="BR611" s="888">
        <f t="shared" si="1748"/>
        <v>2.6525113240233419E-2</v>
      </c>
      <c r="BS611" s="1184">
        <f t="shared" si="1748"/>
        <v>1.6698105755514343E-2</v>
      </c>
      <c r="BT611" s="830">
        <f t="shared" si="1727"/>
        <v>1.561387810499159E-2</v>
      </c>
      <c r="BU611" s="830"/>
      <c r="BV611" s="40">
        <f t="shared" si="1728"/>
        <v>8.7502336600150353E-3</v>
      </c>
      <c r="BW611" s="40"/>
      <c r="BX611" s="40"/>
      <c r="BY611" s="745">
        <f t="shared" si="1939"/>
        <v>4.1241145614762977E-2</v>
      </c>
      <c r="BZ611" s="715">
        <f t="shared" si="1939"/>
        <v>4.0281616620313071E-2</v>
      </c>
      <c r="CA611" s="715">
        <f t="shared" si="1939"/>
        <v>3.451108714777408E-2</v>
      </c>
      <c r="CB611" s="715">
        <f t="shared" si="1939"/>
        <v>4.4650981882274066E-2</v>
      </c>
      <c r="CC611" s="1075">
        <f t="shared" si="1939"/>
        <v>4.2960016888208892E-2</v>
      </c>
      <c r="CD611" s="715"/>
      <c r="CE611" s="715"/>
      <c r="CF611" s="830">
        <f t="shared" si="1749"/>
        <v>4.0728969630666613E-2</v>
      </c>
      <c r="CG611" s="830"/>
      <c r="CH611" s="40">
        <f t="shared" si="1750"/>
        <v>3.8563020982790349E-3</v>
      </c>
      <c r="CI611" s="40"/>
      <c r="CJ611" s="40"/>
      <c r="CK611" s="745">
        <f t="shared" si="1939"/>
        <v>2.1544784904522132E-3</v>
      </c>
      <c r="CL611" s="715">
        <f t="shared" si="1919"/>
        <v>7.1936460648124902E-4</v>
      </c>
      <c r="CM611" s="715">
        <f t="shared" si="1939"/>
        <v>3.2356914880512138E-3</v>
      </c>
      <c r="CN611" s="715">
        <f t="shared" si="1939"/>
        <v>7.1744276301281135E-4</v>
      </c>
      <c r="CO611" s="1075">
        <f t="shared" si="1939"/>
        <v>4.7797953597368131E-3</v>
      </c>
      <c r="CP611" s="830">
        <f t="shared" si="1729"/>
        <v>2.3213545415468597E-3</v>
      </c>
      <c r="CQ611" s="830"/>
      <c r="CR611" s="40">
        <f t="shared" si="1730"/>
        <v>1.7354175052480966E-3</v>
      </c>
      <c r="CS611" s="40"/>
      <c r="CT611" s="40"/>
      <c r="CU611" s="745">
        <f t="shared" si="1939"/>
        <v>3.0891501973483566E-2</v>
      </c>
      <c r="CV611" s="715">
        <f t="shared" si="1939"/>
        <v>5.5207728393194483E-3</v>
      </c>
      <c r="CW611" s="715">
        <f t="shared" si="1934"/>
        <v>2.2236072541115398E-2</v>
      </c>
      <c r="CX611" s="1075">
        <f t="shared" si="1934"/>
        <v>4.825908822820516E-3</v>
      </c>
      <c r="CY611" s="830">
        <f t="shared" si="1731"/>
        <v>1.586856404418473E-2</v>
      </c>
      <c r="CZ611" s="40">
        <f t="shared" si="1732"/>
        <v>1.284848688423997E-2</v>
      </c>
      <c r="DD611" s="989"/>
      <c r="DE611" s="888">
        <f t="shared" ref="DE611:EL611" si="1942">IF(DE551="","",DE551/DE$560)</f>
        <v>0.1046249858730314</v>
      </c>
      <c r="DF611" s="888">
        <f t="shared" si="1942"/>
        <v>4.3284625879531899E-2</v>
      </c>
      <c r="DG611" s="888">
        <f t="shared" si="1942"/>
        <v>4.8517380034713994E-2</v>
      </c>
      <c r="DH611" s="888">
        <f t="shared" si="1942"/>
        <v>3.0025904345922696E-2</v>
      </c>
      <c r="DI611" s="888">
        <f t="shared" si="1942"/>
        <v>4.5566002639815473E-2</v>
      </c>
      <c r="DJ611" s="888">
        <f t="shared" si="1942"/>
        <v>2.8055757856967917E-2</v>
      </c>
      <c r="DK611" s="888">
        <f t="shared" si="1942"/>
        <v>2.170537597110575E-2</v>
      </c>
      <c r="DL611" s="1082">
        <f t="shared" si="1942"/>
        <v>1.8909811916965832E-2</v>
      </c>
      <c r="DM611" s="830">
        <f t="shared" si="1734"/>
        <v>4.2586230564756869E-2</v>
      </c>
      <c r="DN611" s="830"/>
      <c r="DO611" s="40">
        <f t="shared" si="1735"/>
        <v>2.7409153351837818E-2</v>
      </c>
      <c r="DP611" s="40"/>
      <c r="DQ611" s="40"/>
      <c r="DR611" s="945">
        <f t="shared" si="1942"/>
        <v>1.6836985152657982E-2</v>
      </c>
      <c r="DS611" s="888">
        <f t="shared" si="1942"/>
        <v>1.9660211447113593E-2</v>
      </c>
      <c r="DT611" s="888">
        <f t="shared" si="1942"/>
        <v>6.1257571874776305E-3</v>
      </c>
      <c r="DU611" s="888">
        <f t="shared" si="1942"/>
        <v>2.9490971795612775E-2</v>
      </c>
      <c r="DV611" s="888">
        <f t="shared" si="1942"/>
        <v>2.5308874762752082E-2</v>
      </c>
      <c r="DW611" s="888">
        <f t="shared" si="1942"/>
        <v>4.2135689339092591E-2</v>
      </c>
      <c r="DX611" s="1082">
        <f t="shared" si="1942"/>
        <v>3.246214373301308E-2</v>
      </c>
      <c r="DY611" s="830">
        <f t="shared" si="1736"/>
        <v>2.4574376202531389E-2</v>
      </c>
      <c r="DZ611" s="830"/>
      <c r="EA611" s="40">
        <f t="shared" si="1737"/>
        <v>1.168829025934936E-2</v>
      </c>
      <c r="EB611" s="40"/>
      <c r="EC611" s="40"/>
      <c r="ED611" s="745">
        <f t="shared" si="1904"/>
        <v>2.2860049139965612E-2</v>
      </c>
      <c r="EE611" s="888">
        <f t="shared" si="1942"/>
        <v>1.8409954156657797E-2</v>
      </c>
      <c r="EF611" s="888">
        <f t="shared" si="1942"/>
        <v>3.3356133525820036E-2</v>
      </c>
      <c r="EG611" s="888">
        <f t="shared" si="1942"/>
        <v>7.9485287529513379E-2</v>
      </c>
      <c r="EH611" s="888">
        <f t="shared" si="1942"/>
        <v>4.60850253272473E-2</v>
      </c>
      <c r="EI611" s="888">
        <f t="shared" si="1942"/>
        <v>4.298698086649988E-2</v>
      </c>
      <c r="EJ611" s="888">
        <f t="shared" si="1942"/>
        <v>6.9171708348557501E-2</v>
      </c>
      <c r="EK611" s="888">
        <f t="shared" si="1942"/>
        <v>9.1378962967362337E-2</v>
      </c>
      <c r="EL611" s="1082">
        <f t="shared" si="1942"/>
        <v>8.1846964853945187E-2</v>
      </c>
      <c r="EM611" s="830">
        <f t="shared" si="1738"/>
        <v>5.3953451857285444E-2</v>
      </c>
      <c r="EN611" s="40">
        <f t="shared" si="1739"/>
        <v>2.715407883359133E-2</v>
      </c>
      <c r="ER611" s="1251"/>
      <c r="ES611" s="745">
        <f t="shared" ref="ES611:EU611" si="1943">IF(ES551="","",ES551/ES$560)</f>
        <v>1.2060220053402787E-3</v>
      </c>
      <c r="ET611" s="715">
        <f t="shared" si="1943"/>
        <v>2.5746223292455674E-3</v>
      </c>
      <c r="EU611" s="715">
        <f t="shared" si="1943"/>
        <v>4.905473120615263E-3</v>
      </c>
      <c r="EV611" s="715"/>
      <c r="EW611" s="1131"/>
      <c r="EX611" s="66" t="s">
        <v>708</v>
      </c>
      <c r="EY611" s="682">
        <f t="shared" ref="EY611:HH611" si="1944">IF(EY551="","",EY551/EY$560)</f>
        <v>6.1247702448286596E-2</v>
      </c>
      <c r="EZ611" s="682">
        <f t="shared" si="1944"/>
        <v>7.6438557031333329E-2</v>
      </c>
      <c r="FA611" s="682">
        <f t="shared" si="1944"/>
        <v>8.8542162335453173E-2</v>
      </c>
      <c r="FB611" s="682">
        <f t="shared" si="1944"/>
        <v>4.2472211712634808E-2</v>
      </c>
      <c r="FC611" s="682">
        <f t="shared" si="1944"/>
        <v>8.4252943586282061E-2</v>
      </c>
      <c r="FD611" s="682">
        <f t="shared" si="1944"/>
        <v>7.0510294699400677E-2</v>
      </c>
      <c r="FE611" s="682">
        <f t="shared" si="1944"/>
        <v>2.155319667815837E-2</v>
      </c>
      <c r="FF611" s="682">
        <f t="shared" si="1944"/>
        <v>0.10595802928223153</v>
      </c>
      <c r="FG611" s="682">
        <f t="shared" si="1944"/>
        <v>9.6908390911664949E-2</v>
      </c>
      <c r="FH611" s="682">
        <f t="shared" si="1944"/>
        <v>7.1535445480023496E-2</v>
      </c>
      <c r="FI611" s="682">
        <f t="shared" si="1944"/>
        <v>7.5154686487949388E-2</v>
      </c>
      <c r="FJ611" s="682">
        <f t="shared" si="1944"/>
        <v>9.7318019983611753E-2</v>
      </c>
      <c r="FK611" s="682">
        <f t="shared" si="1944"/>
        <v>8.8098227859592523E-2</v>
      </c>
      <c r="FL611" s="682">
        <f t="shared" si="1944"/>
        <v>8.1774034223825773E-2</v>
      </c>
      <c r="FM611" s="682">
        <f t="shared" si="1944"/>
        <v>8.8729582172208263E-2</v>
      </c>
      <c r="FN611" s="682">
        <f t="shared" si="1944"/>
        <v>5.391242982554046E-2</v>
      </c>
      <c r="FO611" s="715">
        <f t="shared" si="1944"/>
        <v>8.7704486874973661E-2</v>
      </c>
      <c r="FP611" s="715">
        <f t="shared" ref="FP611:GL611" si="1945">IF(FP551="","",FP551/FP$560)</f>
        <v>0</v>
      </c>
      <c r="FQ611" s="1393">
        <f t="shared" si="1945"/>
        <v>5.1788848593683177E-2</v>
      </c>
      <c r="FR611" s="715">
        <f t="shared" si="1945"/>
        <v>7.0439941124382302E-2</v>
      </c>
      <c r="FS611" s="715">
        <f t="shared" si="1945"/>
        <v>6.6039059892698218E-2</v>
      </c>
      <c r="FT611" s="715">
        <f t="shared" si="1945"/>
        <v>8.851916069282087E-2</v>
      </c>
      <c r="FU611" s="715">
        <f t="shared" si="1945"/>
        <v>6.9544880609991908E-2</v>
      </c>
      <c r="FV611" s="715"/>
      <c r="FW611" s="715">
        <f t="shared" si="1945"/>
        <v>5.866814024782227E-2</v>
      </c>
      <c r="FX611" s="715">
        <f t="shared" si="1945"/>
        <v>5.0511955461966171E-2</v>
      </c>
      <c r="FY611" s="715">
        <f t="shared" si="1945"/>
        <v>7.3158088024041917E-2</v>
      </c>
      <c r="FZ611" s="715">
        <f t="shared" si="1945"/>
        <v>6.005653910597946E-2</v>
      </c>
      <c r="GA611" s="715">
        <f t="shared" si="1945"/>
        <v>3.9850402465947524E-2</v>
      </c>
      <c r="GB611" s="715">
        <f t="shared" si="1945"/>
        <v>6.3574548094192579E-2</v>
      </c>
      <c r="GC611" s="715">
        <f t="shared" si="1945"/>
        <v>8.3886955457168219E-2</v>
      </c>
      <c r="GD611" s="715">
        <f t="shared" si="1945"/>
        <v>7.9904020290544664E-2</v>
      </c>
      <c r="GE611" s="715">
        <f t="shared" si="1945"/>
        <v>0.10167758911431801</v>
      </c>
      <c r="GF611" s="715">
        <f t="shared" si="1945"/>
        <v>4.8373254641715303E-2</v>
      </c>
      <c r="GG611" s="715">
        <f t="shared" si="1945"/>
        <v>5.6831889893705773E-2</v>
      </c>
      <c r="GH611" s="715">
        <f t="shared" si="1945"/>
        <v>5.0975169995953744E-2</v>
      </c>
      <c r="GI611" s="715">
        <f t="shared" si="1945"/>
        <v>9.2277553998798376E-2</v>
      </c>
      <c r="GJ611" s="715">
        <f t="shared" si="1945"/>
        <v>6.6352333844607286E-2</v>
      </c>
      <c r="GK611" s="715">
        <f t="shared" si="1945"/>
        <v>8.3836004574891876E-2</v>
      </c>
      <c r="GL611" s="715">
        <f t="shared" si="1945"/>
        <v>7.1929263437437024E-2</v>
      </c>
      <c r="GM611" s="745">
        <f t="shared" si="1944"/>
        <v>7.5798303837199238E-2</v>
      </c>
      <c r="GN611" s="682">
        <f t="shared" si="1944"/>
        <v>8.6128741017610047E-2</v>
      </c>
      <c r="GO611" s="682">
        <f t="shared" si="1944"/>
        <v>6.2204028895613259E-2</v>
      </c>
      <c r="GP611" s="682">
        <f t="shared" si="1944"/>
        <v>7.9295824984800395E-2</v>
      </c>
      <c r="GQ611" s="682">
        <f t="shared" si="1944"/>
        <v>7.7995104838892784E-2</v>
      </c>
      <c r="GR611" s="682">
        <f t="shared" si="1944"/>
        <v>9.9344843197988406E-2</v>
      </c>
      <c r="GS611" s="682">
        <f t="shared" si="1944"/>
        <v>9.4009663582075659E-2</v>
      </c>
      <c r="GT611" s="682">
        <f t="shared" si="1944"/>
        <v>5.5881144943745721E-2</v>
      </c>
      <c r="GU611" s="682">
        <f t="shared" si="1944"/>
        <v>9.5181356903760714E-2</v>
      </c>
      <c r="GV611" s="682">
        <f t="shared" si="1944"/>
        <v>8.6110450178786255E-2</v>
      </c>
      <c r="GW611" s="682">
        <f t="shared" si="1944"/>
        <v>7.3257167394213674E-2</v>
      </c>
      <c r="GX611" s="682">
        <f t="shared" si="1944"/>
        <v>9.1064751333683497E-2</v>
      </c>
      <c r="GY611" s="682">
        <f t="shared" si="1944"/>
        <v>8.7720841098997582E-2</v>
      </c>
      <c r="GZ611" s="682" t="e">
        <f t="shared" si="1944"/>
        <v>#DIV/0!</v>
      </c>
      <c r="HA611" s="682">
        <f t="shared" si="1944"/>
        <v>5.3655639125026557E-2</v>
      </c>
      <c r="HB611" s="682">
        <f t="shared" si="1944"/>
        <v>4.7931932599568045E-2</v>
      </c>
      <c r="HC611" s="682">
        <f t="shared" si="1944"/>
        <v>4.7784929382997762E-2</v>
      </c>
      <c r="HD611" s="682">
        <f t="shared" si="1944"/>
        <v>7.2724944866944433E-2</v>
      </c>
      <c r="HE611" s="682">
        <f t="shared" si="1944"/>
        <v>8.5031712029603246E-2</v>
      </c>
      <c r="HF611" s="682">
        <f t="shared" si="1944"/>
        <v>5.4054512995703269E-2</v>
      </c>
      <c r="HG611" s="682" t="e">
        <f t="shared" si="1944"/>
        <v>#DIV/0!</v>
      </c>
      <c r="HH611" s="682" t="e">
        <f t="shared" si="1944"/>
        <v>#DIV/0!</v>
      </c>
      <c r="HI611" s="715">
        <f t="shared" si="1712"/>
        <v>0.11174237165221808</v>
      </c>
    </row>
    <row r="612" spans="1:217" x14ac:dyDescent="0.25">
      <c r="A612" s="66" t="s">
        <v>709</v>
      </c>
      <c r="C612" s="745">
        <f>IF(C552="","",C552/C$560)</f>
        <v>0.22099481874207064</v>
      </c>
      <c r="D612" s="715">
        <f t="shared" ref="D612:CV612" si="1946">IF(D552="","",D552/D$560)</f>
        <v>0.22769745578792727</v>
      </c>
      <c r="E612" s="715">
        <f t="shared" si="1946"/>
        <v>0.11214262604935243</v>
      </c>
      <c r="F612" s="715">
        <f t="shared" si="1779"/>
        <v>0.18759503864746407</v>
      </c>
      <c r="G612" s="715">
        <f t="shared" si="1791"/>
        <v>0.28758395328910596</v>
      </c>
      <c r="H612" s="715">
        <f t="shared" si="1815"/>
        <v>0.20064075995445538</v>
      </c>
      <c r="I612" s="715">
        <f t="shared" si="1824"/>
        <v>0.11387383142608629</v>
      </c>
      <c r="J612" s="715">
        <f t="shared" si="1816"/>
        <v>0.18329909062956706</v>
      </c>
      <c r="K612" s="715">
        <f t="shared" si="1770"/>
        <v>5.3607267167069053E-2</v>
      </c>
      <c r="L612" s="715">
        <f t="shared" si="1781"/>
        <v>0.11602980967713958</v>
      </c>
      <c r="M612" s="715">
        <f t="shared" si="1771"/>
        <v>0.18854062288732865</v>
      </c>
      <c r="N612" s="715">
        <f t="shared" si="1946"/>
        <v>0.20673013589772052</v>
      </c>
      <c r="O612" s="715">
        <f t="shared" si="1946"/>
        <v>0.21826824309822165</v>
      </c>
      <c r="P612" s="715">
        <f t="shared" si="1946"/>
        <v>0.25722130540903554</v>
      </c>
      <c r="Q612" s="715">
        <f t="shared" si="1946"/>
        <v>0.20410437301928475</v>
      </c>
      <c r="R612" s="715">
        <f t="shared" si="1946"/>
        <v>0.24515875970755785</v>
      </c>
      <c r="S612" s="715">
        <f t="shared" si="1946"/>
        <v>0.14507585188426156</v>
      </c>
      <c r="T612" s="1075">
        <f t="shared" si="1946"/>
        <v>0.17829382550978104</v>
      </c>
      <c r="U612" s="715">
        <f t="shared" ref="U612:W612" si="1947">IF(U552="","",U552/U$560)</f>
        <v>0.23857011593319355</v>
      </c>
      <c r="V612" s="715">
        <f t="shared" si="1947"/>
        <v>0.22027848703158687</v>
      </c>
      <c r="W612" s="715">
        <f t="shared" si="1947"/>
        <v>0.17031639675230659</v>
      </c>
      <c r="X612" s="715" t="str">
        <f t="shared" ref="X612:Y612" si="1948">IF(X552="","",X552/X$560)</f>
        <v/>
      </c>
      <c r="Y612" s="715" t="str">
        <f t="shared" si="1948"/>
        <v/>
      </c>
      <c r="Z612" s="830">
        <f t="shared" si="1716"/>
        <v>0.18593654271019053</v>
      </c>
      <c r="AA612" s="830">
        <f t="shared" si="1717"/>
        <v>0.16323282154155533</v>
      </c>
      <c r="AB612" s="830">
        <f t="shared" si="1718"/>
        <v>0.20542413967664896</v>
      </c>
      <c r="AC612" s="40">
        <f t="shared" si="1719"/>
        <v>5.8761280582162276E-2</v>
      </c>
      <c r="AD612" s="40"/>
      <c r="AE612" s="40">
        <f t="shared" si="1720"/>
        <v>5.9289698498512941E-2</v>
      </c>
      <c r="AF612" s="40">
        <f t="shared" si="1721"/>
        <v>3.6042093912561711E-2</v>
      </c>
      <c r="AG612" s="40"/>
      <c r="AH612" s="40"/>
      <c r="AI612" s="745">
        <f t="shared" si="1946"/>
        <v>0.52114474777459907</v>
      </c>
      <c r="AJ612" s="715">
        <f t="shared" si="1946"/>
        <v>0.73393539968654908</v>
      </c>
      <c r="AK612" s="715">
        <f t="shared" si="1946"/>
        <v>0.48308938122797362</v>
      </c>
      <c r="AL612" s="715">
        <f t="shared" si="1946"/>
        <v>0.39967218994356202</v>
      </c>
      <c r="AM612" s="715">
        <f t="shared" si="1946"/>
        <v>0.72495841750371848</v>
      </c>
      <c r="AN612" s="1075">
        <f t="shared" si="1946"/>
        <v>0.41897441570145166</v>
      </c>
      <c r="AO612" s="830">
        <f t="shared" si="1834"/>
        <v>0.54696242530630901</v>
      </c>
      <c r="AP612" s="830"/>
      <c r="AQ612" s="40">
        <f t="shared" si="1900"/>
        <v>0.14796156842621319</v>
      </c>
      <c r="AR612" s="40"/>
      <c r="AS612" s="40"/>
      <c r="AT612" s="745">
        <f t="shared" si="1946"/>
        <v>7.5184287712020043E-2</v>
      </c>
      <c r="AU612" s="715">
        <f t="shared" si="1946"/>
        <v>4.5229165220209602E-2</v>
      </c>
      <c r="AV612" s="715">
        <f t="shared" si="1946"/>
        <v>0.32759948003049677</v>
      </c>
      <c r="AW612" s="715">
        <f t="shared" si="1946"/>
        <v>0.20620566069943352</v>
      </c>
      <c r="AX612" s="715">
        <f t="shared" si="1946"/>
        <v>0.20281963432809422</v>
      </c>
      <c r="AY612" s="715">
        <f t="shared" si="1946"/>
        <v>0.31127405969798211</v>
      </c>
      <c r="AZ612" s="715">
        <f t="shared" si="1946"/>
        <v>0.27053133019747899</v>
      </c>
      <c r="BA612" s="715">
        <f t="shared" si="1946"/>
        <v>0.15423226304198712</v>
      </c>
      <c r="BB612" s="1075">
        <f t="shared" si="1946"/>
        <v>0.13411532658128586</v>
      </c>
      <c r="BC612" s="830">
        <f t="shared" si="1901"/>
        <v>0.19191013416766536</v>
      </c>
      <c r="BD612" s="830"/>
      <c r="BE612" s="40">
        <f t="shared" si="1902"/>
        <v>9.9413347113881362E-2</v>
      </c>
      <c r="BF612" s="40"/>
      <c r="BG612" s="40"/>
      <c r="BH612" s="745">
        <f t="shared" si="1946"/>
        <v>0.1749781427368842</v>
      </c>
      <c r="BI612" s="715">
        <f t="shared" si="1946"/>
        <v>0.14645035689461194</v>
      </c>
      <c r="BJ612" s="715">
        <f t="shared" si="1946"/>
        <v>0.17195472998767725</v>
      </c>
      <c r="BK612" s="715">
        <f t="shared" si="1946"/>
        <v>0.19624282779203328</v>
      </c>
      <c r="BL612" s="715">
        <f t="shared" si="1946"/>
        <v>0.12793831549922982</v>
      </c>
      <c r="BM612" s="715">
        <f t="shared" si="1918"/>
        <v>0.12159696222000548</v>
      </c>
      <c r="BN612" s="1187">
        <f>IF(BN552="","",BN552/BN$560)</f>
        <v>9.8260218526886961E-2</v>
      </c>
      <c r="BO612" s="888">
        <f t="shared" si="1725"/>
        <v>9.8007130446823215E-2</v>
      </c>
      <c r="BP612" s="888">
        <f t="shared" si="1747"/>
        <v>0.10563413529825647</v>
      </c>
      <c r="BQ612" s="888">
        <f t="shared" si="1726"/>
        <v>4.1014168116288205E-2</v>
      </c>
      <c r="BR612" s="888">
        <f t="shared" si="1748"/>
        <v>3.9387068923595968E-2</v>
      </c>
      <c r="BS612" s="1184">
        <f t="shared" si="1748"/>
        <v>2.2172765242771397E-2</v>
      </c>
      <c r="BT612" s="830">
        <f t="shared" si="1727"/>
        <v>9.4472621340654539E-2</v>
      </c>
      <c r="BU612" s="830"/>
      <c r="BV612" s="40">
        <f t="shared" si="1728"/>
        <v>5.4179988249482079E-2</v>
      </c>
      <c r="BW612" s="40"/>
      <c r="BX612" s="40"/>
      <c r="BY612" s="745">
        <f t="shared" si="1946"/>
        <v>0.20204714689647743</v>
      </c>
      <c r="BZ612" s="715">
        <f t="shared" si="1946"/>
        <v>0.21100206401717767</v>
      </c>
      <c r="CA612" s="715">
        <f t="shared" si="1946"/>
        <v>0.18881782905093392</v>
      </c>
      <c r="CB612" s="715">
        <f t="shared" si="1946"/>
        <v>0.18122551253013081</v>
      </c>
      <c r="CC612" s="1075">
        <f t="shared" si="1946"/>
        <v>0.25174881358650769</v>
      </c>
      <c r="CD612" s="715"/>
      <c r="CE612" s="715"/>
      <c r="CF612" s="830">
        <f t="shared" si="1749"/>
        <v>0.20696827321624553</v>
      </c>
      <c r="CG612" s="830"/>
      <c r="CH612" s="40">
        <f t="shared" si="1750"/>
        <v>2.755863793565503E-2</v>
      </c>
      <c r="CI612" s="40"/>
      <c r="CJ612" s="40"/>
      <c r="CK612" s="745">
        <f t="shared" si="1946"/>
        <v>0.19566404121688269</v>
      </c>
      <c r="CL612" s="715">
        <f t="shared" si="1919"/>
        <v>0.48119633070999812</v>
      </c>
      <c r="CM612" s="715">
        <f t="shared" si="1946"/>
        <v>0.13716064667896102</v>
      </c>
      <c r="CN612" s="715">
        <f t="shared" si="1946"/>
        <v>0.28881219479630377</v>
      </c>
      <c r="CO612" s="1075">
        <f t="shared" si="1946"/>
        <v>0.20101066406956042</v>
      </c>
      <c r="CP612" s="830">
        <f t="shared" si="1729"/>
        <v>0.26076877549434119</v>
      </c>
      <c r="CQ612" s="830"/>
      <c r="CR612" s="40">
        <f t="shared" si="1730"/>
        <v>0.13459510418300114</v>
      </c>
      <c r="CS612" s="40"/>
      <c r="CT612" s="40"/>
      <c r="CU612" s="745">
        <f t="shared" si="1946"/>
        <v>0.4259839769742797</v>
      </c>
      <c r="CV612" s="715">
        <f t="shared" si="1946"/>
        <v>4.6658486040434842E-2</v>
      </c>
      <c r="CW612" s="715">
        <f t="shared" si="1934"/>
        <v>0.44647383668311663</v>
      </c>
      <c r="CX612" s="1075">
        <f t="shared" si="1934"/>
        <v>0.15146575608895924</v>
      </c>
      <c r="CY612" s="830">
        <f t="shared" si="1731"/>
        <v>0.26764551394669761</v>
      </c>
      <c r="CZ612" s="40">
        <f t="shared" si="1732"/>
        <v>0.1994857058583262</v>
      </c>
      <c r="DD612" s="989"/>
      <c r="DE612" s="888">
        <f t="shared" ref="DE612:EL612" si="1949">IF(DE552="","",DE552/DE$560)</f>
        <v>0.15602845648827757</v>
      </c>
      <c r="DF612" s="888">
        <f t="shared" si="1949"/>
        <v>6.3714424994435498E-2</v>
      </c>
      <c r="DG612" s="888">
        <f t="shared" si="1949"/>
        <v>7.1416973309455747E-2</v>
      </c>
      <c r="DH612" s="888">
        <f t="shared" si="1949"/>
        <v>6.7074600048681404E-2</v>
      </c>
      <c r="DI612" s="888">
        <f t="shared" si="1949"/>
        <v>0.1102235886306069</v>
      </c>
      <c r="DJ612" s="888">
        <f t="shared" si="1949"/>
        <v>0.13013859378637307</v>
      </c>
      <c r="DK612" s="888">
        <f t="shared" si="1949"/>
        <v>0.10367087931108553</v>
      </c>
      <c r="DL612" s="1082">
        <f t="shared" si="1949"/>
        <v>0.13291340640938465</v>
      </c>
      <c r="DM612" s="830">
        <f t="shared" si="1734"/>
        <v>0.10439761537228755</v>
      </c>
      <c r="DN612" s="830"/>
      <c r="DO612" s="40">
        <f t="shared" si="1735"/>
        <v>3.4458700695352125E-2</v>
      </c>
      <c r="DP612" s="40"/>
      <c r="DQ612" s="40"/>
      <c r="DR612" s="945">
        <f t="shared" si="1949"/>
        <v>0.10066367509979454</v>
      </c>
      <c r="DS612" s="888">
        <f t="shared" si="1949"/>
        <v>8.6940164276649273E-2</v>
      </c>
      <c r="DT612" s="888">
        <f t="shared" si="1949"/>
        <v>5.1265201037795929E-2</v>
      </c>
      <c r="DU612" s="888">
        <f t="shared" si="1949"/>
        <v>0.17329430599218576</v>
      </c>
      <c r="DV612" s="888">
        <f t="shared" si="1949"/>
        <v>0.148684555210992</v>
      </c>
      <c r="DW612" s="888">
        <f t="shared" si="1949"/>
        <v>9.0892530904665161E-2</v>
      </c>
      <c r="DX612" s="1082">
        <f t="shared" si="1949"/>
        <v>7.8968415702626069E-2</v>
      </c>
      <c r="DY612" s="830">
        <f t="shared" si="1736"/>
        <v>0.10438697831781553</v>
      </c>
      <c r="DZ612" s="830"/>
      <c r="EA612" s="40">
        <f t="shared" si="1737"/>
        <v>4.2187826227216466E-2</v>
      </c>
      <c r="EB612" s="40"/>
      <c r="EC612" s="40"/>
      <c r="ED612" s="745">
        <f t="shared" si="1904"/>
        <v>0.12536476495329038</v>
      </c>
      <c r="EE612" s="888">
        <f t="shared" si="1949"/>
        <v>0.10438413323097188</v>
      </c>
      <c r="EF612" s="888">
        <f t="shared" si="1949"/>
        <v>8.4779662694884766E-2</v>
      </c>
      <c r="EG612" s="888">
        <f t="shared" si="1949"/>
        <v>0.17936559346957318</v>
      </c>
      <c r="EH612" s="888">
        <f t="shared" si="1949"/>
        <v>0.1258512151038465</v>
      </c>
      <c r="EI612" s="888">
        <f t="shared" si="1949"/>
        <v>0.10641045062105026</v>
      </c>
      <c r="EJ612" s="888">
        <f t="shared" si="1949"/>
        <v>0.10428098442050386</v>
      </c>
      <c r="EK612" s="888">
        <f t="shared" si="1949"/>
        <v>0.15675935944182631</v>
      </c>
      <c r="EL612" s="1082">
        <f t="shared" si="1949"/>
        <v>0.15855809938712195</v>
      </c>
      <c r="EM612" s="830">
        <f t="shared" si="1738"/>
        <v>0.12730602925811879</v>
      </c>
      <c r="EN612" s="40">
        <f t="shared" si="1739"/>
        <v>3.1346763848864506E-2</v>
      </c>
      <c r="ES612" s="745">
        <f t="shared" ref="ES612:EU612" si="1950">IF(ES552="","",ES552/ES$560)</f>
        <v>4.8964789634390285E-2</v>
      </c>
      <c r="ET612" s="715">
        <f t="shared" si="1950"/>
        <v>4.8457685718502355E-2</v>
      </c>
      <c r="EU612" s="715">
        <f t="shared" si="1950"/>
        <v>0.1411779659168183</v>
      </c>
      <c r="EV612" s="715"/>
      <c r="EX612" s="66" t="s">
        <v>709</v>
      </c>
      <c r="EY612" s="682">
        <f t="shared" ref="EY612:HH612" si="1951">IF(EY552="","",EY552/EY$560)</f>
        <v>0.57423519196469097</v>
      </c>
      <c r="EZ612" s="682">
        <f t="shared" si="1951"/>
        <v>0.61092606522766235</v>
      </c>
      <c r="FA612" s="682">
        <f t="shared" si="1951"/>
        <v>0.51128293450323914</v>
      </c>
      <c r="FB612" s="682">
        <f t="shared" si="1951"/>
        <v>0.59936258423348443</v>
      </c>
      <c r="FC612" s="682">
        <f t="shared" si="1951"/>
        <v>0.53268179266158</v>
      </c>
      <c r="FD612" s="682">
        <f t="shared" si="1951"/>
        <v>0.57869852566261004</v>
      </c>
      <c r="FE612" s="682">
        <f t="shared" si="1951"/>
        <v>0.65873856555866128</v>
      </c>
      <c r="FF612" s="682">
        <f t="shared" si="1951"/>
        <v>0.45973858038276311</v>
      </c>
      <c r="FG612" s="682">
        <f t="shared" si="1951"/>
        <v>0.51305001335335476</v>
      </c>
      <c r="FH612" s="682">
        <f t="shared" si="1951"/>
        <v>0.63303796672451196</v>
      </c>
      <c r="FI612" s="682">
        <f t="shared" si="1951"/>
        <v>0.54000322535741774</v>
      </c>
      <c r="FJ612" s="682">
        <f t="shared" si="1951"/>
        <v>0.50172582918293507</v>
      </c>
      <c r="FK612" s="682">
        <f t="shared" si="1951"/>
        <v>0.51762740127473406</v>
      </c>
      <c r="FL612" s="682">
        <f t="shared" si="1951"/>
        <v>0.51448298905270273</v>
      </c>
      <c r="FM612" s="682">
        <f t="shared" si="1951"/>
        <v>0.48796664256279654</v>
      </c>
      <c r="FN612" s="682">
        <f t="shared" si="1951"/>
        <v>0.58609637837932804</v>
      </c>
      <c r="FO612" s="715">
        <f t="shared" si="1951"/>
        <v>0.54183171950624986</v>
      </c>
      <c r="FP612" s="715">
        <f t="shared" ref="FP612:GL612" si="1952">IF(FP552="","",FP552/FP$560)</f>
        <v>0</v>
      </c>
      <c r="FQ612" s="1393">
        <f t="shared" si="1952"/>
        <v>0.49782943618447106</v>
      </c>
      <c r="FR612" s="715">
        <f t="shared" si="1952"/>
        <v>0.54940530101392815</v>
      </c>
      <c r="FS612" s="715">
        <f t="shared" si="1952"/>
        <v>0.51846492190914562</v>
      </c>
      <c r="FT612" s="715">
        <f t="shared" si="1952"/>
        <v>0.57354917413206152</v>
      </c>
      <c r="FU612" s="715">
        <f t="shared" si="1952"/>
        <v>0.57091201462419039</v>
      </c>
      <c r="FV612" s="715"/>
      <c r="FW612" s="715">
        <f t="shared" si="1952"/>
        <v>0.62254949239629731</v>
      </c>
      <c r="FX612" s="715">
        <f t="shared" si="1952"/>
        <v>0.74141181163958048</v>
      </c>
      <c r="FY612" s="715">
        <f t="shared" si="1952"/>
        <v>0.51084325333644098</v>
      </c>
      <c r="FZ612" s="715">
        <f t="shared" si="1952"/>
        <v>0.63213575055295967</v>
      </c>
      <c r="GA612" s="715">
        <f t="shared" si="1952"/>
        <v>0.66703054905883885</v>
      </c>
      <c r="GB612" s="715">
        <f t="shared" si="1952"/>
        <v>0.61234291128142304</v>
      </c>
      <c r="GC612" s="715">
        <f t="shared" si="1952"/>
        <v>0.65274623551241584</v>
      </c>
      <c r="GD612" s="715">
        <f t="shared" si="1952"/>
        <v>0.6521861209289963</v>
      </c>
      <c r="GE612" s="715">
        <f t="shared" si="1952"/>
        <v>0.58302708925771496</v>
      </c>
      <c r="GF612" s="715">
        <f t="shared" si="1952"/>
        <v>0.66017619337299505</v>
      </c>
      <c r="GG612" s="715">
        <f t="shared" si="1952"/>
        <v>0.54769038606629039</v>
      </c>
      <c r="GH612" s="715">
        <f t="shared" si="1952"/>
        <v>0.70861940999137141</v>
      </c>
      <c r="GI612" s="715">
        <f t="shared" si="1952"/>
        <v>0.5444026594612541</v>
      </c>
      <c r="GJ612" s="715">
        <f t="shared" si="1952"/>
        <v>0.39840303238794345</v>
      </c>
      <c r="GK612" s="715">
        <f t="shared" si="1952"/>
        <v>0.49439232149581075</v>
      </c>
      <c r="GL612" s="715">
        <f t="shared" si="1952"/>
        <v>0.51359134314933552</v>
      </c>
      <c r="GM612" s="745">
        <f t="shared" si="1951"/>
        <v>0.59482700657474563</v>
      </c>
      <c r="GN612" s="682">
        <f t="shared" si="1951"/>
        <v>0.58179913706079445</v>
      </c>
      <c r="GO612" s="682">
        <f t="shared" si="1951"/>
        <v>0.61601470004018477</v>
      </c>
      <c r="GP612" s="682">
        <f t="shared" si="1951"/>
        <v>0.57187723289858972</v>
      </c>
      <c r="GQ612" s="682">
        <f t="shared" si="1951"/>
        <v>0.5988719882172715</v>
      </c>
      <c r="GR612" s="682">
        <f t="shared" si="1951"/>
        <v>0.54084335994496868</v>
      </c>
      <c r="GS612" s="682">
        <f t="shared" si="1951"/>
        <v>0.5586903212520874</v>
      </c>
      <c r="GT612" s="682">
        <f t="shared" si="1951"/>
        <v>0.63941343496484704</v>
      </c>
      <c r="GU612" s="682">
        <f t="shared" si="1951"/>
        <v>0.5337521967476071</v>
      </c>
      <c r="GV612" s="682">
        <f t="shared" si="1951"/>
        <v>0.5410327814216277</v>
      </c>
      <c r="GW612" s="682">
        <f t="shared" si="1951"/>
        <v>0.60004023091377079</v>
      </c>
      <c r="GX612" s="682">
        <f t="shared" si="1951"/>
        <v>0.52346244287613797</v>
      </c>
      <c r="GY612" s="682">
        <f t="shared" si="1951"/>
        <v>0.52992660477069731</v>
      </c>
      <c r="GZ612" s="682" t="e">
        <f t="shared" si="1951"/>
        <v>#DIV/0!</v>
      </c>
      <c r="HA612" s="682">
        <f t="shared" si="1951"/>
        <v>0.52170920848402491</v>
      </c>
      <c r="HB612" s="682">
        <f t="shared" si="1951"/>
        <v>0.61869949871925378</v>
      </c>
      <c r="HC612" s="682">
        <f t="shared" si="1951"/>
        <v>0.71317363686612356</v>
      </c>
      <c r="HD612" s="682">
        <f t="shared" si="1951"/>
        <v>0.55472608133071255</v>
      </c>
      <c r="HE612" s="682">
        <f t="shared" si="1951"/>
        <v>0.49475230499872813</v>
      </c>
      <c r="HF612" s="682">
        <f t="shared" si="1951"/>
        <v>0.52490713368367636</v>
      </c>
      <c r="HG612" s="682" t="e">
        <f t="shared" si="1951"/>
        <v>#DIV/0!</v>
      </c>
      <c r="HH612" s="682" t="e">
        <f t="shared" si="1951"/>
        <v>#DIV/0!</v>
      </c>
      <c r="HI612" s="715">
        <f t="shared" si="1712"/>
        <v>0.56382008981411269</v>
      </c>
    </row>
    <row r="613" spans="1:217" x14ac:dyDescent="0.25">
      <c r="A613" s="66" t="s">
        <v>733</v>
      </c>
      <c r="C613" s="745">
        <f>IF(C553="","",C553/C$560)</f>
        <v>2.0939043849766211E-3</v>
      </c>
      <c r="D613" s="715">
        <f t="shared" ref="D613:CV613" si="1953">IF(D553="","",D553/D$560)</f>
        <v>7.6007900826205593E-2</v>
      </c>
      <c r="E613" s="715">
        <f t="shared" si="1953"/>
        <v>6.0265825148528027E-3</v>
      </c>
      <c r="F613" s="715">
        <f t="shared" si="1779"/>
        <v>5.8507718569728142E-3</v>
      </c>
      <c r="G613" s="715">
        <f t="shared" si="1791"/>
        <v>1.9009352731522565E-2</v>
      </c>
      <c r="H613" s="715">
        <f t="shared" si="1815"/>
        <v>4.3728630748545499E-3</v>
      </c>
      <c r="I613" s="715">
        <f t="shared" si="1824"/>
        <v>3.1537485087545767E-3</v>
      </c>
      <c r="J613" s="715">
        <f t="shared" si="1816"/>
        <v>4.6351788342762559E-3</v>
      </c>
      <c r="K613" s="715">
        <f t="shared" si="1770"/>
        <v>1.5026350144014945E-3</v>
      </c>
      <c r="L613" s="715">
        <f t="shared" si="1781"/>
        <v>2.9924513069544446E-3</v>
      </c>
      <c r="M613" s="715">
        <f t="shared" si="1771"/>
        <v>5.3843100661212897E-3</v>
      </c>
      <c r="N613" s="715">
        <f t="shared" si="1953"/>
        <v>5.8828118817992369E-3</v>
      </c>
      <c r="O613" s="715">
        <f t="shared" si="1953"/>
        <v>5.2967797933332009E-3</v>
      </c>
      <c r="P613" s="715">
        <f t="shared" si="1953"/>
        <v>6.4308358109294384E-3</v>
      </c>
      <c r="Q613" s="715">
        <f t="shared" si="1953"/>
        <v>6.1804876112598233E-3</v>
      </c>
      <c r="R613" s="715">
        <f t="shared" si="1953"/>
        <v>4.4868791969585415E-3</v>
      </c>
      <c r="S613" s="715">
        <f t="shared" si="1953"/>
        <v>3.719046970274459E-3</v>
      </c>
      <c r="T613" s="1075">
        <f t="shared" si="1953"/>
        <v>6.6175719732605746E-3</v>
      </c>
      <c r="U613" s="715">
        <f t="shared" ref="U613:W613" si="1954">IF(U553="","",U553/U$560)</f>
        <v>1.2243532508445253E-2</v>
      </c>
      <c r="V613" s="715">
        <f t="shared" si="1954"/>
        <v>1.2775549649732409E-2</v>
      </c>
      <c r="W613" s="715">
        <f t="shared" si="1954"/>
        <v>7.2907216343415298E-3</v>
      </c>
      <c r="X613" s="715" t="str">
        <f t="shared" ref="X613:Y613" si="1955">IF(X553="","",X553/X$560)</f>
        <v/>
      </c>
      <c r="Y613" s="715" t="str">
        <f t="shared" si="1955"/>
        <v/>
      </c>
      <c r="Z613" s="830">
        <f t="shared" si="1716"/>
        <v>9.4246729087615697E-3</v>
      </c>
      <c r="AA613" s="830">
        <f t="shared" si="1717"/>
        <v>5.9310001896766707E-3</v>
      </c>
      <c r="AB613" s="830">
        <f t="shared" si="1718"/>
        <v>5.49984041299207E-3</v>
      </c>
      <c r="AC613" s="40">
        <f t="shared" si="1719"/>
        <v>1.7021407578206554E-2</v>
      </c>
      <c r="AD613" s="40"/>
      <c r="AE613" s="40">
        <f t="shared" si="1720"/>
        <v>1.2525286646783496E-3</v>
      </c>
      <c r="AF613" s="40">
        <f t="shared" si="1721"/>
        <v>9.9842165536763775E-4</v>
      </c>
      <c r="AG613" s="40"/>
      <c r="AH613" s="40"/>
      <c r="AI613" s="745">
        <v>0</v>
      </c>
      <c r="AJ613" s="715">
        <v>0</v>
      </c>
      <c r="AK613" s="715">
        <f t="shared" si="1953"/>
        <v>3.0695716989218367E-3</v>
      </c>
      <c r="AL613" s="715">
        <f t="shared" si="1953"/>
        <v>6.9332292015900935E-3</v>
      </c>
      <c r="AM613" s="715">
        <v>0</v>
      </c>
      <c r="AN613" s="1075">
        <v>0</v>
      </c>
      <c r="AO613" s="830">
        <f t="shared" si="1834"/>
        <v>1.667133483418655E-3</v>
      </c>
      <c r="AP613" s="830"/>
      <c r="AQ613" s="40">
        <f t="shared" si="1900"/>
        <v>2.8571290928969166E-3</v>
      </c>
      <c r="AR613" s="40"/>
      <c r="AS613" s="40"/>
      <c r="AT613" s="745">
        <f t="shared" si="1953"/>
        <v>4.0198521928953958E-3</v>
      </c>
      <c r="AU613" s="715">
        <f t="shared" si="1953"/>
        <v>4.0964460735515339E-3</v>
      </c>
      <c r="AV613" s="715">
        <f t="shared" si="1953"/>
        <v>4.5217586116157796E-3</v>
      </c>
      <c r="AW613" s="715">
        <f t="shared" si="1953"/>
        <v>3.9332420443447084E-3</v>
      </c>
      <c r="AX613" s="715">
        <f t="shared" si="1953"/>
        <v>3.7822318271021611E-3</v>
      </c>
      <c r="AY613" s="715">
        <f t="shared" si="1953"/>
        <v>4.4524474686630571E-3</v>
      </c>
      <c r="AZ613" s="715">
        <f t="shared" si="1953"/>
        <v>4.2315900390298717E-3</v>
      </c>
      <c r="BA613" s="715">
        <f t="shared" si="1953"/>
        <v>4.9920161483475167E-3</v>
      </c>
      <c r="BB613" s="1075">
        <f t="shared" si="1953"/>
        <v>0</v>
      </c>
      <c r="BC613" s="830">
        <f t="shared" si="1901"/>
        <v>3.7810649339500031E-3</v>
      </c>
      <c r="BD613" s="830"/>
      <c r="BE613" s="40">
        <f t="shared" si="1902"/>
        <v>1.4639353312892139E-3</v>
      </c>
      <c r="BF613" s="40"/>
      <c r="BG613" s="40"/>
      <c r="BH613" s="745">
        <f t="shared" si="1953"/>
        <v>4.5849691855217138E-3</v>
      </c>
      <c r="BI613" s="715">
        <f t="shared" si="1953"/>
        <v>6.5407256436233402E-3</v>
      </c>
      <c r="BJ613" s="715">
        <f t="shared" si="1953"/>
        <v>5.9448087843341612E-3</v>
      </c>
      <c r="BK613" s="715">
        <f t="shared" si="1953"/>
        <v>4.9313521148813145E-3</v>
      </c>
      <c r="BL613" s="715">
        <f t="shared" si="1953"/>
        <v>3.1094090923826025E-3</v>
      </c>
      <c r="BM613" s="715">
        <f t="shared" si="1918"/>
        <v>4.7371495784592817E-3</v>
      </c>
      <c r="BN613" s="1187">
        <f>IF(BN553="","",BN553/BN$560)</f>
        <v>5.050009205394849E-3</v>
      </c>
      <c r="BO613" s="888">
        <f t="shared" si="1725"/>
        <v>2.1688937615788412E-2</v>
      </c>
      <c r="BP613" s="888">
        <f t="shared" si="1747"/>
        <v>1.0310502715433018E-2</v>
      </c>
      <c r="BQ613" s="888">
        <f t="shared" si="1726"/>
        <v>7.7610224357059299E-3</v>
      </c>
      <c r="BR613" s="888">
        <f t="shared" si="1748"/>
        <v>0</v>
      </c>
      <c r="BS613" s="1184">
        <f t="shared" si="1748"/>
        <v>0</v>
      </c>
      <c r="BT613" s="830">
        <f t="shared" si="1727"/>
        <v>6.3987091953383781E-3</v>
      </c>
      <c r="BU613" s="830"/>
      <c r="BV613" s="40">
        <f t="shared" si="1728"/>
        <v>6.6180479918881516E-3</v>
      </c>
      <c r="BW613" s="40"/>
      <c r="BX613" s="40"/>
      <c r="BY613" s="745">
        <f t="shared" si="1953"/>
        <v>5.7586045428474671E-3</v>
      </c>
      <c r="BZ613" s="715">
        <f t="shared" si="1953"/>
        <v>7.1583613146568234E-3</v>
      </c>
      <c r="CA613" s="715">
        <f t="shared" si="1953"/>
        <v>5.8303637367062922E-3</v>
      </c>
      <c r="CB613" s="715">
        <f t="shared" si="1953"/>
        <v>5.8848968256313061E-3</v>
      </c>
      <c r="CC613" s="1075">
        <f t="shared" si="1953"/>
        <v>4.3366778317863886E-3</v>
      </c>
      <c r="CD613" s="715"/>
      <c r="CE613" s="715"/>
      <c r="CF613" s="830">
        <f t="shared" si="1749"/>
        <v>5.7937808503256555E-3</v>
      </c>
      <c r="CG613" s="830"/>
      <c r="CH613" s="40">
        <f t="shared" si="1750"/>
        <v>9.9951323795762544E-4</v>
      </c>
      <c r="CI613" s="40"/>
      <c r="CJ613" s="40"/>
      <c r="CK613" s="745">
        <f t="shared" si="1953"/>
        <v>1.6060085427792197E-3</v>
      </c>
      <c r="CL613" s="715">
        <f t="shared" si="1919"/>
        <v>2.0303308462685543E-3</v>
      </c>
      <c r="CM613" s="715">
        <f t="shared" si="1953"/>
        <v>9.7188097114418292E-4</v>
      </c>
      <c r="CN613" s="715">
        <f t="shared" si="1953"/>
        <v>9.42975803744369E-4</v>
      </c>
      <c r="CO613" s="1075">
        <f t="shared" si="1953"/>
        <v>6.6265961084497715E-4</v>
      </c>
      <c r="CP613" s="830">
        <f t="shared" si="1729"/>
        <v>1.2427711549562606E-3</v>
      </c>
      <c r="CQ613" s="830"/>
      <c r="CR613" s="40">
        <f t="shared" si="1730"/>
        <v>5.5945951935719668E-4</v>
      </c>
      <c r="CS613" s="40"/>
      <c r="CT613" s="40"/>
      <c r="CU613" s="745">
        <f t="shared" si="1953"/>
        <v>3.6381326705189512E-3</v>
      </c>
      <c r="CV613" s="715">
        <f t="shared" si="1953"/>
        <v>6.9209756133426078E-4</v>
      </c>
      <c r="CW613" s="715">
        <f t="shared" si="1934"/>
        <v>3.9037816149777404E-3</v>
      </c>
      <c r="CX613" s="1075">
        <f t="shared" si="1934"/>
        <v>1.2476314509570288E-3</v>
      </c>
      <c r="CY613" s="830">
        <f t="shared" si="1731"/>
        <v>2.3704108244469954E-3</v>
      </c>
      <c r="CZ613" s="40">
        <f t="shared" si="1732"/>
        <v>1.6366341060171437E-3</v>
      </c>
      <c r="DD613" s="989"/>
      <c r="DE613" s="888">
        <f t="shared" ref="DE613:EL613" si="1956">IF(DE553="","",DE553/DE$560)</f>
        <v>0</v>
      </c>
      <c r="DF613" s="888">
        <f t="shared" si="1956"/>
        <v>3.2268397014992248E-2</v>
      </c>
      <c r="DG613" s="888">
        <f t="shared" si="1956"/>
        <v>3.5471415436249668E-2</v>
      </c>
      <c r="DH613" s="888">
        <f t="shared" si="1956"/>
        <v>0</v>
      </c>
      <c r="DI613" s="888">
        <f t="shared" si="1956"/>
        <v>3.3383811709074729E-2</v>
      </c>
      <c r="DJ613" s="888">
        <f t="shared" si="1956"/>
        <v>7.9374353635263666E-3</v>
      </c>
      <c r="DK613" s="888">
        <f t="shared" si="1956"/>
        <v>1.4475316164451069E-2</v>
      </c>
      <c r="DL613" s="1082">
        <f t="shared" si="1956"/>
        <v>6.2082784582452423E-3</v>
      </c>
      <c r="DM613" s="830">
        <f t="shared" si="1734"/>
        <v>1.6218081768317415E-2</v>
      </c>
      <c r="DN613" s="830"/>
      <c r="DO613" s="40">
        <f t="shared" si="1735"/>
        <v>1.5216629122070828E-2</v>
      </c>
      <c r="DP613" s="40"/>
      <c r="DQ613" s="40"/>
      <c r="DR613" s="945">
        <f t="shared" si="1956"/>
        <v>3.3459248938182843E-3</v>
      </c>
      <c r="DS613" s="888">
        <f t="shared" si="1956"/>
        <v>1.6550746908864145E-2</v>
      </c>
      <c r="DT613" s="888">
        <f t="shared" si="1956"/>
        <v>4.0194635488055453E-3</v>
      </c>
      <c r="DU613" s="888">
        <f t="shared" si="1956"/>
        <v>8.9861217862248974E-3</v>
      </c>
      <c r="DV613" s="888">
        <f t="shared" si="1956"/>
        <v>2.199479135973257E-2</v>
      </c>
      <c r="DW613" s="888">
        <f t="shared" si="1956"/>
        <v>0</v>
      </c>
      <c r="DX613" s="1082">
        <f t="shared" si="1956"/>
        <v>1.8548405123042257E-2</v>
      </c>
      <c r="DY613" s="830">
        <f t="shared" si="1736"/>
        <v>1.0492207660069671E-2</v>
      </c>
      <c r="DZ613" s="830"/>
      <c r="EA613" s="40">
        <f t="shared" si="1737"/>
        <v>8.5560713054715805E-3</v>
      </c>
      <c r="EB613" s="40"/>
      <c r="EC613" s="40"/>
      <c r="ED613" s="745">
        <f t="shared" si="1904"/>
        <v>3.9693510974296922E-3</v>
      </c>
      <c r="EE613" s="888">
        <f t="shared" si="1956"/>
        <v>7.4823027538208171E-3</v>
      </c>
      <c r="EF613" s="888">
        <f t="shared" si="1956"/>
        <v>8.8650152177456865E-3</v>
      </c>
      <c r="EG613" s="888">
        <f t="shared" si="1956"/>
        <v>7.8581653782210416E-3</v>
      </c>
      <c r="EH613" s="888">
        <f t="shared" si="1956"/>
        <v>4.7210437193296725E-3</v>
      </c>
      <c r="EI613" s="888">
        <f t="shared" si="1956"/>
        <v>1.5898461312202263E-2</v>
      </c>
      <c r="EJ613" s="888">
        <f t="shared" si="1956"/>
        <v>2.7273253373428952E-2</v>
      </c>
      <c r="EK613" s="888">
        <f t="shared" si="1956"/>
        <v>6.8516440738664412E-3</v>
      </c>
      <c r="EL613" s="1082">
        <f t="shared" si="1956"/>
        <v>6.8768839382876952E-3</v>
      </c>
      <c r="EM613" s="830">
        <f t="shared" si="1738"/>
        <v>9.9773467627035858E-3</v>
      </c>
      <c r="EN613" s="40">
        <f t="shared" si="1739"/>
        <v>7.3252052823627933E-3</v>
      </c>
      <c r="ES613" s="745">
        <f t="shared" ref="ES613:EU613" si="1957">IF(ES553="","",ES553/ES$560)</f>
        <v>6.9149155910441123E-4</v>
      </c>
      <c r="ET613" s="715">
        <f t="shared" si="1957"/>
        <v>8.5559506260159384E-4</v>
      </c>
      <c r="EU613" s="715">
        <f t="shared" si="1957"/>
        <v>2.9816311463276208E-3</v>
      </c>
      <c r="EV613" s="715"/>
      <c r="EX613" s="66" t="s">
        <v>733</v>
      </c>
      <c r="EY613" s="682">
        <f t="shared" ref="EY613:HH613" si="1958">IF(EY553="","",EY553/EY$560)</f>
        <v>4.6191515470441402E-3</v>
      </c>
      <c r="EZ613" s="682">
        <f t="shared" si="1958"/>
        <v>1.9390169844368422E-3</v>
      </c>
      <c r="FA613" s="682">
        <f t="shared" si="1958"/>
        <v>3.8637331342744386E-3</v>
      </c>
      <c r="FB613" s="682">
        <f t="shared" si="1958"/>
        <v>2.3992300306413289E-3</v>
      </c>
      <c r="FC613" s="682">
        <f t="shared" si="1958"/>
        <v>1.793825967142212E-3</v>
      </c>
      <c r="FD613" s="682">
        <f t="shared" si="1958"/>
        <v>3.4874922783209635E-3</v>
      </c>
      <c r="FE613" s="682">
        <f t="shared" si="1958"/>
        <v>2.0176452403377586E-2</v>
      </c>
      <c r="FF613" s="682">
        <f t="shared" si="1958"/>
        <v>2.9255902280355961E-3</v>
      </c>
      <c r="FG613" s="682">
        <f t="shared" si="1958"/>
        <v>5.0041908283825947E-3</v>
      </c>
      <c r="FH613" s="682">
        <f t="shared" si="1958"/>
        <v>4.3852562039923965E-3</v>
      </c>
      <c r="FI613" s="682">
        <f t="shared" si="1958"/>
        <v>2.814123981019889E-3</v>
      </c>
      <c r="FJ613" s="682">
        <f t="shared" si="1958"/>
        <v>1.2754308964795303E-3</v>
      </c>
      <c r="FK613" s="682">
        <f t="shared" si="1958"/>
        <v>3.2443718181240006E-3</v>
      </c>
      <c r="FL613" s="682">
        <f t="shared" si="1958"/>
        <v>2.3271858315920672E-3</v>
      </c>
      <c r="FM613" s="682">
        <f t="shared" si="1958"/>
        <v>2.4157019096910696E-3</v>
      </c>
      <c r="FN613" s="682">
        <f t="shared" si="1958"/>
        <v>3.2505355630231872E-3</v>
      </c>
      <c r="FO613" s="715">
        <f t="shared" si="1958"/>
        <v>2.6734525143661827E-3</v>
      </c>
      <c r="FP613" s="715">
        <f t="shared" ref="FP613:GL613" si="1959">IF(FP553="","",FP553/FP$560)</f>
        <v>0</v>
      </c>
      <c r="FQ613" s="1393">
        <f t="shared" si="1959"/>
        <v>0</v>
      </c>
      <c r="FR613" s="369">
        <f t="shared" si="1959"/>
        <v>0</v>
      </c>
      <c r="FS613" s="369">
        <f t="shared" si="1959"/>
        <v>0</v>
      </c>
      <c r="FT613" s="369">
        <f t="shared" si="1959"/>
        <v>0</v>
      </c>
      <c r="FU613" s="369">
        <f t="shared" si="1959"/>
        <v>0</v>
      </c>
      <c r="FV613" s="369"/>
      <c r="FW613" s="369">
        <f t="shared" si="1959"/>
        <v>0</v>
      </c>
      <c r="FX613" s="369">
        <f t="shared" si="1959"/>
        <v>0</v>
      </c>
      <c r="FY613" s="369">
        <f t="shared" si="1959"/>
        <v>0</v>
      </c>
      <c r="FZ613" s="369">
        <f t="shared" si="1959"/>
        <v>0</v>
      </c>
      <c r="GA613" s="369">
        <f t="shared" si="1959"/>
        <v>0</v>
      </c>
      <c r="GB613" s="369">
        <f t="shared" si="1959"/>
        <v>0</v>
      </c>
      <c r="GC613" s="369">
        <f t="shared" si="1959"/>
        <v>0</v>
      </c>
      <c r="GD613" s="369">
        <f t="shared" si="1959"/>
        <v>0</v>
      </c>
      <c r="GE613" s="369">
        <f t="shared" si="1959"/>
        <v>0</v>
      </c>
      <c r="GF613" s="369">
        <f t="shared" si="1959"/>
        <v>0</v>
      </c>
      <c r="GG613" s="369">
        <f t="shared" si="1959"/>
        <v>0</v>
      </c>
      <c r="GH613" s="369">
        <f t="shared" si="1959"/>
        <v>0</v>
      </c>
      <c r="GI613" s="369">
        <f t="shared" si="1959"/>
        <v>0</v>
      </c>
      <c r="GJ613" s="369">
        <f t="shared" si="1959"/>
        <v>0</v>
      </c>
      <c r="GK613" s="369">
        <f t="shared" si="1959"/>
        <v>0</v>
      </c>
      <c r="GL613" s="369">
        <f t="shared" si="1959"/>
        <v>0</v>
      </c>
      <c r="GM613" s="745">
        <f t="shared" si="1958"/>
        <v>6.1097818273820768E-3</v>
      </c>
      <c r="GN613" s="682">
        <f t="shared" si="1958"/>
        <v>4.1114681130086849E-3</v>
      </c>
      <c r="GO613" s="682">
        <f t="shared" si="1958"/>
        <v>1.1616448393187396E-2</v>
      </c>
      <c r="GP613" s="682">
        <f t="shared" si="1958"/>
        <v>4.1035528086677342E-3</v>
      </c>
      <c r="GQ613" s="682">
        <f t="shared" si="1958"/>
        <v>1.6921402497556602E-2</v>
      </c>
      <c r="GR613" s="682">
        <f t="shared" si="1958"/>
        <v>8.389721130100114E-3</v>
      </c>
      <c r="GS613" s="682">
        <f t="shared" si="1958"/>
        <v>5.879070947721509E-3</v>
      </c>
      <c r="GT613" s="682">
        <f t="shared" si="1958"/>
        <v>2.211660446369268E-2</v>
      </c>
      <c r="GU613" s="682">
        <f t="shared" si="1958"/>
        <v>1.1797131857051672E-2</v>
      </c>
      <c r="GV613" s="682">
        <f t="shared" si="1958"/>
        <v>2.6406204236009836E-2</v>
      </c>
      <c r="GW613" s="682">
        <f t="shared" si="1958"/>
        <v>9.4328063491331566E-3</v>
      </c>
      <c r="GX613" s="682">
        <f t="shared" si="1958"/>
        <v>7.7060919054244238E-3</v>
      </c>
      <c r="GY613" s="682">
        <f t="shared" si="1958"/>
        <v>1.2994303811643503E-2</v>
      </c>
      <c r="GZ613" s="682" t="e">
        <f t="shared" si="1958"/>
        <v>#DIV/0!</v>
      </c>
      <c r="HA613" s="682">
        <f t="shared" si="1958"/>
        <v>0.13436138347976626</v>
      </c>
      <c r="HB613" s="682">
        <f t="shared" si="1958"/>
        <v>6.2774401778521623E-3</v>
      </c>
      <c r="HC613" s="682">
        <f t="shared" si="1958"/>
        <v>2.5443604190767488E-3</v>
      </c>
      <c r="HD613" s="682">
        <f t="shared" si="1958"/>
        <v>9.6256848687374542E-3</v>
      </c>
      <c r="HE613" s="682">
        <f t="shared" si="1958"/>
        <v>4.6947796873298741E-3</v>
      </c>
      <c r="HF613" s="682">
        <f t="shared" si="1958"/>
        <v>1.5223981458915178E-2</v>
      </c>
      <c r="HG613" s="682" t="e">
        <f t="shared" si="1958"/>
        <v>#DIV/0!</v>
      </c>
      <c r="HH613" s="682" t="e">
        <f t="shared" si="1958"/>
        <v>#DIV/0!</v>
      </c>
      <c r="HI613" s="369">
        <f t="shared" si="1712"/>
        <v>0</v>
      </c>
    </row>
    <row r="614" spans="1:217" s="382" customFormat="1" x14ac:dyDescent="0.25">
      <c r="A614" s="882" t="s">
        <v>234</v>
      </c>
      <c r="C614" s="943">
        <f>SUM(C585:C613)</f>
        <v>1.0000000000000002</v>
      </c>
      <c r="D614" s="901">
        <f t="shared" ref="D614:CV614" si="1960">SUM(D585:D613)</f>
        <v>0.99999999999999978</v>
      </c>
      <c r="E614" s="901">
        <f t="shared" si="1960"/>
        <v>1.0000000000000002</v>
      </c>
      <c r="F614" s="901">
        <f t="shared" ref="F614:M614" si="1961">SUM(F585:F613)</f>
        <v>1</v>
      </c>
      <c r="G614" s="901">
        <f t="shared" si="1961"/>
        <v>0.99999999999999989</v>
      </c>
      <c r="H614" s="901">
        <f t="shared" si="1961"/>
        <v>0.99999999999999978</v>
      </c>
      <c r="I614" s="901">
        <f t="shared" si="1961"/>
        <v>1</v>
      </c>
      <c r="J614" s="901">
        <f t="shared" si="1961"/>
        <v>0.99999999999999989</v>
      </c>
      <c r="K614" s="901">
        <f t="shared" si="1961"/>
        <v>1</v>
      </c>
      <c r="L614" s="901">
        <f t="shared" si="1961"/>
        <v>1.0000000000000002</v>
      </c>
      <c r="M614" s="901">
        <f t="shared" si="1961"/>
        <v>1</v>
      </c>
      <c r="N614" s="901">
        <f t="shared" si="1960"/>
        <v>0.99999999999999989</v>
      </c>
      <c r="O614" s="901">
        <f t="shared" si="1960"/>
        <v>0.99999999999999989</v>
      </c>
      <c r="P614" s="901">
        <f t="shared" si="1960"/>
        <v>1.0000000000000002</v>
      </c>
      <c r="Q614" s="901">
        <f t="shared" si="1960"/>
        <v>1.0000000000000002</v>
      </c>
      <c r="R614" s="901">
        <f t="shared" si="1960"/>
        <v>1.0000000000000002</v>
      </c>
      <c r="S614" s="901">
        <f t="shared" si="1960"/>
        <v>0.99999999999999978</v>
      </c>
      <c r="T614" s="1079">
        <f t="shared" si="1960"/>
        <v>0.99999999999999989</v>
      </c>
      <c r="U614" s="901">
        <f t="shared" ref="U614:W614" si="1962">SUM(U585:U613)</f>
        <v>1.0000000000000002</v>
      </c>
      <c r="V614" s="901">
        <f t="shared" si="1962"/>
        <v>1.0000000000000002</v>
      </c>
      <c r="W614" s="901">
        <f t="shared" si="1962"/>
        <v>1</v>
      </c>
      <c r="X614" s="901">
        <f t="shared" ref="X614:Y614" si="1963">SUM(X585:X613)</f>
        <v>1</v>
      </c>
      <c r="Y614" s="901">
        <f t="shared" si="1963"/>
        <v>0.99999999999999978</v>
      </c>
      <c r="Z614" s="32"/>
      <c r="AA614" s="32"/>
      <c r="AB614" s="32"/>
      <c r="AC614" s="32"/>
      <c r="AD614" s="32"/>
      <c r="AE614" s="32"/>
      <c r="AF614" s="901"/>
      <c r="AG614" s="901"/>
      <c r="AH614" s="901"/>
      <c r="AI614" s="943">
        <f t="shared" si="1960"/>
        <v>1</v>
      </c>
      <c r="AJ614" s="901">
        <f t="shared" si="1960"/>
        <v>1</v>
      </c>
      <c r="AK614" s="901">
        <f t="shared" si="1960"/>
        <v>1</v>
      </c>
      <c r="AL614" s="901">
        <f t="shared" si="1960"/>
        <v>1</v>
      </c>
      <c r="AM614" s="901">
        <f t="shared" si="1960"/>
        <v>1</v>
      </c>
      <c r="AN614" s="1079">
        <f t="shared" si="1960"/>
        <v>1</v>
      </c>
      <c r="AO614" s="830"/>
      <c r="AP614" s="830"/>
      <c r="AQ614" s="40"/>
      <c r="AR614" s="40"/>
      <c r="AS614" s="40"/>
      <c r="AT614" s="943">
        <f t="shared" si="1960"/>
        <v>0.99999999999999989</v>
      </c>
      <c r="AU614" s="901">
        <f t="shared" si="1960"/>
        <v>1</v>
      </c>
      <c r="AV614" s="901">
        <f t="shared" si="1960"/>
        <v>0.99999999999999989</v>
      </c>
      <c r="AW614" s="901">
        <f t="shared" si="1960"/>
        <v>1</v>
      </c>
      <c r="AX614" s="901">
        <f t="shared" si="1960"/>
        <v>1</v>
      </c>
      <c r="AY614" s="901">
        <f t="shared" si="1960"/>
        <v>0.99999999999999989</v>
      </c>
      <c r="AZ614" s="901">
        <f t="shared" si="1960"/>
        <v>1</v>
      </c>
      <c r="BA614" s="901">
        <f t="shared" si="1960"/>
        <v>1</v>
      </c>
      <c r="BB614" s="1079">
        <f t="shared" si="1960"/>
        <v>1</v>
      </c>
      <c r="BC614" s="830"/>
      <c r="BD614" s="830"/>
      <c r="BE614" s="40"/>
      <c r="BF614" s="40"/>
      <c r="BG614" s="40"/>
      <c r="BH614" s="943">
        <f t="shared" si="1960"/>
        <v>1</v>
      </c>
      <c r="BI614" s="901">
        <f t="shared" si="1960"/>
        <v>0.99999999999999989</v>
      </c>
      <c r="BJ614" s="901">
        <f t="shared" si="1960"/>
        <v>0.99999999999999967</v>
      </c>
      <c r="BK614" s="901">
        <f t="shared" si="1960"/>
        <v>1.0000000000000002</v>
      </c>
      <c r="BL614" s="901">
        <f t="shared" si="1960"/>
        <v>1.0000000000000002</v>
      </c>
      <c r="BM614" s="901">
        <f>SUM(BM585:BM613)</f>
        <v>1.0000000000000002</v>
      </c>
      <c r="BN614" s="1234">
        <f>SUM(BN585:BN613)</f>
        <v>1</v>
      </c>
      <c r="BO614" s="898">
        <f t="shared" ref="BO614" si="1964">SUM(BO585:BO613)</f>
        <v>1</v>
      </c>
      <c r="BP614" s="898">
        <f t="shared" ref="BP614" si="1965">SUM(BP585:BP613)</f>
        <v>1</v>
      </c>
      <c r="BQ614" s="898">
        <f t="shared" ref="BQ614" si="1966">SUM(BQ585:BQ613)</f>
        <v>1</v>
      </c>
      <c r="BR614" s="898">
        <f t="shared" ref="BR614" si="1967">SUM(BR585:BR613)</f>
        <v>1</v>
      </c>
      <c r="BS614" s="1186">
        <f t="shared" ref="BS614" si="1968">SUM(BS585:BS613)</f>
        <v>0.99999999999999978</v>
      </c>
      <c r="BT614" s="830"/>
      <c r="BU614" s="830"/>
      <c r="BV614" s="40"/>
      <c r="BW614" s="40"/>
      <c r="BX614" s="40"/>
      <c r="BY614" s="943">
        <f t="shared" si="1960"/>
        <v>0.99999999999999967</v>
      </c>
      <c r="BZ614" s="901">
        <f t="shared" si="1960"/>
        <v>1</v>
      </c>
      <c r="CA614" s="901">
        <f t="shared" si="1960"/>
        <v>1.0000000000000002</v>
      </c>
      <c r="CB614" s="901">
        <f t="shared" si="1960"/>
        <v>1</v>
      </c>
      <c r="CC614" s="1079">
        <f t="shared" si="1960"/>
        <v>1</v>
      </c>
      <c r="CD614" s="901"/>
      <c r="CE614" s="901"/>
      <c r="CF614" s="830">
        <f t="shared" si="1749"/>
        <v>1</v>
      </c>
      <c r="CG614" s="830"/>
      <c r="CH614" s="40">
        <f t="shared" si="1750"/>
        <v>2.0014830212433605E-16</v>
      </c>
      <c r="CI614" s="40"/>
      <c r="CJ614" s="40"/>
      <c r="CK614" s="943">
        <f t="shared" si="1960"/>
        <v>1.0000000000000002</v>
      </c>
      <c r="CL614" s="901">
        <f>SUM(CL585:CL613)</f>
        <v>1</v>
      </c>
      <c r="CM614" s="901">
        <f t="shared" si="1960"/>
        <v>1</v>
      </c>
      <c r="CN614" s="901">
        <f t="shared" si="1960"/>
        <v>0.99999999999999989</v>
      </c>
      <c r="CO614" s="1079">
        <f t="shared" si="1960"/>
        <v>1</v>
      </c>
      <c r="CP614" s="830"/>
      <c r="CQ614" s="830"/>
      <c r="CR614" s="40"/>
      <c r="CS614" s="40"/>
      <c r="CT614" s="40"/>
      <c r="CU614" s="943">
        <f t="shared" si="1960"/>
        <v>1</v>
      </c>
      <c r="CV614" s="901">
        <f t="shared" si="1960"/>
        <v>0.99999999999999978</v>
      </c>
      <c r="CW614" s="901">
        <f>SUM(CW585:CW613)</f>
        <v>0.99999999999999989</v>
      </c>
      <c r="CX614" s="1079">
        <f>SUM(CX585:CX613)</f>
        <v>1</v>
      </c>
      <c r="CY614" s="830"/>
      <c r="CZ614" s="40"/>
      <c r="DD614" s="373"/>
      <c r="DE614" s="898">
        <f t="shared" ref="DE614" si="1969">SUM(DE585:DE613)</f>
        <v>0.99999999999999978</v>
      </c>
      <c r="DF614" s="898">
        <f>SUM(DF585:DF613)</f>
        <v>1</v>
      </c>
      <c r="DG614" s="898">
        <f t="shared" ref="DG614" si="1970">SUM(DG585:DG613)</f>
        <v>0.99999999999999989</v>
      </c>
      <c r="DH614" s="898">
        <f t="shared" ref="DH614" si="1971">SUM(DH585:DH613)</f>
        <v>1.0000000000000002</v>
      </c>
      <c r="DI614" s="898">
        <f t="shared" ref="DI614" si="1972">SUM(DI585:DI613)</f>
        <v>1</v>
      </c>
      <c r="DJ614" s="898">
        <f t="shared" ref="DJ614" si="1973">SUM(DJ585:DJ613)</f>
        <v>1.0000000000000002</v>
      </c>
      <c r="DK614" s="898">
        <f t="shared" ref="DK614" si="1974">SUM(DK585:DK613)</f>
        <v>1</v>
      </c>
      <c r="DL614" s="1130">
        <f t="shared" ref="DL614" si="1975">SUM(DL585:DL613)</f>
        <v>1.0000000000000002</v>
      </c>
      <c r="DM614" s="830"/>
      <c r="DN614" s="830"/>
      <c r="DO614" s="40"/>
      <c r="DP614" s="40"/>
      <c r="DQ614" s="40"/>
      <c r="DR614" s="990">
        <f t="shared" ref="DR614" si="1976">SUM(DR585:DR613)</f>
        <v>1.0000000000000002</v>
      </c>
      <c r="DS614" s="898">
        <f t="shared" ref="DS614" si="1977">SUM(DS585:DS613)</f>
        <v>1</v>
      </c>
      <c r="DT614" s="898">
        <f t="shared" ref="DT614" si="1978">SUM(DT585:DT613)</f>
        <v>1.0000000000000002</v>
      </c>
      <c r="DU614" s="898">
        <f t="shared" ref="DU614" si="1979">SUM(DU585:DU613)</f>
        <v>1</v>
      </c>
      <c r="DV614" s="898">
        <f t="shared" ref="DV614" si="1980">SUM(DV585:DV613)</f>
        <v>1</v>
      </c>
      <c r="DW614" s="898">
        <f t="shared" ref="DW614" si="1981">SUM(DW585:DW613)</f>
        <v>1.0000000000000002</v>
      </c>
      <c r="DX614" s="1130">
        <f t="shared" ref="DX614" si="1982">SUM(DX585:DX613)</f>
        <v>1.0000000000000002</v>
      </c>
      <c r="DY614" s="830"/>
      <c r="DZ614" s="830"/>
      <c r="EA614" s="40"/>
      <c r="EB614" s="40"/>
      <c r="EC614" s="40"/>
      <c r="ED614" s="943">
        <f>SUM(ED585:ED613)</f>
        <v>0.99999999999999989</v>
      </c>
      <c r="EE614" s="898">
        <f t="shared" ref="EE614" si="1983">SUM(EE585:EE613)</f>
        <v>0.99999999999999978</v>
      </c>
      <c r="EF614" s="898">
        <f t="shared" ref="EF614" si="1984">SUM(EF585:EF613)</f>
        <v>1</v>
      </c>
      <c r="EG614" s="898">
        <f t="shared" ref="EG614" si="1985">SUM(EG585:EG613)</f>
        <v>1.0000000000000002</v>
      </c>
      <c r="EH614" s="898">
        <f t="shared" ref="EH614" si="1986">SUM(EH585:EH613)</f>
        <v>1.0000000000000002</v>
      </c>
      <c r="EI614" s="898">
        <f t="shared" ref="EI614" si="1987">SUM(EI585:EI613)</f>
        <v>1</v>
      </c>
      <c r="EJ614" s="898">
        <f t="shared" ref="EJ614" si="1988">SUM(EJ585:EJ613)</f>
        <v>0.99999999999999978</v>
      </c>
      <c r="EK614" s="898">
        <f t="shared" ref="EK614" si="1989">SUM(EK585:EK613)</f>
        <v>0.99999999999999978</v>
      </c>
      <c r="EL614" s="1130">
        <f t="shared" ref="EL614" si="1990">SUM(EL585:EL613)</f>
        <v>0.99999999999999967</v>
      </c>
      <c r="EM614" s="830"/>
      <c r="EN614" s="40"/>
      <c r="ER614" s="1266"/>
      <c r="ES614" s="943">
        <f>SUM(ES585:ES613)</f>
        <v>1</v>
      </c>
      <c r="ET614" s="901">
        <f>SUM(ET585:ET613)</f>
        <v>0.99999999999999989</v>
      </c>
      <c r="EU614" s="901">
        <f>SUM(EU585:EU613)</f>
        <v>1.0000000000000002</v>
      </c>
      <c r="EV614" s="901"/>
      <c r="EW614" s="1152"/>
      <c r="EX614" s="882" t="s">
        <v>234</v>
      </c>
      <c r="EY614" s="895">
        <f>SUM(EY585:EY613)</f>
        <v>1</v>
      </c>
      <c r="EZ614" s="895">
        <f t="shared" ref="EZ614" si="1991">SUM(EZ585:EZ613)</f>
        <v>1</v>
      </c>
      <c r="FA614" s="895">
        <f t="shared" ref="FA614" si="1992">SUM(FA585:FA613)</f>
        <v>1</v>
      </c>
      <c r="FB614" s="895">
        <f t="shared" ref="FB614" si="1993">SUM(FB585:FB613)</f>
        <v>1</v>
      </c>
      <c r="FC614" s="895">
        <f t="shared" ref="FC614" si="1994">SUM(FC585:FC613)</f>
        <v>1</v>
      </c>
      <c r="FD614" s="895">
        <f t="shared" ref="FD614" si="1995">SUM(FD585:FD613)</f>
        <v>1</v>
      </c>
      <c r="FE614" s="895">
        <f t="shared" ref="FE614" si="1996">SUM(FE585:FE613)</f>
        <v>1</v>
      </c>
      <c r="FF614" s="895">
        <f t="shared" ref="FF614" si="1997">SUM(FF585:FF613)</f>
        <v>1</v>
      </c>
      <c r="FG614" s="895">
        <f t="shared" ref="FG614" si="1998">SUM(FG585:FG613)</f>
        <v>1</v>
      </c>
      <c r="FH614" s="895">
        <f t="shared" ref="FH614" si="1999">SUM(FH585:FH613)</f>
        <v>1</v>
      </c>
      <c r="FI614" s="895">
        <f t="shared" ref="FI614" si="2000">SUM(FI585:FI613)</f>
        <v>1</v>
      </c>
      <c r="FJ614" s="895">
        <f t="shared" ref="FJ614" si="2001">SUM(FJ585:FJ613)</f>
        <v>1.0000000000000002</v>
      </c>
      <c r="FK614" s="895">
        <f t="shared" ref="FK614" si="2002">SUM(FK585:FK613)</f>
        <v>1.0000000000000002</v>
      </c>
      <c r="FL614" s="895">
        <f t="shared" ref="FL614" si="2003">SUM(FL585:FL613)</f>
        <v>1</v>
      </c>
      <c r="FM614" s="895">
        <f t="shared" ref="FM614" si="2004">SUM(FM585:FM613)</f>
        <v>1.0000000000000002</v>
      </c>
      <c r="FN614" s="895">
        <f t="shared" ref="FN614" si="2005">SUM(FN585:FN613)</f>
        <v>1</v>
      </c>
      <c r="FO614" s="369">
        <f t="shared" ref="FO614:FQ614" si="2006">SUM(FO585:FO613)</f>
        <v>1</v>
      </c>
      <c r="FP614" s="369">
        <f t="shared" si="2006"/>
        <v>0.99999999999999989</v>
      </c>
      <c r="FQ614" s="1398">
        <f t="shared" si="2006"/>
        <v>0.99999999999999978</v>
      </c>
      <c r="FR614" s="715">
        <f t="shared" ref="FR614:GL614" si="2007">SUM(FR585:FR613)</f>
        <v>1</v>
      </c>
      <c r="FS614" s="715">
        <f t="shared" si="2007"/>
        <v>1.0000000000000002</v>
      </c>
      <c r="FT614" s="715">
        <f t="shared" si="2007"/>
        <v>1</v>
      </c>
      <c r="FU614" s="715">
        <f t="shared" si="2007"/>
        <v>1</v>
      </c>
      <c r="FV614" s="715"/>
      <c r="FW614" s="715">
        <f t="shared" si="2007"/>
        <v>1</v>
      </c>
      <c r="FX614" s="715">
        <f t="shared" si="2007"/>
        <v>1</v>
      </c>
      <c r="FY614" s="715">
        <f t="shared" si="2007"/>
        <v>0.99999999999999989</v>
      </c>
      <c r="FZ614" s="715">
        <f t="shared" si="2007"/>
        <v>1</v>
      </c>
      <c r="GA614" s="715">
        <f t="shared" si="2007"/>
        <v>0.99999999999999989</v>
      </c>
      <c r="GB614" s="715">
        <f t="shared" si="2007"/>
        <v>1</v>
      </c>
      <c r="GC614" s="715">
        <f t="shared" si="2007"/>
        <v>1</v>
      </c>
      <c r="GD614" s="715">
        <f t="shared" si="2007"/>
        <v>1</v>
      </c>
      <c r="GE614" s="715">
        <f t="shared" si="2007"/>
        <v>1</v>
      </c>
      <c r="GF614" s="715">
        <f t="shared" si="2007"/>
        <v>1</v>
      </c>
      <c r="GG614" s="715">
        <f t="shared" si="2007"/>
        <v>1</v>
      </c>
      <c r="GH614" s="715">
        <f t="shared" si="2007"/>
        <v>1</v>
      </c>
      <c r="GI614" s="715">
        <f t="shared" si="2007"/>
        <v>1</v>
      </c>
      <c r="GJ614" s="715">
        <f t="shared" si="2007"/>
        <v>1</v>
      </c>
      <c r="GK614" s="715">
        <f t="shared" si="2007"/>
        <v>1</v>
      </c>
      <c r="GL614" s="715">
        <f t="shared" si="2007"/>
        <v>1</v>
      </c>
      <c r="GM614" s="371">
        <f t="shared" ref="GM614" si="2008">SUM(GM585:GM613)</f>
        <v>1</v>
      </c>
      <c r="GN614" s="895">
        <f t="shared" ref="GN614" si="2009">SUM(GN585:GN613)</f>
        <v>1.0000000000000002</v>
      </c>
      <c r="GO614" s="895">
        <f t="shared" ref="GO614" si="2010">SUM(GO585:GO613)</f>
        <v>1</v>
      </c>
      <c r="GP614" s="895">
        <f t="shared" ref="GP614" si="2011">SUM(GP585:GP613)</f>
        <v>0.99999999999999989</v>
      </c>
      <c r="GQ614" s="895">
        <f t="shared" ref="GQ614" si="2012">SUM(GQ585:GQ613)</f>
        <v>0.99999999999999989</v>
      </c>
      <c r="GR614" s="895">
        <f t="shared" ref="GR614" si="2013">SUM(GR585:GR613)</f>
        <v>1</v>
      </c>
      <c r="GS614" s="895">
        <f t="shared" ref="GS614" si="2014">SUM(GS585:GS613)</f>
        <v>1</v>
      </c>
      <c r="GT614" s="895">
        <f t="shared" ref="GT614" si="2015">SUM(GT585:GT613)</f>
        <v>1</v>
      </c>
      <c r="GU614" s="895">
        <f t="shared" ref="GU614" si="2016">SUM(GU585:GU613)</f>
        <v>1</v>
      </c>
      <c r="GV614" s="895">
        <f t="shared" ref="GV614" si="2017">SUM(GV585:GV613)</f>
        <v>1.0000000000000002</v>
      </c>
      <c r="GW614" s="895">
        <f t="shared" ref="GW614" si="2018">SUM(GW585:GW613)</f>
        <v>0.99999999999999978</v>
      </c>
      <c r="GX614" s="895">
        <f t="shared" ref="GX614" si="2019">SUM(GX585:GX613)</f>
        <v>1.0000000000000002</v>
      </c>
      <c r="GY614" s="895">
        <f t="shared" ref="GY614" si="2020">SUM(GY585:GY613)</f>
        <v>1.0000000000000002</v>
      </c>
      <c r="GZ614" s="895" t="e">
        <f t="shared" ref="GZ614" si="2021">SUM(GZ585:GZ613)</f>
        <v>#DIV/0!</v>
      </c>
      <c r="HA614" s="895">
        <f t="shared" ref="HA614" si="2022">SUM(HA585:HA613)</f>
        <v>0.99999999999999989</v>
      </c>
      <c r="HB614" s="895">
        <f t="shared" ref="HB614" si="2023">SUM(HB585:HB613)</f>
        <v>1</v>
      </c>
      <c r="HC614" s="895">
        <f t="shared" ref="HC614" si="2024">SUM(HC585:HC613)</f>
        <v>1</v>
      </c>
      <c r="HD614" s="895">
        <f t="shared" ref="HD614" si="2025">SUM(HD585:HD613)</f>
        <v>1</v>
      </c>
      <c r="HE614" s="895">
        <f t="shared" ref="HE614" si="2026">SUM(HE585:HE613)</f>
        <v>1</v>
      </c>
      <c r="HF614" s="895">
        <f t="shared" ref="HF614" si="2027">SUM(HF585:HF613)</f>
        <v>0.99999999999999989</v>
      </c>
      <c r="HG614" s="895" t="e">
        <f t="shared" ref="HG614" si="2028">SUM(HG585:HG613)</f>
        <v>#DIV/0!</v>
      </c>
      <c r="HH614" s="895" t="e">
        <f t="shared" ref="HH614" si="2029">SUM(HH585:HH613)</f>
        <v>#DIV/0!</v>
      </c>
      <c r="HI614" s="715">
        <f>SUM(HI585:HI613)</f>
        <v>1</v>
      </c>
    </row>
    <row r="615" spans="1:217" x14ac:dyDescent="0.25">
      <c r="C615" s="745"/>
      <c r="D615" s="715"/>
      <c r="E615" s="715"/>
      <c r="F615" s="715"/>
      <c r="G615" s="715"/>
      <c r="H615" s="715"/>
      <c r="I615" s="715"/>
      <c r="J615" s="715"/>
      <c r="K615" s="715"/>
      <c r="L615" s="715"/>
      <c r="M615" s="715"/>
      <c r="N615" s="715"/>
      <c r="O615" s="715"/>
      <c r="P615" s="715"/>
      <c r="Q615" s="715"/>
      <c r="R615" s="715"/>
      <c r="S615" s="715"/>
      <c r="T615" s="1075"/>
      <c r="U615" s="715"/>
      <c r="V615" s="715"/>
      <c r="W615" s="715"/>
      <c r="X615" s="715"/>
      <c r="Y615" s="715"/>
      <c r="AF615" s="715"/>
      <c r="AG615" s="715"/>
      <c r="AH615" s="715"/>
      <c r="AI615" s="745"/>
      <c r="AJ615" s="715"/>
      <c r="AK615" s="715"/>
      <c r="AL615" s="715"/>
      <c r="AM615" s="715"/>
      <c r="AN615" s="1075"/>
      <c r="AO615" s="830"/>
      <c r="AP615" s="830"/>
      <c r="AQ615" s="40"/>
      <c r="AR615" s="40"/>
      <c r="AS615" s="40"/>
      <c r="AT615" s="745"/>
      <c r="AU615" s="715"/>
      <c r="AV615" s="715"/>
      <c r="AW615" s="715"/>
      <c r="AX615" s="715"/>
      <c r="AY615" s="715"/>
      <c r="AZ615" s="715"/>
      <c r="BA615" s="715"/>
      <c r="BB615" s="1075"/>
      <c r="BC615" s="830"/>
      <c r="BD615" s="830"/>
      <c r="BE615" s="40"/>
      <c r="BF615" s="40"/>
      <c r="BG615" s="40"/>
      <c r="BH615" s="745"/>
      <c r="BI615" s="715"/>
      <c r="BJ615" s="715"/>
      <c r="BK615" s="715"/>
      <c r="BL615" s="715"/>
      <c r="BM615" s="715"/>
      <c r="BN615" s="1187"/>
      <c r="BO615" s="888"/>
      <c r="BP615" s="888"/>
      <c r="BQ615" s="888"/>
      <c r="BR615" s="888"/>
      <c r="BS615" s="1184"/>
      <c r="BT615" s="830"/>
      <c r="BU615" s="830"/>
      <c r="BV615" s="40"/>
      <c r="BW615" s="40"/>
      <c r="BX615" s="40"/>
      <c r="BY615" s="745"/>
      <c r="BZ615" s="715"/>
      <c r="CA615" s="715"/>
      <c r="CB615" s="715"/>
      <c r="CC615" s="1075"/>
      <c r="CD615" s="715"/>
      <c r="CE615" s="715"/>
      <c r="CF615" s="830"/>
      <c r="CG615" s="830"/>
      <c r="CH615" s="40"/>
      <c r="CI615" s="40"/>
      <c r="CJ615" s="40"/>
      <c r="CK615" s="745"/>
      <c r="CL615" s="715"/>
      <c r="CM615" s="715"/>
      <c r="CN615" s="715"/>
      <c r="CO615" s="1075"/>
      <c r="CP615" s="830"/>
      <c r="CQ615" s="830"/>
      <c r="CR615" s="40"/>
      <c r="CS615" s="40"/>
      <c r="CT615" s="40"/>
      <c r="CU615" s="745"/>
      <c r="CV615" s="715"/>
      <c r="CW615" s="715"/>
      <c r="CX615" s="1075"/>
      <c r="CY615" s="830"/>
      <c r="CZ615" s="40"/>
      <c r="DD615" s="989"/>
      <c r="DE615" s="888"/>
      <c r="DF615" s="888"/>
      <c r="DG615" s="888"/>
      <c r="DH615" s="888"/>
      <c r="DI615" s="888"/>
      <c r="DJ615" s="888"/>
      <c r="DK615" s="888"/>
      <c r="DL615" s="1082"/>
      <c r="DM615" s="830"/>
      <c r="DN615" s="830"/>
      <c r="DO615" s="40"/>
      <c r="DP615" s="40"/>
      <c r="DQ615" s="40"/>
      <c r="DR615" s="945"/>
      <c r="DS615" s="888"/>
      <c r="DT615" s="888"/>
      <c r="DU615" s="888"/>
      <c r="DV615" s="888"/>
      <c r="DW615" s="888"/>
      <c r="DX615" s="1082"/>
      <c r="DY615" s="830"/>
      <c r="DZ615" s="830"/>
      <c r="EA615" s="40"/>
      <c r="EB615" s="40"/>
      <c r="EC615" s="40"/>
      <c r="ED615" s="745"/>
      <c r="EE615" s="888"/>
      <c r="EF615" s="888"/>
      <c r="EG615" s="888"/>
      <c r="EH615" s="888"/>
      <c r="EI615" s="888"/>
      <c r="EJ615" s="888"/>
      <c r="EK615" s="888"/>
      <c r="EL615" s="1082"/>
      <c r="EM615" s="830"/>
      <c r="EN615" s="40"/>
      <c r="ES615" s="745"/>
      <c r="ET615" s="715"/>
      <c r="EU615" s="715"/>
      <c r="EV615" s="715"/>
      <c r="EX615" s="753"/>
      <c r="EY615" s="682"/>
      <c r="EZ615" s="682"/>
      <c r="FA615" s="682"/>
      <c r="FB615" s="682"/>
      <c r="FC615" s="682"/>
      <c r="FD615" s="682"/>
      <c r="FE615" s="682"/>
      <c r="FF615" s="682"/>
      <c r="FG615" s="682"/>
      <c r="FH615" s="682"/>
      <c r="FI615" s="682"/>
      <c r="FJ615" s="682"/>
      <c r="FK615" s="682"/>
      <c r="FL615" s="682"/>
      <c r="FM615" s="682"/>
      <c r="FN615" s="682"/>
      <c r="FO615" s="715"/>
      <c r="FP615" s="715"/>
      <c r="FQ615" s="1393"/>
      <c r="FR615" s="715"/>
      <c r="FS615" s="715"/>
      <c r="FT615" s="715"/>
      <c r="FU615" s="715"/>
      <c r="FV615" s="715"/>
      <c r="FW615" s="715"/>
      <c r="FX615" s="715"/>
      <c r="FY615" s="715"/>
      <c r="FZ615" s="715"/>
      <c r="GA615" s="715"/>
      <c r="GB615" s="715"/>
      <c r="GC615" s="715"/>
      <c r="GD615" s="715"/>
      <c r="GE615" s="715"/>
      <c r="GF615" s="715"/>
      <c r="GG615" s="715"/>
      <c r="GH615" s="715"/>
      <c r="GI615" s="715"/>
      <c r="GJ615" s="715"/>
      <c r="GK615" s="715"/>
      <c r="GL615" s="715"/>
      <c r="GM615" s="745"/>
      <c r="GN615" s="682"/>
      <c r="GO615" s="682"/>
      <c r="GP615" s="682"/>
      <c r="GQ615" s="682"/>
      <c r="GR615" s="682"/>
      <c r="GS615" s="682"/>
      <c r="GT615" s="682"/>
      <c r="GU615" s="682"/>
      <c r="GV615" s="682"/>
      <c r="GW615" s="682"/>
      <c r="GX615" s="682"/>
      <c r="GY615" s="682"/>
      <c r="GZ615" s="682"/>
      <c r="HA615" s="682"/>
      <c r="HB615" s="682"/>
      <c r="HC615" s="682"/>
      <c r="HD615" s="682"/>
      <c r="HE615" s="682"/>
      <c r="HF615" s="682"/>
      <c r="HG615" s="682"/>
      <c r="HH615" s="682"/>
      <c r="HI615" s="715"/>
    </row>
    <row r="616" spans="1:217" s="753" customFormat="1" x14ac:dyDescent="0.25">
      <c r="A616" s="648" t="s">
        <v>829</v>
      </c>
      <c r="C616" s="745"/>
      <c r="D616" s="715"/>
      <c r="E616" s="715"/>
      <c r="F616" s="715"/>
      <c r="G616" s="715"/>
      <c r="H616" s="715"/>
      <c r="I616" s="715"/>
      <c r="J616" s="715"/>
      <c r="K616" s="715"/>
      <c r="L616" s="715"/>
      <c r="M616" s="715"/>
      <c r="N616" s="715"/>
      <c r="O616" s="715"/>
      <c r="P616" s="715"/>
      <c r="Q616" s="715"/>
      <c r="R616" s="715"/>
      <c r="S616" s="715"/>
      <c r="T616" s="1075"/>
      <c r="U616" s="715"/>
      <c r="V616" s="715"/>
      <c r="W616" s="715"/>
      <c r="X616" s="715"/>
      <c r="Y616" s="715"/>
      <c r="Z616" s="754"/>
      <c r="AA616" s="754"/>
      <c r="AB616" s="754"/>
      <c r="AC616" s="754"/>
      <c r="AD616" s="754"/>
      <c r="AE616" s="754"/>
      <c r="AF616" s="715"/>
      <c r="AG616" s="715"/>
      <c r="AH616" s="715"/>
      <c r="AI616" s="745"/>
      <c r="AJ616" s="715"/>
      <c r="AK616" s="715"/>
      <c r="AL616" s="715"/>
      <c r="AM616" s="715"/>
      <c r="AN616" s="1075"/>
      <c r="AO616" s="830"/>
      <c r="AP616" s="830"/>
      <c r="AQ616" s="40"/>
      <c r="AR616" s="40"/>
      <c r="AS616" s="40"/>
      <c r="AT616" s="745"/>
      <c r="AU616" s="715"/>
      <c r="AV616" s="715"/>
      <c r="AW616" s="715"/>
      <c r="AX616" s="715"/>
      <c r="AY616" s="715"/>
      <c r="AZ616" s="715"/>
      <c r="BA616" s="715"/>
      <c r="BB616" s="1075"/>
      <c r="BC616" s="830"/>
      <c r="BD616" s="830"/>
      <c r="BE616" s="40"/>
      <c r="BF616" s="40"/>
      <c r="BG616" s="40"/>
      <c r="BH616" s="745"/>
      <c r="BI616" s="715"/>
      <c r="BJ616" s="715"/>
      <c r="BK616" s="715"/>
      <c r="BL616" s="715"/>
      <c r="BM616" s="715"/>
      <c r="BN616" s="1187"/>
      <c r="BO616" s="888"/>
      <c r="BP616" s="888"/>
      <c r="BQ616" s="888"/>
      <c r="BR616" s="888"/>
      <c r="BS616" s="1184"/>
      <c r="BT616" s="830"/>
      <c r="BU616" s="830"/>
      <c r="BV616" s="40"/>
      <c r="BW616" s="40"/>
      <c r="BX616" s="40"/>
      <c r="BY616" s="745"/>
      <c r="BZ616" s="715"/>
      <c r="CA616" s="715"/>
      <c r="CB616" s="715"/>
      <c r="CC616" s="1075"/>
      <c r="CD616" s="715"/>
      <c r="CE616" s="715"/>
      <c r="CF616" s="830"/>
      <c r="CG616" s="830"/>
      <c r="CH616" s="40"/>
      <c r="CI616" s="40"/>
      <c r="CJ616" s="40"/>
      <c r="CK616" s="745"/>
      <c r="CL616" s="715"/>
      <c r="CM616" s="715"/>
      <c r="CN616" s="715"/>
      <c r="CO616" s="1075"/>
      <c r="CP616" s="830"/>
      <c r="CQ616" s="830"/>
      <c r="CR616" s="40"/>
      <c r="CS616" s="40"/>
      <c r="CT616" s="40"/>
      <c r="CU616" s="745"/>
      <c r="CV616" s="715"/>
      <c r="CW616" s="715"/>
      <c r="CX616" s="1075"/>
      <c r="CY616" s="830" t="e">
        <f t="shared" si="1731"/>
        <v>#DIV/0!</v>
      </c>
      <c r="CZ616" s="40" t="e">
        <f t="shared" si="1732"/>
        <v>#DIV/0!</v>
      </c>
      <c r="DD616" s="989"/>
      <c r="DE616" s="888"/>
      <c r="DF616" s="888"/>
      <c r="DG616" s="888"/>
      <c r="DH616" s="888"/>
      <c r="DI616" s="888"/>
      <c r="DJ616" s="888"/>
      <c r="DK616" s="888"/>
      <c r="DL616" s="1082"/>
      <c r="DM616" s="830"/>
      <c r="DN616" s="830"/>
      <c r="DO616" s="40"/>
      <c r="DP616" s="40"/>
      <c r="DQ616" s="40"/>
      <c r="DR616" s="945"/>
      <c r="DS616" s="888"/>
      <c r="DT616" s="888"/>
      <c r="DU616" s="888"/>
      <c r="DV616" s="888"/>
      <c r="DW616" s="888"/>
      <c r="DX616" s="1082"/>
      <c r="DY616" s="830"/>
      <c r="DZ616" s="830"/>
      <c r="EA616" s="40"/>
      <c r="EB616" s="40"/>
      <c r="EC616" s="40"/>
      <c r="ED616" s="745"/>
      <c r="EE616" s="888"/>
      <c r="EF616" s="888"/>
      <c r="EG616" s="888"/>
      <c r="EH616" s="888"/>
      <c r="EI616" s="888"/>
      <c r="EJ616" s="888"/>
      <c r="EK616" s="888"/>
      <c r="EL616" s="1082"/>
      <c r="EM616" s="830"/>
      <c r="EN616" s="40"/>
      <c r="ER616" s="1251"/>
      <c r="ES616" s="745"/>
      <c r="ET616" s="715"/>
      <c r="EU616" s="715"/>
      <c r="EV616" s="715"/>
      <c r="EW616" s="1131"/>
      <c r="EX616" s="648" t="s">
        <v>829</v>
      </c>
      <c r="EY616" s="682" t="str">
        <f t="shared" ref="EY616:HH616" si="2030">IF(EY545="","",EY545/EY$561)</f>
        <v/>
      </c>
      <c r="EZ616" s="682" t="str">
        <f t="shared" si="2030"/>
        <v/>
      </c>
      <c r="FA616" s="682" t="str">
        <f t="shared" si="2030"/>
        <v/>
      </c>
      <c r="FB616" s="682" t="str">
        <f t="shared" si="2030"/>
        <v/>
      </c>
      <c r="FC616" s="682" t="str">
        <f t="shared" si="2030"/>
        <v/>
      </c>
      <c r="FD616" s="682" t="str">
        <f t="shared" si="2030"/>
        <v/>
      </c>
      <c r="FE616" s="682" t="str">
        <f t="shared" si="2030"/>
        <v/>
      </c>
      <c r="FF616" s="682" t="str">
        <f t="shared" si="2030"/>
        <v/>
      </c>
      <c r="FG616" s="682" t="str">
        <f t="shared" si="2030"/>
        <v/>
      </c>
      <c r="FH616" s="682" t="str">
        <f t="shared" si="2030"/>
        <v/>
      </c>
      <c r="FI616" s="682" t="str">
        <f t="shared" si="2030"/>
        <v/>
      </c>
      <c r="FJ616" s="682" t="str">
        <f t="shared" si="2030"/>
        <v/>
      </c>
      <c r="FK616" s="682" t="str">
        <f t="shared" si="2030"/>
        <v/>
      </c>
      <c r="FL616" s="682" t="str">
        <f t="shared" si="2030"/>
        <v/>
      </c>
      <c r="FM616" s="682" t="str">
        <f t="shared" si="2030"/>
        <v/>
      </c>
      <c r="FN616" s="682" t="str">
        <f t="shared" si="2030"/>
        <v/>
      </c>
      <c r="FO616" s="715" t="str">
        <f t="shared" si="2030"/>
        <v/>
      </c>
      <c r="FP616" s="715" t="str">
        <f t="shared" ref="FP616:GL616" si="2031">IF(FP545="","",FP545/FP$561)</f>
        <v/>
      </c>
      <c r="FQ616" s="1393" t="str">
        <f t="shared" si="2031"/>
        <v/>
      </c>
      <c r="FR616" s="369" t="str">
        <f t="shared" si="2031"/>
        <v/>
      </c>
      <c r="FS616" s="369" t="str">
        <f t="shared" si="2031"/>
        <v/>
      </c>
      <c r="FT616" s="369" t="str">
        <f t="shared" si="2031"/>
        <v/>
      </c>
      <c r="FU616" s="369" t="str">
        <f t="shared" si="2031"/>
        <v/>
      </c>
      <c r="FV616" s="369"/>
      <c r="FW616" s="369" t="str">
        <f t="shared" si="2031"/>
        <v/>
      </c>
      <c r="FX616" s="369" t="str">
        <f t="shared" si="2031"/>
        <v/>
      </c>
      <c r="FY616" s="369" t="str">
        <f t="shared" si="2031"/>
        <v/>
      </c>
      <c r="FZ616" s="369" t="str">
        <f t="shared" si="2031"/>
        <v/>
      </c>
      <c r="GA616" s="369" t="str">
        <f t="shared" si="2031"/>
        <v/>
      </c>
      <c r="GB616" s="369" t="str">
        <f t="shared" si="2031"/>
        <v/>
      </c>
      <c r="GC616" s="369" t="str">
        <f t="shared" si="2031"/>
        <v/>
      </c>
      <c r="GD616" s="369" t="str">
        <f t="shared" si="2031"/>
        <v/>
      </c>
      <c r="GE616" s="369" t="str">
        <f t="shared" si="2031"/>
        <v/>
      </c>
      <c r="GF616" s="369" t="str">
        <f t="shared" si="2031"/>
        <v/>
      </c>
      <c r="GG616" s="369" t="str">
        <f t="shared" si="2031"/>
        <v/>
      </c>
      <c r="GH616" s="369" t="str">
        <f t="shared" si="2031"/>
        <v/>
      </c>
      <c r="GI616" s="369" t="str">
        <f t="shared" si="2031"/>
        <v/>
      </c>
      <c r="GJ616" s="369" t="str">
        <f t="shared" si="2031"/>
        <v/>
      </c>
      <c r="GK616" s="369" t="str">
        <f t="shared" si="2031"/>
        <v/>
      </c>
      <c r="GL616" s="369" t="str">
        <f t="shared" si="2031"/>
        <v/>
      </c>
      <c r="GM616" s="745" t="str">
        <f t="shared" si="2030"/>
        <v/>
      </c>
      <c r="GN616" s="682" t="str">
        <f t="shared" si="2030"/>
        <v/>
      </c>
      <c r="GO616" s="682" t="str">
        <f t="shared" si="2030"/>
        <v/>
      </c>
      <c r="GP616" s="682" t="str">
        <f t="shared" si="2030"/>
        <v/>
      </c>
      <c r="GQ616" s="682" t="str">
        <f t="shared" si="2030"/>
        <v/>
      </c>
      <c r="GR616" s="682" t="str">
        <f t="shared" si="2030"/>
        <v/>
      </c>
      <c r="GS616" s="682" t="str">
        <f t="shared" si="2030"/>
        <v/>
      </c>
      <c r="GT616" s="682" t="str">
        <f t="shared" si="2030"/>
        <v/>
      </c>
      <c r="GU616" s="682" t="str">
        <f t="shared" si="2030"/>
        <v/>
      </c>
      <c r="GV616" s="682" t="str">
        <f t="shared" si="2030"/>
        <v/>
      </c>
      <c r="GW616" s="682" t="str">
        <f t="shared" si="2030"/>
        <v/>
      </c>
      <c r="GX616" s="682" t="str">
        <f t="shared" si="2030"/>
        <v/>
      </c>
      <c r="GY616" s="682" t="str">
        <f t="shared" si="2030"/>
        <v/>
      </c>
      <c r="GZ616" s="682" t="str">
        <f t="shared" si="2030"/>
        <v/>
      </c>
      <c r="HA616" s="682" t="str">
        <f t="shared" si="2030"/>
        <v/>
      </c>
      <c r="HB616" s="682" t="str">
        <f t="shared" si="2030"/>
        <v/>
      </c>
      <c r="HC616" s="682" t="str">
        <f t="shared" si="2030"/>
        <v/>
      </c>
      <c r="HD616" s="682" t="str">
        <f t="shared" si="2030"/>
        <v/>
      </c>
      <c r="HE616" s="682" t="str">
        <f t="shared" si="2030"/>
        <v/>
      </c>
      <c r="HF616" s="682" t="str">
        <f t="shared" si="2030"/>
        <v/>
      </c>
      <c r="HG616" s="682" t="str">
        <f t="shared" si="2030"/>
        <v/>
      </c>
      <c r="HH616" s="682" t="str">
        <f t="shared" si="2030"/>
        <v/>
      </c>
      <c r="HI616" s="369" t="str">
        <f>IF(HI545="","",HI545/HI$561)</f>
        <v/>
      </c>
    </row>
    <row r="617" spans="1:217" s="382" customFormat="1" x14ac:dyDescent="0.25">
      <c r="A617" s="1246"/>
      <c r="C617" s="371" t="s">
        <v>5</v>
      </c>
      <c r="D617" s="369" t="s">
        <v>6</v>
      </c>
      <c r="E617" s="369" t="s">
        <v>250</v>
      </c>
      <c r="F617" s="369" t="s">
        <v>252</v>
      </c>
      <c r="G617" s="369" t="s">
        <v>253</v>
      </c>
      <c r="H617" s="369" t="s">
        <v>261</v>
      </c>
      <c r="I617" s="369" t="s">
        <v>262</v>
      </c>
      <c r="J617" s="369" t="s">
        <v>263</v>
      </c>
      <c r="K617" s="369" t="s">
        <v>264</v>
      </c>
      <c r="L617" s="369" t="s">
        <v>265</v>
      </c>
      <c r="M617" s="369" t="s">
        <v>251</v>
      </c>
      <c r="N617" s="369" t="s">
        <v>254</v>
      </c>
      <c r="O617" s="369" t="s">
        <v>255</v>
      </c>
      <c r="P617" s="369" t="s">
        <v>256</v>
      </c>
      <c r="Q617" s="369" t="s">
        <v>257</v>
      </c>
      <c r="R617" s="369" t="s">
        <v>258</v>
      </c>
      <c r="S617" s="369" t="s">
        <v>259</v>
      </c>
      <c r="T617" s="1243" t="s">
        <v>260</v>
      </c>
      <c r="U617" s="369" t="s">
        <v>260</v>
      </c>
      <c r="V617" s="369" t="s">
        <v>260</v>
      </c>
      <c r="W617" s="369" t="s">
        <v>260</v>
      </c>
      <c r="X617" s="369" t="s">
        <v>260</v>
      </c>
      <c r="Y617" s="369" t="s">
        <v>260</v>
      </c>
      <c r="Z617" s="32" t="s">
        <v>861</v>
      </c>
      <c r="AA617" s="32" t="s">
        <v>862</v>
      </c>
      <c r="AB617" s="32" t="s">
        <v>863</v>
      </c>
      <c r="AC617" s="32"/>
      <c r="AD617" s="32"/>
      <c r="AE617" s="32"/>
      <c r="AF617" s="369"/>
      <c r="AG617" s="369"/>
      <c r="AH617" s="369"/>
      <c r="AI617" s="371" t="s">
        <v>284</v>
      </c>
      <c r="AJ617" s="369" t="s">
        <v>285</v>
      </c>
      <c r="AK617" s="369" t="s">
        <v>286</v>
      </c>
      <c r="AL617" s="369" t="s">
        <v>287</v>
      </c>
      <c r="AM617" s="369" t="s">
        <v>288</v>
      </c>
      <c r="AN617" s="1243" t="s">
        <v>289</v>
      </c>
      <c r="AO617" s="1247"/>
      <c r="AP617" s="1247"/>
      <c r="AQ617" s="384"/>
      <c r="AR617" s="384"/>
      <c r="AS617" s="384"/>
      <c r="AT617" s="371" t="s">
        <v>316</v>
      </c>
      <c r="AU617" s="369" t="s">
        <v>323</v>
      </c>
      <c r="AV617" s="369" t="s">
        <v>270</v>
      </c>
      <c r="AW617" s="369" t="s">
        <v>271</v>
      </c>
      <c r="AX617" s="369" t="s">
        <v>272</v>
      </c>
      <c r="AY617" s="369" t="s">
        <v>273</v>
      </c>
      <c r="AZ617" s="369" t="s">
        <v>274</v>
      </c>
      <c r="BA617" s="369" t="s">
        <v>275</v>
      </c>
      <c r="BB617" s="1243" t="s">
        <v>276</v>
      </c>
      <c r="BC617" s="1247"/>
      <c r="BD617" s="1247"/>
      <c r="BE617" s="384"/>
      <c r="BF617" s="384"/>
      <c r="BG617" s="384"/>
      <c r="BH617" s="371" t="s">
        <v>277</v>
      </c>
      <c r="BI617" s="369" t="s">
        <v>279</v>
      </c>
      <c r="BJ617" s="369" t="s">
        <v>281</v>
      </c>
      <c r="BK617" s="369" t="s">
        <v>282</v>
      </c>
      <c r="BL617" s="369" t="s">
        <v>283</v>
      </c>
      <c r="BM617" s="369" t="s">
        <v>278</v>
      </c>
      <c r="BN617" s="1244" t="s">
        <v>280</v>
      </c>
      <c r="BO617" s="898" t="s">
        <v>854</v>
      </c>
      <c r="BP617" s="898" t="s">
        <v>855</v>
      </c>
      <c r="BQ617" s="898" t="s">
        <v>856</v>
      </c>
      <c r="BR617" s="898" t="s">
        <v>857</v>
      </c>
      <c r="BS617" s="1186" t="s">
        <v>858</v>
      </c>
      <c r="BT617" s="1247"/>
      <c r="BU617" s="1247"/>
      <c r="BV617" s="384"/>
      <c r="BW617" s="384"/>
      <c r="BX617" s="384"/>
      <c r="BY617" s="371" t="s">
        <v>312</v>
      </c>
      <c r="BZ617" s="369" t="s">
        <v>313</v>
      </c>
      <c r="CA617" s="369" t="s">
        <v>7</v>
      </c>
      <c r="CB617" s="369" t="s">
        <v>314</v>
      </c>
      <c r="CC617" s="1243" t="s">
        <v>315</v>
      </c>
      <c r="CD617" s="369"/>
      <c r="CE617" s="369"/>
      <c r="CF617" s="1247"/>
      <c r="CG617" s="1247"/>
      <c r="CH617" s="384"/>
      <c r="CI617" s="384"/>
      <c r="CJ617" s="384"/>
      <c r="CK617" s="371" t="s">
        <v>318</v>
      </c>
      <c r="CL617" s="369" t="s">
        <v>328</v>
      </c>
      <c r="CM617" s="369" t="s">
        <v>324</v>
      </c>
      <c r="CN617" s="369" t="s">
        <v>329</v>
      </c>
      <c r="CO617" s="1243" t="s">
        <v>330</v>
      </c>
      <c r="CP617" s="1247"/>
      <c r="CQ617" s="1247"/>
      <c r="CR617" s="384"/>
      <c r="CS617" s="384"/>
      <c r="CT617" s="384"/>
      <c r="CU617" s="371" t="s">
        <v>317</v>
      </c>
      <c r="CV617" s="369" t="s">
        <v>319</v>
      </c>
      <c r="CW617" s="369" t="s">
        <v>326</v>
      </c>
      <c r="CX617" s="1243" t="s">
        <v>327</v>
      </c>
      <c r="CY617" s="1247"/>
      <c r="CZ617" s="384"/>
      <c r="DD617" s="373"/>
      <c r="DE617" s="898" t="s">
        <v>831</v>
      </c>
      <c r="DF617" s="898" t="s">
        <v>832</v>
      </c>
      <c r="DG617" s="898" t="s">
        <v>833</v>
      </c>
      <c r="DH617" s="898" t="s">
        <v>834</v>
      </c>
      <c r="DI617" s="898" t="s">
        <v>835</v>
      </c>
      <c r="DJ617" s="898" t="s">
        <v>836</v>
      </c>
      <c r="DK617" s="898" t="s">
        <v>837</v>
      </c>
      <c r="DL617" s="1130" t="s">
        <v>838</v>
      </c>
      <c r="DM617" s="1247"/>
      <c r="DN617" s="1247"/>
      <c r="DO617" s="384"/>
      <c r="DP617" s="384"/>
      <c r="DQ617" s="384"/>
      <c r="DR617" s="990" t="s">
        <v>839</v>
      </c>
      <c r="DS617" s="898" t="s">
        <v>840</v>
      </c>
      <c r="DT617" s="898" t="s">
        <v>841</v>
      </c>
      <c r="DU617" s="898" t="s">
        <v>842</v>
      </c>
      <c r="DV617" s="898" t="s">
        <v>843</v>
      </c>
      <c r="DW617" s="898" t="s">
        <v>844</v>
      </c>
      <c r="DX617" s="1130" t="s">
        <v>845</v>
      </c>
      <c r="DY617" s="1247"/>
      <c r="DZ617" s="1247"/>
      <c r="EA617" s="384"/>
      <c r="EB617" s="384"/>
      <c r="EC617" s="384"/>
      <c r="ED617" s="371" t="s">
        <v>325</v>
      </c>
      <c r="EE617" s="898" t="s">
        <v>846</v>
      </c>
      <c r="EF617" s="898" t="s">
        <v>847</v>
      </c>
      <c r="EG617" s="898" t="s">
        <v>848</v>
      </c>
      <c r="EH617" s="898" t="s">
        <v>849</v>
      </c>
      <c r="EI617" s="898" t="s">
        <v>850</v>
      </c>
      <c r="EJ617" s="898" t="s">
        <v>851</v>
      </c>
      <c r="EK617" s="898" t="s">
        <v>852</v>
      </c>
      <c r="EL617" s="1130" t="s">
        <v>853</v>
      </c>
      <c r="EM617" s="898" t="s">
        <v>866</v>
      </c>
      <c r="EN617" s="384"/>
      <c r="ER617" s="1266"/>
      <c r="ES617" s="371" t="s">
        <v>320</v>
      </c>
      <c r="ET617" s="369" t="s">
        <v>321</v>
      </c>
      <c r="EU617" s="369" t="s">
        <v>322</v>
      </c>
      <c r="EV617" s="369"/>
      <c r="EW617" s="1152"/>
      <c r="EX617" s="1246"/>
      <c r="EY617" s="895"/>
      <c r="EZ617" s="895"/>
      <c r="FA617" s="895"/>
      <c r="FB617" s="895"/>
      <c r="FC617" s="895"/>
      <c r="FD617" s="895"/>
      <c r="FE617" s="895"/>
      <c r="FF617" s="895"/>
      <c r="FG617" s="895"/>
      <c r="FH617" s="895"/>
      <c r="FI617" s="895"/>
      <c r="FJ617" s="895"/>
      <c r="FK617" s="895"/>
      <c r="FL617" s="895"/>
      <c r="FM617" s="895"/>
      <c r="FN617" s="895"/>
      <c r="FO617" s="369"/>
      <c r="FP617" s="369"/>
      <c r="FQ617" s="1398"/>
      <c r="FR617" s="715"/>
      <c r="FS617" s="715"/>
      <c r="FT617" s="715"/>
      <c r="FU617" s="715"/>
      <c r="FV617" s="715"/>
      <c r="FW617" s="715"/>
      <c r="FX617" s="715"/>
      <c r="FY617" s="715"/>
      <c r="FZ617" s="715"/>
      <c r="GA617" s="715"/>
      <c r="GB617" s="715"/>
      <c r="GC617" s="715"/>
      <c r="GD617" s="715"/>
      <c r="GE617" s="715"/>
      <c r="GF617" s="715"/>
      <c r="GG617" s="715"/>
      <c r="GH617" s="715"/>
      <c r="GI617" s="715"/>
      <c r="GJ617" s="715"/>
      <c r="GK617" s="715"/>
      <c r="GL617" s="715"/>
      <c r="GM617" s="371"/>
      <c r="GN617" s="895"/>
      <c r="GO617" s="895"/>
      <c r="GP617" s="895"/>
      <c r="GQ617" s="895"/>
      <c r="GR617" s="895"/>
      <c r="GS617" s="895"/>
      <c r="GT617" s="895"/>
      <c r="GU617" s="895"/>
      <c r="GV617" s="895"/>
      <c r="GW617" s="895"/>
      <c r="GX617" s="895"/>
      <c r="GY617" s="895"/>
      <c r="GZ617" s="895"/>
      <c r="HA617" s="895"/>
      <c r="HB617" s="895"/>
      <c r="HC617" s="895"/>
      <c r="HD617" s="895"/>
      <c r="HE617" s="895"/>
      <c r="HF617" s="895"/>
      <c r="HG617" s="895"/>
      <c r="HH617" s="895"/>
      <c r="HI617" s="715"/>
    </row>
    <row r="618" spans="1:217" s="753" customFormat="1" x14ac:dyDescent="0.25">
      <c r="A618" s="66" t="s">
        <v>706</v>
      </c>
      <c r="C618" s="745">
        <f t="shared" ref="C618:C625" si="2032">IF(C546="","",C546/C$561)</f>
        <v>8.3797512560279216E-2</v>
      </c>
      <c r="D618" s="715">
        <f t="shared" ref="D618:CV618" si="2033">IF(D546="","",D546/D$561)</f>
        <v>0.14245775802255484</v>
      </c>
      <c r="E618" s="715">
        <f t="shared" si="2033"/>
        <v>0.18757935874476586</v>
      </c>
      <c r="F618" s="715">
        <f t="shared" ref="F618:M625" si="2034">IF(F546="","",F546/F$561)</f>
        <v>9.7644187809854066E-2</v>
      </c>
      <c r="G618" s="715">
        <f t="shared" si="2034"/>
        <v>9.6766625376051199E-2</v>
      </c>
      <c r="H618" s="715">
        <f t="shared" si="2034"/>
        <v>9.5760503614791354E-2</v>
      </c>
      <c r="I618" s="715">
        <f t="shared" si="2034"/>
        <v>7.3063144836981758E-2</v>
      </c>
      <c r="J618" s="715">
        <f t="shared" si="2034"/>
        <v>8.9037194076480503E-2</v>
      </c>
      <c r="K618" s="715">
        <f t="shared" si="2034"/>
        <v>4.2642979027244267E-2</v>
      </c>
      <c r="L618" s="715">
        <f t="shared" si="2034"/>
        <v>7.9326037351272527E-2</v>
      </c>
      <c r="M618" s="715">
        <f t="shared" si="2034"/>
        <v>9.2006478622144713E-2</v>
      </c>
      <c r="N618" s="715">
        <f t="shared" si="2033"/>
        <v>0.10167559100484956</v>
      </c>
      <c r="O618" s="715">
        <f t="shared" si="2033"/>
        <v>0.11607052911153934</v>
      </c>
      <c r="P618" s="715">
        <f t="shared" si="2033"/>
        <v>6.3312268018532097E-2</v>
      </c>
      <c r="Q618" s="715">
        <f t="shared" si="2033"/>
        <v>0.13187509118017068</v>
      </c>
      <c r="R618" s="715">
        <f t="shared" si="2033"/>
        <v>3.7907414413741132E-2</v>
      </c>
      <c r="S618" s="715">
        <f t="shared" si="2033"/>
        <v>9.4203721674735438E-2</v>
      </c>
      <c r="T618" s="1075">
        <f t="shared" si="2033"/>
        <v>6.8072818654238587E-2</v>
      </c>
      <c r="U618" s="715">
        <f t="shared" ref="U618:W618" si="2035">IF(U546="","",U546/U$561)</f>
        <v>0.11416101763340983</v>
      </c>
      <c r="V618" s="715">
        <f t="shared" si="2035"/>
        <v>0.10766791520349063</v>
      </c>
      <c r="W618" s="715">
        <f t="shared" si="2035"/>
        <v>0.11413526679946016</v>
      </c>
      <c r="X618" s="715" t="str">
        <f t="shared" ref="X618:Y618" si="2036">IF(X546="","",X546/X$561)</f>
        <v/>
      </c>
      <c r="Y618" s="715" t="str">
        <f t="shared" si="2036"/>
        <v/>
      </c>
      <c r="Z618" s="830">
        <f t="shared" ref="Z618" si="2037">AVERAGE(C618:T618)</f>
        <v>9.4066623005568173E-2</v>
      </c>
      <c r="AA618" s="830">
        <f t="shared" ref="AA618" si="2038">AVERAGE(F618:L618)</f>
        <v>8.2034381727525085E-2</v>
      </c>
      <c r="AB618" s="830">
        <f t="shared" ref="AB618" si="2039">AVERAGE(M618:T618)</f>
        <v>8.8140489084993945E-2</v>
      </c>
      <c r="AC618" s="40">
        <f t="shared" ref="AC618" si="2040">STDEVA(C618:T618)</f>
        <v>3.5391956773831543E-2</v>
      </c>
      <c r="AD618" s="40"/>
      <c r="AE618" s="40">
        <f t="shared" ref="AE618" si="2041">STDEVA(H618:L618)</f>
        <v>2.0571938616639619E-2</v>
      </c>
      <c r="AF618" s="40">
        <f t="shared" ref="AF618" si="2042">STDEVA(M618:T618)</f>
        <v>3.0402593765282513E-2</v>
      </c>
      <c r="AG618" s="40"/>
      <c r="AH618" s="40"/>
      <c r="AI618" s="745">
        <f t="shared" si="2033"/>
        <v>3.7620522961610642E-2</v>
      </c>
      <c r="AJ618" s="715">
        <f t="shared" si="2033"/>
        <v>4.041125428640345E-2</v>
      </c>
      <c r="AK618" s="715">
        <f t="shared" si="2033"/>
        <v>3.8502702183165545E-2</v>
      </c>
      <c r="AL618" s="715">
        <f t="shared" si="2033"/>
        <v>3.9115174478005492E-2</v>
      </c>
      <c r="AM618" s="715">
        <f t="shared" si="2033"/>
        <v>4.2581069669219616E-2</v>
      </c>
      <c r="AN618" s="1075">
        <f t="shared" si="2033"/>
        <v>3.6569638679628293E-2</v>
      </c>
      <c r="AO618" s="830">
        <f t="shared" si="1802"/>
        <v>3.9133393709672178E-2</v>
      </c>
      <c r="AP618" s="830"/>
      <c r="AQ618" s="40">
        <f t="shared" ref="AQ618:AQ625" si="2043">STDEVA(AI618:AN618)</f>
        <v>2.1344375686363241E-3</v>
      </c>
      <c r="AR618" s="40"/>
      <c r="AS618" s="40"/>
      <c r="AT618" s="745">
        <f t="shared" si="2033"/>
        <v>0.19612013947743143</v>
      </c>
      <c r="AU618" s="715">
        <f t="shared" si="2033"/>
        <v>0.32606649873048732</v>
      </c>
      <c r="AV618" s="715">
        <f t="shared" si="2033"/>
        <v>0.14420365085673276</v>
      </c>
      <c r="AW618" s="715">
        <f t="shared" si="2033"/>
        <v>0.20701757390306083</v>
      </c>
      <c r="AX618" s="715">
        <f t="shared" si="2033"/>
        <v>0.13908443418672908</v>
      </c>
      <c r="AY618" s="715">
        <f t="shared" si="2033"/>
        <v>0.14250480294089199</v>
      </c>
      <c r="AZ618" s="715">
        <f t="shared" si="2033"/>
        <v>0.14797753910394815</v>
      </c>
      <c r="BA618" s="715">
        <f t="shared" si="2033"/>
        <v>0.14422331064254923</v>
      </c>
      <c r="BB618" s="1075">
        <f t="shared" si="2033"/>
        <v>0.23149888313718955</v>
      </c>
      <c r="BC618" s="830">
        <f t="shared" si="1901"/>
        <v>0.18652187033100226</v>
      </c>
      <c r="BD618" s="830"/>
      <c r="BE618" s="40">
        <f t="shared" si="1902"/>
        <v>6.2511312498356786E-2</v>
      </c>
      <c r="BF618" s="40"/>
      <c r="BG618" s="40"/>
      <c r="BH618" s="745">
        <f t="shared" si="2033"/>
        <v>0.20724320826552531</v>
      </c>
      <c r="BI618" s="715">
        <f t="shared" si="2033"/>
        <v>0.22760897435779823</v>
      </c>
      <c r="BJ618" s="715">
        <f t="shared" si="2033"/>
        <v>0.14538556607720124</v>
      </c>
      <c r="BK618" s="715">
        <f t="shared" si="2033"/>
        <v>0.14871926104989394</v>
      </c>
      <c r="BL618" s="715">
        <f t="shared" si="2033"/>
        <v>0.14382031057227992</v>
      </c>
      <c r="BM618" s="715">
        <f t="shared" ref="BM618:BS619" si="2044">IF(BM546="","",BM546/BM$561)</f>
        <v>0.1407116235878752</v>
      </c>
      <c r="BN618" s="1187">
        <f t="shared" si="2044"/>
        <v>0.15492838698450451</v>
      </c>
      <c r="BO618" s="888">
        <f t="shared" si="2044"/>
        <v>0.23023811481923961</v>
      </c>
      <c r="BP618" s="888">
        <f t="shared" si="2044"/>
        <v>0.20526921143175761</v>
      </c>
      <c r="BQ618" s="888">
        <f t="shared" si="2044"/>
        <v>8.3217319445554577E-2</v>
      </c>
      <c r="BR618" s="888">
        <f t="shared" si="2044"/>
        <v>0.12204743251758726</v>
      </c>
      <c r="BS618" s="1184">
        <f t="shared" si="2044"/>
        <v>0.11265772465515179</v>
      </c>
      <c r="BT618" s="830">
        <f t="shared" si="1727"/>
        <v>0.1490677094515383</v>
      </c>
      <c r="BU618" s="830"/>
      <c r="BV618" s="40">
        <f t="shared" si="1728"/>
        <v>4.5098680798587525E-2</v>
      </c>
      <c r="BW618" s="40"/>
      <c r="BX618" s="40"/>
      <c r="BY618" s="745">
        <f t="shared" si="2033"/>
        <v>5.0987173424004252E-2</v>
      </c>
      <c r="BZ618" s="715">
        <f t="shared" si="2033"/>
        <v>5.2127832034932001E-2</v>
      </c>
      <c r="CA618" s="715">
        <f t="shared" si="2033"/>
        <v>8.9000893738273398E-2</v>
      </c>
      <c r="CB618" s="715">
        <f t="shared" si="2033"/>
        <v>6.5327960221564077E-2</v>
      </c>
      <c r="CC618" s="1075">
        <f t="shared" si="2033"/>
        <v>5.2991065993724988E-2</v>
      </c>
      <c r="CD618" s="715"/>
      <c r="CE618" s="715"/>
      <c r="CF618" s="830">
        <f t="shared" ref="CF618:CF650" si="2045">AVERAGE(BY618:CC618)</f>
        <v>6.2086985082499747E-2</v>
      </c>
      <c r="CG618" s="830"/>
      <c r="CH618" s="40">
        <f t="shared" ref="CH618:CH677" si="2046">STDEVA(BY618:CC618)</f>
        <v>1.6124427829630483E-2</v>
      </c>
      <c r="CI618" s="40"/>
      <c r="CJ618" s="40"/>
      <c r="CK618" s="745">
        <f t="shared" si="2033"/>
        <v>0.11696759220813474</v>
      </c>
      <c r="CL618" s="715">
        <f t="shared" ref="CL618:CL625" si="2047">IF(CL546="","",CL546/CL$561)</f>
        <v>0.13095752042771522</v>
      </c>
      <c r="CM618" s="715">
        <f t="shared" si="2033"/>
        <v>6.4953208440438281E-2</v>
      </c>
      <c r="CN618" s="715">
        <f t="shared" si="2033"/>
        <v>6.6751733980100023E-2</v>
      </c>
      <c r="CO618" s="1075">
        <f t="shared" si="2033"/>
        <v>4.7269398541819413E-2</v>
      </c>
      <c r="CP618" s="830">
        <f t="shared" si="1729"/>
        <v>8.5379890719641541E-2</v>
      </c>
      <c r="CQ618" s="830"/>
      <c r="CR618" s="40">
        <f t="shared" si="1730"/>
        <v>3.6372277910576047E-2</v>
      </c>
      <c r="CS618" s="40"/>
      <c r="CT618" s="40"/>
      <c r="CU618" s="745">
        <f t="shared" si="2033"/>
        <v>0.27694842995829611</v>
      </c>
      <c r="CV618" s="715">
        <f t="shared" si="2033"/>
        <v>0.4723465654627898</v>
      </c>
      <c r="CW618" s="715">
        <f t="shared" ref="CW618:CX620" si="2048">IF(CW546="","",CW546/CW$561)</f>
        <v>0.2978581036430813</v>
      </c>
      <c r="CX618" s="1075">
        <f t="shared" si="2048"/>
        <v>0.74380582551555785</v>
      </c>
      <c r="CY618" s="830">
        <f t="shared" si="1731"/>
        <v>0.44773973114493126</v>
      </c>
      <c r="CZ618" s="40">
        <f t="shared" si="1732"/>
        <v>0.21594351063387732</v>
      </c>
      <c r="DD618" s="989"/>
      <c r="DE618" s="888">
        <f t="shared" ref="DE618:EL618" si="2049">IF(DE546="","",DE546/DE$561)</f>
        <v>0.3718444817048901</v>
      </c>
      <c r="DF618" s="888">
        <f t="shared" si="2049"/>
        <v>0.57542825339856685</v>
      </c>
      <c r="DG618" s="888">
        <f t="shared" si="2049"/>
        <v>0.64620511159435812</v>
      </c>
      <c r="DH618" s="888">
        <f t="shared" si="2049"/>
        <v>0.63942804791287955</v>
      </c>
      <c r="DI618" s="888">
        <f t="shared" si="2049"/>
        <v>0.39078867046545501</v>
      </c>
      <c r="DJ618" s="888">
        <f t="shared" si="2049"/>
        <v>0.55855068983632916</v>
      </c>
      <c r="DK618" s="888">
        <f t="shared" si="2049"/>
        <v>0.65082720606222932</v>
      </c>
      <c r="DL618" s="1082">
        <f t="shared" si="2049"/>
        <v>0.37135706052368184</v>
      </c>
      <c r="DM618" s="830">
        <f t="shared" si="1734"/>
        <v>0.52555369018729869</v>
      </c>
      <c r="DN618" s="830"/>
      <c r="DO618" s="40">
        <f t="shared" si="1735"/>
        <v>0.12669344022285395</v>
      </c>
      <c r="DP618" s="40"/>
      <c r="DQ618" s="40"/>
      <c r="DR618" s="945">
        <f t="shared" si="2049"/>
        <v>0.215416081018727</v>
      </c>
      <c r="DS618" s="888">
        <f t="shared" si="2049"/>
        <v>0.10652904454444932</v>
      </c>
      <c r="DT618" s="888">
        <f t="shared" si="2049"/>
        <v>0.21416893256803612</v>
      </c>
      <c r="DU618" s="888">
        <f t="shared" si="2049"/>
        <v>0.18413987635521911</v>
      </c>
      <c r="DV618" s="888">
        <f t="shared" si="2049"/>
        <v>0.15778946380720338</v>
      </c>
      <c r="DW618" s="888">
        <f t="shared" si="2049"/>
        <v>0.17331630209911725</v>
      </c>
      <c r="DX618" s="1082">
        <f t="shared" si="2049"/>
        <v>0.19271799371443771</v>
      </c>
      <c r="DY618" s="830">
        <f t="shared" si="1736"/>
        <v>0.17772538487245568</v>
      </c>
      <c r="DZ618" s="830"/>
      <c r="EA618" s="40">
        <f t="shared" si="1737"/>
        <v>3.7639616986240278E-2</v>
      </c>
      <c r="EB618" s="40"/>
      <c r="EC618" s="40"/>
      <c r="ED618" s="745">
        <f t="shared" ref="ED618:ED625" si="2050">IF(ED546="","",ED546/ED$561)</f>
        <v>0.2405459922137631</v>
      </c>
      <c r="EE618" s="888">
        <f t="shared" si="2049"/>
        <v>0.25364378524143627</v>
      </c>
      <c r="EF618" s="888">
        <f t="shared" si="2049"/>
        <v>0.21675702750058545</v>
      </c>
      <c r="EG618" s="888">
        <f t="shared" si="2049"/>
        <v>0.10985155474873175</v>
      </c>
      <c r="EH618" s="888">
        <f t="shared" si="2049"/>
        <v>7.2836407929586355E-3</v>
      </c>
      <c r="EI618" s="888">
        <f t="shared" si="2049"/>
        <v>0.20867062598294825</v>
      </c>
      <c r="EJ618" s="888">
        <f t="shared" si="2049"/>
        <v>0.17245274423132406</v>
      </c>
      <c r="EK618" s="888">
        <f t="shared" si="2049"/>
        <v>0.126036130295265</v>
      </c>
      <c r="EL618" s="1082">
        <f t="shared" si="2049"/>
        <v>0.1407352165051928</v>
      </c>
      <c r="EM618" s="830">
        <f t="shared" si="1738"/>
        <v>0.16399741305691168</v>
      </c>
      <c r="EN618" s="40">
        <f t="shared" si="1739"/>
        <v>7.7637049530070043E-2</v>
      </c>
      <c r="ER618" s="1251"/>
      <c r="ES618" s="745">
        <f t="shared" ref="ES618:EU625" si="2051">IF(ES546="","",ES546/ES$561)</f>
        <v>0.8385461339699759</v>
      </c>
      <c r="ET618" s="715">
        <f t="shared" si="2051"/>
        <v>0.92481741877641821</v>
      </c>
      <c r="EU618" s="715">
        <f t="shared" si="2051"/>
        <v>0.78720862245120882</v>
      </c>
      <c r="EV618" s="715"/>
      <c r="EW618" s="1131"/>
      <c r="EX618" s="66" t="s">
        <v>706</v>
      </c>
      <c r="EY618" s="682">
        <f t="shared" ref="EY618:HH618" si="2052">IF(EY546="","",EY546/EY$561)</f>
        <v>2.1550264100629619E-2</v>
      </c>
      <c r="EZ618" s="682">
        <f t="shared" si="2052"/>
        <v>1.5712544128756511E-2</v>
      </c>
      <c r="FA618" s="682">
        <f t="shared" si="2052"/>
        <v>1.7044462349701788E-2</v>
      </c>
      <c r="FB618" s="682">
        <f t="shared" si="2052"/>
        <v>4.4456563858555689E-2</v>
      </c>
      <c r="FC618" s="682">
        <f t="shared" si="2052"/>
        <v>1.8096119171518207E-2</v>
      </c>
      <c r="FD618" s="682">
        <f t="shared" si="2052"/>
        <v>1.2969005769643611E-2</v>
      </c>
      <c r="FE618" s="682">
        <f t="shared" si="2052"/>
        <v>8.5982090740139044E-2</v>
      </c>
      <c r="FF618" s="682">
        <f t="shared" si="2052"/>
        <v>1.1137329507986694E-2</v>
      </c>
      <c r="FG618" s="682">
        <f t="shared" si="2052"/>
        <v>9.5090731197313063E-3</v>
      </c>
      <c r="FH618" s="682">
        <f t="shared" si="2052"/>
        <v>1.5271379781044703E-2</v>
      </c>
      <c r="FI618" s="682">
        <f t="shared" si="2052"/>
        <v>1.3830776941122648E-2</v>
      </c>
      <c r="FJ618" s="682">
        <f t="shared" si="2052"/>
        <v>1.1754745686700912E-2</v>
      </c>
      <c r="FK618" s="682">
        <f t="shared" si="2052"/>
        <v>1.2530193185013827E-2</v>
      </c>
      <c r="FL618" s="682">
        <f t="shared" si="2052"/>
        <v>1.5152028618331677E-2</v>
      </c>
      <c r="FM618" s="682">
        <f t="shared" si="2052"/>
        <v>1.4590469513919568E-2</v>
      </c>
      <c r="FN618" s="682">
        <f t="shared" si="2052"/>
        <v>1.3137724085566066E-2</v>
      </c>
      <c r="FO618" s="715">
        <f t="shared" si="2052"/>
        <v>1.1486074742777049E-2</v>
      </c>
      <c r="FP618" s="715" t="e">
        <f t="shared" ref="FP618:GL618" si="2053">IF(FP546="","",FP546/FP$561)</f>
        <v>#DIV/0!</v>
      </c>
      <c r="FQ618" s="1393">
        <f t="shared" si="2053"/>
        <v>2.7235089457130386E-2</v>
      </c>
      <c r="FR618" s="715">
        <f t="shared" si="2053"/>
        <v>3.8207705496557713E-2</v>
      </c>
      <c r="FS618" s="715">
        <f t="shared" si="2053"/>
        <v>4.756312741177781E-2</v>
      </c>
      <c r="FT618" s="715">
        <f t="shared" si="2053"/>
        <v>3.3623690129215733E-2</v>
      </c>
      <c r="FU618" s="715">
        <f t="shared" si="2053"/>
        <v>2.7734447236652689E-2</v>
      </c>
      <c r="FV618" s="715"/>
      <c r="FW618" s="715">
        <f t="shared" si="2053"/>
        <v>3.0214370225886952E-2</v>
      </c>
      <c r="FX618" s="715">
        <f t="shared" si="2053"/>
        <v>4.118565774491767E-3</v>
      </c>
      <c r="FY618" s="715">
        <f t="shared" si="2053"/>
        <v>3.4572401718761428E-2</v>
      </c>
      <c r="FZ618" s="715">
        <f t="shared" si="2053"/>
        <v>2.3016187938289596E-2</v>
      </c>
      <c r="GA618" s="715">
        <f t="shared" si="2053"/>
        <v>5.0548678011012621E-2</v>
      </c>
      <c r="GB618" s="715">
        <f t="shared" si="2053"/>
        <v>1.8553320479463994E-2</v>
      </c>
      <c r="GC618" s="715">
        <f t="shared" si="2053"/>
        <v>7.2171063863302196E-3</v>
      </c>
      <c r="GD618" s="715">
        <f t="shared" si="2053"/>
        <v>8.2308118447738977E-3</v>
      </c>
      <c r="GE618" s="715">
        <f t="shared" si="2053"/>
        <v>9.5015367317169246E-3</v>
      </c>
      <c r="GF618" s="715">
        <f t="shared" si="2053"/>
        <v>1.549702967041346E-2</v>
      </c>
      <c r="GG618" s="715">
        <f t="shared" si="2053"/>
        <v>2.6082558238299188E-2</v>
      </c>
      <c r="GH618" s="715">
        <f t="shared" si="2053"/>
        <v>1.4870202630004414E-2</v>
      </c>
      <c r="GI618" s="715">
        <f t="shared" si="2053"/>
        <v>2.3847435939589025E-2</v>
      </c>
      <c r="GJ618" s="715">
        <f t="shared" si="2053"/>
        <v>0.14255323401104386</v>
      </c>
      <c r="GK618" s="715">
        <f t="shared" si="2053"/>
        <v>5.0019087833238031E-2</v>
      </c>
      <c r="GL618" s="715">
        <f t="shared" si="2053"/>
        <v>5.9196108828783865E-2</v>
      </c>
      <c r="GM618" s="745">
        <f t="shared" si="2052"/>
        <v>4.4858992003737011E-2</v>
      </c>
      <c r="GN618" s="682">
        <f t="shared" si="2052"/>
        <v>2.830726303039284E-2</v>
      </c>
      <c r="GO618" s="682">
        <f t="shared" si="2052"/>
        <v>5.9014749190522256E-2</v>
      </c>
      <c r="GP618" s="682">
        <f t="shared" si="2052"/>
        <v>2.6858623048966516E-2</v>
      </c>
      <c r="GQ618" s="682">
        <f t="shared" si="2052"/>
        <v>2.1856622682202041E-2</v>
      </c>
      <c r="GR618" s="682">
        <f t="shared" si="2052"/>
        <v>3.349397273498899E-2</v>
      </c>
      <c r="GS618" s="682">
        <f t="shared" si="2052"/>
        <v>2.3897984604834117E-2</v>
      </c>
      <c r="GT618" s="682">
        <f t="shared" si="2052"/>
        <v>4.6855882661511396E-2</v>
      </c>
      <c r="GU618" s="682">
        <f t="shared" si="2052"/>
        <v>2.7879763461822082E-2</v>
      </c>
      <c r="GV618" s="682">
        <f t="shared" si="2052"/>
        <v>1.9986825657873811E-2</v>
      </c>
      <c r="GW618" s="682">
        <f t="shared" si="2052"/>
        <v>4.2523462569173491E-2</v>
      </c>
      <c r="GX618" s="682">
        <f t="shared" si="2052"/>
        <v>4.3571171000582228E-2</v>
      </c>
      <c r="GY618" s="682">
        <f t="shared" si="2052"/>
        <v>3.2890354588804724E-2</v>
      </c>
      <c r="GZ618" s="682" t="e">
        <f t="shared" si="2052"/>
        <v>#DIV/0!</v>
      </c>
      <c r="HA618" s="682">
        <f t="shared" si="2052"/>
        <v>5.4894942319333492E-2</v>
      </c>
      <c r="HB618" s="682">
        <f t="shared" si="2052"/>
        <v>7.3971118184842047E-2</v>
      </c>
      <c r="HC618" s="682">
        <f t="shared" si="2052"/>
        <v>3.4644195574719996E-2</v>
      </c>
      <c r="HD618" s="682">
        <f t="shared" si="2052"/>
        <v>7.8390252299736757E-2</v>
      </c>
      <c r="HE618" s="682">
        <f t="shared" si="2052"/>
        <v>0.12334028600111267</v>
      </c>
      <c r="HF618" s="682">
        <f t="shared" si="2052"/>
        <v>8.3273635048629321E-2</v>
      </c>
      <c r="HG618" s="682" t="e">
        <f t="shared" si="2052"/>
        <v>#DIV/0!</v>
      </c>
      <c r="HH618" s="682" t="e">
        <f t="shared" si="2052"/>
        <v>#DIV/0!</v>
      </c>
      <c r="HI618" s="715">
        <f t="shared" ref="HI618:HI625" si="2054">IF(HI546="","",HI546/HI$561)</f>
        <v>2.8294327675036687E-2</v>
      </c>
    </row>
    <row r="619" spans="1:217" s="753" customFormat="1" x14ac:dyDescent="0.25">
      <c r="A619" s="66" t="s">
        <v>720</v>
      </c>
      <c r="C619" s="745">
        <f t="shared" si="2032"/>
        <v>2.7478241643134907E-2</v>
      </c>
      <c r="D619" s="715">
        <f t="shared" ref="D619:CV619" si="2055">IF(D547="","",D547/D$561)</f>
        <v>0.12627379859547011</v>
      </c>
      <c r="E619" s="715">
        <f t="shared" si="2055"/>
        <v>7.6630422221145397E-2</v>
      </c>
      <c r="F619" s="715">
        <f t="shared" si="2034"/>
        <v>5.5962570963363101E-2</v>
      </c>
      <c r="G619" s="715">
        <f t="shared" si="2034"/>
        <v>5.4656509535027355E-2</v>
      </c>
      <c r="H619" s="715">
        <f t="shared" si="2034"/>
        <v>0.11821106155199676</v>
      </c>
      <c r="I619" s="715">
        <f t="shared" si="2034"/>
        <v>6.4566444199149434E-2</v>
      </c>
      <c r="J619" s="715">
        <f t="shared" si="2034"/>
        <v>9.3026186298142202E-2</v>
      </c>
      <c r="K619" s="715">
        <f t="shared" si="2034"/>
        <v>0.19003524424854071</v>
      </c>
      <c r="L619" s="715">
        <f t="shared" si="2034"/>
        <v>0.15721935735742482</v>
      </c>
      <c r="M619" s="715">
        <f t="shared" si="2034"/>
        <v>9.9766490957435117E-2</v>
      </c>
      <c r="N619" s="715">
        <f t="shared" si="2055"/>
        <v>4.8294480418432054E-2</v>
      </c>
      <c r="O619" s="715">
        <f t="shared" si="2055"/>
        <v>4.7771588587426445E-2</v>
      </c>
      <c r="P619" s="715">
        <f t="shared" si="2055"/>
        <v>8.5300558395849338E-2</v>
      </c>
      <c r="Q619" s="715">
        <f t="shared" si="2055"/>
        <v>4.6368694423964699E-2</v>
      </c>
      <c r="R619" s="715">
        <f t="shared" si="2055"/>
        <v>9.948801898903159E-2</v>
      </c>
      <c r="S619" s="715">
        <f t="shared" si="2055"/>
        <v>0.22128542188860512</v>
      </c>
      <c r="T619" s="1075">
        <f t="shared" si="2055"/>
        <v>0.18139555981969505</v>
      </c>
      <c r="U619" s="715">
        <f t="shared" ref="U619:W619" si="2056">IF(U547="","",U547/U$561)</f>
        <v>4.3555909310807286E-2</v>
      </c>
      <c r="V619" s="715">
        <f t="shared" si="2056"/>
        <v>3.0504621455132441E-2</v>
      </c>
      <c r="W619" s="715">
        <f t="shared" si="2056"/>
        <v>6.3658747789004294E-2</v>
      </c>
      <c r="X619" s="715" t="str">
        <f t="shared" ref="X619:Y619" si="2057">IF(X547="","",X547/X$561)</f>
        <v/>
      </c>
      <c r="Y619" s="715" t="str">
        <f t="shared" si="2057"/>
        <v/>
      </c>
      <c r="Z619" s="830">
        <f t="shared" ref="Z619:Z625" si="2058">AVERAGE(C619:T619)</f>
        <v>9.9651702782990778E-2</v>
      </c>
      <c r="AA619" s="830">
        <f t="shared" ref="AA619:AA625" si="2059">AVERAGE(F619:L619)</f>
        <v>0.10481105345052064</v>
      </c>
      <c r="AB619" s="830">
        <f t="shared" ref="AB619:AB625" si="2060">AVERAGE(M619:T619)</f>
        <v>0.10370885168505492</v>
      </c>
      <c r="AC619" s="40">
        <f t="shared" ref="AC619:AC625" si="2061">STDEVA(C619:T619)</f>
        <v>5.6011857026022932E-2</v>
      </c>
      <c r="AD619" s="40"/>
      <c r="AE619" s="40">
        <f t="shared" ref="AE619:AE625" si="2062">STDEVA(H619:L619)</f>
        <v>4.9968852930884204E-2</v>
      </c>
      <c r="AF619" s="40">
        <f t="shared" ref="AF619:AF625" si="2063">STDEVA(M619:T619)</f>
        <v>6.515840145440957E-2</v>
      </c>
      <c r="AG619" s="40"/>
      <c r="AH619" s="40"/>
      <c r="AI619" s="745">
        <f t="shared" si="2055"/>
        <v>2.8198684419942593E-2</v>
      </c>
      <c r="AJ619" s="715">
        <f t="shared" si="2055"/>
        <v>6.5685429445532613E-3</v>
      </c>
      <c r="AK619" s="715">
        <f t="shared" si="2055"/>
        <v>3.4789100655549271E-2</v>
      </c>
      <c r="AL619" s="715">
        <f t="shared" si="2055"/>
        <v>4.6730981114096966E-2</v>
      </c>
      <c r="AM619" s="715">
        <f t="shared" si="2055"/>
        <v>7.7624073926090449E-3</v>
      </c>
      <c r="AN619" s="1075">
        <f t="shared" si="2055"/>
        <v>3.3818928449353865E-2</v>
      </c>
      <c r="AO619" s="830">
        <f t="shared" si="1802"/>
        <v>2.6311440829350833E-2</v>
      </c>
      <c r="AP619" s="830"/>
      <c r="AQ619" s="40">
        <f t="shared" si="2043"/>
        <v>1.6016248366148338E-2</v>
      </c>
      <c r="AR619" s="40"/>
      <c r="AS619" s="40"/>
      <c r="AT619" s="745">
        <f t="shared" si="2055"/>
        <v>5.9410258716128671E-2</v>
      </c>
      <c r="AU619" s="715">
        <f t="shared" si="2055"/>
        <v>0.11345898811716013</v>
      </c>
      <c r="AV619" s="715">
        <f t="shared" si="2055"/>
        <v>4.1962685949870054E-3</v>
      </c>
      <c r="AW619" s="715">
        <f t="shared" si="2055"/>
        <v>1.0218909138356177E-2</v>
      </c>
      <c r="AX619" s="715">
        <f t="shared" si="2055"/>
        <v>8.7234026602262277E-3</v>
      </c>
      <c r="AY619" s="715">
        <f t="shared" si="2055"/>
        <v>4.4511404104757507E-3</v>
      </c>
      <c r="AZ619" s="715">
        <f t="shared" si="2055"/>
        <v>6.9461100811443006E-3</v>
      </c>
      <c r="BA619" s="715">
        <f t="shared" si="2055"/>
        <v>1.1081871738428369E-2</v>
      </c>
      <c r="BB619" s="1075">
        <f t="shared" si="2055"/>
        <v>4.440830788208134E-2</v>
      </c>
      <c r="BC619" s="830">
        <f t="shared" si="1901"/>
        <v>2.9210584148776444E-2</v>
      </c>
      <c r="BD619" s="830"/>
      <c r="BE619" s="40">
        <f t="shared" si="1902"/>
        <v>3.7222802324203816E-2</v>
      </c>
      <c r="BF619" s="40"/>
      <c r="BG619" s="40"/>
      <c r="BH619" s="745">
        <f t="shared" si="2055"/>
        <v>1.1048528925028858E-2</v>
      </c>
      <c r="BI619" s="715">
        <f t="shared" si="2055"/>
        <v>1.9780420066398966E-2</v>
      </c>
      <c r="BJ619" s="715">
        <f t="shared" si="2055"/>
        <v>1.7766423014090576E-2</v>
      </c>
      <c r="BK619" s="715">
        <f t="shared" si="2055"/>
        <v>1.6133011442977976E-2</v>
      </c>
      <c r="BL619" s="715">
        <f t="shared" si="2055"/>
        <v>5.2226306428433782E-2</v>
      </c>
      <c r="BM619" s="715">
        <f t="shared" si="2044"/>
        <v>1.2673338032746248E-2</v>
      </c>
      <c r="BN619" s="1187">
        <f t="shared" si="2044"/>
        <v>2.9525823753292268E-2</v>
      </c>
      <c r="BO619" s="888">
        <f t="shared" si="2044"/>
        <v>0.10179538952820953</v>
      </c>
      <c r="BP619" s="888">
        <f t="shared" si="2044"/>
        <v>7.3251526914309445E-2</v>
      </c>
      <c r="BQ619" s="888">
        <f t="shared" si="2044"/>
        <v>0.13989465361275136</v>
      </c>
      <c r="BR619" s="888">
        <f t="shared" si="2044"/>
        <v>0.24574181314339869</v>
      </c>
      <c r="BS619" s="1184">
        <f t="shared" si="2044"/>
        <v>0.28285646637448603</v>
      </c>
      <c r="BT619" s="830">
        <f t="shared" si="1727"/>
        <v>0.10601092547006725</v>
      </c>
      <c r="BU619" s="830"/>
      <c r="BV619" s="40">
        <f t="shared" si="1728"/>
        <v>9.910273896705156E-2</v>
      </c>
      <c r="BW619" s="40"/>
      <c r="BX619" s="40"/>
      <c r="BY619" s="745">
        <f t="shared" si="2055"/>
        <v>3.8219075118015561E-2</v>
      </c>
      <c r="BZ619" s="715">
        <f t="shared" si="2055"/>
        <v>4.8360062046096088E-2</v>
      </c>
      <c r="CA619" s="715">
        <f t="shared" si="2055"/>
        <v>5.3963925064612832E-2</v>
      </c>
      <c r="CB619" s="715">
        <f t="shared" si="2055"/>
        <v>5.5687138629328087E-2</v>
      </c>
      <c r="CC619" s="1075">
        <f t="shared" si="2055"/>
        <v>2.9678772113796641E-2</v>
      </c>
      <c r="CD619" s="715"/>
      <c r="CE619" s="715"/>
      <c r="CF619" s="830">
        <f t="shared" si="2045"/>
        <v>4.5181794594369842E-2</v>
      </c>
      <c r="CG619" s="830"/>
      <c r="CH619" s="40">
        <f t="shared" si="2046"/>
        <v>1.1027382071727956E-2</v>
      </c>
      <c r="CI619" s="40"/>
      <c r="CJ619" s="40"/>
      <c r="CK619" s="745">
        <f t="shared" si="2055"/>
        <v>5.490640958236466E-2</v>
      </c>
      <c r="CL619" s="715">
        <f t="shared" si="2047"/>
        <v>0</v>
      </c>
      <c r="CM619" s="715">
        <f t="shared" si="2055"/>
        <v>4.3422306556627167E-3</v>
      </c>
      <c r="CN619" s="715">
        <f t="shared" si="2055"/>
        <v>1.231687154899172E-2</v>
      </c>
      <c r="CO619" s="1075">
        <f t="shared" si="2055"/>
        <v>1.3467253792707733E-2</v>
      </c>
      <c r="CP619" s="830">
        <f t="shared" si="1729"/>
        <v>1.7006553115945365E-2</v>
      </c>
      <c r="CQ619" s="830"/>
      <c r="CR619" s="40">
        <f t="shared" si="1730"/>
        <v>2.1911907637957782E-2</v>
      </c>
      <c r="CS619" s="40"/>
      <c r="CT619" s="40"/>
      <c r="CU619" s="745">
        <f t="shared" si="2055"/>
        <v>2.5991221135903222E-3</v>
      </c>
      <c r="CV619" s="715">
        <f t="shared" si="2055"/>
        <v>0.39612781675811826</v>
      </c>
      <c r="CW619" s="715">
        <f t="shared" si="2048"/>
        <v>5.2609573539608078E-3</v>
      </c>
      <c r="CX619" s="1075">
        <f t="shared" si="2048"/>
        <v>6.4590370450602194E-3</v>
      </c>
      <c r="CY619" s="830">
        <f t="shared" si="1731"/>
        <v>0.1026117333176824</v>
      </c>
      <c r="CZ619" s="40">
        <f t="shared" si="1732"/>
        <v>0.19568403803010914</v>
      </c>
      <c r="DD619" s="989"/>
      <c r="DE619" s="888">
        <f t="shared" ref="DE619:EL619" si="2064">IF(DE547="","",DE547/DE$561)</f>
        <v>5.317775724785808E-2</v>
      </c>
      <c r="DF619" s="888">
        <f t="shared" si="2064"/>
        <v>0.10811198227565932</v>
      </c>
      <c r="DG619" s="888">
        <f t="shared" si="2064"/>
        <v>0</v>
      </c>
      <c r="DH619" s="888">
        <f t="shared" si="2064"/>
        <v>5.5051051608953412E-2</v>
      </c>
      <c r="DI619" s="888">
        <f t="shared" si="2064"/>
        <v>0.10142412005569211</v>
      </c>
      <c r="DJ619" s="888">
        <f t="shared" si="2064"/>
        <v>4.7962786733348965E-2</v>
      </c>
      <c r="DK619" s="888">
        <f t="shared" si="2064"/>
        <v>4.0677355337062016E-2</v>
      </c>
      <c r="DL619" s="1082">
        <f t="shared" si="2064"/>
        <v>4.8603393952240011E-2</v>
      </c>
      <c r="DM619" s="830">
        <f t="shared" si="1734"/>
        <v>5.6876055901351738E-2</v>
      </c>
      <c r="DN619" s="830"/>
      <c r="DO619" s="40">
        <f t="shared" si="1735"/>
        <v>3.4375708123160716E-2</v>
      </c>
      <c r="DP619" s="40"/>
      <c r="DQ619" s="40"/>
      <c r="DR619" s="945">
        <f t="shared" si="2064"/>
        <v>5.4198452519977569E-2</v>
      </c>
      <c r="DS619" s="888">
        <f t="shared" si="2064"/>
        <v>5.7847077766324598E-2</v>
      </c>
      <c r="DT619" s="888">
        <f t="shared" si="2064"/>
        <v>5.460746571909917E-2</v>
      </c>
      <c r="DU619" s="888">
        <f t="shared" si="2064"/>
        <v>3.3424048965457996E-2</v>
      </c>
      <c r="DV619" s="888">
        <f t="shared" si="2064"/>
        <v>3.6783374881815545E-2</v>
      </c>
      <c r="DW619" s="888">
        <f t="shared" si="2064"/>
        <v>0.147700629893324</v>
      </c>
      <c r="DX619" s="1082">
        <f t="shared" si="2064"/>
        <v>0.10133243574400762</v>
      </c>
      <c r="DY619" s="830">
        <f t="shared" si="1736"/>
        <v>6.9413355070000932E-2</v>
      </c>
      <c r="DZ619" s="830"/>
      <c r="EA619" s="40">
        <f t="shared" si="1737"/>
        <v>4.1012512848819488E-2</v>
      </c>
      <c r="EB619" s="40"/>
      <c r="EC619" s="40"/>
      <c r="ED619" s="745">
        <f t="shared" si="2050"/>
        <v>7.0368803020395804E-2</v>
      </c>
      <c r="EE619" s="888">
        <f t="shared" si="2064"/>
        <v>4.0748717510024297E-2</v>
      </c>
      <c r="EF619" s="888">
        <f t="shared" si="2064"/>
        <v>5.7010907224916682E-2</v>
      </c>
      <c r="EG619" s="888">
        <f t="shared" si="2064"/>
        <v>5.2940376487039628E-2</v>
      </c>
      <c r="EH619" s="888">
        <f t="shared" si="2064"/>
        <v>4.7993417655223261E-2</v>
      </c>
      <c r="EI619" s="888">
        <f t="shared" si="2064"/>
        <v>8.8557877920015293E-2</v>
      </c>
      <c r="EJ619" s="888">
        <f t="shared" si="2064"/>
        <v>0.11016590788508505</v>
      </c>
      <c r="EK619" s="888">
        <f t="shared" si="2064"/>
        <v>7.0681698846680768E-2</v>
      </c>
      <c r="EL619" s="1082">
        <f t="shared" si="2064"/>
        <v>5.3608306581710889E-2</v>
      </c>
      <c r="EM619" s="830">
        <f t="shared" si="1738"/>
        <v>6.5786223681232409E-2</v>
      </c>
      <c r="EN619" s="40">
        <f t="shared" si="1739"/>
        <v>2.198537756322351E-2</v>
      </c>
      <c r="ER619" s="1251"/>
      <c r="ES619" s="745">
        <f t="shared" si="2051"/>
        <v>2.1573307364055515E-2</v>
      </c>
      <c r="ET619" s="715">
        <f t="shared" si="2051"/>
        <v>1.0751664379255765E-2</v>
      </c>
      <c r="EU619" s="715">
        <f t="shared" si="2051"/>
        <v>2.3457961820801287E-2</v>
      </c>
      <c r="EV619" s="715"/>
      <c r="EW619" s="1131"/>
      <c r="EX619" s="66" t="s">
        <v>720</v>
      </c>
      <c r="EY619" s="682">
        <f t="shared" ref="EY619:HH619" si="2065">IF(EY547="","",EY547/EY$561)</f>
        <v>1.9386902357970043E-2</v>
      </c>
      <c r="EZ619" s="682">
        <f t="shared" si="2065"/>
        <v>2.4602018008575408E-2</v>
      </c>
      <c r="FA619" s="682">
        <f t="shared" si="2065"/>
        <v>3.7752915254860062E-2</v>
      </c>
      <c r="FB619" s="682">
        <f t="shared" si="2065"/>
        <v>2.1432055737930809E-2</v>
      </c>
      <c r="FC619" s="682">
        <f t="shared" si="2065"/>
        <v>2.7911673038220244E-2</v>
      </c>
      <c r="FD619" s="682">
        <f t="shared" si="2065"/>
        <v>3.2059339855281567E-2</v>
      </c>
      <c r="FE619" s="682">
        <f t="shared" si="2065"/>
        <v>1.0361523232182396E-2</v>
      </c>
      <c r="FF619" s="682">
        <f t="shared" si="2065"/>
        <v>3.4680065226030413E-2</v>
      </c>
      <c r="FG619" s="682">
        <f t="shared" si="2065"/>
        <v>4.694304406431387E-2</v>
      </c>
      <c r="FH619" s="682">
        <f t="shared" si="2065"/>
        <v>1.8913918193557509E-2</v>
      </c>
      <c r="FI619" s="682">
        <f t="shared" si="2065"/>
        <v>3.5459536174794075E-2</v>
      </c>
      <c r="FJ619" s="682">
        <f t="shared" si="2065"/>
        <v>4.0098634334691075E-2</v>
      </c>
      <c r="FK619" s="682">
        <f t="shared" si="2065"/>
        <v>3.0892258878289194E-2</v>
      </c>
      <c r="FL619" s="682">
        <f t="shared" si="2065"/>
        <v>1.9785504337366439E-2</v>
      </c>
      <c r="FM619" s="682">
        <f t="shared" si="2065"/>
        <v>3.6502129098816886E-2</v>
      </c>
      <c r="FN619" s="682">
        <f t="shared" si="2065"/>
        <v>4.0615404472400009E-2</v>
      </c>
      <c r="FO619" s="715">
        <f t="shared" si="2065"/>
        <v>3.4841608349304928E-2</v>
      </c>
      <c r="FP619" s="715" t="e">
        <f t="shared" ref="FP619:GL619" si="2066">IF(FP547="","",FP547/FP$561)</f>
        <v>#DIV/0!</v>
      </c>
      <c r="FQ619" s="1393">
        <f t="shared" si="2066"/>
        <v>2.8543536194397891E-2</v>
      </c>
      <c r="FR619" s="715">
        <f t="shared" si="2066"/>
        <v>7.5649942253321625E-2</v>
      </c>
      <c r="FS619" s="715">
        <f t="shared" si="2066"/>
        <v>4.8597823264551518E-2</v>
      </c>
      <c r="FT619" s="715">
        <f t="shared" si="2066"/>
        <v>3.9093925334758001E-2</v>
      </c>
      <c r="FU619" s="715">
        <f t="shared" si="2066"/>
        <v>6.4395121941235839E-2</v>
      </c>
      <c r="FV619" s="715"/>
      <c r="FW619" s="715">
        <f t="shared" si="2066"/>
        <v>3.5391108945421322E-2</v>
      </c>
      <c r="FX619" s="715">
        <f t="shared" si="2066"/>
        <v>2.4603590608994995E-2</v>
      </c>
      <c r="FY619" s="715">
        <f t="shared" si="2066"/>
        <v>6.7579081610992978E-2</v>
      </c>
      <c r="FZ619" s="715">
        <f t="shared" si="2066"/>
        <v>2.890242906911265E-2</v>
      </c>
      <c r="GA619" s="715">
        <f t="shared" si="2066"/>
        <v>1.2597469220114023E-2</v>
      </c>
      <c r="GB619" s="715">
        <f t="shared" si="2066"/>
        <v>5.0381321109522668E-2</v>
      </c>
      <c r="GC619" s="715">
        <f t="shared" si="2066"/>
        <v>3.0505922650295485E-2</v>
      </c>
      <c r="GD619" s="715">
        <f t="shared" si="2066"/>
        <v>3.1935761939033309E-2</v>
      </c>
      <c r="GE619" s="715">
        <f t="shared" si="2066"/>
        <v>2.9020184396857052E-2</v>
      </c>
      <c r="GF619" s="715">
        <f t="shared" si="2066"/>
        <v>3.8899812354548147E-2</v>
      </c>
      <c r="GG619" s="715">
        <f t="shared" si="2066"/>
        <v>2.7769953897620013E-2</v>
      </c>
      <c r="GH619" s="715">
        <f t="shared" si="2066"/>
        <v>1.4566310089986576E-2</v>
      </c>
      <c r="GI619" s="715">
        <f t="shared" si="2066"/>
        <v>4.4688644696334691E-2</v>
      </c>
      <c r="GJ619" s="715">
        <f t="shared" si="2066"/>
        <v>6.7819231593521656E-2</v>
      </c>
      <c r="GK619" s="715">
        <f t="shared" si="2066"/>
        <v>6.7517519690285577E-2</v>
      </c>
      <c r="GL619" s="715">
        <f t="shared" si="2066"/>
        <v>6.0095344292736136E-2</v>
      </c>
      <c r="GM619" s="745">
        <f t="shared" si="2065"/>
        <v>8.9350593136524568E-3</v>
      </c>
      <c r="GN619" s="682">
        <f t="shared" si="2065"/>
        <v>1.5836487446922318E-2</v>
      </c>
      <c r="GO619" s="682">
        <f t="shared" si="2065"/>
        <v>1.5064657713500242E-2</v>
      </c>
      <c r="GP619" s="682">
        <f t="shared" si="2065"/>
        <v>2.3593156651403012E-2</v>
      </c>
      <c r="GQ619" s="682">
        <f t="shared" si="2065"/>
        <v>2.0764028771667598E-2</v>
      </c>
      <c r="GR619" s="682">
        <f t="shared" si="2065"/>
        <v>2.6688016997738862E-2</v>
      </c>
      <c r="GS619" s="682">
        <f t="shared" si="2065"/>
        <v>3.2685501901203118E-2</v>
      </c>
      <c r="GT619" s="682">
        <f t="shared" si="2065"/>
        <v>1.4564923226680637E-2</v>
      </c>
      <c r="GU619" s="682">
        <f t="shared" si="2065"/>
        <v>2.0058130322445262E-2</v>
      </c>
      <c r="GV619" s="682">
        <f t="shared" si="2065"/>
        <v>1.7948630382968372E-2</v>
      </c>
      <c r="GW619" s="682">
        <f t="shared" si="2065"/>
        <v>2.1492051445483839E-2</v>
      </c>
      <c r="GX619" s="682">
        <f t="shared" si="2065"/>
        <v>2.4657766192395653E-2</v>
      </c>
      <c r="GY619" s="682">
        <f t="shared" si="2065"/>
        <v>2.5377629615990716E-2</v>
      </c>
      <c r="GZ619" s="682" t="e">
        <f t="shared" si="2065"/>
        <v>#DIV/0!</v>
      </c>
      <c r="HA619" s="682">
        <f t="shared" si="2065"/>
        <v>1.2769045628397075E-2</v>
      </c>
      <c r="HB619" s="682">
        <f t="shared" si="2065"/>
        <v>1.2947757990249054E-2</v>
      </c>
      <c r="HC619" s="682">
        <f t="shared" si="2065"/>
        <v>1.8864897825421969E-2</v>
      </c>
      <c r="HD619" s="682">
        <f t="shared" si="2065"/>
        <v>1.9181704747409802E-2</v>
      </c>
      <c r="HE619" s="682">
        <f t="shared" si="2065"/>
        <v>2.7618970471285722E-2</v>
      </c>
      <c r="HF619" s="682">
        <f t="shared" si="2065"/>
        <v>2.2547343301462498E-2</v>
      </c>
      <c r="HG619" s="682" t="e">
        <f t="shared" si="2065"/>
        <v>#DIV/0!</v>
      </c>
      <c r="HH619" s="682" t="e">
        <f t="shared" si="2065"/>
        <v>#DIV/0!</v>
      </c>
      <c r="HI619" s="715">
        <f t="shared" si="2054"/>
        <v>1.6217140333203656E-3</v>
      </c>
    </row>
    <row r="620" spans="1:217" s="753" customFormat="1" x14ac:dyDescent="0.25">
      <c r="A620" s="66" t="s">
        <v>721</v>
      </c>
      <c r="C620" s="745">
        <f t="shared" si="2032"/>
        <v>0</v>
      </c>
      <c r="D620" s="715">
        <f t="shared" ref="D620:CV620" si="2067">IF(D548="","",D548/D$561)</f>
        <v>8.2404321333744458E-3</v>
      </c>
      <c r="E620" s="715">
        <f t="shared" si="2067"/>
        <v>3.3779647969075399E-2</v>
      </c>
      <c r="F620" s="715">
        <f t="shared" si="2034"/>
        <v>2.8342602904502655E-2</v>
      </c>
      <c r="G620" s="715">
        <f t="shared" si="2034"/>
        <v>5.3010999259810301E-2</v>
      </c>
      <c r="H620" s="715">
        <f t="shared" si="2034"/>
        <v>2.4548837035303209E-2</v>
      </c>
      <c r="I620" s="715">
        <f t="shared" si="2034"/>
        <v>1.5370688710878906E-2</v>
      </c>
      <c r="J620" s="715">
        <f t="shared" si="2034"/>
        <v>1.9714546372310779E-2</v>
      </c>
      <c r="K620" s="715">
        <f t="shared" si="2034"/>
        <v>6.3560813774146711E-3</v>
      </c>
      <c r="L620" s="715">
        <f t="shared" si="2034"/>
        <v>8.2931668729956907E-3</v>
      </c>
      <c r="M620" s="715">
        <f t="shared" si="2034"/>
        <v>1.7857799537040846E-2</v>
      </c>
      <c r="N620" s="715">
        <f t="shared" si="2067"/>
        <v>2.6807055756306764E-2</v>
      </c>
      <c r="O620" s="715">
        <f t="shared" si="2067"/>
        <v>1.9724694572016789E-2</v>
      </c>
      <c r="P620" s="715">
        <f t="shared" si="2067"/>
        <v>2.2378274083115098E-2</v>
      </c>
      <c r="Q620" s="715">
        <f t="shared" si="2067"/>
        <v>3.4412341827890901E-2</v>
      </c>
      <c r="R620" s="715">
        <f t="shared" si="2067"/>
        <v>1.7073744742701374E-2</v>
      </c>
      <c r="S620" s="715">
        <f t="shared" si="2067"/>
        <v>1.7454158778475726E-2</v>
      </c>
      <c r="T620" s="1075">
        <f t="shared" si="2067"/>
        <v>6.956884625930135E-3</v>
      </c>
      <c r="U620" s="715">
        <f t="shared" ref="U620:W620" si="2068">IF(U548="","",U548/U$561)</f>
        <v>5.2025683228616761E-2</v>
      </c>
      <c r="V620" s="715">
        <f t="shared" si="2068"/>
        <v>6.9031316835522466E-2</v>
      </c>
      <c r="W620" s="715">
        <f t="shared" si="2068"/>
        <v>3.1878255738032671E-2</v>
      </c>
      <c r="X620" s="715" t="str">
        <f t="shared" ref="X620:Y620" si="2069">IF(X548="","",X548/X$561)</f>
        <v/>
      </c>
      <c r="Y620" s="715" t="str">
        <f t="shared" si="2069"/>
        <v/>
      </c>
      <c r="Z620" s="830">
        <f t="shared" si="2058"/>
        <v>2.0017886475507979E-2</v>
      </c>
      <c r="AA620" s="830">
        <f t="shared" si="2059"/>
        <v>2.2233846076173742E-2</v>
      </c>
      <c r="AB620" s="830">
        <f t="shared" si="2060"/>
        <v>2.0333119240434707E-2</v>
      </c>
      <c r="AC620" s="40">
        <f t="shared" si="2061"/>
        <v>1.2608203674396905E-2</v>
      </c>
      <c r="AD620" s="40"/>
      <c r="AE620" s="40">
        <f t="shared" si="2062"/>
        <v>7.6344754265184125E-3</v>
      </c>
      <c r="AF620" s="40">
        <f t="shared" si="2063"/>
        <v>8.0058192865353813E-3</v>
      </c>
      <c r="AG620" s="40"/>
      <c r="AH620" s="40"/>
      <c r="AI620" s="745">
        <f t="shared" si="2067"/>
        <v>8.4141122269634945E-3</v>
      </c>
      <c r="AJ620" s="715">
        <v>0</v>
      </c>
      <c r="AK620" s="715">
        <v>0</v>
      </c>
      <c r="AL620" s="715">
        <v>0</v>
      </c>
      <c r="AM620" s="715">
        <f t="shared" si="2067"/>
        <v>1.054647664633041E-2</v>
      </c>
      <c r="AN620" s="1075">
        <v>0</v>
      </c>
      <c r="AO620" s="830">
        <f t="shared" si="1802"/>
        <v>3.160098145548984E-3</v>
      </c>
      <c r="AP620" s="830"/>
      <c r="AQ620" s="40">
        <f t="shared" si="2043"/>
        <v>4.941824207365466E-3</v>
      </c>
      <c r="AR620" s="40"/>
      <c r="AS620" s="40"/>
      <c r="AT620" s="745">
        <v>0</v>
      </c>
      <c r="AU620" s="715">
        <v>0</v>
      </c>
      <c r="AV620" s="715">
        <f t="shared" si="2067"/>
        <v>1.3462626315974578E-2</v>
      </c>
      <c r="AW620" s="715">
        <f t="shared" si="2067"/>
        <v>1.9735207601838646E-2</v>
      </c>
      <c r="AX620" s="715">
        <f t="shared" si="2067"/>
        <v>2.2597297615431937E-2</v>
      </c>
      <c r="AY620" s="715">
        <f t="shared" si="2067"/>
        <v>1.2821380328463913E-2</v>
      </c>
      <c r="AZ620" s="715">
        <f t="shared" si="2067"/>
        <v>1.7384832778607823E-2</v>
      </c>
      <c r="BA620" s="715">
        <f t="shared" si="2067"/>
        <v>3.0061150933677783E-2</v>
      </c>
      <c r="BB620" s="1075">
        <f t="shared" si="2067"/>
        <v>0</v>
      </c>
      <c r="BC620" s="830">
        <f t="shared" si="1901"/>
        <v>1.2895832841554964E-2</v>
      </c>
      <c r="BD620" s="830"/>
      <c r="BE620" s="40">
        <f t="shared" si="1902"/>
        <v>1.0925480787820817E-2</v>
      </c>
      <c r="BF620" s="40"/>
      <c r="BG620" s="40"/>
      <c r="BH620" s="745">
        <f t="shared" si="2067"/>
        <v>2.1497818129878825E-2</v>
      </c>
      <c r="BI620" s="715">
        <v>0</v>
      </c>
      <c r="BJ620" s="715">
        <v>0</v>
      </c>
      <c r="BK620" s="715">
        <v>0</v>
      </c>
      <c r="BL620" s="715">
        <f t="shared" si="2067"/>
        <v>4.2163006741836265E-3</v>
      </c>
      <c r="BM620" s="715">
        <f t="shared" ref="BM620:BM625" si="2070">IF(BM548="","",BM548/BM$561)</f>
        <v>2.5686452164911389E-2</v>
      </c>
      <c r="BN620" s="1187">
        <v>0</v>
      </c>
      <c r="BO620" s="888">
        <f t="shared" ref="BO620:BS625" si="2071">IF(BO548="","",BO548/BO$561)</f>
        <v>0</v>
      </c>
      <c r="BP620" s="888">
        <f t="shared" si="2071"/>
        <v>0</v>
      </c>
      <c r="BQ620" s="888">
        <f t="shared" si="2071"/>
        <v>0</v>
      </c>
      <c r="BR620" s="888">
        <f t="shared" si="2071"/>
        <v>0</v>
      </c>
      <c r="BS620" s="1184">
        <f t="shared" si="2071"/>
        <v>0</v>
      </c>
      <c r="BT620" s="830">
        <f t="shared" si="1727"/>
        <v>3.3225280932327791E-3</v>
      </c>
      <c r="BU620" s="830"/>
      <c r="BV620" s="40">
        <f t="shared" si="1728"/>
        <v>8.5016048471929177E-3</v>
      </c>
      <c r="BW620" s="40"/>
      <c r="BX620" s="40"/>
      <c r="BY620" s="745">
        <f t="shared" si="2067"/>
        <v>0</v>
      </c>
      <c r="BZ620" s="715">
        <f t="shared" si="2067"/>
        <v>0</v>
      </c>
      <c r="CA620" s="715">
        <f t="shared" si="2067"/>
        <v>0</v>
      </c>
      <c r="CB620" s="715">
        <f t="shared" si="2067"/>
        <v>0</v>
      </c>
      <c r="CC620" s="1075">
        <f t="shared" si="2067"/>
        <v>0</v>
      </c>
      <c r="CD620" s="715"/>
      <c r="CE620" s="715"/>
      <c r="CF620" s="830"/>
      <c r="CG620" s="830"/>
      <c r="CH620" s="40"/>
      <c r="CI620" s="40"/>
      <c r="CJ620" s="40"/>
      <c r="CK620" s="745">
        <v>0</v>
      </c>
      <c r="CL620" s="715">
        <f t="shared" si="2047"/>
        <v>4.9418026128394627E-3</v>
      </c>
      <c r="CM620" s="715">
        <f t="shared" si="2067"/>
        <v>2.4691397957906546E-2</v>
      </c>
      <c r="CN620" s="715">
        <f t="shared" si="2067"/>
        <v>1.6210761154907567E-2</v>
      </c>
      <c r="CO620" s="1075">
        <f t="shared" si="2067"/>
        <v>2.6662222607910832E-2</v>
      </c>
      <c r="CP620" s="830">
        <f t="shared" si="1729"/>
        <v>1.4501236866712879E-2</v>
      </c>
      <c r="CQ620" s="830"/>
      <c r="CR620" s="40">
        <f t="shared" si="1730"/>
        <v>1.1793219285596559E-2</v>
      </c>
      <c r="CS620" s="40"/>
      <c r="CT620" s="40"/>
      <c r="CU620" s="745">
        <f t="shared" si="2067"/>
        <v>0</v>
      </c>
      <c r="CV620" s="715">
        <f t="shared" si="2067"/>
        <v>0</v>
      </c>
      <c r="CW620" s="715">
        <f t="shared" si="2048"/>
        <v>0</v>
      </c>
      <c r="CX620" s="1075">
        <f t="shared" si="2048"/>
        <v>0</v>
      </c>
      <c r="CY620" s="830">
        <f t="shared" si="1731"/>
        <v>0</v>
      </c>
      <c r="CZ620" s="40">
        <f t="shared" si="1732"/>
        <v>0</v>
      </c>
      <c r="DD620" s="989"/>
      <c r="DE620" s="888">
        <f t="shared" ref="DE620:EL620" si="2072">IF(DE548="","",DE548/DE$561)</f>
        <v>0</v>
      </c>
      <c r="DF620" s="888">
        <f t="shared" si="2072"/>
        <v>0</v>
      </c>
      <c r="DG620" s="888">
        <f t="shared" si="2072"/>
        <v>0</v>
      </c>
      <c r="DH620" s="888">
        <f t="shared" si="2072"/>
        <v>0</v>
      </c>
      <c r="DI620" s="888">
        <f t="shared" si="2072"/>
        <v>0</v>
      </c>
      <c r="DJ620" s="888">
        <f t="shared" si="2072"/>
        <v>0</v>
      </c>
      <c r="DK620" s="888">
        <f t="shared" si="2072"/>
        <v>0</v>
      </c>
      <c r="DL620" s="1082">
        <f t="shared" si="2072"/>
        <v>0</v>
      </c>
      <c r="DM620" s="830">
        <f t="shared" si="1734"/>
        <v>0</v>
      </c>
      <c r="DN620" s="830"/>
      <c r="DO620" s="40">
        <f t="shared" si="1735"/>
        <v>0</v>
      </c>
      <c r="DP620" s="40"/>
      <c r="DQ620" s="40"/>
      <c r="DR620" s="945">
        <f t="shared" si="2072"/>
        <v>0</v>
      </c>
      <c r="DS620" s="888">
        <f t="shared" si="2072"/>
        <v>0</v>
      </c>
      <c r="DT620" s="888">
        <f t="shared" si="2072"/>
        <v>0</v>
      </c>
      <c r="DU620" s="888">
        <f t="shared" si="2072"/>
        <v>0</v>
      </c>
      <c r="DV620" s="888">
        <f t="shared" si="2072"/>
        <v>0</v>
      </c>
      <c r="DW620" s="888">
        <f t="shared" si="2072"/>
        <v>0</v>
      </c>
      <c r="DX620" s="1082">
        <f t="shared" si="2072"/>
        <v>0</v>
      </c>
      <c r="DY620" s="830">
        <f t="shared" si="1736"/>
        <v>0</v>
      </c>
      <c r="DZ620" s="830"/>
      <c r="EA620" s="40">
        <f t="shared" si="1737"/>
        <v>0</v>
      </c>
      <c r="EB620" s="40"/>
      <c r="EC620" s="40"/>
      <c r="ED620" s="745">
        <f t="shared" si="2050"/>
        <v>5.0358764847111348E-3</v>
      </c>
      <c r="EE620" s="888">
        <f t="shared" si="2072"/>
        <v>0</v>
      </c>
      <c r="EF620" s="888">
        <f t="shared" si="2072"/>
        <v>0</v>
      </c>
      <c r="EG620" s="888">
        <f t="shared" si="2072"/>
        <v>0</v>
      </c>
      <c r="EH620" s="888">
        <f t="shared" si="2072"/>
        <v>0</v>
      </c>
      <c r="EI620" s="888">
        <f t="shared" si="2072"/>
        <v>0</v>
      </c>
      <c r="EJ620" s="888">
        <f t="shared" si="2072"/>
        <v>0</v>
      </c>
      <c r="EK620" s="888">
        <f t="shared" si="2072"/>
        <v>0</v>
      </c>
      <c r="EL620" s="1082">
        <f t="shared" si="2072"/>
        <v>0</v>
      </c>
      <c r="EM620" s="830">
        <f t="shared" si="1738"/>
        <v>5.5954183163457055E-4</v>
      </c>
      <c r="EN620" s="40">
        <f t="shared" si="1739"/>
        <v>1.6786254949037115E-3</v>
      </c>
      <c r="ER620" s="1251"/>
      <c r="ES620" s="745">
        <f t="shared" si="2051"/>
        <v>0</v>
      </c>
      <c r="ET620" s="715">
        <f t="shared" si="2051"/>
        <v>0</v>
      </c>
      <c r="EU620" s="715">
        <f t="shared" si="2051"/>
        <v>0</v>
      </c>
      <c r="EV620" s="715"/>
      <c r="EW620" s="1131"/>
      <c r="EX620" s="66" t="s">
        <v>721</v>
      </c>
      <c r="EY620" s="682">
        <f t="shared" ref="EY620:HH620" si="2073">IF(EY548="","",EY548/EY$561)</f>
        <v>6.8562447529606193E-3</v>
      </c>
      <c r="EZ620" s="682">
        <f t="shared" si="2073"/>
        <v>6.9728531215789173E-3</v>
      </c>
      <c r="FA620" s="682">
        <f t="shared" si="2073"/>
        <v>9.7860994332790233E-3</v>
      </c>
      <c r="FB620" s="682">
        <f t="shared" si="2073"/>
        <v>3.6018060177521165E-3</v>
      </c>
      <c r="FC620" s="682">
        <f t="shared" si="2073"/>
        <v>7.2485330599616794E-3</v>
      </c>
      <c r="FD620" s="682">
        <f t="shared" si="2073"/>
        <v>5.3448736067491596E-3</v>
      </c>
      <c r="FE620" s="682">
        <f t="shared" si="2073"/>
        <v>6.7394750643664791E-3</v>
      </c>
      <c r="FF620" s="682">
        <f t="shared" si="2073"/>
        <v>7.2128204941572941E-3</v>
      </c>
      <c r="FG620" s="682">
        <f t="shared" si="2073"/>
        <v>1.139103194945558E-2</v>
      </c>
      <c r="FH620" s="682">
        <f t="shared" si="2073"/>
        <v>4.9190995199371928E-3</v>
      </c>
      <c r="FI620" s="682">
        <f t="shared" si="2073"/>
        <v>1.0011479699733178E-2</v>
      </c>
      <c r="FJ620" s="682">
        <f t="shared" si="2073"/>
        <v>9.5655913159588511E-3</v>
      </c>
      <c r="FK620" s="682">
        <f t="shared" si="2073"/>
        <v>9.1362462447449316E-3</v>
      </c>
      <c r="FL620" s="682">
        <f t="shared" si="2073"/>
        <v>7.7484551301887986E-3</v>
      </c>
      <c r="FM620" s="682">
        <f t="shared" si="2073"/>
        <v>6.9285451880007429E-3</v>
      </c>
      <c r="FN620" s="682">
        <f t="shared" si="2073"/>
        <v>1.0420714736085327E-2</v>
      </c>
      <c r="FO620" s="715">
        <f t="shared" si="2073"/>
        <v>5.8380408398684483E-3</v>
      </c>
      <c r="FP620" s="715" t="e">
        <f t="shared" ref="FP620:GL620" si="2074">IF(FP548="","",FP548/FP$561)</f>
        <v>#DIV/0!</v>
      </c>
      <c r="FQ620" s="1393">
        <f t="shared" si="2074"/>
        <v>7.8441225055335979E-3</v>
      </c>
      <c r="FR620" s="715">
        <f t="shared" si="2074"/>
        <v>0</v>
      </c>
      <c r="FS620" s="715">
        <f t="shared" si="2074"/>
        <v>1.3308419239126261E-2</v>
      </c>
      <c r="FT620" s="715">
        <f t="shared" si="2074"/>
        <v>0</v>
      </c>
      <c r="FU620" s="715">
        <f t="shared" si="2074"/>
        <v>0</v>
      </c>
      <c r="FV620" s="715"/>
      <c r="FW620" s="715">
        <f t="shared" si="2074"/>
        <v>0</v>
      </c>
      <c r="FX620" s="715">
        <f t="shared" si="2074"/>
        <v>4.9608051953803009E-3</v>
      </c>
      <c r="FY620" s="715">
        <f t="shared" si="2074"/>
        <v>3.019330047863409E-2</v>
      </c>
      <c r="FZ620" s="715">
        <f t="shared" si="2074"/>
        <v>2.5145309224750534E-3</v>
      </c>
      <c r="GA620" s="715">
        <f t="shared" si="2074"/>
        <v>2.3004136629033796E-3</v>
      </c>
      <c r="GB620" s="715">
        <f t="shared" si="2074"/>
        <v>1.5905283422576001E-2</v>
      </c>
      <c r="GC620" s="715">
        <f t="shared" si="2074"/>
        <v>3.8192744161780427E-3</v>
      </c>
      <c r="GD620" s="715">
        <f t="shared" si="2074"/>
        <v>3.0981316528598513E-3</v>
      </c>
      <c r="GE620" s="715">
        <f t="shared" si="2074"/>
        <v>1.2358008104454425E-3</v>
      </c>
      <c r="GF620" s="715">
        <f t="shared" si="2074"/>
        <v>0</v>
      </c>
      <c r="GG620" s="715">
        <f t="shared" si="2074"/>
        <v>0</v>
      </c>
      <c r="GH620" s="715">
        <f t="shared" si="2074"/>
        <v>0</v>
      </c>
      <c r="GI620" s="715">
        <f t="shared" si="2074"/>
        <v>7.3853765323598514E-3</v>
      </c>
      <c r="GJ620" s="715">
        <f t="shared" si="2074"/>
        <v>2.8553871879697525E-2</v>
      </c>
      <c r="GK620" s="715">
        <f t="shared" si="2074"/>
        <v>3.1320496150246138E-2</v>
      </c>
      <c r="GL620" s="715">
        <f t="shared" si="2074"/>
        <v>2.7622809769402835E-2</v>
      </c>
      <c r="GM620" s="745">
        <f t="shared" si="2073"/>
        <v>6.8036632250986591E-3</v>
      </c>
      <c r="GN620" s="682">
        <f t="shared" si="2073"/>
        <v>6.3336245168760831E-3</v>
      </c>
      <c r="GO620" s="682">
        <f t="shared" si="2073"/>
        <v>5.0425158379162893E-3</v>
      </c>
      <c r="GP620" s="682">
        <f t="shared" si="2073"/>
        <v>5.1654993823306789E-3</v>
      </c>
      <c r="GQ620" s="682">
        <f t="shared" si="2073"/>
        <v>5.8865760642397803E-3</v>
      </c>
      <c r="GR620" s="682">
        <f t="shared" si="2073"/>
        <v>5.4824064490154459E-3</v>
      </c>
      <c r="GS620" s="682">
        <f t="shared" si="2073"/>
        <v>8.538603321537214E-3</v>
      </c>
      <c r="GT620" s="682">
        <f t="shared" si="2073"/>
        <v>4.63885675043141E-3</v>
      </c>
      <c r="GU620" s="682">
        <f t="shared" si="2073"/>
        <v>3.906222195645119E-3</v>
      </c>
      <c r="GV620" s="682">
        <f t="shared" si="2073"/>
        <v>9.4508026841865385E-3</v>
      </c>
      <c r="GW620" s="682">
        <f t="shared" si="2073"/>
        <v>9.395321816511629E-3</v>
      </c>
      <c r="GX620" s="682">
        <f t="shared" si="2073"/>
        <v>7.9518111681958579E-3</v>
      </c>
      <c r="GY620" s="682">
        <f t="shared" si="2073"/>
        <v>5.7240319274806202E-3</v>
      </c>
      <c r="GZ620" s="682" t="e">
        <f t="shared" si="2073"/>
        <v>#DIV/0!</v>
      </c>
      <c r="HA620" s="682">
        <f t="shared" si="2073"/>
        <v>5.2908007816757172E-3</v>
      </c>
      <c r="HB620" s="682">
        <f t="shared" si="2073"/>
        <v>8.2975877208461002E-3</v>
      </c>
      <c r="HC620" s="682">
        <f t="shared" si="2073"/>
        <v>4.1047883796960184E-3</v>
      </c>
      <c r="HD620" s="682">
        <f t="shared" si="2073"/>
        <v>6.8253312464836742E-3</v>
      </c>
      <c r="HE620" s="682">
        <f t="shared" si="2073"/>
        <v>1.0668760985609222E-2</v>
      </c>
      <c r="HF620" s="682">
        <f t="shared" si="2073"/>
        <v>3.1837076003814101E-2</v>
      </c>
      <c r="HG620" s="682" t="e">
        <f t="shared" si="2073"/>
        <v>#DIV/0!</v>
      </c>
      <c r="HH620" s="682" t="e">
        <f t="shared" si="2073"/>
        <v>#DIV/0!</v>
      </c>
      <c r="HI620" s="715">
        <f t="shared" si="2054"/>
        <v>0</v>
      </c>
    </row>
    <row r="621" spans="1:217" s="753" customFormat="1" x14ac:dyDescent="0.25">
      <c r="A621" s="66" t="s">
        <v>710</v>
      </c>
      <c r="C621" s="745">
        <f t="shared" si="2032"/>
        <v>3.3469706042807593E-2</v>
      </c>
      <c r="D621" s="715">
        <f>IF(D549="","",D549/D$561)</f>
        <v>8.5100477440577693E-2</v>
      </c>
      <c r="E621" s="715">
        <f>IF(E549="","",E549/E$561)</f>
        <v>9.5492519524504035E-2</v>
      </c>
      <c r="F621" s="715">
        <f t="shared" si="2034"/>
        <v>0.18856966843120074</v>
      </c>
      <c r="G621" s="715">
        <f t="shared" si="2034"/>
        <v>8.4865639343905952E-2</v>
      </c>
      <c r="H621" s="715">
        <f t="shared" si="2034"/>
        <v>0.18758551366403317</v>
      </c>
      <c r="I621" s="715">
        <f t="shared" si="2034"/>
        <v>0.49033962817219851</v>
      </c>
      <c r="J621" s="715">
        <f t="shared" si="2034"/>
        <v>0.27919062313419785</v>
      </c>
      <c r="K621" s="715">
        <f t="shared" si="2034"/>
        <v>0.51712762779138632</v>
      </c>
      <c r="L621" s="715">
        <f t="shared" si="2034"/>
        <v>0.31727393220534389</v>
      </c>
      <c r="M621" s="715">
        <f t="shared" si="2034"/>
        <v>0.21993063090545725</v>
      </c>
      <c r="N621" s="715">
        <f t="shared" ref="N621:T621" si="2075">IF(N549="","",N549/N$561)</f>
        <v>0.13053089805019386</v>
      </c>
      <c r="O621" s="715">
        <f t="shared" si="2075"/>
        <v>7.5418980544132347E-2</v>
      </c>
      <c r="P621" s="715">
        <f t="shared" si="2075"/>
        <v>0.14563323610084536</v>
      </c>
      <c r="Q621" s="715">
        <f t="shared" si="2075"/>
        <v>8.2543695804234762E-2</v>
      </c>
      <c r="R621" s="715">
        <f t="shared" si="2075"/>
        <v>0.21894787182772785</v>
      </c>
      <c r="S621" s="715">
        <f t="shared" si="2075"/>
        <v>0.16571766029928214</v>
      </c>
      <c r="T621" s="1075">
        <f t="shared" si="2075"/>
        <v>0.16624113010455699</v>
      </c>
      <c r="U621" s="715">
        <f t="shared" ref="U621:W621" si="2076">IF(U549="","",U549/U$561)</f>
        <v>8.5640980111758788E-2</v>
      </c>
      <c r="V621" s="715">
        <f t="shared" si="2076"/>
        <v>7.7658381512998795E-2</v>
      </c>
      <c r="W621" s="715">
        <f t="shared" si="2076"/>
        <v>0.18634341730580264</v>
      </c>
      <c r="X621" s="715" t="str">
        <f t="shared" ref="X621:Y621" si="2077">IF(X549="","",X549/X$561)</f>
        <v/>
      </c>
      <c r="Y621" s="715" t="str">
        <f t="shared" si="2077"/>
        <v/>
      </c>
      <c r="Z621" s="830">
        <f t="shared" si="2058"/>
        <v>0.1935544132992548</v>
      </c>
      <c r="AA621" s="830">
        <f t="shared" si="2059"/>
        <v>0.2949932332488952</v>
      </c>
      <c r="AB621" s="830">
        <f t="shared" si="2060"/>
        <v>0.15062051295455378</v>
      </c>
      <c r="AC621" s="40">
        <f t="shared" si="2061"/>
        <v>0.13497485470696188</v>
      </c>
      <c r="AD621" s="40"/>
      <c r="AE621" s="40">
        <f t="shared" si="2062"/>
        <v>0.14119626968284332</v>
      </c>
      <c r="AF621" s="40">
        <f t="shared" si="2063"/>
        <v>5.4330518951351027E-2</v>
      </c>
      <c r="AG621" s="40"/>
      <c r="AH621" s="40"/>
      <c r="AI621" s="745">
        <f t="shared" ref="AI621:AN621" si="2078">IF(AI549="","",AI549/AI$561)</f>
        <v>0</v>
      </c>
      <c r="AJ621" s="715">
        <f t="shared" si="2078"/>
        <v>0</v>
      </c>
      <c r="AK621" s="715">
        <f t="shared" si="2078"/>
        <v>0</v>
      </c>
      <c r="AL621" s="715">
        <f t="shared" si="2078"/>
        <v>0</v>
      </c>
      <c r="AM621" s="715">
        <f t="shared" si="2078"/>
        <v>0</v>
      </c>
      <c r="AN621" s="1075">
        <f t="shared" si="2078"/>
        <v>0</v>
      </c>
      <c r="AO621" s="830">
        <f t="shared" ref="AO621" si="2079">AVERAGE(AI621:AN621)</f>
        <v>0</v>
      </c>
      <c r="AP621" s="830"/>
      <c r="AQ621" s="40">
        <f t="shared" si="2043"/>
        <v>0</v>
      </c>
      <c r="AR621" s="40"/>
      <c r="AS621" s="40"/>
      <c r="AT621" s="745">
        <f>IF(AT549="","",AT549/AT$561)</f>
        <v>7.0710191480020113E-2</v>
      </c>
      <c r="AU621" s="715">
        <f>IF(AU549="","",AU549/AU$561)</f>
        <v>5.1081146514410959E-2</v>
      </c>
      <c r="AV621" s="715">
        <v>0</v>
      </c>
      <c r="AW621" s="715">
        <v>0</v>
      </c>
      <c r="AX621" s="715">
        <v>0</v>
      </c>
      <c r="AY621" s="715">
        <v>0</v>
      </c>
      <c r="AZ621" s="715">
        <v>0</v>
      </c>
      <c r="BA621" s="715">
        <v>0</v>
      </c>
      <c r="BB621" s="1075">
        <f>IF(BB549="","",BB549/BB$561)</f>
        <v>0</v>
      </c>
      <c r="BC621" s="830">
        <f t="shared" si="1901"/>
        <v>1.3532370888270119E-2</v>
      </c>
      <c r="BD621" s="830"/>
      <c r="BE621" s="40">
        <f t="shared" si="1902"/>
        <v>2.7297181978293387E-2</v>
      </c>
      <c r="BF621" s="40"/>
      <c r="BG621" s="40"/>
      <c r="BH621" s="745">
        <v>0</v>
      </c>
      <c r="BI621" s="715">
        <v>0</v>
      </c>
      <c r="BJ621" s="715">
        <f>IF(BJ549="","",BJ549/BJ$561)</f>
        <v>4.2640688323244934E-2</v>
      </c>
      <c r="BK621" s="715">
        <f>IF(BK549="","",BK549/BK$561)</f>
        <v>4.8574982488080322E-2</v>
      </c>
      <c r="BL621" s="715">
        <f>IF(BL549="","",BL549/BL$561)</f>
        <v>5.3597336351116028E-2</v>
      </c>
      <c r="BM621" s="715">
        <f t="shared" si="2070"/>
        <v>4.759716272937143E-2</v>
      </c>
      <c r="BN621" s="1187">
        <f>IF(BN549="","",BN549/BN$561)</f>
        <v>0.14070573669596684</v>
      </c>
      <c r="BO621" s="888">
        <f t="shared" si="2071"/>
        <v>0</v>
      </c>
      <c r="BP621" s="888">
        <f t="shared" si="2071"/>
        <v>0</v>
      </c>
      <c r="BQ621" s="888">
        <f t="shared" si="2071"/>
        <v>0</v>
      </c>
      <c r="BR621" s="888">
        <f t="shared" si="2071"/>
        <v>0</v>
      </c>
      <c r="BS621" s="1184">
        <f t="shared" si="2071"/>
        <v>0</v>
      </c>
      <c r="BT621" s="830">
        <f t="shared" si="1727"/>
        <v>3.2275024251614957E-2</v>
      </c>
      <c r="BU621" s="830"/>
      <c r="BV621" s="40">
        <f t="shared" si="1728"/>
        <v>4.7329566489552791E-2</v>
      </c>
      <c r="BW621" s="40"/>
      <c r="BX621" s="40"/>
      <c r="BY621" s="745">
        <f>IF(BY549="","",BY549/BY$561)</f>
        <v>3.8319939553492124E-2</v>
      </c>
      <c r="BZ621" s="715">
        <f>IF(BZ549="","",BZ549/BZ$561)</f>
        <v>4.2372888643161723E-2</v>
      </c>
      <c r="CA621" s="715">
        <f>IF(CA549="","",CA549/CA$561)</f>
        <v>4.3195270496611045E-2</v>
      </c>
      <c r="CB621" s="715">
        <f>IF(CB549="","",CB549/CB$561)</f>
        <v>4.4736537804440674E-2</v>
      </c>
      <c r="CC621" s="1075">
        <f>IF(CC549="","",CC549/CC$561)</f>
        <v>3.2028545616864496E-2</v>
      </c>
      <c r="CD621" s="715"/>
      <c r="CE621" s="715"/>
      <c r="CF621" s="830">
        <f t="shared" si="2045"/>
        <v>4.0130636422914014E-2</v>
      </c>
      <c r="CG621" s="830"/>
      <c r="CH621" s="40">
        <f t="shared" si="2046"/>
        <v>5.1126437178730284E-3</v>
      </c>
      <c r="CI621" s="40"/>
      <c r="CJ621" s="40"/>
      <c r="CK621" s="745">
        <f>IF(CK549="","",CK549/CK$561)</f>
        <v>0</v>
      </c>
      <c r="CL621" s="715">
        <f t="shared" si="2047"/>
        <v>0</v>
      </c>
      <c r="CM621" s="715">
        <f>IF(CM549="","",CM549/CM$561)</f>
        <v>0</v>
      </c>
      <c r="CN621" s="715">
        <f>IF(CN549="","",CN549/CN$561)</f>
        <v>0</v>
      </c>
      <c r="CO621" s="1075">
        <f>IF(CO549="","",CO549/CO$561)</f>
        <v>0</v>
      </c>
      <c r="CP621" s="830">
        <f t="shared" si="1729"/>
        <v>0</v>
      </c>
      <c r="CQ621" s="830"/>
      <c r="CR621" s="40">
        <f t="shared" si="1730"/>
        <v>0</v>
      </c>
      <c r="CS621" s="40"/>
      <c r="CT621" s="40"/>
      <c r="CU621" s="745">
        <v>0</v>
      </c>
      <c r="CV621" s="715">
        <f>IF(CV549="","",CV549/CV$561)</f>
        <v>4.6530683059607197E-2</v>
      </c>
      <c r="CW621" s="715">
        <v>0</v>
      </c>
      <c r="CX621" s="1075">
        <v>0</v>
      </c>
      <c r="CY621" s="830">
        <f t="shared" si="1731"/>
        <v>1.1632670764901799E-2</v>
      </c>
      <c r="CZ621" s="40">
        <f t="shared" si="1732"/>
        <v>2.3265341529803599E-2</v>
      </c>
      <c r="DD621" s="989"/>
      <c r="DE621" s="888">
        <f t="shared" ref="DE621:EL621" si="2080">IF(DE549="","",DE549/DE$561)</f>
        <v>0</v>
      </c>
      <c r="DF621" s="888">
        <f t="shared" si="2080"/>
        <v>0</v>
      </c>
      <c r="DG621" s="888">
        <f t="shared" si="2080"/>
        <v>0</v>
      </c>
      <c r="DH621" s="888">
        <f t="shared" si="2080"/>
        <v>0</v>
      </c>
      <c r="DI621" s="888">
        <f t="shared" si="2080"/>
        <v>0</v>
      </c>
      <c r="DJ621" s="888">
        <f t="shared" si="2080"/>
        <v>0</v>
      </c>
      <c r="DK621" s="888">
        <f t="shared" si="2080"/>
        <v>0</v>
      </c>
      <c r="DL621" s="1082">
        <f t="shared" si="2080"/>
        <v>0</v>
      </c>
      <c r="DM621" s="830">
        <f t="shared" si="1734"/>
        <v>0</v>
      </c>
      <c r="DN621" s="830"/>
      <c r="DO621" s="40">
        <f t="shared" si="1735"/>
        <v>0</v>
      </c>
      <c r="DP621" s="40"/>
      <c r="DQ621" s="40"/>
      <c r="DR621" s="945">
        <f t="shared" si="2080"/>
        <v>0</v>
      </c>
      <c r="DS621" s="888">
        <f t="shared" si="2080"/>
        <v>0</v>
      </c>
      <c r="DT621" s="888">
        <f t="shared" si="2080"/>
        <v>0</v>
      </c>
      <c r="DU621" s="888">
        <f t="shared" si="2080"/>
        <v>0</v>
      </c>
      <c r="DV621" s="888">
        <f t="shared" si="2080"/>
        <v>0</v>
      </c>
      <c r="DW621" s="888">
        <f t="shared" si="2080"/>
        <v>0</v>
      </c>
      <c r="DX621" s="1082">
        <f t="shared" si="2080"/>
        <v>0</v>
      </c>
      <c r="DY621" s="830">
        <f t="shared" si="1736"/>
        <v>0</v>
      </c>
      <c r="DZ621" s="830"/>
      <c r="EA621" s="40">
        <f t="shared" si="1737"/>
        <v>0</v>
      </c>
      <c r="EB621" s="40"/>
      <c r="EC621" s="40"/>
      <c r="ED621" s="745">
        <f t="shared" si="2050"/>
        <v>4.2147372934833643E-2</v>
      </c>
      <c r="EE621" s="888">
        <f t="shared" si="2080"/>
        <v>0</v>
      </c>
      <c r="EF621" s="888">
        <f t="shared" si="2080"/>
        <v>0</v>
      </c>
      <c r="EG621" s="888">
        <f t="shared" si="2080"/>
        <v>0</v>
      </c>
      <c r="EH621" s="888">
        <f t="shared" si="2080"/>
        <v>0</v>
      </c>
      <c r="EI621" s="888">
        <f t="shared" si="2080"/>
        <v>0</v>
      </c>
      <c r="EJ621" s="888">
        <f t="shared" si="2080"/>
        <v>0</v>
      </c>
      <c r="EK621" s="888">
        <f t="shared" si="2080"/>
        <v>0</v>
      </c>
      <c r="EL621" s="1082">
        <f t="shared" si="2080"/>
        <v>0</v>
      </c>
      <c r="EM621" s="830">
        <f t="shared" si="1738"/>
        <v>4.6830414372037383E-3</v>
      </c>
      <c r="EN621" s="40">
        <f t="shared" si="1739"/>
        <v>1.4049124311611214E-2</v>
      </c>
      <c r="ER621" s="1251"/>
      <c r="ES621" s="745">
        <f t="shared" si="2051"/>
        <v>0</v>
      </c>
      <c r="ET621" s="715">
        <f t="shared" si="2051"/>
        <v>0</v>
      </c>
      <c r="EU621" s="715">
        <f t="shared" si="2051"/>
        <v>0</v>
      </c>
      <c r="EV621" s="715"/>
      <c r="EW621" s="1131"/>
      <c r="EX621" s="66" t="s">
        <v>710</v>
      </c>
      <c r="EY621" s="682">
        <f t="shared" ref="EY621:HH621" si="2081">IF(EY549="","",EY549/EY$561)</f>
        <v>9.7591754782126623E-3</v>
      </c>
      <c r="EZ621" s="682">
        <f t="shared" si="2081"/>
        <v>8.1532093846515032E-3</v>
      </c>
      <c r="FA621" s="682">
        <f t="shared" si="2081"/>
        <v>1.181473009723652E-2</v>
      </c>
      <c r="FB621" s="682">
        <f t="shared" si="2081"/>
        <v>6.6490115827077525E-3</v>
      </c>
      <c r="FC621" s="682">
        <f t="shared" si="2081"/>
        <v>9.6563218158481935E-3</v>
      </c>
      <c r="FD621" s="682">
        <f t="shared" si="2081"/>
        <v>9.345801581589824E-3</v>
      </c>
      <c r="FE621" s="682">
        <f t="shared" si="2081"/>
        <v>6.1839649530877798E-3</v>
      </c>
      <c r="FF621" s="682">
        <f t="shared" si="2081"/>
        <v>1.1075759477385696E-2</v>
      </c>
      <c r="FG621" s="682">
        <f t="shared" si="2081"/>
        <v>1.0591286824013313E-2</v>
      </c>
      <c r="FH621" s="682">
        <f t="shared" si="2081"/>
        <v>6.5159363923277527E-3</v>
      </c>
      <c r="FI621" s="682">
        <f t="shared" si="2081"/>
        <v>9.6279033592593447E-3</v>
      </c>
      <c r="FJ621" s="682">
        <f t="shared" si="2081"/>
        <v>8.9533107525781638E-3</v>
      </c>
      <c r="FK621" s="682">
        <f t="shared" si="2081"/>
        <v>9.5657957249098372E-3</v>
      </c>
      <c r="FL621" s="682">
        <f t="shared" si="2081"/>
        <v>1.0473720474394601E-2</v>
      </c>
      <c r="FM621" s="682">
        <f t="shared" si="2081"/>
        <v>9.1433024065619619E-3</v>
      </c>
      <c r="FN621" s="682">
        <f t="shared" si="2081"/>
        <v>9.7493396548841652E-3</v>
      </c>
      <c r="FO621" s="715">
        <f t="shared" si="2081"/>
        <v>9.8637128096596294E-3</v>
      </c>
      <c r="FP621" s="715" t="e">
        <f t="shared" ref="FP621:GL621" si="2082">IF(FP549="","",FP549/FP$561)</f>
        <v>#DIV/0!</v>
      </c>
      <c r="FQ621" s="1393">
        <f t="shared" si="2082"/>
        <v>1.7642049206975902E-2</v>
      </c>
      <c r="FR621" s="715">
        <f t="shared" si="2082"/>
        <v>3.1815338774818007E-2</v>
      </c>
      <c r="FS621" s="715">
        <f t="shared" si="2082"/>
        <v>1.8985199062461228E-2</v>
      </c>
      <c r="FT621" s="715">
        <f t="shared" si="2082"/>
        <v>1.698998695327647E-2</v>
      </c>
      <c r="FU621" s="715">
        <f t="shared" si="2082"/>
        <v>2.633043742378163E-2</v>
      </c>
      <c r="FV621" s="715"/>
      <c r="FW621" s="715">
        <f t="shared" si="2082"/>
        <v>1.3876636299048997E-2</v>
      </c>
      <c r="FX621" s="715">
        <f t="shared" si="2082"/>
        <v>4.8237508816305437E-3</v>
      </c>
      <c r="FY621" s="715">
        <f t="shared" si="2082"/>
        <v>3.3030506228602576E-2</v>
      </c>
      <c r="FZ621" s="715">
        <f t="shared" si="2082"/>
        <v>1.020908893456564E-2</v>
      </c>
      <c r="GA621" s="715">
        <f t="shared" si="2082"/>
        <v>1.0929052731598639E-2</v>
      </c>
      <c r="GB621" s="715">
        <f t="shared" si="2082"/>
        <v>1.6131287931876966E-2</v>
      </c>
      <c r="GC621" s="715">
        <f t="shared" si="2082"/>
        <v>8.2185951668368128E-4</v>
      </c>
      <c r="GD621" s="715">
        <f t="shared" si="2082"/>
        <v>1.793684138345737E-3</v>
      </c>
      <c r="GE621" s="715">
        <f t="shared" si="2082"/>
        <v>1.3537284461497016E-3</v>
      </c>
      <c r="GF621" s="715">
        <f t="shared" si="2082"/>
        <v>6.9267839370350907E-3</v>
      </c>
      <c r="GG621" s="715">
        <f t="shared" si="2082"/>
        <v>3.321592283101834E-3</v>
      </c>
      <c r="GH621" s="715">
        <f t="shared" si="2082"/>
        <v>7.5346086890846573E-3</v>
      </c>
      <c r="GI621" s="715">
        <f t="shared" si="2082"/>
        <v>1.081607708529903E-2</v>
      </c>
      <c r="GJ621" s="715">
        <f t="shared" si="2082"/>
        <v>3.7907046628376698E-2</v>
      </c>
      <c r="GK621" s="715">
        <f t="shared" si="2082"/>
        <v>3.3490060373831378E-2</v>
      </c>
      <c r="GL621" s="715">
        <f t="shared" si="2082"/>
        <v>3.4212299762644789E-2</v>
      </c>
      <c r="GM621" s="745">
        <f t="shared" si="2081"/>
        <v>7.7763469365352365E-3</v>
      </c>
      <c r="GN621" s="682">
        <f t="shared" si="2081"/>
        <v>7.4474487706670742E-3</v>
      </c>
      <c r="GO621" s="682">
        <f t="shared" si="2081"/>
        <v>5.6151687285169068E-3</v>
      </c>
      <c r="GP621" s="682">
        <f t="shared" si="2081"/>
        <v>4.958766634213096E-3</v>
      </c>
      <c r="GQ621" s="682">
        <f t="shared" si="2081"/>
        <v>5.9082643757386926E-3</v>
      </c>
      <c r="GR621" s="682">
        <f t="shared" si="2081"/>
        <v>6.6757465503560339E-3</v>
      </c>
      <c r="GS621" s="682">
        <f t="shared" si="2081"/>
        <v>9.4836941131426038E-3</v>
      </c>
      <c r="GT621" s="682">
        <f t="shared" si="2081"/>
        <v>5.1932785316126341E-3</v>
      </c>
      <c r="GU621" s="682">
        <f t="shared" si="2081"/>
        <v>3.7881321607286921E-3</v>
      </c>
      <c r="GV621" s="682">
        <f t="shared" si="2081"/>
        <v>9.566821398322517E-3</v>
      </c>
      <c r="GW621" s="682">
        <f t="shared" si="2081"/>
        <v>9.514076303729968E-3</v>
      </c>
      <c r="GX621" s="682">
        <f t="shared" si="2081"/>
        <v>8.344084407669445E-3</v>
      </c>
      <c r="GY621" s="682">
        <f t="shared" si="2081"/>
        <v>6.162257048650849E-3</v>
      </c>
      <c r="GZ621" s="682" t="e">
        <f t="shared" si="2081"/>
        <v>#DIV/0!</v>
      </c>
      <c r="HA621" s="682">
        <f t="shared" si="2081"/>
        <v>5.5414401999425199E-3</v>
      </c>
      <c r="HB621" s="682">
        <f t="shared" si="2081"/>
        <v>8.4144155768659298E-3</v>
      </c>
      <c r="HC621" s="682">
        <f t="shared" si="2081"/>
        <v>4.5748474753273729E-3</v>
      </c>
      <c r="HD621" s="682">
        <f t="shared" si="2081"/>
        <v>6.8013800999130215E-3</v>
      </c>
      <c r="HE621" s="682">
        <f t="shared" si="2081"/>
        <v>1.090742168336065E-2</v>
      </c>
      <c r="HF621" s="682">
        <f t="shared" si="2081"/>
        <v>3.3498852109449959E-2</v>
      </c>
      <c r="HG621" s="682" t="e">
        <f t="shared" si="2081"/>
        <v>#DIV/0!</v>
      </c>
      <c r="HH621" s="682" t="e">
        <f t="shared" si="2081"/>
        <v>#DIV/0!</v>
      </c>
      <c r="HI621" s="715">
        <f t="shared" si="2054"/>
        <v>1.3300540325797169E-3</v>
      </c>
    </row>
    <row r="622" spans="1:217" s="753" customFormat="1" x14ac:dyDescent="0.25">
      <c r="A622" s="66" t="s">
        <v>707</v>
      </c>
      <c r="C622" s="745">
        <f t="shared" si="2032"/>
        <v>0.16876320104874587</v>
      </c>
      <c r="D622" s="715">
        <f t="shared" ref="D622:CV622" si="2083">IF(D550="","",D550/D$561)</f>
        <v>0.10448811035953236</v>
      </c>
      <c r="E622" s="715">
        <f t="shared" si="2083"/>
        <v>8.4270308794548082E-2</v>
      </c>
      <c r="F622" s="715">
        <f t="shared" si="2034"/>
        <v>0.12381001492802234</v>
      </c>
      <c r="G622" s="715">
        <f t="shared" si="2034"/>
        <v>9.2506116288148532E-2</v>
      </c>
      <c r="H622" s="715">
        <f t="shared" si="2034"/>
        <v>0.1039278055662019</v>
      </c>
      <c r="I622" s="715">
        <f t="shared" si="2034"/>
        <v>0.10909411116809882</v>
      </c>
      <c r="J622" s="715">
        <f t="shared" si="2034"/>
        <v>9.6217242093441444E-2</v>
      </c>
      <c r="K622" s="715">
        <f t="shared" si="2034"/>
        <v>8.5544816043586686E-2</v>
      </c>
      <c r="L622" s="715">
        <f t="shared" si="2034"/>
        <v>6.874087824412671E-2</v>
      </c>
      <c r="M622" s="715">
        <f t="shared" si="2034"/>
        <v>0.10607420601138239</v>
      </c>
      <c r="N622" s="715">
        <f t="shared" si="2083"/>
        <v>0.1056345289845525</v>
      </c>
      <c r="O622" s="715">
        <f t="shared" si="2083"/>
        <v>6.672287971725574E-2</v>
      </c>
      <c r="P622" s="715">
        <f t="shared" si="2083"/>
        <v>0.10794484586536711</v>
      </c>
      <c r="Q622" s="715">
        <f t="shared" si="2083"/>
        <v>6.8286351036943443E-2</v>
      </c>
      <c r="R622" s="715">
        <f t="shared" si="2083"/>
        <v>8.3100344807436582E-2</v>
      </c>
      <c r="S622" s="715">
        <f t="shared" si="2083"/>
        <v>6.3854876584182471E-2</v>
      </c>
      <c r="T622" s="1075">
        <f t="shared" si="2083"/>
        <v>6.3780321731782788E-2</v>
      </c>
      <c r="U622" s="715">
        <f t="shared" ref="U622:W622" si="2084">IF(U550="","",U550/U$561)</f>
        <v>4.2158070823678305E-2</v>
      </c>
      <c r="V622" s="715">
        <f t="shared" si="2084"/>
        <v>3.8215107694237818E-2</v>
      </c>
      <c r="W622" s="715">
        <f t="shared" si="2084"/>
        <v>8.1677273616733825E-2</v>
      </c>
      <c r="X622" s="715" t="str">
        <f t="shared" ref="X622:Y622" si="2085">IF(X550="","",X550/X$561)</f>
        <v/>
      </c>
      <c r="Y622" s="715" t="str">
        <f t="shared" si="2085"/>
        <v/>
      </c>
      <c r="Z622" s="830">
        <f t="shared" si="2058"/>
        <v>9.4597831070741975E-2</v>
      </c>
      <c r="AA622" s="830">
        <f t="shared" si="2059"/>
        <v>9.7120140618803766E-2</v>
      </c>
      <c r="AB622" s="830">
        <f t="shared" si="2060"/>
        <v>8.3174794342362884E-2</v>
      </c>
      <c r="AC622" s="40">
        <f t="shared" si="2061"/>
        <v>2.6055441396725838E-2</v>
      </c>
      <c r="AD622" s="40"/>
      <c r="AE622" s="40">
        <f t="shared" si="2062"/>
        <v>1.6065783049665609E-2</v>
      </c>
      <c r="AF622" s="40">
        <f t="shared" si="2063"/>
        <v>2.0298204562002247E-2</v>
      </c>
      <c r="AG622" s="40"/>
      <c r="AH622" s="40"/>
      <c r="AI622" s="745">
        <f t="shared" si="2083"/>
        <v>0.24230556731190564</v>
      </c>
      <c r="AJ622" s="715">
        <f t="shared" si="2083"/>
        <v>1.5331373285147274E-2</v>
      </c>
      <c r="AK622" s="715">
        <f t="shared" si="2083"/>
        <v>0.25467266618398388</v>
      </c>
      <c r="AL622" s="715">
        <f t="shared" si="2083"/>
        <v>0.28442105006961721</v>
      </c>
      <c r="AM622" s="715">
        <f t="shared" si="2083"/>
        <v>1.4723030052765975E-2</v>
      </c>
      <c r="AN622" s="1075">
        <f t="shared" si="2083"/>
        <v>0.28479297208599075</v>
      </c>
      <c r="AO622" s="830">
        <f t="shared" si="1802"/>
        <v>0.18270777649823514</v>
      </c>
      <c r="AP622" s="830"/>
      <c r="AQ622" s="40">
        <f t="shared" si="2043"/>
        <v>0.13094392279678188</v>
      </c>
      <c r="AR622" s="40"/>
      <c r="AS622" s="40"/>
      <c r="AT622" s="745">
        <f t="shared" si="2083"/>
        <v>9.8991240183303797E-2</v>
      </c>
      <c r="AU622" s="715">
        <f t="shared" si="2083"/>
        <v>6.0019054377564642E-2</v>
      </c>
      <c r="AV622" s="715">
        <f t="shared" si="2083"/>
        <v>1.6591193553972008E-2</v>
      </c>
      <c r="AW622" s="715">
        <f t="shared" si="2083"/>
        <v>4.3982703660582663E-2</v>
      </c>
      <c r="AX622" s="715">
        <f t="shared" si="2083"/>
        <v>5.4265880602115818E-2</v>
      </c>
      <c r="AY622" s="715">
        <f t="shared" si="2083"/>
        <v>2.2446042182736405E-2</v>
      </c>
      <c r="AZ622" s="715">
        <f t="shared" si="2083"/>
        <v>3.1125019099637788E-2</v>
      </c>
      <c r="BA622" s="715">
        <f t="shared" si="2083"/>
        <v>7.3329796361804533E-2</v>
      </c>
      <c r="BB622" s="1075">
        <f t="shared" si="2083"/>
        <v>8.5006244318644827E-2</v>
      </c>
      <c r="BC622" s="830">
        <f t="shared" si="1901"/>
        <v>5.3973019371151378E-2</v>
      </c>
      <c r="BD622" s="830"/>
      <c r="BE622" s="40">
        <f t="shared" si="1902"/>
        <v>2.8315665043106897E-2</v>
      </c>
      <c r="BF622" s="40"/>
      <c r="BG622" s="40"/>
      <c r="BH622" s="745">
        <f t="shared" si="2083"/>
        <v>0.11570744586067362</v>
      </c>
      <c r="BI622" s="715">
        <f t="shared" si="2083"/>
        <v>9.311821006987929E-2</v>
      </c>
      <c r="BJ622" s="715">
        <f t="shared" si="2083"/>
        <v>0.10246071761053492</v>
      </c>
      <c r="BK622" s="715">
        <f t="shared" si="2083"/>
        <v>5.5385398836290352E-2</v>
      </c>
      <c r="BL622" s="715">
        <f t="shared" si="2083"/>
        <v>5.3994991050994472E-2</v>
      </c>
      <c r="BM622" s="715">
        <f t="shared" si="2070"/>
        <v>9.78671374723213E-2</v>
      </c>
      <c r="BN622" s="1187">
        <f>IF(BN550="","",BN550/BN$561)</f>
        <v>9.2138352299574622E-2</v>
      </c>
      <c r="BO622" s="888">
        <f t="shared" si="2071"/>
        <v>5.1028767823197228E-2</v>
      </c>
      <c r="BP622" s="888">
        <f t="shared" si="2071"/>
        <v>5.3305668932292286E-2</v>
      </c>
      <c r="BQ622" s="888">
        <f t="shared" si="2071"/>
        <v>4.9873007818169952E-2</v>
      </c>
      <c r="BR622" s="888">
        <f t="shared" si="2071"/>
        <v>7.1321318309693751E-2</v>
      </c>
      <c r="BS622" s="1184">
        <f t="shared" si="2071"/>
        <v>4.5638072838438827E-2</v>
      </c>
      <c r="BT622" s="830">
        <f t="shared" si="1727"/>
        <v>6.3394746153441414E-2</v>
      </c>
      <c r="BU622" s="830"/>
      <c r="BV622" s="40">
        <f t="shared" si="1728"/>
        <v>1.9309065222611981E-2</v>
      </c>
      <c r="BW622" s="40"/>
      <c r="BX622" s="40"/>
      <c r="BY622" s="745">
        <f t="shared" si="2083"/>
        <v>0.14287478007741283</v>
      </c>
      <c r="BZ622" s="715">
        <f t="shared" si="2083"/>
        <v>0.13325196143421814</v>
      </c>
      <c r="CA622" s="715">
        <f t="shared" si="2083"/>
        <v>9.9252882265437298E-2</v>
      </c>
      <c r="CB622" s="715">
        <f t="shared" si="2083"/>
        <v>0.1369723706182637</v>
      </c>
      <c r="CC622" s="1075">
        <f t="shared" si="2083"/>
        <v>0.15631606468340103</v>
      </c>
      <c r="CD622" s="715"/>
      <c r="CE622" s="715"/>
      <c r="CF622" s="830">
        <f t="shared" si="2045"/>
        <v>0.13373361181574661</v>
      </c>
      <c r="CG622" s="830"/>
      <c r="CH622" s="40">
        <f t="shared" si="2046"/>
        <v>2.1172921330678482E-2</v>
      </c>
      <c r="CI622" s="40"/>
      <c r="CJ622" s="40"/>
      <c r="CK622" s="745">
        <f t="shared" si="2083"/>
        <v>2.5441328052751393E-2</v>
      </c>
      <c r="CL622" s="715">
        <f t="shared" si="2047"/>
        <v>1.4095286199512598E-2</v>
      </c>
      <c r="CM622" s="715">
        <f t="shared" si="2083"/>
        <v>4.3728521659239739E-2</v>
      </c>
      <c r="CN622" s="715">
        <f t="shared" si="2083"/>
        <v>5.6462047988951394E-3</v>
      </c>
      <c r="CO622" s="1075">
        <f t="shared" si="2083"/>
        <v>2.8846136062265687E-2</v>
      </c>
      <c r="CP622" s="830">
        <f t="shared" si="1729"/>
        <v>2.3551495354532909E-2</v>
      </c>
      <c r="CQ622" s="830"/>
      <c r="CR622" s="40">
        <f t="shared" si="1730"/>
        <v>1.4566540425040617E-2</v>
      </c>
      <c r="CS622" s="40"/>
      <c r="CT622" s="40"/>
      <c r="CU622" s="745">
        <f t="shared" si="2083"/>
        <v>0.16629435016045377</v>
      </c>
      <c r="CV622" s="715">
        <f t="shared" si="2083"/>
        <v>2.5216662105163008E-2</v>
      </c>
      <c r="CW622" s="715">
        <f t="shared" ref="CW622:CX625" si="2086">IF(CW550="","",CW550/CW$561)</f>
        <v>0.16622015165347223</v>
      </c>
      <c r="CX622" s="1075">
        <f t="shared" si="2086"/>
        <v>8.4079915471175479E-2</v>
      </c>
      <c r="CY622" s="830">
        <f t="shared" si="1731"/>
        <v>0.11045276984756612</v>
      </c>
      <c r="CZ622" s="40">
        <f t="shared" si="1732"/>
        <v>6.877258290035658E-2</v>
      </c>
      <c r="DD622" s="989"/>
      <c r="DE622" s="888">
        <f t="shared" ref="DE622:EL622" si="2087">IF(DE550="","",DE550/DE$561)</f>
        <v>8.4535947835502209E-2</v>
      </c>
      <c r="DF622" s="888">
        <f t="shared" si="2087"/>
        <v>0</v>
      </c>
      <c r="DG622" s="888">
        <f t="shared" si="2087"/>
        <v>0</v>
      </c>
      <c r="DH622" s="888">
        <f t="shared" si="2087"/>
        <v>4.006629166447407E-2</v>
      </c>
      <c r="DI622" s="888">
        <f t="shared" si="2087"/>
        <v>4.777338548417065E-2</v>
      </c>
      <c r="DJ622" s="888">
        <f t="shared" si="2087"/>
        <v>4.5589466012538181E-2</v>
      </c>
      <c r="DK622" s="888">
        <f t="shared" si="2087"/>
        <v>2.907597322805976E-2</v>
      </c>
      <c r="DL622" s="1082">
        <f t="shared" si="2087"/>
        <v>9.9965270583103116E-2</v>
      </c>
      <c r="DM622" s="830">
        <f t="shared" si="1734"/>
        <v>4.3375791850981005E-2</v>
      </c>
      <c r="DN622" s="830"/>
      <c r="DO622" s="40">
        <f t="shared" si="1735"/>
        <v>3.5655340149892648E-2</v>
      </c>
      <c r="DP622" s="40"/>
      <c r="DQ622" s="40"/>
      <c r="DR622" s="945">
        <f t="shared" si="2087"/>
        <v>0.11768751077405482</v>
      </c>
      <c r="DS622" s="888">
        <f t="shared" si="2087"/>
        <v>7.6162168107364245E-2</v>
      </c>
      <c r="DT622" s="888">
        <f t="shared" si="2087"/>
        <v>9.4166572658615749E-2</v>
      </c>
      <c r="DU622" s="888">
        <f t="shared" si="2087"/>
        <v>0.11920519748855046</v>
      </c>
      <c r="DV622" s="888">
        <f t="shared" si="2087"/>
        <v>0.10333557508803919</v>
      </c>
      <c r="DW622" s="888">
        <f t="shared" si="2087"/>
        <v>6.279838660551651E-2</v>
      </c>
      <c r="DX622" s="1082">
        <f t="shared" si="2087"/>
        <v>5.6353556129044212E-2</v>
      </c>
      <c r="DY622" s="830">
        <f t="shared" si="1736"/>
        <v>8.9958423835883608E-2</v>
      </c>
      <c r="DZ622" s="830"/>
      <c r="EA622" s="40">
        <f t="shared" si="1737"/>
        <v>2.5423821348386638E-2</v>
      </c>
      <c r="EB622" s="40"/>
      <c r="EC622" s="40"/>
      <c r="ED622" s="745">
        <f t="shared" si="2050"/>
        <v>6.1892366585609364E-2</v>
      </c>
      <c r="EE622" s="888">
        <f t="shared" si="2087"/>
        <v>0.10101118686901832</v>
      </c>
      <c r="EF622" s="888">
        <f t="shared" si="2087"/>
        <v>8.6472894774719242E-2</v>
      </c>
      <c r="EG622" s="888">
        <f t="shared" si="2087"/>
        <v>0.13203618549134497</v>
      </c>
      <c r="EH622" s="888">
        <f t="shared" si="2087"/>
        <v>0.1548996082249342</v>
      </c>
      <c r="EI622" s="888">
        <f t="shared" si="2087"/>
        <v>8.6229840738654973E-2</v>
      </c>
      <c r="EJ622" s="888">
        <f t="shared" si="2087"/>
        <v>5.9426466317467425E-2</v>
      </c>
      <c r="EK622" s="888">
        <f t="shared" si="2087"/>
        <v>0.14740804468315405</v>
      </c>
      <c r="EL622" s="1082">
        <f t="shared" si="2087"/>
        <v>0.13328694687536499</v>
      </c>
      <c r="EM622" s="830">
        <f t="shared" si="1738"/>
        <v>0.10696261561780751</v>
      </c>
      <c r="EN622" s="40">
        <f t="shared" si="1739"/>
        <v>3.6110163513120276E-2</v>
      </c>
      <c r="ER622" s="1251"/>
      <c r="ES622" s="745">
        <f t="shared" si="2051"/>
        <v>1.1071707398413285E-2</v>
      </c>
      <c r="ET622" s="715">
        <f t="shared" si="2051"/>
        <v>7.1064934679032059E-3</v>
      </c>
      <c r="EU622" s="715">
        <f t="shared" si="2051"/>
        <v>1.4547720167900293E-2</v>
      </c>
      <c r="EV622" s="715"/>
      <c r="EW622" s="1131"/>
      <c r="EX622" s="66" t="s">
        <v>707</v>
      </c>
      <c r="EY622" s="682">
        <f t="shared" ref="EY622:HH622" si="2088">IF(EY550="","",EY550/EY$561)</f>
        <v>0.24605336039915132</v>
      </c>
      <c r="EZ622" s="682">
        <f t="shared" si="2088"/>
        <v>0.20489203001490455</v>
      </c>
      <c r="FA622" s="682">
        <f t="shared" si="2088"/>
        <v>0.28168788712524323</v>
      </c>
      <c r="FB622" s="682">
        <f t="shared" si="2088"/>
        <v>0.15700627227627892</v>
      </c>
      <c r="FC622" s="682">
        <f t="shared" si="2088"/>
        <v>0.26999035739928112</v>
      </c>
      <c r="FD622" s="682">
        <f t="shared" si="2088"/>
        <v>0.24080998334351389</v>
      </c>
      <c r="FE622" s="682">
        <f t="shared" si="2088"/>
        <v>0.11103119132228105</v>
      </c>
      <c r="FF622" s="682">
        <f t="shared" si="2088"/>
        <v>0.32853818655829858</v>
      </c>
      <c r="FG622" s="682">
        <f t="shared" si="2088"/>
        <v>0.27339546187727792</v>
      </c>
      <c r="FH622" s="682">
        <f t="shared" si="2088"/>
        <v>0.19887554307444025</v>
      </c>
      <c r="FI622" s="682">
        <f t="shared" si="2088"/>
        <v>0.27348399432916864</v>
      </c>
      <c r="FJ622" s="682">
        <f t="shared" si="2088"/>
        <v>0.29272037483074265</v>
      </c>
      <c r="FK622" s="682">
        <f t="shared" si="2088"/>
        <v>0.28731240622003218</v>
      </c>
      <c r="FL622" s="682">
        <f t="shared" si="2088"/>
        <v>0.30949692380187593</v>
      </c>
      <c r="FM622" s="682">
        <f t="shared" si="2088"/>
        <v>0.30254400564274597</v>
      </c>
      <c r="FN622" s="682">
        <f t="shared" si="2088"/>
        <v>0.23402665381842047</v>
      </c>
      <c r="FO622" s="715">
        <f t="shared" si="2088"/>
        <v>0.26791875421618316</v>
      </c>
      <c r="FP622" s="715" t="e">
        <f t="shared" ref="FP622:GL622" si="2089">IF(FP550="","",FP550/FP$561)</f>
        <v>#DIV/0!</v>
      </c>
      <c r="FQ622" s="1393">
        <f t="shared" si="2089"/>
        <v>0.1800280692418002</v>
      </c>
      <c r="FR622" s="715">
        <f t="shared" si="2089"/>
        <v>8.9618600501758378E-2</v>
      </c>
      <c r="FS622" s="715">
        <f t="shared" si="2089"/>
        <v>0.13059910968372879</v>
      </c>
      <c r="FT622" s="715">
        <f t="shared" si="2089"/>
        <v>0.16513939946775433</v>
      </c>
      <c r="FU622" s="715">
        <f t="shared" si="2089"/>
        <v>0.13377097512453937</v>
      </c>
      <c r="FV622" s="715"/>
      <c r="FW622" s="715">
        <f t="shared" si="2089"/>
        <v>0.1193227807681987</v>
      </c>
      <c r="FX622" s="715">
        <f t="shared" si="2089"/>
        <v>0.115099826194793</v>
      </c>
      <c r="FY622" s="715">
        <f t="shared" si="2089"/>
        <v>9.8868209590725287E-2</v>
      </c>
      <c r="FZ622" s="715">
        <f t="shared" si="2089"/>
        <v>0.15245036374078616</v>
      </c>
      <c r="GA622" s="715">
        <f t="shared" si="2089"/>
        <v>8.2868299923415906E-2</v>
      </c>
      <c r="GB622" s="715">
        <f t="shared" si="2089"/>
        <v>0.11000601917744759</v>
      </c>
      <c r="GC622" s="715">
        <f t="shared" si="2089"/>
        <v>0.1664935472220066</v>
      </c>
      <c r="GD622" s="715">
        <f t="shared" si="2089"/>
        <v>0.15285920167767586</v>
      </c>
      <c r="GE622" s="715">
        <f t="shared" si="2089"/>
        <v>0.20475267778503534</v>
      </c>
      <c r="GF622" s="715">
        <f t="shared" si="2089"/>
        <v>0.1497359078675686</v>
      </c>
      <c r="GG622" s="715">
        <f t="shared" si="2089"/>
        <v>0.18368054773185258</v>
      </c>
      <c r="GH622" s="715">
        <f t="shared" si="2089"/>
        <v>0.135595812921398</v>
      </c>
      <c r="GI622" s="715">
        <f t="shared" si="2089"/>
        <v>0.19932435590683648</v>
      </c>
      <c r="GJ622" s="715">
        <f t="shared" si="2089"/>
        <v>0.1424676848459199</v>
      </c>
      <c r="GK622" s="715">
        <f t="shared" si="2089"/>
        <v>0.10754998695692838</v>
      </c>
      <c r="GL622" s="715">
        <f t="shared" si="2089"/>
        <v>9.5429555115028208E-2</v>
      </c>
      <c r="GM622" s="745">
        <f t="shared" si="2088"/>
        <v>0.162854900430978</v>
      </c>
      <c r="GN622" s="682">
        <f t="shared" si="2088"/>
        <v>0.17744814252221217</v>
      </c>
      <c r="GO622" s="682">
        <f t="shared" si="2088"/>
        <v>0.14468181525403145</v>
      </c>
      <c r="GP622" s="682">
        <f t="shared" si="2088"/>
        <v>0.19154072064153521</v>
      </c>
      <c r="GQ622" s="682">
        <f t="shared" si="2088"/>
        <v>0.16073885364220805</v>
      </c>
      <c r="GR622" s="682">
        <f t="shared" si="2088"/>
        <v>0.19352442746132734</v>
      </c>
      <c r="GS622" s="682">
        <f t="shared" si="2088"/>
        <v>0.18742425487315784</v>
      </c>
      <c r="GT622" s="682">
        <f t="shared" si="2088"/>
        <v>0.13571145604753668</v>
      </c>
      <c r="GU622" s="682">
        <f t="shared" si="2088"/>
        <v>0.2298036955656399</v>
      </c>
      <c r="GV622" s="682">
        <f t="shared" si="2088"/>
        <v>0.18766165079384398</v>
      </c>
      <c r="GW622" s="682">
        <f t="shared" si="2088"/>
        <v>0.1304089749363021</v>
      </c>
      <c r="GX622" s="682">
        <f t="shared" si="2088"/>
        <v>0.18712337877377336</v>
      </c>
      <c r="GY622" s="682">
        <f t="shared" si="2088"/>
        <v>0.19939157506349539</v>
      </c>
      <c r="GZ622" s="682" t="e">
        <f t="shared" si="2088"/>
        <v>#DIV/0!</v>
      </c>
      <c r="HA622" s="682">
        <f t="shared" si="2088"/>
        <v>0.12181987922029794</v>
      </c>
      <c r="HB622" s="682">
        <f t="shared" si="2088"/>
        <v>0.13925197344723655</v>
      </c>
      <c r="HC622" s="682">
        <f t="shared" si="2088"/>
        <v>0.10403049010797008</v>
      </c>
      <c r="HD622" s="682">
        <f t="shared" si="2088"/>
        <v>0.17602013029318081</v>
      </c>
      <c r="HE622" s="682">
        <f t="shared" si="2088"/>
        <v>0.16756842999133142</v>
      </c>
      <c r="HF622" s="682">
        <f t="shared" si="2088"/>
        <v>0.11949621694262048</v>
      </c>
      <c r="HG622" s="682" t="e">
        <f t="shared" si="2088"/>
        <v>#DIV/0!</v>
      </c>
      <c r="HH622" s="682" t="e">
        <f t="shared" si="2088"/>
        <v>#DIV/0!</v>
      </c>
      <c r="HI622" s="715">
        <f t="shared" si="2054"/>
        <v>0.15738491149874956</v>
      </c>
    </row>
    <row r="623" spans="1:217" s="753" customFormat="1" x14ac:dyDescent="0.25">
      <c r="A623" s="66" t="s">
        <v>708</v>
      </c>
      <c r="C623" s="745">
        <f t="shared" si="2032"/>
        <v>3.7778432584966187E-2</v>
      </c>
      <c r="D623" s="715">
        <f t="shared" ref="D623:CV623" si="2090">IF(D551="","",D551/D$561)</f>
        <v>3.5044926271514287E-2</v>
      </c>
      <c r="E623" s="715">
        <f t="shared" si="2090"/>
        <v>0.11799203954752224</v>
      </c>
      <c r="F623" s="715">
        <f t="shared" si="2034"/>
        <v>4.7937606445447332E-2</v>
      </c>
      <c r="G623" s="715">
        <f t="shared" si="2034"/>
        <v>6.0756311651257285E-2</v>
      </c>
      <c r="H623" s="715">
        <f t="shared" si="2034"/>
        <v>4.1504657257224256E-2</v>
      </c>
      <c r="I623" s="715">
        <f t="shared" si="2034"/>
        <v>1.2163361592085708E-2</v>
      </c>
      <c r="J623" s="715">
        <f t="shared" si="2034"/>
        <v>1.4837071037990972E-2</v>
      </c>
      <c r="K623" s="715">
        <f t="shared" si="2034"/>
        <v>2.9285221370047989E-2</v>
      </c>
      <c r="L623" s="715">
        <f t="shared" si="2034"/>
        <v>6.1845329756345095E-2</v>
      </c>
      <c r="M623" s="715">
        <f t="shared" si="2034"/>
        <v>6.0250560270360139E-2</v>
      </c>
      <c r="N623" s="715">
        <f t="shared" si="2090"/>
        <v>2.9261926848340322E-2</v>
      </c>
      <c r="O623" s="715">
        <f t="shared" si="2090"/>
        <v>2.4755773983176691E-2</v>
      </c>
      <c r="P623" s="715">
        <f t="shared" si="2090"/>
        <v>6.7829305111162919E-2</v>
      </c>
      <c r="Q623" s="715">
        <f t="shared" si="2090"/>
        <v>3.4207580163427523E-2</v>
      </c>
      <c r="R623" s="715">
        <f t="shared" si="2090"/>
        <v>5.0191654420909067E-2</v>
      </c>
      <c r="S623" s="715">
        <f t="shared" si="2090"/>
        <v>0.15185336356674181</v>
      </c>
      <c r="T623" s="1075">
        <f t="shared" si="2090"/>
        <v>0.14284859673107814</v>
      </c>
      <c r="U623" s="715">
        <f t="shared" ref="U623:W623" si="2091">IF(U551="","",U551/U$561)</f>
        <v>2.1309776939340011E-2</v>
      </c>
      <c r="V623" s="715">
        <f t="shared" si="2091"/>
        <v>2.1480106901140401E-2</v>
      </c>
      <c r="W623" s="715">
        <f t="shared" si="2091"/>
        <v>2.4112968005745927E-2</v>
      </c>
      <c r="X623" s="715" t="str">
        <f t="shared" ref="X623:Y623" si="2092">IF(X551="","",X551/X$561)</f>
        <v/>
      </c>
      <c r="Y623" s="715" t="str">
        <f t="shared" si="2092"/>
        <v/>
      </c>
      <c r="Z623" s="830">
        <f t="shared" si="2058"/>
        <v>5.6685762144977669E-2</v>
      </c>
      <c r="AA623" s="830">
        <f t="shared" si="2059"/>
        <v>3.8332794158628378E-2</v>
      </c>
      <c r="AB623" s="830">
        <f t="shared" si="2060"/>
        <v>7.0149845136899563E-2</v>
      </c>
      <c r="AC623" s="40">
        <f t="shared" si="2061"/>
        <v>4.0840890482571529E-2</v>
      </c>
      <c r="AD623" s="40"/>
      <c r="AE623" s="40">
        <f t="shared" si="2062"/>
        <v>2.0472445159525128E-2</v>
      </c>
      <c r="AF623" s="40">
        <f t="shared" si="2063"/>
        <v>4.9980815605315566E-2</v>
      </c>
      <c r="AG623" s="40"/>
      <c r="AH623" s="40"/>
      <c r="AI623" s="745">
        <f t="shared" si="2090"/>
        <v>0.12531714533087579</v>
      </c>
      <c r="AJ623" s="715">
        <f t="shared" si="2090"/>
        <v>7.600739448680306E-3</v>
      </c>
      <c r="AK623" s="715">
        <f t="shared" si="2090"/>
        <v>0.15237363291470196</v>
      </c>
      <c r="AL623" s="715">
        <f t="shared" si="2090"/>
        <v>0.16940505272583437</v>
      </c>
      <c r="AM623" s="715">
        <f t="shared" si="2090"/>
        <v>5.3212937056366537E-3</v>
      </c>
      <c r="AN623" s="1075">
        <f t="shared" si="2090"/>
        <v>0.18037890875446611</v>
      </c>
      <c r="AO623" s="830">
        <f t="shared" si="1802"/>
        <v>0.10673279548003255</v>
      </c>
      <c r="AP623" s="830"/>
      <c r="AQ623" s="40">
        <f t="shared" si="2043"/>
        <v>7.9864238749233152E-2</v>
      </c>
      <c r="AR623" s="40"/>
      <c r="AS623" s="40"/>
      <c r="AT623" s="745">
        <f t="shared" si="2090"/>
        <v>9.4459508050513188E-2</v>
      </c>
      <c r="AU623" s="715">
        <f t="shared" si="2090"/>
        <v>9.9390664441079232E-2</v>
      </c>
      <c r="AV623" s="715">
        <f t="shared" si="2090"/>
        <v>7.8600163754720051E-3</v>
      </c>
      <c r="AW623" s="715">
        <f t="shared" si="2090"/>
        <v>1.2973329871005114E-2</v>
      </c>
      <c r="AX623" s="715">
        <f t="shared" si="2090"/>
        <v>1.1864434871054206E-2</v>
      </c>
      <c r="AY623" s="715">
        <f t="shared" si="2090"/>
        <v>1.0619417616004271E-2</v>
      </c>
      <c r="AZ623" s="715">
        <f t="shared" si="2090"/>
        <v>1.336522057828113E-2</v>
      </c>
      <c r="BA623" s="715">
        <f t="shared" si="2090"/>
        <v>2.6750628113151639E-2</v>
      </c>
      <c r="BB623" s="1075">
        <f t="shared" si="2090"/>
        <v>7.0854218505482777E-2</v>
      </c>
      <c r="BC623" s="830">
        <f t="shared" si="1901"/>
        <v>3.8681937602449284E-2</v>
      </c>
      <c r="BD623" s="830"/>
      <c r="BE623" s="40">
        <f t="shared" si="1902"/>
        <v>3.8295955506620238E-2</v>
      </c>
      <c r="BF623" s="40"/>
      <c r="BG623" s="40"/>
      <c r="BH623" s="745">
        <f t="shared" si="2090"/>
        <v>2.5531413973630766E-2</v>
      </c>
      <c r="BI623" s="715">
        <f t="shared" si="2090"/>
        <v>3.6055194813254886E-2</v>
      </c>
      <c r="BJ623" s="715">
        <f t="shared" si="2090"/>
        <v>3.4541617312785065E-2</v>
      </c>
      <c r="BK623" s="715">
        <f t="shared" si="2090"/>
        <v>1.9305546220554574E-2</v>
      </c>
      <c r="BL623" s="715">
        <f t="shared" si="2090"/>
        <v>7.6307768251383842E-2</v>
      </c>
      <c r="BM623" s="715">
        <f t="shared" si="2070"/>
        <v>3.2853101994709893E-2</v>
      </c>
      <c r="BN623" s="1187">
        <f>IF(BN551="","",BN551/BN$561)</f>
        <v>3.6813208238563794E-2</v>
      </c>
      <c r="BO623" s="888">
        <f t="shared" si="2071"/>
        <v>0.12281592765371921</v>
      </c>
      <c r="BP623" s="888">
        <f t="shared" si="2071"/>
        <v>9.8552094733063131E-2</v>
      </c>
      <c r="BQ623" s="888">
        <f t="shared" si="2071"/>
        <v>0.14709262175718163</v>
      </c>
      <c r="BR623" s="888">
        <f t="shared" si="2071"/>
        <v>0.22571936351536526</v>
      </c>
      <c r="BS623" s="1184">
        <f t="shared" si="2071"/>
        <v>0.24006919216119882</v>
      </c>
      <c r="BT623" s="830">
        <f t="shared" si="1727"/>
        <v>0.1110587582806378</v>
      </c>
      <c r="BU623" s="830"/>
      <c r="BV623" s="40">
        <f t="shared" si="1728"/>
        <v>8.1116153625656676E-2</v>
      </c>
      <c r="BW623" s="40"/>
      <c r="BX623" s="40"/>
      <c r="BY623" s="745">
        <f t="shared" si="2090"/>
        <v>0.12081860994010166</v>
      </c>
      <c r="BZ623" s="715">
        <f t="shared" si="2090"/>
        <v>0.11282742039911818</v>
      </c>
      <c r="CA623" s="715">
        <f t="shared" si="2090"/>
        <v>0.10761586971272516</v>
      </c>
      <c r="CB623" s="715">
        <f t="shared" si="2090"/>
        <v>0.13433668805601151</v>
      </c>
      <c r="CC623" s="1075">
        <f t="shared" si="2090"/>
        <v>0.10472396587733909</v>
      </c>
      <c r="CD623" s="715"/>
      <c r="CE623" s="715"/>
      <c r="CF623" s="830">
        <f t="shared" si="2045"/>
        <v>0.11606451079705912</v>
      </c>
      <c r="CG623" s="830"/>
      <c r="CH623" s="40">
        <f t="shared" si="2046"/>
        <v>1.1905252726601182E-2</v>
      </c>
      <c r="CI623" s="40"/>
      <c r="CJ623" s="40"/>
      <c r="CK623" s="745">
        <f t="shared" si="2090"/>
        <v>8.6717861220135858E-3</v>
      </c>
      <c r="CL623" s="715">
        <f t="shared" si="2047"/>
        <v>1.2634958453514153E-3</v>
      </c>
      <c r="CM623" s="715">
        <f t="shared" si="2090"/>
        <v>1.9736310544890872E-2</v>
      </c>
      <c r="CN623" s="715">
        <f t="shared" si="2090"/>
        <v>2.2206377209931655E-3</v>
      </c>
      <c r="CO623" s="1075">
        <f t="shared" si="2090"/>
        <v>2.0460664460693567E-2</v>
      </c>
      <c r="CP623" s="830">
        <f t="shared" si="1729"/>
        <v>1.0470578938788522E-2</v>
      </c>
      <c r="CQ623" s="830"/>
      <c r="CR623" s="40">
        <f t="shared" si="1730"/>
        <v>9.2428777406649166E-3</v>
      </c>
      <c r="CS623" s="40"/>
      <c r="CT623" s="40"/>
      <c r="CU623" s="745">
        <f t="shared" si="2090"/>
        <v>3.7173224718928061E-2</v>
      </c>
      <c r="CV623" s="715">
        <f t="shared" si="2090"/>
        <v>6.241985945609433E-3</v>
      </c>
      <c r="CW623" s="715">
        <f t="shared" si="2086"/>
        <v>2.4967139105250859E-2</v>
      </c>
      <c r="CX623" s="1075">
        <f t="shared" si="2086"/>
        <v>5.0745243612231334E-3</v>
      </c>
      <c r="CY623" s="830">
        <f t="shared" si="1731"/>
        <v>1.8364218532752871E-2</v>
      </c>
      <c r="CZ623" s="40">
        <f t="shared" si="1732"/>
        <v>1.5502061882944125E-2</v>
      </c>
      <c r="DD623" s="989"/>
      <c r="DE623" s="888">
        <f t="shared" ref="DE623:EL623" si="2093">IF(DE551="","",DE551/DE$561)</f>
        <v>0.19686088667762774</v>
      </c>
      <c r="DF623" s="888">
        <f t="shared" si="2093"/>
        <v>9.8356383436332365E-2</v>
      </c>
      <c r="DG623" s="888">
        <f t="shared" si="2093"/>
        <v>0.11045407895616362</v>
      </c>
      <c r="DH623" s="888">
        <f t="shared" si="2093"/>
        <v>8.208520380113693E-2</v>
      </c>
      <c r="DI623" s="888">
        <f t="shared" si="2093"/>
        <v>0.11080305575919192</v>
      </c>
      <c r="DJ623" s="888">
        <f t="shared" si="2093"/>
        <v>5.8751643968420898E-2</v>
      </c>
      <c r="DK623" s="888">
        <f t="shared" si="2093"/>
        <v>4.3366724355132884E-2</v>
      </c>
      <c r="DL623" s="1082">
        <f t="shared" si="2093"/>
        <v>5.7444967807154752E-2</v>
      </c>
      <c r="DM623" s="830">
        <f t="shared" si="1734"/>
        <v>9.4765368095145144E-2</v>
      </c>
      <c r="DN623" s="830"/>
      <c r="DO623" s="40">
        <f t="shared" si="1735"/>
        <v>4.8450477113770811E-2</v>
      </c>
      <c r="DP623" s="40"/>
      <c r="DQ623" s="40"/>
      <c r="DR623" s="945">
        <f t="shared" si="2093"/>
        <v>8.536431849094997E-2</v>
      </c>
      <c r="DS623" s="888">
        <f t="shared" si="2093"/>
        <v>0.1212427258248151</v>
      </c>
      <c r="DT623" s="888">
        <f t="shared" si="2093"/>
        <v>6.354714007532529E-2</v>
      </c>
      <c r="DU623" s="888">
        <f t="shared" si="2093"/>
        <v>9.2360550728549845E-2</v>
      </c>
      <c r="DV623" s="888">
        <f t="shared" si="2093"/>
        <v>9.066436700532092E-2</v>
      </c>
      <c r="DW623" s="888">
        <f t="shared" si="2093"/>
        <v>0.19517186852150276</v>
      </c>
      <c r="DX623" s="1082">
        <f t="shared" si="2093"/>
        <v>0.16223609150795407</v>
      </c>
      <c r="DY623" s="830">
        <f t="shared" si="1736"/>
        <v>0.11579815173634542</v>
      </c>
      <c r="DZ623" s="830"/>
      <c r="EA623" s="40">
        <f t="shared" si="1737"/>
        <v>4.7123467711678177E-2</v>
      </c>
      <c r="EB623" s="40"/>
      <c r="EC623" s="40"/>
      <c r="ED623" s="745">
        <f t="shared" si="2050"/>
        <v>8.7119290572724314E-2</v>
      </c>
      <c r="EE623" s="888">
        <f t="shared" si="2093"/>
        <v>8.543827738307877E-2</v>
      </c>
      <c r="EF623" s="888">
        <f t="shared" si="2093"/>
        <v>0.16802957456614853</v>
      </c>
      <c r="EG623" s="888">
        <f t="shared" si="2093"/>
        <v>0.2101570631405571</v>
      </c>
      <c r="EH623" s="888">
        <f t="shared" si="2093"/>
        <v>0.20604317843710654</v>
      </c>
      <c r="EI623" s="888">
        <f t="shared" si="2093"/>
        <v>0.160338311457008</v>
      </c>
      <c r="EJ623" s="888">
        <f t="shared" si="2093"/>
        <v>0.22673632407189581</v>
      </c>
      <c r="EK623" s="888">
        <f t="shared" si="2093"/>
        <v>0.2350410030387218</v>
      </c>
      <c r="EL623" s="1082">
        <f t="shared" si="2093"/>
        <v>0.22254517848568262</v>
      </c>
      <c r="EM623" s="830">
        <f t="shared" si="1738"/>
        <v>0.1779386890169915</v>
      </c>
      <c r="EN623" s="40">
        <f t="shared" si="1739"/>
        <v>5.7740758393351868E-2</v>
      </c>
      <c r="ER623" s="1251"/>
      <c r="ES623" s="745">
        <f t="shared" si="2051"/>
        <v>3.0542523507829079E-3</v>
      </c>
      <c r="ET623" s="715">
        <f t="shared" si="2051"/>
        <v>2.8443766579310187E-3</v>
      </c>
      <c r="EU623" s="715">
        <f t="shared" si="2051"/>
        <v>5.751894326290443E-3</v>
      </c>
      <c r="EV623" s="715"/>
      <c r="EW623" s="1131"/>
      <c r="EX623" s="66" t="s">
        <v>708</v>
      </c>
      <c r="EY623" s="682">
        <f t="shared" ref="EY623:HH623" si="2094">IF(EY551="","",EY551/EY$561)</f>
        <v>6.6633962519966436E-2</v>
      </c>
      <c r="EZ623" s="682">
        <f t="shared" si="2094"/>
        <v>8.2023510891600732E-2</v>
      </c>
      <c r="FA623" s="682">
        <f t="shared" si="2094"/>
        <v>9.4148578581340694E-2</v>
      </c>
      <c r="FB623" s="682">
        <f t="shared" si="2094"/>
        <v>5.0556158890574403E-2</v>
      </c>
      <c r="FC623" s="682">
        <f t="shared" si="2094"/>
        <v>9.0839325937222645E-2</v>
      </c>
      <c r="FD623" s="682">
        <f t="shared" si="2094"/>
        <v>7.5563328757100812E-2</v>
      </c>
      <c r="FE623" s="682">
        <f t="shared" si="2094"/>
        <v>2.3991188918866969E-2</v>
      </c>
      <c r="FF623" s="682">
        <f t="shared" si="2094"/>
        <v>0.11317572152062429</v>
      </c>
      <c r="FG623" s="682">
        <f t="shared" si="2094"/>
        <v>0.10214136947360117</v>
      </c>
      <c r="FH623" s="682">
        <f t="shared" si="2094"/>
        <v>7.6231981371902027E-2</v>
      </c>
      <c r="FI623" s="682">
        <f t="shared" si="2094"/>
        <v>7.997237749252771E-2</v>
      </c>
      <c r="FJ623" s="682">
        <f t="shared" si="2094"/>
        <v>0.10324932681654955</v>
      </c>
      <c r="FK623" s="682">
        <f t="shared" si="2094"/>
        <v>9.4115401594355469E-2</v>
      </c>
      <c r="FL623" s="682">
        <f t="shared" si="2094"/>
        <v>8.7069016463365054E-2</v>
      </c>
      <c r="FM623" s="682">
        <f t="shared" si="2094"/>
        <v>9.6571151690909532E-2</v>
      </c>
      <c r="FN623" s="682">
        <f t="shared" si="2094"/>
        <v>5.8001653955758792E-2</v>
      </c>
      <c r="FO623" s="715">
        <f t="shared" si="2094"/>
        <v>9.2954211098821501E-2</v>
      </c>
      <c r="FP623" s="715" t="e">
        <f t="shared" ref="FP623:GL623" si="2095">IF(FP551="","",FP551/FP$561)</f>
        <v>#DIV/0!</v>
      </c>
      <c r="FQ623" s="1393">
        <f t="shared" si="2095"/>
        <v>6.9606111998012962E-2</v>
      </c>
      <c r="FR623" s="715">
        <f t="shared" si="2095"/>
        <v>8.6902361953045001E-2</v>
      </c>
      <c r="FS623" s="715">
        <f t="shared" si="2095"/>
        <v>8.371439719075606E-2</v>
      </c>
      <c r="FT623" s="715">
        <f t="shared" si="2095"/>
        <v>9.9627658523081419E-2</v>
      </c>
      <c r="FU623" s="715">
        <f t="shared" si="2095"/>
        <v>8.1197513035887597E-2</v>
      </c>
      <c r="FV623" s="715"/>
      <c r="FW623" s="715">
        <f t="shared" si="2095"/>
        <v>6.9000895544788388E-2</v>
      </c>
      <c r="FX623" s="715">
        <f t="shared" si="2095"/>
        <v>5.3986242866810211E-2</v>
      </c>
      <c r="FY623" s="715">
        <f t="shared" si="2095"/>
        <v>9.2168519156313675E-2</v>
      </c>
      <c r="FZ623" s="715">
        <f t="shared" si="2095"/>
        <v>6.7927235755948764E-2</v>
      </c>
      <c r="GA623" s="715">
        <f t="shared" si="2095"/>
        <v>4.7397611080754562E-2</v>
      </c>
      <c r="GB623" s="715">
        <f t="shared" si="2095"/>
        <v>7.4212857218218548E-2</v>
      </c>
      <c r="GC623" s="715">
        <f t="shared" si="2095"/>
        <v>9.0094390042477074E-2</v>
      </c>
      <c r="GD623" s="715">
        <f t="shared" si="2095"/>
        <v>8.7543330328791788E-2</v>
      </c>
      <c r="GE623" s="715">
        <f t="shared" si="2095"/>
        <v>0.11198804399892316</v>
      </c>
      <c r="GF623" s="715">
        <f t="shared" si="2095"/>
        <v>5.3861615691250517E-2</v>
      </c>
      <c r="GG623" s="715">
        <f t="shared" si="2095"/>
        <v>7.1368196901871517E-2</v>
      </c>
      <c r="GH623" s="715">
        <f t="shared" si="2095"/>
        <v>5.5527701610879145E-2</v>
      </c>
      <c r="GI623" s="715">
        <f t="shared" si="2095"/>
        <v>0.10347496449511628</v>
      </c>
      <c r="GJ623" s="715">
        <f t="shared" si="2095"/>
        <v>8.2905399561085502E-2</v>
      </c>
      <c r="GK623" s="715">
        <f t="shared" si="2095"/>
        <v>0.10295619050967894</v>
      </c>
      <c r="GL623" s="715">
        <f t="shared" si="2095"/>
        <v>8.8872680144542665E-2</v>
      </c>
      <c r="GM623" s="745">
        <f t="shared" si="2094"/>
        <v>8.6106870169187402E-2</v>
      </c>
      <c r="GN623" s="682">
        <f t="shared" si="2094"/>
        <v>9.7994803630093996E-2</v>
      </c>
      <c r="GO623" s="682">
        <f t="shared" si="2094"/>
        <v>6.9485074359528762E-2</v>
      </c>
      <c r="GP623" s="682">
        <f t="shared" si="2094"/>
        <v>9.0502265816071528E-2</v>
      </c>
      <c r="GQ623" s="682">
        <f t="shared" si="2094"/>
        <v>8.8231672180451776E-2</v>
      </c>
      <c r="GR623" s="682">
        <f t="shared" si="2094"/>
        <v>0.11244997159279904</v>
      </c>
      <c r="GS623" s="682">
        <f t="shared" si="2094"/>
        <v>0.10534241436272132</v>
      </c>
      <c r="GT623" s="682">
        <f t="shared" si="2094"/>
        <v>6.177174043278879E-2</v>
      </c>
      <c r="GU623" s="682">
        <f t="shared" si="2094"/>
        <v>0.10614939788426554</v>
      </c>
      <c r="GV623" s="682">
        <f t="shared" si="2094"/>
        <v>9.9528148924030821E-2</v>
      </c>
      <c r="GW623" s="682">
        <f t="shared" si="2094"/>
        <v>8.4409523300822686E-2</v>
      </c>
      <c r="GX623" s="682">
        <f t="shared" si="2094"/>
        <v>0.10659534933177876</v>
      </c>
      <c r="GY623" s="682">
        <f t="shared" si="2094"/>
        <v>0.10160452048826701</v>
      </c>
      <c r="GZ623" s="682" t="e">
        <f t="shared" si="2094"/>
        <v>#DIV/0!</v>
      </c>
      <c r="HA623" s="682">
        <f t="shared" si="2094"/>
        <v>6.0456480873467555E-2</v>
      </c>
      <c r="HB623" s="682">
        <f t="shared" si="2094"/>
        <v>5.3930167368871254E-2</v>
      </c>
      <c r="HC623" s="682">
        <f t="shared" si="2094"/>
        <v>5.2183370006841992E-2</v>
      </c>
      <c r="HD623" s="682">
        <f t="shared" si="2094"/>
        <v>8.1366925940414891E-2</v>
      </c>
      <c r="HE623" s="682">
        <f t="shared" si="2094"/>
        <v>9.6003649892290641E-2</v>
      </c>
      <c r="HF623" s="682">
        <f t="shared" si="2094"/>
        <v>6.4531012100462429E-2</v>
      </c>
      <c r="HG623" s="682" t="e">
        <f t="shared" si="2094"/>
        <v>#DIV/0!</v>
      </c>
      <c r="HH623" s="682" t="e">
        <f t="shared" si="2094"/>
        <v>#DIV/0!</v>
      </c>
      <c r="HI623" s="715">
        <f t="shared" si="2054"/>
        <v>0.13420564449261871</v>
      </c>
    </row>
    <row r="624" spans="1:217" s="753" customFormat="1" x14ac:dyDescent="0.25">
      <c r="A624" s="66" t="s">
        <v>709</v>
      </c>
      <c r="C624" s="745">
        <f t="shared" si="2032"/>
        <v>0.64262410530720682</v>
      </c>
      <c r="D624" s="715">
        <f t="shared" ref="D624:CV624" si="2096">IF(D552="","",D552/D$561)</f>
        <v>0.37366202641623042</v>
      </c>
      <c r="E624" s="715">
        <f t="shared" si="2096"/>
        <v>0.38363882353895029</v>
      </c>
      <c r="F624" s="715">
        <f t="shared" si="2034"/>
        <v>0.44388919553998135</v>
      </c>
      <c r="G624" s="715">
        <f t="shared" si="2034"/>
        <v>0.52287562275671828</v>
      </c>
      <c r="H624" s="715">
        <f t="shared" si="2034"/>
        <v>0.41932269690564095</v>
      </c>
      <c r="I624" s="715">
        <f t="shared" si="2034"/>
        <v>0.22905881188388988</v>
      </c>
      <c r="J624" s="715">
        <f t="shared" si="2034"/>
        <v>0.39791485832145501</v>
      </c>
      <c r="K624" s="715">
        <f t="shared" si="2034"/>
        <v>0.12549047747780148</v>
      </c>
      <c r="L624" s="715">
        <f t="shared" si="2034"/>
        <v>0.29957514544189601</v>
      </c>
      <c r="M624" s="715">
        <f t="shared" si="2034"/>
        <v>0.39289364581476088</v>
      </c>
      <c r="N624" s="715">
        <f t="shared" si="2096"/>
        <v>0.54236181115664139</v>
      </c>
      <c r="O624" s="715">
        <f t="shared" si="2096"/>
        <v>0.63414653265172238</v>
      </c>
      <c r="P624" s="715">
        <f t="shared" si="2096"/>
        <v>0.49522041827326202</v>
      </c>
      <c r="Q624" s="715">
        <f t="shared" si="2096"/>
        <v>0.58460384759840434</v>
      </c>
      <c r="R624" s="715">
        <f t="shared" si="2096"/>
        <v>0.48442503623692451</v>
      </c>
      <c r="S624" s="715">
        <f t="shared" si="2096"/>
        <v>0.27849161193246663</v>
      </c>
      <c r="T624" s="1075">
        <f t="shared" si="2096"/>
        <v>0.35743798336342691</v>
      </c>
      <c r="U624" s="715">
        <f t="shared" ref="U624:W624" si="2097">IF(U552="","",U552/U$561)</f>
        <v>0.609850730635073</v>
      </c>
      <c r="V624" s="715">
        <f t="shared" si="2097"/>
        <v>0.61951251904341686</v>
      </c>
      <c r="W624" s="715">
        <f t="shared" si="2097"/>
        <v>0.47774334600694957</v>
      </c>
      <c r="X624" s="715" t="str">
        <f t="shared" ref="X624:Y624" si="2098">IF(X552="","",X552/X$561)</f>
        <v/>
      </c>
      <c r="Y624" s="715" t="str">
        <f t="shared" si="2098"/>
        <v/>
      </c>
      <c r="Z624" s="830">
        <f t="shared" si="2058"/>
        <v>0.42264625836763214</v>
      </c>
      <c r="AA624" s="830">
        <f t="shared" si="2059"/>
        <v>0.34830382976105473</v>
      </c>
      <c r="AB624" s="830">
        <f t="shared" si="2060"/>
        <v>0.47119761087845113</v>
      </c>
      <c r="AC624" s="40">
        <f t="shared" si="2061"/>
        <v>0.1381923821267145</v>
      </c>
      <c r="AD624" s="40"/>
      <c r="AE624" s="40">
        <f t="shared" si="2062"/>
        <v>0.12160140262101425</v>
      </c>
      <c r="AF624" s="40">
        <f t="shared" si="2063"/>
        <v>0.12037921920738212</v>
      </c>
      <c r="AG624" s="40"/>
      <c r="AH624" s="40"/>
      <c r="AI624" s="745">
        <f t="shared" si="2096"/>
        <v>0.55814396774870179</v>
      </c>
      <c r="AJ624" s="715">
        <f t="shared" si="2096"/>
        <v>0.93008809003521564</v>
      </c>
      <c r="AK624" s="715">
        <f t="shared" si="2096"/>
        <v>0.51638079124414527</v>
      </c>
      <c r="AL624" s="715">
        <f t="shared" si="2096"/>
        <v>0.45247846663928082</v>
      </c>
      <c r="AM624" s="715">
        <f t="shared" si="2096"/>
        <v>0.91906572253343832</v>
      </c>
      <c r="AN624" s="1075">
        <f t="shared" si="2096"/>
        <v>0.46443955203056109</v>
      </c>
      <c r="AO624" s="830">
        <f t="shared" si="1802"/>
        <v>0.64009943170522376</v>
      </c>
      <c r="AP624" s="830"/>
      <c r="AQ624" s="40">
        <f t="shared" si="2043"/>
        <v>0.22360529211444913</v>
      </c>
      <c r="AR624" s="40"/>
      <c r="AS624" s="40"/>
      <c r="AT624" s="745">
        <f t="shared" si="2096"/>
        <v>0.45593152939603548</v>
      </c>
      <c r="AU624" s="715">
        <f t="shared" si="2096"/>
        <v>0.32091783186056189</v>
      </c>
      <c r="AV624" s="715">
        <f t="shared" si="2096"/>
        <v>0.8026080826129538</v>
      </c>
      <c r="AW624" s="715">
        <f t="shared" si="2096"/>
        <v>0.69285647843894937</v>
      </c>
      <c r="AX624" s="715">
        <f t="shared" si="2096"/>
        <v>0.74948790999891279</v>
      </c>
      <c r="AY624" s="715">
        <f t="shared" si="2096"/>
        <v>0.79577450070904554</v>
      </c>
      <c r="AZ624" s="715">
        <f t="shared" si="2096"/>
        <v>0.77113929151822058</v>
      </c>
      <c r="BA624" s="715">
        <f t="shared" si="2096"/>
        <v>0.69215049470160994</v>
      </c>
      <c r="BB624" s="1075">
        <f t="shared" si="2096"/>
        <v>0.56823234615660145</v>
      </c>
      <c r="BC624" s="830">
        <f t="shared" si="1901"/>
        <v>0.64989982948809899</v>
      </c>
      <c r="BD624" s="830"/>
      <c r="BE624" s="40">
        <f t="shared" si="1902"/>
        <v>0.1678425041693947</v>
      </c>
      <c r="BF624" s="40"/>
      <c r="BG624" s="40"/>
      <c r="BH624" s="745">
        <f t="shared" si="2096"/>
        <v>0.60316674824577532</v>
      </c>
      <c r="BI624" s="715">
        <f t="shared" si="2096"/>
        <v>0.59678380614112547</v>
      </c>
      <c r="BJ624" s="715">
        <f t="shared" si="2096"/>
        <v>0.63524339062411417</v>
      </c>
      <c r="BK624" s="715">
        <f t="shared" si="2096"/>
        <v>0.69443154953039554</v>
      </c>
      <c r="BL624" s="715">
        <f t="shared" si="2096"/>
        <v>0.60122483577963637</v>
      </c>
      <c r="BM624" s="715">
        <f t="shared" si="2070"/>
        <v>0.61851519556214685</v>
      </c>
      <c r="BN624" s="1187">
        <f>IF(BN552="","",BN552/BN$561)</f>
        <v>0.51920437787625584</v>
      </c>
      <c r="BO624" s="888">
        <f t="shared" si="2071"/>
        <v>0.40458688836044865</v>
      </c>
      <c r="BP624" s="888">
        <f t="shared" si="2071"/>
        <v>0.51896728833821981</v>
      </c>
      <c r="BQ624" s="888">
        <f t="shared" si="2071"/>
        <v>0.48764616664345628</v>
      </c>
      <c r="BR624" s="888">
        <f t="shared" si="2071"/>
        <v>0.33517007251395509</v>
      </c>
      <c r="BS624" s="1184">
        <f t="shared" si="2071"/>
        <v>0.31877854397072447</v>
      </c>
      <c r="BT624" s="830">
        <f t="shared" si="1727"/>
        <v>0.49983610206391549</v>
      </c>
      <c r="BU624" s="830"/>
      <c r="BV624" s="40">
        <f t="shared" si="1728"/>
        <v>0.12849643525990576</v>
      </c>
      <c r="BW624" s="40"/>
      <c r="BX624" s="40"/>
      <c r="BY624" s="745">
        <f t="shared" si="2096"/>
        <v>0.59191021652069664</v>
      </c>
      <c r="BZ624" s="715">
        <f t="shared" si="2096"/>
        <v>0.59100951201503005</v>
      </c>
      <c r="CA624" s="715">
        <f t="shared" si="2096"/>
        <v>0.58879034449355261</v>
      </c>
      <c r="CB624" s="715">
        <f t="shared" si="2096"/>
        <v>0.54523403782562208</v>
      </c>
      <c r="CC624" s="1075">
        <f t="shared" si="2096"/>
        <v>0.6136900325784117</v>
      </c>
      <c r="CD624" s="715"/>
      <c r="CE624" s="715"/>
      <c r="CF624" s="830">
        <f t="shared" si="2045"/>
        <v>0.58612682868666255</v>
      </c>
      <c r="CG624" s="830"/>
      <c r="CH624" s="40">
        <f t="shared" si="2046"/>
        <v>2.4981658476572646E-2</v>
      </c>
      <c r="CI624" s="40"/>
      <c r="CJ624" s="40"/>
      <c r="CK624" s="745">
        <f t="shared" si="2096"/>
        <v>0.78754869204821698</v>
      </c>
      <c r="CL624" s="715">
        <f t="shared" si="2047"/>
        <v>0.84517581094848615</v>
      </c>
      <c r="CM624" s="715">
        <f t="shared" si="2096"/>
        <v>0.83662027958803442</v>
      </c>
      <c r="CN624" s="715">
        <f t="shared" si="2096"/>
        <v>0.89393508041567016</v>
      </c>
      <c r="CO624" s="1075">
        <f t="shared" si="2096"/>
        <v>0.86045770603345029</v>
      </c>
      <c r="CP624" s="830">
        <f t="shared" si="1729"/>
        <v>0.8447475138067716</v>
      </c>
      <c r="CQ624" s="830"/>
      <c r="CR624" s="40">
        <f t="shared" si="1730"/>
        <v>3.8743281461947512E-2</v>
      </c>
      <c r="CS624" s="40"/>
      <c r="CT624" s="40"/>
      <c r="CU624" s="745">
        <f t="shared" si="2096"/>
        <v>0.51260693365832721</v>
      </c>
      <c r="CV624" s="715">
        <f t="shared" si="2096"/>
        <v>5.2753776071632369E-2</v>
      </c>
      <c r="CW624" s="715">
        <f t="shared" si="2086"/>
        <v>0.50131039852972459</v>
      </c>
      <c r="CX624" s="1075">
        <f t="shared" si="2086"/>
        <v>0.15926879213505005</v>
      </c>
      <c r="CY624" s="830">
        <f t="shared" si="1731"/>
        <v>0.30648497509868355</v>
      </c>
      <c r="CZ624" s="40">
        <f t="shared" si="1732"/>
        <v>0.23558107825943553</v>
      </c>
      <c r="DD624" s="989"/>
      <c r="DE624" s="888">
        <f t="shared" ref="DE624:EL624" si="2099">IF(DE552="","",DE552/DE$561)</f>
        <v>0.29358092653412199</v>
      </c>
      <c r="DF624" s="888">
        <f t="shared" si="2099"/>
        <v>0.14477935959570107</v>
      </c>
      <c r="DG624" s="888">
        <f t="shared" si="2099"/>
        <v>0.1625870152734713</v>
      </c>
      <c r="DH624" s="888">
        <f t="shared" si="2099"/>
        <v>0.18336940501255594</v>
      </c>
      <c r="DI624" s="888">
        <f t="shared" si="2099"/>
        <v>0.268031201541993</v>
      </c>
      <c r="DJ624" s="888">
        <f t="shared" si="2099"/>
        <v>0.27252360701384587</v>
      </c>
      <c r="DK624" s="888">
        <f t="shared" si="2099"/>
        <v>0.20713147068832177</v>
      </c>
      <c r="DL624" s="1082">
        <f t="shared" si="2099"/>
        <v>0.40376955550129467</v>
      </c>
      <c r="DM624" s="830">
        <f t="shared" si="1734"/>
        <v>0.2419715676451632</v>
      </c>
      <c r="DN624" s="830"/>
      <c r="DO624" s="40">
        <f t="shared" si="1735"/>
        <v>8.5231554107961904E-2</v>
      </c>
      <c r="DP624" s="40"/>
      <c r="DQ624" s="40"/>
      <c r="DR624" s="945">
        <f t="shared" si="2099"/>
        <v>0.51036963825627768</v>
      </c>
      <c r="DS624" s="888">
        <f t="shared" si="2099"/>
        <v>0.53615204134061978</v>
      </c>
      <c r="DT624" s="888">
        <f t="shared" si="2099"/>
        <v>0.53181293538667962</v>
      </c>
      <c r="DU624" s="888">
        <f t="shared" si="2099"/>
        <v>0.5427273692602147</v>
      </c>
      <c r="DV624" s="888">
        <f t="shared" si="2099"/>
        <v>0.5326349435934552</v>
      </c>
      <c r="DW624" s="888">
        <f t="shared" si="2099"/>
        <v>0.42101281288053949</v>
      </c>
      <c r="DX624" s="1082">
        <f t="shared" si="2099"/>
        <v>0.39466053818067592</v>
      </c>
      <c r="DY624" s="830">
        <f t="shared" si="1736"/>
        <v>0.49562432555692321</v>
      </c>
      <c r="DZ624" s="830"/>
      <c r="EA624" s="40">
        <f t="shared" si="1737"/>
        <v>6.1262525567471228E-2</v>
      </c>
      <c r="EB624" s="40"/>
      <c r="EC624" s="40"/>
      <c r="ED624" s="745">
        <f t="shared" si="2050"/>
        <v>0.4777631630919329</v>
      </c>
      <c r="EE624" s="888">
        <f t="shared" si="2099"/>
        <v>0.48443360876891506</v>
      </c>
      <c r="EF624" s="888">
        <f t="shared" si="2099"/>
        <v>0.42707259951025284</v>
      </c>
      <c r="EG624" s="888">
        <f t="shared" si="2099"/>
        <v>0.47423803226518135</v>
      </c>
      <c r="EH624" s="888">
        <f t="shared" si="2099"/>
        <v>0.56267267265311027</v>
      </c>
      <c r="EI624" s="888">
        <f t="shared" si="2099"/>
        <v>0.39690323977264552</v>
      </c>
      <c r="EJ624" s="888">
        <f t="shared" si="2099"/>
        <v>0.34182019849733486</v>
      </c>
      <c r="EK624" s="888">
        <f t="shared" si="2099"/>
        <v>0.4032096215851585</v>
      </c>
      <c r="EL624" s="1082">
        <f t="shared" si="2099"/>
        <v>0.43112582844612085</v>
      </c>
      <c r="EM624" s="830">
        <f t="shared" si="1738"/>
        <v>0.44435988495451695</v>
      </c>
      <c r="EN624" s="40">
        <f t="shared" si="1739"/>
        <v>6.3782988412006858E-2</v>
      </c>
      <c r="ER624" s="1251"/>
      <c r="ES624" s="745">
        <f t="shared" si="2051"/>
        <v>0.12400339561319311</v>
      </c>
      <c r="ET624" s="715">
        <f t="shared" si="2051"/>
        <v>5.3534807256741923E-2</v>
      </c>
      <c r="EU624" s="715">
        <f t="shared" si="2051"/>
        <v>0.16553770068407253</v>
      </c>
      <c r="EV624" s="715"/>
      <c r="EW624" s="1131"/>
      <c r="EX624" s="66" t="s">
        <v>709</v>
      </c>
      <c r="EY624" s="682">
        <f t="shared" ref="EY624:HH624" si="2100">IF(EY552="","",EY552/EY$561)</f>
        <v>0.62473472031588628</v>
      </c>
      <c r="EZ624" s="682">
        <f t="shared" si="2100"/>
        <v>0.65556314393301496</v>
      </c>
      <c r="FA624" s="682">
        <f t="shared" si="2100"/>
        <v>0.54365694564816736</v>
      </c>
      <c r="FB624" s="682">
        <f t="shared" si="2100"/>
        <v>0.71344224422763258</v>
      </c>
      <c r="FC624" s="682">
        <f t="shared" si="2100"/>
        <v>0.5743236132142433</v>
      </c>
      <c r="FD624" s="682">
        <f t="shared" si="2100"/>
        <v>0.62017024793778142</v>
      </c>
      <c r="FE624" s="682">
        <f t="shared" si="2100"/>
        <v>0.73325185170683727</v>
      </c>
      <c r="FF624" s="682">
        <f t="shared" si="2100"/>
        <v>0.49105524043954685</v>
      </c>
      <c r="FG624" s="682">
        <f t="shared" si="2100"/>
        <v>0.54075431940799201</v>
      </c>
      <c r="FH624" s="682">
        <f t="shared" si="2100"/>
        <v>0.67459897905473809</v>
      </c>
      <c r="FI624" s="682">
        <f t="shared" si="2100"/>
        <v>0.57461941235548153</v>
      </c>
      <c r="FJ624" s="682">
        <f t="shared" si="2100"/>
        <v>0.53230485082142776</v>
      </c>
      <c r="FK624" s="682">
        <f t="shared" si="2100"/>
        <v>0.55298173335401202</v>
      </c>
      <c r="FL624" s="682">
        <f t="shared" si="2100"/>
        <v>0.5477964768295529</v>
      </c>
      <c r="FM624" s="682">
        <f t="shared" si="2100"/>
        <v>0.53109120436944424</v>
      </c>
      <c r="FN624" s="682">
        <f t="shared" si="2100"/>
        <v>0.63055142262159136</v>
      </c>
      <c r="FO624" s="715">
        <f t="shared" si="2100"/>
        <v>0.57426412068084409</v>
      </c>
      <c r="FP624" s="715" t="e">
        <f t="shared" ref="FP624:GL624" si="2101">IF(FP552="","",FP552/FP$561)</f>
        <v>#DIV/0!</v>
      </c>
      <c r="FQ624" s="1393">
        <f t="shared" si="2101"/>
        <v>0.66910102139614913</v>
      </c>
      <c r="FR624" s="715">
        <f t="shared" si="2101"/>
        <v>0.67780605102049918</v>
      </c>
      <c r="FS624" s="715">
        <f t="shared" si="2101"/>
        <v>0.65723192414759835</v>
      </c>
      <c r="FT624" s="715">
        <f t="shared" si="2101"/>
        <v>0.64552533959191394</v>
      </c>
      <c r="FU624" s="715">
        <f t="shared" si="2101"/>
        <v>0.66657150523790287</v>
      </c>
      <c r="FV624" s="715"/>
      <c r="FW624" s="715">
        <f t="shared" si="2101"/>
        <v>0.73219420821665582</v>
      </c>
      <c r="FX624" s="715">
        <f t="shared" si="2101"/>
        <v>0.79240721847789908</v>
      </c>
      <c r="FY624" s="715">
        <f t="shared" si="2101"/>
        <v>0.64358798121597005</v>
      </c>
      <c r="FZ624" s="715">
        <f t="shared" si="2101"/>
        <v>0.71498016363882211</v>
      </c>
      <c r="GA624" s="715">
        <f t="shared" si="2101"/>
        <v>0.79335847537020088</v>
      </c>
      <c r="GB624" s="715">
        <f t="shared" si="2101"/>
        <v>0.71480991066089428</v>
      </c>
      <c r="GC624" s="715">
        <f t="shared" si="2101"/>
        <v>0.70104789976602888</v>
      </c>
      <c r="GD624" s="715">
        <f t="shared" si="2101"/>
        <v>0.71453907841851949</v>
      </c>
      <c r="GE624" s="715">
        <f t="shared" si="2101"/>
        <v>0.64214802783087244</v>
      </c>
      <c r="GF624" s="715">
        <f t="shared" si="2101"/>
        <v>0.73507885047918409</v>
      </c>
      <c r="GG624" s="715">
        <f t="shared" si="2101"/>
        <v>0.68777715094725478</v>
      </c>
      <c r="GH624" s="715">
        <f t="shared" si="2101"/>
        <v>0.77190536405864718</v>
      </c>
      <c r="GI624" s="715">
        <f t="shared" si="2101"/>
        <v>0.61046314534446466</v>
      </c>
      <c r="GJ624" s="715">
        <f t="shared" si="2101"/>
        <v>0.49779353148035493</v>
      </c>
      <c r="GK624" s="715">
        <f t="shared" si="2101"/>
        <v>0.60714665848579152</v>
      </c>
      <c r="GL624" s="715">
        <f t="shared" si="2101"/>
        <v>0.63457120208686146</v>
      </c>
      <c r="GM624" s="745">
        <f t="shared" si="2100"/>
        <v>0.67572345600590611</v>
      </c>
      <c r="GN624" s="682">
        <f t="shared" si="2100"/>
        <v>0.66195431994963971</v>
      </c>
      <c r="GO624" s="682">
        <f t="shared" si="2100"/>
        <v>0.6881198533086279</v>
      </c>
      <c r="GP624" s="682">
        <f t="shared" si="2100"/>
        <v>0.65269748257071991</v>
      </c>
      <c r="GQ624" s="682">
        <f t="shared" si="2100"/>
        <v>0.67747170866155326</v>
      </c>
      <c r="GR624" s="682">
        <f t="shared" si="2100"/>
        <v>0.61218900251077346</v>
      </c>
      <c r="GS624" s="682">
        <f t="shared" si="2100"/>
        <v>0.62603976101240544</v>
      </c>
      <c r="GT624" s="682">
        <f t="shared" si="2100"/>
        <v>0.70681588170120391</v>
      </c>
      <c r="GU624" s="682">
        <f t="shared" si="2100"/>
        <v>0.59525810670517909</v>
      </c>
      <c r="GV624" s="682">
        <f t="shared" si="2100"/>
        <v>0.62533631086950348</v>
      </c>
      <c r="GW624" s="682">
        <f t="shared" si="2100"/>
        <v>0.6913877734337236</v>
      </c>
      <c r="GX624" s="682">
        <f t="shared" si="2100"/>
        <v>0.61273611516258664</v>
      </c>
      <c r="GY624" s="682">
        <f t="shared" si="2100"/>
        <v>0.6137987039013626</v>
      </c>
      <c r="GZ624" s="682" t="e">
        <f t="shared" si="2100"/>
        <v>#DIV/0!</v>
      </c>
      <c r="HA624" s="682">
        <f t="shared" si="2100"/>
        <v>0.58783574846124309</v>
      </c>
      <c r="HB624" s="682">
        <f t="shared" si="2100"/>
        <v>0.69612397638368528</v>
      </c>
      <c r="HC624" s="682">
        <f t="shared" si="2100"/>
        <v>0.77881885046693733</v>
      </c>
      <c r="HD624" s="682">
        <f t="shared" si="2100"/>
        <v>0.62064476032856264</v>
      </c>
      <c r="HE624" s="682">
        <f t="shared" si="2100"/>
        <v>0.55859191751855541</v>
      </c>
      <c r="HF624" s="682">
        <f t="shared" si="2100"/>
        <v>0.62664126856628743</v>
      </c>
      <c r="HG624" s="682" t="e">
        <f t="shared" si="2100"/>
        <v>#DIV/0!</v>
      </c>
      <c r="HH624" s="682" t="e">
        <f t="shared" si="2100"/>
        <v>#DIV/0!</v>
      </c>
      <c r="HI624" s="715">
        <f t="shared" si="2054"/>
        <v>0.67716334826769498</v>
      </c>
    </row>
    <row r="625" spans="1:217" s="753" customFormat="1" x14ac:dyDescent="0.25">
      <c r="A625" s="66" t="s">
        <v>733</v>
      </c>
      <c r="C625" s="745">
        <f t="shared" si="2032"/>
        <v>6.0888008128594127E-3</v>
      </c>
      <c r="D625" s="715">
        <f t="shared" ref="D625:CV625" si="2102">IF(D553="","",D553/D$561)</f>
        <v>0.12473247076074584</v>
      </c>
      <c r="E625" s="715">
        <f t="shared" si="2102"/>
        <v>2.0616879659488663E-2</v>
      </c>
      <c r="F625" s="715">
        <f t="shared" si="2034"/>
        <v>1.3844152977628511E-2</v>
      </c>
      <c r="G625" s="715">
        <f t="shared" si="2034"/>
        <v>3.4562175789081155E-2</v>
      </c>
      <c r="H625" s="715">
        <f t="shared" si="2034"/>
        <v>9.138924404808537E-3</v>
      </c>
      <c r="I625" s="715">
        <f t="shared" si="2034"/>
        <v>6.3438094367168751E-3</v>
      </c>
      <c r="J625" s="715">
        <f t="shared" si="2034"/>
        <v>1.0062278665981179E-2</v>
      </c>
      <c r="K625" s="715">
        <f t="shared" si="2034"/>
        <v>3.5175526639780468E-3</v>
      </c>
      <c r="L625" s="715">
        <f t="shared" si="2034"/>
        <v>7.7261527705952335E-3</v>
      </c>
      <c r="M625" s="715">
        <f t="shared" si="2034"/>
        <v>1.1220187881418551E-2</v>
      </c>
      <c r="N625" s="715">
        <f t="shared" si="2102"/>
        <v>1.5433707780683681E-2</v>
      </c>
      <c r="O625" s="715">
        <f t="shared" si="2102"/>
        <v>1.5389020832730214E-2</v>
      </c>
      <c r="P625" s="715">
        <f t="shared" si="2102"/>
        <v>1.2381094151866003E-2</v>
      </c>
      <c r="Q625" s="715">
        <f t="shared" si="2102"/>
        <v>1.7702397964963631E-2</v>
      </c>
      <c r="R625" s="715">
        <f t="shared" si="2102"/>
        <v>8.8659145615278493E-3</v>
      </c>
      <c r="S625" s="715">
        <f t="shared" si="2102"/>
        <v>7.1391852755106934E-3</v>
      </c>
      <c r="T625" s="1075">
        <f t="shared" si="2102"/>
        <v>1.3266704969291443E-2</v>
      </c>
      <c r="U625" s="715">
        <f t="shared" ref="U625:W625" si="2103">IF(U553="","",U553/U$561)</f>
        <v>3.1297831317315963E-2</v>
      </c>
      <c r="V625" s="715">
        <f t="shared" si="2103"/>
        <v>3.5930031354060685E-2</v>
      </c>
      <c r="W625" s="715">
        <f t="shared" si="2103"/>
        <v>2.0450724738271021E-2</v>
      </c>
      <c r="X625" s="715" t="str">
        <f t="shared" ref="X625:Y625" si="2104">IF(X553="","",X553/X$561)</f>
        <v/>
      </c>
      <c r="Y625" s="715" t="str">
        <f t="shared" si="2104"/>
        <v/>
      </c>
      <c r="Z625" s="830">
        <f t="shared" si="2058"/>
        <v>1.8779522853326416E-2</v>
      </c>
      <c r="AA625" s="830">
        <f t="shared" si="2059"/>
        <v>1.2170720958398508E-2</v>
      </c>
      <c r="AB625" s="830">
        <f t="shared" si="2060"/>
        <v>1.2674776677249009E-2</v>
      </c>
      <c r="AC625" s="40">
        <f t="shared" si="2061"/>
        <v>2.736323481012827E-2</v>
      </c>
      <c r="AD625" s="40"/>
      <c r="AE625" s="40">
        <f t="shared" si="2062"/>
        <v>2.5689477034428268E-3</v>
      </c>
      <c r="AF625" s="40">
        <f t="shared" si="2063"/>
        <v>3.5447840526390832E-3</v>
      </c>
      <c r="AG625" s="40"/>
      <c r="AH625" s="40"/>
      <c r="AI625" s="745">
        <v>0</v>
      </c>
      <c r="AJ625" s="715">
        <v>0</v>
      </c>
      <c r="AK625" s="715">
        <f t="shared" si="2102"/>
        <v>3.281106818454135E-3</v>
      </c>
      <c r="AL625" s="715">
        <f t="shared" si="2102"/>
        <v>7.8492749731653034E-3</v>
      </c>
      <c r="AM625" s="715">
        <v>0</v>
      </c>
      <c r="AN625" s="1075">
        <v>0</v>
      </c>
      <c r="AO625" s="830">
        <f t="shared" si="1802"/>
        <v>1.8550636319365731E-3</v>
      </c>
      <c r="AP625" s="830"/>
      <c r="AQ625" s="40">
        <f t="shared" si="2043"/>
        <v>3.2164953936625845E-3</v>
      </c>
      <c r="AR625" s="40"/>
      <c r="AS625" s="40"/>
      <c r="AT625" s="745">
        <f t="shared" si="2102"/>
        <v>2.4377132696567275E-2</v>
      </c>
      <c r="AU625" s="715">
        <f t="shared" si="2102"/>
        <v>2.9065815958735884E-2</v>
      </c>
      <c r="AV625" s="715">
        <f t="shared" si="2102"/>
        <v>1.1078161689907764E-2</v>
      </c>
      <c r="AW625" s="715">
        <f t="shared" si="2102"/>
        <v>1.3215797386207135E-2</v>
      </c>
      <c r="AX625" s="715">
        <f t="shared" si="2102"/>
        <v>1.3976640065529915E-2</v>
      </c>
      <c r="AY625" s="715">
        <f t="shared" si="2102"/>
        <v>1.1382715812382123E-2</v>
      </c>
      <c r="AZ625" s="715">
        <f t="shared" si="2102"/>
        <v>1.2061986840160308E-2</v>
      </c>
      <c r="BA625" s="715">
        <f t="shared" si="2102"/>
        <v>2.2402747508778575E-2</v>
      </c>
      <c r="BB625" s="1075">
        <f t="shared" si="2102"/>
        <v>0</v>
      </c>
      <c r="BC625" s="830">
        <f t="shared" si="1901"/>
        <v>1.5284555328696554E-2</v>
      </c>
      <c r="BD625" s="830"/>
      <c r="BE625" s="40">
        <f t="shared" si="1902"/>
        <v>8.704724634727207E-3</v>
      </c>
      <c r="BF625" s="40"/>
      <c r="BG625" s="40"/>
      <c r="BH625" s="745">
        <f t="shared" si="2102"/>
        <v>1.5804836599487261E-2</v>
      </c>
      <c r="BI625" s="715">
        <f t="shared" si="2102"/>
        <v>2.6653394551543148E-2</v>
      </c>
      <c r="BJ625" s="715">
        <f t="shared" si="2102"/>
        <v>2.196159703802901E-2</v>
      </c>
      <c r="BK625" s="715">
        <f t="shared" si="2102"/>
        <v>1.7450250431807347E-2</v>
      </c>
      <c r="BL625" s="715">
        <f t="shared" si="2102"/>
        <v>1.4612150891971784E-2</v>
      </c>
      <c r="BM625" s="715">
        <f t="shared" si="2070"/>
        <v>2.4095988455917469E-2</v>
      </c>
      <c r="BN625" s="1187">
        <f>IF(BN553="","",BN553/BN$561)</f>
        <v>2.6684114151842062E-2</v>
      </c>
      <c r="BO625" s="888">
        <f t="shared" si="2071"/>
        <v>8.9534911815185733E-2</v>
      </c>
      <c r="BP625" s="888">
        <f t="shared" si="2071"/>
        <v>5.0654209650357614E-2</v>
      </c>
      <c r="BQ625" s="888">
        <f t="shared" si="2071"/>
        <v>9.2276230722886293E-2</v>
      </c>
      <c r="BR625" s="888">
        <f t="shared" si="2071"/>
        <v>0</v>
      </c>
      <c r="BS625" s="1184">
        <f t="shared" si="2071"/>
        <v>0</v>
      </c>
      <c r="BT625" s="830">
        <f t="shared" si="1727"/>
        <v>3.5034206235552028E-2</v>
      </c>
      <c r="BU625" s="830"/>
      <c r="BV625" s="40">
        <f t="shared" si="1728"/>
        <v>3.5109429801765631E-2</v>
      </c>
      <c r="BW625" s="40"/>
      <c r="BX625" s="40"/>
      <c r="BY625" s="745">
        <f t="shared" si="2102"/>
        <v>1.6870205366277001E-2</v>
      </c>
      <c r="BZ625" s="715">
        <f t="shared" si="2102"/>
        <v>2.0050323427443725E-2</v>
      </c>
      <c r="CA625" s="715">
        <f t="shared" si="2102"/>
        <v>1.8180814228787655E-2</v>
      </c>
      <c r="CB625" s="715">
        <f t="shared" si="2102"/>
        <v>1.7705266844769824E-2</v>
      </c>
      <c r="CC625" s="1075">
        <f t="shared" si="2102"/>
        <v>1.0571553136462127E-2</v>
      </c>
      <c r="CD625" s="715"/>
      <c r="CE625" s="715"/>
      <c r="CF625" s="830">
        <f t="shared" si="2045"/>
        <v>1.6675632600748065E-2</v>
      </c>
      <c r="CG625" s="830"/>
      <c r="CH625" s="40">
        <f t="shared" si="2046"/>
        <v>3.6059638535708067E-3</v>
      </c>
      <c r="CI625" s="40"/>
      <c r="CJ625" s="40"/>
      <c r="CK625" s="745">
        <f t="shared" si="2102"/>
        <v>6.4641919865186985E-3</v>
      </c>
      <c r="CL625" s="715">
        <f t="shared" si="2047"/>
        <v>3.5660839660951668E-3</v>
      </c>
      <c r="CM625" s="715">
        <f t="shared" si="2102"/>
        <v>5.92805115382747E-3</v>
      </c>
      <c r="CN625" s="715">
        <f t="shared" si="2102"/>
        <v>2.9187103804421558E-3</v>
      </c>
      <c r="CO625" s="1075">
        <f t="shared" si="2102"/>
        <v>2.8366185011526128E-3</v>
      </c>
      <c r="CP625" s="830">
        <f t="shared" si="1729"/>
        <v>4.3427311976072204E-3</v>
      </c>
      <c r="CQ625" s="830"/>
      <c r="CR625" s="40">
        <f t="shared" si="1730"/>
        <v>1.7257771370338966E-3</v>
      </c>
      <c r="CS625" s="40"/>
      <c r="CT625" s="40"/>
      <c r="CU625" s="745">
        <f t="shared" si="2102"/>
        <v>4.3779393904045897E-3</v>
      </c>
      <c r="CV625" s="715">
        <f t="shared" si="2102"/>
        <v>7.825105970800198E-4</v>
      </c>
      <c r="CW625" s="715">
        <f t="shared" si="2086"/>
        <v>4.383249714510107E-3</v>
      </c>
      <c r="CX625" s="1075">
        <f t="shared" si="2086"/>
        <v>1.3119054719333378E-3</v>
      </c>
      <c r="CY625" s="830">
        <f t="shared" si="1731"/>
        <v>2.7139012934820138E-3</v>
      </c>
      <c r="CZ625" s="40">
        <f t="shared" si="1732"/>
        <v>1.9366301698729863E-3</v>
      </c>
      <c r="DD625" s="989"/>
      <c r="DE625" s="888">
        <f t="shared" ref="DE625:EL625" si="2105">IF(DE553="","",DE553/DE$561)</f>
        <v>0</v>
      </c>
      <c r="DF625" s="888">
        <f t="shared" si="2105"/>
        <v>7.3324021293740327E-2</v>
      </c>
      <c r="DG625" s="888">
        <f t="shared" si="2105"/>
        <v>8.0753794176006921E-2</v>
      </c>
      <c r="DH625" s="888">
        <f t="shared" si="2105"/>
        <v>0</v>
      </c>
      <c r="DI625" s="888">
        <f t="shared" si="2105"/>
        <v>8.1179566693497227E-2</v>
      </c>
      <c r="DJ625" s="888">
        <f t="shared" si="2105"/>
        <v>1.6621806435516952E-2</v>
      </c>
      <c r="DK625" s="888">
        <f t="shared" si="2105"/>
        <v>2.8921270329194358E-2</v>
      </c>
      <c r="DL625" s="1082">
        <f t="shared" si="2105"/>
        <v>1.8859751632525699E-2</v>
      </c>
      <c r="DM625" s="830">
        <f t="shared" si="1734"/>
        <v>3.7457526320060185E-2</v>
      </c>
      <c r="DN625" s="830"/>
      <c r="DO625" s="40">
        <f t="shared" si="1735"/>
        <v>3.5318133252684014E-2</v>
      </c>
      <c r="DP625" s="40"/>
      <c r="DQ625" s="40"/>
      <c r="DR625" s="945">
        <f t="shared" si="2105"/>
        <v>1.6963998940012843E-2</v>
      </c>
      <c r="DS625" s="888">
        <f t="shared" si="2105"/>
        <v>0.10206694241642698</v>
      </c>
      <c r="DT625" s="888">
        <f t="shared" si="2105"/>
        <v>4.1696953592244027E-2</v>
      </c>
      <c r="DU625" s="888">
        <f t="shared" si="2105"/>
        <v>2.8142957202007875E-2</v>
      </c>
      <c r="DV625" s="888">
        <f t="shared" si="2105"/>
        <v>7.879227562416577E-2</v>
      </c>
      <c r="DW625" s="888">
        <f t="shared" si="2105"/>
        <v>0</v>
      </c>
      <c r="DX625" s="1082">
        <f t="shared" si="2105"/>
        <v>9.2699384723880549E-2</v>
      </c>
      <c r="DY625" s="830">
        <f t="shared" si="1736"/>
        <v>5.1480358928391146E-2</v>
      </c>
      <c r="DZ625" s="830"/>
      <c r="EA625" s="40">
        <f t="shared" si="1737"/>
        <v>3.9761596026969354E-2</v>
      </c>
      <c r="EB625" s="40"/>
      <c r="EC625" s="40"/>
      <c r="ED625" s="745">
        <f t="shared" si="2050"/>
        <v>1.5127135096029792E-2</v>
      </c>
      <c r="EE625" s="888">
        <f t="shared" si="2105"/>
        <v>3.4724424227527417E-2</v>
      </c>
      <c r="EF625" s="888">
        <f t="shared" si="2105"/>
        <v>4.4656996423377275E-2</v>
      </c>
      <c r="EG625" s="888">
        <f t="shared" si="2105"/>
        <v>2.0776787867145177E-2</v>
      </c>
      <c r="EH625" s="888">
        <f t="shared" si="2105"/>
        <v>2.1107482236667079E-2</v>
      </c>
      <c r="EI625" s="888">
        <f t="shared" si="2105"/>
        <v>5.9300104128727944E-2</v>
      </c>
      <c r="EJ625" s="888">
        <f t="shared" si="2105"/>
        <v>8.9398358996892843E-2</v>
      </c>
      <c r="EK625" s="888">
        <f t="shared" si="2105"/>
        <v>1.7623501551019705E-2</v>
      </c>
      <c r="EL625" s="1082">
        <f t="shared" si="2105"/>
        <v>1.8698523105927855E-2</v>
      </c>
      <c r="EM625" s="830">
        <f t="shared" si="1738"/>
        <v>3.5712590403701679E-2</v>
      </c>
      <c r="EN625" s="40">
        <f t="shared" si="1739"/>
        <v>2.4990881833045282E-2</v>
      </c>
      <c r="ER625" s="1251"/>
      <c r="ES625" s="745">
        <f t="shared" si="2051"/>
        <v>1.7512033035792648E-3</v>
      </c>
      <c r="ET625" s="715">
        <f t="shared" si="2051"/>
        <v>9.4523946174976338E-4</v>
      </c>
      <c r="EU625" s="715">
        <f t="shared" si="2051"/>
        <v>3.4961005497267284E-3</v>
      </c>
      <c r="EV625" s="715"/>
      <c r="EW625" s="1131"/>
      <c r="EX625" s="66" t="s">
        <v>733</v>
      </c>
      <c r="EY625" s="682">
        <f t="shared" ref="EY625:HH625" si="2106">IF(EY553="","",EY553/EY$561)</f>
        <v>5.0253700752230374E-3</v>
      </c>
      <c r="EZ625" s="682">
        <f t="shared" si="2106"/>
        <v>2.080690516917518E-3</v>
      </c>
      <c r="FA625" s="682">
        <f t="shared" si="2106"/>
        <v>4.1083815101713595E-3</v>
      </c>
      <c r="FB625" s="682">
        <f t="shared" si="2106"/>
        <v>2.8558874085678268E-3</v>
      </c>
      <c r="FC625" s="682">
        <f t="shared" si="2106"/>
        <v>1.9340563637044999E-3</v>
      </c>
      <c r="FD625" s="682">
        <f t="shared" si="2106"/>
        <v>3.7374191483397312E-3</v>
      </c>
      <c r="FE625" s="682">
        <f t="shared" si="2106"/>
        <v>2.2458714062239041E-2</v>
      </c>
      <c r="FF625" s="682">
        <f t="shared" si="2106"/>
        <v>3.1248767759702064E-3</v>
      </c>
      <c r="FG625" s="682">
        <f t="shared" si="2106"/>
        <v>5.2744132836149192E-3</v>
      </c>
      <c r="FH625" s="682">
        <f t="shared" si="2106"/>
        <v>4.6731626120525057E-3</v>
      </c>
      <c r="FI625" s="682">
        <f t="shared" si="2106"/>
        <v>2.9945196479128845E-3</v>
      </c>
      <c r="FJ625" s="682">
        <f t="shared" si="2106"/>
        <v>1.3531654413511066E-3</v>
      </c>
      <c r="FK625" s="682">
        <f t="shared" si="2106"/>
        <v>3.4659647986426795E-3</v>
      </c>
      <c r="FL625" s="682">
        <f t="shared" si="2106"/>
        <v>2.4778743449245448E-3</v>
      </c>
      <c r="FM625" s="682">
        <f t="shared" si="2106"/>
        <v>2.6291920896012733E-3</v>
      </c>
      <c r="FN625" s="682">
        <f t="shared" si="2106"/>
        <v>3.4970866552937537E-3</v>
      </c>
      <c r="FO625" s="715">
        <f t="shared" si="2106"/>
        <v>2.8334772625410666E-3</v>
      </c>
      <c r="FP625" s="715" t="e">
        <f t="shared" ref="FP625:GL625" si="2107">IF(FP553="","",FP553/FP$561)</f>
        <v>#DIV/0!</v>
      </c>
      <c r="FQ625" s="1393">
        <f t="shared" si="2107"/>
        <v>0</v>
      </c>
      <c r="FR625" s="369">
        <f t="shared" si="2107"/>
        <v>0</v>
      </c>
      <c r="FS625" s="369">
        <f t="shared" si="2107"/>
        <v>0</v>
      </c>
      <c r="FT625" s="369">
        <f t="shared" si="2107"/>
        <v>0</v>
      </c>
      <c r="FU625" s="369">
        <f t="shared" si="2107"/>
        <v>0</v>
      </c>
      <c r="FV625" s="369"/>
      <c r="FW625" s="369">
        <f t="shared" si="2107"/>
        <v>0</v>
      </c>
      <c r="FX625" s="369">
        <f t="shared" si="2107"/>
        <v>0</v>
      </c>
      <c r="FY625" s="369">
        <f t="shared" si="2107"/>
        <v>0</v>
      </c>
      <c r="FZ625" s="369">
        <f t="shared" si="2107"/>
        <v>0</v>
      </c>
      <c r="GA625" s="369">
        <f t="shared" si="2107"/>
        <v>0</v>
      </c>
      <c r="GB625" s="369">
        <f t="shared" si="2107"/>
        <v>0</v>
      </c>
      <c r="GC625" s="369">
        <f t="shared" si="2107"/>
        <v>0</v>
      </c>
      <c r="GD625" s="369">
        <f t="shared" si="2107"/>
        <v>0</v>
      </c>
      <c r="GE625" s="369">
        <f t="shared" si="2107"/>
        <v>0</v>
      </c>
      <c r="GF625" s="369">
        <f t="shared" si="2107"/>
        <v>0</v>
      </c>
      <c r="GG625" s="369">
        <f t="shared" si="2107"/>
        <v>0</v>
      </c>
      <c r="GH625" s="369">
        <f t="shared" si="2107"/>
        <v>0</v>
      </c>
      <c r="GI625" s="369">
        <f t="shared" si="2107"/>
        <v>0</v>
      </c>
      <c r="GJ625" s="369">
        <f t="shared" si="2107"/>
        <v>0</v>
      </c>
      <c r="GK625" s="369">
        <f t="shared" si="2107"/>
        <v>0</v>
      </c>
      <c r="GL625" s="369">
        <f t="shared" si="2107"/>
        <v>0</v>
      </c>
      <c r="GM625" s="745">
        <f t="shared" si="2106"/>
        <v>6.9407119149051443E-3</v>
      </c>
      <c r="GN625" s="682">
        <f t="shared" si="2106"/>
        <v>4.6779101331958515E-3</v>
      </c>
      <c r="GO625" s="682">
        <f t="shared" si="2106"/>
        <v>1.2976165607356305E-2</v>
      </c>
      <c r="GP625" s="682">
        <f t="shared" si="2106"/>
        <v>4.6834852547598983E-3</v>
      </c>
      <c r="GQ625" s="682">
        <f t="shared" si="2106"/>
        <v>1.9142273621938845E-2</v>
      </c>
      <c r="GR625" s="682">
        <f t="shared" si="2106"/>
        <v>9.496455703000865E-3</v>
      </c>
      <c r="GS625" s="682">
        <f t="shared" si="2106"/>
        <v>6.5877858109982396E-3</v>
      </c>
      <c r="GT625" s="682">
        <f t="shared" si="2106"/>
        <v>2.4447980648234491E-2</v>
      </c>
      <c r="GU625" s="682">
        <f t="shared" si="2106"/>
        <v>1.3156551704274393E-2</v>
      </c>
      <c r="GV625" s="682">
        <f t="shared" si="2106"/>
        <v>3.0520809289270454E-2</v>
      </c>
      <c r="GW625" s="682">
        <f t="shared" si="2106"/>
        <v>1.0868816194252603E-2</v>
      </c>
      <c r="GX625" s="682">
        <f t="shared" si="2106"/>
        <v>9.0203239630180926E-3</v>
      </c>
      <c r="GY625" s="682">
        <f t="shared" si="2106"/>
        <v>1.5050927365948224E-2</v>
      </c>
      <c r="GZ625" s="682" t="e">
        <f t="shared" si="2106"/>
        <v>#DIV/0!</v>
      </c>
      <c r="HA625" s="682">
        <f t="shared" si="2106"/>
        <v>0.15139166251564257</v>
      </c>
      <c r="HB625" s="682">
        <f t="shared" si="2106"/>
        <v>7.0630033274038054E-3</v>
      </c>
      <c r="HC625" s="682">
        <f t="shared" si="2106"/>
        <v>2.7785601630853779E-3</v>
      </c>
      <c r="HD625" s="682">
        <f t="shared" si="2106"/>
        <v>1.0769515044298439E-2</v>
      </c>
      <c r="HE625" s="682">
        <f t="shared" si="2106"/>
        <v>5.3005634564542358E-3</v>
      </c>
      <c r="HF625" s="682">
        <f t="shared" si="2106"/>
        <v>1.817459592727368E-2</v>
      </c>
      <c r="HG625" s="682" t="e">
        <f t="shared" si="2106"/>
        <v>#DIV/0!</v>
      </c>
      <c r="HH625" s="682" t="e">
        <f t="shared" si="2106"/>
        <v>#DIV/0!</v>
      </c>
      <c r="HI625" s="369">
        <f t="shared" si="2054"/>
        <v>0</v>
      </c>
    </row>
    <row r="626" spans="1:217" s="382" customFormat="1" x14ac:dyDescent="0.25">
      <c r="A626" s="882" t="s">
        <v>234</v>
      </c>
      <c r="C626" s="386">
        <f>SUM(C618:C625)</f>
        <v>1</v>
      </c>
      <c r="D626" s="384">
        <f t="shared" ref="D626:CV626" si="2108">SUM(D618:D625)</f>
        <v>1</v>
      </c>
      <c r="E626" s="384">
        <f t="shared" si="2108"/>
        <v>1</v>
      </c>
      <c r="F626" s="384">
        <f t="shared" ref="F626:M626" si="2109">SUM(F618:F625)</f>
        <v>1.0000000000000002</v>
      </c>
      <c r="G626" s="384">
        <f t="shared" si="2109"/>
        <v>1</v>
      </c>
      <c r="H626" s="384">
        <f t="shared" si="2109"/>
        <v>1</v>
      </c>
      <c r="I626" s="384">
        <f t="shared" si="2109"/>
        <v>1</v>
      </c>
      <c r="J626" s="384">
        <f t="shared" si="2109"/>
        <v>0.99999999999999989</v>
      </c>
      <c r="K626" s="384">
        <f t="shared" si="2109"/>
        <v>1.0000000000000002</v>
      </c>
      <c r="L626" s="384">
        <f t="shared" si="2109"/>
        <v>0.99999999999999989</v>
      </c>
      <c r="M626" s="384">
        <f t="shared" si="2109"/>
        <v>0.99999999999999989</v>
      </c>
      <c r="N626" s="384">
        <f t="shared" si="2108"/>
        <v>1.0000000000000002</v>
      </c>
      <c r="O626" s="384">
        <f t="shared" si="2108"/>
        <v>0.99999999999999989</v>
      </c>
      <c r="P626" s="384">
        <f t="shared" si="2108"/>
        <v>1</v>
      </c>
      <c r="Q626" s="384">
        <f t="shared" si="2108"/>
        <v>1</v>
      </c>
      <c r="R626" s="384">
        <f t="shared" si="2108"/>
        <v>0.99999999999999989</v>
      </c>
      <c r="S626" s="384">
        <f t="shared" si="2108"/>
        <v>1</v>
      </c>
      <c r="T626" s="1080">
        <f t="shared" si="2108"/>
        <v>1</v>
      </c>
      <c r="U626" s="384">
        <f t="shared" ref="U626:W626" si="2110">SUM(U618:U625)</f>
        <v>1</v>
      </c>
      <c r="V626" s="384">
        <f t="shared" si="2110"/>
        <v>1</v>
      </c>
      <c r="W626" s="384">
        <f t="shared" si="2110"/>
        <v>1</v>
      </c>
      <c r="X626" s="384">
        <f t="shared" ref="X626:Y626" si="2111">SUM(X618:X625)</f>
        <v>0</v>
      </c>
      <c r="Y626" s="384">
        <f t="shared" si="2111"/>
        <v>0</v>
      </c>
      <c r="Z626" s="32"/>
      <c r="AA626" s="32"/>
      <c r="AB626" s="32"/>
      <c r="AC626" s="32"/>
      <c r="AD626" s="32"/>
      <c r="AE626" s="32"/>
      <c r="AF626" s="384"/>
      <c r="AG626" s="384"/>
      <c r="AH626" s="384"/>
      <c r="AI626" s="386">
        <f t="shared" si="2108"/>
        <v>1</v>
      </c>
      <c r="AJ626" s="384">
        <f t="shared" si="2108"/>
        <v>0.99999999999999989</v>
      </c>
      <c r="AK626" s="384">
        <f t="shared" si="2108"/>
        <v>1</v>
      </c>
      <c r="AL626" s="384">
        <f t="shared" si="2108"/>
        <v>1.0000000000000002</v>
      </c>
      <c r="AM626" s="384">
        <f t="shared" si="2108"/>
        <v>1</v>
      </c>
      <c r="AN626" s="1080">
        <f t="shared" si="2108"/>
        <v>1</v>
      </c>
      <c r="AO626" s="830"/>
      <c r="AP626" s="830"/>
      <c r="AQ626" s="40"/>
      <c r="AR626" s="40"/>
      <c r="AS626" s="40"/>
      <c r="AT626" s="386">
        <f t="shared" si="2108"/>
        <v>0.99999999999999989</v>
      </c>
      <c r="AU626" s="384">
        <f t="shared" si="2108"/>
        <v>1</v>
      </c>
      <c r="AV626" s="384">
        <f t="shared" si="2108"/>
        <v>0.99999999999999989</v>
      </c>
      <c r="AW626" s="384">
        <f t="shared" si="2108"/>
        <v>1</v>
      </c>
      <c r="AX626" s="384">
        <f t="shared" si="2108"/>
        <v>1</v>
      </c>
      <c r="AY626" s="384">
        <f t="shared" si="2108"/>
        <v>1</v>
      </c>
      <c r="AZ626" s="384">
        <f t="shared" si="2108"/>
        <v>1</v>
      </c>
      <c r="BA626" s="384">
        <f t="shared" si="2108"/>
        <v>1</v>
      </c>
      <c r="BB626" s="1080">
        <f t="shared" si="2108"/>
        <v>1</v>
      </c>
      <c r="BC626" s="830"/>
      <c r="BD626" s="830"/>
      <c r="BE626" s="40"/>
      <c r="BF626" s="40"/>
      <c r="BG626" s="40"/>
      <c r="BH626" s="386">
        <f t="shared" si="2108"/>
        <v>1</v>
      </c>
      <c r="BI626" s="384">
        <f t="shared" si="2108"/>
        <v>0.99999999999999989</v>
      </c>
      <c r="BJ626" s="384">
        <f t="shared" si="2108"/>
        <v>0.99999999999999989</v>
      </c>
      <c r="BK626" s="384">
        <f t="shared" si="2108"/>
        <v>1</v>
      </c>
      <c r="BL626" s="384">
        <f t="shared" si="2108"/>
        <v>0.99999999999999989</v>
      </c>
      <c r="BM626" s="384">
        <f>SUM(BM618:BM625)</f>
        <v>0.99999999999999978</v>
      </c>
      <c r="BN626" s="1235">
        <f>SUM(BN618:BN625)</f>
        <v>0.99999999999999989</v>
      </c>
      <c r="BO626" s="898">
        <f t="shared" ref="BO626" si="2112">SUM(BO618:BO625)</f>
        <v>0.99999999999999989</v>
      </c>
      <c r="BP626" s="898">
        <f t="shared" ref="BP626" si="2113">SUM(BP618:BP625)</f>
        <v>0.99999999999999989</v>
      </c>
      <c r="BQ626" s="898">
        <f t="shared" ref="BQ626" si="2114">SUM(BQ618:BQ625)</f>
        <v>1.0000000000000002</v>
      </c>
      <c r="BR626" s="898">
        <f t="shared" ref="BR626" si="2115">SUM(BR618:BR625)</f>
        <v>1</v>
      </c>
      <c r="BS626" s="1186">
        <f t="shared" ref="BS626" si="2116">SUM(BS618:BS625)</f>
        <v>1</v>
      </c>
      <c r="BT626" s="830"/>
      <c r="BU626" s="830"/>
      <c r="BV626" s="40"/>
      <c r="BW626" s="40"/>
      <c r="BX626" s="40"/>
      <c r="BY626" s="386">
        <f t="shared" si="2108"/>
        <v>1</v>
      </c>
      <c r="BZ626" s="384">
        <f t="shared" si="2108"/>
        <v>0.99999999999999989</v>
      </c>
      <c r="CA626" s="384">
        <f t="shared" si="2108"/>
        <v>1</v>
      </c>
      <c r="CB626" s="384">
        <f t="shared" si="2108"/>
        <v>0.99999999999999989</v>
      </c>
      <c r="CC626" s="1080">
        <f t="shared" si="2108"/>
        <v>1</v>
      </c>
      <c r="CD626" s="384"/>
      <c r="CE626" s="384"/>
      <c r="CF626" s="830">
        <f t="shared" si="2045"/>
        <v>1</v>
      </c>
      <c r="CG626" s="830"/>
      <c r="CH626" s="40">
        <f t="shared" si="2046"/>
        <v>7.8504622934188758E-17</v>
      </c>
      <c r="CI626" s="40"/>
      <c r="CJ626" s="40"/>
      <c r="CK626" s="386">
        <f t="shared" si="2108"/>
        <v>1</v>
      </c>
      <c r="CL626" s="384">
        <f>SUM(CL618:CL625)</f>
        <v>1</v>
      </c>
      <c r="CM626" s="384">
        <f t="shared" si="2108"/>
        <v>1</v>
      </c>
      <c r="CN626" s="384">
        <f t="shared" si="2108"/>
        <v>0.99999999999999989</v>
      </c>
      <c r="CO626" s="1080">
        <f t="shared" si="2108"/>
        <v>1.0000000000000002</v>
      </c>
      <c r="CP626" s="830"/>
      <c r="CQ626" s="830"/>
      <c r="CR626" s="40"/>
      <c r="CS626" s="40"/>
      <c r="CT626" s="40"/>
      <c r="CU626" s="386">
        <f t="shared" si="2108"/>
        <v>1</v>
      </c>
      <c r="CV626" s="384">
        <f t="shared" si="2108"/>
        <v>1</v>
      </c>
      <c r="CW626" s="384">
        <f>SUM(CW618:CW625)</f>
        <v>0.99999999999999989</v>
      </c>
      <c r="CX626" s="1080">
        <f>SUM(CX618:CX625)</f>
        <v>1</v>
      </c>
      <c r="CY626" s="830"/>
      <c r="CZ626" s="40"/>
      <c r="DD626" s="373"/>
      <c r="DE626" s="898">
        <f t="shared" ref="DE626" si="2117">SUM(DE618:DE625)</f>
        <v>1.0000000000000002</v>
      </c>
      <c r="DF626" s="898">
        <f t="shared" ref="DF626" si="2118">SUM(DF618:DF625)</f>
        <v>1</v>
      </c>
      <c r="DG626" s="898">
        <f t="shared" ref="DG626" si="2119">SUM(DG618:DG625)</f>
        <v>1</v>
      </c>
      <c r="DH626" s="898">
        <f t="shared" ref="DH626" si="2120">SUM(DH618:DH625)</f>
        <v>0.99999999999999989</v>
      </c>
      <c r="DI626" s="898">
        <f t="shared" ref="DI626" si="2121">SUM(DI618:DI625)</f>
        <v>0.99999999999999989</v>
      </c>
      <c r="DJ626" s="898">
        <f t="shared" ref="DJ626" si="2122">SUM(DJ618:DJ625)</f>
        <v>1.0000000000000002</v>
      </c>
      <c r="DK626" s="898">
        <f t="shared" ref="DK626" si="2123">SUM(DK618:DK625)</f>
        <v>1.0000000000000002</v>
      </c>
      <c r="DL626" s="1130">
        <f t="shared" ref="DL626" si="2124">SUM(DL618:DL625)</f>
        <v>1.0000000000000002</v>
      </c>
      <c r="DM626" s="830"/>
      <c r="DN626" s="830"/>
      <c r="DO626" s="40"/>
      <c r="DP626" s="40"/>
      <c r="DQ626" s="40"/>
      <c r="DR626" s="990">
        <f t="shared" ref="DR626" si="2125">SUM(DR618:DR625)</f>
        <v>0.99999999999999989</v>
      </c>
      <c r="DS626" s="898">
        <f t="shared" ref="DS626" si="2126">SUM(DS618:DS625)</f>
        <v>1</v>
      </c>
      <c r="DT626" s="898">
        <f t="shared" ref="DT626" si="2127">SUM(DT618:DT625)</f>
        <v>1</v>
      </c>
      <c r="DU626" s="898">
        <f t="shared" ref="DU626" si="2128">SUM(DU618:DU625)</f>
        <v>1</v>
      </c>
      <c r="DV626" s="898">
        <f t="shared" ref="DV626" si="2129">SUM(DV618:DV625)</f>
        <v>1</v>
      </c>
      <c r="DW626" s="898">
        <f t="shared" ref="DW626" si="2130">SUM(DW618:DW625)</f>
        <v>1</v>
      </c>
      <c r="DX626" s="1130">
        <f t="shared" ref="DX626" si="2131">SUM(DX618:DX625)</f>
        <v>1</v>
      </c>
      <c r="DY626" s="830"/>
      <c r="DZ626" s="830"/>
      <c r="EA626" s="40"/>
      <c r="EB626" s="40"/>
      <c r="EC626" s="40"/>
      <c r="ED626" s="386">
        <f>SUM(ED618:ED625)</f>
        <v>1</v>
      </c>
      <c r="EE626" s="898">
        <f t="shared" ref="EE626" si="2132">SUM(EE618:EE625)</f>
        <v>1</v>
      </c>
      <c r="EF626" s="898">
        <f t="shared" ref="EF626" si="2133">SUM(EF618:EF625)</f>
        <v>1</v>
      </c>
      <c r="EG626" s="898">
        <f t="shared" ref="EG626" si="2134">SUM(EG618:EG625)</f>
        <v>1</v>
      </c>
      <c r="EH626" s="898">
        <f t="shared" ref="EH626" si="2135">SUM(EH618:EH625)</f>
        <v>1</v>
      </c>
      <c r="EI626" s="898">
        <f t="shared" ref="EI626" si="2136">SUM(EI618:EI625)</f>
        <v>1</v>
      </c>
      <c r="EJ626" s="898">
        <f t="shared" ref="EJ626" si="2137">SUM(EJ618:EJ625)</f>
        <v>1</v>
      </c>
      <c r="EK626" s="898">
        <f t="shared" ref="EK626" si="2138">SUM(EK618:EK625)</f>
        <v>0.99999999999999978</v>
      </c>
      <c r="EL626" s="1130">
        <f t="shared" ref="EL626" si="2139">SUM(EL618:EL625)</f>
        <v>1</v>
      </c>
      <c r="EM626" s="830"/>
      <c r="EN626" s="40"/>
      <c r="ER626" s="1266"/>
      <c r="ES626" s="386">
        <f>SUM(ES618:ES625)</f>
        <v>0.99999999999999989</v>
      </c>
      <c r="ET626" s="384">
        <f>SUM(ET618:ET625)</f>
        <v>0.99999999999999978</v>
      </c>
      <c r="EU626" s="384">
        <f>SUM(EU618:EU625)</f>
        <v>1</v>
      </c>
      <c r="EV626" s="384"/>
      <c r="EW626" s="1152"/>
      <c r="EX626" s="882" t="s">
        <v>234</v>
      </c>
      <c r="EY626" s="895">
        <f t="shared" ref="EY626" si="2140">SUM(EY618:EY625)</f>
        <v>1</v>
      </c>
      <c r="EZ626" s="895">
        <f t="shared" ref="EZ626" si="2141">SUM(EZ618:EZ625)</f>
        <v>1.0000000000000002</v>
      </c>
      <c r="FA626" s="895">
        <f t="shared" ref="FA626" si="2142">SUM(FA618:FA625)</f>
        <v>1</v>
      </c>
      <c r="FB626" s="895">
        <f t="shared" ref="FB626" si="2143">SUM(FB618:FB625)</f>
        <v>1</v>
      </c>
      <c r="FC626" s="895">
        <f t="shared" ref="FC626" si="2144">SUM(FC618:FC625)</f>
        <v>0.99999999999999989</v>
      </c>
      <c r="FD626" s="895">
        <f t="shared" ref="FD626" si="2145">SUM(FD618:FD625)</f>
        <v>1</v>
      </c>
      <c r="FE626" s="895">
        <f t="shared" ref="FE626" si="2146">SUM(FE618:FE625)</f>
        <v>1</v>
      </c>
      <c r="FF626" s="895">
        <f t="shared" ref="FF626" si="2147">SUM(FF618:FF625)</f>
        <v>1</v>
      </c>
      <c r="FG626" s="895">
        <f t="shared" ref="FG626" si="2148">SUM(FG618:FG625)</f>
        <v>1.0000000000000002</v>
      </c>
      <c r="FH626" s="895">
        <f t="shared" ref="FH626" si="2149">SUM(FH618:FH625)</f>
        <v>1</v>
      </c>
      <c r="FI626" s="895">
        <f t="shared" ref="FI626" si="2150">SUM(FI618:FI625)</f>
        <v>1</v>
      </c>
      <c r="FJ626" s="895">
        <f t="shared" ref="FJ626" si="2151">SUM(FJ618:FJ625)</f>
        <v>1</v>
      </c>
      <c r="FK626" s="895">
        <f t="shared" ref="FK626" si="2152">SUM(FK618:FK625)</f>
        <v>1</v>
      </c>
      <c r="FL626" s="895">
        <f t="shared" ref="FL626" si="2153">SUM(FL618:FL625)</f>
        <v>1</v>
      </c>
      <c r="FM626" s="895">
        <f t="shared" ref="FM626" si="2154">SUM(FM618:FM625)</f>
        <v>1.0000000000000002</v>
      </c>
      <c r="FN626" s="895">
        <f t="shared" ref="FN626" si="2155">SUM(FN618:FN625)</f>
        <v>1</v>
      </c>
      <c r="FO626" s="369">
        <f t="shared" ref="FO626:FQ626" si="2156">SUM(FO618:FO625)</f>
        <v>0.99999999999999989</v>
      </c>
      <c r="FP626" s="369" t="e">
        <f t="shared" si="2156"/>
        <v>#DIV/0!</v>
      </c>
      <c r="FQ626" s="1398">
        <f t="shared" si="2156"/>
        <v>1</v>
      </c>
      <c r="FR626" s="715">
        <f t="shared" ref="FR626:GL626" si="2157">SUM(FR618:FR625)</f>
        <v>0.99999999999999989</v>
      </c>
      <c r="FS626" s="715">
        <f t="shared" si="2157"/>
        <v>1</v>
      </c>
      <c r="FT626" s="715">
        <f t="shared" si="2157"/>
        <v>0.99999999999999989</v>
      </c>
      <c r="FU626" s="715">
        <f t="shared" si="2157"/>
        <v>1</v>
      </c>
      <c r="FV626" s="715"/>
      <c r="FW626" s="715">
        <f t="shared" si="2157"/>
        <v>1.0000000000000002</v>
      </c>
      <c r="FX626" s="715">
        <f t="shared" si="2157"/>
        <v>0.99999999999999989</v>
      </c>
      <c r="FY626" s="715">
        <f t="shared" si="2157"/>
        <v>1</v>
      </c>
      <c r="FZ626" s="715">
        <f t="shared" si="2157"/>
        <v>1</v>
      </c>
      <c r="GA626" s="715">
        <f t="shared" si="2157"/>
        <v>1</v>
      </c>
      <c r="GB626" s="715">
        <f t="shared" si="2157"/>
        <v>1</v>
      </c>
      <c r="GC626" s="715">
        <f t="shared" si="2157"/>
        <v>1</v>
      </c>
      <c r="GD626" s="715">
        <f t="shared" si="2157"/>
        <v>1</v>
      </c>
      <c r="GE626" s="715">
        <f t="shared" si="2157"/>
        <v>1</v>
      </c>
      <c r="GF626" s="715">
        <f t="shared" si="2157"/>
        <v>0.99999999999999989</v>
      </c>
      <c r="GG626" s="715">
        <f t="shared" si="2157"/>
        <v>0.99999999999999989</v>
      </c>
      <c r="GH626" s="715">
        <f t="shared" si="2157"/>
        <v>1</v>
      </c>
      <c r="GI626" s="715">
        <f t="shared" si="2157"/>
        <v>1</v>
      </c>
      <c r="GJ626" s="715">
        <f t="shared" si="2157"/>
        <v>1.0000000000000002</v>
      </c>
      <c r="GK626" s="715">
        <f t="shared" si="2157"/>
        <v>1</v>
      </c>
      <c r="GL626" s="715">
        <f t="shared" si="2157"/>
        <v>1</v>
      </c>
      <c r="GM626" s="371">
        <f t="shared" ref="GM626" si="2158">SUM(GM618:GM625)</f>
        <v>1</v>
      </c>
      <c r="GN626" s="895">
        <f t="shared" ref="GN626" si="2159">SUM(GN618:GN625)</f>
        <v>1</v>
      </c>
      <c r="GO626" s="895">
        <f t="shared" ref="GO626" si="2160">SUM(GO618:GO625)</f>
        <v>1.0000000000000002</v>
      </c>
      <c r="GP626" s="895">
        <f t="shared" ref="GP626" si="2161">SUM(GP618:GP625)</f>
        <v>0.99999999999999978</v>
      </c>
      <c r="GQ626" s="895">
        <f t="shared" ref="GQ626" si="2162">SUM(GQ618:GQ625)</f>
        <v>1</v>
      </c>
      <c r="GR626" s="895">
        <f t="shared" ref="GR626" si="2163">SUM(GR618:GR625)</f>
        <v>1</v>
      </c>
      <c r="GS626" s="895">
        <f t="shared" ref="GS626" si="2164">SUM(GS618:GS625)</f>
        <v>0.99999999999999989</v>
      </c>
      <c r="GT626" s="895">
        <f t="shared" ref="GT626" si="2165">SUM(GT618:GT625)</f>
        <v>1</v>
      </c>
      <c r="GU626" s="895">
        <f t="shared" ref="GU626" si="2166">SUM(GU618:GU625)</f>
        <v>1</v>
      </c>
      <c r="GV626" s="895">
        <f t="shared" ref="GV626" si="2167">SUM(GV618:GV625)</f>
        <v>1</v>
      </c>
      <c r="GW626" s="895">
        <f t="shared" ref="GW626" si="2168">SUM(GW618:GW625)</f>
        <v>0.99999999999999989</v>
      </c>
      <c r="GX626" s="895">
        <f t="shared" ref="GX626" si="2169">SUM(GX618:GX625)</f>
        <v>1</v>
      </c>
      <c r="GY626" s="895">
        <f t="shared" ref="GY626" si="2170">SUM(GY618:GY625)</f>
        <v>1.0000000000000002</v>
      </c>
      <c r="GZ626" s="895" t="e">
        <f t="shared" ref="GZ626" si="2171">SUM(GZ618:GZ625)</f>
        <v>#DIV/0!</v>
      </c>
      <c r="HA626" s="895">
        <f t="shared" ref="HA626" si="2172">SUM(HA618:HA625)</f>
        <v>1</v>
      </c>
      <c r="HB626" s="895">
        <f t="shared" ref="HB626" si="2173">SUM(HB618:HB625)</f>
        <v>1</v>
      </c>
      <c r="HC626" s="895">
        <f t="shared" ref="HC626" si="2174">SUM(HC618:HC625)</f>
        <v>1.0000000000000002</v>
      </c>
      <c r="HD626" s="895">
        <f t="shared" ref="HD626" si="2175">SUM(HD618:HD625)</f>
        <v>1</v>
      </c>
      <c r="HE626" s="895">
        <f t="shared" ref="HE626" si="2176">SUM(HE618:HE625)</f>
        <v>1</v>
      </c>
      <c r="HF626" s="895">
        <f t="shared" ref="HF626" si="2177">SUM(HF618:HF625)</f>
        <v>0.99999999999999989</v>
      </c>
      <c r="HG626" s="895" t="e">
        <f t="shared" ref="HG626" si="2178">SUM(HG618:HG625)</f>
        <v>#DIV/0!</v>
      </c>
      <c r="HH626" s="895" t="e">
        <f t="shared" ref="HH626" si="2179">SUM(HH618:HH625)</f>
        <v>#DIV/0!</v>
      </c>
      <c r="HI626" s="715">
        <f>SUM(HI618:HI625)</f>
        <v>1</v>
      </c>
    </row>
    <row r="627" spans="1:217" s="753" customFormat="1" x14ac:dyDescent="0.25">
      <c r="C627" s="745"/>
      <c r="D627" s="715"/>
      <c r="E627" s="715"/>
      <c r="F627" s="715"/>
      <c r="G627" s="715"/>
      <c r="H627" s="715"/>
      <c r="I627" s="715"/>
      <c r="J627" s="715"/>
      <c r="K627" s="715"/>
      <c r="L627" s="715"/>
      <c r="M627" s="715"/>
      <c r="N627" s="715"/>
      <c r="O627" s="715"/>
      <c r="P627" s="715"/>
      <c r="Q627" s="715"/>
      <c r="R627" s="715"/>
      <c r="S627" s="715"/>
      <c r="T627" s="1075"/>
      <c r="U627" s="715"/>
      <c r="V627" s="715"/>
      <c r="W627" s="715"/>
      <c r="X627" s="715"/>
      <c r="Y627" s="715"/>
      <c r="Z627" s="754"/>
      <c r="AA627" s="754"/>
      <c r="AB627" s="754"/>
      <c r="AC627" s="754"/>
      <c r="AD627" s="754"/>
      <c r="AE627" s="754"/>
      <c r="AF627" s="715"/>
      <c r="AG627" s="715"/>
      <c r="AH627" s="715"/>
      <c r="AI627" s="745"/>
      <c r="AJ627" s="715"/>
      <c r="AK627" s="715"/>
      <c r="AL627" s="715"/>
      <c r="AM627" s="715"/>
      <c r="AN627" s="1075"/>
      <c r="AO627" s="830"/>
      <c r="AP627" s="830"/>
      <c r="AQ627" s="40"/>
      <c r="AR627" s="40"/>
      <c r="AS627" s="40"/>
      <c r="AT627" s="745"/>
      <c r="AU627" s="715"/>
      <c r="AV627" s="715"/>
      <c r="AW627" s="715"/>
      <c r="AX627" s="715"/>
      <c r="AY627" s="715"/>
      <c r="AZ627" s="715"/>
      <c r="BA627" s="715"/>
      <c r="BB627" s="1075"/>
      <c r="BC627" s="830"/>
      <c r="BD627" s="830"/>
      <c r="BE627" s="40"/>
      <c r="BF627" s="40"/>
      <c r="BG627" s="40"/>
      <c r="BH627" s="745"/>
      <c r="BI627" s="715"/>
      <c r="BJ627" s="715"/>
      <c r="BK627" s="715"/>
      <c r="BL627" s="715"/>
      <c r="BM627" s="715"/>
      <c r="BN627" s="1187"/>
      <c r="BO627" s="888"/>
      <c r="BP627" s="888"/>
      <c r="BQ627" s="888"/>
      <c r="BR627" s="888"/>
      <c r="BS627" s="1184"/>
      <c r="BT627" s="830"/>
      <c r="BU627" s="830"/>
      <c r="BV627" s="40"/>
      <c r="BW627" s="40"/>
      <c r="BX627" s="40"/>
      <c r="BY627" s="745"/>
      <c r="BZ627" s="715"/>
      <c r="CA627" s="715"/>
      <c r="CB627" s="715"/>
      <c r="CC627" s="1075"/>
      <c r="CD627" s="715"/>
      <c r="CE627" s="715"/>
      <c r="CF627" s="830"/>
      <c r="CG627" s="830"/>
      <c r="CH627" s="40"/>
      <c r="CI627" s="40"/>
      <c r="CJ627" s="40"/>
      <c r="CK627" s="745"/>
      <c r="CL627" s="715"/>
      <c r="CM627" s="715"/>
      <c r="CN627" s="715"/>
      <c r="CO627" s="1075"/>
      <c r="CP627" s="830"/>
      <c r="CQ627" s="830"/>
      <c r="CR627" s="40"/>
      <c r="CS627" s="40"/>
      <c r="CT627" s="40"/>
      <c r="CU627" s="745"/>
      <c r="CV627" s="715"/>
      <c r="CW627" s="715"/>
      <c r="CX627" s="1075"/>
      <c r="CY627" s="830"/>
      <c r="CZ627" s="40"/>
      <c r="DD627" s="989"/>
      <c r="DE627" s="888"/>
      <c r="DF627" s="888"/>
      <c r="DG627" s="888"/>
      <c r="DH627" s="888"/>
      <c r="DI627" s="888"/>
      <c r="DJ627" s="888"/>
      <c r="DK627" s="888"/>
      <c r="DL627" s="1082"/>
      <c r="DM627" s="830"/>
      <c r="DN627" s="830"/>
      <c r="DO627" s="40"/>
      <c r="DP627" s="40"/>
      <c r="DQ627" s="40"/>
      <c r="DR627" s="945"/>
      <c r="DS627" s="888"/>
      <c r="DT627" s="888"/>
      <c r="DU627" s="888"/>
      <c r="DV627" s="888"/>
      <c r="DW627" s="888"/>
      <c r="DX627" s="1082"/>
      <c r="DY627" s="830"/>
      <c r="DZ627" s="830"/>
      <c r="EA627" s="40"/>
      <c r="EB627" s="40"/>
      <c r="EC627" s="40"/>
      <c r="ED627" s="745"/>
      <c r="EE627" s="888"/>
      <c r="EF627" s="888"/>
      <c r="EG627" s="888"/>
      <c r="EH627" s="888"/>
      <c r="EI627" s="888"/>
      <c r="EJ627" s="888"/>
      <c r="EK627" s="888"/>
      <c r="EL627" s="1082"/>
      <c r="EM627" s="830"/>
      <c r="EN627" s="40"/>
      <c r="ER627" s="1251"/>
      <c r="ES627" s="745"/>
      <c r="ET627" s="715"/>
      <c r="EU627" s="715"/>
      <c r="EV627" s="715"/>
      <c r="EW627" s="1131"/>
      <c r="EY627" s="682"/>
      <c r="EZ627" s="682"/>
      <c r="FA627" s="682"/>
      <c r="FB627" s="682"/>
      <c r="FC627" s="682"/>
      <c r="FD627" s="682"/>
      <c r="FE627" s="682"/>
      <c r="FF627" s="682"/>
      <c r="FG627" s="682"/>
      <c r="FH627" s="682"/>
      <c r="FI627" s="682"/>
      <c r="FJ627" s="682"/>
      <c r="FK627" s="682"/>
      <c r="FL627" s="682"/>
      <c r="FM627" s="682"/>
      <c r="FN627" s="682"/>
      <c r="FO627" s="715"/>
      <c r="FP627" s="715"/>
      <c r="FQ627" s="1393"/>
      <c r="FR627" s="715"/>
      <c r="FS627" s="715"/>
      <c r="FT627" s="715"/>
      <c r="FU627" s="715"/>
      <c r="FV627" s="715"/>
      <c r="FW627" s="715"/>
      <c r="FX627" s="715"/>
      <c r="FY627" s="715"/>
      <c r="FZ627" s="715"/>
      <c r="GA627" s="715"/>
      <c r="GB627" s="715"/>
      <c r="GC627" s="715"/>
      <c r="GD627" s="715"/>
      <c r="GE627" s="715"/>
      <c r="GF627" s="715"/>
      <c r="GG627" s="715"/>
      <c r="GH627" s="715"/>
      <c r="GI627" s="715"/>
      <c r="GJ627" s="715"/>
      <c r="GK627" s="715"/>
      <c r="GL627" s="715"/>
      <c r="GM627" s="745"/>
      <c r="GN627" s="682"/>
      <c r="GO627" s="682"/>
      <c r="GP627" s="682"/>
      <c r="GQ627" s="682"/>
      <c r="GR627" s="682"/>
      <c r="GS627" s="682"/>
      <c r="GT627" s="682"/>
      <c r="GU627" s="682"/>
      <c r="GV627" s="682"/>
      <c r="GW627" s="682"/>
      <c r="GX627" s="682"/>
      <c r="GY627" s="682"/>
      <c r="GZ627" s="682"/>
      <c r="HA627" s="682"/>
      <c r="HB627" s="682"/>
      <c r="HC627" s="682"/>
      <c r="HD627" s="682"/>
      <c r="HE627" s="682"/>
      <c r="HF627" s="682"/>
      <c r="HG627" s="682"/>
      <c r="HH627" s="682"/>
      <c r="HI627" s="715"/>
    </row>
    <row r="628" spans="1:217" x14ac:dyDescent="0.25">
      <c r="A628" s="648" t="s">
        <v>483</v>
      </c>
      <c r="C628" s="745"/>
      <c r="D628" s="715"/>
      <c r="E628" s="715"/>
      <c r="F628" s="715"/>
      <c r="G628" s="715"/>
      <c r="H628" s="715"/>
      <c r="I628" s="715"/>
      <c r="J628" s="715"/>
      <c r="K628" s="715"/>
      <c r="L628" s="715"/>
      <c r="M628" s="715"/>
      <c r="N628" s="715"/>
      <c r="O628" s="715"/>
      <c r="P628" s="715"/>
      <c r="Q628" s="715"/>
      <c r="R628" s="715"/>
      <c r="S628" s="715"/>
      <c r="T628" s="1075"/>
      <c r="U628" s="715"/>
      <c r="V628" s="715"/>
      <c r="W628" s="715"/>
      <c r="X628" s="715"/>
      <c r="Y628" s="715"/>
      <c r="AF628" s="715"/>
      <c r="AG628" s="715"/>
      <c r="AH628" s="715"/>
      <c r="AI628" s="745"/>
      <c r="AJ628" s="715"/>
      <c r="AK628" s="715"/>
      <c r="AL628" s="715"/>
      <c r="AM628" s="715"/>
      <c r="AN628" s="1075"/>
      <c r="AO628" s="830"/>
      <c r="AP628" s="830"/>
      <c r="AQ628" s="40"/>
      <c r="AR628" s="40"/>
      <c r="AS628" s="40"/>
      <c r="AT628" s="745"/>
      <c r="AU628" s="715"/>
      <c r="AV628" s="715"/>
      <c r="AW628" s="715"/>
      <c r="AX628" s="715"/>
      <c r="AY628" s="715"/>
      <c r="AZ628" s="715"/>
      <c r="BA628" s="715"/>
      <c r="BB628" s="1075"/>
      <c r="BC628" s="830"/>
      <c r="BD628" s="830"/>
      <c r="BE628" s="40"/>
      <c r="BF628" s="40"/>
      <c r="BG628" s="40"/>
      <c r="BH628" s="745"/>
      <c r="BI628" s="715"/>
      <c r="BJ628" s="715"/>
      <c r="BK628" s="715"/>
      <c r="BL628" s="715"/>
      <c r="BM628" s="715"/>
      <c r="BN628" s="1187"/>
      <c r="BO628" s="888"/>
      <c r="BP628" s="888"/>
      <c r="BQ628" s="888"/>
      <c r="BR628" s="888"/>
      <c r="BS628" s="1184"/>
      <c r="BT628" s="830"/>
      <c r="BU628" s="830"/>
      <c r="BV628" s="40"/>
      <c r="BW628" s="40"/>
      <c r="BX628" s="40"/>
      <c r="BY628" s="745"/>
      <c r="BZ628" s="715"/>
      <c r="CA628" s="715"/>
      <c r="CB628" s="715"/>
      <c r="CC628" s="1075"/>
      <c r="CD628" s="715"/>
      <c r="CE628" s="715"/>
      <c r="CF628" s="830"/>
      <c r="CG628" s="830"/>
      <c r="CH628" s="40"/>
      <c r="CI628" s="40"/>
      <c r="CJ628" s="40"/>
      <c r="CK628" s="745"/>
      <c r="CL628" s="715"/>
      <c r="CM628" s="715"/>
      <c r="CN628" s="715"/>
      <c r="CO628" s="1075"/>
      <c r="CP628" s="830"/>
      <c r="CQ628" s="830"/>
      <c r="CR628" s="40"/>
      <c r="CS628" s="40"/>
      <c r="CT628" s="40"/>
      <c r="CU628" s="745"/>
      <c r="CV628" s="715"/>
      <c r="CW628" s="715"/>
      <c r="CX628" s="1075"/>
      <c r="CY628" s="830"/>
      <c r="CZ628" s="40"/>
      <c r="DD628" s="989"/>
      <c r="DE628" s="888"/>
      <c r="DF628" s="888"/>
      <c r="DG628" s="888"/>
      <c r="DH628" s="888"/>
      <c r="DI628" s="888"/>
      <c r="DJ628" s="888"/>
      <c r="DK628" s="888"/>
      <c r="DL628" s="1082"/>
      <c r="DM628" s="830"/>
      <c r="DN628" s="830"/>
      <c r="DO628" s="40"/>
      <c r="DP628" s="40"/>
      <c r="DQ628" s="40"/>
      <c r="DR628" s="945"/>
      <c r="DS628" s="888"/>
      <c r="DT628" s="888"/>
      <c r="DU628" s="888"/>
      <c r="DV628" s="888"/>
      <c r="DW628" s="888"/>
      <c r="DX628" s="1082"/>
      <c r="DY628" s="830"/>
      <c r="DZ628" s="830"/>
      <c r="EA628" s="40"/>
      <c r="EB628" s="40"/>
      <c r="EC628" s="40"/>
      <c r="ED628" s="745"/>
      <c r="EE628" s="888"/>
      <c r="EF628" s="888"/>
      <c r="EG628" s="888"/>
      <c r="EH628" s="888"/>
      <c r="EI628" s="888"/>
      <c r="EJ628" s="888"/>
      <c r="EK628" s="888"/>
      <c r="EL628" s="1082"/>
      <c r="EM628" s="830"/>
      <c r="EN628" s="40"/>
      <c r="ES628" s="745"/>
      <c r="ET628" s="715"/>
      <c r="EU628" s="715"/>
      <c r="EV628" s="715"/>
      <c r="EX628" s="648" t="s">
        <v>483</v>
      </c>
      <c r="EY628" s="682"/>
      <c r="EZ628" s="682"/>
      <c r="FA628" s="682"/>
      <c r="FB628" s="682"/>
      <c r="FC628" s="682"/>
      <c r="FD628" s="682"/>
      <c r="FE628" s="682"/>
      <c r="FF628" s="682"/>
      <c r="FG628" s="682"/>
      <c r="FH628" s="682"/>
      <c r="FI628" s="682"/>
      <c r="FJ628" s="682"/>
      <c r="FK628" s="682"/>
      <c r="FL628" s="682"/>
      <c r="FM628" s="682"/>
      <c r="FN628" s="682"/>
      <c r="FO628" s="715"/>
      <c r="FP628" s="715"/>
      <c r="FQ628" s="1393"/>
      <c r="FR628" s="369"/>
      <c r="FS628" s="369"/>
      <c r="FT628" s="369"/>
      <c r="FU628" s="369"/>
      <c r="FV628" s="369"/>
      <c r="FW628" s="369"/>
      <c r="FX628" s="369"/>
      <c r="FY628" s="369"/>
      <c r="FZ628" s="369"/>
      <c r="GA628" s="369"/>
      <c r="GB628" s="369"/>
      <c r="GC628" s="369"/>
      <c r="GD628" s="369"/>
      <c r="GE628" s="369"/>
      <c r="GF628" s="369"/>
      <c r="GG628" s="369"/>
      <c r="GH628" s="369"/>
      <c r="GI628" s="369"/>
      <c r="GJ628" s="369"/>
      <c r="GK628" s="369"/>
      <c r="GL628" s="369"/>
      <c r="GM628" s="745"/>
      <c r="GN628" s="682"/>
      <c r="GO628" s="682"/>
      <c r="GP628" s="682"/>
      <c r="GQ628" s="682"/>
      <c r="GR628" s="682"/>
      <c r="GS628" s="682"/>
      <c r="GT628" s="682"/>
      <c r="GU628" s="682"/>
      <c r="GV628" s="682"/>
      <c r="GW628" s="682"/>
      <c r="GX628" s="682"/>
      <c r="GY628" s="682"/>
      <c r="GZ628" s="682"/>
      <c r="HA628" s="682"/>
      <c r="HB628" s="682"/>
      <c r="HC628" s="682"/>
      <c r="HD628" s="682"/>
      <c r="HE628" s="682"/>
      <c r="HF628" s="682"/>
      <c r="HG628" s="682"/>
      <c r="HH628" s="682"/>
      <c r="HI628" s="369"/>
    </row>
    <row r="629" spans="1:217" s="382" customFormat="1" x14ac:dyDescent="0.25">
      <c r="A629" s="837"/>
      <c r="C629" s="371" t="s">
        <v>5</v>
      </c>
      <c r="D629" s="369" t="s">
        <v>6</v>
      </c>
      <c r="E629" s="369" t="s">
        <v>250</v>
      </c>
      <c r="F629" s="369" t="s">
        <v>252</v>
      </c>
      <c r="G629" s="369" t="s">
        <v>253</v>
      </c>
      <c r="H629" s="369" t="s">
        <v>261</v>
      </c>
      <c r="I629" s="369" t="s">
        <v>262</v>
      </c>
      <c r="J629" s="369" t="s">
        <v>263</v>
      </c>
      <c r="K629" s="369" t="s">
        <v>264</v>
      </c>
      <c r="L629" s="369" t="s">
        <v>265</v>
      </c>
      <c r="M629" s="369" t="s">
        <v>251</v>
      </c>
      <c r="N629" s="369" t="s">
        <v>254</v>
      </c>
      <c r="O629" s="369" t="s">
        <v>255</v>
      </c>
      <c r="P629" s="369" t="s">
        <v>256</v>
      </c>
      <c r="Q629" s="369" t="s">
        <v>257</v>
      </c>
      <c r="R629" s="369" t="s">
        <v>258</v>
      </c>
      <c r="S629" s="369" t="s">
        <v>259</v>
      </c>
      <c r="T629" s="1243" t="s">
        <v>260</v>
      </c>
      <c r="U629" s="369" t="s">
        <v>245</v>
      </c>
      <c r="V629" s="369" t="s">
        <v>246</v>
      </c>
      <c r="W629" s="369" t="s">
        <v>1062</v>
      </c>
      <c r="X629" s="369" t="s">
        <v>1090</v>
      </c>
      <c r="Y629" s="369" t="s">
        <v>1091</v>
      </c>
      <c r="Z629" s="32" t="s">
        <v>861</v>
      </c>
      <c r="AA629" s="32" t="s">
        <v>862</v>
      </c>
      <c r="AB629" s="32" t="s">
        <v>863</v>
      </c>
      <c r="AC629" s="32"/>
      <c r="AD629" s="32"/>
      <c r="AE629" s="32"/>
      <c r="AF629" s="369"/>
      <c r="AG629" s="369"/>
      <c r="AH629" s="369"/>
      <c r="AI629" s="371" t="s">
        <v>284</v>
      </c>
      <c r="AJ629" s="369" t="s">
        <v>285</v>
      </c>
      <c r="AK629" s="369" t="s">
        <v>286</v>
      </c>
      <c r="AL629" s="369" t="s">
        <v>287</v>
      </c>
      <c r="AM629" s="369" t="s">
        <v>288</v>
      </c>
      <c r="AN629" s="1243" t="s">
        <v>289</v>
      </c>
      <c r="AO629" s="1247"/>
      <c r="AP629" s="1247"/>
      <c r="AQ629" s="384"/>
      <c r="AR629" s="384"/>
      <c r="AS629" s="384"/>
      <c r="AT629" s="371" t="s">
        <v>316</v>
      </c>
      <c r="AU629" s="369" t="s">
        <v>323</v>
      </c>
      <c r="AV629" s="369" t="s">
        <v>270</v>
      </c>
      <c r="AW629" s="369" t="s">
        <v>271</v>
      </c>
      <c r="AX629" s="369" t="s">
        <v>272</v>
      </c>
      <c r="AY629" s="369" t="s">
        <v>273</v>
      </c>
      <c r="AZ629" s="369" t="s">
        <v>274</v>
      </c>
      <c r="BA629" s="369" t="s">
        <v>275</v>
      </c>
      <c r="BB629" s="1243" t="s">
        <v>276</v>
      </c>
      <c r="BC629" s="1247"/>
      <c r="BD629" s="1247"/>
      <c r="BE629" s="384"/>
      <c r="BF629" s="384"/>
      <c r="BG629" s="384"/>
      <c r="BH629" s="371" t="s">
        <v>277</v>
      </c>
      <c r="BI629" s="369" t="s">
        <v>279</v>
      </c>
      <c r="BJ629" s="369" t="s">
        <v>281</v>
      </c>
      <c r="BK629" s="369" t="s">
        <v>282</v>
      </c>
      <c r="BL629" s="369" t="s">
        <v>283</v>
      </c>
      <c r="BM629" s="369" t="s">
        <v>278</v>
      </c>
      <c r="BN629" s="1244" t="s">
        <v>280</v>
      </c>
      <c r="BO629" s="898" t="s">
        <v>854</v>
      </c>
      <c r="BP629" s="898" t="s">
        <v>855</v>
      </c>
      <c r="BQ629" s="898" t="s">
        <v>856</v>
      </c>
      <c r="BR629" s="898" t="s">
        <v>857</v>
      </c>
      <c r="BS629" s="1186" t="s">
        <v>858</v>
      </c>
      <c r="BT629" s="1247"/>
      <c r="BU629" s="1247"/>
      <c r="BV629" s="384"/>
      <c r="BW629" s="384"/>
      <c r="BX629" s="384"/>
      <c r="BY629" s="371" t="s">
        <v>312</v>
      </c>
      <c r="BZ629" s="369" t="s">
        <v>313</v>
      </c>
      <c r="CA629" s="369" t="s">
        <v>7</v>
      </c>
      <c r="CB629" s="369" t="s">
        <v>314</v>
      </c>
      <c r="CC629" s="1243" t="s">
        <v>315</v>
      </c>
      <c r="CD629" s="369" t="s">
        <v>1087</v>
      </c>
      <c r="CE629" s="369" t="s">
        <v>1088</v>
      </c>
      <c r="CF629" s="1247"/>
      <c r="CG629" s="1247"/>
      <c r="CH629" s="384"/>
      <c r="CI629" s="384"/>
      <c r="CJ629" s="384"/>
      <c r="CK629" s="371" t="s">
        <v>318</v>
      </c>
      <c r="CL629" s="369" t="s">
        <v>328</v>
      </c>
      <c r="CM629" s="369" t="s">
        <v>324</v>
      </c>
      <c r="CN629" s="369" t="s">
        <v>329</v>
      </c>
      <c r="CO629" s="1243" t="s">
        <v>330</v>
      </c>
      <c r="CP629" s="1247"/>
      <c r="CQ629" s="1247"/>
      <c r="CR629" s="384"/>
      <c r="CS629" s="384"/>
      <c r="CT629" s="384"/>
      <c r="CU629" s="371" t="s">
        <v>317</v>
      </c>
      <c r="CV629" s="369" t="s">
        <v>319</v>
      </c>
      <c r="CW629" s="369" t="s">
        <v>326</v>
      </c>
      <c r="CX629" s="1243" t="s">
        <v>327</v>
      </c>
      <c r="CY629" s="1247"/>
      <c r="CZ629" s="384"/>
      <c r="DD629" s="373"/>
      <c r="DE629" s="898" t="s">
        <v>831</v>
      </c>
      <c r="DF629" s="898" t="s">
        <v>832</v>
      </c>
      <c r="DG629" s="898" t="s">
        <v>833</v>
      </c>
      <c r="DH629" s="898" t="s">
        <v>834</v>
      </c>
      <c r="DI629" s="898" t="s">
        <v>835</v>
      </c>
      <c r="DJ629" s="898" t="s">
        <v>836</v>
      </c>
      <c r="DK629" s="898" t="s">
        <v>837</v>
      </c>
      <c r="DL629" s="1130" t="s">
        <v>838</v>
      </c>
      <c r="DM629" s="1247"/>
      <c r="DN629" s="1247"/>
      <c r="DO629" s="384"/>
      <c r="DP629" s="384"/>
      <c r="DQ629" s="384"/>
      <c r="DR629" s="990" t="s">
        <v>839</v>
      </c>
      <c r="DS629" s="898" t="s">
        <v>840</v>
      </c>
      <c r="DT629" s="898" t="s">
        <v>841</v>
      </c>
      <c r="DU629" s="898" t="s">
        <v>842</v>
      </c>
      <c r="DV629" s="898" t="s">
        <v>843</v>
      </c>
      <c r="DW629" s="898" t="s">
        <v>844</v>
      </c>
      <c r="DX629" s="1130" t="s">
        <v>845</v>
      </c>
      <c r="DY629" s="1247"/>
      <c r="DZ629" s="1247"/>
      <c r="EA629" s="384"/>
      <c r="EB629" s="384"/>
      <c r="EC629" s="384"/>
      <c r="ED629" s="371" t="s">
        <v>325</v>
      </c>
      <c r="EE629" s="898" t="s">
        <v>846</v>
      </c>
      <c r="EF629" s="898" t="s">
        <v>847</v>
      </c>
      <c r="EG629" s="898" t="s">
        <v>848</v>
      </c>
      <c r="EH629" s="898" t="s">
        <v>849</v>
      </c>
      <c r="EI629" s="898" t="s">
        <v>850</v>
      </c>
      <c r="EJ629" s="898" t="s">
        <v>851</v>
      </c>
      <c r="EK629" s="898" t="s">
        <v>852</v>
      </c>
      <c r="EL629" s="1130" t="s">
        <v>853</v>
      </c>
      <c r="EM629" s="898" t="s">
        <v>866</v>
      </c>
      <c r="EN629" s="384"/>
      <c r="ER629" s="1266"/>
      <c r="ES629" s="371" t="s">
        <v>320</v>
      </c>
      <c r="ET629" s="369" t="s">
        <v>321</v>
      </c>
      <c r="EU629" s="369" t="s">
        <v>322</v>
      </c>
      <c r="EV629" s="369"/>
      <c r="EW629" s="1152"/>
      <c r="EX629" s="837"/>
      <c r="EY629" s="895" t="str">
        <f t="shared" ref="EY629:HH629" si="2180">IF(EY524="","",EY524/EY$562)</f>
        <v/>
      </c>
      <c r="EZ629" s="895" t="str">
        <f t="shared" si="2180"/>
        <v/>
      </c>
      <c r="FA629" s="895" t="str">
        <f t="shared" si="2180"/>
        <v/>
      </c>
      <c r="FB629" s="895" t="str">
        <f t="shared" si="2180"/>
        <v/>
      </c>
      <c r="FC629" s="895" t="str">
        <f t="shared" si="2180"/>
        <v/>
      </c>
      <c r="FD629" s="895" t="str">
        <f t="shared" si="2180"/>
        <v/>
      </c>
      <c r="FE629" s="895" t="str">
        <f t="shared" si="2180"/>
        <v/>
      </c>
      <c r="FF629" s="895" t="str">
        <f t="shared" si="2180"/>
        <v/>
      </c>
      <c r="FG629" s="895" t="str">
        <f t="shared" si="2180"/>
        <v/>
      </c>
      <c r="FH629" s="895" t="str">
        <f t="shared" si="2180"/>
        <v/>
      </c>
      <c r="FI629" s="895" t="str">
        <f t="shared" si="2180"/>
        <v/>
      </c>
      <c r="FJ629" s="895" t="str">
        <f t="shared" si="2180"/>
        <v/>
      </c>
      <c r="FK629" s="895" t="str">
        <f t="shared" si="2180"/>
        <v/>
      </c>
      <c r="FL629" s="895" t="str">
        <f t="shared" si="2180"/>
        <v/>
      </c>
      <c r="FM629" s="895" t="str">
        <f t="shared" si="2180"/>
        <v/>
      </c>
      <c r="FN629" s="895" t="str">
        <f t="shared" si="2180"/>
        <v/>
      </c>
      <c r="FO629" s="369" t="str">
        <f t="shared" si="2180"/>
        <v/>
      </c>
      <c r="FP629" s="369" t="str">
        <f t="shared" ref="FP629:GL629" si="2181">IF(FP524="","",FP524/FP$562)</f>
        <v/>
      </c>
      <c r="FQ629" s="1398" t="str">
        <f t="shared" si="2181"/>
        <v/>
      </c>
      <c r="FR629" s="715" t="str">
        <f t="shared" si="2181"/>
        <v/>
      </c>
      <c r="FS629" s="715" t="str">
        <f t="shared" si="2181"/>
        <v/>
      </c>
      <c r="FT629" s="715" t="str">
        <f t="shared" si="2181"/>
        <v/>
      </c>
      <c r="FU629" s="715" t="str">
        <f t="shared" si="2181"/>
        <v/>
      </c>
      <c r="FV629" s="715"/>
      <c r="FW629" s="715" t="str">
        <f t="shared" si="2181"/>
        <v/>
      </c>
      <c r="FX629" s="715" t="str">
        <f t="shared" si="2181"/>
        <v/>
      </c>
      <c r="FY629" s="715" t="str">
        <f t="shared" si="2181"/>
        <v/>
      </c>
      <c r="FZ629" s="715" t="str">
        <f t="shared" si="2181"/>
        <v/>
      </c>
      <c r="GA629" s="715" t="str">
        <f t="shared" si="2181"/>
        <v/>
      </c>
      <c r="GB629" s="715" t="str">
        <f t="shared" si="2181"/>
        <v/>
      </c>
      <c r="GC629" s="715" t="str">
        <f t="shared" si="2181"/>
        <v/>
      </c>
      <c r="GD629" s="715" t="str">
        <f t="shared" si="2181"/>
        <v/>
      </c>
      <c r="GE629" s="715" t="str">
        <f t="shared" si="2181"/>
        <v/>
      </c>
      <c r="GF629" s="715" t="str">
        <f t="shared" si="2181"/>
        <v/>
      </c>
      <c r="GG629" s="715" t="str">
        <f t="shared" si="2181"/>
        <v/>
      </c>
      <c r="GH629" s="715" t="str">
        <f t="shared" si="2181"/>
        <v/>
      </c>
      <c r="GI629" s="715" t="str">
        <f t="shared" si="2181"/>
        <v/>
      </c>
      <c r="GJ629" s="715" t="str">
        <f t="shared" si="2181"/>
        <v/>
      </c>
      <c r="GK629" s="715" t="str">
        <f t="shared" si="2181"/>
        <v/>
      </c>
      <c r="GL629" s="715" t="str">
        <f t="shared" si="2181"/>
        <v/>
      </c>
      <c r="GM629" s="371" t="str">
        <f t="shared" si="2180"/>
        <v/>
      </c>
      <c r="GN629" s="895" t="str">
        <f t="shared" si="2180"/>
        <v/>
      </c>
      <c r="GO629" s="895" t="str">
        <f t="shared" si="2180"/>
        <v/>
      </c>
      <c r="GP629" s="895" t="str">
        <f t="shared" si="2180"/>
        <v/>
      </c>
      <c r="GQ629" s="895" t="str">
        <f t="shared" si="2180"/>
        <v/>
      </c>
      <c r="GR629" s="895" t="str">
        <f t="shared" si="2180"/>
        <v/>
      </c>
      <c r="GS629" s="895" t="str">
        <f t="shared" si="2180"/>
        <v/>
      </c>
      <c r="GT629" s="895" t="str">
        <f t="shared" si="2180"/>
        <v/>
      </c>
      <c r="GU629" s="895" t="str">
        <f t="shared" si="2180"/>
        <v/>
      </c>
      <c r="GV629" s="895" t="str">
        <f t="shared" si="2180"/>
        <v/>
      </c>
      <c r="GW629" s="895" t="str">
        <f t="shared" si="2180"/>
        <v/>
      </c>
      <c r="GX629" s="895" t="str">
        <f t="shared" si="2180"/>
        <v/>
      </c>
      <c r="GY629" s="895" t="str">
        <f t="shared" si="2180"/>
        <v/>
      </c>
      <c r="GZ629" s="895" t="str">
        <f t="shared" si="2180"/>
        <v/>
      </c>
      <c r="HA629" s="895" t="str">
        <f t="shared" si="2180"/>
        <v/>
      </c>
      <c r="HB629" s="895" t="str">
        <f t="shared" si="2180"/>
        <v/>
      </c>
      <c r="HC629" s="895" t="str">
        <f t="shared" si="2180"/>
        <v/>
      </c>
      <c r="HD629" s="895" t="str">
        <f t="shared" si="2180"/>
        <v/>
      </c>
      <c r="HE629" s="895" t="str">
        <f t="shared" si="2180"/>
        <v/>
      </c>
      <c r="HF629" s="895" t="str">
        <f t="shared" si="2180"/>
        <v/>
      </c>
      <c r="HG629" s="895" t="str">
        <f t="shared" si="2180"/>
        <v/>
      </c>
      <c r="HH629" s="895" t="str">
        <f t="shared" si="2180"/>
        <v/>
      </c>
      <c r="HI629" s="715" t="str">
        <f t="shared" ref="HI629:HI649" si="2182">IF(HI524="","",HI524/HI$562)</f>
        <v/>
      </c>
    </row>
    <row r="630" spans="1:217" x14ac:dyDescent="0.25">
      <c r="A630" s="66" t="s">
        <v>696</v>
      </c>
      <c r="C630" s="745">
        <f t="shared" ref="C630:C636" si="2183">IF(C525="","",C525/C$562)</f>
        <v>7.1602302578172364E-2</v>
      </c>
      <c r="D630" s="715">
        <f t="shared" ref="D630:CV630" si="2184">IF(D525="","",D525/D$562)</f>
        <v>7.9965954201415418E-2</v>
      </c>
      <c r="E630" s="715">
        <f t="shared" si="2184"/>
        <v>6.7147393363866145E-2</v>
      </c>
      <c r="F630" s="715">
        <f t="shared" ref="F630:M634" si="2185">IF(F525="","",F525/F$562)</f>
        <v>8.0240233484185061E-2</v>
      </c>
      <c r="G630" s="715">
        <f t="shared" si="2185"/>
        <v>2.0126578663806013E-2</v>
      </c>
      <c r="H630" s="715">
        <f t="shared" si="2185"/>
        <v>4.8760661279092531E-2</v>
      </c>
      <c r="I630" s="715">
        <f t="shared" si="2185"/>
        <v>3.5995612525126258E-2</v>
      </c>
      <c r="J630" s="715">
        <f t="shared" si="2185"/>
        <v>4.3270163351432869E-2</v>
      </c>
      <c r="K630" s="715">
        <f t="shared" si="2185"/>
        <v>2.5368976671733497E-2</v>
      </c>
      <c r="L630" s="715">
        <f t="shared" si="2185"/>
        <v>4.8165906726768154E-2</v>
      </c>
      <c r="M630" s="715">
        <f t="shared" si="2185"/>
        <v>5.8851229286689559E-2</v>
      </c>
      <c r="N630" s="715">
        <f t="shared" si="2184"/>
        <v>5.4881305372924336E-2</v>
      </c>
      <c r="O630" s="715">
        <f t="shared" si="2184"/>
        <v>4.2805153651136171E-2</v>
      </c>
      <c r="P630" s="715">
        <f t="shared" si="2184"/>
        <v>5.3948120848411524E-2</v>
      </c>
      <c r="Q630" s="715">
        <f t="shared" si="2184"/>
        <v>4.0285123480947205E-2</v>
      </c>
      <c r="R630" s="715">
        <f t="shared" si="2184"/>
        <v>3.6261612146458885E-2</v>
      </c>
      <c r="S630" s="715">
        <f t="shared" si="2184"/>
        <v>7.812566865335252E-2</v>
      </c>
      <c r="T630" s="1075">
        <f t="shared" si="2184"/>
        <v>4.5810587743751782E-2</v>
      </c>
      <c r="U630" s="715">
        <f t="shared" ref="U630:W630" si="2186">IF(U525="","",U525/U$562)</f>
        <v>3.1908595025028505E-2</v>
      </c>
      <c r="V630" s="715">
        <f t="shared" si="2186"/>
        <v>2.9896779661601206E-2</v>
      </c>
      <c r="W630" s="715">
        <f t="shared" si="2186"/>
        <v>4.1408039320023952E-2</v>
      </c>
      <c r="X630" s="715">
        <f t="shared" ref="X630:Y630" si="2187">IF(X525="","",X525/X$562)</f>
        <v>4.8242495598399923E-2</v>
      </c>
      <c r="Y630" s="715">
        <f t="shared" si="2187"/>
        <v>7.8328963033322527E-2</v>
      </c>
      <c r="Z630" s="830">
        <f t="shared" ref="Z630" si="2188">AVERAGE(C630:T630)</f>
        <v>5.1756254668292784E-2</v>
      </c>
      <c r="AA630" s="830">
        <f t="shared" ref="AA630" si="2189">AVERAGE(F630:L630)</f>
        <v>4.3132590386020624E-2</v>
      </c>
      <c r="AB630" s="830">
        <f t="shared" ref="AB630" si="2190">AVERAGE(M630:T630)</f>
        <v>5.1371100147958995E-2</v>
      </c>
      <c r="AC630" s="40">
        <f t="shared" ref="AC630" si="2191">STDEVA(C630:T630)</f>
        <v>1.8026575829033029E-2</v>
      </c>
      <c r="AD630" s="40"/>
      <c r="AE630" s="40">
        <f t="shared" ref="AE630" si="2192">STDEVA(H630:L630)</f>
        <v>9.7946363557939748E-3</v>
      </c>
      <c r="AF630" s="40">
        <f t="shared" ref="AF630" si="2193">STDEVA(M630:T630)</f>
        <v>1.3342799492966746E-2</v>
      </c>
      <c r="AG630" s="40"/>
      <c r="AH630" s="40"/>
      <c r="AI630" s="745">
        <f t="shared" si="2184"/>
        <v>7.3388323125445284E-2</v>
      </c>
      <c r="AJ630" s="715">
        <f t="shared" si="2184"/>
        <v>4.7761060468931381E-2</v>
      </c>
      <c r="AK630" s="715">
        <f t="shared" si="2184"/>
        <v>5.9780863805437866E-2</v>
      </c>
      <c r="AL630" s="715">
        <f t="shared" si="2184"/>
        <v>7.4589937451728941E-2</v>
      </c>
      <c r="AM630" s="715">
        <f t="shared" si="2184"/>
        <v>5.0601621746460143E-2</v>
      </c>
      <c r="AN630" s="1075">
        <f t="shared" si="2184"/>
        <v>6.0170755300647236E-2</v>
      </c>
      <c r="AO630" s="830">
        <f t="shared" si="1802"/>
        <v>6.1048760316441818E-2</v>
      </c>
      <c r="AP630" s="830"/>
      <c r="AQ630" s="40">
        <f t="shared" ref="AQ630:AQ649" si="2194">STDEVA(AI630:AN630)</f>
        <v>1.1168817434579753E-2</v>
      </c>
      <c r="AR630" s="40"/>
      <c r="AS630" s="40"/>
      <c r="AT630" s="745">
        <f t="shared" si="2184"/>
        <v>7.4790996391007128E-2</v>
      </c>
      <c r="AU630" s="715">
        <f t="shared" si="2184"/>
        <v>5.5164983012065925E-2</v>
      </c>
      <c r="AV630" s="715">
        <f t="shared" si="2184"/>
        <v>4.1817840302205173E-2</v>
      </c>
      <c r="AW630" s="715">
        <f t="shared" si="2184"/>
        <v>6.2011054754513031E-2</v>
      </c>
      <c r="AX630" s="715">
        <f t="shared" si="2184"/>
        <v>6.077104047977161E-2</v>
      </c>
      <c r="AY630" s="715">
        <f t="shared" si="2184"/>
        <v>4.5297385105849561E-2</v>
      </c>
      <c r="AZ630" s="715">
        <f t="shared" si="2184"/>
        <v>4.4740765373783152E-2</v>
      </c>
      <c r="BA630" s="715">
        <f t="shared" si="2184"/>
        <v>5.8580747435131725E-2</v>
      </c>
      <c r="BB630" s="1075">
        <f t="shared" si="2184"/>
        <v>8.5200786892807148E-2</v>
      </c>
      <c r="BC630" s="830">
        <f t="shared" si="1901"/>
        <v>5.870839997190383E-2</v>
      </c>
      <c r="BD630" s="830"/>
      <c r="BE630" s="40">
        <f t="shared" si="1902"/>
        <v>1.4354754124094231E-2</v>
      </c>
      <c r="BF630" s="40"/>
      <c r="BG630" s="40"/>
      <c r="BH630" s="745">
        <f t="shared" si="2184"/>
        <v>0.10743402957730516</v>
      </c>
      <c r="BI630" s="715">
        <f t="shared" si="2184"/>
        <v>0.11043388660434858</v>
      </c>
      <c r="BJ630" s="715">
        <f t="shared" si="2184"/>
        <v>9.6028768179974411E-2</v>
      </c>
      <c r="BK630" s="715">
        <f t="shared" si="2184"/>
        <v>5.9849032091008732E-2</v>
      </c>
      <c r="BL630" s="715">
        <f t="shared" si="2184"/>
        <v>4.3070137452081853E-2</v>
      </c>
      <c r="BM630" s="715">
        <f t="shared" ref="BM630:BS630" si="2195">IF(BM525="","",BM525/BM$562)</f>
        <v>0.13286459705855835</v>
      </c>
      <c r="BN630" s="1187">
        <f t="shared" si="2195"/>
        <v>8.0503253358634869E-2</v>
      </c>
      <c r="BO630" s="888">
        <f t="shared" si="2195"/>
        <v>0.14953637645341977</v>
      </c>
      <c r="BP630" s="888">
        <f t="shared" si="2195"/>
        <v>0.22870231927689913</v>
      </c>
      <c r="BQ630" s="888">
        <f t="shared" si="2195"/>
        <v>6.6953939898640916E-2</v>
      </c>
      <c r="BR630" s="888">
        <f t="shared" si="2195"/>
        <v>9.4420100498474588E-2</v>
      </c>
      <c r="BS630" s="1184">
        <f t="shared" si="2195"/>
        <v>8.0287332965991581E-2</v>
      </c>
      <c r="BT630" s="830">
        <f t="shared" si="1727"/>
        <v>0.10402078767263442</v>
      </c>
      <c r="BU630" s="830"/>
      <c r="BV630" s="40">
        <f t="shared" si="1728"/>
        <v>5.7768633281011839E-2</v>
      </c>
      <c r="BW630" s="40"/>
      <c r="BX630" s="40"/>
      <c r="BY630" s="745">
        <f t="shared" si="2184"/>
        <v>5.350775211494728E-2</v>
      </c>
      <c r="BZ630" s="715">
        <f t="shared" si="2184"/>
        <v>6.3513449406488912E-2</v>
      </c>
      <c r="CA630" s="715">
        <f t="shared" si="2184"/>
        <v>6.5071888790620841E-2</v>
      </c>
      <c r="CB630" s="715">
        <f t="shared" si="2184"/>
        <v>5.5256287859508757E-2</v>
      </c>
      <c r="CC630" s="1075">
        <f t="shared" si="2184"/>
        <v>7.7700001152489054E-2</v>
      </c>
      <c r="CD630" s="715"/>
      <c r="CE630" s="715"/>
      <c r="CF630" s="830">
        <f t="shared" si="2045"/>
        <v>6.3009875864810966E-2</v>
      </c>
      <c r="CG630" s="830"/>
      <c r="CH630" s="40">
        <f t="shared" si="2046"/>
        <v>9.6269640502529823E-3</v>
      </c>
      <c r="CI630" s="40"/>
      <c r="CJ630" s="40"/>
      <c r="CK630" s="745">
        <f t="shared" si="2184"/>
        <v>1.2804283899218286E-2</v>
      </c>
      <c r="CL630" s="715">
        <f t="shared" ref="CL630:CL640" si="2196">IF(CL525="","",CL525/CL$562)</f>
        <v>1.9298509969248888E-2</v>
      </c>
      <c r="CM630" s="715">
        <f t="shared" si="2184"/>
        <v>6.5474379743928786E-3</v>
      </c>
      <c r="CN630" s="715">
        <f t="shared" si="2184"/>
        <v>2.6413925996888157E-2</v>
      </c>
      <c r="CO630" s="1075">
        <f t="shared" si="2184"/>
        <v>2.5388505873426323E-2</v>
      </c>
      <c r="CP630" s="830">
        <f t="shared" si="1729"/>
        <v>1.8090532742634908E-2</v>
      </c>
      <c r="CQ630" s="830"/>
      <c r="CR630" s="40">
        <f t="shared" si="1730"/>
        <v>8.4437248848754556E-3</v>
      </c>
      <c r="CS630" s="40"/>
      <c r="CT630" s="40"/>
      <c r="CU630" s="745">
        <f t="shared" si="2184"/>
        <v>0.5617252901959856</v>
      </c>
      <c r="CV630" s="715">
        <f t="shared" si="2184"/>
        <v>0.28620747603489816</v>
      </c>
      <c r="CW630" s="715">
        <f t="shared" ref="CW630:CX632" si="2197">IF(CW525="","",CW525/CW$562)</f>
        <v>3.9961723791782498E-2</v>
      </c>
      <c r="CX630" s="1075">
        <f t="shared" si="2197"/>
        <v>6.8016154730348014E-2</v>
      </c>
      <c r="CY630" s="830">
        <f t="shared" si="1731"/>
        <v>0.23897766118825359</v>
      </c>
      <c r="CZ630" s="40">
        <f t="shared" si="1732"/>
        <v>0.24168289655987485</v>
      </c>
      <c r="DD630" s="989"/>
      <c r="DE630" s="888">
        <f t="shared" ref="DE630:EL630" si="2198">IF(DE525="","",DE525/DE$562)</f>
        <v>0.68603648600040534</v>
      </c>
      <c r="DF630" s="888">
        <f t="shared" si="2198"/>
        <v>0.44524877035696014</v>
      </c>
      <c r="DG630" s="888">
        <f t="shared" si="2198"/>
        <v>0.49834085211014445</v>
      </c>
      <c r="DH630" s="888">
        <f t="shared" si="2198"/>
        <v>0.66287930473187651</v>
      </c>
      <c r="DI630" s="888">
        <f t="shared" si="2198"/>
        <v>0.42964659184491105</v>
      </c>
      <c r="DJ630" s="888">
        <f t="shared" si="2198"/>
        <v>0.59002962114244728</v>
      </c>
      <c r="DK630" s="888">
        <f t="shared" si="2198"/>
        <v>0.65590969309768632</v>
      </c>
      <c r="DL630" s="1082">
        <f t="shared" si="2198"/>
        <v>0.45822961374415694</v>
      </c>
      <c r="DM630" s="830">
        <f t="shared" si="1734"/>
        <v>0.55329011662857353</v>
      </c>
      <c r="DN630" s="830"/>
      <c r="DO630" s="40">
        <f t="shared" si="1735"/>
        <v>0.10725705571332168</v>
      </c>
      <c r="DP630" s="40"/>
      <c r="DQ630" s="40"/>
      <c r="DR630" s="945">
        <f t="shared" si="2198"/>
        <v>0.32081415987037604</v>
      </c>
      <c r="DS630" s="888">
        <f t="shared" si="2198"/>
        <v>0.14934247443336651</v>
      </c>
      <c r="DT630" s="888">
        <f t="shared" si="2198"/>
        <v>0.25984837715671549</v>
      </c>
      <c r="DU630" s="888">
        <f t="shared" si="2198"/>
        <v>0.20408177614847012</v>
      </c>
      <c r="DV630" s="888">
        <f t="shared" si="2198"/>
        <v>0.22901516665143548</v>
      </c>
      <c r="DW630" s="888">
        <f t="shared" si="2198"/>
        <v>0.27810925139979165</v>
      </c>
      <c r="DX630" s="1082">
        <f t="shared" si="2198"/>
        <v>0.30668352365832319</v>
      </c>
      <c r="DY630" s="830">
        <f t="shared" si="1736"/>
        <v>0.2496992470454969</v>
      </c>
      <c r="DZ630" s="830"/>
      <c r="EA630" s="40">
        <f t="shared" si="1737"/>
        <v>6.0270139702446782E-2</v>
      </c>
      <c r="EB630" s="40"/>
      <c r="EC630" s="40"/>
      <c r="ED630" s="745">
        <f>IF(ED525="","",ED525/ED$562)</f>
        <v>6.2429497582104233E-2</v>
      </c>
      <c r="EE630" s="888">
        <f t="shared" si="2198"/>
        <v>9.587942160893452E-2</v>
      </c>
      <c r="EF630" s="888">
        <f t="shared" si="2198"/>
        <v>7.6353575735310819E-2</v>
      </c>
      <c r="EG630" s="888">
        <f t="shared" si="2198"/>
        <v>6.6242231305652391E-2</v>
      </c>
      <c r="EH630" s="888">
        <f t="shared" si="2198"/>
        <v>8.9642791100291191E-2</v>
      </c>
      <c r="EI630" s="888">
        <f t="shared" si="2198"/>
        <v>8.9055991386627342E-2</v>
      </c>
      <c r="EJ630" s="888">
        <f t="shared" si="2198"/>
        <v>8.8879639312373526E-2</v>
      </c>
      <c r="EK630" s="888">
        <f t="shared" si="2198"/>
        <v>6.9237850818459304E-2</v>
      </c>
      <c r="EL630" s="1082">
        <f t="shared" si="2198"/>
        <v>6.8428236036973122E-2</v>
      </c>
      <c r="EM630" s="830">
        <f t="shared" si="1738"/>
        <v>7.8461026098525177E-2</v>
      </c>
      <c r="EN630" s="40">
        <f t="shared" si="1739"/>
        <v>1.2478517539807039E-2</v>
      </c>
      <c r="ES630" s="745">
        <f t="shared" ref="ES630:EU639" si="2199">IF(ES525="","",ES525/ES$562)</f>
        <v>0.49800429555104408</v>
      </c>
      <c r="ET630" s="715">
        <f t="shared" si="2199"/>
        <v>0.28740506037687091</v>
      </c>
      <c r="EU630" s="715">
        <f t="shared" si="2199"/>
        <v>0.17267497749139876</v>
      </c>
      <c r="EV630" s="715"/>
      <c r="EX630" s="66" t="s">
        <v>696</v>
      </c>
      <c r="EY630" s="682">
        <f t="shared" ref="EY630:HH630" si="2200">IF(EY525="","",EY525/EY$562)</f>
        <v>1.7639381449831185E-2</v>
      </c>
      <c r="EZ630" s="682">
        <f t="shared" si="2200"/>
        <v>0.10547556897751195</v>
      </c>
      <c r="FA630" s="682">
        <f t="shared" si="2200"/>
        <v>5.4051481039998133E-3</v>
      </c>
      <c r="FB630" s="682">
        <f t="shared" si="2200"/>
        <v>0.4020695973102425</v>
      </c>
      <c r="FC630" s="682">
        <f t="shared" si="2200"/>
        <v>2.8135360017308972E-2</v>
      </c>
      <c r="FD630" s="682">
        <f t="shared" si="2200"/>
        <v>4.9239211964508492E-2</v>
      </c>
      <c r="FE630" s="682">
        <f t="shared" si="2200"/>
        <v>1.1638363206839567E-2</v>
      </c>
      <c r="FF630" s="682">
        <f t="shared" si="2200"/>
        <v>6.9109113764106011E-3</v>
      </c>
      <c r="FG630" s="682">
        <f t="shared" si="2200"/>
        <v>8.0417391895637978E-3</v>
      </c>
      <c r="FH630" s="682">
        <f t="shared" si="2200"/>
        <v>4.7327913970883602E-2</v>
      </c>
      <c r="FI630" s="682">
        <f t="shared" si="2200"/>
        <v>2.5332644519737272E-2</v>
      </c>
      <c r="FJ630" s="682">
        <f t="shared" si="2200"/>
        <v>4.1703147546232562E-2</v>
      </c>
      <c r="FK630" s="682">
        <f t="shared" si="2200"/>
        <v>7.9715557308317562E-3</v>
      </c>
      <c r="FL630" s="682">
        <f t="shared" si="2200"/>
        <v>9.02558805526835E-3</v>
      </c>
      <c r="FM630" s="682">
        <f t="shared" si="2200"/>
        <v>8.544463143532877E-3</v>
      </c>
      <c r="FN630" s="682">
        <f t="shared" si="2200"/>
        <v>5.3610989984211026E-3</v>
      </c>
      <c r="FO630" s="715">
        <f t="shared" si="2200"/>
        <v>6.3308010634448497E-3</v>
      </c>
      <c r="FP630" s="715">
        <v>0</v>
      </c>
      <c r="FQ630" s="1393">
        <f t="shared" ref="FQ630:GL630" si="2201">IF(FQ525="","",FQ525/FQ$562)</f>
        <v>0.1543056426024832</v>
      </c>
      <c r="FR630" s="715">
        <f t="shared" si="2201"/>
        <v>3.7849566981632402E-2</v>
      </c>
      <c r="FS630" s="715">
        <f t="shared" si="2201"/>
        <v>0.2116043205773025</v>
      </c>
      <c r="FT630" s="715">
        <f t="shared" si="2201"/>
        <v>5.3109927810627199E-2</v>
      </c>
      <c r="FU630" s="715">
        <f t="shared" si="2201"/>
        <v>3.2730898810663288E-2</v>
      </c>
      <c r="FV630" s="715"/>
      <c r="FW630" s="715">
        <f t="shared" si="2201"/>
        <v>1.3780389518071761E-2</v>
      </c>
      <c r="FX630" s="715">
        <f t="shared" si="2201"/>
        <v>1.5302930676383966E-2</v>
      </c>
      <c r="FY630" s="715">
        <f t="shared" si="2201"/>
        <v>0</v>
      </c>
      <c r="FZ630" s="715">
        <f t="shared" si="2201"/>
        <v>2.1351488786571704E-3</v>
      </c>
      <c r="GA630" s="715">
        <f t="shared" si="2201"/>
        <v>0</v>
      </c>
      <c r="GB630" s="715">
        <f t="shared" si="2201"/>
        <v>1.7426813483590372E-2</v>
      </c>
      <c r="GC630" s="715">
        <f t="shared" si="2201"/>
        <v>5.866593135034686E-2</v>
      </c>
      <c r="GD630" s="715">
        <f t="shared" si="2201"/>
        <v>6.6179728104080304E-3</v>
      </c>
      <c r="GE630" s="715">
        <f t="shared" si="2201"/>
        <v>3.9358002656850063E-2</v>
      </c>
      <c r="GF630" s="715">
        <f t="shared" si="2201"/>
        <v>9.9770721558322204E-3</v>
      </c>
      <c r="GG630" s="715">
        <f t="shared" si="2201"/>
        <v>0.16864897674685847</v>
      </c>
      <c r="GH630" s="715">
        <f t="shared" si="2201"/>
        <v>2.1243513349147005E-2</v>
      </c>
      <c r="GI630" s="715">
        <f t="shared" si="2201"/>
        <v>9.8342317509829455E-2</v>
      </c>
      <c r="GJ630" s="715">
        <f t="shared" si="2201"/>
        <v>3.6394299630198676E-2</v>
      </c>
      <c r="GK630" s="715">
        <f t="shared" si="2201"/>
        <v>3.927904809311715E-2</v>
      </c>
      <c r="GL630" s="715">
        <f t="shared" si="2201"/>
        <v>2.9800297424734234E-2</v>
      </c>
      <c r="GM630" s="745">
        <f t="shared" si="2200"/>
        <v>0</v>
      </c>
      <c r="GN630" s="682">
        <f t="shared" si="2200"/>
        <v>9.2083738951382454E-3</v>
      </c>
      <c r="GO630" s="682">
        <f t="shared" si="2200"/>
        <v>1.7983224173925273E-2</v>
      </c>
      <c r="GP630" s="682">
        <f t="shared" si="2200"/>
        <v>5.9579267306698559E-3</v>
      </c>
      <c r="GQ630" s="682">
        <f t="shared" si="2200"/>
        <v>0</v>
      </c>
      <c r="GR630" s="682">
        <f t="shared" si="2200"/>
        <v>0</v>
      </c>
      <c r="GS630" s="682">
        <f t="shared" si="2200"/>
        <v>5.1212575082307419E-3</v>
      </c>
      <c r="GT630" s="682">
        <f t="shared" si="2200"/>
        <v>1.1879989793326025E-2</v>
      </c>
      <c r="GU630" s="682">
        <f t="shared" si="2200"/>
        <v>5.6865325989304367E-3</v>
      </c>
      <c r="GV630" s="682">
        <f t="shared" si="2200"/>
        <v>1.0506827632037906E-2</v>
      </c>
      <c r="GW630" s="682">
        <f t="shared" si="2200"/>
        <v>0</v>
      </c>
      <c r="GX630" s="682">
        <f t="shared" si="2200"/>
        <v>8.8961460823703178E-3</v>
      </c>
      <c r="GY630" s="682">
        <f t="shared" si="2200"/>
        <v>7.2067110390462577E-3</v>
      </c>
      <c r="GZ630" s="682" t="e">
        <f t="shared" si="2200"/>
        <v>#DIV/0!</v>
      </c>
      <c r="HA630" s="682">
        <f t="shared" si="2200"/>
        <v>8.5487747058269978E-3</v>
      </c>
      <c r="HB630" s="682">
        <f t="shared" si="2200"/>
        <v>1.279778601614095E-2</v>
      </c>
      <c r="HC630" s="682">
        <f t="shared" si="2200"/>
        <v>9.0848148341587422E-3</v>
      </c>
      <c r="HD630" s="682">
        <f t="shared" si="2200"/>
        <v>1.2155736248653237E-2</v>
      </c>
      <c r="HE630" s="682">
        <f t="shared" si="2200"/>
        <v>1.786616153391752E-2</v>
      </c>
      <c r="HF630" s="682">
        <f t="shared" si="2200"/>
        <v>3.2619021509451944E-2</v>
      </c>
      <c r="HG630" s="682" t="e">
        <f t="shared" si="2200"/>
        <v>#DIV/0!</v>
      </c>
      <c r="HH630" s="682" t="e">
        <f t="shared" si="2200"/>
        <v>#DIV/0!</v>
      </c>
      <c r="HI630" s="715">
        <f t="shared" si="2182"/>
        <v>0</v>
      </c>
    </row>
    <row r="631" spans="1:217" x14ac:dyDescent="0.25">
      <c r="A631" s="66" t="s">
        <v>728</v>
      </c>
      <c r="C631" s="745">
        <f t="shared" si="2183"/>
        <v>0</v>
      </c>
      <c r="D631" s="715">
        <f t="shared" ref="D631:CV631" si="2202">IF(D526="","",D526/D$562)</f>
        <v>0</v>
      </c>
      <c r="E631" s="715">
        <f t="shared" si="2202"/>
        <v>0</v>
      </c>
      <c r="F631" s="715">
        <f t="shared" si="2185"/>
        <v>0</v>
      </c>
      <c r="G631" s="715">
        <f t="shared" si="2185"/>
        <v>0</v>
      </c>
      <c r="H631" s="715">
        <f t="shared" si="2185"/>
        <v>0</v>
      </c>
      <c r="I631" s="715">
        <f t="shared" si="2185"/>
        <v>0</v>
      </c>
      <c r="J631" s="715">
        <f t="shared" si="2185"/>
        <v>0</v>
      </c>
      <c r="K631" s="715">
        <f t="shared" si="2185"/>
        <v>0</v>
      </c>
      <c r="L631" s="715">
        <f t="shared" si="2185"/>
        <v>0</v>
      </c>
      <c r="M631" s="715">
        <f t="shared" si="2185"/>
        <v>0</v>
      </c>
      <c r="N631" s="715">
        <f t="shared" si="2202"/>
        <v>0</v>
      </c>
      <c r="O631" s="715">
        <f t="shared" si="2202"/>
        <v>0</v>
      </c>
      <c r="P631" s="715">
        <f t="shared" si="2202"/>
        <v>0</v>
      </c>
      <c r="Q631" s="715">
        <f t="shared" si="2202"/>
        <v>0</v>
      </c>
      <c r="R631" s="715">
        <f t="shared" si="2202"/>
        <v>0</v>
      </c>
      <c r="S631" s="715">
        <f t="shared" si="2202"/>
        <v>0</v>
      </c>
      <c r="T631" s="1075">
        <f t="shared" si="2202"/>
        <v>0</v>
      </c>
      <c r="U631" s="715">
        <f t="shared" ref="U631:W631" si="2203">IF(U526="","",U526/U$562)</f>
        <v>0</v>
      </c>
      <c r="V631" s="715">
        <f t="shared" si="2203"/>
        <v>0</v>
      </c>
      <c r="W631" s="715">
        <f t="shared" si="2203"/>
        <v>0</v>
      </c>
      <c r="X631" s="715" t="str">
        <f t="shared" ref="X631:Y631" si="2204">IF(X526="","",X526/X$562)</f>
        <v/>
      </c>
      <c r="Y631" s="715" t="str">
        <f t="shared" si="2204"/>
        <v/>
      </c>
      <c r="Z631" s="830">
        <f t="shared" ref="Z631:Z649" si="2205">AVERAGE(C631:T631)</f>
        <v>0</v>
      </c>
      <c r="AA631" s="830">
        <f t="shared" ref="AA631:AA649" si="2206">AVERAGE(F631:L631)</f>
        <v>0</v>
      </c>
      <c r="AB631" s="830">
        <f t="shared" ref="AB631:AB649" si="2207">AVERAGE(M631:T631)</f>
        <v>0</v>
      </c>
      <c r="AC631" s="40">
        <f t="shared" ref="AC631:AC649" si="2208">STDEVA(C631:T631)</f>
        <v>0</v>
      </c>
      <c r="AD631" s="40"/>
      <c r="AE631" s="40">
        <f t="shared" ref="AE631:AE649" si="2209">STDEVA(H631:L631)</f>
        <v>0</v>
      </c>
      <c r="AF631" s="40">
        <f t="shared" ref="AF631:AF649" si="2210">STDEVA(M631:T631)</f>
        <v>0</v>
      </c>
      <c r="AG631" s="40"/>
      <c r="AH631" s="40"/>
      <c r="AI631" s="745">
        <f t="shared" si="2202"/>
        <v>0</v>
      </c>
      <c r="AJ631" s="715">
        <f t="shared" si="2202"/>
        <v>0</v>
      </c>
      <c r="AK631" s="715">
        <f t="shared" si="2202"/>
        <v>0</v>
      </c>
      <c r="AL631" s="715">
        <f t="shared" si="2202"/>
        <v>0</v>
      </c>
      <c r="AM631" s="715">
        <f t="shared" si="2202"/>
        <v>0</v>
      </c>
      <c r="AN631" s="1075">
        <f t="shared" si="2202"/>
        <v>0</v>
      </c>
      <c r="AO631" s="830">
        <f t="shared" ref="AO631" si="2211">AVERAGE(AI631:AN631)</f>
        <v>0</v>
      </c>
      <c r="AP631" s="830"/>
      <c r="AQ631" s="40">
        <f t="shared" si="2194"/>
        <v>0</v>
      </c>
      <c r="AR631" s="40"/>
      <c r="AS631" s="40"/>
      <c r="AT631" s="745">
        <f t="shared" si="2202"/>
        <v>0</v>
      </c>
      <c r="AU631" s="715">
        <f t="shared" si="2202"/>
        <v>0</v>
      </c>
      <c r="AV631" s="715">
        <f t="shared" si="2202"/>
        <v>0</v>
      </c>
      <c r="AW631" s="715">
        <f t="shared" si="2202"/>
        <v>0</v>
      </c>
      <c r="AX631" s="715">
        <f t="shared" si="2202"/>
        <v>0</v>
      </c>
      <c r="AY631" s="715">
        <f t="shared" si="2202"/>
        <v>0</v>
      </c>
      <c r="AZ631" s="715">
        <f t="shared" si="2202"/>
        <v>0</v>
      </c>
      <c r="BA631" s="715">
        <f t="shared" si="2202"/>
        <v>0</v>
      </c>
      <c r="BB631" s="1075">
        <f t="shared" si="2202"/>
        <v>0</v>
      </c>
      <c r="BC631" s="830">
        <f t="shared" si="1901"/>
        <v>0</v>
      </c>
      <c r="BD631" s="830"/>
      <c r="BE631" s="40">
        <f t="shared" si="1902"/>
        <v>0</v>
      </c>
      <c r="BF631" s="40"/>
      <c r="BG631" s="40"/>
      <c r="BH631" s="745">
        <v>0</v>
      </c>
      <c r="BI631" s="715">
        <v>0</v>
      </c>
      <c r="BJ631" s="715">
        <v>0</v>
      </c>
      <c r="BK631" s="715">
        <v>0</v>
      </c>
      <c r="BL631" s="715">
        <v>0</v>
      </c>
      <c r="BM631" s="715">
        <v>0</v>
      </c>
      <c r="BN631" s="1187">
        <v>0</v>
      </c>
      <c r="BO631" s="888">
        <f t="shared" ref="BO631:BO649" si="2212">IF(BO526="","",BO526/BO$562)</f>
        <v>0</v>
      </c>
      <c r="BP631" s="888">
        <v>0</v>
      </c>
      <c r="BQ631" s="888">
        <f t="shared" ref="BQ631:BQ649" si="2213">IF(BQ526="","",BQ526/BQ$562)</f>
        <v>1.5445634052487188E-3</v>
      </c>
      <c r="BR631" s="888">
        <v>0</v>
      </c>
      <c r="BS631" s="1184">
        <v>0</v>
      </c>
      <c r="BT631" s="830">
        <f t="shared" si="1727"/>
        <v>1.7161815613874653E-4</v>
      </c>
      <c r="BU631" s="830"/>
      <c r="BV631" s="40">
        <f t="shared" si="1728"/>
        <v>5.1485446841623963E-4</v>
      </c>
      <c r="BW631" s="40"/>
      <c r="BX631" s="40"/>
      <c r="BY631" s="745">
        <f t="shared" si="2202"/>
        <v>0</v>
      </c>
      <c r="BZ631" s="715">
        <f t="shared" si="2202"/>
        <v>0</v>
      </c>
      <c r="CA631" s="715">
        <f t="shared" si="2202"/>
        <v>0</v>
      </c>
      <c r="CB631" s="715">
        <f t="shared" si="2202"/>
        <v>0</v>
      </c>
      <c r="CC631" s="1075">
        <f t="shared" si="2202"/>
        <v>0</v>
      </c>
      <c r="CD631" s="715"/>
      <c r="CE631" s="715"/>
      <c r="CF631" s="830"/>
      <c r="CG631" s="830"/>
      <c r="CH631" s="40"/>
      <c r="CI631" s="40"/>
      <c r="CJ631" s="40"/>
      <c r="CK631" s="745">
        <f t="shared" si="2202"/>
        <v>0</v>
      </c>
      <c r="CL631" s="715">
        <f t="shared" si="2196"/>
        <v>0</v>
      </c>
      <c r="CM631" s="715">
        <f t="shared" si="2202"/>
        <v>0</v>
      </c>
      <c r="CN631" s="715">
        <f t="shared" si="2202"/>
        <v>0</v>
      </c>
      <c r="CO631" s="1075">
        <f t="shared" si="2202"/>
        <v>0</v>
      </c>
      <c r="CP631" s="830">
        <f t="shared" si="1729"/>
        <v>0</v>
      </c>
      <c r="CQ631" s="830"/>
      <c r="CR631" s="40">
        <f t="shared" si="1730"/>
        <v>0</v>
      </c>
      <c r="CS631" s="40"/>
      <c r="CT631" s="40"/>
      <c r="CU631" s="745">
        <f t="shared" si="2202"/>
        <v>0</v>
      </c>
      <c r="CV631" s="715">
        <f t="shared" si="2202"/>
        <v>0</v>
      </c>
      <c r="CW631" s="715">
        <f t="shared" si="2197"/>
        <v>0</v>
      </c>
      <c r="CX631" s="1075">
        <f t="shared" si="2197"/>
        <v>0</v>
      </c>
      <c r="CY631" s="830">
        <f t="shared" si="1731"/>
        <v>0</v>
      </c>
      <c r="CZ631" s="40">
        <f t="shared" si="1732"/>
        <v>0</v>
      </c>
      <c r="DD631" s="989"/>
      <c r="DE631" s="888">
        <f>IF(DE526="","",DE526/DE$562)</f>
        <v>0</v>
      </c>
      <c r="DF631" s="888">
        <f>IF(DF526="","",DF526/DF$562)</f>
        <v>0</v>
      </c>
      <c r="DG631" s="888">
        <v>0</v>
      </c>
      <c r="DH631" s="888">
        <f>IF(DH526="","",DH526/DH$562)</f>
        <v>0</v>
      </c>
      <c r="DI631" s="888">
        <f>IF(DI526="","",DI526/DI$562)</f>
        <v>0</v>
      </c>
      <c r="DJ631" s="888">
        <v>0</v>
      </c>
      <c r="DK631" s="888">
        <f>IF(DK526="","",DK526/DK$562)</f>
        <v>0</v>
      </c>
      <c r="DL631" s="1082">
        <f>IF(DL526="","",DL526/DL$562)</f>
        <v>0</v>
      </c>
      <c r="DM631" s="830">
        <f t="shared" si="1734"/>
        <v>0</v>
      </c>
      <c r="DN631" s="830"/>
      <c r="DO631" s="40">
        <f t="shared" si="1735"/>
        <v>0</v>
      </c>
      <c r="DP631" s="40"/>
      <c r="DQ631" s="40"/>
      <c r="DR631" s="945">
        <f>IF(DR526="","",DR526/DR$562)</f>
        <v>0</v>
      </c>
      <c r="DS631" s="888">
        <f>IF(DS526="","",DS526/DS$562)</f>
        <v>3.352363206729565E-3</v>
      </c>
      <c r="DT631" s="888">
        <f>IF(DT526="","",DT526/DT$562)</f>
        <v>7.3142544530199001E-4</v>
      </c>
      <c r="DU631" s="888">
        <f>IF(DU526="","",DU526/DU$562)</f>
        <v>0</v>
      </c>
      <c r="DV631" s="888">
        <f>IF(DV526="","",DV526/DV$562)</f>
        <v>0</v>
      </c>
      <c r="DW631" s="888">
        <v>0</v>
      </c>
      <c r="DX631" s="1082">
        <f>IF(DX526="","",DX526/DX$562)</f>
        <v>0</v>
      </c>
      <c r="DY631" s="830">
        <f t="shared" si="1736"/>
        <v>5.8339837886165077E-4</v>
      </c>
      <c r="DZ631" s="830"/>
      <c r="EA631" s="40">
        <f t="shared" si="1737"/>
        <v>1.2510559921296177E-3</v>
      </c>
      <c r="EB631" s="40"/>
      <c r="EC631" s="40"/>
      <c r="ED631" s="745">
        <v>0</v>
      </c>
      <c r="EE631" s="888">
        <f>IF(EE526="","",EE526/EE$562)</f>
        <v>0</v>
      </c>
      <c r="EF631" s="888">
        <f>IF(EF526="","",EF526/EF$562)</f>
        <v>0</v>
      </c>
      <c r="EG631" s="888">
        <v>0</v>
      </c>
      <c r="EH631" s="888">
        <v>0</v>
      </c>
      <c r="EI631" s="888">
        <f>IF(EI526="","",EI526/EI$562)</f>
        <v>0</v>
      </c>
      <c r="EJ631" s="888">
        <f>IF(EJ526="","",EJ526/EJ$562)</f>
        <v>0</v>
      </c>
      <c r="EK631" s="888">
        <v>0</v>
      </c>
      <c r="EL631" s="1082">
        <v>0</v>
      </c>
      <c r="EM631" s="830">
        <f t="shared" si="1738"/>
        <v>0</v>
      </c>
      <c r="EN631" s="40">
        <f t="shared" si="1739"/>
        <v>0</v>
      </c>
      <c r="ES631" s="745">
        <f t="shared" si="2199"/>
        <v>0</v>
      </c>
      <c r="ET631" s="715">
        <f t="shared" si="2199"/>
        <v>0</v>
      </c>
      <c r="EU631" s="715">
        <f t="shared" si="2199"/>
        <v>0</v>
      </c>
      <c r="EV631" s="715"/>
      <c r="EX631" s="66" t="s">
        <v>728</v>
      </c>
      <c r="EY631" s="682">
        <f t="shared" ref="EY631:HH631" si="2214">IF(EY526="","",EY526/EY$562)</f>
        <v>0</v>
      </c>
      <c r="EZ631" s="682">
        <f t="shared" si="2214"/>
        <v>0</v>
      </c>
      <c r="FA631" s="682">
        <f t="shared" si="2214"/>
        <v>0</v>
      </c>
      <c r="FB631" s="682">
        <f t="shared" si="2214"/>
        <v>0</v>
      </c>
      <c r="FC631" s="682">
        <f t="shared" si="2214"/>
        <v>0</v>
      </c>
      <c r="FD631" s="682">
        <f t="shared" si="2214"/>
        <v>0</v>
      </c>
      <c r="FE631" s="682">
        <f t="shared" si="2214"/>
        <v>0</v>
      </c>
      <c r="FF631" s="682">
        <f t="shared" si="2214"/>
        <v>0</v>
      </c>
      <c r="FG631" s="682">
        <f t="shared" si="2214"/>
        <v>0</v>
      </c>
      <c r="FH631" s="682">
        <f t="shared" si="2214"/>
        <v>0</v>
      </c>
      <c r="FI631" s="682">
        <f t="shared" si="2214"/>
        <v>0</v>
      </c>
      <c r="FJ631" s="682">
        <f t="shared" si="2214"/>
        <v>0</v>
      </c>
      <c r="FK631" s="682">
        <f t="shared" si="2214"/>
        <v>0</v>
      </c>
      <c r="FL631" s="682">
        <f t="shared" si="2214"/>
        <v>0</v>
      </c>
      <c r="FM631" s="682">
        <f t="shared" si="2214"/>
        <v>0</v>
      </c>
      <c r="FN631" s="682">
        <f t="shared" si="2214"/>
        <v>0</v>
      </c>
      <c r="FO631" s="715">
        <f t="shared" si="2214"/>
        <v>0</v>
      </c>
      <c r="FP631" s="715">
        <v>0</v>
      </c>
      <c r="FQ631" s="1393">
        <f t="shared" ref="FQ631:GL631" si="2215">IF(FQ526="","",FQ526/FQ$562)</f>
        <v>0</v>
      </c>
      <c r="FR631" s="715">
        <f t="shared" si="2215"/>
        <v>0</v>
      </c>
      <c r="FS631" s="715">
        <f t="shared" si="2215"/>
        <v>0</v>
      </c>
      <c r="FT631" s="715">
        <f t="shared" si="2215"/>
        <v>0</v>
      </c>
      <c r="FU631" s="715">
        <f t="shared" si="2215"/>
        <v>0</v>
      </c>
      <c r="FV631" s="715"/>
      <c r="FW631" s="715">
        <f t="shared" si="2215"/>
        <v>0</v>
      </c>
      <c r="FX631" s="715">
        <f t="shared" si="2215"/>
        <v>0</v>
      </c>
      <c r="FY631" s="715">
        <f t="shared" si="2215"/>
        <v>0</v>
      </c>
      <c r="FZ631" s="715">
        <f t="shared" si="2215"/>
        <v>0</v>
      </c>
      <c r="GA631" s="715">
        <f t="shared" si="2215"/>
        <v>0</v>
      </c>
      <c r="GB631" s="715">
        <f t="shared" si="2215"/>
        <v>0</v>
      </c>
      <c r="GC631" s="715">
        <f t="shared" si="2215"/>
        <v>0</v>
      </c>
      <c r="GD631" s="715">
        <f t="shared" si="2215"/>
        <v>0</v>
      </c>
      <c r="GE631" s="715">
        <f t="shared" si="2215"/>
        <v>0</v>
      </c>
      <c r="GF631" s="715">
        <f t="shared" si="2215"/>
        <v>0</v>
      </c>
      <c r="GG631" s="715">
        <f t="shared" si="2215"/>
        <v>0</v>
      </c>
      <c r="GH631" s="715">
        <f t="shared" si="2215"/>
        <v>0</v>
      </c>
      <c r="GI631" s="715">
        <f t="shared" si="2215"/>
        <v>0</v>
      </c>
      <c r="GJ631" s="715">
        <f t="shared" si="2215"/>
        <v>0</v>
      </c>
      <c r="GK631" s="715">
        <f t="shared" si="2215"/>
        <v>0</v>
      </c>
      <c r="GL631" s="715">
        <f t="shared" si="2215"/>
        <v>0</v>
      </c>
      <c r="GM631" s="745">
        <f t="shared" si="2214"/>
        <v>0</v>
      </c>
      <c r="GN631" s="682">
        <f t="shared" si="2214"/>
        <v>0</v>
      </c>
      <c r="GO631" s="682">
        <f t="shared" si="2214"/>
        <v>0</v>
      </c>
      <c r="GP631" s="682">
        <f t="shared" si="2214"/>
        <v>0</v>
      </c>
      <c r="GQ631" s="682">
        <f t="shared" si="2214"/>
        <v>0</v>
      </c>
      <c r="GR631" s="682">
        <f t="shared" si="2214"/>
        <v>0</v>
      </c>
      <c r="GS631" s="682">
        <f t="shared" si="2214"/>
        <v>0</v>
      </c>
      <c r="GT631" s="682">
        <f t="shared" si="2214"/>
        <v>0</v>
      </c>
      <c r="GU631" s="682">
        <f t="shared" si="2214"/>
        <v>0</v>
      </c>
      <c r="GV631" s="682">
        <f t="shared" si="2214"/>
        <v>0</v>
      </c>
      <c r="GW631" s="682">
        <f t="shared" si="2214"/>
        <v>0</v>
      </c>
      <c r="GX631" s="682">
        <f t="shared" si="2214"/>
        <v>0</v>
      </c>
      <c r="GY631" s="682">
        <f t="shared" si="2214"/>
        <v>0</v>
      </c>
      <c r="GZ631" s="682" t="e">
        <f t="shared" si="2214"/>
        <v>#DIV/0!</v>
      </c>
      <c r="HA631" s="682">
        <f t="shared" si="2214"/>
        <v>0</v>
      </c>
      <c r="HB631" s="682">
        <f t="shared" si="2214"/>
        <v>0</v>
      </c>
      <c r="HC631" s="682">
        <f t="shared" si="2214"/>
        <v>0</v>
      </c>
      <c r="HD631" s="682">
        <f t="shared" si="2214"/>
        <v>0</v>
      </c>
      <c r="HE631" s="682">
        <f t="shared" si="2214"/>
        <v>0</v>
      </c>
      <c r="HF631" s="682">
        <f t="shared" si="2214"/>
        <v>0</v>
      </c>
      <c r="HG631" s="682" t="e">
        <f t="shared" si="2214"/>
        <v>#DIV/0!</v>
      </c>
      <c r="HH631" s="682" t="e">
        <f t="shared" si="2214"/>
        <v>#DIV/0!</v>
      </c>
      <c r="HI631" s="715">
        <f t="shared" si="2182"/>
        <v>0</v>
      </c>
    </row>
    <row r="632" spans="1:217" x14ac:dyDescent="0.25">
      <c r="A632" s="66" t="s">
        <v>697</v>
      </c>
      <c r="C632" s="745">
        <f t="shared" si="2183"/>
        <v>2.7963315285490786E-2</v>
      </c>
      <c r="D632" s="715">
        <f t="shared" ref="D632:CV632" si="2216">IF(D527="","",D527/D$562)</f>
        <v>4.4850669084362922E-2</v>
      </c>
      <c r="E632" s="715">
        <f t="shared" si="2216"/>
        <v>1.8262527228918652E-2</v>
      </c>
      <c r="F632" s="715">
        <f t="shared" si="2185"/>
        <v>2.6078625948999963E-2</v>
      </c>
      <c r="G632" s="715">
        <f t="shared" si="2185"/>
        <v>6.2008009547176585E-2</v>
      </c>
      <c r="H632" s="715">
        <f t="shared" si="2185"/>
        <v>4.7280718412799445E-3</v>
      </c>
      <c r="I632" s="715">
        <f t="shared" si="2185"/>
        <v>7.5242274193464496E-3</v>
      </c>
      <c r="J632" s="715">
        <f t="shared" si="2185"/>
        <v>7.0436539552274887E-3</v>
      </c>
      <c r="K632" s="715">
        <f t="shared" si="2185"/>
        <v>1.6399557464315893E-2</v>
      </c>
      <c r="L632" s="715">
        <f t="shared" si="2185"/>
        <v>4.773459924283659E-3</v>
      </c>
      <c r="M632" s="715">
        <f t="shared" si="2185"/>
        <v>2.8176645016904107E-2</v>
      </c>
      <c r="N632" s="715">
        <f t="shared" si="2216"/>
        <v>1.6466108548796467E-2</v>
      </c>
      <c r="O632" s="715">
        <f t="shared" si="2216"/>
        <v>1.2778702984751011E-2</v>
      </c>
      <c r="P632" s="715">
        <f t="shared" si="2216"/>
        <v>2.1810670859545783E-2</v>
      </c>
      <c r="Q632" s="715">
        <f t="shared" si="2216"/>
        <v>6.4153376216153071E-3</v>
      </c>
      <c r="R632" s="715">
        <f t="shared" si="2216"/>
        <v>2.2712308184892352E-2</v>
      </c>
      <c r="S632" s="715">
        <f t="shared" si="2216"/>
        <v>3.2629774484306019E-2</v>
      </c>
      <c r="T632" s="1075">
        <f t="shared" si="2216"/>
        <v>2.1234368558282035E-2</v>
      </c>
      <c r="U632" s="715">
        <f t="shared" ref="U632:W632" si="2217">IF(U527="","",U527/U$562)</f>
        <v>7.9227941543348421E-3</v>
      </c>
      <c r="V632" s="715">
        <f t="shared" si="2217"/>
        <v>6.635807251278737E-3</v>
      </c>
      <c r="W632" s="715">
        <f t="shared" si="2217"/>
        <v>1.5797586245835646E-2</v>
      </c>
      <c r="X632" s="715">
        <f t="shared" ref="X632:Y632" si="2218">IF(X527="","",X527/X$562)</f>
        <v>3.3515564625954827E-2</v>
      </c>
      <c r="Y632" s="715">
        <f t="shared" si="2218"/>
        <v>3.8407606699197162E-2</v>
      </c>
      <c r="Z632" s="830">
        <f t="shared" si="2205"/>
        <v>2.1214224108805302E-2</v>
      </c>
      <c r="AA632" s="830">
        <f t="shared" si="2206"/>
        <v>1.8365086585804286E-2</v>
      </c>
      <c r="AB632" s="830">
        <f t="shared" si="2207"/>
        <v>2.0277989532386635E-2</v>
      </c>
      <c r="AC632" s="40">
        <f t="shared" si="2208"/>
        <v>1.4848913218657054E-2</v>
      </c>
      <c r="AD632" s="40"/>
      <c r="AE632" s="40">
        <f t="shared" si="2209"/>
        <v>4.8157452941538347E-3</v>
      </c>
      <c r="AF632" s="40">
        <f t="shared" si="2210"/>
        <v>8.34170146665115E-3</v>
      </c>
      <c r="AG632" s="40"/>
      <c r="AH632" s="40"/>
      <c r="AI632" s="745">
        <v>0</v>
      </c>
      <c r="AJ632" s="715">
        <v>0</v>
      </c>
      <c r="AK632" s="715">
        <f t="shared" si="2216"/>
        <v>1.9583059202252888E-2</v>
      </c>
      <c r="AL632" s="715">
        <f t="shared" si="2216"/>
        <v>2.221356787835771E-2</v>
      </c>
      <c r="AM632" s="715">
        <f t="shared" si="2216"/>
        <v>7.3678799139499512E-3</v>
      </c>
      <c r="AN632" s="1075">
        <f t="shared" si="2216"/>
        <v>2.5033209065831393E-2</v>
      </c>
      <c r="AO632" s="830">
        <f t="shared" si="1802"/>
        <v>1.2366286010065322E-2</v>
      </c>
      <c r="AP632" s="830"/>
      <c r="AQ632" s="40">
        <f t="shared" si="2194"/>
        <v>1.1316676526868949E-2</v>
      </c>
      <c r="AR632" s="40"/>
      <c r="AS632" s="40"/>
      <c r="AT632" s="745">
        <f t="shared" si="2216"/>
        <v>2.3562574361965887E-2</v>
      </c>
      <c r="AU632" s="715">
        <f t="shared" si="2216"/>
        <v>1.68399096043702E-2</v>
      </c>
      <c r="AV632" s="715">
        <f t="shared" si="2216"/>
        <v>8.1948300224823911E-3</v>
      </c>
      <c r="AW632" s="715">
        <f t="shared" si="2216"/>
        <v>1.1440860359549401E-2</v>
      </c>
      <c r="AX632" s="715">
        <f t="shared" si="2216"/>
        <v>6.9947950783322086E-3</v>
      </c>
      <c r="AY632" s="715">
        <f t="shared" si="2216"/>
        <v>1.052027773450091E-2</v>
      </c>
      <c r="AZ632" s="715">
        <f t="shared" si="2216"/>
        <v>1.6068381852167832E-2</v>
      </c>
      <c r="BA632" s="715">
        <f t="shared" si="2216"/>
        <v>1.2379711921880913E-2</v>
      </c>
      <c r="BB632" s="1075">
        <f t="shared" si="2216"/>
        <v>1.1668189320570066E-2</v>
      </c>
      <c r="BC632" s="830">
        <f t="shared" si="1901"/>
        <v>1.3074392250646645E-2</v>
      </c>
      <c r="BD632" s="830"/>
      <c r="BE632" s="40">
        <f t="shared" si="1902"/>
        <v>5.0691296446246136E-3</v>
      </c>
      <c r="BF632" s="40"/>
      <c r="BG632" s="40"/>
      <c r="BH632" s="745">
        <f t="shared" si="2216"/>
        <v>8.3674464587086168E-3</v>
      </c>
      <c r="BI632" s="715">
        <f t="shared" si="2216"/>
        <v>2.0998027326306932E-2</v>
      </c>
      <c r="BJ632" s="715">
        <f t="shared" si="2216"/>
        <v>7.0933595412256273E-3</v>
      </c>
      <c r="BK632" s="715">
        <f t="shared" si="2216"/>
        <v>1.0562373971365299E-2</v>
      </c>
      <c r="BL632" s="715">
        <f t="shared" si="2216"/>
        <v>6.2958565311752824E-3</v>
      </c>
      <c r="BM632" s="715">
        <f t="shared" ref="BM632:BN634" si="2219">IF(BM527="","",BM527/BM$562)</f>
        <v>1.8481262698914914E-2</v>
      </c>
      <c r="BN632" s="1187">
        <f t="shared" si="2219"/>
        <v>1.7370726828067434E-2</v>
      </c>
      <c r="BO632" s="888">
        <f t="shared" si="2212"/>
        <v>1.8781364276113224E-2</v>
      </c>
      <c r="BP632" s="888">
        <f t="shared" ref="BP632:BP649" si="2220">IF(BP527="","",BP527/BP$562)</f>
        <v>8.6785238827604676E-3</v>
      </c>
      <c r="BQ632" s="888">
        <f t="shared" si="2213"/>
        <v>7.3531759864282151E-3</v>
      </c>
      <c r="BR632" s="888">
        <f t="shared" ref="BR632:BS649" si="2221">IF(BR527="","",BR527/BR$562)</f>
        <v>1.6531335235440651E-2</v>
      </c>
      <c r="BS632" s="1184">
        <f t="shared" si="2221"/>
        <v>1.8542464393200227E-2</v>
      </c>
      <c r="BT632" s="830">
        <f t="shared" si="1727"/>
        <v>1.362189820038508E-2</v>
      </c>
      <c r="BU632" s="830"/>
      <c r="BV632" s="40">
        <f t="shared" si="1728"/>
        <v>5.2883058251389087E-3</v>
      </c>
      <c r="BW632" s="40"/>
      <c r="BX632" s="40"/>
      <c r="BY632" s="745">
        <f t="shared" si="2216"/>
        <v>5.1450333908044647E-2</v>
      </c>
      <c r="BZ632" s="715">
        <f t="shared" si="2216"/>
        <v>6.1151228122511656E-2</v>
      </c>
      <c r="CA632" s="715">
        <f t="shared" si="2216"/>
        <v>8.2727304219514936E-2</v>
      </c>
      <c r="CB632" s="715">
        <f t="shared" si="2216"/>
        <v>8.6211077607415976E-2</v>
      </c>
      <c r="CC632" s="1075">
        <f t="shared" si="2216"/>
        <v>4.0779849058938257E-2</v>
      </c>
      <c r="CD632" s="715"/>
      <c r="CE632" s="715"/>
      <c r="CF632" s="830">
        <f t="shared" si="2045"/>
        <v>6.4463958583285103E-2</v>
      </c>
      <c r="CG632" s="830"/>
      <c r="CH632" s="40">
        <f t="shared" si="2046"/>
        <v>1.9670743719627938E-2</v>
      </c>
      <c r="CI632" s="40"/>
      <c r="CJ632" s="40"/>
      <c r="CK632" s="745">
        <f t="shared" si="2216"/>
        <v>1.0884550194520949E-2</v>
      </c>
      <c r="CL632" s="715">
        <f t="shared" si="2196"/>
        <v>1.6218469402412644E-2</v>
      </c>
      <c r="CM632" s="715">
        <f t="shared" si="2216"/>
        <v>1.1491516774621334E-2</v>
      </c>
      <c r="CN632" s="715">
        <f t="shared" si="2216"/>
        <v>5.5227726117394156E-3</v>
      </c>
      <c r="CO632" s="1075">
        <f t="shared" si="2216"/>
        <v>5.2902981724311654E-3</v>
      </c>
      <c r="CP632" s="830">
        <f t="shared" si="1729"/>
        <v>9.8815214311451013E-3</v>
      </c>
      <c r="CQ632" s="830"/>
      <c r="CR632" s="40">
        <f t="shared" si="1730"/>
        <v>4.5780204122183787E-3</v>
      </c>
      <c r="CS632" s="40"/>
      <c r="CT632" s="40"/>
      <c r="CU632" s="745">
        <f t="shared" si="2216"/>
        <v>7.467578807595189E-2</v>
      </c>
      <c r="CV632" s="715">
        <f t="shared" si="2216"/>
        <v>2.1123386216553998E-2</v>
      </c>
      <c r="CW632" s="715">
        <f t="shared" si="2197"/>
        <v>3.4179568966954247E-3</v>
      </c>
      <c r="CX632" s="1075">
        <f t="shared" si="2197"/>
        <v>6.3672022500198579E-3</v>
      </c>
      <c r="CY632" s="830">
        <f t="shared" si="1731"/>
        <v>2.6396083359805294E-2</v>
      </c>
      <c r="CZ632" s="40">
        <f t="shared" si="1732"/>
        <v>3.3105294626425683E-2</v>
      </c>
      <c r="DD632" s="989"/>
      <c r="DE632" s="888">
        <f t="shared" ref="DE632:EL632" si="2222">IF(DE527="","",DE527/DE$562)</f>
        <v>3.4431577250845002E-2</v>
      </c>
      <c r="DF632" s="888">
        <f t="shared" si="2222"/>
        <v>3.227589926145976E-2</v>
      </c>
      <c r="DG632" s="888">
        <f t="shared" si="2222"/>
        <v>3.9964517948297418E-2</v>
      </c>
      <c r="DH632" s="888">
        <f t="shared" si="2222"/>
        <v>2.0511069966278255E-2</v>
      </c>
      <c r="DI632" s="888">
        <f t="shared" si="2222"/>
        <v>4.5857037367760124E-2</v>
      </c>
      <c r="DJ632" s="888">
        <f t="shared" si="2222"/>
        <v>1.8170765829635331E-2</v>
      </c>
      <c r="DK632" s="888">
        <f t="shared" si="2222"/>
        <v>1.5889751935916466E-2</v>
      </c>
      <c r="DL632" s="1082">
        <f t="shared" si="2222"/>
        <v>2.2849291574514402E-2</v>
      </c>
      <c r="DM632" s="830">
        <f t="shared" si="1734"/>
        <v>2.8743738891838344E-2</v>
      </c>
      <c r="DN632" s="830"/>
      <c r="DO632" s="40">
        <f t="shared" si="1735"/>
        <v>1.097485838689268E-2</v>
      </c>
      <c r="DP632" s="40"/>
      <c r="DQ632" s="40"/>
      <c r="DR632" s="945">
        <f t="shared" si="2222"/>
        <v>6.7648434822691103E-2</v>
      </c>
      <c r="DS632" s="888">
        <f t="shared" si="2222"/>
        <v>0.13512456632347483</v>
      </c>
      <c r="DT632" s="888">
        <f t="shared" si="2222"/>
        <v>7.7704628916180851E-2</v>
      </c>
      <c r="DU632" s="888">
        <f t="shared" si="2222"/>
        <v>0.11281446232750893</v>
      </c>
      <c r="DV632" s="888">
        <f t="shared" si="2222"/>
        <v>0.10468767539874779</v>
      </c>
      <c r="DW632" s="888">
        <f t="shared" si="2222"/>
        <v>6.2224991733136149E-2</v>
      </c>
      <c r="DX632" s="1082">
        <f t="shared" si="2222"/>
        <v>6.0842277564086167E-2</v>
      </c>
      <c r="DY632" s="830">
        <f t="shared" si="1736"/>
        <v>8.8721005297975122E-2</v>
      </c>
      <c r="DZ632" s="830"/>
      <c r="EA632" s="40">
        <f t="shared" si="1737"/>
        <v>2.8963758018996113E-2</v>
      </c>
      <c r="EB632" s="40"/>
      <c r="EC632" s="40"/>
      <c r="ED632" s="745">
        <f t="shared" ref="ED632:ED649" si="2223">IF(ED527="","",ED527/ED$562)</f>
        <v>2.4510764474352686E-2</v>
      </c>
      <c r="EE632" s="888">
        <f t="shared" si="2222"/>
        <v>4.3504006312776261E-2</v>
      </c>
      <c r="EF632" s="888">
        <f t="shared" si="2222"/>
        <v>5.0072800343256306E-2</v>
      </c>
      <c r="EG632" s="888">
        <f t="shared" si="2222"/>
        <v>4.1948333422812269E-2</v>
      </c>
      <c r="EH632" s="888">
        <f t="shared" si="2222"/>
        <v>4.572165792841295E-2</v>
      </c>
      <c r="EI632" s="888">
        <f t="shared" si="2222"/>
        <v>2.6984152514936591E-2</v>
      </c>
      <c r="EJ632" s="888">
        <f t="shared" si="2222"/>
        <v>2.8212595248304526E-2</v>
      </c>
      <c r="EK632" s="888">
        <f t="shared" si="2222"/>
        <v>3.0387683531677655E-2</v>
      </c>
      <c r="EL632" s="1082">
        <f t="shared" si="2222"/>
        <v>3.6561092157983213E-2</v>
      </c>
      <c r="EM632" s="830">
        <f t="shared" si="1738"/>
        <v>3.643367621494583E-2</v>
      </c>
      <c r="EN632" s="40">
        <f t="shared" si="1739"/>
        <v>9.2756339422804326E-3</v>
      </c>
      <c r="ES632" s="745">
        <f t="shared" si="2199"/>
        <v>0.3902131216762903</v>
      </c>
      <c r="ET632" s="715">
        <f t="shared" si="2199"/>
        <v>0.13545442692345439</v>
      </c>
      <c r="EU632" s="715">
        <f t="shared" si="2199"/>
        <v>3.9065938772046997E-2</v>
      </c>
      <c r="EV632" s="715"/>
      <c r="EX632" s="66" t="s">
        <v>697</v>
      </c>
      <c r="EY632" s="682">
        <f t="shared" ref="EY632:HH632" si="2224">IF(EY527="","",EY527/EY$562)</f>
        <v>6.3016639768639698E-3</v>
      </c>
      <c r="EZ632" s="682">
        <f t="shared" si="2224"/>
        <v>2.2194449285791663E-2</v>
      </c>
      <c r="FA632" s="682">
        <f t="shared" si="2224"/>
        <v>3.1410364423745973E-3</v>
      </c>
      <c r="FB632" s="682">
        <f t="shared" si="2224"/>
        <v>0.11260459625068378</v>
      </c>
      <c r="FC632" s="682">
        <f t="shared" si="2224"/>
        <v>9.3360012843639855E-3</v>
      </c>
      <c r="FD632" s="682">
        <f t="shared" si="2224"/>
        <v>1.1194178792866726E-2</v>
      </c>
      <c r="FE632" s="682">
        <f t="shared" si="2224"/>
        <v>0</v>
      </c>
      <c r="FF632" s="682">
        <f t="shared" si="2224"/>
        <v>2.8988790322168161E-3</v>
      </c>
      <c r="FG632" s="682">
        <f t="shared" si="2224"/>
        <v>2.8233048640234956E-3</v>
      </c>
      <c r="FH632" s="682">
        <f t="shared" si="2224"/>
        <v>1.6738184596934103E-2</v>
      </c>
      <c r="FI632" s="682">
        <f t="shared" si="2224"/>
        <v>4.0589708129920273E-3</v>
      </c>
      <c r="FJ632" s="682">
        <f t="shared" si="2224"/>
        <v>1.0991114976389806E-2</v>
      </c>
      <c r="FK632" s="682">
        <f t="shared" si="2224"/>
        <v>2.5354096847007962E-3</v>
      </c>
      <c r="FL632" s="682">
        <f t="shared" si="2224"/>
        <v>4.3700301346335192E-3</v>
      </c>
      <c r="FM632" s="682">
        <f t="shared" si="2224"/>
        <v>3.3072590354027045E-3</v>
      </c>
      <c r="FN632" s="682">
        <f t="shared" si="2224"/>
        <v>2.1153783029689596E-3</v>
      </c>
      <c r="FO632" s="715">
        <f t="shared" si="2224"/>
        <v>2.0875348992418856E-3</v>
      </c>
      <c r="FP632" s="715">
        <v>0</v>
      </c>
      <c r="FQ632" s="1393">
        <f t="shared" ref="FQ632:GL632" si="2225">IF(FQ527="","",FQ527/FQ$562)</f>
        <v>3.8724673272770176E-2</v>
      </c>
      <c r="FR632" s="715">
        <f t="shared" si="2225"/>
        <v>9.6246140426563404E-3</v>
      </c>
      <c r="FS632" s="715">
        <f t="shared" si="2225"/>
        <v>5.480449263523951E-2</v>
      </c>
      <c r="FT632" s="715">
        <f t="shared" si="2225"/>
        <v>1.0543341375057679E-2</v>
      </c>
      <c r="FU632" s="715">
        <f t="shared" si="2225"/>
        <v>8.7619342471759887E-3</v>
      </c>
      <c r="FV632" s="715"/>
      <c r="FW632" s="715">
        <f t="shared" si="2225"/>
        <v>0</v>
      </c>
      <c r="FX632" s="715">
        <f t="shared" si="2225"/>
        <v>3.7796794261853949E-3</v>
      </c>
      <c r="FY632" s="715">
        <f t="shared" si="2225"/>
        <v>0</v>
      </c>
      <c r="FZ632" s="715">
        <f t="shared" si="2225"/>
        <v>0</v>
      </c>
      <c r="GA632" s="715">
        <f t="shared" si="2225"/>
        <v>0</v>
      </c>
      <c r="GB632" s="715">
        <f t="shared" si="2225"/>
        <v>5.4804178778940643E-3</v>
      </c>
      <c r="GC632" s="715">
        <f t="shared" si="2225"/>
        <v>1.8062519932038699E-2</v>
      </c>
      <c r="GD632" s="715">
        <f t="shared" si="2225"/>
        <v>0</v>
      </c>
      <c r="GE632" s="715">
        <f t="shared" si="2225"/>
        <v>7.2506839028194476E-3</v>
      </c>
      <c r="GF632" s="715">
        <f t="shared" si="2225"/>
        <v>0</v>
      </c>
      <c r="GG632" s="715">
        <f t="shared" si="2225"/>
        <v>4.0353116525896293E-2</v>
      </c>
      <c r="GH632" s="715">
        <f t="shared" si="2225"/>
        <v>2.7317152174039599E-3</v>
      </c>
      <c r="GI632" s="715">
        <f t="shared" si="2225"/>
        <v>2.5860869515755846E-2</v>
      </c>
      <c r="GJ632" s="715">
        <f t="shared" si="2225"/>
        <v>0</v>
      </c>
      <c r="GK632" s="715">
        <f t="shared" si="2225"/>
        <v>0</v>
      </c>
      <c r="GL632" s="715">
        <f t="shared" si="2225"/>
        <v>0</v>
      </c>
      <c r="GM632" s="745">
        <f t="shared" si="2224"/>
        <v>0</v>
      </c>
      <c r="GN632" s="682">
        <f t="shared" si="2224"/>
        <v>1.0643705716009078E-2</v>
      </c>
      <c r="GO632" s="682">
        <f t="shared" si="2224"/>
        <v>0</v>
      </c>
      <c r="GP632" s="682">
        <f t="shared" si="2224"/>
        <v>5.9789878240545024E-3</v>
      </c>
      <c r="GQ632" s="682">
        <f t="shared" si="2224"/>
        <v>9.5778418673607216E-3</v>
      </c>
      <c r="GR632" s="682">
        <f t="shared" si="2224"/>
        <v>0</v>
      </c>
      <c r="GS632" s="682">
        <f t="shared" si="2224"/>
        <v>6.1623572344998625E-3</v>
      </c>
      <c r="GT632" s="682">
        <f t="shared" si="2224"/>
        <v>0</v>
      </c>
      <c r="GU632" s="682">
        <f t="shared" si="2224"/>
        <v>0</v>
      </c>
      <c r="GV632" s="682">
        <f t="shared" si="2224"/>
        <v>9.3581604562416303E-3</v>
      </c>
      <c r="GW632" s="682">
        <f t="shared" si="2224"/>
        <v>0</v>
      </c>
      <c r="GX632" s="682">
        <f t="shared" si="2224"/>
        <v>0</v>
      </c>
      <c r="GY632" s="682">
        <f t="shared" si="2224"/>
        <v>6.372598041542988E-3</v>
      </c>
      <c r="GZ632" s="682" t="e">
        <f t="shared" si="2224"/>
        <v>#DIV/0!</v>
      </c>
      <c r="HA632" s="682">
        <f t="shared" si="2224"/>
        <v>1.0536981622401725E-2</v>
      </c>
      <c r="HB632" s="682">
        <f t="shared" si="2224"/>
        <v>0</v>
      </c>
      <c r="HC632" s="682">
        <f t="shared" si="2224"/>
        <v>1.2096564878557788E-2</v>
      </c>
      <c r="HD632" s="682">
        <f t="shared" si="2224"/>
        <v>7.3229896453858526E-3</v>
      </c>
      <c r="HE632" s="682">
        <f t="shared" si="2224"/>
        <v>0</v>
      </c>
      <c r="HF632" s="682">
        <f t="shared" si="2224"/>
        <v>2.2045805370528707E-2</v>
      </c>
      <c r="HG632" s="682" t="e">
        <f t="shared" si="2224"/>
        <v>#DIV/0!</v>
      </c>
      <c r="HH632" s="682" t="e">
        <f t="shared" si="2224"/>
        <v>#DIV/0!</v>
      </c>
      <c r="HI632" s="715">
        <f t="shared" si="2182"/>
        <v>0</v>
      </c>
    </row>
    <row r="633" spans="1:217" x14ac:dyDescent="0.25">
      <c r="A633" s="66" t="s">
        <v>716</v>
      </c>
      <c r="C633" s="745">
        <f t="shared" si="2183"/>
        <v>1.924970498226592E-3</v>
      </c>
      <c r="D633" s="715">
        <f t="shared" ref="D633:E635" si="2226">IF(D528="","",D528/D$562)</f>
        <v>1.2949407993383578E-2</v>
      </c>
      <c r="E633" s="715">
        <f t="shared" si="2226"/>
        <v>4.3303705056794584E-3</v>
      </c>
      <c r="F633" s="715">
        <f t="shared" si="2185"/>
        <v>7.9113346094585122E-3</v>
      </c>
      <c r="G633" s="715">
        <f t="shared" si="2185"/>
        <v>1.4096574487296407E-2</v>
      </c>
      <c r="H633" s="715">
        <f t="shared" si="2185"/>
        <v>5.8278047472550042E-3</v>
      </c>
      <c r="I633" s="715">
        <f t="shared" si="2185"/>
        <v>3.8804998592369896E-3</v>
      </c>
      <c r="J633" s="715">
        <f t="shared" si="2185"/>
        <v>5.6969237105632632E-3</v>
      </c>
      <c r="K633" s="715">
        <f t="shared" si="2185"/>
        <v>5.1321529958660538E-3</v>
      </c>
      <c r="L633" s="715">
        <f t="shared" si="2185"/>
        <v>4.1367857045246266E-3</v>
      </c>
      <c r="M633" s="715">
        <f t="shared" si="2185"/>
        <v>1.3030173252055199E-2</v>
      </c>
      <c r="N633" s="715">
        <f t="shared" ref="N633:T635" si="2227">IF(N528="","",N528/N$562)</f>
        <v>5.6411887348380083E-3</v>
      </c>
      <c r="O633" s="715">
        <f t="shared" si="2227"/>
        <v>3.7565060514806923E-3</v>
      </c>
      <c r="P633" s="715">
        <f t="shared" si="2227"/>
        <v>1.4533472737240297E-2</v>
      </c>
      <c r="Q633" s="715">
        <f t="shared" si="2227"/>
        <v>4.0757170590710635E-3</v>
      </c>
      <c r="R633" s="715">
        <f t="shared" si="2227"/>
        <v>1.4353672533029554E-2</v>
      </c>
      <c r="S633" s="715">
        <f t="shared" si="2227"/>
        <v>1.3389420588809898E-2</v>
      </c>
      <c r="T633" s="1075">
        <f t="shared" si="2227"/>
        <v>1.1879351523878453E-2</v>
      </c>
      <c r="U633" s="715">
        <f t="shared" ref="U633:W633" si="2228">IF(U528="","",U528/U$562)</f>
        <v>2.4652193240187622E-3</v>
      </c>
      <c r="V633" s="715">
        <f t="shared" si="2228"/>
        <v>2.0881938620984303E-3</v>
      </c>
      <c r="W633" s="715">
        <f t="shared" si="2228"/>
        <v>3.1228034880571207E-3</v>
      </c>
      <c r="X633" s="715">
        <f t="shared" ref="X633:Y633" si="2229">IF(X528="","",X528/X$562)</f>
        <v>7.9579316559961005E-2</v>
      </c>
      <c r="Y633" s="715">
        <f t="shared" si="2229"/>
        <v>4.991608185502372E-2</v>
      </c>
      <c r="Z633" s="830">
        <f t="shared" si="2205"/>
        <v>8.141462643994091E-3</v>
      </c>
      <c r="AA633" s="830">
        <f t="shared" si="2206"/>
        <v>6.668868016314407E-3</v>
      </c>
      <c r="AB633" s="830">
        <f t="shared" si="2207"/>
        <v>1.0082437810050394E-2</v>
      </c>
      <c r="AC633" s="40">
        <f t="shared" si="2208"/>
        <v>4.5584506831604608E-3</v>
      </c>
      <c r="AD633" s="40"/>
      <c r="AE633" s="40">
        <f t="shared" si="2209"/>
        <v>8.8960859803862498E-4</v>
      </c>
      <c r="AF633" s="40">
        <f t="shared" si="2210"/>
        <v>4.7318395147622084E-3</v>
      </c>
      <c r="AG633" s="40"/>
      <c r="AH633" s="40"/>
      <c r="AI633" s="745">
        <f t="shared" ref="AI633:AN635" si="2230">IF(AI528="","",AI528/AI$562)</f>
        <v>1.6290791174202898E-2</v>
      </c>
      <c r="AJ633" s="715">
        <f t="shared" si="2230"/>
        <v>6.0773757022380215E-3</v>
      </c>
      <c r="AK633" s="715">
        <f t="shared" si="2230"/>
        <v>1.464829562706273E-2</v>
      </c>
      <c r="AL633" s="715">
        <f t="shared" si="2230"/>
        <v>1.7323114354337778E-2</v>
      </c>
      <c r="AM633" s="715">
        <f t="shared" si="2230"/>
        <v>5.3313375207497422E-3</v>
      </c>
      <c r="AN633" s="1075">
        <f t="shared" si="2230"/>
        <v>1.9377112352952631E-2</v>
      </c>
      <c r="AO633" s="830">
        <f t="shared" si="1802"/>
        <v>1.3174671121923965E-2</v>
      </c>
      <c r="AP633" s="830"/>
      <c r="AQ633" s="40">
        <f t="shared" si="2194"/>
        <v>5.9908449503035636E-3</v>
      </c>
      <c r="AR633" s="40"/>
      <c r="AS633" s="40"/>
      <c r="AT633" s="745">
        <f t="shared" ref="AT633:BB633" si="2231">IF(AT528="","",AT528/AT$562)</f>
        <v>1.406444356833106E-3</v>
      </c>
      <c r="AU633" s="715">
        <f t="shared" si="2231"/>
        <v>1.3771116772776147E-3</v>
      </c>
      <c r="AV633" s="715">
        <f t="shared" si="2231"/>
        <v>1.1763485681210025E-3</v>
      </c>
      <c r="AW633" s="715">
        <f t="shared" si="2231"/>
        <v>1.1723023120884123E-3</v>
      </c>
      <c r="AX633" s="715">
        <f t="shared" si="2231"/>
        <v>1.1672648871135002E-3</v>
      </c>
      <c r="AY633" s="715">
        <f t="shared" si="2231"/>
        <v>1.060802023419708E-3</v>
      </c>
      <c r="AZ633" s="715">
        <f t="shared" si="2231"/>
        <v>1.4320679138280174E-3</v>
      </c>
      <c r="BA633" s="715">
        <f t="shared" si="2231"/>
        <v>1.0705266070306901E-3</v>
      </c>
      <c r="BB633" s="1075">
        <f t="shared" si="2231"/>
        <v>1.6168120846698488E-3</v>
      </c>
      <c r="BC633" s="830">
        <f t="shared" si="1901"/>
        <v>1.2755200478202109E-3</v>
      </c>
      <c r="BD633" s="830"/>
      <c r="BE633" s="40">
        <f t="shared" si="1902"/>
        <v>1.8999464682558647E-4</v>
      </c>
      <c r="BF633" s="40"/>
      <c r="BG633" s="40"/>
      <c r="BH633" s="745">
        <f t="shared" ref="BH633:BL634" si="2232">IF(BH528="","",BH528/BH$562)</f>
        <v>1.3284147981623008E-3</v>
      </c>
      <c r="BI633" s="715">
        <f t="shared" si="2232"/>
        <v>1.6850967285839819E-3</v>
      </c>
      <c r="BJ633" s="715">
        <f t="shared" si="2232"/>
        <v>2.1221521600375912E-3</v>
      </c>
      <c r="BK633" s="715">
        <f t="shared" si="2232"/>
        <v>1.5501592524413705E-3</v>
      </c>
      <c r="BL633" s="715">
        <f t="shared" si="2232"/>
        <v>1.2873827366370277E-3</v>
      </c>
      <c r="BM633" s="715">
        <f t="shared" si="2219"/>
        <v>9.0115107934946449E-4</v>
      </c>
      <c r="BN633" s="1187">
        <f t="shared" si="2219"/>
        <v>1.6201999382512305E-3</v>
      </c>
      <c r="BO633" s="888">
        <f t="shared" si="2212"/>
        <v>2.1058902586866147E-2</v>
      </c>
      <c r="BP633" s="888">
        <f t="shared" si="2220"/>
        <v>8.0738223506115672E-3</v>
      </c>
      <c r="BQ633" s="888">
        <f t="shared" si="2213"/>
        <v>4.6155250236364805E-3</v>
      </c>
      <c r="BR633" s="888">
        <f t="shared" si="2221"/>
        <v>1.7812926362199499E-2</v>
      </c>
      <c r="BS633" s="1184">
        <f t="shared" si="2221"/>
        <v>9.7165263202939542E-3</v>
      </c>
      <c r="BT633" s="830">
        <f t="shared" si="1727"/>
        <v>7.4040661833651928E-3</v>
      </c>
      <c r="BU633" s="830"/>
      <c r="BV633" s="40">
        <f t="shared" si="1728"/>
        <v>7.548128830806751E-3</v>
      </c>
      <c r="BW633" s="40"/>
      <c r="BX633" s="40"/>
      <c r="BY633" s="745">
        <f t="shared" ref="BY633:CC635" si="2233">IF(BY528="","",BY528/BY$562)</f>
        <v>2.4324759836845782E-3</v>
      </c>
      <c r="BZ633" s="715">
        <f t="shared" si="2233"/>
        <v>3.5900646028195764E-3</v>
      </c>
      <c r="CA633" s="715">
        <f t="shared" si="2233"/>
        <v>2.4990331859160685E-3</v>
      </c>
      <c r="CB633" s="715">
        <f t="shared" si="2233"/>
        <v>3.0190628702622632E-3</v>
      </c>
      <c r="CC633" s="1075">
        <f t="shared" si="2233"/>
        <v>2.5039250620841596E-3</v>
      </c>
      <c r="CD633" s="715"/>
      <c r="CE633" s="715"/>
      <c r="CF633" s="830">
        <f t="shared" si="2045"/>
        <v>2.8089123409533292E-3</v>
      </c>
      <c r="CG633" s="830"/>
      <c r="CH633" s="40">
        <f t="shared" si="2046"/>
        <v>4.9626322734511901E-4</v>
      </c>
      <c r="CI633" s="40"/>
      <c r="CJ633" s="40"/>
      <c r="CK633" s="745">
        <f>IF(CK528="","",CK528/CK$562)</f>
        <v>0</v>
      </c>
      <c r="CL633" s="715">
        <f t="shared" si="2196"/>
        <v>0</v>
      </c>
      <c r="CM633" s="715">
        <f>IF(CM528="","",CM528/CM$562)</f>
        <v>0</v>
      </c>
      <c r="CN633" s="715">
        <f>IF(CN528="","",CN528/CN$562)</f>
        <v>0</v>
      </c>
      <c r="CO633" s="1075">
        <f>IF(CO528="","",CO528/CO$562)</f>
        <v>0</v>
      </c>
      <c r="CP633" s="830">
        <f t="shared" si="1729"/>
        <v>0</v>
      </c>
      <c r="CQ633" s="830"/>
      <c r="CR633" s="40">
        <f t="shared" si="1730"/>
        <v>0</v>
      </c>
      <c r="CS633" s="40"/>
      <c r="CT633" s="40"/>
      <c r="CU633" s="745">
        <v>0</v>
      </c>
      <c r="CV633" s="715">
        <f>IF(CV528="","",CV528/CV$562)</f>
        <v>2.1545162966116482E-2</v>
      </c>
      <c r="CW633" s="715">
        <v>0</v>
      </c>
      <c r="CX633" s="1075">
        <v>0</v>
      </c>
      <c r="CY633" s="830">
        <f t="shared" si="1731"/>
        <v>5.3862907415291204E-3</v>
      </c>
      <c r="CZ633" s="40">
        <f t="shared" si="1732"/>
        <v>1.0772581483058241E-2</v>
      </c>
      <c r="DD633" s="989"/>
      <c r="DE633" s="888">
        <f t="shared" ref="DE633:EL633" si="2234">IF(DE528="","",DE528/DE$562)</f>
        <v>0</v>
      </c>
      <c r="DF633" s="888">
        <f t="shared" si="2234"/>
        <v>4.3433210508981621E-2</v>
      </c>
      <c r="DG633" s="888">
        <f t="shared" si="2234"/>
        <v>4.8612246851513025E-2</v>
      </c>
      <c r="DH633" s="888">
        <f t="shared" si="2234"/>
        <v>1.9390656184548983E-2</v>
      </c>
      <c r="DI633" s="888">
        <f t="shared" si="2234"/>
        <v>4.1427652236843811E-2</v>
      </c>
      <c r="DJ633" s="888">
        <f t="shared" si="2234"/>
        <v>1.2887970259225761E-2</v>
      </c>
      <c r="DK633" s="888">
        <f t="shared" si="2234"/>
        <v>2.1492129689921879E-2</v>
      </c>
      <c r="DL633" s="1082">
        <f t="shared" si="2234"/>
        <v>9.896183499434854E-3</v>
      </c>
      <c r="DM633" s="830">
        <f t="shared" si="1734"/>
        <v>2.4642506153808738E-2</v>
      </c>
      <c r="DN633" s="830"/>
      <c r="DO633" s="40">
        <f t="shared" si="1735"/>
        <v>1.7767398811691155E-2</v>
      </c>
      <c r="DP633" s="40"/>
      <c r="DQ633" s="40"/>
      <c r="DR633" s="945">
        <f t="shared" si="2234"/>
        <v>3.4493123605105168E-3</v>
      </c>
      <c r="DS633" s="888">
        <f t="shared" si="2234"/>
        <v>6.4479058847443909E-3</v>
      </c>
      <c r="DT633" s="888">
        <f t="shared" si="2234"/>
        <v>2.3040281062187955E-3</v>
      </c>
      <c r="DU633" s="888">
        <f t="shared" si="2234"/>
        <v>4.3472503037584728E-3</v>
      </c>
      <c r="DV633" s="888">
        <f t="shared" si="2234"/>
        <v>4.8569189244487979E-3</v>
      </c>
      <c r="DW633" s="888">
        <f t="shared" si="2234"/>
        <v>2.7454517010183057E-2</v>
      </c>
      <c r="DX633" s="1082">
        <f t="shared" si="2234"/>
        <v>1.5587204063870616E-2</v>
      </c>
      <c r="DY633" s="830">
        <f t="shared" si="1736"/>
        <v>9.2067338076763771E-3</v>
      </c>
      <c r="DZ633" s="830"/>
      <c r="EA633" s="40">
        <f t="shared" si="1737"/>
        <v>9.1709127241933839E-3</v>
      </c>
      <c r="EB633" s="40"/>
      <c r="EC633" s="40"/>
      <c r="ED633" s="745">
        <f t="shared" si="2223"/>
        <v>2.0673071307003884E-3</v>
      </c>
      <c r="EE633" s="888">
        <f t="shared" si="2234"/>
        <v>5.0110863996972246E-3</v>
      </c>
      <c r="EF633" s="888">
        <f t="shared" si="2234"/>
        <v>7.5525237179492454E-3</v>
      </c>
      <c r="EG633" s="888">
        <f t="shared" si="2234"/>
        <v>8.6750233403497488E-3</v>
      </c>
      <c r="EH633" s="888">
        <f t="shared" si="2234"/>
        <v>5.3880029824593736E-3</v>
      </c>
      <c r="EI633" s="888">
        <f t="shared" si="2234"/>
        <v>1.5444453695905566E-2</v>
      </c>
      <c r="EJ633" s="888">
        <f t="shared" si="2234"/>
        <v>2.8255345174805116E-2</v>
      </c>
      <c r="EK633" s="888">
        <f t="shared" si="2234"/>
        <v>6.3660976046120274E-3</v>
      </c>
      <c r="EL633" s="1082">
        <f t="shared" si="2234"/>
        <v>5.89528694413885E-3</v>
      </c>
      <c r="EM633" s="830">
        <f t="shared" si="1738"/>
        <v>9.4061252211797269E-3</v>
      </c>
      <c r="EN633" s="40">
        <f t="shared" si="1739"/>
        <v>7.9577990752121575E-3</v>
      </c>
      <c r="ES633" s="745">
        <f t="shared" si="2199"/>
        <v>0</v>
      </c>
      <c r="ET633" s="715">
        <f t="shared" si="2199"/>
        <v>0</v>
      </c>
      <c r="EU633" s="715">
        <f t="shared" si="2199"/>
        <v>0</v>
      </c>
      <c r="EV633" s="715"/>
      <c r="EX633" s="66" t="s">
        <v>716</v>
      </c>
      <c r="EY633" s="682">
        <f t="shared" ref="EY633:HH633" si="2235">IF(EY528="","",EY528/EY$562)</f>
        <v>1.2769495993393092E-2</v>
      </c>
      <c r="EZ633" s="682">
        <f t="shared" si="2235"/>
        <v>1.0269522022128708E-2</v>
      </c>
      <c r="FA633" s="682">
        <f t="shared" si="2235"/>
        <v>1.2221134391818997E-2</v>
      </c>
      <c r="FB633" s="682">
        <f t="shared" si="2235"/>
        <v>3.4153383913205649E-3</v>
      </c>
      <c r="FC633" s="682">
        <f t="shared" si="2235"/>
        <v>7.6585220218104398E-3</v>
      </c>
      <c r="FD633" s="682">
        <f t="shared" si="2235"/>
        <v>6.2827780772870242E-3</v>
      </c>
      <c r="FE633" s="682">
        <f t="shared" si="2235"/>
        <v>8.0904399391847886E-3</v>
      </c>
      <c r="FF633" s="682">
        <f t="shared" si="2235"/>
        <v>5.0933316061053781E-3</v>
      </c>
      <c r="FG633" s="682">
        <f t="shared" si="2235"/>
        <v>5.9149911066090251E-3</v>
      </c>
      <c r="FH633" s="682">
        <f t="shared" si="2235"/>
        <v>1.0167049159815311E-2</v>
      </c>
      <c r="FI633" s="682">
        <f t="shared" si="2235"/>
        <v>1.3338625100127694E-2</v>
      </c>
      <c r="FJ633" s="682">
        <f t="shared" si="2235"/>
        <v>1.0684618841201376E-2</v>
      </c>
      <c r="FK633" s="682">
        <f t="shared" si="2235"/>
        <v>8.8570862726807652E-3</v>
      </c>
      <c r="FL633" s="682">
        <f t="shared" si="2235"/>
        <v>2.0061453055155401E-2</v>
      </c>
      <c r="FM633" s="682">
        <f t="shared" si="2235"/>
        <v>8.6341180583837489E-3</v>
      </c>
      <c r="FN633" s="682">
        <f t="shared" si="2235"/>
        <v>7.4428099923691815E-3</v>
      </c>
      <c r="FO633" s="715">
        <f t="shared" si="2235"/>
        <v>1.0166205812945675E-2</v>
      </c>
      <c r="FP633" s="715">
        <f t="shared" ref="FP633:GL633" si="2236">IF(FP528="","",FP528/FP$562)</f>
        <v>0</v>
      </c>
      <c r="FQ633" s="1393">
        <f t="shared" si="2236"/>
        <v>1.432970008210515E-2</v>
      </c>
      <c r="FR633" s="715">
        <f t="shared" si="2236"/>
        <v>0.10691080631288086</v>
      </c>
      <c r="FS633" s="715">
        <f t="shared" si="2236"/>
        <v>3.5628286413521122E-2</v>
      </c>
      <c r="FT633" s="715">
        <f t="shared" si="2236"/>
        <v>0</v>
      </c>
      <c r="FU633" s="715">
        <f t="shared" si="2236"/>
        <v>8.8482384984490417E-2</v>
      </c>
      <c r="FV633" s="715"/>
      <c r="FW633" s="715">
        <f t="shared" si="2236"/>
        <v>4.5008533290095243E-2</v>
      </c>
      <c r="FX633" s="715">
        <f t="shared" si="2236"/>
        <v>2.9474338990240542E-2</v>
      </c>
      <c r="FY633" s="715">
        <f t="shared" si="2236"/>
        <v>6.975934856084165E-2</v>
      </c>
      <c r="FZ633" s="715">
        <f t="shared" si="2236"/>
        <v>7.1244885677171743E-2</v>
      </c>
      <c r="GA633" s="715">
        <f t="shared" si="2236"/>
        <v>9.6795249775176784E-2</v>
      </c>
      <c r="GB633" s="715">
        <f t="shared" si="2236"/>
        <v>5.3251627858971841E-2</v>
      </c>
      <c r="GC633" s="715">
        <f t="shared" si="2236"/>
        <v>1.2500625787791987E-3</v>
      </c>
      <c r="GD633" s="715">
        <f t="shared" si="2236"/>
        <v>8.74910044505991E-3</v>
      </c>
      <c r="GE633" s="715">
        <f t="shared" si="2236"/>
        <v>2.6932785640998026E-2</v>
      </c>
      <c r="GF633" s="715">
        <f t="shared" si="2236"/>
        <v>4.4659707974183144E-2</v>
      </c>
      <c r="GG633" s="715">
        <f t="shared" si="2236"/>
        <v>1.2313728113722581E-2</v>
      </c>
      <c r="GH633" s="715">
        <f t="shared" si="2236"/>
        <v>3.7408593055418736E-2</v>
      </c>
      <c r="GI633" s="715">
        <f t="shared" si="2236"/>
        <v>5.5176253843062184E-2</v>
      </c>
      <c r="GJ633" s="715">
        <f t="shared" si="2236"/>
        <v>9.8532430942283103E-2</v>
      </c>
      <c r="GK633" s="715">
        <f t="shared" si="2236"/>
        <v>9.9888965708017557E-2</v>
      </c>
      <c r="GL633" s="715">
        <f t="shared" si="2236"/>
        <v>6.0645718644105055E-2</v>
      </c>
      <c r="GM633" s="745">
        <f t="shared" si="2235"/>
        <v>0</v>
      </c>
      <c r="GN633" s="682">
        <f t="shared" si="2235"/>
        <v>1.2718333739722696E-2</v>
      </c>
      <c r="GO633" s="682">
        <f t="shared" si="2235"/>
        <v>0</v>
      </c>
      <c r="GP633" s="682">
        <f t="shared" si="2235"/>
        <v>1.0720024969704887E-2</v>
      </c>
      <c r="GQ633" s="682">
        <f t="shared" si="2235"/>
        <v>0</v>
      </c>
      <c r="GR633" s="682">
        <f t="shared" si="2235"/>
        <v>1.1060494647506348E-2</v>
      </c>
      <c r="GS633" s="682">
        <f t="shared" si="2235"/>
        <v>1.0137456058297733E-2</v>
      </c>
      <c r="GT633" s="682">
        <f t="shared" si="2235"/>
        <v>1.0213841330336305E-2</v>
      </c>
      <c r="GU633" s="682">
        <f t="shared" si="2235"/>
        <v>0</v>
      </c>
      <c r="GV633" s="682">
        <f t="shared" si="2235"/>
        <v>0</v>
      </c>
      <c r="GW633" s="682">
        <f t="shared" si="2235"/>
        <v>1.0333876965181017E-2</v>
      </c>
      <c r="GX633" s="682">
        <f t="shared" si="2235"/>
        <v>7.7402294016136195E-3</v>
      </c>
      <c r="GY633" s="682">
        <f t="shared" si="2235"/>
        <v>0</v>
      </c>
      <c r="GZ633" s="682" t="e">
        <f t="shared" si="2235"/>
        <v>#DIV/0!</v>
      </c>
      <c r="HA633" s="682">
        <f t="shared" si="2235"/>
        <v>1.0591536411483334E-2</v>
      </c>
      <c r="HB633" s="682">
        <f t="shared" si="2235"/>
        <v>0</v>
      </c>
      <c r="HC633" s="682">
        <f t="shared" si="2235"/>
        <v>0</v>
      </c>
      <c r="HD633" s="682">
        <f t="shared" si="2235"/>
        <v>0</v>
      </c>
      <c r="HE633" s="682">
        <f t="shared" si="2235"/>
        <v>0</v>
      </c>
      <c r="HF633" s="682">
        <f t="shared" si="2235"/>
        <v>0</v>
      </c>
      <c r="HG633" s="682" t="e">
        <f t="shared" si="2235"/>
        <v>#DIV/0!</v>
      </c>
      <c r="HH633" s="682" t="e">
        <f t="shared" si="2235"/>
        <v>#DIV/0!</v>
      </c>
      <c r="HI633" s="715">
        <f t="shared" si="2182"/>
        <v>0</v>
      </c>
    </row>
    <row r="634" spans="1:217" x14ac:dyDescent="0.25">
      <c r="A634" s="66" t="s">
        <v>717</v>
      </c>
      <c r="C634" s="745">
        <f t="shared" si="2183"/>
        <v>1.2830104162379336E-2</v>
      </c>
      <c r="D634" s="715">
        <f t="shared" si="2226"/>
        <v>0.12822898027176624</v>
      </c>
      <c r="E634" s="715">
        <f t="shared" si="2226"/>
        <v>4.4484295544537492E-2</v>
      </c>
      <c r="F634" s="715">
        <f t="shared" si="2185"/>
        <v>0.14654312741766271</v>
      </c>
      <c r="G634" s="715">
        <f t="shared" si="2185"/>
        <v>0.10372656250920705</v>
      </c>
      <c r="H634" s="715">
        <f t="shared" si="2185"/>
        <v>7.5965125852954105E-2</v>
      </c>
      <c r="I634" s="715">
        <f t="shared" si="2185"/>
        <v>0.14054645838709481</v>
      </c>
      <c r="J634" s="715">
        <f t="shared" si="2185"/>
        <v>0.14252426307205807</v>
      </c>
      <c r="K634" s="715">
        <f t="shared" si="2185"/>
        <v>0.13248104422843673</v>
      </c>
      <c r="L634" s="715">
        <f t="shared" si="2185"/>
        <v>0.12566759294965091</v>
      </c>
      <c r="M634" s="715">
        <f t="shared" si="2185"/>
        <v>0.24811230303192652</v>
      </c>
      <c r="N634" s="715">
        <f t="shared" si="2227"/>
        <v>8.7993331818979295E-2</v>
      </c>
      <c r="O634" s="715">
        <f t="shared" si="2227"/>
        <v>5.0563681254030629E-2</v>
      </c>
      <c r="P634" s="715">
        <f t="shared" si="2227"/>
        <v>0.12145715661243847</v>
      </c>
      <c r="Q634" s="715">
        <f t="shared" si="2227"/>
        <v>4.1191514367276028E-2</v>
      </c>
      <c r="R634" s="715">
        <f t="shared" si="2227"/>
        <v>0.27445326187669056</v>
      </c>
      <c r="S634" s="715">
        <f t="shared" si="2227"/>
        <v>0.17044463443096852</v>
      </c>
      <c r="T634" s="1075">
        <f t="shared" si="2227"/>
        <v>0.11523006051894742</v>
      </c>
      <c r="U634" s="715">
        <f t="shared" ref="U634:W634" si="2237">IF(U529="","",U529/U$562)</f>
        <v>6.2151226470699372E-2</v>
      </c>
      <c r="V634" s="715">
        <f t="shared" si="2237"/>
        <v>4.9544160645396573E-2</v>
      </c>
      <c r="W634" s="715">
        <f t="shared" si="2237"/>
        <v>8.9145193494012134E-2</v>
      </c>
      <c r="X634" s="715">
        <f t="shared" ref="X634:Y634" si="2238">IF(X529="","",X529/X$562)</f>
        <v>0.16322850535485373</v>
      </c>
      <c r="Y634" s="715">
        <f t="shared" si="2238"/>
        <v>0.18669148551717832</v>
      </c>
      <c r="Z634" s="830">
        <f t="shared" si="2205"/>
        <v>0.12013574990594475</v>
      </c>
      <c r="AA634" s="830">
        <f t="shared" si="2206"/>
        <v>0.12392202491672351</v>
      </c>
      <c r="AB634" s="830">
        <f t="shared" si="2207"/>
        <v>0.13868074298890717</v>
      </c>
      <c r="AC634" s="40">
        <f t="shared" si="2208"/>
        <v>6.6939805365878097E-2</v>
      </c>
      <c r="AD634" s="40"/>
      <c r="AE634" s="40">
        <f t="shared" si="2209"/>
        <v>2.7374286720271167E-2</v>
      </c>
      <c r="AF634" s="40">
        <f t="shared" si="2210"/>
        <v>8.6274441150848133E-2</v>
      </c>
      <c r="AG634" s="40"/>
      <c r="AH634" s="40"/>
      <c r="AI634" s="745">
        <f t="shared" si="2230"/>
        <v>0</v>
      </c>
      <c r="AJ634" s="715">
        <f t="shared" si="2230"/>
        <v>0</v>
      </c>
      <c r="AK634" s="715">
        <f t="shared" si="2230"/>
        <v>0</v>
      </c>
      <c r="AL634" s="715">
        <f t="shared" si="2230"/>
        <v>0</v>
      </c>
      <c r="AM634" s="715">
        <f t="shared" si="2230"/>
        <v>0</v>
      </c>
      <c r="AN634" s="1075">
        <f t="shared" si="2230"/>
        <v>0</v>
      </c>
      <c r="AO634" s="830">
        <f t="shared" ref="AO634:AO637" si="2239">AVERAGE(AI634:AN634)</f>
        <v>0</v>
      </c>
      <c r="AP634" s="830"/>
      <c r="AQ634" s="40">
        <f t="shared" si="2194"/>
        <v>0</v>
      </c>
      <c r="AR634" s="40"/>
      <c r="AS634" s="40"/>
      <c r="AT634" s="745">
        <f t="shared" ref="AT634:BB634" si="2240">IF(AT529="","",AT529/AT$562)</f>
        <v>8.7930779605232962E-3</v>
      </c>
      <c r="AU634" s="715">
        <f t="shared" si="2240"/>
        <v>8.9039657317980126E-3</v>
      </c>
      <c r="AV634" s="715">
        <f t="shared" si="2240"/>
        <v>1.1569348883482201E-2</v>
      </c>
      <c r="AW634" s="715">
        <f t="shared" si="2240"/>
        <v>1.2617803815009732E-2</v>
      </c>
      <c r="AX634" s="715">
        <f t="shared" si="2240"/>
        <v>1.4396457938553641E-2</v>
      </c>
      <c r="AY634" s="715">
        <f t="shared" si="2240"/>
        <v>1.0817789559871345E-2</v>
      </c>
      <c r="AZ634" s="715">
        <f t="shared" si="2240"/>
        <v>1.3931370049581969E-2</v>
      </c>
      <c r="BA634" s="715">
        <f t="shared" si="2240"/>
        <v>9.4134102478589735E-3</v>
      </c>
      <c r="BB634" s="1075">
        <f t="shared" si="2240"/>
        <v>0</v>
      </c>
      <c r="BC634" s="830">
        <f t="shared" si="1901"/>
        <v>1.0049247131853241E-2</v>
      </c>
      <c r="BD634" s="830"/>
      <c r="BE634" s="40">
        <f t="shared" si="1902"/>
        <v>4.297517558315281E-3</v>
      </c>
      <c r="BF634" s="40"/>
      <c r="BG634" s="40"/>
      <c r="BH634" s="745">
        <f t="shared" si="2232"/>
        <v>0</v>
      </c>
      <c r="BI634" s="715">
        <f t="shared" si="2232"/>
        <v>1.7176994013015107E-2</v>
      </c>
      <c r="BJ634" s="715">
        <f t="shared" si="2232"/>
        <v>2.1385401287031685E-2</v>
      </c>
      <c r="BK634" s="715">
        <f t="shared" si="2232"/>
        <v>1.8168900173131802E-2</v>
      </c>
      <c r="BL634" s="715">
        <f t="shared" si="2232"/>
        <v>1.244060192515516E-2</v>
      </c>
      <c r="BM634" s="715">
        <f t="shared" si="2219"/>
        <v>1.1190682558179425E-2</v>
      </c>
      <c r="BN634" s="1187">
        <f t="shared" si="2219"/>
        <v>2.461086702352773E-2</v>
      </c>
      <c r="BO634" s="888">
        <f t="shared" si="2212"/>
        <v>5.5858496089261469E-3</v>
      </c>
      <c r="BP634" s="888">
        <f t="shared" si="2220"/>
        <v>8.5091389853194539E-3</v>
      </c>
      <c r="BQ634" s="888">
        <f t="shared" si="2213"/>
        <v>2.8866464737855391E-3</v>
      </c>
      <c r="BR634" s="888">
        <f t="shared" si="2221"/>
        <v>6.0953190624610364E-3</v>
      </c>
      <c r="BS634" s="1184">
        <f t="shared" si="2221"/>
        <v>3.7636266349410055E-3</v>
      </c>
      <c r="BT634" s="830">
        <f t="shared" si="1727"/>
        <v>1.0361292493936367E-2</v>
      </c>
      <c r="BU634" s="830"/>
      <c r="BV634" s="40">
        <f t="shared" si="1728"/>
        <v>7.1837830574763171E-3</v>
      </c>
      <c r="BW634" s="40"/>
      <c r="BX634" s="40"/>
      <c r="BY634" s="745">
        <f t="shared" si="2233"/>
        <v>2.2572184381256119E-2</v>
      </c>
      <c r="BZ634" s="715">
        <f t="shared" si="2233"/>
        <v>3.7802569583630923E-2</v>
      </c>
      <c r="CA634" s="715">
        <f t="shared" si="2233"/>
        <v>2.963238162791652E-2</v>
      </c>
      <c r="CB634" s="715">
        <f t="shared" si="2233"/>
        <v>4.4280430102645395E-2</v>
      </c>
      <c r="CC634" s="1075">
        <f t="shared" si="2233"/>
        <v>2.2119509062669053E-2</v>
      </c>
      <c r="CD634" s="715"/>
      <c r="CE634" s="715"/>
      <c r="CF634" s="830">
        <f t="shared" si="2045"/>
        <v>3.12814149516236E-2</v>
      </c>
      <c r="CG634" s="830"/>
      <c r="CH634" s="40">
        <f t="shared" si="2046"/>
        <v>9.6696739885534008E-3</v>
      </c>
      <c r="CI634" s="40"/>
      <c r="CJ634" s="40"/>
      <c r="CK634" s="745">
        <v>0</v>
      </c>
      <c r="CL634" s="715">
        <f t="shared" si="2196"/>
        <v>8.0144209082740753E-3</v>
      </c>
      <c r="CM634" s="715">
        <v>0</v>
      </c>
      <c r="CN634" s="715">
        <f>IF(CN529="","",CN529/CN$562)</f>
        <v>9.2716660544354037E-3</v>
      </c>
      <c r="CO634" s="1075">
        <f>IF(CO529="","",CO529/CO$562)</f>
        <v>1.0436184375695438E-2</v>
      </c>
      <c r="CP634" s="830">
        <f t="shared" si="1729"/>
        <v>5.544454267680984E-3</v>
      </c>
      <c r="CQ634" s="830"/>
      <c r="CR634" s="40">
        <f t="shared" si="1730"/>
        <v>5.1333179477661079E-3</v>
      </c>
      <c r="CS634" s="40"/>
      <c r="CT634" s="40"/>
      <c r="CU634" s="745">
        <v>0</v>
      </c>
      <c r="CV634" s="715">
        <f>IF(CV529="","",CV529/CV$562)</f>
        <v>5.8972778517002541E-2</v>
      </c>
      <c r="CW634" s="715">
        <v>0</v>
      </c>
      <c r="CX634" s="1075">
        <v>0</v>
      </c>
      <c r="CY634" s="830">
        <f t="shared" si="1731"/>
        <v>1.4743194629250635E-2</v>
      </c>
      <c r="CZ634" s="40">
        <f t="shared" si="1732"/>
        <v>2.9486389258501271E-2</v>
      </c>
      <c r="DD634" s="989"/>
      <c r="DE634" s="888">
        <f t="shared" ref="DE634:EL634" si="2241">IF(DE529="","",DE529/DE$562)</f>
        <v>0</v>
      </c>
      <c r="DF634" s="888">
        <f t="shared" si="2241"/>
        <v>5.370969679951443E-3</v>
      </c>
      <c r="DG634" s="888">
        <f t="shared" si="2241"/>
        <v>4.8663807898759277E-3</v>
      </c>
      <c r="DH634" s="888">
        <f t="shared" si="2241"/>
        <v>2.095854360901271E-3</v>
      </c>
      <c r="DI634" s="888">
        <f t="shared" si="2241"/>
        <v>2.1690657747266574E-3</v>
      </c>
      <c r="DJ634" s="888">
        <f t="shared" si="2241"/>
        <v>1.3217914350115597E-2</v>
      </c>
      <c r="DK634" s="888">
        <f t="shared" si="2241"/>
        <v>2.4705086149722994E-3</v>
      </c>
      <c r="DL634" s="1082">
        <f t="shared" si="2241"/>
        <v>1.07960101745931E-2</v>
      </c>
      <c r="DM634" s="830">
        <f t="shared" si="1734"/>
        <v>5.1233379681420365E-3</v>
      </c>
      <c r="DN634" s="830"/>
      <c r="DO634" s="40">
        <f t="shared" si="1735"/>
        <v>4.6137713411566082E-3</v>
      </c>
      <c r="DP634" s="40"/>
      <c r="DQ634" s="40"/>
      <c r="DR634" s="945">
        <f t="shared" si="2241"/>
        <v>4.3565220146696655E-3</v>
      </c>
      <c r="DS634" s="888">
        <f t="shared" si="2241"/>
        <v>3.5693400796524203E-3</v>
      </c>
      <c r="DT634" s="888">
        <f t="shared" si="2241"/>
        <v>1.8752647765475253E-3</v>
      </c>
      <c r="DU634" s="888">
        <f t="shared" si="2241"/>
        <v>4.140447388778782E-3</v>
      </c>
      <c r="DV634" s="888">
        <f t="shared" si="2241"/>
        <v>3.9286603641711009E-3</v>
      </c>
      <c r="DW634" s="888">
        <f t="shared" si="2241"/>
        <v>2.7362438817648813E-3</v>
      </c>
      <c r="DX634" s="1082">
        <f t="shared" si="2241"/>
        <v>4.7198799067111954E-3</v>
      </c>
      <c r="DY634" s="830">
        <f t="shared" si="1736"/>
        <v>3.6180512017565105E-3</v>
      </c>
      <c r="DZ634" s="830"/>
      <c r="EA634" s="40">
        <f t="shared" si="1737"/>
        <v>9.9549007290196932E-4</v>
      </c>
      <c r="EB634" s="40"/>
      <c r="EC634" s="40"/>
      <c r="ED634" s="745">
        <f t="shared" si="2223"/>
        <v>1.9793892565014421E-2</v>
      </c>
      <c r="EE634" s="888">
        <f t="shared" si="2241"/>
        <v>7.7186657717834518E-3</v>
      </c>
      <c r="EF634" s="888">
        <f t="shared" si="2241"/>
        <v>6.0310376215408348E-3</v>
      </c>
      <c r="EG634" s="888">
        <f t="shared" si="2241"/>
        <v>5.8037829414977716E-3</v>
      </c>
      <c r="EH634" s="888">
        <f t="shared" si="2241"/>
        <v>5.4102734565624182E-3</v>
      </c>
      <c r="EI634" s="888">
        <f t="shared" si="2241"/>
        <v>8.1628005411284645E-3</v>
      </c>
      <c r="EJ634" s="888">
        <f t="shared" si="2241"/>
        <v>6.6951366788470489E-3</v>
      </c>
      <c r="EK634" s="888">
        <f t="shared" si="2241"/>
        <v>3.5880650548226344E-3</v>
      </c>
      <c r="EL634" s="1082">
        <f t="shared" si="2241"/>
        <v>1.8523176646283422E-3</v>
      </c>
      <c r="EM634" s="830">
        <f t="shared" si="1738"/>
        <v>7.2284413662028219E-3</v>
      </c>
      <c r="EN634" s="40">
        <f t="shared" si="1739"/>
        <v>5.1016239130351262E-3</v>
      </c>
      <c r="ES634" s="745">
        <f t="shared" si="2199"/>
        <v>1.2232001905797634E-2</v>
      </c>
      <c r="ET634" s="715">
        <f t="shared" si="2199"/>
        <v>8.2303218430391317E-2</v>
      </c>
      <c r="EU634" s="715">
        <f t="shared" si="2199"/>
        <v>0.18163215868065816</v>
      </c>
      <c r="EV634" s="715"/>
      <c r="EX634" s="66" t="s">
        <v>717</v>
      </c>
      <c r="EY634" s="682">
        <f t="shared" ref="EY634:HH634" si="2242">IF(EY529="","",EY529/EY$562)</f>
        <v>6.9214123521715604E-2</v>
      </c>
      <c r="EZ634" s="682">
        <f t="shared" si="2242"/>
        <v>7.2293260877983989E-2</v>
      </c>
      <c r="FA634" s="682">
        <f t="shared" si="2242"/>
        <v>0.12166403389300279</v>
      </c>
      <c r="FB634" s="682">
        <f t="shared" si="2242"/>
        <v>2.8442996001810866E-2</v>
      </c>
      <c r="FC634" s="682">
        <f t="shared" si="2242"/>
        <v>8.3841982480344523E-2</v>
      </c>
      <c r="FD634" s="682">
        <f t="shared" si="2242"/>
        <v>5.2936074066479655E-2</v>
      </c>
      <c r="FE634" s="682">
        <f t="shared" si="2242"/>
        <v>8.8318901368143771E-2</v>
      </c>
      <c r="FF634" s="682">
        <f t="shared" si="2242"/>
        <v>5.861948250834783E-2</v>
      </c>
      <c r="FG634" s="682">
        <f t="shared" si="2242"/>
        <v>7.66286672082893E-2</v>
      </c>
      <c r="FH634" s="682">
        <f t="shared" si="2242"/>
        <v>5.1900281314964498E-2</v>
      </c>
      <c r="FI634" s="682">
        <f t="shared" si="2242"/>
        <v>7.4710737343269357E-2</v>
      </c>
      <c r="FJ634" s="682">
        <f t="shared" si="2242"/>
        <v>8.4706875148813601E-2</v>
      </c>
      <c r="FK634" s="682">
        <f t="shared" si="2242"/>
        <v>6.5953993385926654E-2</v>
      </c>
      <c r="FL634" s="682">
        <f t="shared" si="2242"/>
        <v>9.5708322101447932E-2</v>
      </c>
      <c r="FM634" s="682">
        <f t="shared" si="2242"/>
        <v>9.8959614579909774E-2</v>
      </c>
      <c r="FN634" s="682">
        <f t="shared" si="2242"/>
        <v>7.5107151343621475E-2</v>
      </c>
      <c r="FO634" s="715">
        <f t="shared" si="2242"/>
        <v>6.6138259180645018E-2</v>
      </c>
      <c r="FP634" s="715">
        <f t="shared" ref="FP634:GL634" si="2243">IF(FP529="","",FP529/FP$562)</f>
        <v>0</v>
      </c>
      <c r="FQ634" s="1393">
        <f t="shared" si="2243"/>
        <v>3.6092040880211146E-2</v>
      </c>
      <c r="FR634" s="715">
        <f t="shared" si="2243"/>
        <v>0.20067997428912557</v>
      </c>
      <c r="FS634" s="715">
        <f t="shared" si="2243"/>
        <v>6.5700811769114367E-2</v>
      </c>
      <c r="FT634" s="715">
        <f t="shared" si="2243"/>
        <v>0.14873706850084742</v>
      </c>
      <c r="FU634" s="715">
        <f t="shared" si="2243"/>
        <v>0.16604764534756877</v>
      </c>
      <c r="FV634" s="715"/>
      <c r="FW634" s="715">
        <f t="shared" si="2243"/>
        <v>8.9690776049943438E-2</v>
      </c>
      <c r="FX634" s="715">
        <f t="shared" si="2243"/>
        <v>6.6152690260228908E-2</v>
      </c>
      <c r="FY634" s="715">
        <f t="shared" si="2243"/>
        <v>0.12512471378405002</v>
      </c>
      <c r="FZ634" s="715">
        <f t="shared" si="2243"/>
        <v>2.3651915420320663E-2</v>
      </c>
      <c r="GA634" s="715">
        <f t="shared" si="2243"/>
        <v>8.6023135145022064E-2</v>
      </c>
      <c r="GB634" s="715">
        <f t="shared" si="2243"/>
        <v>0.11855787021412449</v>
      </c>
      <c r="GC634" s="715">
        <f t="shared" si="2243"/>
        <v>1.2137745647637188E-3</v>
      </c>
      <c r="GD634" s="715">
        <f t="shared" si="2243"/>
        <v>7.0987639120457094E-2</v>
      </c>
      <c r="GE634" s="715">
        <f t="shared" si="2243"/>
        <v>2.1956968218841823E-2</v>
      </c>
      <c r="GF634" s="715">
        <f t="shared" si="2243"/>
        <v>6.4629422788893748E-2</v>
      </c>
      <c r="GG634" s="715">
        <f t="shared" si="2243"/>
        <v>1.5658277281056832E-2</v>
      </c>
      <c r="GH634" s="715">
        <f t="shared" si="2243"/>
        <v>4.3327182432040409E-2</v>
      </c>
      <c r="GI634" s="715">
        <f t="shared" si="2243"/>
        <v>9.7723310703375796E-2</v>
      </c>
      <c r="GJ634" s="715">
        <f t="shared" si="2243"/>
        <v>0.16018004348353757</v>
      </c>
      <c r="GK634" s="715">
        <f t="shared" si="2243"/>
        <v>0.1426603299028967</v>
      </c>
      <c r="GL634" s="715">
        <f t="shared" si="2243"/>
        <v>0.16342354268497805</v>
      </c>
      <c r="GM634" s="745">
        <f t="shared" si="2242"/>
        <v>8.6300408211062704E-2</v>
      </c>
      <c r="GN634" s="682">
        <f t="shared" si="2242"/>
        <v>0.11008936538409243</v>
      </c>
      <c r="GO634" s="682">
        <f t="shared" si="2242"/>
        <v>0.11163323099008285</v>
      </c>
      <c r="GP634" s="682">
        <f t="shared" si="2242"/>
        <v>5.8478136040173059E-2</v>
      </c>
      <c r="GQ634" s="682">
        <f t="shared" si="2242"/>
        <v>9.5900021418452816E-2</v>
      </c>
      <c r="GR634" s="682">
        <f t="shared" si="2242"/>
        <v>6.6193290249476427E-2</v>
      </c>
      <c r="GS634" s="682">
        <f t="shared" si="2242"/>
        <v>4.7980397538014453E-2</v>
      </c>
      <c r="GT634" s="682">
        <f t="shared" si="2242"/>
        <v>0.1504613508026541</v>
      </c>
      <c r="GU634" s="682">
        <f t="shared" si="2242"/>
        <v>6.0849734345184155E-2</v>
      </c>
      <c r="GV634" s="682">
        <f t="shared" si="2242"/>
        <v>7.729780117666997E-2</v>
      </c>
      <c r="GW634" s="682">
        <f t="shared" si="2242"/>
        <v>0.10155166972338696</v>
      </c>
      <c r="GX634" s="682">
        <f t="shared" si="2242"/>
        <v>8.9089026175688382E-2</v>
      </c>
      <c r="GY634" s="682">
        <f t="shared" si="2242"/>
        <v>7.0973724772973937E-2</v>
      </c>
      <c r="GZ634" s="682" t="e">
        <f t="shared" si="2242"/>
        <v>#DIV/0!</v>
      </c>
      <c r="HA634" s="682">
        <f t="shared" si="2242"/>
        <v>6.932367808752736E-2</v>
      </c>
      <c r="HB634" s="682">
        <f t="shared" si="2242"/>
        <v>0.10418991558926866</v>
      </c>
      <c r="HC634" s="682">
        <f t="shared" si="2242"/>
        <v>9.4443620652302371E-2</v>
      </c>
      <c r="HD634" s="682">
        <f t="shared" si="2242"/>
        <v>0.10350882792912053</v>
      </c>
      <c r="HE634" s="682">
        <f t="shared" si="2242"/>
        <v>0.14181560793569162</v>
      </c>
      <c r="HF634" s="682">
        <f t="shared" si="2242"/>
        <v>0.16617466031678738</v>
      </c>
      <c r="HG634" s="682" t="e">
        <f t="shared" si="2242"/>
        <v>#DIV/0!</v>
      </c>
      <c r="HH634" s="682" t="e">
        <f t="shared" si="2242"/>
        <v>#DIV/0!</v>
      </c>
      <c r="HI634" s="715">
        <f t="shared" si="2182"/>
        <v>0</v>
      </c>
    </row>
    <row r="635" spans="1:217" x14ac:dyDescent="0.25">
      <c r="A635" s="66" t="s">
        <v>718</v>
      </c>
      <c r="C635" s="745">
        <f t="shared" si="2183"/>
        <v>1.622588042427855E-3</v>
      </c>
      <c r="D635" s="715">
        <f t="shared" si="2226"/>
        <v>7.598332494117491E-3</v>
      </c>
      <c r="E635" s="715">
        <f t="shared" si="2226"/>
        <v>3.2248581163095316E-3</v>
      </c>
      <c r="F635" s="715">
        <f>IF(F530="","",F530/F$562)</f>
        <v>4.9159100843500624E-3</v>
      </c>
      <c r="G635" s="715">
        <f>IF(G530="","",G530/G$562)</f>
        <v>1.1663537167337831E-2</v>
      </c>
      <c r="H635" s="715">
        <f>IF(H530="","",H530/H$562)</f>
        <v>2.8397014577927373E-3</v>
      </c>
      <c r="I635" s="715">
        <v>0</v>
      </c>
      <c r="J635" s="715">
        <v>0</v>
      </c>
      <c r="K635" s="715">
        <f t="shared" ref="K635:K649" si="2244">IF(K530="","",K530/K$562)</f>
        <v>3.680877673406547E-3</v>
      </c>
      <c r="L635" s="715">
        <v>0</v>
      </c>
      <c r="M635" s="715">
        <f t="shared" ref="M635:M649" si="2245">IF(M530="","",M530/M$562)</f>
        <v>1.1636087192106105E-2</v>
      </c>
      <c r="N635" s="715">
        <f t="shared" si="2227"/>
        <v>3.8585073030392093E-3</v>
      </c>
      <c r="O635" s="715">
        <f t="shared" si="2227"/>
        <v>2.6661846512571951E-3</v>
      </c>
      <c r="P635" s="715">
        <f t="shared" si="2227"/>
        <v>1.1312373455474678E-2</v>
      </c>
      <c r="Q635" s="715">
        <f t="shared" si="2227"/>
        <v>3.1615721409108746E-3</v>
      </c>
      <c r="R635" s="715">
        <f t="shared" si="2227"/>
        <v>1.2766007856904798E-2</v>
      </c>
      <c r="S635" s="715">
        <f t="shared" si="2227"/>
        <v>1.3805504419401622E-2</v>
      </c>
      <c r="T635" s="1075">
        <f t="shared" si="2227"/>
        <v>1.0549421662491131E-2</v>
      </c>
      <c r="U635" s="715">
        <f t="shared" ref="U635:W635" si="2246">IF(U530="","",U530/U$562)</f>
        <v>3.8471579862941036E-3</v>
      </c>
      <c r="V635" s="715">
        <f t="shared" si="2246"/>
        <v>3.9897566798309568E-3</v>
      </c>
      <c r="W635" s="715">
        <f t="shared" si="2246"/>
        <v>2.8092150870625407E-3</v>
      </c>
      <c r="X635" s="715" t="str">
        <f t="shared" ref="X635:Y635" si="2247">IF(X530="","",X530/X$562)</f>
        <v/>
      </c>
      <c r="Y635" s="715" t="str">
        <f t="shared" si="2247"/>
        <v/>
      </c>
      <c r="Z635" s="830">
        <f t="shared" si="2205"/>
        <v>5.8500813176293152E-3</v>
      </c>
      <c r="AA635" s="830">
        <f t="shared" si="2206"/>
        <v>3.3000037689838828E-3</v>
      </c>
      <c r="AB635" s="830">
        <f t="shared" si="2207"/>
        <v>8.7194573351982024E-3</v>
      </c>
      <c r="AC635" s="40">
        <f t="shared" si="2208"/>
        <v>4.8311230649328305E-3</v>
      </c>
      <c r="AD635" s="40"/>
      <c r="AE635" s="40">
        <f t="shared" si="2209"/>
        <v>1.8103296919847686E-3</v>
      </c>
      <c r="AF635" s="40">
        <f t="shared" si="2210"/>
        <v>4.6595860096577835E-3</v>
      </c>
      <c r="AG635" s="40"/>
      <c r="AH635" s="40"/>
      <c r="AI635" s="745">
        <f t="shared" si="2230"/>
        <v>0</v>
      </c>
      <c r="AJ635" s="715">
        <f t="shared" si="2230"/>
        <v>0</v>
      </c>
      <c r="AK635" s="715">
        <f t="shared" si="2230"/>
        <v>0</v>
      </c>
      <c r="AL635" s="715">
        <f t="shared" si="2230"/>
        <v>0</v>
      </c>
      <c r="AM635" s="715">
        <f t="shared" si="2230"/>
        <v>0</v>
      </c>
      <c r="AN635" s="1075">
        <f t="shared" si="2230"/>
        <v>0</v>
      </c>
      <c r="AO635" s="830">
        <f t="shared" si="2239"/>
        <v>0</v>
      </c>
      <c r="AP635" s="830"/>
      <c r="AQ635" s="40">
        <f t="shared" si="2194"/>
        <v>0</v>
      </c>
      <c r="AR635" s="40"/>
      <c r="AS635" s="40"/>
      <c r="AT635" s="745">
        <f>IF(AT530="","",AT530/AT$562)</f>
        <v>1.8505626850664723E-3</v>
      </c>
      <c r="AU635" s="715">
        <f>IF(AU530="","",AU530/AU$562)</f>
        <v>1.6529197298880305E-3</v>
      </c>
      <c r="AV635" s="715">
        <v>0</v>
      </c>
      <c r="AW635" s="715">
        <v>0</v>
      </c>
      <c r="AX635" s="715">
        <v>0</v>
      </c>
      <c r="AY635" s="715">
        <v>0</v>
      </c>
      <c r="AZ635" s="715">
        <v>0</v>
      </c>
      <c r="BA635" s="715">
        <v>0</v>
      </c>
      <c r="BB635" s="1075">
        <f>IF(BB530="","",BB530/BB$562)</f>
        <v>1.6728055103992861E-3</v>
      </c>
      <c r="BC635" s="830">
        <f t="shared" si="1901"/>
        <v>5.751431028170876E-4</v>
      </c>
      <c r="BD635" s="830"/>
      <c r="BE635" s="40">
        <f t="shared" si="1902"/>
        <v>8.6442884770618659E-4</v>
      </c>
      <c r="BF635" s="40"/>
      <c r="BG635" s="40"/>
      <c r="BH635" s="745">
        <v>0</v>
      </c>
      <c r="BI635" s="715">
        <v>0</v>
      </c>
      <c r="BJ635" s="715">
        <v>0</v>
      </c>
      <c r="BK635" s="715">
        <v>0</v>
      </c>
      <c r="BL635" s="715">
        <f>IF(BL530="","",BL530/BL$562)</f>
        <v>2.0914565009282201E-3</v>
      </c>
      <c r="BM635" s="715">
        <v>0</v>
      </c>
      <c r="BN635" s="1187">
        <v>0</v>
      </c>
      <c r="BO635" s="888">
        <f t="shared" si="2212"/>
        <v>6.5105063398666662E-3</v>
      </c>
      <c r="BP635" s="888">
        <f t="shared" si="2220"/>
        <v>0</v>
      </c>
      <c r="BQ635" s="888">
        <f t="shared" si="2213"/>
        <v>0</v>
      </c>
      <c r="BR635" s="888">
        <f t="shared" si="2221"/>
        <v>0</v>
      </c>
      <c r="BS635" s="1184">
        <f t="shared" si="2221"/>
        <v>0</v>
      </c>
      <c r="BT635" s="830">
        <f t="shared" si="1727"/>
        <v>9.5577364897720958E-4</v>
      </c>
      <c r="BU635" s="830"/>
      <c r="BV635" s="40">
        <f t="shared" si="1728"/>
        <v>2.1948620026099042E-3</v>
      </c>
      <c r="BW635" s="40"/>
      <c r="BX635" s="40"/>
      <c r="BY635" s="745">
        <f t="shared" si="2233"/>
        <v>3.1627042309470953E-3</v>
      </c>
      <c r="BZ635" s="715">
        <f t="shared" si="2233"/>
        <v>4.3613175927081057E-3</v>
      </c>
      <c r="CA635" s="715">
        <f t="shared" si="2233"/>
        <v>3.5241422346280198E-3</v>
      </c>
      <c r="CB635" s="715">
        <f t="shared" si="2233"/>
        <v>3.6834149902908991E-3</v>
      </c>
      <c r="CC635" s="1075">
        <f t="shared" si="2233"/>
        <v>2.6985746321492713E-3</v>
      </c>
      <c r="CD635" s="715"/>
      <c r="CE635" s="715"/>
      <c r="CF635" s="830">
        <f t="shared" si="2045"/>
        <v>3.4860307361446784E-3</v>
      </c>
      <c r="CG635" s="830"/>
      <c r="CH635" s="40">
        <f t="shared" si="2046"/>
        <v>6.1870171651149861E-4</v>
      </c>
      <c r="CI635" s="40"/>
      <c r="CJ635" s="40"/>
      <c r="CK635" s="745">
        <f>IF(CK530="","",CK530/CK$562)</f>
        <v>0</v>
      </c>
      <c r="CL635" s="715">
        <f t="shared" si="2196"/>
        <v>0</v>
      </c>
      <c r="CM635" s="715">
        <f>IF(CM530="","",CM530/CM$562)</f>
        <v>0</v>
      </c>
      <c r="CN635" s="715">
        <f>IF(CN530="","",CN530/CN$562)</f>
        <v>0</v>
      </c>
      <c r="CO635" s="1075">
        <f>IF(CO530="","",CO530/CO$562)</f>
        <v>0</v>
      </c>
      <c r="CP635" s="830">
        <f t="shared" si="1729"/>
        <v>0</v>
      </c>
      <c r="CQ635" s="830"/>
      <c r="CR635" s="40">
        <f t="shared" si="1730"/>
        <v>0</v>
      </c>
      <c r="CS635" s="40"/>
      <c r="CT635" s="40"/>
      <c r="CU635" s="745">
        <v>0</v>
      </c>
      <c r="CV635" s="715">
        <f>IF(CV530="","",CV530/CV$562)</f>
        <v>4.5157303654830075E-3</v>
      </c>
      <c r="CW635" s="715">
        <v>0</v>
      </c>
      <c r="CX635" s="1075">
        <v>0</v>
      </c>
      <c r="CY635" s="830">
        <f t="shared" si="1731"/>
        <v>1.1289325913707519E-3</v>
      </c>
      <c r="CZ635" s="40">
        <f t="shared" si="1732"/>
        <v>2.2578651827415042E-3</v>
      </c>
      <c r="DD635" s="989"/>
      <c r="DE635" s="888">
        <f t="shared" ref="DE635:EL635" si="2248">IF(DE530="","",DE530/DE$562)</f>
        <v>0</v>
      </c>
      <c r="DF635" s="888">
        <f t="shared" si="2248"/>
        <v>1.2358112577730429E-2</v>
      </c>
      <c r="DG635" s="888">
        <f t="shared" si="2248"/>
        <v>1.3831711084843438E-2</v>
      </c>
      <c r="DH635" s="888">
        <f t="shared" si="2248"/>
        <v>5.5060468620864054E-3</v>
      </c>
      <c r="DI635" s="888">
        <f t="shared" si="2248"/>
        <v>1.2109125080523498E-2</v>
      </c>
      <c r="DJ635" s="888">
        <f t="shared" si="2248"/>
        <v>3.0842986834356437E-3</v>
      </c>
      <c r="DK635" s="888">
        <f t="shared" si="2248"/>
        <v>4.36339408840297E-2</v>
      </c>
      <c r="DL635" s="1082">
        <f t="shared" si="2248"/>
        <v>0.10495459846031091</v>
      </c>
      <c r="DM635" s="830">
        <f t="shared" si="1734"/>
        <v>2.4434729204120001E-2</v>
      </c>
      <c r="DN635" s="830"/>
      <c r="DO635" s="40">
        <f t="shared" si="1735"/>
        <v>3.520032496493064E-2</v>
      </c>
      <c r="DP635" s="40"/>
      <c r="DQ635" s="40"/>
      <c r="DR635" s="945">
        <f t="shared" si="2248"/>
        <v>7.2655131547681034E-4</v>
      </c>
      <c r="DS635" s="888">
        <f t="shared" si="2248"/>
        <v>2.2130499514916037E-3</v>
      </c>
      <c r="DT635" s="888">
        <f t="shared" si="2248"/>
        <v>5.0065176715083782E-4</v>
      </c>
      <c r="DU635" s="888">
        <f t="shared" si="2248"/>
        <v>0</v>
      </c>
      <c r="DV635" s="888">
        <f t="shared" si="2248"/>
        <v>2.2015616958993237E-3</v>
      </c>
      <c r="DW635" s="888">
        <f t="shared" si="2248"/>
        <v>0</v>
      </c>
      <c r="DX635" s="1082">
        <f t="shared" si="2248"/>
        <v>0</v>
      </c>
      <c r="DY635" s="830">
        <f t="shared" si="1736"/>
        <v>8.0597353285979652E-4</v>
      </c>
      <c r="DZ635" s="830"/>
      <c r="EA635" s="40">
        <f t="shared" si="1737"/>
        <v>9.9798460617110132E-4</v>
      </c>
      <c r="EB635" s="40"/>
      <c r="EC635" s="40"/>
      <c r="ED635" s="745">
        <f t="shared" si="2223"/>
        <v>2.2047163438122723E-3</v>
      </c>
      <c r="EE635" s="888">
        <f t="shared" si="2248"/>
        <v>1.7395541002409674E-3</v>
      </c>
      <c r="EF635" s="888">
        <f t="shared" si="2248"/>
        <v>2.653296692697617E-3</v>
      </c>
      <c r="EG635" s="888">
        <f t="shared" si="2248"/>
        <v>2.4613371055198265E-3</v>
      </c>
      <c r="EH635" s="888">
        <f t="shared" si="2248"/>
        <v>2.190607849153352E-3</v>
      </c>
      <c r="EI635" s="888">
        <f t="shared" si="2248"/>
        <v>4.4904011894483491E-3</v>
      </c>
      <c r="EJ635" s="888">
        <f t="shared" si="2248"/>
        <v>8.0155396151988505E-3</v>
      </c>
      <c r="EK635" s="888">
        <f t="shared" si="2248"/>
        <v>2.0169452988338409E-3</v>
      </c>
      <c r="EL635" s="1082">
        <f t="shared" si="2248"/>
        <v>2.0443484077526421E-3</v>
      </c>
      <c r="EM635" s="830">
        <f t="shared" si="1738"/>
        <v>3.0907496225175243E-3</v>
      </c>
      <c r="EN635" s="40">
        <f t="shared" si="1739"/>
        <v>2.0146078065457064E-3</v>
      </c>
      <c r="ES635" s="745">
        <f t="shared" si="2199"/>
        <v>0</v>
      </c>
      <c r="ET635" s="715">
        <f t="shared" si="2199"/>
        <v>0</v>
      </c>
      <c r="EU635" s="715">
        <f t="shared" si="2199"/>
        <v>0</v>
      </c>
      <c r="EV635" s="715"/>
      <c r="EX635" s="66" t="s">
        <v>718</v>
      </c>
      <c r="EY635" s="682">
        <f t="shared" ref="EY635:HH635" si="2249">IF(EY530="","",EY530/EY$562)</f>
        <v>3.6352703939132591E-3</v>
      </c>
      <c r="EZ635" s="682">
        <f t="shared" si="2249"/>
        <v>5.0931528628497475E-3</v>
      </c>
      <c r="FA635" s="682">
        <f t="shared" si="2249"/>
        <v>4.1465042087753517E-3</v>
      </c>
      <c r="FB635" s="682">
        <f t="shared" si="2249"/>
        <v>1.7086197835729539E-3</v>
      </c>
      <c r="FC635" s="682">
        <f t="shared" si="2249"/>
        <v>5.5578511946821263E-3</v>
      </c>
      <c r="FD635" s="682">
        <f t="shared" si="2249"/>
        <v>3.362836036231105E-3</v>
      </c>
      <c r="FE635" s="682">
        <f t="shared" si="2249"/>
        <v>7.4461466495753473E-3</v>
      </c>
      <c r="FF635" s="682">
        <f t="shared" si="2249"/>
        <v>5.8135636086844586E-3</v>
      </c>
      <c r="FG635" s="682">
        <f t="shared" si="2249"/>
        <v>4.4202384828529069E-3</v>
      </c>
      <c r="FH635" s="682">
        <f t="shared" si="2249"/>
        <v>5.0544112255363474E-3</v>
      </c>
      <c r="FI635" s="682">
        <f t="shared" si="2249"/>
        <v>3.8012010100208931E-3</v>
      </c>
      <c r="FJ635" s="682">
        <f t="shared" si="2249"/>
        <v>5.2813004661884325E-3</v>
      </c>
      <c r="FK635" s="682">
        <f t="shared" si="2249"/>
        <v>4.685780931392036E-3</v>
      </c>
      <c r="FL635" s="682">
        <f t="shared" si="2249"/>
        <v>3.7312247696647824E-3</v>
      </c>
      <c r="FM635" s="682">
        <f t="shared" si="2249"/>
        <v>7.4064437798735958E-3</v>
      </c>
      <c r="FN635" s="682">
        <f t="shared" si="2249"/>
        <v>3.1086106837172724E-3</v>
      </c>
      <c r="FO635" s="715">
        <f t="shared" si="2249"/>
        <v>4.7832626268888056E-3</v>
      </c>
      <c r="FP635" s="715">
        <f t="shared" ref="FP635:GL635" si="2250">IF(FP530="","",FP530/FP$562)</f>
        <v>0</v>
      </c>
      <c r="FQ635" s="1393">
        <f t="shared" si="2250"/>
        <v>4.0215487796785914E-3</v>
      </c>
      <c r="FR635" s="715">
        <f t="shared" si="2250"/>
        <v>9.4946153851578272E-3</v>
      </c>
      <c r="FS635" s="715">
        <f t="shared" si="2250"/>
        <v>4.2220359787286605E-3</v>
      </c>
      <c r="FT635" s="715">
        <f t="shared" si="2250"/>
        <v>0</v>
      </c>
      <c r="FU635" s="715">
        <f t="shared" si="2250"/>
        <v>7.959098900395924E-3</v>
      </c>
      <c r="FV635" s="715"/>
      <c r="FW635" s="715">
        <f t="shared" si="2250"/>
        <v>0</v>
      </c>
      <c r="FX635" s="715">
        <f t="shared" si="2250"/>
        <v>3.7170191535093734E-3</v>
      </c>
      <c r="FY635" s="715">
        <f t="shared" si="2250"/>
        <v>7.607269152939437E-3</v>
      </c>
      <c r="FZ635" s="715">
        <f t="shared" si="2250"/>
        <v>0</v>
      </c>
      <c r="GA635" s="715">
        <f t="shared" si="2250"/>
        <v>0</v>
      </c>
      <c r="GB635" s="715">
        <f t="shared" si="2250"/>
        <v>8.5596109313987798E-3</v>
      </c>
      <c r="GC635" s="715">
        <f t="shared" si="2250"/>
        <v>2.5936648682284165E-3</v>
      </c>
      <c r="GD635" s="715">
        <f t="shared" si="2250"/>
        <v>1.6362046613881888E-3</v>
      </c>
      <c r="GE635" s="715">
        <f t="shared" si="2250"/>
        <v>3.0823144026841426E-3</v>
      </c>
      <c r="GF635" s="715">
        <f t="shared" si="2250"/>
        <v>0</v>
      </c>
      <c r="GG635" s="715">
        <f t="shared" si="2250"/>
        <v>1.6330896613381204E-3</v>
      </c>
      <c r="GH635" s="715">
        <f t="shared" si="2250"/>
        <v>0</v>
      </c>
      <c r="GI635" s="715">
        <f t="shared" si="2250"/>
        <v>6.2251682651111506E-3</v>
      </c>
      <c r="GJ635" s="715">
        <f t="shared" si="2250"/>
        <v>0</v>
      </c>
      <c r="GK635" s="715">
        <f t="shared" si="2250"/>
        <v>0</v>
      </c>
      <c r="GL635" s="715">
        <f t="shared" si="2250"/>
        <v>0</v>
      </c>
      <c r="GM635" s="745">
        <f t="shared" si="2249"/>
        <v>0</v>
      </c>
      <c r="GN635" s="682">
        <f t="shared" si="2249"/>
        <v>9.3624967645498641E-3</v>
      </c>
      <c r="GO635" s="682">
        <f t="shared" si="2249"/>
        <v>0</v>
      </c>
      <c r="GP635" s="682">
        <f t="shared" si="2249"/>
        <v>9.4314440665012236E-3</v>
      </c>
      <c r="GQ635" s="682">
        <f t="shared" si="2249"/>
        <v>7.0322020883884281E-3</v>
      </c>
      <c r="GR635" s="682">
        <f t="shared" si="2249"/>
        <v>9.0741849956556819E-3</v>
      </c>
      <c r="GS635" s="682">
        <f t="shared" si="2249"/>
        <v>1.0005622137571847E-2</v>
      </c>
      <c r="GT635" s="682">
        <f t="shared" si="2249"/>
        <v>1.00147572410816E-2</v>
      </c>
      <c r="GU635" s="682">
        <f t="shared" si="2249"/>
        <v>0</v>
      </c>
      <c r="GV635" s="682">
        <f t="shared" si="2249"/>
        <v>0</v>
      </c>
      <c r="GW635" s="682">
        <f t="shared" si="2249"/>
        <v>1.6231163832821069E-2</v>
      </c>
      <c r="GX635" s="682">
        <f t="shared" si="2249"/>
        <v>1.1378497717888091E-2</v>
      </c>
      <c r="GY635" s="682">
        <f t="shared" si="2249"/>
        <v>0</v>
      </c>
      <c r="GZ635" s="682" t="e">
        <f t="shared" si="2249"/>
        <v>#DIV/0!</v>
      </c>
      <c r="HA635" s="682">
        <f t="shared" si="2249"/>
        <v>1.2084474709206962E-2</v>
      </c>
      <c r="HB635" s="682">
        <f t="shared" si="2249"/>
        <v>1.4471332906911327E-2</v>
      </c>
      <c r="HC635" s="682">
        <f t="shared" si="2249"/>
        <v>7.1396787454815645E-3</v>
      </c>
      <c r="HD635" s="682">
        <f t="shared" si="2249"/>
        <v>1.1421991014973503E-2</v>
      </c>
      <c r="HE635" s="682">
        <f t="shared" si="2249"/>
        <v>0</v>
      </c>
      <c r="HF635" s="682">
        <f t="shared" si="2249"/>
        <v>2.8019539293157054E-2</v>
      </c>
      <c r="HG635" s="682" t="e">
        <f t="shared" si="2249"/>
        <v>#DIV/0!</v>
      </c>
      <c r="HH635" s="682" t="e">
        <f t="shared" si="2249"/>
        <v>#DIV/0!</v>
      </c>
      <c r="HI635" s="715">
        <f t="shared" si="2182"/>
        <v>0</v>
      </c>
    </row>
    <row r="636" spans="1:217" x14ac:dyDescent="0.25">
      <c r="A636" s="66" t="s">
        <v>719</v>
      </c>
      <c r="C636" s="745">
        <f t="shared" si="2183"/>
        <v>2.9667427057449799E-3</v>
      </c>
      <c r="D636" s="715">
        <f t="shared" ref="D636:CV636" si="2251">IF(D531="","",D531/D$562)</f>
        <v>3.4250259241194641E-3</v>
      </c>
      <c r="E636" s="715">
        <f t="shared" si="2251"/>
        <v>3.2878554752283876E-3</v>
      </c>
      <c r="F636" s="715">
        <f t="shared" ref="F636:F649" si="2252">IF(F531="","",F531/F$562)</f>
        <v>3.2037049532125414E-3</v>
      </c>
      <c r="G636" s="715">
        <v>0</v>
      </c>
      <c r="H636" s="715">
        <f t="shared" ref="H636:J639" si="2253">IF(H531="","",H531/H$562)</f>
        <v>2.9618039214592069E-3</v>
      </c>
      <c r="I636" s="715">
        <f t="shared" si="2253"/>
        <v>2.0524891404568001E-3</v>
      </c>
      <c r="J636" s="715">
        <f t="shared" si="2253"/>
        <v>2.8128902726219031E-3</v>
      </c>
      <c r="K636" s="715">
        <f t="shared" si="2244"/>
        <v>1.6338458746059021E-3</v>
      </c>
      <c r="L636" s="715">
        <f t="shared" ref="L636:L649" si="2254">IF(L531="","",L531/L$562)</f>
        <v>2.6057135994948326E-3</v>
      </c>
      <c r="M636" s="715">
        <f t="shared" si="2245"/>
        <v>3.4772208351631531E-3</v>
      </c>
      <c r="N636" s="715">
        <f t="shared" si="2251"/>
        <v>3.8724950393597499E-3</v>
      </c>
      <c r="O636" s="715">
        <f t="shared" si="2251"/>
        <v>3.1945295641073235E-2</v>
      </c>
      <c r="P636" s="715">
        <f t="shared" si="2251"/>
        <v>4.7687770482232579E-3</v>
      </c>
      <c r="Q636" s="715">
        <f t="shared" si="2251"/>
        <v>3.1150329331221882E-3</v>
      </c>
      <c r="R636" s="715">
        <f t="shared" si="2251"/>
        <v>3.710707950295242E-3</v>
      </c>
      <c r="S636" s="715">
        <f t="shared" si="2251"/>
        <v>3.9867378375361374E-3</v>
      </c>
      <c r="T636" s="1075">
        <f t="shared" si="2251"/>
        <v>8.6701121475156982E-3</v>
      </c>
      <c r="U636" s="715">
        <f t="shared" ref="U636:W636" si="2255">IF(U531="","",U531/U$562)</f>
        <v>7.6631706898125807E-3</v>
      </c>
      <c r="V636" s="715">
        <f t="shared" si="2255"/>
        <v>9.0281186397167187E-3</v>
      </c>
      <c r="W636" s="715">
        <f t="shared" si="2255"/>
        <v>4.5499200849765916E-3</v>
      </c>
      <c r="X636" s="715" t="str">
        <f t="shared" ref="X636:Y636" si="2256">IF(X531="","",X531/X$562)</f>
        <v/>
      </c>
      <c r="Y636" s="715" t="str">
        <f t="shared" si="2256"/>
        <v/>
      </c>
      <c r="Z636" s="830">
        <f t="shared" si="2205"/>
        <v>4.9164695166240384E-3</v>
      </c>
      <c r="AA636" s="830">
        <f t="shared" si="2206"/>
        <v>2.1814925374073124E-3</v>
      </c>
      <c r="AB636" s="830">
        <f t="shared" si="2207"/>
        <v>7.9432974290360829E-3</v>
      </c>
      <c r="AC636" s="40">
        <f t="shared" si="2208"/>
        <v>6.9525308887589997E-3</v>
      </c>
      <c r="AD636" s="40"/>
      <c r="AE636" s="40">
        <f t="shared" si="2209"/>
        <v>5.5571690843173613E-4</v>
      </c>
      <c r="AF636" s="40">
        <f t="shared" si="2210"/>
        <v>9.8568347949974273E-3</v>
      </c>
      <c r="AG636" s="40"/>
      <c r="AH636" s="40"/>
      <c r="AI636" s="745">
        <f t="shared" si="2251"/>
        <v>0</v>
      </c>
      <c r="AJ636" s="715">
        <f t="shared" si="2251"/>
        <v>0</v>
      </c>
      <c r="AK636" s="715">
        <f t="shared" si="2251"/>
        <v>0</v>
      </c>
      <c r="AL636" s="715">
        <f t="shared" si="2251"/>
        <v>0</v>
      </c>
      <c r="AM636" s="715">
        <f t="shared" si="2251"/>
        <v>0</v>
      </c>
      <c r="AN636" s="1075">
        <f t="shared" si="2251"/>
        <v>0</v>
      </c>
      <c r="AO636" s="830">
        <f t="shared" si="2239"/>
        <v>0</v>
      </c>
      <c r="AP636" s="830"/>
      <c r="AQ636" s="40">
        <f t="shared" si="2194"/>
        <v>0</v>
      </c>
      <c r="AR636" s="40"/>
      <c r="AS636" s="40"/>
      <c r="AT636" s="745">
        <f t="shared" si="2251"/>
        <v>3.5533913186543515E-3</v>
      </c>
      <c r="AU636" s="715">
        <f t="shared" si="2251"/>
        <v>2.3781514845473638E-3</v>
      </c>
      <c r="AV636" s="715">
        <f t="shared" si="2251"/>
        <v>1.8169614770165686E-3</v>
      </c>
      <c r="AW636" s="715">
        <f t="shared" si="2251"/>
        <v>1.7869688284631649E-3</v>
      </c>
      <c r="AX636" s="715">
        <f t="shared" si="2251"/>
        <v>1.8712230177598029E-3</v>
      </c>
      <c r="AY636" s="715">
        <f t="shared" si="2251"/>
        <v>1.6186453715532816E-3</v>
      </c>
      <c r="AZ636" s="715">
        <f t="shared" si="2251"/>
        <v>2.0025987948968827E-3</v>
      </c>
      <c r="BA636" s="715">
        <f t="shared" si="2251"/>
        <v>5.551847582751299E-3</v>
      </c>
      <c r="BB636" s="1075">
        <f t="shared" si="2251"/>
        <v>4.216541788361265E-3</v>
      </c>
      <c r="BC636" s="830">
        <f t="shared" si="1901"/>
        <v>2.7551477404448867E-3</v>
      </c>
      <c r="BD636" s="830"/>
      <c r="BE636" s="40">
        <f t="shared" si="1902"/>
        <v>1.3781044905123655E-3</v>
      </c>
      <c r="BF636" s="40"/>
      <c r="BG636" s="40"/>
      <c r="BH636" s="745">
        <f t="shared" si="2251"/>
        <v>3.9019129918109879E-3</v>
      </c>
      <c r="BI636" s="715">
        <f t="shared" si="2251"/>
        <v>4.3231267551085599E-3</v>
      </c>
      <c r="BJ636" s="715">
        <f t="shared" si="2251"/>
        <v>4.2266996992816009E-3</v>
      </c>
      <c r="BK636" s="715">
        <f t="shared" si="2251"/>
        <v>2.6749534403734125E-3</v>
      </c>
      <c r="BL636" s="715">
        <f t="shared" si="2251"/>
        <v>3.6814443024495325E-2</v>
      </c>
      <c r="BM636" s="715">
        <f t="shared" ref="BM636:BN649" si="2257">IF(BM531="","",BM531/BM$562)</f>
        <v>2.5940834886576721E-3</v>
      </c>
      <c r="BN636" s="1187">
        <f t="shared" si="2257"/>
        <v>3.2238274283321075E-3</v>
      </c>
      <c r="BO636" s="888">
        <f t="shared" si="2212"/>
        <v>0</v>
      </c>
      <c r="BP636" s="888">
        <f t="shared" si="2220"/>
        <v>8.7429717752050953E-2</v>
      </c>
      <c r="BQ636" s="888">
        <f t="shared" si="2213"/>
        <v>3.2470397112065864E-3</v>
      </c>
      <c r="BR636" s="888">
        <f t="shared" si="2221"/>
        <v>9.1775742989460892E-3</v>
      </c>
      <c r="BS636" s="1184">
        <f t="shared" si="2221"/>
        <v>6.2609783937426118E-3</v>
      </c>
      <c r="BT636" s="830">
        <f t="shared" si="1727"/>
        <v>1.6824735281978306E-2</v>
      </c>
      <c r="BU636" s="830"/>
      <c r="BV636" s="40">
        <f t="shared" si="1728"/>
        <v>2.8744264648180237E-2</v>
      </c>
      <c r="BW636" s="40"/>
      <c r="BX636" s="40"/>
      <c r="BY636" s="745">
        <f t="shared" si="2251"/>
        <v>4.3575573025594087E-3</v>
      </c>
      <c r="BZ636" s="715">
        <f t="shared" si="2251"/>
        <v>6.1460168801580192E-3</v>
      </c>
      <c r="CA636" s="715">
        <f t="shared" si="2251"/>
        <v>4.2200294046292001E-3</v>
      </c>
      <c r="CB636" s="715">
        <f t="shared" si="2251"/>
        <v>5.0394250680193039E-3</v>
      </c>
      <c r="CC636" s="1075">
        <f t="shared" si="2251"/>
        <v>4.1721230574673258E-3</v>
      </c>
      <c r="CD636" s="715"/>
      <c r="CE636" s="715"/>
      <c r="CF636" s="830">
        <f t="shared" si="2045"/>
        <v>4.7870303425666515E-3</v>
      </c>
      <c r="CG636" s="830"/>
      <c r="CH636" s="40">
        <f t="shared" si="2046"/>
        <v>8.3585220460529516E-4</v>
      </c>
      <c r="CI636" s="40"/>
      <c r="CJ636" s="40"/>
      <c r="CK636" s="745">
        <f t="shared" si="2251"/>
        <v>0</v>
      </c>
      <c r="CL636" s="715">
        <f t="shared" si="2196"/>
        <v>0</v>
      </c>
      <c r="CM636" s="715">
        <f t="shared" si="2251"/>
        <v>0</v>
      </c>
      <c r="CN636" s="715">
        <f t="shared" si="2251"/>
        <v>0</v>
      </c>
      <c r="CO636" s="1075">
        <f t="shared" si="2251"/>
        <v>0</v>
      </c>
      <c r="CP636" s="830">
        <f>AVERAGE(CK636:CO636)</f>
        <v>0</v>
      </c>
      <c r="CQ636" s="830"/>
      <c r="CR636" s="40">
        <f t="shared" si="1730"/>
        <v>0</v>
      </c>
      <c r="CS636" s="40"/>
      <c r="CT636" s="40"/>
      <c r="CU636" s="745">
        <f t="shared" si="2251"/>
        <v>0</v>
      </c>
      <c r="CV636" s="715">
        <f t="shared" si="2251"/>
        <v>0</v>
      </c>
      <c r="CW636" s="715">
        <f t="shared" ref="CW636:CX638" si="2258">IF(CW531="","",CW531/CW$562)</f>
        <v>0</v>
      </c>
      <c r="CX636" s="1075">
        <f t="shared" si="2258"/>
        <v>0</v>
      </c>
      <c r="CY636" s="830">
        <f t="shared" si="1731"/>
        <v>0</v>
      </c>
      <c r="CZ636" s="40">
        <f t="shared" si="1732"/>
        <v>0</v>
      </c>
      <c r="DD636" s="989"/>
      <c r="DE636" s="888">
        <f t="shared" ref="DE636:EL636" si="2259">IF(DE531="","",DE531/DE$562)</f>
        <v>0</v>
      </c>
      <c r="DF636" s="888">
        <f t="shared" si="2259"/>
        <v>0</v>
      </c>
      <c r="DG636" s="888">
        <f t="shared" si="2259"/>
        <v>0</v>
      </c>
      <c r="DH636" s="888">
        <f t="shared" si="2259"/>
        <v>0</v>
      </c>
      <c r="DI636" s="888">
        <f t="shared" si="2259"/>
        <v>0</v>
      </c>
      <c r="DJ636" s="888">
        <f t="shared" si="2259"/>
        <v>0</v>
      </c>
      <c r="DK636" s="888">
        <f t="shared" si="2259"/>
        <v>0</v>
      </c>
      <c r="DL636" s="1082">
        <f t="shared" si="2259"/>
        <v>0</v>
      </c>
      <c r="DM636" s="830">
        <f t="shared" si="1734"/>
        <v>0</v>
      </c>
      <c r="DN636" s="830"/>
      <c r="DO636" s="40">
        <f t="shared" si="1735"/>
        <v>0</v>
      </c>
      <c r="DP636" s="40"/>
      <c r="DQ636" s="40"/>
      <c r="DR636" s="945">
        <f t="shared" si="2259"/>
        <v>1.5915121914263498E-3</v>
      </c>
      <c r="DS636" s="888">
        <f t="shared" si="2259"/>
        <v>1.0524853519365494E-2</v>
      </c>
      <c r="DT636" s="888">
        <f t="shared" si="2259"/>
        <v>2.4764816097505348E-3</v>
      </c>
      <c r="DU636" s="888">
        <f t="shared" si="2259"/>
        <v>0</v>
      </c>
      <c r="DV636" s="888">
        <f t="shared" si="2259"/>
        <v>0</v>
      </c>
      <c r="DW636" s="888">
        <f t="shared" si="2259"/>
        <v>0</v>
      </c>
      <c r="DX636" s="1082">
        <f t="shared" si="2259"/>
        <v>0</v>
      </c>
      <c r="DY636" s="830">
        <f t="shared" si="1736"/>
        <v>2.0846924743631971E-3</v>
      </c>
      <c r="DZ636" s="830"/>
      <c r="EA636" s="40">
        <f t="shared" si="1737"/>
        <v>3.8517704767705137E-3</v>
      </c>
      <c r="EB636" s="40"/>
      <c r="EC636" s="40"/>
      <c r="ED636" s="745">
        <f t="shared" si="2223"/>
        <v>3.4946716019331101E-3</v>
      </c>
      <c r="EE636" s="888">
        <f t="shared" si="2259"/>
        <v>3.2490777524840321E-3</v>
      </c>
      <c r="EF636" s="888">
        <f t="shared" si="2259"/>
        <v>8.3294182691556803E-3</v>
      </c>
      <c r="EG636" s="888">
        <f t="shared" si="2259"/>
        <v>5.3581162294333027E-3</v>
      </c>
      <c r="EH636" s="888">
        <f t="shared" si="2259"/>
        <v>2.5066723281086849E-3</v>
      </c>
      <c r="EI636" s="888">
        <f t="shared" si="2259"/>
        <v>9.5061112970240159E-3</v>
      </c>
      <c r="EJ636" s="888">
        <f t="shared" si="2259"/>
        <v>1.7360434024143289E-2</v>
      </c>
      <c r="EK636" s="888">
        <f t="shared" si="2259"/>
        <v>3.8797353524402715E-3</v>
      </c>
      <c r="EL636" s="1082">
        <f t="shared" si="2259"/>
        <v>3.3850687395748811E-3</v>
      </c>
      <c r="EM636" s="830">
        <f t="shared" si="1738"/>
        <v>6.3410339549219187E-3</v>
      </c>
      <c r="EN636" s="40">
        <f t="shared" si="1739"/>
        <v>4.7896335188041556E-3</v>
      </c>
      <c r="ES636" s="745">
        <f t="shared" si="2199"/>
        <v>0</v>
      </c>
      <c r="ET636" s="715">
        <f t="shared" si="2199"/>
        <v>0</v>
      </c>
      <c r="EU636" s="715">
        <f t="shared" si="2199"/>
        <v>0</v>
      </c>
      <c r="EV636" s="715"/>
      <c r="EX636" s="66" t="s">
        <v>719</v>
      </c>
      <c r="EY636" s="682">
        <f t="shared" ref="EY636:HH636" si="2260">IF(EY531="","",EY531/EY$562)</f>
        <v>3.4239734081861124E-3</v>
      </c>
      <c r="EZ636" s="682">
        <f t="shared" si="2260"/>
        <v>2.113714354605804E-3</v>
      </c>
      <c r="FA636" s="682">
        <f t="shared" si="2260"/>
        <v>5.8747946075181391E-3</v>
      </c>
      <c r="FB636" s="682">
        <f t="shared" si="2260"/>
        <v>1.4404848162098082E-3</v>
      </c>
      <c r="FC636" s="682">
        <f t="shared" si="2260"/>
        <v>1.5457098100186185E-2</v>
      </c>
      <c r="FD636" s="682">
        <f t="shared" si="2260"/>
        <v>8.2447217388438854E-3</v>
      </c>
      <c r="FE636" s="682">
        <f t="shared" si="2260"/>
        <v>7.350658868786232E-2</v>
      </c>
      <c r="FF636" s="682">
        <f t="shared" si="2260"/>
        <v>7.6413843008273511E-3</v>
      </c>
      <c r="FG636" s="682">
        <f t="shared" si="2260"/>
        <v>4.9899484697712472E-3</v>
      </c>
      <c r="FH636" s="682">
        <f t="shared" si="2260"/>
        <v>4.7057412991578611E-3</v>
      </c>
      <c r="FI636" s="682">
        <f t="shared" si="2260"/>
        <v>1.2286087134707521E-2</v>
      </c>
      <c r="FJ636" s="682">
        <f t="shared" si="2260"/>
        <v>1.1164962793039929E-2</v>
      </c>
      <c r="FK636" s="682">
        <f t="shared" si="2260"/>
        <v>1.1289845119735787E-2</v>
      </c>
      <c r="FL636" s="682">
        <f t="shared" si="2260"/>
        <v>1.1807399428965262E-2</v>
      </c>
      <c r="FM636" s="682">
        <f t="shared" si="2260"/>
        <v>1.3578657012080369E-2</v>
      </c>
      <c r="FN636" s="682">
        <f t="shared" si="2260"/>
        <v>9.4992676099692509E-3</v>
      </c>
      <c r="FO636" s="715">
        <f t="shared" si="2260"/>
        <v>8.2240853835821234E-3</v>
      </c>
      <c r="FP636" s="715">
        <f t="shared" ref="FP636:GL636" si="2261">IF(FP531="","",FP531/FP$562)</f>
        <v>0</v>
      </c>
      <c r="FQ636" s="1393">
        <f t="shared" si="2261"/>
        <v>0</v>
      </c>
      <c r="FR636" s="715">
        <f t="shared" si="2261"/>
        <v>0</v>
      </c>
      <c r="FS636" s="715">
        <f t="shared" si="2261"/>
        <v>0</v>
      </c>
      <c r="FT636" s="715">
        <f t="shared" si="2261"/>
        <v>0</v>
      </c>
      <c r="FU636" s="715">
        <f t="shared" si="2261"/>
        <v>0</v>
      </c>
      <c r="FV636" s="715"/>
      <c r="FW636" s="715">
        <f t="shared" si="2261"/>
        <v>0</v>
      </c>
      <c r="FX636" s="715">
        <f t="shared" si="2261"/>
        <v>0</v>
      </c>
      <c r="FY636" s="715">
        <f t="shared" si="2261"/>
        <v>0</v>
      </c>
      <c r="FZ636" s="715">
        <f t="shared" si="2261"/>
        <v>0</v>
      </c>
      <c r="GA636" s="715">
        <f t="shared" si="2261"/>
        <v>0</v>
      </c>
      <c r="GB636" s="715">
        <f t="shared" si="2261"/>
        <v>0</v>
      </c>
      <c r="GC636" s="715">
        <f t="shared" si="2261"/>
        <v>0</v>
      </c>
      <c r="GD636" s="715">
        <f t="shared" si="2261"/>
        <v>0</v>
      </c>
      <c r="GE636" s="715">
        <f t="shared" si="2261"/>
        <v>0</v>
      </c>
      <c r="GF636" s="715">
        <f t="shared" si="2261"/>
        <v>0</v>
      </c>
      <c r="GG636" s="715">
        <f t="shared" si="2261"/>
        <v>0</v>
      </c>
      <c r="GH636" s="715">
        <f t="shared" si="2261"/>
        <v>0</v>
      </c>
      <c r="GI636" s="715">
        <f t="shared" si="2261"/>
        <v>0</v>
      </c>
      <c r="GJ636" s="715">
        <f t="shared" si="2261"/>
        <v>0</v>
      </c>
      <c r="GK636" s="715">
        <f t="shared" si="2261"/>
        <v>0</v>
      </c>
      <c r="GL636" s="715">
        <f t="shared" si="2261"/>
        <v>0</v>
      </c>
      <c r="GM636" s="745">
        <f t="shared" si="2260"/>
        <v>8.3119016388669628E-2</v>
      </c>
      <c r="GN636" s="682">
        <f t="shared" si="2260"/>
        <v>0</v>
      </c>
      <c r="GO636" s="682">
        <f t="shared" si="2260"/>
        <v>0</v>
      </c>
      <c r="GP636" s="682">
        <f t="shared" si="2260"/>
        <v>0</v>
      </c>
      <c r="GQ636" s="682">
        <f t="shared" si="2260"/>
        <v>0</v>
      </c>
      <c r="GR636" s="682">
        <f t="shared" si="2260"/>
        <v>0</v>
      </c>
      <c r="GS636" s="682">
        <f t="shared" si="2260"/>
        <v>0</v>
      </c>
      <c r="GT636" s="682">
        <f t="shared" si="2260"/>
        <v>0</v>
      </c>
      <c r="GU636" s="682">
        <f t="shared" si="2260"/>
        <v>1.1489226838216975E-2</v>
      </c>
      <c r="GV636" s="682">
        <f t="shared" si="2260"/>
        <v>0</v>
      </c>
      <c r="GW636" s="682">
        <f t="shared" si="2260"/>
        <v>1.7248080436448418E-2</v>
      </c>
      <c r="GX636" s="682">
        <f t="shared" si="2260"/>
        <v>0</v>
      </c>
      <c r="GY636" s="682">
        <f t="shared" si="2260"/>
        <v>0</v>
      </c>
      <c r="GZ636" s="682" t="e">
        <f t="shared" si="2260"/>
        <v>#DIV/0!</v>
      </c>
      <c r="HA636" s="682">
        <f t="shared" si="2260"/>
        <v>9.1974356108080729E-3</v>
      </c>
      <c r="HB636" s="682">
        <f t="shared" si="2260"/>
        <v>0</v>
      </c>
      <c r="HC636" s="682">
        <f t="shared" si="2260"/>
        <v>0</v>
      </c>
      <c r="HD636" s="682">
        <f t="shared" si="2260"/>
        <v>0</v>
      </c>
      <c r="HE636" s="682">
        <f t="shared" si="2260"/>
        <v>0</v>
      </c>
      <c r="HF636" s="682">
        <f t="shared" si="2260"/>
        <v>0</v>
      </c>
      <c r="HG636" s="682" t="e">
        <f t="shared" si="2260"/>
        <v>#DIV/0!</v>
      </c>
      <c r="HH636" s="682" t="e">
        <f t="shared" si="2260"/>
        <v>#DIV/0!</v>
      </c>
      <c r="HI636" s="715">
        <f t="shared" si="2182"/>
        <v>0</v>
      </c>
    </row>
    <row r="637" spans="1:217" x14ac:dyDescent="0.25">
      <c r="A637" s="66" t="s">
        <v>730</v>
      </c>
      <c r="C637" s="745">
        <v>0</v>
      </c>
      <c r="D637" s="715">
        <f t="shared" ref="D637:CV637" si="2262">IF(D532="","",D532/D$562)</f>
        <v>1.6031866480404122E-2</v>
      </c>
      <c r="E637" s="715">
        <f t="shared" si="2262"/>
        <v>2.9670178165836079E-2</v>
      </c>
      <c r="F637" s="715">
        <f t="shared" si="2252"/>
        <v>3.4782799528177033E-2</v>
      </c>
      <c r="G637" s="715">
        <f t="shared" ref="G637:G649" si="2263">IF(G532="","",G532/G$562)</f>
        <v>6.6544015413948734E-2</v>
      </c>
      <c r="H637" s="715">
        <f t="shared" si="2253"/>
        <v>2.2872901792954488E-2</v>
      </c>
      <c r="I637" s="715">
        <f t="shared" si="2253"/>
        <v>1.8104381062819246E-2</v>
      </c>
      <c r="J637" s="715">
        <f t="shared" si="2253"/>
        <v>1.615961745265055E-2</v>
      </c>
      <c r="K637" s="715">
        <f t="shared" si="2244"/>
        <v>1.3541101665659991E-2</v>
      </c>
      <c r="L637" s="715">
        <f t="shared" si="2254"/>
        <v>1.2671390799068051E-2</v>
      </c>
      <c r="M637" s="715">
        <f t="shared" si="2245"/>
        <v>2.3662633137460851E-2</v>
      </c>
      <c r="N637" s="715">
        <f t="shared" si="2262"/>
        <v>2.433485529499747E-2</v>
      </c>
      <c r="O637" s="715">
        <f t="shared" si="2262"/>
        <v>1.7135619737543999E-2</v>
      </c>
      <c r="P637" s="715">
        <f t="shared" si="2262"/>
        <v>3.4238770175604359E-2</v>
      </c>
      <c r="Q637" s="715">
        <f t="shared" si="2262"/>
        <v>2.0398392929848738E-2</v>
      </c>
      <c r="R637" s="715">
        <f t="shared" si="2262"/>
        <v>2.3622270998648505E-2</v>
      </c>
      <c r="S637" s="715">
        <f t="shared" si="2262"/>
        <v>3.3287343734705079E-2</v>
      </c>
      <c r="T637" s="1075">
        <f t="shared" si="2262"/>
        <v>3.9604216884834544E-2</v>
      </c>
      <c r="U637" s="715">
        <f t="shared" ref="U637:W637" si="2264">IF(U532="","",U532/U$562)</f>
        <v>1.8563060911887749E-2</v>
      </c>
      <c r="V637" s="715">
        <f t="shared" si="2264"/>
        <v>1.9005846143485036E-2</v>
      </c>
      <c r="W637" s="715">
        <f t="shared" si="2264"/>
        <v>2.0951096055215956E-2</v>
      </c>
      <c r="X637" s="715">
        <f t="shared" ref="X637:Y637" si="2265">IF(X532="","",X532/X$562)</f>
        <v>5.8117417558625199E-2</v>
      </c>
      <c r="Y637" s="715">
        <f t="shared" si="2265"/>
        <v>7.7710781363853967E-2</v>
      </c>
      <c r="Z637" s="830">
        <f t="shared" si="2205"/>
        <v>2.4814575291953436E-2</v>
      </c>
      <c r="AA637" s="830">
        <f t="shared" si="2206"/>
        <v>2.6382315387896871E-2</v>
      </c>
      <c r="AB637" s="830">
        <f t="shared" si="2207"/>
        <v>2.7035512861705441E-2</v>
      </c>
      <c r="AC637" s="40">
        <f t="shared" si="2208"/>
        <v>1.4175839786109699E-2</v>
      </c>
      <c r="AD637" s="40"/>
      <c r="AE637" s="40">
        <f t="shared" si="2209"/>
        <v>4.0796081394454979E-3</v>
      </c>
      <c r="AF637" s="40">
        <f t="shared" si="2210"/>
        <v>7.7581658345815862E-3</v>
      </c>
      <c r="AG637" s="40"/>
      <c r="AH637" s="40"/>
      <c r="AI637" s="745">
        <f t="shared" si="2262"/>
        <v>0</v>
      </c>
      <c r="AJ637" s="715">
        <f t="shared" si="2262"/>
        <v>0</v>
      </c>
      <c r="AK637" s="715">
        <f t="shared" si="2262"/>
        <v>0</v>
      </c>
      <c r="AL637" s="715">
        <f t="shared" si="2262"/>
        <v>0</v>
      </c>
      <c r="AM637" s="715">
        <f t="shared" si="2262"/>
        <v>0</v>
      </c>
      <c r="AN637" s="1075">
        <f t="shared" si="2262"/>
        <v>0</v>
      </c>
      <c r="AO637" s="830">
        <f t="shared" si="2239"/>
        <v>0</v>
      </c>
      <c r="AP637" s="830"/>
      <c r="AQ637" s="40">
        <f t="shared" si="2194"/>
        <v>0</v>
      </c>
      <c r="AR637" s="40"/>
      <c r="AS637" s="40"/>
      <c r="AT637" s="745">
        <f t="shared" si="2262"/>
        <v>2.6637219919390324E-2</v>
      </c>
      <c r="AU637" s="715">
        <f t="shared" si="2262"/>
        <v>2.3683489559971006E-2</v>
      </c>
      <c r="AV637" s="715">
        <f t="shared" si="2262"/>
        <v>1.4526205811754065E-2</v>
      </c>
      <c r="AW637" s="715">
        <f t="shared" si="2262"/>
        <v>1.7696272504940779E-2</v>
      </c>
      <c r="AX637" s="715">
        <f t="shared" si="2262"/>
        <v>1.5388442659677959E-2</v>
      </c>
      <c r="AY637" s="715">
        <f t="shared" si="2262"/>
        <v>1.3725485767954569E-2</v>
      </c>
      <c r="AZ637" s="715">
        <f t="shared" si="2262"/>
        <v>2.0289144477753557E-2</v>
      </c>
      <c r="BA637" s="715">
        <f t="shared" si="2262"/>
        <v>2.128867915532906E-2</v>
      </c>
      <c r="BB637" s="1075">
        <f t="shared" si="2262"/>
        <v>0</v>
      </c>
      <c r="BC637" s="830">
        <f t="shared" si="1901"/>
        <v>1.7026104428530149E-2</v>
      </c>
      <c r="BD637" s="830"/>
      <c r="BE637" s="40">
        <f t="shared" si="1902"/>
        <v>7.710983735872123E-3</v>
      </c>
      <c r="BF637" s="40"/>
      <c r="BG637" s="40"/>
      <c r="BH637" s="745">
        <f t="shared" si="2262"/>
        <v>5.1443650276461493E-2</v>
      </c>
      <c r="BI637" s="715">
        <f t="shared" si="2262"/>
        <v>2.6616972401451215E-2</v>
      </c>
      <c r="BJ637" s="715">
        <f t="shared" si="2262"/>
        <v>1.98304097874758E-2</v>
      </c>
      <c r="BK637" s="715">
        <f t="shared" si="2262"/>
        <v>1.6911378829216967E-2</v>
      </c>
      <c r="BL637" s="715">
        <f t="shared" si="2262"/>
        <v>0.17005882064393132</v>
      </c>
      <c r="BM637" s="715">
        <f t="shared" si="2257"/>
        <v>5.3921672803122975E-2</v>
      </c>
      <c r="BN637" s="1187">
        <f t="shared" si="2257"/>
        <v>2.4881899641376579E-2</v>
      </c>
      <c r="BO637" s="888">
        <f t="shared" si="2212"/>
        <v>3.2541854975262914E-2</v>
      </c>
      <c r="BP637" s="888">
        <f t="shared" si="2220"/>
        <v>1.872064132276827E-2</v>
      </c>
      <c r="BQ637" s="888">
        <f t="shared" si="2213"/>
        <v>1.2846510910019971E-2</v>
      </c>
      <c r="BR637" s="888">
        <f t="shared" si="2221"/>
        <v>3.2723481789688508E-2</v>
      </c>
      <c r="BS637" s="1184">
        <f t="shared" si="2221"/>
        <v>2.1144935386015369E-2</v>
      </c>
      <c r="BT637" s="830">
        <f t="shared" si="1727"/>
        <v>4.2639021811266997E-2</v>
      </c>
      <c r="BU637" s="830"/>
      <c r="BV637" s="40">
        <f t="shared" si="1728"/>
        <v>4.9323269664799489E-2</v>
      </c>
      <c r="BW637" s="40"/>
      <c r="BX637" s="40"/>
      <c r="BY637" s="745">
        <f t="shared" si="2262"/>
        <v>4.5221459428138114E-2</v>
      </c>
      <c r="BZ637" s="715">
        <f t="shared" si="2262"/>
        <v>4.9155143348365342E-2</v>
      </c>
      <c r="CA637" s="715">
        <f t="shared" si="2262"/>
        <v>3.0887912362994287E-2</v>
      </c>
      <c r="CB637" s="715">
        <f t="shared" si="2262"/>
        <v>3.373029244792293E-2</v>
      </c>
      <c r="CC637" s="1075">
        <f t="shared" si="2262"/>
        <v>4.8668773465095426E-2</v>
      </c>
      <c r="CD637" s="715">
        <v>0.10544293484309612</v>
      </c>
      <c r="CE637" s="715">
        <v>9.5518222400998748E-2</v>
      </c>
      <c r="CF637" s="830">
        <f t="shared" si="2045"/>
        <v>4.1532716210503223E-2</v>
      </c>
      <c r="CG637" s="830"/>
      <c r="CH637" s="40">
        <f t="shared" si="2046"/>
        <v>8.6142498318382207E-3</v>
      </c>
      <c r="CI637" s="40"/>
      <c r="CJ637" s="40"/>
      <c r="CK637" s="745">
        <f t="shared" si="2262"/>
        <v>4.6362431976981954E-3</v>
      </c>
      <c r="CL637" s="715">
        <f t="shared" si="2196"/>
        <v>6.654762200689732E-3</v>
      </c>
      <c r="CM637" s="715">
        <f t="shared" si="2262"/>
        <v>2.4735588378499694E-3</v>
      </c>
      <c r="CN637" s="715">
        <f t="shared" si="2262"/>
        <v>4.6781890544351189E-3</v>
      </c>
      <c r="CO637" s="1075">
        <f t="shared" si="2262"/>
        <v>3.7263626271474247E-3</v>
      </c>
      <c r="CP637" s="830">
        <f t="shared" si="1729"/>
        <v>4.4338231835640875E-3</v>
      </c>
      <c r="CQ637" s="830"/>
      <c r="CR637" s="40">
        <f t="shared" si="1730"/>
        <v>1.531045019155463E-3</v>
      </c>
      <c r="CS637" s="40"/>
      <c r="CT637" s="40"/>
      <c r="CU637" s="745">
        <f t="shared" si="2262"/>
        <v>0.20722199322610563</v>
      </c>
      <c r="CV637" s="715">
        <f t="shared" si="2262"/>
        <v>4.4669366034360801E-2</v>
      </c>
      <c r="CW637" s="715">
        <f t="shared" si="2258"/>
        <v>0.40024418000430156</v>
      </c>
      <c r="CX637" s="1075">
        <f t="shared" si="2258"/>
        <v>0.5027344316936474</v>
      </c>
      <c r="CY637" s="830">
        <f t="shared" si="1731"/>
        <v>0.28871749273960384</v>
      </c>
      <c r="CZ637" s="40">
        <f t="shared" si="1732"/>
        <v>0.20366840429219701</v>
      </c>
      <c r="DD637" s="989"/>
      <c r="DE637" s="888">
        <f t="shared" ref="DE637:EL637" si="2266">IF(DE532="","",DE532/DE$562)</f>
        <v>1.1371280178753279E-2</v>
      </c>
      <c r="DF637" s="888">
        <f t="shared" si="2266"/>
        <v>2.6399074039949153E-2</v>
      </c>
      <c r="DG637" s="888">
        <f t="shared" si="2266"/>
        <v>2.9546936292356239E-2</v>
      </c>
      <c r="DH637" s="888">
        <f t="shared" si="2266"/>
        <v>1.1845940559280619E-2</v>
      </c>
      <c r="DI637" s="888">
        <f t="shared" si="2266"/>
        <v>2.5449456510118262E-2</v>
      </c>
      <c r="DJ637" s="888">
        <f t="shared" si="2266"/>
        <v>8.8140026599510882E-3</v>
      </c>
      <c r="DK637" s="888">
        <f t="shared" si="2266"/>
        <v>1.2477538143021761E-2</v>
      </c>
      <c r="DL637" s="1082">
        <f t="shared" si="2266"/>
        <v>3.6166446031860823E-3</v>
      </c>
      <c r="DM637" s="830">
        <f t="shared" si="1734"/>
        <v>1.6190109123327062E-2</v>
      </c>
      <c r="DN637" s="830"/>
      <c r="DO637" s="40">
        <f t="shared" si="1735"/>
        <v>9.5374327446677981E-3</v>
      </c>
      <c r="DP637" s="40"/>
      <c r="DQ637" s="40"/>
      <c r="DR637" s="945">
        <f t="shared" si="2266"/>
        <v>3.479567855797995E-2</v>
      </c>
      <c r="DS637" s="888">
        <f t="shared" si="2266"/>
        <v>5.3561016381454774E-2</v>
      </c>
      <c r="DT637" s="888">
        <f t="shared" si="2266"/>
        <v>5.3671360648460203E-2</v>
      </c>
      <c r="DU637" s="888">
        <f t="shared" si="2266"/>
        <v>6.2065682041160704E-2</v>
      </c>
      <c r="DV637" s="888">
        <f t="shared" si="2266"/>
        <v>4.1522331122986145E-2</v>
      </c>
      <c r="DW637" s="888">
        <f t="shared" si="2266"/>
        <v>5.8054135920404037E-2</v>
      </c>
      <c r="DX637" s="1082">
        <f t="shared" si="2266"/>
        <v>5.9174878878351052E-2</v>
      </c>
      <c r="DY637" s="830">
        <f t="shared" si="1736"/>
        <v>5.1835011935828124E-2</v>
      </c>
      <c r="DZ637" s="830"/>
      <c r="EA637" s="40">
        <f t="shared" si="1737"/>
        <v>1.0002160567625181E-2</v>
      </c>
      <c r="EB637" s="40"/>
      <c r="EC637" s="40"/>
      <c r="ED637" s="745">
        <f t="shared" si="2223"/>
        <v>2.8077311898931458E-2</v>
      </c>
      <c r="EE637" s="888">
        <f t="shared" si="2266"/>
        <v>6.5082449166521145E-2</v>
      </c>
      <c r="EF637" s="888">
        <f t="shared" si="2266"/>
        <v>2.8106396289656402E-2</v>
      </c>
      <c r="EG637" s="888">
        <f t="shared" si="2266"/>
        <v>7.3686918751264721E-2</v>
      </c>
      <c r="EH637" s="888">
        <f t="shared" si="2266"/>
        <v>5.3371646236015584E-2</v>
      </c>
      <c r="EI637" s="888">
        <f t="shared" si="2266"/>
        <v>5.8165043587473403E-2</v>
      </c>
      <c r="EJ637" s="888">
        <f t="shared" si="2266"/>
        <v>6.6715347639405106E-2</v>
      </c>
      <c r="EK637" s="888">
        <f t="shared" si="2266"/>
        <v>7.2637167103970321E-2</v>
      </c>
      <c r="EL637" s="1082">
        <f t="shared" si="2266"/>
        <v>6.6639772188818946E-2</v>
      </c>
      <c r="EM637" s="830">
        <f t="shared" si="1738"/>
        <v>5.6942450318006342E-2</v>
      </c>
      <c r="EN637" s="40">
        <f t="shared" si="1739"/>
        <v>1.7540909742838843E-2</v>
      </c>
      <c r="ES637" s="745">
        <f t="shared" si="2199"/>
        <v>3.2030803727751016E-2</v>
      </c>
      <c r="ET637" s="715">
        <f t="shared" si="2199"/>
        <v>0.34163835089352618</v>
      </c>
      <c r="EU637" s="715">
        <f t="shared" si="2199"/>
        <v>0.25432550600500214</v>
      </c>
      <c r="EV637" s="715"/>
      <c r="EX637" s="66" t="s">
        <v>730</v>
      </c>
      <c r="EY637" s="682">
        <f t="shared" ref="EY637:HH637" si="2267">IF(EY532="","",EY532/EY$562)</f>
        <v>4.0201574090425657E-2</v>
      </c>
      <c r="EZ637" s="682">
        <f t="shared" si="2267"/>
        <v>3.0770191517641762E-2</v>
      </c>
      <c r="FA637" s="682">
        <f t="shared" si="2267"/>
        <v>1.9529456870667945E-2</v>
      </c>
      <c r="FB637" s="682">
        <f t="shared" si="2267"/>
        <v>2.8963439110607062E-2</v>
      </c>
      <c r="FC637" s="682">
        <f t="shared" si="2267"/>
        <v>1.365555343319776E-2</v>
      </c>
      <c r="FD637" s="682">
        <f t="shared" si="2267"/>
        <v>1.7599080886007808E-2</v>
      </c>
      <c r="FE637" s="682">
        <f t="shared" si="2267"/>
        <v>0.25562025256014786</v>
      </c>
      <c r="FF637" s="682">
        <f t="shared" si="2267"/>
        <v>1.9379309913886939E-2</v>
      </c>
      <c r="FG637" s="682">
        <f t="shared" si="2267"/>
        <v>9.2558820422022781E-3</v>
      </c>
      <c r="FH637" s="682">
        <f t="shared" si="2267"/>
        <v>1.0173526298229213E-2</v>
      </c>
      <c r="FI637" s="682">
        <f t="shared" si="2267"/>
        <v>1.4420802628744737E-2</v>
      </c>
      <c r="FJ637" s="682">
        <f t="shared" si="2267"/>
        <v>1.1391452913711535E-2</v>
      </c>
      <c r="FK637" s="682">
        <f t="shared" si="2267"/>
        <v>1.401091372029404E-2</v>
      </c>
      <c r="FL637" s="682">
        <f t="shared" si="2267"/>
        <v>0</v>
      </c>
      <c r="FM637" s="682">
        <f t="shared" si="2267"/>
        <v>7.0927934265718404E-3</v>
      </c>
      <c r="FN637" s="682">
        <f t="shared" si="2267"/>
        <v>1.1322264075775426E-2</v>
      </c>
      <c r="FO637" s="715">
        <f t="shared" si="2267"/>
        <v>9.6661056804037398E-3</v>
      </c>
      <c r="FP637" s="715">
        <f t="shared" ref="FP637:GL637" si="2268">IF(FP532="","",FP532/FP$562)</f>
        <v>4.1887491457605529E-2</v>
      </c>
      <c r="FQ637" s="1393">
        <f t="shared" si="2268"/>
        <v>8.289283726204133E-2</v>
      </c>
      <c r="FR637" s="715">
        <f t="shared" si="2268"/>
        <v>3.4039203342790661E-2</v>
      </c>
      <c r="FS637" s="715">
        <f t="shared" si="2268"/>
        <v>4.9071003061150247E-2</v>
      </c>
      <c r="FT637" s="715">
        <f t="shared" si="2268"/>
        <v>5.1681713295304119E-2</v>
      </c>
      <c r="FU637" s="715">
        <f t="shared" si="2268"/>
        <v>4.798570043571844E-2</v>
      </c>
      <c r="FV637" s="715"/>
      <c r="FW637" s="715">
        <f t="shared" si="2268"/>
        <v>6.2720423163779959E-2</v>
      </c>
      <c r="FX637" s="715">
        <f t="shared" si="2268"/>
        <v>3.2478601197797302E-2</v>
      </c>
      <c r="FY637" s="715">
        <f t="shared" si="2268"/>
        <v>6.3669253532049719E-2</v>
      </c>
      <c r="FZ637" s="715">
        <f t="shared" si="2268"/>
        <v>4.2967262083966437E-2</v>
      </c>
      <c r="GA637" s="715">
        <f t="shared" si="2268"/>
        <v>1.0780758999942089E-2</v>
      </c>
      <c r="GB637" s="715">
        <f t="shared" si="2268"/>
        <v>5.1119328694746995E-2</v>
      </c>
      <c r="GC637" s="715">
        <f t="shared" si="2268"/>
        <v>5.0478505541496861E-2</v>
      </c>
      <c r="GD637" s="715">
        <f t="shared" si="2268"/>
        <v>5.2428917705558409E-2</v>
      </c>
      <c r="GE637" s="715">
        <f t="shared" si="2268"/>
        <v>6.5011349680636335E-2</v>
      </c>
      <c r="GF637" s="715">
        <f t="shared" si="2268"/>
        <v>3.5606234925645602E-2</v>
      </c>
      <c r="GG637" s="715">
        <f t="shared" si="2268"/>
        <v>5.3186661270498384E-2</v>
      </c>
      <c r="GH637" s="715">
        <f t="shared" si="2268"/>
        <v>4.9942199918643217E-2</v>
      </c>
      <c r="GI637" s="715">
        <f t="shared" si="2268"/>
        <v>5.2144351792819461E-2</v>
      </c>
      <c r="GJ637" s="715">
        <f t="shared" si="2268"/>
        <v>6.1437869114278329E-2</v>
      </c>
      <c r="GK637" s="715">
        <f t="shared" si="2268"/>
        <v>5.0615322297303492E-2</v>
      </c>
      <c r="GL637" s="715">
        <f t="shared" si="2268"/>
        <v>4.2989830453086783E-2</v>
      </c>
      <c r="GM637" s="745">
        <f t="shared" si="2267"/>
        <v>8.9091489517260439E-2</v>
      </c>
      <c r="GN637" s="682">
        <f t="shared" si="2267"/>
        <v>7.5409836338894073E-2</v>
      </c>
      <c r="GO637" s="682">
        <f t="shared" si="2267"/>
        <v>0.12204053846443608</v>
      </c>
      <c r="GP637" s="682">
        <f t="shared" si="2267"/>
        <v>1.1011146041826117E-2</v>
      </c>
      <c r="GQ637" s="682">
        <f t="shared" si="2267"/>
        <v>6.9710875398381958E-2</v>
      </c>
      <c r="GR637" s="682">
        <f t="shared" si="2267"/>
        <v>7.5288045328358075E-2</v>
      </c>
      <c r="GS637" s="682">
        <f t="shared" si="2267"/>
        <v>6.7228476717389296E-2</v>
      </c>
      <c r="GT637" s="682">
        <f t="shared" si="2267"/>
        <v>0.10680064266262951</v>
      </c>
      <c r="GU637" s="682">
        <f t="shared" si="2267"/>
        <v>9.1569107786167392E-2</v>
      </c>
      <c r="GV637" s="682">
        <f t="shared" si="2267"/>
        <v>6.4929813758785412E-2</v>
      </c>
      <c r="GW637" s="682">
        <f t="shared" si="2267"/>
        <v>9.2274799466366353E-2</v>
      </c>
      <c r="GX637" s="682">
        <f t="shared" si="2267"/>
        <v>0.10074448600195289</v>
      </c>
      <c r="GY637" s="682">
        <f t="shared" si="2267"/>
        <v>8.2570922972479227E-2</v>
      </c>
      <c r="GZ637" s="682" t="e">
        <f t="shared" si="2267"/>
        <v>#DIV/0!</v>
      </c>
      <c r="HA637" s="682">
        <f t="shared" si="2267"/>
        <v>9.6187684799026951E-2</v>
      </c>
      <c r="HB637" s="682">
        <f t="shared" si="2267"/>
        <v>8.952451598262906E-2</v>
      </c>
      <c r="HC637" s="682">
        <f t="shared" si="2267"/>
        <v>6.6539368192922679E-2</v>
      </c>
      <c r="HD637" s="682">
        <f t="shared" si="2267"/>
        <v>0.10813211223532199</v>
      </c>
      <c r="HE637" s="682">
        <f t="shared" si="2267"/>
        <v>0.11184888323039131</v>
      </c>
      <c r="HF637" s="682">
        <f t="shared" si="2267"/>
        <v>9.2791831988387863E-2</v>
      </c>
      <c r="HG637" s="682" t="e">
        <f t="shared" si="2267"/>
        <v>#DIV/0!</v>
      </c>
      <c r="HH637" s="682" t="e">
        <f t="shared" si="2267"/>
        <v>#DIV/0!</v>
      </c>
      <c r="HI637" s="715">
        <f t="shared" si="2182"/>
        <v>4.399621708869518E-2</v>
      </c>
    </row>
    <row r="638" spans="1:217" x14ac:dyDescent="0.25">
      <c r="A638" s="66" t="s">
        <v>731</v>
      </c>
      <c r="C638" s="745">
        <f t="shared" ref="C638:C649" si="2269">IF(C533="","",C533/C$562)</f>
        <v>1.2894331936062138E-2</v>
      </c>
      <c r="D638" s="715">
        <v>0</v>
      </c>
      <c r="E638" s="715">
        <f t="shared" ref="E638:CV638" si="2270">IF(E533="","",E533/E$562)</f>
        <v>5.8539384917605186E-2</v>
      </c>
      <c r="F638" s="715">
        <f t="shared" si="2252"/>
        <v>4.9701050789492912E-2</v>
      </c>
      <c r="G638" s="715">
        <f t="shared" si="2263"/>
        <v>3.1345514531841812E-2</v>
      </c>
      <c r="H638" s="715">
        <f t="shared" si="2253"/>
        <v>2.3712137035366235E-2</v>
      </c>
      <c r="I638" s="715">
        <f t="shared" si="2253"/>
        <v>8.6569531993728379E-3</v>
      </c>
      <c r="J638" s="715">
        <f t="shared" si="2253"/>
        <v>1.7103770836517051E-2</v>
      </c>
      <c r="K638" s="715">
        <f t="shared" si="2244"/>
        <v>9.6710948519304653E-3</v>
      </c>
      <c r="L638" s="715">
        <f t="shared" si="2254"/>
        <v>1.8054053118604318E-2</v>
      </c>
      <c r="M638" s="715">
        <f t="shared" si="2245"/>
        <v>3.19991843619295E-2</v>
      </c>
      <c r="N638" s="715">
        <f t="shared" si="2270"/>
        <v>4.7075214155818702E-2</v>
      </c>
      <c r="O638" s="715">
        <f t="shared" si="2270"/>
        <v>3.0283203752957944E-2</v>
      </c>
      <c r="P638" s="715">
        <f t="shared" si="2270"/>
        <v>3.4338048606494309E-2</v>
      </c>
      <c r="Q638" s="715">
        <f t="shared" si="2270"/>
        <v>1.932905960486685E-2</v>
      </c>
      <c r="R638" s="715">
        <f t="shared" si="2270"/>
        <v>1.8052036963838967E-2</v>
      </c>
      <c r="S638" s="715">
        <f t="shared" si="2270"/>
        <v>2.5139087148909514E-2</v>
      </c>
      <c r="T638" s="1075">
        <f t="shared" si="2270"/>
        <v>2.6157412524650928E-2</v>
      </c>
      <c r="U638" s="715">
        <f t="shared" ref="U638:W638" si="2271">IF(U533="","",U533/U$562)</f>
        <v>1.4136777617075083E-2</v>
      </c>
      <c r="V638" s="715">
        <f t="shared" si="2271"/>
        <v>1.6226631017673906E-2</v>
      </c>
      <c r="W638" s="715">
        <f t="shared" si="2271"/>
        <v>2.1357737026749302E-2</v>
      </c>
      <c r="X638" s="715">
        <f t="shared" ref="X638:Y638" si="2272">IF(X533="","",X533/X$562)</f>
        <v>1.0173995671581537E-2</v>
      </c>
      <c r="Y638" s="715">
        <f t="shared" si="2272"/>
        <v>3.0580562982146557E-2</v>
      </c>
      <c r="Z638" s="830">
        <f t="shared" si="2205"/>
        <v>2.5669529907569981E-2</v>
      </c>
      <c r="AA638" s="830">
        <f t="shared" si="2206"/>
        <v>2.26063677661608E-2</v>
      </c>
      <c r="AB638" s="830">
        <f t="shared" si="2207"/>
        <v>2.904665588993334E-2</v>
      </c>
      <c r="AC638" s="40">
        <f t="shared" si="2208"/>
        <v>1.5119737032714527E-2</v>
      </c>
      <c r="AD638" s="40"/>
      <c r="AE638" s="40">
        <f t="shared" si="2209"/>
        <v>6.2713564710783626E-3</v>
      </c>
      <c r="AF638" s="40">
        <f t="shared" si="2210"/>
        <v>9.2751924785728513E-3</v>
      </c>
      <c r="AG638" s="40"/>
      <c r="AH638" s="40"/>
      <c r="AI638" s="745">
        <f t="shared" si="2270"/>
        <v>6.6882091346357864E-2</v>
      </c>
      <c r="AJ638" s="715">
        <f t="shared" si="2270"/>
        <v>1.4250469002020236E-2</v>
      </c>
      <c r="AK638" s="715">
        <f t="shared" si="2270"/>
        <v>3.7376079423233011E-2</v>
      </c>
      <c r="AL638" s="715">
        <f t="shared" si="2270"/>
        <v>4.443021919290864E-2</v>
      </c>
      <c r="AM638" s="715">
        <f t="shared" si="2270"/>
        <v>1.1455680283706846E-2</v>
      </c>
      <c r="AN638" s="1075">
        <f t="shared" si="2270"/>
        <v>5.4017476134602609E-2</v>
      </c>
      <c r="AO638" s="830">
        <f t="shared" si="1802"/>
        <v>3.8068669230471537E-2</v>
      </c>
      <c r="AP638" s="830"/>
      <c r="AQ638" s="40">
        <f t="shared" si="2194"/>
        <v>2.1913852135406937E-2</v>
      </c>
      <c r="AR638" s="40"/>
      <c r="AS638" s="40"/>
      <c r="AT638" s="745">
        <f t="shared" si="2270"/>
        <v>6.6958626179464603E-2</v>
      </c>
      <c r="AU638" s="715">
        <f t="shared" si="2270"/>
        <v>3.3297506202751015E-2</v>
      </c>
      <c r="AV638" s="715">
        <f t="shared" si="2270"/>
        <v>1.678801214168623E-2</v>
      </c>
      <c r="AW638" s="715">
        <f t="shared" si="2270"/>
        <v>2.7696856487770542E-2</v>
      </c>
      <c r="AX638" s="715">
        <f t="shared" si="2270"/>
        <v>4.204880708077316E-2</v>
      </c>
      <c r="AY638" s="715">
        <f t="shared" si="2270"/>
        <v>1.5655686511904035E-2</v>
      </c>
      <c r="AZ638" s="715">
        <f t="shared" si="2270"/>
        <v>1.9791577737109489E-2</v>
      </c>
      <c r="BA638" s="715">
        <f t="shared" si="2270"/>
        <v>4.4057745966115981E-2</v>
      </c>
      <c r="BB638" s="1075">
        <f t="shared" si="2270"/>
        <v>0</v>
      </c>
      <c r="BC638" s="830">
        <f t="shared" si="1901"/>
        <v>2.9588313145286118E-2</v>
      </c>
      <c r="BD638" s="830"/>
      <c r="BE638" s="40">
        <f t="shared" si="1902"/>
        <v>1.971013223921721E-2</v>
      </c>
      <c r="BF638" s="40"/>
      <c r="BG638" s="40"/>
      <c r="BH638" s="745">
        <f t="shared" si="2270"/>
        <v>6.5176511904637857E-2</v>
      </c>
      <c r="BI638" s="715">
        <f t="shared" si="2270"/>
        <v>6.023642892699281E-2</v>
      </c>
      <c r="BJ638" s="715">
        <f t="shared" si="2270"/>
        <v>5.8462259551572492E-2</v>
      </c>
      <c r="BK638" s="715">
        <f t="shared" si="2270"/>
        <v>3.5591300790831219E-2</v>
      </c>
      <c r="BL638" s="715">
        <f t="shared" si="2270"/>
        <v>3.4076308397073457E-2</v>
      </c>
      <c r="BM638" s="715">
        <f t="shared" si="2257"/>
        <v>3.6517787554217744E-2</v>
      </c>
      <c r="BN638" s="1187">
        <f t="shared" si="2257"/>
        <v>5.1371150896665801E-2</v>
      </c>
      <c r="BO638" s="888">
        <f t="shared" si="2212"/>
        <v>6.9910570777144673E-2</v>
      </c>
      <c r="BP638" s="888">
        <f t="shared" si="2220"/>
        <v>6.0462078725562259E-2</v>
      </c>
      <c r="BQ638" s="888">
        <f t="shared" si="2213"/>
        <v>3.8579197129154218E-2</v>
      </c>
      <c r="BR638" s="888">
        <f t="shared" si="2221"/>
        <v>7.4282175420176372E-2</v>
      </c>
      <c r="BS638" s="1184">
        <f t="shared" si="2221"/>
        <v>3.8783698676022174E-2</v>
      </c>
      <c r="BT638" s="830">
        <f t="shared" si="1727"/>
        <v>4.8841585374094207E-2</v>
      </c>
      <c r="BU638" s="830"/>
      <c r="BV638" s="40">
        <f t="shared" si="1728"/>
        <v>1.5749989964453929E-2</v>
      </c>
      <c r="BW638" s="40"/>
      <c r="BX638" s="40"/>
      <c r="BY638" s="745">
        <f t="shared" si="2270"/>
        <v>5.0226356257366343E-2</v>
      </c>
      <c r="BZ638" s="715">
        <f t="shared" si="2270"/>
        <v>4.6482049672335699E-2</v>
      </c>
      <c r="CA638" s="715">
        <f t="shared" si="2270"/>
        <v>3.4520390363290014E-2</v>
      </c>
      <c r="CB638" s="715">
        <f t="shared" si="2270"/>
        <v>5.3689402125813537E-2</v>
      </c>
      <c r="CC638" s="1075">
        <f t="shared" si="2270"/>
        <v>7.4943950294056108E-2</v>
      </c>
      <c r="CD638" s="715">
        <v>0.11036702492022744</v>
      </c>
      <c r="CE638" s="715">
        <v>0.10170384733354751</v>
      </c>
      <c r="CF638" s="830">
        <f t="shared" si="2045"/>
        <v>5.1972429742572337E-2</v>
      </c>
      <c r="CG638" s="830"/>
      <c r="CH638" s="40">
        <f t="shared" si="2046"/>
        <v>1.4734360140836357E-2</v>
      </c>
      <c r="CI638" s="40"/>
      <c r="CJ638" s="40"/>
      <c r="CK638" s="745">
        <f t="shared" si="2270"/>
        <v>1.6261311365903051E-2</v>
      </c>
      <c r="CL638" s="715">
        <f t="shared" si="2196"/>
        <v>8.5032987617895753E-3</v>
      </c>
      <c r="CM638" s="715">
        <f t="shared" si="2270"/>
        <v>1.1964967969760038E-2</v>
      </c>
      <c r="CN638" s="715">
        <f t="shared" si="2270"/>
        <v>7.8337236290651358E-3</v>
      </c>
      <c r="CO638" s="1075">
        <f t="shared" si="2270"/>
        <v>7.3563700866014414E-3</v>
      </c>
      <c r="CP638" s="830">
        <f t="shared" si="1729"/>
        <v>1.0383934362623849E-2</v>
      </c>
      <c r="CQ638" s="830"/>
      <c r="CR638" s="40">
        <f t="shared" si="1730"/>
        <v>3.7499912733131727E-3</v>
      </c>
      <c r="CS638" s="40"/>
      <c r="CT638" s="40"/>
      <c r="CU638" s="745">
        <f t="shared" si="2270"/>
        <v>1.2898421943521116E-2</v>
      </c>
      <c r="CV638" s="715">
        <f t="shared" si="2270"/>
        <v>4.044602169673505E-2</v>
      </c>
      <c r="CW638" s="715">
        <f t="shared" si="2258"/>
        <v>2.0501105213449989E-2</v>
      </c>
      <c r="CX638" s="1075">
        <f t="shared" si="2258"/>
        <v>3.8490486438843556E-2</v>
      </c>
      <c r="CY638" s="830">
        <f t="shared" si="1731"/>
        <v>2.8084008823137427E-2</v>
      </c>
      <c r="CZ638" s="40">
        <f t="shared" si="1732"/>
        <v>1.3530417764988782E-2</v>
      </c>
      <c r="DD638" s="989"/>
      <c r="DE638" s="888">
        <f t="shared" ref="DE638:EL638" si="2273">IF(DE533="","",DE533/DE$562)</f>
        <v>2.8713109451589423E-2</v>
      </c>
      <c r="DF638" s="888">
        <f t="shared" si="2273"/>
        <v>0.12353919460646988</v>
      </c>
      <c r="DG638" s="888">
        <f t="shared" si="2273"/>
        <v>8.1585213563643635E-2</v>
      </c>
      <c r="DH638" s="888">
        <f t="shared" si="2273"/>
        <v>4.3041690188673931E-2</v>
      </c>
      <c r="DI638" s="888">
        <f t="shared" si="2273"/>
        <v>7.4293132959372954E-2</v>
      </c>
      <c r="DJ638" s="888">
        <f t="shared" si="2273"/>
        <v>4.6327032854503465E-2</v>
      </c>
      <c r="DK638" s="888">
        <f t="shared" si="2273"/>
        <v>5.6029686356887098E-2</v>
      </c>
      <c r="DL638" s="1082">
        <f t="shared" si="2273"/>
        <v>0.1531365292641485</v>
      </c>
      <c r="DM638" s="830">
        <f t="shared" si="1734"/>
        <v>7.5833198655661113E-2</v>
      </c>
      <c r="DN638" s="830"/>
      <c r="DO638" s="40">
        <f t="shared" si="1735"/>
        <v>4.2837739043424056E-2</v>
      </c>
      <c r="DP638" s="40"/>
      <c r="DQ638" s="40"/>
      <c r="DR638" s="945">
        <f t="shared" si="2273"/>
        <v>0.11713974815360714</v>
      </c>
      <c r="DS638" s="888">
        <f t="shared" si="2273"/>
        <v>7.893038741658423E-2</v>
      </c>
      <c r="DT638" s="888">
        <f t="shared" si="2273"/>
        <v>0.12019155076973936</v>
      </c>
      <c r="DU638" s="888">
        <f t="shared" si="2273"/>
        <v>0.11243982211034799</v>
      </c>
      <c r="DV638" s="888">
        <f t="shared" si="2273"/>
        <v>0.11875092661798939</v>
      </c>
      <c r="DW638" s="888">
        <f t="shared" si="2273"/>
        <v>9.3901515213981004E-2</v>
      </c>
      <c r="DX638" s="1082">
        <f t="shared" si="2273"/>
        <v>9.5906377971469295E-2</v>
      </c>
      <c r="DY638" s="830">
        <f t="shared" si="1736"/>
        <v>0.10532290403624549</v>
      </c>
      <c r="DZ638" s="830"/>
      <c r="EA638" s="40">
        <f t="shared" si="1737"/>
        <v>1.5850135610281185E-2</v>
      </c>
      <c r="EB638" s="40"/>
      <c r="EC638" s="40"/>
      <c r="ED638" s="745">
        <f t="shared" si="2223"/>
        <v>4.1254261288901646E-2</v>
      </c>
      <c r="EE638" s="888">
        <f t="shared" si="2273"/>
        <v>6.6259212121752578E-2</v>
      </c>
      <c r="EF638" s="888">
        <f t="shared" si="2273"/>
        <v>3.7526208915543757E-2</v>
      </c>
      <c r="EG638" s="888">
        <f t="shared" si="2273"/>
        <v>5.8378866964567712E-2</v>
      </c>
      <c r="EH638" s="888">
        <f t="shared" si="2273"/>
        <v>6.4199041307296312E-2</v>
      </c>
      <c r="EI638" s="888">
        <f t="shared" si="2273"/>
        <v>4.7914134448228812E-2</v>
      </c>
      <c r="EJ638" s="888">
        <f t="shared" si="2273"/>
        <v>5.8726111141212629E-2</v>
      </c>
      <c r="EK638" s="888">
        <f t="shared" si="2273"/>
        <v>4.7941517145179739E-2</v>
      </c>
      <c r="EL638" s="1082">
        <f t="shared" si="2273"/>
        <v>4.6197747735077649E-2</v>
      </c>
      <c r="EM638" s="830">
        <f t="shared" si="1738"/>
        <v>5.2044122340862309E-2</v>
      </c>
      <c r="EN638" s="40">
        <f t="shared" si="1739"/>
        <v>1.0184841515069678E-2</v>
      </c>
      <c r="ES638" s="745">
        <f t="shared" si="2199"/>
        <v>7.9734228704729255E-3</v>
      </c>
      <c r="ET638" s="715">
        <f t="shared" si="2199"/>
        <v>4.0430719074869996E-2</v>
      </c>
      <c r="EU638" s="715">
        <f t="shared" si="2199"/>
        <v>0.15041323882154489</v>
      </c>
      <c r="EV638" s="715"/>
      <c r="EX638" s="66" t="s">
        <v>731</v>
      </c>
      <c r="EY638" s="682">
        <f t="shared" ref="EY638:HH638" si="2274">IF(EY533="","",EY533/EY$562)</f>
        <v>0</v>
      </c>
      <c r="EZ638" s="682">
        <f t="shared" si="2274"/>
        <v>1.0019420025513611E-3</v>
      </c>
      <c r="FA638" s="682">
        <f t="shared" si="2274"/>
        <v>0</v>
      </c>
      <c r="FB638" s="682">
        <f t="shared" si="2274"/>
        <v>1.4168312524148181E-3</v>
      </c>
      <c r="FC638" s="682">
        <f t="shared" si="2274"/>
        <v>0</v>
      </c>
      <c r="FD638" s="682">
        <f t="shared" si="2274"/>
        <v>0</v>
      </c>
      <c r="FE638" s="682">
        <f t="shared" si="2274"/>
        <v>0</v>
      </c>
      <c r="FF638" s="682">
        <f t="shared" si="2274"/>
        <v>0</v>
      </c>
      <c r="FG638" s="682">
        <f t="shared" si="2274"/>
        <v>0</v>
      </c>
      <c r="FH638" s="682">
        <f t="shared" si="2274"/>
        <v>0</v>
      </c>
      <c r="FI638" s="682">
        <f t="shared" si="2274"/>
        <v>0</v>
      </c>
      <c r="FJ638" s="682">
        <f t="shared" si="2274"/>
        <v>0</v>
      </c>
      <c r="FK638" s="682">
        <f t="shared" si="2274"/>
        <v>0</v>
      </c>
      <c r="FL638" s="682">
        <f t="shared" si="2274"/>
        <v>0</v>
      </c>
      <c r="FM638" s="682">
        <f t="shared" si="2274"/>
        <v>0</v>
      </c>
      <c r="FN638" s="682">
        <f t="shared" si="2274"/>
        <v>0</v>
      </c>
      <c r="FO638" s="715">
        <f t="shared" si="2274"/>
        <v>0</v>
      </c>
      <c r="FP638" s="715">
        <f t="shared" ref="FP638:GL638" si="2275">IF(FP533="","",FP533/FP$562)</f>
        <v>0</v>
      </c>
      <c r="FQ638" s="1393">
        <f t="shared" si="2275"/>
        <v>0</v>
      </c>
      <c r="FR638" s="715">
        <f t="shared" si="2275"/>
        <v>1.425694174689388E-2</v>
      </c>
      <c r="FS638" s="715">
        <f t="shared" si="2275"/>
        <v>1.0279931609488384E-2</v>
      </c>
      <c r="FT638" s="715">
        <f t="shared" si="2275"/>
        <v>1.5260923889007575E-2</v>
      </c>
      <c r="FU638" s="715">
        <f t="shared" si="2275"/>
        <v>1.3189870901964751E-2</v>
      </c>
      <c r="FV638" s="715"/>
      <c r="FW638" s="715">
        <f t="shared" si="2275"/>
        <v>0</v>
      </c>
      <c r="FX638" s="715">
        <f t="shared" si="2275"/>
        <v>7.8575977606756414E-3</v>
      </c>
      <c r="FY638" s="715">
        <f t="shared" si="2275"/>
        <v>1.4275549318252074E-2</v>
      </c>
      <c r="FZ638" s="715">
        <f t="shared" si="2275"/>
        <v>0</v>
      </c>
      <c r="GA638" s="715">
        <f t="shared" si="2275"/>
        <v>0</v>
      </c>
      <c r="GB638" s="715">
        <f t="shared" si="2275"/>
        <v>1.14941074263952E-2</v>
      </c>
      <c r="GC638" s="715">
        <f t="shared" si="2275"/>
        <v>0</v>
      </c>
      <c r="GD638" s="715">
        <f t="shared" si="2275"/>
        <v>2.8360600064943012E-3</v>
      </c>
      <c r="GE638" s="715">
        <f t="shared" si="2275"/>
        <v>0</v>
      </c>
      <c r="GF638" s="715">
        <f t="shared" si="2275"/>
        <v>0</v>
      </c>
      <c r="GG638" s="715">
        <f t="shared" si="2275"/>
        <v>9.7583251537432386E-3</v>
      </c>
      <c r="GH638" s="715">
        <f t="shared" si="2275"/>
        <v>0</v>
      </c>
      <c r="GI638" s="715">
        <f t="shared" si="2275"/>
        <v>1.0757658525709778E-2</v>
      </c>
      <c r="GJ638" s="715">
        <f t="shared" si="2275"/>
        <v>1.467020068896906E-2</v>
      </c>
      <c r="GK638" s="715">
        <f t="shared" si="2275"/>
        <v>1.6022516720370278E-2</v>
      </c>
      <c r="GL638" s="715">
        <f t="shared" si="2275"/>
        <v>1.4847037210221011E-2</v>
      </c>
      <c r="GM638" s="745">
        <f t="shared" si="2274"/>
        <v>1.7353083928628464E-2</v>
      </c>
      <c r="GN638" s="682">
        <f t="shared" si="2274"/>
        <v>1.586554052383465E-2</v>
      </c>
      <c r="GO638" s="682">
        <f t="shared" si="2274"/>
        <v>1.8945709159641548E-2</v>
      </c>
      <c r="GP638" s="682">
        <f t="shared" si="2274"/>
        <v>7.9224040572991594E-3</v>
      </c>
      <c r="GQ638" s="682">
        <f t="shared" si="2274"/>
        <v>1.3837626492849184E-2</v>
      </c>
      <c r="GR638" s="682">
        <f t="shared" si="2274"/>
        <v>1.0137401445609305E-2</v>
      </c>
      <c r="GS638" s="682">
        <f t="shared" si="2274"/>
        <v>8.7511433975553683E-3</v>
      </c>
      <c r="GT638" s="682">
        <f t="shared" si="2274"/>
        <v>1.5793851653778342E-2</v>
      </c>
      <c r="GU638" s="682">
        <f t="shared" si="2274"/>
        <v>9.6025630642112506E-3</v>
      </c>
      <c r="GV638" s="682">
        <f t="shared" si="2274"/>
        <v>1.9114690940909989E-2</v>
      </c>
      <c r="GW638" s="682">
        <f t="shared" si="2274"/>
        <v>1.9571972347785235E-2</v>
      </c>
      <c r="GX638" s="682">
        <f t="shared" si="2274"/>
        <v>1.5270032493667356E-2</v>
      </c>
      <c r="GY638" s="682">
        <f t="shared" si="2274"/>
        <v>1.1613161917099166E-2</v>
      </c>
      <c r="GZ638" s="682" t="e">
        <f t="shared" si="2274"/>
        <v>#DIV/0!</v>
      </c>
      <c r="HA638" s="682">
        <f t="shared" si="2274"/>
        <v>1.223300564036366E-2</v>
      </c>
      <c r="HB638" s="682">
        <f t="shared" si="2274"/>
        <v>1.9358942376432264E-2</v>
      </c>
      <c r="HC638" s="682">
        <f t="shared" si="2274"/>
        <v>1.5819525744131851E-2</v>
      </c>
      <c r="HD638" s="682">
        <f t="shared" si="2274"/>
        <v>1.9252387606044793E-2</v>
      </c>
      <c r="HE638" s="682">
        <f t="shared" si="2274"/>
        <v>2.8624405705969455E-2</v>
      </c>
      <c r="HF638" s="682">
        <f t="shared" si="2274"/>
        <v>5.7690808571130237E-2</v>
      </c>
      <c r="HG638" s="682" t="e">
        <f t="shared" si="2274"/>
        <v>#DIV/0!</v>
      </c>
      <c r="HH638" s="682" t="e">
        <f t="shared" si="2274"/>
        <v>#DIV/0!</v>
      </c>
      <c r="HI638" s="715">
        <f t="shared" si="2182"/>
        <v>0</v>
      </c>
    </row>
    <row r="639" spans="1:217" x14ac:dyDescent="0.25">
      <c r="A639" s="66" t="s">
        <v>826</v>
      </c>
      <c r="C639" s="745">
        <f t="shared" si="2269"/>
        <v>9.4307373100967096E-2</v>
      </c>
      <c r="D639" s="715">
        <f>IF(D534="","",D534/D$562)</f>
        <v>2.744078273095352E-2</v>
      </c>
      <c r="E639" s="715">
        <f>IF(E534="","",E534/E$562)</f>
        <v>1.6019713606727534E-2</v>
      </c>
      <c r="F639" s="715">
        <f t="shared" si="2252"/>
        <v>2.8690679303138303E-2</v>
      </c>
      <c r="G639" s="715">
        <f t="shared" si="2263"/>
        <v>1.4273927551311395E-2</v>
      </c>
      <c r="H639" s="715">
        <f t="shared" si="2253"/>
        <v>3.8412981297182803E-3</v>
      </c>
      <c r="I639" s="715">
        <f t="shared" si="2253"/>
        <v>2.7845030680865366E-3</v>
      </c>
      <c r="J639" s="715">
        <f t="shared" si="2253"/>
        <v>4.1026681056564014E-3</v>
      </c>
      <c r="K639" s="715">
        <f t="shared" si="2244"/>
        <v>6.520825468359864E-3</v>
      </c>
      <c r="L639" s="715">
        <f t="shared" si="2254"/>
        <v>2.8979210850572008E-3</v>
      </c>
      <c r="M639" s="715">
        <f t="shared" si="2245"/>
        <v>2.7993231800489179E-2</v>
      </c>
      <c r="N639" s="715">
        <f t="shared" ref="N639:T639" si="2276">IF(N534="","",N534/N$562)</f>
        <v>1.8855204588383596E-2</v>
      </c>
      <c r="O639" s="715">
        <f t="shared" si="2276"/>
        <v>1.3752594312180524E-2</v>
      </c>
      <c r="P639" s="715">
        <f t="shared" si="2276"/>
        <v>3.0692483330958028E-2</v>
      </c>
      <c r="Q639" s="715">
        <f t="shared" si="2276"/>
        <v>4.8325841829377752E-3</v>
      </c>
      <c r="R639" s="715">
        <f t="shared" si="2276"/>
        <v>2.265814564888715E-2</v>
      </c>
      <c r="S639" s="715">
        <f t="shared" si="2276"/>
        <v>3.0519409924448602E-2</v>
      </c>
      <c r="T639" s="1075">
        <f t="shared" si="2276"/>
        <v>2.1978313865305375E-2</v>
      </c>
      <c r="U639" s="715">
        <f t="shared" ref="U639:W639" si="2277">IF(U534="","",U534/U$562)</f>
        <v>7.4219344118712088E-3</v>
      </c>
      <c r="V639" s="715">
        <f t="shared" si="2277"/>
        <v>4.2602573755723579E-3</v>
      </c>
      <c r="W639" s="715">
        <f t="shared" si="2277"/>
        <v>1.4005449517644254E-2</v>
      </c>
      <c r="X639" s="715">
        <f t="shared" ref="X639:Y639" si="2278">IF(X534="","",X534/X$562)</f>
        <v>1.0173995671581537E-2</v>
      </c>
      <c r="Y639" s="715">
        <f t="shared" si="2278"/>
        <v>3.0580562982146557E-2</v>
      </c>
      <c r="Z639" s="830">
        <f t="shared" si="2205"/>
        <v>2.0675647766864799E-2</v>
      </c>
      <c r="AA639" s="830">
        <f t="shared" si="2206"/>
        <v>9.0159746730468539E-3</v>
      </c>
      <c r="AB639" s="830">
        <f t="shared" si="2207"/>
        <v>2.1410245956698781E-2</v>
      </c>
      <c r="AC639" s="40">
        <f t="shared" si="2208"/>
        <v>2.1070628247477997E-2</v>
      </c>
      <c r="AD639" s="40"/>
      <c r="AE639" s="40">
        <f t="shared" si="2209"/>
        <v>1.506483014344252E-3</v>
      </c>
      <c r="AF639" s="40">
        <f t="shared" si="2210"/>
        <v>8.8989501087114991E-3</v>
      </c>
      <c r="AG639" s="40"/>
      <c r="AH639" s="40"/>
      <c r="AI639" s="745">
        <f>IF(AI534="","",AI534/AI$562)</f>
        <v>2.1680914419472851E-2</v>
      </c>
      <c r="AJ639" s="715">
        <v>0</v>
      </c>
      <c r="AK639" s="715">
        <v>0</v>
      </c>
      <c r="AL639" s="715">
        <v>0</v>
      </c>
      <c r="AM639" s="715">
        <v>0</v>
      </c>
      <c r="AN639" s="1075">
        <v>0</v>
      </c>
      <c r="AO639" s="830">
        <f t="shared" si="1802"/>
        <v>3.6134857365788084E-3</v>
      </c>
      <c r="AP639" s="830"/>
      <c r="AQ639" s="40">
        <f t="shared" si="2194"/>
        <v>8.8511962474431081E-3</v>
      </c>
      <c r="AR639" s="40"/>
      <c r="AS639" s="40"/>
      <c r="AT639" s="745">
        <f t="shared" ref="AT639:BB639" si="2279">IF(AT534="","",AT534/AT$562)</f>
        <v>5.9944492177862171E-2</v>
      </c>
      <c r="AU639" s="715">
        <f t="shared" si="2279"/>
        <v>4.5923797067383913E-2</v>
      </c>
      <c r="AV639" s="715">
        <f t="shared" si="2279"/>
        <v>5.5839958265671867E-3</v>
      </c>
      <c r="AW639" s="715">
        <f t="shared" si="2279"/>
        <v>8.6661806032819564E-3</v>
      </c>
      <c r="AX639" s="715">
        <f t="shared" si="2279"/>
        <v>9.3866682902132206E-3</v>
      </c>
      <c r="AY639" s="715">
        <f t="shared" si="2279"/>
        <v>5.6631692727261897E-3</v>
      </c>
      <c r="AZ639" s="715">
        <f t="shared" si="2279"/>
        <v>1.1477001591844851E-2</v>
      </c>
      <c r="BA639" s="715">
        <f t="shared" si="2279"/>
        <v>2.0173145216470029E-2</v>
      </c>
      <c r="BB639" s="1075">
        <f t="shared" si="2279"/>
        <v>2.1258451305787344E-2</v>
      </c>
      <c r="BC639" s="830">
        <f t="shared" si="1901"/>
        <v>2.0897433483570763E-2</v>
      </c>
      <c r="BD639" s="830"/>
      <c r="BE639" s="40">
        <f t="shared" si="1902"/>
        <v>1.9329629369739774E-2</v>
      </c>
      <c r="BF639" s="40"/>
      <c r="BG639" s="40"/>
      <c r="BH639" s="745">
        <f>IF(BH534="","",BH534/BH$562)</f>
        <v>1.0957603453480957E-2</v>
      </c>
      <c r="BI639" s="715">
        <f>IF(BI534="","",BI534/BI$562)</f>
        <v>1.8314164967822989E-2</v>
      </c>
      <c r="BJ639" s="715">
        <f>IF(BJ534="","",BJ534/BJ$562)</f>
        <v>7.6410995955517149E-3</v>
      </c>
      <c r="BK639" s="715">
        <f>IF(BK534="","",BK534/BK$562)</f>
        <v>9.3238700727014609E-3</v>
      </c>
      <c r="BL639" s="715">
        <f>IF(BL534="","",BL534/BL$562)</f>
        <v>7.6799966785720325E-3</v>
      </c>
      <c r="BM639" s="715">
        <f t="shared" si="2257"/>
        <v>2.280967003237535E-2</v>
      </c>
      <c r="BN639" s="1187">
        <f t="shared" si="2257"/>
        <v>1.3108090306464022E-2</v>
      </c>
      <c r="BO639" s="888">
        <f t="shared" si="2212"/>
        <v>1.6947814109575025E-2</v>
      </c>
      <c r="BP639" s="888">
        <f t="shared" si="2220"/>
        <v>7.9868666536403749E-3</v>
      </c>
      <c r="BQ639" s="888">
        <f t="shared" si="2213"/>
        <v>7.5100185109976706E-3</v>
      </c>
      <c r="BR639" s="888">
        <f t="shared" si="2221"/>
        <v>1.9311709592816653E-2</v>
      </c>
      <c r="BS639" s="1184">
        <f t="shared" si="2221"/>
        <v>1.3634700518890987E-2</v>
      </c>
      <c r="BT639" s="830">
        <f t="shared" si="1727"/>
        <v>1.3145859608448175E-2</v>
      </c>
      <c r="BU639" s="830"/>
      <c r="BV639" s="40">
        <f t="shared" si="1728"/>
        <v>5.5785679466922138E-3</v>
      </c>
      <c r="BW639" s="40"/>
      <c r="BX639" s="40"/>
      <c r="BY639" s="745">
        <f>IF(BY534="","",BY534/BY$562)</f>
        <v>4.6292859515038642E-2</v>
      </c>
      <c r="BZ639" s="715">
        <f>IF(BZ534="","",BZ534/BZ$562)</f>
        <v>4.5207130283561596E-2</v>
      </c>
      <c r="CA639" s="715">
        <f>IF(CA534="","",CA534/CA$562)</f>
        <v>4.3288925833460314E-2</v>
      </c>
      <c r="CB639" s="715">
        <f>IF(CB534="","",CB534/CB$562)</f>
        <v>5.5998297252945826E-2</v>
      </c>
      <c r="CC639" s="1075">
        <f>IF(CC534="","",CC534/CC$562)</f>
        <v>2.4742523408398553E-2</v>
      </c>
      <c r="CD639" s="715">
        <v>7.0641468088263543E-3</v>
      </c>
      <c r="CE639" s="715">
        <v>5.533566576834922E-3</v>
      </c>
      <c r="CF639" s="830">
        <f t="shared" si="2045"/>
        <v>4.3105947258680985E-2</v>
      </c>
      <c r="CG639" s="830"/>
      <c r="CH639" s="40">
        <f t="shared" si="2046"/>
        <v>1.1380167890593049E-2</v>
      </c>
      <c r="CI639" s="40"/>
      <c r="CJ639" s="40"/>
      <c r="CK639" s="745">
        <f>IF(CK534="","",CK534/CK$562)</f>
        <v>1.5229662105770952E-2</v>
      </c>
      <c r="CL639" s="715">
        <f t="shared" si="2196"/>
        <v>4.7191099422360279E-3</v>
      </c>
      <c r="CM639" s="715">
        <f>IF(CM534="","",CM534/CM$562)</f>
        <v>2.1942359852271168E-2</v>
      </c>
      <c r="CN639" s="715">
        <f>IF(CN534="","",CN534/CN$562)</f>
        <v>5.633240405522104E-3</v>
      </c>
      <c r="CO639" s="1075">
        <f>IF(CO534="","",CO534/CO$562)</f>
        <v>5.083014647638758E-3</v>
      </c>
      <c r="CP639" s="830">
        <f t="shared" si="1729"/>
        <v>1.0521477390687803E-2</v>
      </c>
      <c r="CQ639" s="830"/>
      <c r="CR639" s="40">
        <f t="shared" si="1730"/>
        <v>7.7418144732060738E-3</v>
      </c>
      <c r="CS639" s="40"/>
      <c r="CT639" s="40"/>
      <c r="CU639" s="745">
        <v>0</v>
      </c>
      <c r="CV639" s="715">
        <f>IF(CV534="","",CV534/CV$562)</f>
        <v>2.8088273199400583E-2</v>
      </c>
      <c r="CW639" s="715">
        <v>0</v>
      </c>
      <c r="CX639" s="1075">
        <v>0</v>
      </c>
      <c r="CY639" s="830">
        <f t="shared" si="1731"/>
        <v>7.0220682998501458E-3</v>
      </c>
      <c r="CZ639" s="40">
        <f t="shared" si="1732"/>
        <v>1.4044136599700292E-2</v>
      </c>
      <c r="DD639" s="989"/>
      <c r="DE639" s="888">
        <f t="shared" ref="DE639:EL639" si="2280">IF(DE534="","",DE534/DE$562)</f>
        <v>1.1371280178753279E-2</v>
      </c>
      <c r="DF639" s="888">
        <f t="shared" si="2280"/>
        <v>2.6399074039949153E-2</v>
      </c>
      <c r="DG639" s="888">
        <f t="shared" si="2280"/>
        <v>2.9546936292356239E-2</v>
      </c>
      <c r="DH639" s="888">
        <f t="shared" si="2280"/>
        <v>1.1845940559280619E-2</v>
      </c>
      <c r="DI639" s="888">
        <f t="shared" si="2280"/>
        <v>2.5449456510118262E-2</v>
      </c>
      <c r="DJ639" s="888">
        <f t="shared" si="2280"/>
        <v>8.8140026599510882E-3</v>
      </c>
      <c r="DK639" s="888">
        <f t="shared" si="2280"/>
        <v>1.2477538143021761E-2</v>
      </c>
      <c r="DL639" s="1082">
        <f t="shared" si="2280"/>
        <v>3.6166446031860823E-3</v>
      </c>
      <c r="DM639" s="830">
        <f t="shared" si="1734"/>
        <v>1.6190109123327062E-2</v>
      </c>
      <c r="DN639" s="830"/>
      <c r="DO639" s="40">
        <f t="shared" si="1735"/>
        <v>9.5374327446677981E-3</v>
      </c>
      <c r="DP639" s="40"/>
      <c r="DQ639" s="40"/>
      <c r="DR639" s="945">
        <f t="shared" si="2280"/>
        <v>9.9686166892992371E-3</v>
      </c>
      <c r="DS639" s="888">
        <f t="shared" si="2280"/>
        <v>3.1089630872304898E-2</v>
      </c>
      <c r="DT639" s="888">
        <f t="shared" si="2280"/>
        <v>1.0933998896561969E-2</v>
      </c>
      <c r="DU639" s="888">
        <f t="shared" si="2280"/>
        <v>1.948905170310429E-2</v>
      </c>
      <c r="DV639" s="888">
        <f t="shared" si="2280"/>
        <v>1.8458460753307291E-2</v>
      </c>
      <c r="DW639" s="888">
        <f t="shared" si="2280"/>
        <v>2.0921235956214725E-2</v>
      </c>
      <c r="DX639" s="1082">
        <f t="shared" si="2280"/>
        <v>1.384689859430179E-2</v>
      </c>
      <c r="DY639" s="830">
        <f t="shared" si="1736"/>
        <v>1.7815413352156313E-2</v>
      </c>
      <c r="DZ639" s="830"/>
      <c r="EA639" s="40">
        <f t="shared" si="1737"/>
        <v>7.2311911452077795E-3</v>
      </c>
      <c r="EB639" s="40"/>
      <c r="EC639" s="40"/>
      <c r="ED639" s="745">
        <f t="shared" si="2223"/>
        <v>2.1185122179938579E-2</v>
      </c>
      <c r="EE639" s="888">
        <f t="shared" si="2280"/>
        <v>4.6091327256447268E-2</v>
      </c>
      <c r="EF639" s="888">
        <f t="shared" si="2280"/>
        <v>7.8915134831335929E-2</v>
      </c>
      <c r="EG639" s="888">
        <f t="shared" si="2280"/>
        <v>5.9807365208640627E-2</v>
      </c>
      <c r="EH639" s="888">
        <f t="shared" si="2280"/>
        <v>6.7394507659571098E-2</v>
      </c>
      <c r="EI639" s="888">
        <f t="shared" si="2280"/>
        <v>5.4434596097543995E-2</v>
      </c>
      <c r="EJ639" s="888">
        <f t="shared" si="2280"/>
        <v>3.8655360225075749E-2</v>
      </c>
      <c r="EK639" s="888">
        <f t="shared" si="2280"/>
        <v>5.106858110484943E-2</v>
      </c>
      <c r="EL639" s="1082">
        <f t="shared" si="2280"/>
        <v>6.7595538087563023E-2</v>
      </c>
      <c r="EM639" s="830">
        <f t="shared" si="1738"/>
        <v>5.390528140566285E-2</v>
      </c>
      <c r="EN639" s="40">
        <f t="shared" si="1739"/>
        <v>1.732867404186287E-2</v>
      </c>
      <c r="ES639" s="745">
        <f t="shared" si="2199"/>
        <v>5.7564115376880385E-3</v>
      </c>
      <c r="ET639" s="715">
        <f t="shared" si="2199"/>
        <v>3.0154442376579885E-2</v>
      </c>
      <c r="EU639" s="715">
        <f t="shared" si="2199"/>
        <v>0</v>
      </c>
      <c r="EV639" s="715"/>
      <c r="EX639" s="66" t="s">
        <v>826</v>
      </c>
      <c r="EY639" s="682">
        <f t="shared" ref="EY639:HH639" si="2281">IF(EY534="","",EY534/EY$562)</f>
        <v>5.1978127846228368E-3</v>
      </c>
      <c r="EZ639" s="682">
        <f t="shared" si="2281"/>
        <v>4.6377916077819277E-3</v>
      </c>
      <c r="FA639" s="682">
        <f t="shared" si="2281"/>
        <v>6.2981516550777291E-3</v>
      </c>
      <c r="FB639" s="682">
        <f t="shared" si="2281"/>
        <v>3.1406590399955308E-3</v>
      </c>
      <c r="FC639" s="682">
        <f t="shared" si="2281"/>
        <v>6.5567902477783628E-3</v>
      </c>
      <c r="FD639" s="682">
        <f t="shared" si="2281"/>
        <v>3.6292749150744611E-3</v>
      </c>
      <c r="FE639" s="682">
        <f t="shared" si="2281"/>
        <v>0</v>
      </c>
      <c r="FF639" s="682">
        <f t="shared" si="2281"/>
        <v>4.6198197241973816E-3</v>
      </c>
      <c r="FG639" s="682">
        <f t="shared" si="2281"/>
        <v>5.0138580915122357E-3</v>
      </c>
      <c r="FH639" s="682">
        <f t="shared" si="2281"/>
        <v>2.9304717228938746E-3</v>
      </c>
      <c r="FI639" s="682">
        <f t="shared" si="2281"/>
        <v>4.4033129928806843E-3</v>
      </c>
      <c r="FJ639" s="682">
        <f t="shared" si="2281"/>
        <v>5.248180303981961E-3</v>
      </c>
      <c r="FK639" s="682">
        <f t="shared" si="2281"/>
        <v>4.5428512683030808E-3</v>
      </c>
      <c r="FL639" s="682">
        <f t="shared" si="2281"/>
        <v>6.4742004133227105E-3</v>
      </c>
      <c r="FM639" s="682">
        <f t="shared" si="2281"/>
        <v>3.9925550381042681E-3</v>
      </c>
      <c r="FN639" s="682">
        <f t="shared" si="2281"/>
        <v>3.8870582681744181E-3</v>
      </c>
      <c r="FO639" s="715">
        <f t="shared" si="2281"/>
        <v>4.7321560014812842E-3</v>
      </c>
      <c r="FP639" s="715">
        <f t="shared" ref="FP639:GL639" si="2282">IF(FP534="","",FP534/FP$562)</f>
        <v>0</v>
      </c>
      <c r="FQ639" s="1393">
        <f t="shared" si="2282"/>
        <v>7.6775910115713429E-3</v>
      </c>
      <c r="FR639" s="715">
        <f t="shared" si="2282"/>
        <v>2.1371631168668297E-2</v>
      </c>
      <c r="FS639" s="715">
        <f t="shared" si="2282"/>
        <v>3.9643402955231437E-2</v>
      </c>
      <c r="FT639" s="715">
        <f t="shared" si="2282"/>
        <v>7.6703825006554732E-2</v>
      </c>
      <c r="FU639" s="715">
        <f t="shared" si="2282"/>
        <v>5.6835765774438475E-2</v>
      </c>
      <c r="FV639" s="715"/>
      <c r="FW639" s="715">
        <f t="shared" si="2282"/>
        <v>6.1037280256024715E-2</v>
      </c>
      <c r="FX639" s="715">
        <f t="shared" si="2282"/>
        <v>4.9456097294972905E-2</v>
      </c>
      <c r="FY639" s="715">
        <f t="shared" si="2282"/>
        <v>3.9389206596292636E-2</v>
      </c>
      <c r="FZ639" s="715">
        <f t="shared" si="2282"/>
        <v>5.963057509331203E-2</v>
      </c>
      <c r="GA639" s="715">
        <f t="shared" si="2282"/>
        <v>3.0955545558030616E-2</v>
      </c>
      <c r="GB639" s="715">
        <f t="shared" si="2282"/>
        <v>4.9757388566564573E-2</v>
      </c>
      <c r="GC639" s="715">
        <f t="shared" si="2282"/>
        <v>8.0795030428219547E-2</v>
      </c>
      <c r="GD639" s="715">
        <f t="shared" si="2282"/>
        <v>6.3169896104403878E-2</v>
      </c>
      <c r="GE639" s="715">
        <f t="shared" si="2282"/>
        <v>8.2665579365954908E-2</v>
      </c>
      <c r="GF639" s="715">
        <f t="shared" si="2282"/>
        <v>5.2150112109258788E-2</v>
      </c>
      <c r="GG639" s="715">
        <f t="shared" si="2282"/>
        <v>3.8808654658364243E-2</v>
      </c>
      <c r="GH639" s="715">
        <f t="shared" si="2282"/>
        <v>8.7315607305572432E-2</v>
      </c>
      <c r="GI639" s="715">
        <f t="shared" si="2282"/>
        <v>5.4099640906977928E-2</v>
      </c>
      <c r="GJ639" s="715">
        <f t="shared" si="2282"/>
        <v>3.5888819915104966E-2</v>
      </c>
      <c r="GK639" s="715">
        <f t="shared" si="2282"/>
        <v>4.3828842076111207E-2</v>
      </c>
      <c r="GL639" s="715">
        <f t="shared" si="2282"/>
        <v>3.2168232602705446E-2</v>
      </c>
      <c r="GM639" s="745">
        <f t="shared" si="2281"/>
        <v>0.11405264328231966</v>
      </c>
      <c r="GN639" s="682">
        <f t="shared" si="2281"/>
        <v>0.14200063340164823</v>
      </c>
      <c r="GO639" s="682">
        <f t="shared" si="2281"/>
        <v>0.12213285531293847</v>
      </c>
      <c r="GP639" s="682">
        <f t="shared" si="2281"/>
        <v>0.1661563227350917</v>
      </c>
      <c r="GQ639" s="682">
        <f t="shared" si="2281"/>
        <v>0.13481255457306138</v>
      </c>
      <c r="GR639" s="682">
        <f t="shared" si="2281"/>
        <v>0.16107688411001245</v>
      </c>
      <c r="GS639" s="682">
        <f t="shared" si="2281"/>
        <v>0.15058283629857896</v>
      </c>
      <c r="GT639" s="682">
        <f t="shared" si="2281"/>
        <v>0.11159926419341733</v>
      </c>
      <c r="GU639" s="682">
        <f t="shared" si="2281"/>
        <v>0.18129455088662486</v>
      </c>
      <c r="GV639" s="682">
        <f t="shared" si="2281"/>
        <v>0.13766805758707309</v>
      </c>
      <c r="GW639" s="682">
        <f t="shared" si="2281"/>
        <v>0.11235696498396873</v>
      </c>
      <c r="GX639" s="682">
        <f t="shared" si="2281"/>
        <v>0.13876388239133527</v>
      </c>
      <c r="GY639" s="682">
        <f t="shared" si="2281"/>
        <v>0.15981472334244984</v>
      </c>
      <c r="GZ639" s="682" t="e">
        <f t="shared" si="2281"/>
        <v>#DIV/0!</v>
      </c>
      <c r="HA639" s="682">
        <f t="shared" si="2281"/>
        <v>0.12200235475167195</v>
      </c>
      <c r="HB639" s="682">
        <f t="shared" si="2281"/>
        <v>0.13669919624780799</v>
      </c>
      <c r="HC639" s="682">
        <f t="shared" si="2281"/>
        <v>9.3390350542847181E-2</v>
      </c>
      <c r="HD639" s="682">
        <f t="shared" si="2281"/>
        <v>0.14845482403273935</v>
      </c>
      <c r="HE639" s="682">
        <f t="shared" si="2281"/>
        <v>0.12426148008362613</v>
      </c>
      <c r="HF639" s="682">
        <f t="shared" si="2281"/>
        <v>6.5096983719013748E-2</v>
      </c>
      <c r="HG639" s="682" t="e">
        <f t="shared" si="2281"/>
        <v>#DIV/0!</v>
      </c>
      <c r="HH639" s="682" t="e">
        <f t="shared" si="2281"/>
        <v>#DIV/0!</v>
      </c>
      <c r="HI639" s="715">
        <f t="shared" si="2182"/>
        <v>8.4189380276310677E-2</v>
      </c>
    </row>
    <row r="640" spans="1:217" x14ac:dyDescent="0.25">
      <c r="A640" s="66" t="s">
        <v>700</v>
      </c>
      <c r="C640" s="745">
        <f t="shared" si="2269"/>
        <v>4.6387769588119264E-2</v>
      </c>
      <c r="D640" s="715">
        <f t="shared" ref="D640:CV640" si="2283">IF(D535="","",D535/D$562)</f>
        <v>1.3093425306463577E-2</v>
      </c>
      <c r="E640" s="715">
        <f t="shared" si="2283"/>
        <v>1.2967484741401631E-2</v>
      </c>
      <c r="F640" s="715">
        <f t="shared" si="2252"/>
        <v>1.9675958620109058E-2</v>
      </c>
      <c r="G640" s="715">
        <f t="shared" si="2263"/>
        <v>1.693197853604236E-2</v>
      </c>
      <c r="H640" s="715">
        <f t="shared" ref="H640:H649" si="2284">IF(H535="","",H535/H$562)</f>
        <v>2.8386313723155043E-3</v>
      </c>
      <c r="I640" s="715">
        <v>0</v>
      </c>
      <c r="J640" s="715">
        <f t="shared" ref="J640:J649" si="2285">IF(J535="","",J535/J$562)</f>
        <v>3.1880742370756629E-3</v>
      </c>
      <c r="K640" s="715">
        <f t="shared" si="2244"/>
        <v>2.0518167067000324E-3</v>
      </c>
      <c r="L640" s="715">
        <f t="shared" si="2254"/>
        <v>2.4203921873345575E-3</v>
      </c>
      <c r="M640" s="715">
        <f t="shared" si="2245"/>
        <v>1.1502084005742694E-2</v>
      </c>
      <c r="N640" s="715">
        <f t="shared" si="2283"/>
        <v>1.8645854052698491E-2</v>
      </c>
      <c r="O640" s="715">
        <f t="shared" si="2283"/>
        <v>2.0708036502467508E-2</v>
      </c>
      <c r="P640" s="715">
        <f t="shared" si="2283"/>
        <v>1.6107860459961078E-2</v>
      </c>
      <c r="Q640" s="715">
        <f t="shared" si="2283"/>
        <v>3.6623228601357612E-3</v>
      </c>
      <c r="R640" s="715">
        <f t="shared" si="2283"/>
        <v>5.5721581672460918E-3</v>
      </c>
      <c r="S640" s="715">
        <f t="shared" si="2283"/>
        <v>5.3182812270623787E-3</v>
      </c>
      <c r="T640" s="1075">
        <f t="shared" si="2283"/>
        <v>9.4351646047978327E-3</v>
      </c>
      <c r="U640" s="715">
        <f t="shared" ref="U640:W640" si="2286">IF(U535="","",U535/U$562)</f>
        <v>7.8232439485244696E-3</v>
      </c>
      <c r="V640" s="715">
        <f t="shared" si="2286"/>
        <v>6.2818582300312176E-3</v>
      </c>
      <c r="W640" s="715">
        <f t="shared" si="2286"/>
        <v>1.6030521711233502E-2</v>
      </c>
      <c r="X640" s="715">
        <f t="shared" ref="X640:Y640" si="2287">IF(X535="","",X535/X$562)</f>
        <v>1.2369771417046723E-2</v>
      </c>
      <c r="Y640" s="715">
        <f t="shared" si="2287"/>
        <v>1.4961981009991878E-2</v>
      </c>
      <c r="Z640" s="830">
        <f t="shared" si="2205"/>
        <v>1.1694849620870747E-2</v>
      </c>
      <c r="AA640" s="830">
        <f t="shared" si="2206"/>
        <v>6.7295502370824534E-3</v>
      </c>
      <c r="AB640" s="830">
        <f t="shared" si="2207"/>
        <v>1.136897023501398E-2</v>
      </c>
      <c r="AC640" s="40">
        <f t="shared" si="2208"/>
        <v>1.1012592718655404E-2</v>
      </c>
      <c r="AD640" s="40"/>
      <c r="AE640" s="40">
        <f t="shared" si="2209"/>
        <v>1.2494453166659758E-3</v>
      </c>
      <c r="AF640" s="40">
        <f t="shared" si="2210"/>
        <v>6.5026575037788817E-3</v>
      </c>
      <c r="AG640" s="40"/>
      <c r="AH640" s="40"/>
      <c r="AI640" s="745">
        <f t="shared" si="2283"/>
        <v>9.5907705956087955E-2</v>
      </c>
      <c r="AJ640" s="715">
        <v>0</v>
      </c>
      <c r="AK640" s="715">
        <v>0</v>
      </c>
      <c r="AL640" s="715">
        <v>0</v>
      </c>
      <c r="AM640" s="715">
        <v>0</v>
      </c>
      <c r="AN640" s="1075">
        <v>0</v>
      </c>
      <c r="AO640" s="830">
        <f t="shared" si="1802"/>
        <v>1.5984617659347992E-2</v>
      </c>
      <c r="AP640" s="830"/>
      <c r="AQ640" s="40">
        <f t="shared" si="2194"/>
        <v>3.9154156998883756E-2</v>
      </c>
      <c r="AR640" s="40"/>
      <c r="AS640" s="40"/>
      <c r="AT640" s="745">
        <f t="shared" si="2283"/>
        <v>2.8605597728728543E-2</v>
      </c>
      <c r="AU640" s="715">
        <f t="shared" si="2283"/>
        <v>3.0923315169268474E-2</v>
      </c>
      <c r="AV640" s="715">
        <f t="shared" si="2283"/>
        <v>6.5751860062575008E-3</v>
      </c>
      <c r="AW640" s="715">
        <f t="shared" si="2283"/>
        <v>8.5712737698323462E-3</v>
      </c>
      <c r="AX640" s="715">
        <f t="shared" si="2283"/>
        <v>9.6139407751637974E-3</v>
      </c>
      <c r="AY640" s="715">
        <f t="shared" si="2283"/>
        <v>7.8240159939957036E-3</v>
      </c>
      <c r="AZ640" s="715">
        <f t="shared" si="2283"/>
        <v>9.4455027755925517E-3</v>
      </c>
      <c r="BA640" s="715">
        <f t="shared" si="2283"/>
        <v>1.523225237137398E-2</v>
      </c>
      <c r="BB640" s="1075">
        <f t="shared" si="2283"/>
        <v>9.5952310482017404E-3</v>
      </c>
      <c r="BC640" s="830">
        <f t="shared" si="1901"/>
        <v>1.4042923959823848E-2</v>
      </c>
      <c r="BD640" s="830"/>
      <c r="BE640" s="40">
        <f t="shared" si="1902"/>
        <v>9.242217028515699E-3</v>
      </c>
      <c r="BF640" s="40"/>
      <c r="BG640" s="40"/>
      <c r="BH640" s="745">
        <f t="shared" si="2283"/>
        <v>4.833010091169483E-3</v>
      </c>
      <c r="BI640" s="715">
        <f t="shared" si="2283"/>
        <v>1.5610794587212791E-2</v>
      </c>
      <c r="BJ640" s="715">
        <f t="shared" si="2283"/>
        <v>5.3823453537602678E-3</v>
      </c>
      <c r="BK640" s="715">
        <f t="shared" si="2283"/>
        <v>1.1090944499925721E-2</v>
      </c>
      <c r="BL640" s="715">
        <f t="shared" si="2283"/>
        <v>5.8443505575563907E-3</v>
      </c>
      <c r="BM640" s="715">
        <f t="shared" si="2257"/>
        <v>1.3934883800552696E-2</v>
      </c>
      <c r="BN640" s="1187">
        <f t="shared" si="2257"/>
        <v>1.5269498911007677E-2</v>
      </c>
      <c r="BO640" s="888">
        <f t="shared" si="2212"/>
        <v>1.4529525028563186E-2</v>
      </c>
      <c r="BP640" s="888">
        <f t="shared" si="2220"/>
        <v>5.6203818608826462E-3</v>
      </c>
      <c r="BQ640" s="888">
        <f t="shared" si="2213"/>
        <v>4.6454543879502208E-3</v>
      </c>
      <c r="BR640" s="888">
        <f t="shared" si="2221"/>
        <v>1.3122362038423672E-2</v>
      </c>
      <c r="BS640" s="1184">
        <f t="shared" si="2221"/>
        <v>9.1509180794601946E-3</v>
      </c>
      <c r="BT640" s="830">
        <f t="shared" si="1727"/>
        <v>1.0356479907146934E-2</v>
      </c>
      <c r="BU640" s="830"/>
      <c r="BV640" s="40">
        <f t="shared" si="1728"/>
        <v>4.1744117207807279E-3</v>
      </c>
      <c r="BW640" s="40"/>
      <c r="BX640" s="40"/>
      <c r="BY640" s="745">
        <f t="shared" si="2283"/>
        <v>2.2011871353967837E-2</v>
      </c>
      <c r="BZ640" s="715">
        <f t="shared" si="2283"/>
        <v>2.2806139206965625E-2</v>
      </c>
      <c r="CA640" s="715">
        <f t="shared" si="2283"/>
        <v>3.7913817595796782E-2</v>
      </c>
      <c r="CB640" s="715">
        <f t="shared" si="2283"/>
        <v>2.7917731577108775E-2</v>
      </c>
      <c r="CC640" s="1075">
        <f t="shared" si="2283"/>
        <v>1.1732518299060199E-2</v>
      </c>
      <c r="CD640" s="715">
        <v>1.42770792995693E-2</v>
      </c>
      <c r="CE640" s="715">
        <v>1.3738326215308731E-2</v>
      </c>
      <c r="CF640" s="830">
        <f t="shared" si="2045"/>
        <v>2.4476415606579847E-2</v>
      </c>
      <c r="CG640" s="830"/>
      <c r="CH640" s="40">
        <f t="shared" si="2046"/>
        <v>9.5351605654758875E-3</v>
      </c>
      <c r="CI640" s="40"/>
      <c r="CJ640" s="40"/>
      <c r="CK640" s="745">
        <f t="shared" si="2283"/>
        <v>4.2703767234803972E-2</v>
      </c>
      <c r="CL640" s="715">
        <f t="shared" si="2196"/>
        <v>5.009352914368841E-3</v>
      </c>
      <c r="CM640" s="715">
        <f t="shared" si="2283"/>
        <v>5.0255933186247007E-2</v>
      </c>
      <c r="CN640" s="715">
        <f t="shared" si="2283"/>
        <v>8.7536943987528652E-3</v>
      </c>
      <c r="CO640" s="1075">
        <f t="shared" si="2283"/>
        <v>5.9521642056611776E-3</v>
      </c>
      <c r="CP640" s="830">
        <f t="shared" si="1729"/>
        <v>2.2534982387966772E-2</v>
      </c>
      <c r="CQ640" s="830"/>
      <c r="CR640" s="40">
        <f t="shared" si="1730"/>
        <v>2.2064068308641452E-2</v>
      </c>
      <c r="CS640" s="40"/>
      <c r="CT640" s="40"/>
      <c r="CU640" s="745">
        <f t="shared" si="2283"/>
        <v>0</v>
      </c>
      <c r="CV640" s="715">
        <f t="shared" si="2283"/>
        <v>0</v>
      </c>
      <c r="CW640" s="715">
        <f>IF(CW535="","",CW535/CW$562)</f>
        <v>0</v>
      </c>
      <c r="CX640" s="1075">
        <f>IF(CX535="","",CX535/CX$562)</f>
        <v>0</v>
      </c>
      <c r="CY640" s="830">
        <f t="shared" si="1731"/>
        <v>0</v>
      </c>
      <c r="CZ640" s="40">
        <f t="shared" si="1732"/>
        <v>0</v>
      </c>
      <c r="DD640" s="989"/>
      <c r="DE640" s="888">
        <f t="shared" ref="DE640:EL640" si="2288">IF(DE535="","",DE535/DE$562)</f>
        <v>8.1974900373253633E-3</v>
      </c>
      <c r="DF640" s="888">
        <f t="shared" si="2288"/>
        <v>2.6278670895963537E-2</v>
      </c>
      <c r="DG640" s="888">
        <f t="shared" si="2288"/>
        <v>0</v>
      </c>
      <c r="DH640" s="888">
        <f t="shared" si="2288"/>
        <v>1.162794402940536E-2</v>
      </c>
      <c r="DI640" s="888">
        <f t="shared" si="2288"/>
        <v>2.5984199736112615E-2</v>
      </c>
      <c r="DJ640" s="888">
        <f t="shared" si="2288"/>
        <v>6.9428038005045446E-3</v>
      </c>
      <c r="DK640" s="888">
        <f t="shared" si="2288"/>
        <v>1.5097739828342387E-2</v>
      </c>
      <c r="DL640" s="1082">
        <f t="shared" si="2288"/>
        <v>1.1815046865430447E-2</v>
      </c>
      <c r="DM640" s="830">
        <f t="shared" si="1734"/>
        <v>1.3242986899135532E-2</v>
      </c>
      <c r="DN640" s="830"/>
      <c r="DO640" s="40">
        <f t="shared" si="1735"/>
        <v>9.1095012732477776E-3</v>
      </c>
      <c r="DP640" s="40"/>
      <c r="DQ640" s="40"/>
      <c r="DR640" s="945">
        <f t="shared" si="2288"/>
        <v>8.0861002483783237E-3</v>
      </c>
      <c r="DS640" s="888">
        <f t="shared" si="2288"/>
        <v>1.9618875639980424E-2</v>
      </c>
      <c r="DT640" s="888">
        <f t="shared" si="2288"/>
        <v>7.5036771855138554E-3</v>
      </c>
      <c r="DU640" s="888">
        <f t="shared" si="2288"/>
        <v>1.454616073216203E-2</v>
      </c>
      <c r="DV640" s="888">
        <f t="shared" si="2288"/>
        <v>1.4139220724263079E-2</v>
      </c>
      <c r="DW640" s="888">
        <f t="shared" si="2288"/>
        <v>2.0071655339121895E-2</v>
      </c>
      <c r="DX640" s="1082">
        <f t="shared" si="2288"/>
        <v>1.2569253140776126E-2</v>
      </c>
      <c r="DY640" s="830">
        <f t="shared" si="1736"/>
        <v>1.3790706144313675E-2</v>
      </c>
      <c r="DZ640" s="830"/>
      <c r="EA640" s="40">
        <f t="shared" si="1737"/>
        <v>4.9610359385465017E-3</v>
      </c>
      <c r="EB640" s="40"/>
      <c r="EC640" s="40"/>
      <c r="ED640" s="745">
        <f t="shared" si="2223"/>
        <v>1.479567608770902E-2</v>
      </c>
      <c r="EE640" s="888">
        <f t="shared" si="2288"/>
        <v>2.6142011502850605E-2</v>
      </c>
      <c r="EF640" s="888">
        <f t="shared" si="2288"/>
        <v>4.6056410581125744E-2</v>
      </c>
      <c r="EG640" s="888">
        <f t="shared" si="2288"/>
        <v>3.5311288821426742E-2</v>
      </c>
      <c r="EH640" s="888">
        <f t="shared" si="2288"/>
        <v>5.6601497804034395E-2</v>
      </c>
      <c r="EI640" s="888">
        <f t="shared" si="2288"/>
        <v>3.3124821673746863E-2</v>
      </c>
      <c r="EJ640" s="888">
        <f t="shared" si="2288"/>
        <v>3.0105906952068155E-2</v>
      </c>
      <c r="EK640" s="888">
        <f t="shared" si="2288"/>
        <v>3.7704587737227284E-2</v>
      </c>
      <c r="EL640" s="1082">
        <f t="shared" si="2288"/>
        <v>4.0254085757670401E-2</v>
      </c>
      <c r="EM640" s="830">
        <f t="shared" si="1738"/>
        <v>3.5566254101984357E-2</v>
      </c>
      <c r="EN640" s="40">
        <f t="shared" si="1739"/>
        <v>1.1911902383420601E-2</v>
      </c>
      <c r="ES640" s="745">
        <f t="shared" ref="ES640:ES649" si="2289">IF(ES535="","",ES535/ES$562)</f>
        <v>5.6524844052449879E-3</v>
      </c>
      <c r="ET640" s="715">
        <v>0</v>
      </c>
      <c r="EU640" s="715">
        <v>0</v>
      </c>
      <c r="EV640" s="715"/>
      <c r="EX640" s="66" t="s">
        <v>700</v>
      </c>
      <c r="EY640" s="682">
        <f t="shared" ref="EY640:HH640" si="2290">IF(EY535="","",EY535/EY$562)</f>
        <v>0</v>
      </c>
      <c r="EZ640" s="682">
        <f t="shared" si="2290"/>
        <v>0</v>
      </c>
      <c r="FA640" s="682">
        <f t="shared" si="2290"/>
        <v>0</v>
      </c>
      <c r="FB640" s="682">
        <f t="shared" si="2290"/>
        <v>0</v>
      </c>
      <c r="FC640" s="682">
        <f t="shared" si="2290"/>
        <v>0</v>
      </c>
      <c r="FD640" s="682">
        <f t="shared" si="2290"/>
        <v>0</v>
      </c>
      <c r="FE640" s="682">
        <f t="shared" si="2290"/>
        <v>0</v>
      </c>
      <c r="FF640" s="682">
        <f t="shared" si="2290"/>
        <v>0</v>
      </c>
      <c r="FG640" s="682">
        <f t="shared" si="2290"/>
        <v>0</v>
      </c>
      <c r="FH640" s="682">
        <f t="shared" si="2290"/>
        <v>0</v>
      </c>
      <c r="FI640" s="682">
        <f t="shared" si="2290"/>
        <v>0</v>
      </c>
      <c r="FJ640" s="682">
        <f t="shared" si="2290"/>
        <v>0</v>
      </c>
      <c r="FK640" s="682">
        <f t="shared" si="2290"/>
        <v>0</v>
      </c>
      <c r="FL640" s="682">
        <f t="shared" si="2290"/>
        <v>0</v>
      </c>
      <c r="FM640" s="682">
        <f t="shared" si="2290"/>
        <v>0</v>
      </c>
      <c r="FN640" s="682">
        <f t="shared" si="2290"/>
        <v>0</v>
      </c>
      <c r="FO640" s="715">
        <f t="shared" si="2290"/>
        <v>0</v>
      </c>
      <c r="FP640" s="715">
        <f t="shared" ref="FP640:GL640" si="2291">IF(FP535="","",FP535/FP$562)</f>
        <v>0</v>
      </c>
      <c r="FQ640" s="1393">
        <f t="shared" si="2291"/>
        <v>4.9762919086409497E-3</v>
      </c>
      <c r="FR640" s="715">
        <f t="shared" si="2291"/>
        <v>0</v>
      </c>
      <c r="FS640" s="715">
        <f t="shared" si="2291"/>
        <v>0</v>
      </c>
      <c r="FT640" s="715">
        <f t="shared" si="2291"/>
        <v>0</v>
      </c>
      <c r="FU640" s="715">
        <f t="shared" si="2291"/>
        <v>0</v>
      </c>
      <c r="FV640" s="715"/>
      <c r="FW640" s="715">
        <f t="shared" si="2291"/>
        <v>0</v>
      </c>
      <c r="FX640" s="715">
        <f t="shared" si="2291"/>
        <v>0</v>
      </c>
      <c r="FY640" s="715">
        <f t="shared" si="2291"/>
        <v>0</v>
      </c>
      <c r="FZ640" s="715">
        <f t="shared" si="2291"/>
        <v>0</v>
      </c>
      <c r="GA640" s="715">
        <f t="shared" si="2291"/>
        <v>0</v>
      </c>
      <c r="GB640" s="715">
        <f t="shared" si="2291"/>
        <v>0</v>
      </c>
      <c r="GC640" s="715">
        <f t="shared" si="2291"/>
        <v>0</v>
      </c>
      <c r="GD640" s="715">
        <f t="shared" si="2291"/>
        <v>0</v>
      </c>
      <c r="GE640" s="715">
        <f t="shared" si="2291"/>
        <v>0</v>
      </c>
      <c r="GF640" s="715">
        <f t="shared" si="2291"/>
        <v>0</v>
      </c>
      <c r="GG640" s="715">
        <f t="shared" si="2291"/>
        <v>0</v>
      </c>
      <c r="GH640" s="715">
        <f t="shared" si="2291"/>
        <v>0</v>
      </c>
      <c r="GI640" s="715">
        <f t="shared" si="2291"/>
        <v>0</v>
      </c>
      <c r="GJ640" s="715">
        <f t="shared" si="2291"/>
        <v>0</v>
      </c>
      <c r="GK640" s="715">
        <f t="shared" si="2291"/>
        <v>0</v>
      </c>
      <c r="GL640" s="715">
        <f t="shared" si="2291"/>
        <v>0</v>
      </c>
      <c r="GM640" s="745">
        <f t="shared" si="2290"/>
        <v>0</v>
      </c>
      <c r="GN640" s="682">
        <f t="shared" si="2290"/>
        <v>0</v>
      </c>
      <c r="GO640" s="682">
        <f t="shared" si="2290"/>
        <v>0</v>
      </c>
      <c r="GP640" s="682">
        <f t="shared" si="2290"/>
        <v>0</v>
      </c>
      <c r="GQ640" s="682">
        <f t="shared" si="2290"/>
        <v>7.5568481827326256E-3</v>
      </c>
      <c r="GR640" s="682">
        <f t="shared" si="2290"/>
        <v>0</v>
      </c>
      <c r="GS640" s="682">
        <f t="shared" si="2290"/>
        <v>0</v>
      </c>
      <c r="GT640" s="682">
        <f t="shared" si="2290"/>
        <v>1.0526511864522036E-2</v>
      </c>
      <c r="GU640" s="682">
        <f t="shared" si="2290"/>
        <v>6.4461289479218501E-3</v>
      </c>
      <c r="GV640" s="682">
        <f t="shared" si="2290"/>
        <v>0</v>
      </c>
      <c r="GW640" s="682">
        <f t="shared" si="2290"/>
        <v>0</v>
      </c>
      <c r="GX640" s="682">
        <f t="shared" si="2290"/>
        <v>0</v>
      </c>
      <c r="GY640" s="682">
        <f t="shared" si="2290"/>
        <v>0</v>
      </c>
      <c r="GZ640" s="682" t="e">
        <f t="shared" si="2290"/>
        <v>#DIV/0!</v>
      </c>
      <c r="HA640" s="682">
        <f t="shared" si="2290"/>
        <v>0</v>
      </c>
      <c r="HB640" s="682">
        <f t="shared" si="2290"/>
        <v>0</v>
      </c>
      <c r="HC640" s="682">
        <f t="shared" si="2290"/>
        <v>0</v>
      </c>
      <c r="HD640" s="682">
        <f t="shared" si="2290"/>
        <v>0</v>
      </c>
      <c r="HE640" s="682">
        <f t="shared" si="2290"/>
        <v>0</v>
      </c>
      <c r="HF640" s="682">
        <f t="shared" si="2290"/>
        <v>0</v>
      </c>
      <c r="HG640" s="682" t="e">
        <f t="shared" si="2290"/>
        <v>#DIV/0!</v>
      </c>
      <c r="HH640" s="682" t="e">
        <f t="shared" si="2290"/>
        <v>#DIV/0!</v>
      </c>
      <c r="HI640" s="715">
        <f t="shared" si="2182"/>
        <v>0</v>
      </c>
    </row>
    <row r="641" spans="1:217" x14ac:dyDescent="0.25">
      <c r="A641" s="66" t="s">
        <v>701</v>
      </c>
      <c r="C641" s="745">
        <f t="shared" si="2269"/>
        <v>6.9160714032753335E-3</v>
      </c>
      <c r="D641" s="715">
        <f t="shared" ref="D641:CV641" si="2292">IF(D536="","",D536/D$562)</f>
        <v>1.5563763095111285E-2</v>
      </c>
      <c r="E641" s="715">
        <f t="shared" si="2292"/>
        <v>3.4563892847163019E-2</v>
      </c>
      <c r="F641" s="715">
        <f t="shared" si="2252"/>
        <v>1.3549113568733019E-2</v>
      </c>
      <c r="G641" s="715">
        <f t="shared" si="2263"/>
        <v>1.1930173135720914E-2</v>
      </c>
      <c r="H641" s="715">
        <f t="shared" si="2284"/>
        <v>2.5230805072510114E-2</v>
      </c>
      <c r="I641" s="715">
        <f t="shared" ref="I641:I649" si="2293">IF(I536="","",I536/I$562)</f>
        <v>1.2596138336092194E-2</v>
      </c>
      <c r="J641" s="715">
        <f t="shared" si="2285"/>
        <v>1.7163458392702256E-2</v>
      </c>
      <c r="K641" s="715">
        <f t="shared" si="2244"/>
        <v>2.2471484578195414E-3</v>
      </c>
      <c r="L641" s="715">
        <f t="shared" si="2254"/>
        <v>5.9759495894096638E-3</v>
      </c>
      <c r="M641" s="715">
        <f t="shared" si="2245"/>
        <v>2.7542967088010111E-2</v>
      </c>
      <c r="N641" s="715">
        <f t="shared" si="2292"/>
        <v>4.7562968675565484E-3</v>
      </c>
      <c r="O641" s="715">
        <f t="shared" si="2292"/>
        <v>3.8263111371001045E-3</v>
      </c>
      <c r="P641" s="715">
        <f t="shared" si="2292"/>
        <v>2.3938211473342203E-2</v>
      </c>
      <c r="Q641" s="715">
        <f t="shared" si="2292"/>
        <v>7.9404008090582165E-3</v>
      </c>
      <c r="R641" s="715">
        <f t="shared" si="2292"/>
        <v>1.5258013294509608E-2</v>
      </c>
      <c r="S641" s="715">
        <f t="shared" si="2292"/>
        <v>1.7038494812757866E-2</v>
      </c>
      <c r="T641" s="1075">
        <f t="shared" si="2292"/>
        <v>1.5670453799792095E-2</v>
      </c>
      <c r="U641" s="715">
        <f t="shared" ref="U641:W641" si="2294">IF(U536="","",U536/U$562)</f>
        <v>5.503512133613218E-3</v>
      </c>
      <c r="V641" s="715">
        <f t="shared" si="2294"/>
        <v>3.340120345441751E-3</v>
      </c>
      <c r="W641" s="715">
        <f t="shared" si="2294"/>
        <v>6.0769410607840867E-3</v>
      </c>
      <c r="X641" s="715">
        <f t="shared" ref="X641:Y641" si="2295">IF(X536="","",X536/X$562)</f>
        <v>4.4059790280751632E-2</v>
      </c>
      <c r="Y641" s="715">
        <f t="shared" si="2295"/>
        <v>5.077460595950032E-2</v>
      </c>
      <c r="Z641" s="830">
        <f t="shared" si="2205"/>
        <v>1.4539314621148004E-2</v>
      </c>
      <c r="AA641" s="830">
        <f t="shared" si="2206"/>
        <v>1.2670398078998241E-2</v>
      </c>
      <c r="AB641" s="830">
        <f t="shared" si="2207"/>
        <v>1.4496393660265845E-2</v>
      </c>
      <c r="AC641" s="40">
        <f t="shared" si="2208"/>
        <v>8.8677587625422376E-3</v>
      </c>
      <c r="AD641" s="40"/>
      <c r="AE641" s="40">
        <f t="shared" si="2209"/>
        <v>9.1023742322199289E-3</v>
      </c>
      <c r="AF641" s="40">
        <f t="shared" si="2210"/>
        <v>8.6146300029695186E-3</v>
      </c>
      <c r="AG641" s="40"/>
      <c r="AH641" s="40"/>
      <c r="AI641" s="745">
        <f t="shared" si="2292"/>
        <v>8.556331848807662E-2</v>
      </c>
      <c r="AJ641" s="715">
        <f t="shared" si="2292"/>
        <v>8.082157082532921E-3</v>
      </c>
      <c r="AK641" s="715">
        <f t="shared" si="2292"/>
        <v>9.5916990020438936E-2</v>
      </c>
      <c r="AL641" s="715">
        <f t="shared" si="2292"/>
        <v>7.1855831365941675E-2</v>
      </c>
      <c r="AM641" s="715">
        <f t="shared" si="2292"/>
        <v>8.2193024206577581E-3</v>
      </c>
      <c r="AN641" s="1075">
        <f t="shared" si="2292"/>
        <v>7.5678101913501647E-2</v>
      </c>
      <c r="AO641" s="830">
        <f t="shared" si="1802"/>
        <v>5.7552616881858261E-2</v>
      </c>
      <c r="AP641" s="830"/>
      <c r="AQ641" s="40">
        <f t="shared" si="2194"/>
        <v>3.9167951162865873E-2</v>
      </c>
      <c r="AR641" s="40"/>
      <c r="AS641" s="40"/>
      <c r="AT641" s="745">
        <f t="shared" si="2292"/>
        <v>4.8469146968784802E-3</v>
      </c>
      <c r="AU641" s="715">
        <f t="shared" si="2292"/>
        <v>2.9540546080967186E-3</v>
      </c>
      <c r="AV641" s="715">
        <f t="shared" si="2292"/>
        <v>2.5336358342276828E-3</v>
      </c>
      <c r="AW641" s="715">
        <f t="shared" si="2292"/>
        <v>2.9500693386567411E-3</v>
      </c>
      <c r="AX641" s="715">
        <f t="shared" si="2292"/>
        <v>3.5063487453830086E-3</v>
      </c>
      <c r="AY641" s="715">
        <f t="shared" si="2292"/>
        <v>3.4499452893418576E-3</v>
      </c>
      <c r="AZ641" s="715">
        <f t="shared" si="2292"/>
        <v>2.6341552971973418E-3</v>
      </c>
      <c r="BA641" s="715">
        <f t="shared" si="2292"/>
        <v>6.1994436251534878E-3</v>
      </c>
      <c r="BB641" s="1075">
        <f t="shared" si="2292"/>
        <v>5.0304375259144166E-3</v>
      </c>
      <c r="BC641" s="830">
        <f t="shared" si="1901"/>
        <v>3.7894449956499703E-3</v>
      </c>
      <c r="BD641" s="830"/>
      <c r="BE641" s="40">
        <f t="shared" si="1902"/>
        <v>1.2735767100634295E-3</v>
      </c>
      <c r="BF641" s="40"/>
      <c r="BG641" s="40"/>
      <c r="BH641" s="745">
        <f t="shared" si="2292"/>
        <v>5.5628856281797704E-3</v>
      </c>
      <c r="BI641" s="715">
        <f t="shared" si="2292"/>
        <v>8.7502747664578561E-3</v>
      </c>
      <c r="BJ641" s="715">
        <f t="shared" si="2292"/>
        <v>9.2660317158676959E-3</v>
      </c>
      <c r="BK641" s="715">
        <f t="shared" si="2292"/>
        <v>5.6243053852871212E-3</v>
      </c>
      <c r="BL641" s="715">
        <f t="shared" si="2292"/>
        <v>5.4775203796939105E-3</v>
      </c>
      <c r="BM641" s="715">
        <f t="shared" si="2257"/>
        <v>3.396566631792791E-3</v>
      </c>
      <c r="BN641" s="1187">
        <f t="shared" si="2257"/>
        <v>1.006517886538851E-2</v>
      </c>
      <c r="BO641" s="888">
        <f t="shared" si="2212"/>
        <v>2.4349273356027577E-2</v>
      </c>
      <c r="BP641" s="888">
        <f t="shared" si="2220"/>
        <v>1.6797422440546279E-2</v>
      </c>
      <c r="BQ641" s="888">
        <f t="shared" si="2213"/>
        <v>9.4351043742053487E-3</v>
      </c>
      <c r="BR641" s="888">
        <f t="shared" si="2221"/>
        <v>2.2724002204947004E-2</v>
      </c>
      <c r="BS641" s="1184">
        <f t="shared" si="2221"/>
        <v>1.1913448342893072E-2</v>
      </c>
      <c r="BT641" s="830">
        <f t="shared" si="1727"/>
        <v>1.2198091331197959E-2</v>
      </c>
      <c r="BU641" s="830"/>
      <c r="BV641" s="40">
        <f t="shared" si="1728"/>
        <v>7.5639926438461668E-3</v>
      </c>
      <c r="BW641" s="40"/>
      <c r="BX641" s="40"/>
      <c r="BY641" s="745">
        <f t="shared" si="2292"/>
        <v>6.0321531961300152E-3</v>
      </c>
      <c r="BZ641" s="715">
        <f t="shared" si="2292"/>
        <v>6.246735957142477E-3</v>
      </c>
      <c r="CA641" s="715">
        <f t="shared" si="2292"/>
        <v>5.9265947239248518E-3</v>
      </c>
      <c r="CB641" s="715">
        <f t="shared" si="2292"/>
        <v>9.8342064711302302E-3</v>
      </c>
      <c r="CC641" s="1075">
        <f t="shared" si="2292"/>
        <v>8.0316938928301947E-3</v>
      </c>
      <c r="CD641" s="715">
        <v>3.6789008306742484E-2</v>
      </c>
      <c r="CE641" s="715">
        <v>3.3901282444515839E-2</v>
      </c>
      <c r="CF641" s="830">
        <f t="shared" si="2045"/>
        <v>7.2142768482315548E-3</v>
      </c>
      <c r="CG641" s="830"/>
      <c r="CH641" s="40">
        <f t="shared" si="2046"/>
        <v>1.6973419522733717E-3</v>
      </c>
      <c r="CI641" s="40"/>
      <c r="CJ641" s="40"/>
      <c r="CK641" s="745">
        <f t="shared" si="2292"/>
        <v>1.0034284789286791E-2</v>
      </c>
      <c r="CL641" s="715">
        <v>0</v>
      </c>
      <c r="CM641" s="715">
        <f t="shared" si="2292"/>
        <v>3.4820449744787231E-3</v>
      </c>
      <c r="CN641" s="715">
        <f t="shared" si="2292"/>
        <v>4.8917533725387156E-3</v>
      </c>
      <c r="CO641" s="1075">
        <v>0</v>
      </c>
      <c r="CP641" s="830">
        <f t="shared" si="1729"/>
        <v>3.6816166272608461E-3</v>
      </c>
      <c r="CQ641" s="830"/>
      <c r="CR641" s="40">
        <f t="shared" si="1730"/>
        <v>4.1523864988681821E-3</v>
      </c>
      <c r="CS641" s="40"/>
      <c r="CT641" s="40"/>
      <c r="CU641" s="745">
        <f t="shared" si="2292"/>
        <v>0</v>
      </c>
      <c r="CV641" s="715">
        <f t="shared" si="2292"/>
        <v>0</v>
      </c>
      <c r="CW641" s="715">
        <f>IF(CW536="","",CW536/CW$562)</f>
        <v>0</v>
      </c>
      <c r="CX641" s="1075">
        <f>IF(CX536="","",CX536/CX$562)</f>
        <v>0</v>
      </c>
      <c r="CY641" s="830">
        <f t="shared" si="1731"/>
        <v>0</v>
      </c>
      <c r="CZ641" s="40">
        <f t="shared" si="1732"/>
        <v>0</v>
      </c>
      <c r="DD641" s="989"/>
      <c r="DE641" s="888">
        <f t="shared" ref="DE641:EL641" si="2296">IF(DE536="","",DE536/DE$562)</f>
        <v>2.0753200838571999E-2</v>
      </c>
      <c r="DF641" s="888">
        <f t="shared" si="2296"/>
        <v>4.3576769230794725E-2</v>
      </c>
      <c r="DG641" s="888">
        <f t="shared" si="2296"/>
        <v>4.3200275911745328E-2</v>
      </c>
      <c r="DH641" s="888">
        <f t="shared" si="2296"/>
        <v>1.7488779618379871E-2</v>
      </c>
      <c r="DI641" s="888">
        <f t="shared" si="2296"/>
        <v>4.0950284005828577E-2</v>
      </c>
      <c r="DJ641" s="888">
        <f t="shared" si="2296"/>
        <v>1.8743526737025337E-2</v>
      </c>
      <c r="DK641" s="888">
        <f t="shared" si="2296"/>
        <v>1.9560325698961666E-2</v>
      </c>
      <c r="DL641" s="1082">
        <f t="shared" si="2296"/>
        <v>7.376336410271688E-3</v>
      </c>
      <c r="DM641" s="830">
        <f t="shared" si="1734"/>
        <v>2.6456187306447394E-2</v>
      </c>
      <c r="DN641" s="830"/>
      <c r="DO641" s="40">
        <f t="shared" si="1735"/>
        <v>1.3977404590814034E-2</v>
      </c>
      <c r="DP641" s="40"/>
      <c r="DQ641" s="40"/>
      <c r="DR641" s="945">
        <f t="shared" si="2296"/>
        <v>1.1360167859405624E-2</v>
      </c>
      <c r="DS641" s="888">
        <f t="shared" si="2296"/>
        <v>1.3358877817460348E-2</v>
      </c>
      <c r="DT641" s="888">
        <f t="shared" si="2296"/>
        <v>7.9061033306436403E-3</v>
      </c>
      <c r="DU641" s="888">
        <f t="shared" si="2296"/>
        <v>1.1188825500112057E-2</v>
      </c>
      <c r="DV641" s="888">
        <f t="shared" si="2296"/>
        <v>1.1381359887733491E-2</v>
      </c>
      <c r="DW641" s="888">
        <f t="shared" si="2296"/>
        <v>2.9913706565330662E-2</v>
      </c>
      <c r="DX641" s="1082">
        <f t="shared" si="2296"/>
        <v>2.014536115368434E-2</v>
      </c>
      <c r="DY641" s="830">
        <f t="shared" si="1736"/>
        <v>1.5036343159195737E-2</v>
      </c>
      <c r="DZ641" s="830"/>
      <c r="EA641" s="40">
        <f t="shared" si="1737"/>
        <v>7.5583152494236592E-3</v>
      </c>
      <c r="EB641" s="40"/>
      <c r="EC641" s="40"/>
      <c r="ED641" s="745">
        <f t="shared" si="2223"/>
        <v>7.1196298757489826E-3</v>
      </c>
      <c r="EE641" s="888">
        <f t="shared" si="2296"/>
        <v>9.9633824663988915E-3</v>
      </c>
      <c r="EF641" s="888">
        <f t="shared" si="2296"/>
        <v>1.8504301429596956E-2</v>
      </c>
      <c r="EG641" s="888">
        <f t="shared" si="2296"/>
        <v>2.1218489958183026E-2</v>
      </c>
      <c r="EH641" s="888">
        <f t="shared" si="2296"/>
        <v>1.7922473149184041E-2</v>
      </c>
      <c r="EI641" s="888">
        <f t="shared" si="2296"/>
        <v>1.9889642382823532E-2</v>
      </c>
      <c r="EJ641" s="888">
        <f t="shared" si="2296"/>
        <v>3.1571770124428043E-2</v>
      </c>
      <c r="EK641" s="888">
        <f t="shared" si="2296"/>
        <v>2.1982376727555895E-2</v>
      </c>
      <c r="EL641" s="1082">
        <f t="shared" si="2296"/>
        <v>2.0325266444306364E-2</v>
      </c>
      <c r="EM641" s="830">
        <f t="shared" si="1738"/>
        <v>1.872192583980286E-2</v>
      </c>
      <c r="EN641" s="40">
        <f t="shared" si="1739"/>
        <v>7.0527297215014165E-3</v>
      </c>
      <c r="ES641" s="745">
        <f t="shared" si="2289"/>
        <v>6.3852699824071433E-3</v>
      </c>
      <c r="ET641" s="715">
        <v>0</v>
      </c>
      <c r="EU641" s="715">
        <v>0</v>
      </c>
      <c r="EV641" s="715"/>
      <c r="EX641" s="66" t="s">
        <v>701</v>
      </c>
      <c r="EY641" s="682">
        <f t="shared" ref="EY641:HH641" si="2297">IF(EY536="","",EY536/EY$562)</f>
        <v>3.4110142564877277E-3</v>
      </c>
      <c r="EZ641" s="682">
        <f t="shared" si="2297"/>
        <v>2.052784518423543E-3</v>
      </c>
      <c r="FA641" s="682">
        <f t="shared" si="2297"/>
        <v>3.800571023388571E-3</v>
      </c>
      <c r="FB641" s="682">
        <f t="shared" si="2297"/>
        <v>1.3040150923091832E-3</v>
      </c>
      <c r="FC641" s="682">
        <f t="shared" si="2297"/>
        <v>5.6466329764193468E-3</v>
      </c>
      <c r="FD641" s="682">
        <f t="shared" si="2297"/>
        <v>3.2004786759541647E-3</v>
      </c>
      <c r="FE641" s="682">
        <f t="shared" si="2297"/>
        <v>0</v>
      </c>
      <c r="FF641" s="682">
        <f t="shared" si="2297"/>
        <v>3.6515560350293659E-3</v>
      </c>
      <c r="FG641" s="682">
        <f t="shared" si="2297"/>
        <v>4.2013461568954627E-3</v>
      </c>
      <c r="FH641" s="682">
        <f t="shared" si="2297"/>
        <v>2.4077787240225066E-3</v>
      </c>
      <c r="FI641" s="682">
        <f t="shared" si="2297"/>
        <v>3.2360882292704674E-3</v>
      </c>
      <c r="FJ641" s="682">
        <f t="shared" si="2297"/>
        <v>3.3364111098929381E-3</v>
      </c>
      <c r="FK641" s="682">
        <f t="shared" si="2297"/>
        <v>2.5105597601194985E-3</v>
      </c>
      <c r="FL641" s="682">
        <f t="shared" si="2297"/>
        <v>3.5965323236186561E-3</v>
      </c>
      <c r="FM641" s="682">
        <f t="shared" si="2297"/>
        <v>2.8603996087203814E-3</v>
      </c>
      <c r="FN641" s="682">
        <f t="shared" si="2297"/>
        <v>2.3810032001044291E-3</v>
      </c>
      <c r="FO641" s="715">
        <f t="shared" si="2297"/>
        <v>2.903470732596382E-3</v>
      </c>
      <c r="FP641" s="715">
        <f t="shared" ref="FP641:GL641" si="2298">IF(FP536="","",FP536/FP$562)</f>
        <v>0</v>
      </c>
      <c r="FQ641" s="1393">
        <f t="shared" si="2298"/>
        <v>1.9632439837715437E-2</v>
      </c>
      <c r="FR641" s="715">
        <f t="shared" si="2298"/>
        <v>3.1684267872349736E-2</v>
      </c>
      <c r="FS641" s="715">
        <f t="shared" si="2298"/>
        <v>2.845266332219222E-2</v>
      </c>
      <c r="FT641" s="715">
        <f t="shared" si="2298"/>
        <v>2.081430771367131E-2</v>
      </c>
      <c r="FU641" s="715">
        <f t="shared" si="2298"/>
        <v>5.0431061963446717E-2</v>
      </c>
      <c r="FV641" s="715"/>
      <c r="FW641" s="715">
        <f t="shared" si="2298"/>
        <v>2.4137379187627633E-2</v>
      </c>
      <c r="FX641" s="715">
        <f t="shared" si="2298"/>
        <v>4.7883147378153801E-2</v>
      </c>
      <c r="FY641" s="715">
        <f t="shared" si="2298"/>
        <v>2.9235345328014015E-2</v>
      </c>
      <c r="FZ641" s="715">
        <f t="shared" si="2298"/>
        <v>4.1925603399014043E-2</v>
      </c>
      <c r="GA641" s="715">
        <f t="shared" si="2298"/>
        <v>3.3109340956020153E-2</v>
      </c>
      <c r="GB641" s="715">
        <f t="shared" si="2298"/>
        <v>4.7437542576651864E-2</v>
      </c>
      <c r="GC641" s="715">
        <f t="shared" si="2298"/>
        <v>4.8303501122790499E-2</v>
      </c>
      <c r="GD641" s="715">
        <f t="shared" si="2298"/>
        <v>2.6500300755743583E-2</v>
      </c>
      <c r="GE641" s="715">
        <f t="shared" si="2298"/>
        <v>3.9276743805973506E-2</v>
      </c>
      <c r="GF641" s="715">
        <f t="shared" si="2298"/>
        <v>3.2205740717087497E-2</v>
      </c>
      <c r="GG641" s="715">
        <f t="shared" si="2298"/>
        <v>1.8236211100464812E-2</v>
      </c>
      <c r="GH641" s="715">
        <f t="shared" si="2298"/>
        <v>2.3904686501404607E-2</v>
      </c>
      <c r="GI641" s="715">
        <f t="shared" si="2298"/>
        <v>6.5138372022056329E-2</v>
      </c>
      <c r="GJ641" s="715">
        <f t="shared" si="2298"/>
        <v>3.7054465699915384E-2</v>
      </c>
      <c r="GK641" s="715">
        <f t="shared" si="2298"/>
        <v>3.7745357032394164E-2</v>
      </c>
      <c r="GL641" s="715">
        <f t="shared" si="2298"/>
        <v>3.8961896961121671E-2</v>
      </c>
      <c r="GM641" s="745">
        <f t="shared" si="2297"/>
        <v>0</v>
      </c>
      <c r="GN641" s="682">
        <f t="shared" si="2297"/>
        <v>0</v>
      </c>
      <c r="GO641" s="682">
        <f t="shared" si="2297"/>
        <v>0</v>
      </c>
      <c r="GP641" s="682">
        <f t="shared" si="2297"/>
        <v>0</v>
      </c>
      <c r="GQ641" s="682">
        <f t="shared" si="2297"/>
        <v>0</v>
      </c>
      <c r="GR641" s="682">
        <f t="shared" si="2297"/>
        <v>0</v>
      </c>
      <c r="GS641" s="682">
        <f t="shared" si="2297"/>
        <v>0</v>
      </c>
      <c r="GT641" s="682">
        <f t="shared" si="2297"/>
        <v>0</v>
      </c>
      <c r="GU641" s="682">
        <f t="shared" si="2297"/>
        <v>0</v>
      </c>
      <c r="GV641" s="682">
        <f t="shared" si="2297"/>
        <v>0</v>
      </c>
      <c r="GW641" s="682">
        <f t="shared" si="2297"/>
        <v>0</v>
      </c>
      <c r="GX641" s="682">
        <f t="shared" si="2297"/>
        <v>0</v>
      </c>
      <c r="GY641" s="682">
        <f t="shared" si="2297"/>
        <v>0</v>
      </c>
      <c r="GZ641" s="682" t="e">
        <f t="shared" si="2297"/>
        <v>#DIV/0!</v>
      </c>
      <c r="HA641" s="682">
        <f t="shared" si="2297"/>
        <v>0</v>
      </c>
      <c r="HB641" s="682">
        <f t="shared" si="2297"/>
        <v>0</v>
      </c>
      <c r="HC641" s="682">
        <f t="shared" si="2297"/>
        <v>0</v>
      </c>
      <c r="HD641" s="682">
        <f t="shared" si="2297"/>
        <v>0</v>
      </c>
      <c r="HE641" s="682">
        <f t="shared" si="2297"/>
        <v>0</v>
      </c>
      <c r="HF641" s="682">
        <f t="shared" si="2297"/>
        <v>0</v>
      </c>
      <c r="HG641" s="682" t="e">
        <f t="shared" si="2297"/>
        <v>#DIV/0!</v>
      </c>
      <c r="HH641" s="682" t="e">
        <f t="shared" si="2297"/>
        <v>#DIV/0!</v>
      </c>
      <c r="HI641" s="715">
        <f t="shared" si="2182"/>
        <v>0</v>
      </c>
    </row>
    <row r="642" spans="1:217" x14ac:dyDescent="0.25">
      <c r="A642" s="66" t="s">
        <v>702</v>
      </c>
      <c r="C642" s="745">
        <f t="shared" si="2269"/>
        <v>7.2194858198551459E-3</v>
      </c>
      <c r="D642" s="715">
        <f>IF(D537="","",D537/D$562)</f>
        <v>7.7647847225036761E-3</v>
      </c>
      <c r="E642" s="715">
        <f>IF(E537="","",E537/E$562)</f>
        <v>1.4780812978787517E-2</v>
      </c>
      <c r="F642" s="715">
        <f t="shared" si="2252"/>
        <v>7.8974180946426165E-3</v>
      </c>
      <c r="G642" s="715">
        <f t="shared" si="2263"/>
        <v>1.051808355008259E-2</v>
      </c>
      <c r="H642" s="715">
        <f t="shared" si="2284"/>
        <v>3.2339962149609131E-3</v>
      </c>
      <c r="I642" s="715">
        <f t="shared" si="2293"/>
        <v>2.0922945684125659E-3</v>
      </c>
      <c r="J642" s="715">
        <f t="shared" si="2285"/>
        <v>3.4127473242536572E-3</v>
      </c>
      <c r="K642" s="715">
        <f t="shared" si="2244"/>
        <v>1.6661500632105832E-3</v>
      </c>
      <c r="L642" s="715">
        <f t="shared" si="2254"/>
        <v>3.0119221407739587E-3</v>
      </c>
      <c r="M642" s="715">
        <f t="shared" si="2245"/>
        <v>1.8086327058212677E-2</v>
      </c>
      <c r="N642" s="715">
        <f t="shared" ref="N642:T642" si="2299">IF(N537="","",N537/N$562)</f>
        <v>4.5382398823722546E-3</v>
      </c>
      <c r="O642" s="715">
        <f t="shared" si="2299"/>
        <v>3.1745854740897737E-3</v>
      </c>
      <c r="P642" s="715">
        <f t="shared" si="2299"/>
        <v>1.5507068163885081E-2</v>
      </c>
      <c r="Q642" s="715">
        <f t="shared" si="2299"/>
        <v>2.6742248564491557E-3</v>
      </c>
      <c r="R642" s="715">
        <f t="shared" si="2299"/>
        <v>1.0090865484383012E-2</v>
      </c>
      <c r="S642" s="715">
        <f t="shared" si="2299"/>
        <v>2.0687569036705839E-2</v>
      </c>
      <c r="T642" s="1075">
        <f t="shared" si="2299"/>
        <v>2.4152537146055232E-2</v>
      </c>
      <c r="U642" s="715">
        <f t="shared" ref="U642:W642" si="2300">IF(U537="","",U537/U$562)</f>
        <v>2.0015441161288453E-3</v>
      </c>
      <c r="V642" s="715">
        <f t="shared" si="2300"/>
        <v>1.7139662230096725E-3</v>
      </c>
      <c r="W642" s="715">
        <f t="shared" si="2300"/>
        <v>2.9292482007367629E-3</v>
      </c>
      <c r="X642" s="715">
        <f t="shared" ref="X642:Y642" si="2301">IF(X537="","",X537/X$562)</f>
        <v>4.1310147125885488E-2</v>
      </c>
      <c r="Y642" s="715">
        <f t="shared" si="2301"/>
        <v>4.2582999633060906E-2</v>
      </c>
      <c r="Z642" s="830">
        <f t="shared" si="2205"/>
        <v>8.9171729210909025E-3</v>
      </c>
      <c r="AA642" s="830">
        <f t="shared" si="2206"/>
        <v>4.547515993762412E-3</v>
      </c>
      <c r="AB642" s="830">
        <f t="shared" si="2207"/>
        <v>1.236392713776913E-2</v>
      </c>
      <c r="AC642" s="40">
        <f t="shared" si="2208"/>
        <v>6.9852099490421045E-3</v>
      </c>
      <c r="AD642" s="40"/>
      <c r="AE642" s="40">
        <f t="shared" si="2209"/>
        <v>7.6276365458450939E-4</v>
      </c>
      <c r="AF642" s="40">
        <f t="shared" si="2210"/>
        <v>8.4144608312167798E-3</v>
      </c>
      <c r="AG642" s="40"/>
      <c r="AH642" s="40"/>
      <c r="AI642" s="745">
        <f t="shared" ref="AI642:AN642" si="2302">IF(AI537="","",AI537/AI$562)</f>
        <v>0</v>
      </c>
      <c r="AJ642" s="715">
        <f t="shared" si="2302"/>
        <v>0</v>
      </c>
      <c r="AK642" s="715">
        <f t="shared" si="2302"/>
        <v>0</v>
      </c>
      <c r="AL642" s="715">
        <f t="shared" si="2302"/>
        <v>0</v>
      </c>
      <c r="AM642" s="715">
        <f t="shared" si="2302"/>
        <v>0</v>
      </c>
      <c r="AN642" s="1075">
        <f t="shared" si="2302"/>
        <v>0</v>
      </c>
      <c r="AO642" s="830">
        <f t="shared" ref="AO642:AO644" si="2303">AVERAGE(AI642:AN642)</f>
        <v>0</v>
      </c>
      <c r="AP642" s="830"/>
      <c r="AQ642" s="40">
        <f t="shared" si="2194"/>
        <v>0</v>
      </c>
      <c r="AR642" s="40"/>
      <c r="AS642" s="40"/>
      <c r="AT642" s="745">
        <f t="shared" ref="AT642:BB642" si="2304">IF(AT537="","",AT537/AT$562)</f>
        <v>5.8907184102142789E-3</v>
      </c>
      <c r="AU642" s="715">
        <f t="shared" si="2304"/>
        <v>4.7004062651981047E-3</v>
      </c>
      <c r="AV642" s="715">
        <f t="shared" si="2304"/>
        <v>2.4447217304430268E-3</v>
      </c>
      <c r="AW642" s="715">
        <f t="shared" si="2304"/>
        <v>2.2272727839093964E-3</v>
      </c>
      <c r="AX642" s="715">
        <f t="shared" si="2304"/>
        <v>1.8937963521622663E-3</v>
      </c>
      <c r="AY642" s="715">
        <f t="shared" si="2304"/>
        <v>2.8197101897646333E-3</v>
      </c>
      <c r="AZ642" s="715">
        <f t="shared" si="2304"/>
        <v>3.4069257579347643E-3</v>
      </c>
      <c r="BA642" s="715">
        <f t="shared" si="2304"/>
        <v>5.3759614843041457E-3</v>
      </c>
      <c r="BB642" s="1075">
        <f t="shared" si="2304"/>
        <v>3.3176429850095782E-3</v>
      </c>
      <c r="BC642" s="830">
        <f t="shared" si="1901"/>
        <v>3.5641284398822437E-3</v>
      </c>
      <c r="BD642" s="830"/>
      <c r="BE642" s="40">
        <f t="shared" si="1902"/>
        <v>1.434258395927484E-3</v>
      </c>
      <c r="BF642" s="40"/>
      <c r="BG642" s="40"/>
      <c r="BH642" s="745">
        <f>IF(BH537="","",BH537/BH$562)</f>
        <v>1.9304047440305227E-3</v>
      </c>
      <c r="BI642" s="715">
        <f>IF(BI537="","",BI537/BI$562)</f>
        <v>5.3425978317624802E-3</v>
      </c>
      <c r="BJ642" s="715">
        <f>IF(BJ537="","",BJ537/BJ$562)</f>
        <v>2.5235728369720511E-3</v>
      </c>
      <c r="BK642" s="715">
        <f>IF(BK537="","",BK537/BK$562)</f>
        <v>3.4934827913647264E-3</v>
      </c>
      <c r="BL642" s="715">
        <f>IF(BL537="","",BL537/BL$562)</f>
        <v>2.4561555180059335E-3</v>
      </c>
      <c r="BM642" s="715">
        <f t="shared" si="2257"/>
        <v>2.6902629937635681E-3</v>
      </c>
      <c r="BN642" s="1187">
        <f t="shared" si="2257"/>
        <v>4.9535529324768188E-3</v>
      </c>
      <c r="BO642" s="888">
        <f t="shared" si="2212"/>
        <v>6.2009842541164931E-3</v>
      </c>
      <c r="BP642" s="888">
        <f t="shared" si="2220"/>
        <v>2.6546994184867504E-3</v>
      </c>
      <c r="BQ642" s="888">
        <f t="shared" si="2213"/>
        <v>1.8427336061998005E-3</v>
      </c>
      <c r="BR642" s="888">
        <f t="shared" si="2221"/>
        <v>5.6197400155135009E-3</v>
      </c>
      <c r="BS642" s="1184">
        <f t="shared" si="2221"/>
        <v>4.2921444653874477E-3</v>
      </c>
      <c r="BT642" s="830">
        <f t="shared" si="1727"/>
        <v>3.8004173328127825E-3</v>
      </c>
      <c r="BU642" s="830"/>
      <c r="BV642" s="40">
        <f t="shared" si="1728"/>
        <v>1.5379800169464967E-3</v>
      </c>
      <c r="BW642" s="40"/>
      <c r="BX642" s="40"/>
      <c r="BY642" s="745">
        <f>IF(BY537="","",BY537/BY$562)</f>
        <v>8.1401656068714467E-3</v>
      </c>
      <c r="BZ642" s="715">
        <f>IF(BZ537="","",BZ537/BZ$562)</f>
        <v>8.4446681299340416E-3</v>
      </c>
      <c r="CA642" s="715">
        <f>IF(CA537="","",CA537/CA$562)</f>
        <v>1.0147452258850305E-2</v>
      </c>
      <c r="CB642" s="715">
        <f>IF(CB537="","",CB537/CB$562)</f>
        <v>1.2421786999199033E-2</v>
      </c>
      <c r="CC642" s="1075">
        <f>IF(CC537="","",CC537/CC$562)</f>
        <v>4.9259769288080299E-3</v>
      </c>
      <c r="CD642" s="715">
        <v>4.6680053167640803E-2</v>
      </c>
      <c r="CE642" s="715">
        <v>3.8820541653141076E-2</v>
      </c>
      <c r="CF642" s="830">
        <f t="shared" si="2045"/>
        <v>8.8160099847325712E-3</v>
      </c>
      <c r="CG642" s="830"/>
      <c r="CH642" s="40">
        <f t="shared" si="2046"/>
        <v>2.7614029034061563E-3</v>
      </c>
      <c r="CI642" s="40"/>
      <c r="CJ642" s="40"/>
      <c r="CK642" s="745">
        <f>IF(CK537="","",CK537/CK$562)</f>
        <v>0</v>
      </c>
      <c r="CL642" s="715">
        <f>IF(CL537="","",CL537/CL$562)</f>
        <v>0</v>
      </c>
      <c r="CM642" s="715">
        <f>IF(CM537="","",CM537/CM$562)</f>
        <v>4.6837572541898864E-3</v>
      </c>
      <c r="CN642" s="715">
        <f>IF(CN537="","",CN537/CN$562)</f>
        <v>0</v>
      </c>
      <c r="CO642" s="1075">
        <f>IF(CO537="","",CO537/CO$562)</f>
        <v>0</v>
      </c>
      <c r="CP642" s="830">
        <f t="shared" si="1729"/>
        <v>9.3675145083797729E-4</v>
      </c>
      <c r="CQ642" s="830"/>
      <c r="CR642" s="40">
        <f t="shared" si="1730"/>
        <v>2.0946399220952696E-3</v>
      </c>
      <c r="CS642" s="40"/>
      <c r="CT642" s="40"/>
      <c r="CU642" s="745">
        <v>0</v>
      </c>
      <c r="CV642" s="715">
        <f>IF(CV537="","",CV537/CV$562)</f>
        <v>2.250477976477051E-2</v>
      </c>
      <c r="CW642" s="715">
        <v>0</v>
      </c>
      <c r="CX642" s="1075">
        <v>0</v>
      </c>
      <c r="CY642" s="830">
        <f t="shared" si="1731"/>
        <v>5.6261949411926275E-3</v>
      </c>
      <c r="CZ642" s="40">
        <f t="shared" si="1732"/>
        <v>1.1252389882385255E-2</v>
      </c>
      <c r="DD642" s="989"/>
      <c r="DE642" s="888">
        <f t="shared" ref="DE642:EL642" si="2305">IF(DE537="","",DE537/DE$562)</f>
        <v>4.4310754329947724E-3</v>
      </c>
      <c r="DF642" s="888">
        <f t="shared" si="2305"/>
        <v>1.2141581881641004E-2</v>
      </c>
      <c r="DG642" s="888">
        <f t="shared" si="2305"/>
        <v>1.6378580527239301E-2</v>
      </c>
      <c r="DH642" s="888">
        <f t="shared" si="2305"/>
        <v>6.8536592884370293E-3</v>
      </c>
      <c r="DI642" s="888">
        <f t="shared" si="2305"/>
        <v>1.2418597317711307E-2</v>
      </c>
      <c r="DJ642" s="888">
        <f t="shared" si="2305"/>
        <v>3.5924851732614007E-3</v>
      </c>
      <c r="DK642" s="888">
        <f t="shared" si="2305"/>
        <v>7.9596068740491271E-2</v>
      </c>
      <c r="DL642" s="1082">
        <f t="shared" si="2305"/>
        <v>0.1384745893859714</v>
      </c>
      <c r="DM642" s="830">
        <f t="shared" si="1734"/>
        <v>3.4235829718468433E-2</v>
      </c>
      <c r="DN642" s="830"/>
      <c r="DO642" s="40">
        <f t="shared" si="1735"/>
        <v>4.8965615147379488E-2</v>
      </c>
      <c r="DP642" s="40"/>
      <c r="DQ642" s="40"/>
      <c r="DR642" s="945">
        <f t="shared" si="2305"/>
        <v>1.0041452818444791E-3</v>
      </c>
      <c r="DS642" s="888">
        <f t="shared" si="2305"/>
        <v>4.4495197981271354E-3</v>
      </c>
      <c r="DT642" s="888">
        <f t="shared" si="2305"/>
        <v>8.0377488518274713E-4</v>
      </c>
      <c r="DU642" s="888">
        <f t="shared" si="2305"/>
        <v>1.9323703181418311E-3</v>
      </c>
      <c r="DV642" s="888">
        <f t="shared" si="2305"/>
        <v>1.7884708592883849E-3</v>
      </c>
      <c r="DW642" s="888">
        <f t="shared" si="2305"/>
        <v>7.5716179050739395E-3</v>
      </c>
      <c r="DX642" s="1082">
        <f t="shared" si="2305"/>
        <v>4.3374296385913121E-3</v>
      </c>
      <c r="DY642" s="830">
        <f t="shared" si="1736"/>
        <v>3.1267612408928326E-3</v>
      </c>
      <c r="DZ642" s="830"/>
      <c r="EA642" s="40">
        <f t="shared" si="1737"/>
        <v>2.452601131972086E-3</v>
      </c>
      <c r="EB642" s="40"/>
      <c r="EC642" s="40"/>
      <c r="ED642" s="745">
        <f t="shared" si="2223"/>
        <v>5.2633368120078529E-3</v>
      </c>
      <c r="EE642" s="888">
        <f t="shared" si="2305"/>
        <v>5.5181389264661379E-3</v>
      </c>
      <c r="EF642" s="888">
        <f t="shared" si="2305"/>
        <v>1.787381785859694E-2</v>
      </c>
      <c r="EG642" s="888">
        <f t="shared" si="2305"/>
        <v>1.3328872319918467E-2</v>
      </c>
      <c r="EH642" s="888">
        <f t="shared" si="2305"/>
        <v>1.5804471635438886E-2</v>
      </c>
      <c r="EI642" s="888">
        <f t="shared" si="2305"/>
        <v>1.1923774446709839E-2</v>
      </c>
      <c r="EJ642" s="888">
        <f t="shared" si="2305"/>
        <v>1.3017110446769649E-2</v>
      </c>
      <c r="EK642" s="888">
        <f t="shared" si="2305"/>
        <v>1.3749527840123578E-2</v>
      </c>
      <c r="EL642" s="1082">
        <f t="shared" si="2305"/>
        <v>1.6454917056071508E-2</v>
      </c>
      <c r="EM642" s="830">
        <f t="shared" si="1738"/>
        <v>1.2548218593566984E-2</v>
      </c>
      <c r="EN642" s="40">
        <f t="shared" si="1739"/>
        <v>4.463481841388969E-3</v>
      </c>
      <c r="ES642" s="745">
        <f t="shared" si="2289"/>
        <v>0</v>
      </c>
      <c r="ET642" s="715">
        <f t="shared" ref="ET642:EU644" si="2306">IF(ET537="","",ET537/ET$562)</f>
        <v>0</v>
      </c>
      <c r="EU642" s="715">
        <f t="shared" si="2306"/>
        <v>0</v>
      </c>
      <c r="EV642" s="715"/>
      <c r="EX642" s="66" t="s">
        <v>702</v>
      </c>
      <c r="EY642" s="682">
        <f t="shared" ref="EY642:HH642" si="2307">IF(EY537="","",EY537/EY$562)</f>
        <v>1.7348184528450179E-3</v>
      </c>
      <c r="EZ642" s="682">
        <f t="shared" si="2307"/>
        <v>1.5665114307943234E-3</v>
      </c>
      <c r="FA642" s="682">
        <f t="shared" si="2307"/>
        <v>2.5023110997364865E-3</v>
      </c>
      <c r="FB642" s="682">
        <f t="shared" si="2307"/>
        <v>8.4603382495961488E-4</v>
      </c>
      <c r="FC642" s="682">
        <f t="shared" si="2307"/>
        <v>3.0353530824411825E-3</v>
      </c>
      <c r="FD642" s="682">
        <f t="shared" si="2307"/>
        <v>2.0204506143830826E-3</v>
      </c>
      <c r="FE642" s="682">
        <f t="shared" si="2307"/>
        <v>0</v>
      </c>
      <c r="FF642" s="682">
        <f t="shared" si="2307"/>
        <v>2.0130275576587813E-3</v>
      </c>
      <c r="FG642" s="682">
        <f t="shared" si="2307"/>
        <v>2.1928164935966564E-3</v>
      </c>
      <c r="FH642" s="682">
        <f t="shared" si="2307"/>
        <v>1.7626485776519093E-3</v>
      </c>
      <c r="FI642" s="682">
        <f t="shared" si="2307"/>
        <v>2.203156114772252E-3</v>
      </c>
      <c r="FJ642" s="682">
        <f t="shared" si="2307"/>
        <v>2.473580452577979E-3</v>
      </c>
      <c r="FK642" s="682">
        <f t="shared" si="2307"/>
        <v>1.654758999987703E-3</v>
      </c>
      <c r="FL642" s="682">
        <f t="shared" si="2307"/>
        <v>2.4027502596300461E-3</v>
      </c>
      <c r="FM642" s="682">
        <f t="shared" si="2307"/>
        <v>2.2298970661037824E-3</v>
      </c>
      <c r="FN642" s="682">
        <f t="shared" si="2307"/>
        <v>1.4216808086309225E-3</v>
      </c>
      <c r="FO642" s="715">
        <f t="shared" si="2307"/>
        <v>1.9040835538605455E-3</v>
      </c>
      <c r="FP642" s="715">
        <f t="shared" ref="FP642:GL642" si="2308">IF(FP537="","",FP537/FP$562)</f>
        <v>0</v>
      </c>
      <c r="FQ642" s="1393">
        <f t="shared" si="2308"/>
        <v>4.1555210377326859E-2</v>
      </c>
      <c r="FR642" s="715">
        <f t="shared" si="2308"/>
        <v>1.3511801162631861E-2</v>
      </c>
      <c r="FS642" s="715">
        <f t="shared" si="2308"/>
        <v>1.1832755878850262E-2</v>
      </c>
      <c r="FT642" s="715">
        <f t="shared" si="2308"/>
        <v>2.3010300988035828E-2</v>
      </c>
      <c r="FU642" s="715">
        <f t="shared" si="2308"/>
        <v>2.0113033228434982E-2</v>
      </c>
      <c r="FV642" s="715"/>
      <c r="FW642" s="715">
        <f t="shared" si="2308"/>
        <v>1.5037787624918799E-2</v>
      </c>
      <c r="FX642" s="715">
        <f t="shared" si="2308"/>
        <v>1.0281151477967258E-2</v>
      </c>
      <c r="FY642" s="715">
        <f t="shared" si="2308"/>
        <v>2.1054950271687051E-2</v>
      </c>
      <c r="FZ642" s="715">
        <f t="shared" si="2308"/>
        <v>4.6214546165309475E-3</v>
      </c>
      <c r="GA642" s="715">
        <f t="shared" si="2308"/>
        <v>0</v>
      </c>
      <c r="GB642" s="715">
        <f t="shared" si="2308"/>
        <v>1.7957976830370224E-2</v>
      </c>
      <c r="GC642" s="715">
        <f t="shared" si="2308"/>
        <v>1.3965650005775213E-3</v>
      </c>
      <c r="GD642" s="715">
        <f t="shared" si="2308"/>
        <v>1.4759443380813132E-3</v>
      </c>
      <c r="GE642" s="715">
        <f t="shared" si="2308"/>
        <v>2.5625175462918042E-3</v>
      </c>
      <c r="GF642" s="715">
        <f t="shared" si="2308"/>
        <v>0</v>
      </c>
      <c r="GG642" s="715">
        <f t="shared" si="2308"/>
        <v>4.2721145592249939E-2</v>
      </c>
      <c r="GH642" s="715">
        <f t="shared" si="2308"/>
        <v>0</v>
      </c>
      <c r="GI642" s="715">
        <f t="shared" si="2308"/>
        <v>1.4225032585696016E-2</v>
      </c>
      <c r="GJ642" s="715">
        <f t="shared" si="2308"/>
        <v>2.4098706581725141E-2</v>
      </c>
      <c r="GK642" s="715">
        <f t="shared" si="2308"/>
        <v>2.7145416283599934E-2</v>
      </c>
      <c r="GL642" s="715">
        <f t="shared" si="2308"/>
        <v>1.9463712476953599E-2</v>
      </c>
      <c r="GM642" s="745">
        <f t="shared" si="2307"/>
        <v>0</v>
      </c>
      <c r="GN642" s="682">
        <f t="shared" si="2307"/>
        <v>0</v>
      </c>
      <c r="GO642" s="682">
        <f t="shared" si="2307"/>
        <v>0</v>
      </c>
      <c r="GP642" s="682">
        <f t="shared" si="2307"/>
        <v>0</v>
      </c>
      <c r="GQ642" s="682">
        <f t="shared" si="2307"/>
        <v>0</v>
      </c>
      <c r="GR642" s="682">
        <f t="shared" si="2307"/>
        <v>0</v>
      </c>
      <c r="GS642" s="682">
        <f t="shared" si="2307"/>
        <v>0</v>
      </c>
      <c r="GT642" s="682">
        <f t="shared" si="2307"/>
        <v>0</v>
      </c>
      <c r="GU642" s="682">
        <f t="shared" si="2307"/>
        <v>0</v>
      </c>
      <c r="GV642" s="682">
        <f t="shared" si="2307"/>
        <v>0</v>
      </c>
      <c r="GW642" s="682">
        <f t="shared" si="2307"/>
        <v>0</v>
      </c>
      <c r="GX642" s="682">
        <f t="shared" si="2307"/>
        <v>0</v>
      </c>
      <c r="GY642" s="682">
        <f t="shared" si="2307"/>
        <v>0</v>
      </c>
      <c r="GZ642" s="682" t="e">
        <f t="shared" si="2307"/>
        <v>#DIV/0!</v>
      </c>
      <c r="HA642" s="682">
        <f t="shared" si="2307"/>
        <v>0</v>
      </c>
      <c r="HB642" s="682">
        <f t="shared" si="2307"/>
        <v>0</v>
      </c>
      <c r="HC642" s="682">
        <f t="shared" si="2307"/>
        <v>0</v>
      </c>
      <c r="HD642" s="682">
        <f t="shared" si="2307"/>
        <v>0</v>
      </c>
      <c r="HE642" s="682">
        <f t="shared" si="2307"/>
        <v>0</v>
      </c>
      <c r="HF642" s="682">
        <f t="shared" si="2307"/>
        <v>0</v>
      </c>
      <c r="HG642" s="682" t="e">
        <f t="shared" si="2307"/>
        <v>#DIV/0!</v>
      </c>
      <c r="HH642" s="682" t="e">
        <f t="shared" si="2307"/>
        <v>#DIV/0!</v>
      </c>
      <c r="HI642" s="715">
        <f t="shared" si="2182"/>
        <v>0</v>
      </c>
    </row>
    <row r="643" spans="1:217" x14ac:dyDescent="0.25">
      <c r="A643" s="66" t="s">
        <v>824</v>
      </c>
      <c r="C643" s="745">
        <f t="shared" si="2269"/>
        <v>0.21260117104738704</v>
      </c>
      <c r="D643" s="715">
        <f t="shared" ref="D643:CV643" si="2309">IF(D538="","",D538/D$562)</f>
        <v>0.12974086221649922</v>
      </c>
      <c r="E643" s="715">
        <f t="shared" si="2309"/>
        <v>0.26454296348141221</v>
      </c>
      <c r="F643" s="715">
        <f t="shared" si="2252"/>
        <v>0.18273075792796178</v>
      </c>
      <c r="G643" s="715">
        <f t="shared" si="2263"/>
        <v>0.16830949927973232</v>
      </c>
      <c r="H643" s="715">
        <f t="shared" si="2284"/>
        <v>0.23802262820692263</v>
      </c>
      <c r="I643" s="715">
        <f t="shared" si="2293"/>
        <v>9.572889029822039E-2</v>
      </c>
      <c r="J643" s="715">
        <f t="shared" si="2285"/>
        <v>0.2997333917033268</v>
      </c>
      <c r="K643" s="715">
        <f t="shared" si="2244"/>
        <v>5.2414813495235447E-2</v>
      </c>
      <c r="L643" s="715">
        <f t="shared" si="2254"/>
        <v>0.27225764108054118</v>
      </c>
      <c r="M643" s="715">
        <f t="shared" si="2245"/>
        <v>0.10810336045031109</v>
      </c>
      <c r="N643" s="715">
        <f t="shared" si="2309"/>
        <v>0.23341007776279629</v>
      </c>
      <c r="O643" s="715">
        <f t="shared" si="2309"/>
        <v>0.25619114209234611</v>
      </c>
      <c r="P643" s="715">
        <f t="shared" si="2309"/>
        <v>0.13666652375266525</v>
      </c>
      <c r="Q643" s="715">
        <f t="shared" si="2309"/>
        <v>0.17843004077026683</v>
      </c>
      <c r="R643" s="715">
        <f t="shared" si="2309"/>
        <v>9.3835023090946865E-2</v>
      </c>
      <c r="S643" s="715">
        <f t="shared" si="2309"/>
        <v>0.10775540629700066</v>
      </c>
      <c r="T643" s="1075">
        <f t="shared" si="2309"/>
        <v>0.1240012825564961</v>
      </c>
      <c r="U643" s="715">
        <f t="shared" ref="U643:W643" si="2310">IF(U538="","",U538/U$562)</f>
        <v>0.22742395829815801</v>
      </c>
      <c r="V643" s="715">
        <f t="shared" si="2310"/>
        <v>0.24139516029249827</v>
      </c>
      <c r="W643" s="715">
        <f t="shared" si="2310"/>
        <v>0.20111212822622659</v>
      </c>
      <c r="X643" s="715">
        <f t="shared" ref="X643:Y643" si="2311">IF(X538="","",X538/X$562)</f>
        <v>0.13176937883675222</v>
      </c>
      <c r="Y643" s="715">
        <f t="shared" si="2311"/>
        <v>0.12586993381071215</v>
      </c>
      <c r="Z643" s="830">
        <f t="shared" si="2205"/>
        <v>0.17524863752833714</v>
      </c>
      <c r="AA643" s="830">
        <f t="shared" si="2206"/>
        <v>0.18702823171313435</v>
      </c>
      <c r="AB643" s="830">
        <f t="shared" si="2207"/>
        <v>0.15479910709660363</v>
      </c>
      <c r="AC643" s="40">
        <f t="shared" si="2208"/>
        <v>7.3386378171583957E-2</v>
      </c>
      <c r="AD643" s="40"/>
      <c r="AE643" s="40">
        <f t="shared" si="2209"/>
        <v>0.11058630876001602</v>
      </c>
      <c r="AF643" s="40">
        <f t="shared" si="2210"/>
        <v>6.1418900243098991E-2</v>
      </c>
      <c r="AG643" s="40"/>
      <c r="AH643" s="40"/>
      <c r="AI643" s="745">
        <f t="shared" si="2309"/>
        <v>0.44321259502450372</v>
      </c>
      <c r="AJ643" s="715">
        <f t="shared" si="2309"/>
        <v>0.66919480128614339</v>
      </c>
      <c r="AK643" s="715">
        <f t="shared" si="2309"/>
        <v>0.39740611742478682</v>
      </c>
      <c r="AL643" s="715">
        <f t="shared" si="2309"/>
        <v>0.37124647657140902</v>
      </c>
      <c r="AM643" s="715">
        <f t="shared" si="2309"/>
        <v>0.72260538411860442</v>
      </c>
      <c r="AN643" s="1075">
        <f t="shared" si="2309"/>
        <v>0.38552616124890748</v>
      </c>
      <c r="AO643" s="830">
        <f t="shared" si="2303"/>
        <v>0.49819858927905919</v>
      </c>
      <c r="AP643" s="830"/>
      <c r="AQ643" s="40">
        <f t="shared" si="2194"/>
        <v>0.15594397134659047</v>
      </c>
      <c r="AR643" s="40"/>
      <c r="AS643" s="40"/>
      <c r="AT643" s="745">
        <f t="shared" si="2309"/>
        <v>0.30742350940769025</v>
      </c>
      <c r="AU643" s="715">
        <f t="shared" si="2309"/>
        <v>0.16041774040982168</v>
      </c>
      <c r="AV643" s="715">
        <f t="shared" si="2309"/>
        <v>0.40933607213834194</v>
      </c>
      <c r="AW643" s="715">
        <f t="shared" si="2309"/>
        <v>0.32866987377864487</v>
      </c>
      <c r="AX643" s="715">
        <f t="shared" si="2309"/>
        <v>0.40976834060378081</v>
      </c>
      <c r="AY643" s="715">
        <f t="shared" si="2309"/>
        <v>0.40139408075453531</v>
      </c>
      <c r="AZ643" s="715">
        <f t="shared" si="2309"/>
        <v>0.37594680849012846</v>
      </c>
      <c r="BA643" s="715">
        <f t="shared" si="2309"/>
        <v>0.37085655257252809</v>
      </c>
      <c r="BB643" s="1075">
        <f t="shared" si="2309"/>
        <v>0.37137085423721694</v>
      </c>
      <c r="BC643" s="830">
        <f t="shared" si="1901"/>
        <v>0.3483537591547432</v>
      </c>
      <c r="BD643" s="830"/>
      <c r="BE643" s="40">
        <f t="shared" si="1902"/>
        <v>7.8648025726659535E-2</v>
      </c>
      <c r="BF643" s="40"/>
      <c r="BG643" s="40"/>
      <c r="BH643" s="745">
        <f t="shared" si="2309"/>
        <v>0.36068629306123551</v>
      </c>
      <c r="BI643" s="715">
        <f t="shared" si="2309"/>
        <v>0.27917014872907098</v>
      </c>
      <c r="BJ643" s="715">
        <f t="shared" si="2309"/>
        <v>0.43566428156654469</v>
      </c>
      <c r="BK643" s="715">
        <f t="shared" si="2309"/>
        <v>0.4575240188782832</v>
      </c>
      <c r="BL643" s="715">
        <f t="shared" si="2309"/>
        <v>0.35333829928154781</v>
      </c>
      <c r="BM643" s="715">
        <f t="shared" si="2257"/>
        <v>0.20850454514785002</v>
      </c>
      <c r="BN643" s="1187">
        <f t="shared" si="2257"/>
        <v>0.3879278879135778</v>
      </c>
      <c r="BO643" s="888">
        <f t="shared" si="2212"/>
        <v>0.35971926698751339</v>
      </c>
      <c r="BP643" s="888">
        <f t="shared" si="2220"/>
        <v>0.32607911775869908</v>
      </c>
      <c r="BQ643" s="888">
        <f t="shared" si="2213"/>
        <v>0.57184227962899947</v>
      </c>
      <c r="BR643" s="888">
        <f t="shared" si="2221"/>
        <v>0.41088086470676982</v>
      </c>
      <c r="BS643" s="1184">
        <f t="shared" si="2221"/>
        <v>0.25369439527382742</v>
      </c>
      <c r="BT643" s="830">
        <f t="shared" si="1727"/>
        <v>0.36994563061967423</v>
      </c>
      <c r="BU643" s="830"/>
      <c r="BV643" s="40">
        <f t="shared" si="1728"/>
        <v>0.107420617582223</v>
      </c>
      <c r="BW643" s="40"/>
      <c r="BX643" s="40"/>
      <c r="BY643" s="745">
        <f t="shared" si="2309"/>
        <v>0.23665798360498366</v>
      </c>
      <c r="BZ643" s="715">
        <f t="shared" si="2309"/>
        <v>0.21280176478532603</v>
      </c>
      <c r="CA643" s="715">
        <f t="shared" si="2309"/>
        <v>0.20884871576837544</v>
      </c>
      <c r="CB643" s="715">
        <f t="shared" si="2309"/>
        <v>0.23542793125729986</v>
      </c>
      <c r="CC643" s="1075">
        <f t="shared" si="2309"/>
        <v>0.33630544134749207</v>
      </c>
      <c r="CD643" s="715">
        <v>4.3049930057425988E-2</v>
      </c>
      <c r="CE643" s="715">
        <v>4.1611943854391521E-2</v>
      </c>
      <c r="CF643" s="830">
        <f t="shared" si="2045"/>
        <v>0.24600836735269543</v>
      </c>
      <c r="CG643" s="830"/>
      <c r="CH643" s="40">
        <f t="shared" si="2046"/>
        <v>5.2049147534218243E-2</v>
      </c>
      <c r="CI643" s="40"/>
      <c r="CJ643" s="40"/>
      <c r="CK643" s="745">
        <f t="shared" si="2309"/>
        <v>0.16915119824862182</v>
      </c>
      <c r="CL643" s="715">
        <f t="shared" ref="CL643:CL649" si="2312">IF(CL538="","",CL538/CL$562)</f>
        <v>0.26842401822494621</v>
      </c>
      <c r="CM643" s="715">
        <f t="shared" si="2309"/>
        <v>0.13590408402378648</v>
      </c>
      <c r="CN643" s="715">
        <f t="shared" si="2309"/>
        <v>0.30868913034341444</v>
      </c>
      <c r="CO643" s="1075">
        <f t="shared" si="2309"/>
        <v>0.48247207598373859</v>
      </c>
      <c r="CP643" s="830">
        <f t="shared" si="1729"/>
        <v>0.27292810136490153</v>
      </c>
      <c r="CQ643" s="830"/>
      <c r="CR643" s="40">
        <f t="shared" si="1730"/>
        <v>0.13670501289848283</v>
      </c>
      <c r="CS643" s="40"/>
      <c r="CT643" s="40"/>
      <c r="CU643" s="745">
        <f t="shared" si="2309"/>
        <v>8.6807032355975897E-3</v>
      </c>
      <c r="CV643" s="715">
        <f t="shared" si="2309"/>
        <v>8.5844151845547487E-2</v>
      </c>
      <c r="CW643" s="715">
        <f>IF(CW538="","",CW538/CW$562)</f>
        <v>2.9352332513130783E-2</v>
      </c>
      <c r="CX643" s="1075">
        <f>IF(CX538="","",CX538/CX$562)</f>
        <v>4.0687497943539715E-2</v>
      </c>
      <c r="CY643" s="830">
        <f t="shared" si="1731"/>
        <v>4.1141171384453896E-2</v>
      </c>
      <c r="CZ643" s="40">
        <f t="shared" si="1732"/>
        <v>3.2615032301444677E-2</v>
      </c>
      <c r="DD643" s="989"/>
      <c r="DE643" s="888">
        <f t="shared" ref="DE643:EL643" si="2313">IF(DE538="","",DE538/DE$562)</f>
        <v>0.15045512171682704</v>
      </c>
      <c r="DF643" s="888">
        <f t="shared" si="2313"/>
        <v>0.12527334499949164</v>
      </c>
      <c r="DG643" s="888">
        <f t="shared" si="2313"/>
        <v>4.3390721441369552E-2</v>
      </c>
      <c r="DH643" s="888">
        <f t="shared" si="2313"/>
        <v>0.15478251316871663</v>
      </c>
      <c r="DI643" s="888">
        <f t="shared" si="2313"/>
        <v>0.18026720637150762</v>
      </c>
      <c r="DJ643" s="888">
        <f t="shared" si="2313"/>
        <v>0.21329116084097915</v>
      </c>
      <c r="DK643" s="888">
        <f t="shared" si="2313"/>
        <v>2.0613791103560986E-2</v>
      </c>
      <c r="DL643" s="1082">
        <f t="shared" si="2313"/>
        <v>9.6255527234289789E-3</v>
      </c>
      <c r="DM643" s="830">
        <f t="shared" si="1734"/>
        <v>0.1122124265457352</v>
      </c>
      <c r="DN643" s="830"/>
      <c r="DO643" s="40">
        <f t="shared" si="1735"/>
        <v>7.7408444512330782E-2</v>
      </c>
      <c r="DP643" s="40"/>
      <c r="DQ643" s="40"/>
      <c r="DR643" s="945">
        <f t="shared" si="2313"/>
        <v>0.27382905384817668</v>
      </c>
      <c r="DS643" s="888">
        <f t="shared" si="2313"/>
        <v>0.21761599849912241</v>
      </c>
      <c r="DT643" s="888">
        <f t="shared" si="2313"/>
        <v>0.26395420874942277</v>
      </c>
      <c r="DU643" s="888">
        <f t="shared" si="2313"/>
        <v>0.19426673953968529</v>
      </c>
      <c r="DV643" s="888">
        <f t="shared" si="2313"/>
        <v>0.22680686465977329</v>
      </c>
      <c r="DW643" s="888">
        <f t="shared" si="2313"/>
        <v>0.25665693569374853</v>
      </c>
      <c r="DX643" s="1082">
        <f t="shared" si="2313"/>
        <v>0.26304983373424839</v>
      </c>
      <c r="DY643" s="830">
        <f t="shared" si="1736"/>
        <v>0.24231137638916819</v>
      </c>
      <c r="DZ643" s="830"/>
      <c r="EA643" s="40">
        <f t="shared" si="1737"/>
        <v>2.9597842187387501E-2</v>
      </c>
      <c r="EB643" s="40"/>
      <c r="EC643" s="40"/>
      <c r="ED643" s="745">
        <f t="shared" si="2223"/>
        <v>0.33143620527798517</v>
      </c>
      <c r="EE643" s="888">
        <f t="shared" si="2313"/>
        <v>0.18888371266154955</v>
      </c>
      <c r="EF643" s="888">
        <f t="shared" si="2313"/>
        <v>0.12877620845580975</v>
      </c>
      <c r="EG643" s="888">
        <f t="shared" si="2313"/>
        <v>0.142284913443678</v>
      </c>
      <c r="EH643" s="888">
        <f t="shared" si="2313"/>
        <v>0.155301610165169</v>
      </c>
      <c r="EI643" s="888">
        <f t="shared" si="2313"/>
        <v>0.12658766229623442</v>
      </c>
      <c r="EJ643" s="888">
        <f t="shared" si="2313"/>
        <v>0.11381703229519291</v>
      </c>
      <c r="EK643" s="888">
        <f t="shared" si="2313"/>
        <v>0.15159857917230232</v>
      </c>
      <c r="EL643" s="1082">
        <f t="shared" si="2313"/>
        <v>0.14259880291890295</v>
      </c>
      <c r="EM643" s="830">
        <f t="shared" si="1738"/>
        <v>0.16458719185409154</v>
      </c>
      <c r="EN643" s="40">
        <f t="shared" si="1739"/>
        <v>6.6114220332164853E-2</v>
      </c>
      <c r="ES643" s="745">
        <f t="shared" si="2289"/>
        <v>3.2296551509834147E-2</v>
      </c>
      <c r="ET643" s="715">
        <f t="shared" si="2306"/>
        <v>5.8673418742807154E-2</v>
      </c>
      <c r="EU643" s="715">
        <f t="shared" si="2306"/>
        <v>0.13481154190636302</v>
      </c>
      <c r="EV643" s="715"/>
      <c r="EX643" s="66" t="s">
        <v>824</v>
      </c>
      <c r="EY643" s="682">
        <f t="shared" ref="EY643:HH643" si="2314">IF(EY538="","",EY538/EY$562)</f>
        <v>5.4917940730355233E-2</v>
      </c>
      <c r="EZ643" s="682">
        <f t="shared" si="2314"/>
        <v>2.041358676542113E-2</v>
      </c>
      <c r="FA643" s="682">
        <f t="shared" si="2314"/>
        <v>4.7445349867031257E-2</v>
      </c>
      <c r="FB643" s="682">
        <f t="shared" si="2314"/>
        <v>3.3733680995153774E-2</v>
      </c>
      <c r="FC643" s="682">
        <f t="shared" si="2314"/>
        <v>5.0976244650699269E-2</v>
      </c>
      <c r="FD643" s="682">
        <f t="shared" si="2314"/>
        <v>4.1827178797911528E-2</v>
      </c>
      <c r="FE643" s="682">
        <f t="shared" si="2314"/>
        <v>1.8247070386743044E-2</v>
      </c>
      <c r="FF643" s="682">
        <f t="shared" si="2314"/>
        <v>6.2014093592796651E-2</v>
      </c>
      <c r="FG643" s="682">
        <f t="shared" si="2314"/>
        <v>6.3017609405130501E-2</v>
      </c>
      <c r="FH643" s="682">
        <f t="shared" si="2314"/>
        <v>5.8611248596246703E-2</v>
      </c>
      <c r="FI643" s="682">
        <f t="shared" si="2314"/>
        <v>5.0639439166155688E-2</v>
      </c>
      <c r="FJ643" s="682">
        <f t="shared" si="2314"/>
        <v>5.3390143787158922E-2</v>
      </c>
      <c r="FK643" s="682">
        <f t="shared" si="2314"/>
        <v>5.2585403674664792E-2</v>
      </c>
      <c r="FL643" s="682">
        <f t="shared" si="2314"/>
        <v>6.4746815538037086E-2</v>
      </c>
      <c r="FM643" s="682">
        <f t="shared" si="2314"/>
        <v>7.3798900142479626E-2</v>
      </c>
      <c r="FN643" s="682">
        <f t="shared" si="2314"/>
        <v>4.2495441953673628E-2</v>
      </c>
      <c r="FO643" s="715">
        <f t="shared" si="2314"/>
        <v>7.3173747931926464E-2</v>
      </c>
      <c r="FP643" s="715">
        <f t="shared" ref="FP643:GL643" si="2315">IF(FP538="","",FP538/FP$562)</f>
        <v>4.5574432313559073E-2</v>
      </c>
      <c r="FQ643" s="1393">
        <f t="shared" si="2315"/>
        <v>0.12971977365305218</v>
      </c>
      <c r="FR643" s="715">
        <f t="shared" si="2315"/>
        <v>5.704820523839689E-2</v>
      </c>
      <c r="FS643" s="715">
        <f t="shared" si="2315"/>
        <v>7.5767771842386894E-2</v>
      </c>
      <c r="FT643" s="715">
        <f t="shared" si="2315"/>
        <v>7.3069889552680484E-2</v>
      </c>
      <c r="FU643" s="715">
        <f t="shared" si="2315"/>
        <v>3.9178653290820542E-2</v>
      </c>
      <c r="FV643" s="715"/>
      <c r="FW643" s="715">
        <f t="shared" si="2315"/>
        <v>2.807167337064425E-2</v>
      </c>
      <c r="FX643" s="715">
        <f t="shared" si="2315"/>
        <v>5.3649069107641209E-2</v>
      </c>
      <c r="FY643" s="715">
        <f t="shared" si="2315"/>
        <v>4.1981065658610074E-2</v>
      </c>
      <c r="FZ643" s="715">
        <f t="shared" si="2315"/>
        <v>6.2261742808398567E-3</v>
      </c>
      <c r="GA643" s="715">
        <f t="shared" si="2315"/>
        <v>0</v>
      </c>
      <c r="GB643" s="715">
        <f t="shared" si="2315"/>
        <v>5.2153638745626694E-2</v>
      </c>
      <c r="GC643" s="715">
        <f t="shared" si="2315"/>
        <v>4.2297477094167382E-2</v>
      </c>
      <c r="GD643" s="715">
        <f t="shared" si="2315"/>
        <v>0.11631790683037996</v>
      </c>
      <c r="GE643" s="715">
        <f t="shared" si="2315"/>
        <v>5.3108098176088983E-2</v>
      </c>
      <c r="GF643" s="715">
        <f t="shared" si="2315"/>
        <v>1.1431133591081029E-2</v>
      </c>
      <c r="GG643" s="715">
        <f t="shared" si="2315"/>
        <v>0.14613920126047725</v>
      </c>
      <c r="GH643" s="715">
        <f t="shared" si="2315"/>
        <v>1.7641830647816947E-2</v>
      </c>
      <c r="GI643" s="715">
        <f t="shared" si="2315"/>
        <v>5.3327363664042178E-2</v>
      </c>
      <c r="GJ643" s="715">
        <f t="shared" si="2315"/>
        <v>3.7904598707196181E-2</v>
      </c>
      <c r="GK643" s="715">
        <f t="shared" si="2315"/>
        <v>4.1240910654514212E-2</v>
      </c>
      <c r="GL643" s="715">
        <f t="shared" si="2315"/>
        <v>3.799554500683841E-2</v>
      </c>
      <c r="GM643" s="745">
        <f t="shared" si="2314"/>
        <v>3.3311658110353817E-2</v>
      </c>
      <c r="GN643" s="682">
        <f t="shared" si="2314"/>
        <v>2.381887179556922E-2</v>
      </c>
      <c r="GO643" s="682">
        <f t="shared" si="2314"/>
        <v>3.7556408497047285E-2</v>
      </c>
      <c r="GP643" s="682">
        <f t="shared" si="2314"/>
        <v>2.9277785290169233E-2</v>
      </c>
      <c r="GQ643" s="682">
        <f t="shared" si="2314"/>
        <v>2.979904421358244E-2</v>
      </c>
      <c r="GR643" s="682">
        <f t="shared" si="2314"/>
        <v>2.8882081817753147E-2</v>
      </c>
      <c r="GS643" s="682">
        <f t="shared" si="2314"/>
        <v>4.0435015878971768E-2</v>
      </c>
      <c r="GT643" s="682">
        <f t="shared" si="2314"/>
        <v>4.1791863458056161E-2</v>
      </c>
      <c r="GU643" s="682">
        <f t="shared" si="2314"/>
        <v>2.6684020255641348E-2</v>
      </c>
      <c r="GV643" s="682">
        <f t="shared" si="2314"/>
        <v>2.9647540809108541E-2</v>
      </c>
      <c r="GW643" s="682">
        <f t="shared" si="2314"/>
        <v>1.9742825160941037E-2</v>
      </c>
      <c r="GX643" s="682">
        <f t="shared" si="2314"/>
        <v>2.6927756810435639E-2</v>
      </c>
      <c r="GY643" s="682">
        <f t="shared" si="2314"/>
        <v>2.0834801436092711E-2</v>
      </c>
      <c r="GZ643" s="682" t="e">
        <f t="shared" si="2314"/>
        <v>#DIV/0!</v>
      </c>
      <c r="HA643" s="682">
        <f t="shared" si="2314"/>
        <v>1.5810849295291852E-2</v>
      </c>
      <c r="HB643" s="682">
        <f t="shared" si="2314"/>
        <v>3.4935735879157583E-2</v>
      </c>
      <c r="HC643" s="682">
        <f t="shared" si="2314"/>
        <v>2.0015605117289743E-2</v>
      </c>
      <c r="HD643" s="682">
        <f t="shared" si="2314"/>
        <v>2.6558545759187965E-2</v>
      </c>
      <c r="HE643" s="682">
        <f t="shared" si="2314"/>
        <v>2.6018660151169395E-2</v>
      </c>
      <c r="HF643" s="682">
        <f t="shared" si="2314"/>
        <v>3.7325784288026187E-2</v>
      </c>
      <c r="HG643" s="682" t="e">
        <f t="shared" si="2314"/>
        <v>#DIV/0!</v>
      </c>
      <c r="HH643" s="682" t="e">
        <f t="shared" si="2314"/>
        <v>#DIV/0!</v>
      </c>
      <c r="HI643" s="715">
        <f t="shared" si="2182"/>
        <v>0</v>
      </c>
    </row>
    <row r="644" spans="1:217" x14ac:dyDescent="0.25">
      <c r="A644" s="66" t="s">
        <v>722</v>
      </c>
      <c r="C644" s="745">
        <f t="shared" si="2269"/>
        <v>1.7542974019993673E-2</v>
      </c>
      <c r="D644" s="715">
        <f>IF(D539="","",D539/D$562)</f>
        <v>0.13275250368050703</v>
      </c>
      <c r="E644" s="715">
        <f>IF(E539="","",E539/E$562)</f>
        <v>3.9443579713330013E-2</v>
      </c>
      <c r="F644" s="715">
        <f t="shared" si="2252"/>
        <v>0.13802395913351148</v>
      </c>
      <c r="G644" s="715">
        <f t="shared" si="2263"/>
        <v>0.10372656250920705</v>
      </c>
      <c r="H644" s="715">
        <f t="shared" si="2284"/>
        <v>0.17210977981414138</v>
      </c>
      <c r="I644" s="715">
        <f t="shared" si="2293"/>
        <v>0.4847580989994249</v>
      </c>
      <c r="J644" s="715">
        <f t="shared" si="2285"/>
        <v>0.23845119994291533</v>
      </c>
      <c r="K644" s="715">
        <f t="shared" si="2244"/>
        <v>0.38565054040646446</v>
      </c>
      <c r="L644" s="715">
        <f t="shared" si="2254"/>
        <v>0.20056752636027733</v>
      </c>
      <c r="M644" s="715">
        <f t="shared" si="2245"/>
        <v>0.202912868862444</v>
      </c>
      <c r="N644" s="715">
        <f t="shared" ref="N644:T645" si="2316">IF(N539="","",N539/N$562)</f>
        <v>8.0399653197067711E-2</v>
      </c>
      <c r="O644" s="715">
        <f t="shared" si="2316"/>
        <v>3.9582658660302653E-2</v>
      </c>
      <c r="P644" s="715">
        <f t="shared" si="2316"/>
        <v>0.15739542324332884</v>
      </c>
      <c r="Q644" s="715">
        <f t="shared" si="2316"/>
        <v>4.4277404843865796E-2</v>
      </c>
      <c r="R644" s="715">
        <f t="shared" si="2316"/>
        <v>0.22433996748934645</v>
      </c>
      <c r="S644" s="715">
        <f t="shared" si="2316"/>
        <v>0.1802008303329265</v>
      </c>
      <c r="T644" s="1075">
        <f t="shared" si="2316"/>
        <v>0.16545204375364159</v>
      </c>
      <c r="U644" s="715">
        <f t="shared" ref="U644:W644" si="2317">IF(U539="","",U539/U$562)</f>
        <v>5.502947836449805E-2</v>
      </c>
      <c r="V644" s="715">
        <f t="shared" si="2317"/>
        <v>4.2848227889796323E-2</v>
      </c>
      <c r="W644" s="715">
        <f t="shared" si="2317"/>
        <v>0.10323538476695987</v>
      </c>
      <c r="X644" s="715" t="str">
        <f t="shared" ref="X644:Y644" si="2318">IF(X539="","",X539/X$562)</f>
        <v/>
      </c>
      <c r="Y644" s="715" t="str">
        <f t="shared" si="2318"/>
        <v/>
      </c>
      <c r="Z644" s="830">
        <f t="shared" si="2205"/>
        <v>0.1670881986090387</v>
      </c>
      <c r="AA644" s="830">
        <f t="shared" si="2206"/>
        <v>0.24618395245227745</v>
      </c>
      <c r="AB644" s="830">
        <f t="shared" si="2207"/>
        <v>0.13682010629786545</v>
      </c>
      <c r="AC644" s="40">
        <f t="shared" si="2208"/>
        <v>0.11963240512379336</v>
      </c>
      <c r="AD644" s="40"/>
      <c r="AE644" s="40">
        <f t="shared" si="2209"/>
        <v>0.13363604944071336</v>
      </c>
      <c r="AF644" s="40">
        <f t="shared" si="2210"/>
        <v>7.2066971271419186E-2</v>
      </c>
      <c r="AG644" s="40"/>
      <c r="AH644" s="40"/>
      <c r="AI644" s="745">
        <f t="shared" ref="AI644:AN644" si="2319">IF(AI539="","",AI539/AI$562)</f>
        <v>0</v>
      </c>
      <c r="AJ644" s="715">
        <f t="shared" si="2319"/>
        <v>0</v>
      </c>
      <c r="AK644" s="715">
        <f t="shared" si="2319"/>
        <v>0</v>
      </c>
      <c r="AL644" s="715">
        <f t="shared" si="2319"/>
        <v>0</v>
      </c>
      <c r="AM644" s="715">
        <f t="shared" si="2319"/>
        <v>0</v>
      </c>
      <c r="AN644" s="1075">
        <f t="shared" si="2319"/>
        <v>0</v>
      </c>
      <c r="AO644" s="830">
        <f t="shared" si="2303"/>
        <v>0</v>
      </c>
      <c r="AP644" s="830"/>
      <c r="AQ644" s="40">
        <f t="shared" si="2194"/>
        <v>0</v>
      </c>
      <c r="AR644" s="40"/>
      <c r="AS644" s="40"/>
      <c r="AT644" s="745">
        <f>IF(AT539="","",AT539/AT$562)</f>
        <v>1.3962794206708628E-2</v>
      </c>
      <c r="AU644" s="715">
        <f>IF(AU539="","",AU539/AU$562)</f>
        <v>8.3803140821598881E-3</v>
      </c>
      <c r="AV644" s="715">
        <v>0</v>
      </c>
      <c r="AW644" s="715">
        <v>0</v>
      </c>
      <c r="AX644" s="715">
        <v>0</v>
      </c>
      <c r="AY644" s="715">
        <v>0</v>
      </c>
      <c r="AZ644" s="715">
        <v>0</v>
      </c>
      <c r="BA644" s="715">
        <v>0</v>
      </c>
      <c r="BB644" s="1075">
        <f>IF(BB539="","",BB539/BB$562)</f>
        <v>0</v>
      </c>
      <c r="BC644" s="830">
        <f t="shared" si="1901"/>
        <v>2.4825675876520574E-3</v>
      </c>
      <c r="BD644" s="830"/>
      <c r="BE644" s="40">
        <f t="shared" si="1902"/>
        <v>5.1200709190547151E-3</v>
      </c>
      <c r="BF644" s="40"/>
      <c r="BG644" s="40"/>
      <c r="BH644" s="745">
        <v>0</v>
      </c>
      <c r="BI644" s="715">
        <v>0</v>
      </c>
      <c r="BJ644" s="715">
        <f t="shared" ref="BJ644:BL645" si="2320">IF(BJ539="","",BJ539/BJ$562)</f>
        <v>1.5826564882981758E-2</v>
      </c>
      <c r="BK644" s="715">
        <f t="shared" si="2320"/>
        <v>1.9134298926212212E-2</v>
      </c>
      <c r="BL644" s="715">
        <f t="shared" si="2320"/>
        <v>1.4488375717831103E-2</v>
      </c>
      <c r="BM644" s="715">
        <f t="shared" si="2257"/>
        <v>1.1647128259425057E-2</v>
      </c>
      <c r="BN644" s="1187">
        <f t="shared" si="2257"/>
        <v>3.2844680532216161E-2</v>
      </c>
      <c r="BO644" s="888">
        <f t="shared" si="2212"/>
        <v>6.3550319026678403E-2</v>
      </c>
      <c r="BP644" s="888">
        <f t="shared" si="2220"/>
        <v>2.4260384566957085E-2</v>
      </c>
      <c r="BQ644" s="888">
        <f t="shared" si="2213"/>
        <v>0</v>
      </c>
      <c r="BR644" s="888">
        <f t="shared" si="2221"/>
        <v>0</v>
      </c>
      <c r="BS644" s="1184">
        <f t="shared" si="2221"/>
        <v>0</v>
      </c>
      <c r="BT644" s="830">
        <f t="shared" si="1727"/>
        <v>1.843613189214667E-2</v>
      </c>
      <c r="BU644" s="830"/>
      <c r="BV644" s="40">
        <f t="shared" si="1728"/>
        <v>2.0489795441027244E-2</v>
      </c>
      <c r="BW644" s="40"/>
      <c r="BX644" s="40"/>
      <c r="BY644" s="745">
        <f t="shared" ref="BY644:CC645" si="2321">IF(BY539="","",BY539/BY$562)</f>
        <v>1.9859368735518686E-2</v>
      </c>
      <c r="BZ644" s="715">
        <f t="shared" si="2321"/>
        <v>2.3527872964552211E-2</v>
      </c>
      <c r="CA644" s="715">
        <f t="shared" si="2321"/>
        <v>2.0391494129071083E-2</v>
      </c>
      <c r="CB644" s="715">
        <f t="shared" si="2321"/>
        <v>2.227256074799892E-2</v>
      </c>
      <c r="CC644" s="1075">
        <f t="shared" si="2321"/>
        <v>2.2277507884857231E-2</v>
      </c>
      <c r="CD644" s="715">
        <v>4.0276775492198671E-2</v>
      </c>
      <c r="CE644" s="715">
        <v>3.6118984141718206E-2</v>
      </c>
      <c r="CF644" s="830">
        <f t="shared" si="2045"/>
        <v>2.1665760892399626E-2</v>
      </c>
      <c r="CG644" s="830"/>
      <c r="CH644" s="40">
        <f t="shared" si="2046"/>
        <v>1.5080376508361303E-3</v>
      </c>
      <c r="CI644" s="40"/>
      <c r="CJ644" s="40"/>
      <c r="CK644" s="745">
        <f>IF(CK539="","",CK539/CK$562)</f>
        <v>0</v>
      </c>
      <c r="CL644" s="715">
        <f t="shared" si="2312"/>
        <v>0</v>
      </c>
      <c r="CM644" s="715">
        <f t="shared" ref="CM644:CO645" si="2322">IF(CM539="","",CM539/CM$562)</f>
        <v>0</v>
      </c>
      <c r="CN644" s="715">
        <f t="shared" si="2322"/>
        <v>0</v>
      </c>
      <c r="CO644" s="1075">
        <f t="shared" si="2322"/>
        <v>0</v>
      </c>
      <c r="CP644" s="830">
        <f t="shared" si="1729"/>
        <v>0</v>
      </c>
      <c r="CQ644" s="830"/>
      <c r="CR644" s="40">
        <f t="shared" si="1730"/>
        <v>0</v>
      </c>
      <c r="CS644" s="40"/>
      <c r="CT644" s="40"/>
      <c r="CU644" s="745">
        <v>0</v>
      </c>
      <c r="CV644" s="715">
        <f>IF(CV539="","",CV539/CV$562)</f>
        <v>0.35618505680229984</v>
      </c>
      <c r="CW644" s="715">
        <v>0</v>
      </c>
      <c r="CX644" s="1075">
        <v>0</v>
      </c>
      <c r="CY644" s="830">
        <f t="shared" si="1731"/>
        <v>8.9046264200574959E-2</v>
      </c>
      <c r="CZ644" s="40">
        <f t="shared" si="1732"/>
        <v>0.17809252840114992</v>
      </c>
      <c r="DD644" s="989"/>
      <c r="DE644" s="888">
        <f t="shared" ref="DE644:EL644" si="2323">IF(DE539="","",DE539/DE$562)</f>
        <v>0</v>
      </c>
      <c r="DF644" s="888">
        <f t="shared" si="2323"/>
        <v>0</v>
      </c>
      <c r="DG644" s="888">
        <f t="shared" si="2323"/>
        <v>0</v>
      </c>
      <c r="DH644" s="888">
        <f t="shared" si="2323"/>
        <v>0</v>
      </c>
      <c r="DI644" s="888">
        <f t="shared" si="2323"/>
        <v>0</v>
      </c>
      <c r="DJ644" s="888">
        <f t="shared" si="2323"/>
        <v>0</v>
      </c>
      <c r="DK644" s="888">
        <f t="shared" si="2323"/>
        <v>0</v>
      </c>
      <c r="DL644" s="1082">
        <f t="shared" si="2323"/>
        <v>0</v>
      </c>
      <c r="DM644" s="830">
        <f t="shared" si="1734"/>
        <v>0</v>
      </c>
      <c r="DN644" s="830"/>
      <c r="DO644" s="40">
        <f t="shared" si="1735"/>
        <v>0</v>
      </c>
      <c r="DP644" s="40"/>
      <c r="DQ644" s="40"/>
      <c r="DR644" s="945">
        <f t="shared" si="2323"/>
        <v>9.3190780090009768E-3</v>
      </c>
      <c r="DS644" s="888">
        <f t="shared" si="2323"/>
        <v>2.1811507960568959E-2</v>
      </c>
      <c r="DT644" s="888">
        <f t="shared" si="2323"/>
        <v>7.1907374006830336E-3</v>
      </c>
      <c r="DU644" s="888">
        <f t="shared" si="2323"/>
        <v>0</v>
      </c>
      <c r="DV644" s="888">
        <f t="shared" si="2323"/>
        <v>0</v>
      </c>
      <c r="DW644" s="888">
        <f t="shared" si="2323"/>
        <v>0</v>
      </c>
      <c r="DX644" s="1082">
        <f t="shared" si="2323"/>
        <v>0</v>
      </c>
      <c r="DY644" s="830">
        <f t="shared" si="1736"/>
        <v>5.4744747671789948E-3</v>
      </c>
      <c r="DZ644" s="830"/>
      <c r="EA644" s="40">
        <f t="shared" si="1737"/>
        <v>8.210812799616064E-3</v>
      </c>
      <c r="EB644" s="40"/>
      <c r="EC644" s="40"/>
      <c r="ED644" s="745">
        <f t="shared" si="2223"/>
        <v>1.4993812484060478E-2</v>
      </c>
      <c r="EE644" s="888">
        <f t="shared" si="2323"/>
        <v>3.3632162526197877E-2</v>
      </c>
      <c r="EF644" s="888">
        <f t="shared" si="2323"/>
        <v>3.1010551137340126E-2</v>
      </c>
      <c r="EG644" s="888">
        <f t="shared" si="2323"/>
        <v>3.5398888394651176E-2</v>
      </c>
      <c r="EH644" s="888">
        <f t="shared" si="2323"/>
        <v>2.6516554627405726E-2</v>
      </c>
      <c r="EI644" s="888">
        <f t="shared" si="2323"/>
        <v>6.7685647519099321E-2</v>
      </c>
      <c r="EJ644" s="888">
        <f t="shared" si="2323"/>
        <v>0.1031997275250815</v>
      </c>
      <c r="EK644" s="888">
        <f t="shared" si="2323"/>
        <v>3.5478078084355075E-2</v>
      </c>
      <c r="EL644" s="1082">
        <f t="shared" si="2323"/>
        <v>2.9313967912264802E-2</v>
      </c>
      <c r="EM644" s="830">
        <f t="shared" si="1738"/>
        <v>4.191437669005068E-2</v>
      </c>
      <c r="EN644" s="40">
        <f t="shared" si="1739"/>
        <v>2.6953660791567441E-2</v>
      </c>
      <c r="ES644" s="745">
        <f t="shared" si="2289"/>
        <v>0</v>
      </c>
      <c r="ET644" s="715">
        <f t="shared" si="2306"/>
        <v>0</v>
      </c>
      <c r="EU644" s="715">
        <f t="shared" si="2306"/>
        <v>0</v>
      </c>
      <c r="EV644" s="715"/>
      <c r="EX644" s="66" t="s">
        <v>722</v>
      </c>
      <c r="EY644" s="682">
        <f t="shared" ref="EY644:HH644" si="2324">IF(EY539="","",EY539/EY$562)</f>
        <v>0.11097256127177088</v>
      </c>
      <c r="EZ644" s="682">
        <f t="shared" si="2324"/>
        <v>0.11158902582361664</v>
      </c>
      <c r="FA644" s="682">
        <f t="shared" si="2324"/>
        <v>0.18659009683528735</v>
      </c>
      <c r="FB644" s="682">
        <f t="shared" si="2324"/>
        <v>3.4933210398895957E-2</v>
      </c>
      <c r="FC644" s="682">
        <f t="shared" si="2324"/>
        <v>0.12352358151291604</v>
      </c>
      <c r="FD644" s="682">
        <f t="shared" si="2324"/>
        <v>0.13041179144950221</v>
      </c>
      <c r="FE644" s="682">
        <f t="shared" si="2324"/>
        <v>5.4669662462092296E-2</v>
      </c>
      <c r="FF644" s="682">
        <f t="shared" si="2324"/>
        <v>0.16259568962850582</v>
      </c>
      <c r="FG644" s="682">
        <f t="shared" si="2324"/>
        <v>0.19613773525937842</v>
      </c>
      <c r="FH644" s="682">
        <f t="shared" si="2324"/>
        <v>9.9247705814555776E-2</v>
      </c>
      <c r="FI644" s="682">
        <f t="shared" si="2324"/>
        <v>0.15019270804494933</v>
      </c>
      <c r="FJ644" s="682">
        <f t="shared" si="2324"/>
        <v>0.14690160183591772</v>
      </c>
      <c r="FK644" s="682">
        <f t="shared" si="2324"/>
        <v>0.14005406667298478</v>
      </c>
      <c r="FL644" s="682">
        <f t="shared" si="2324"/>
        <v>0.16175283273442101</v>
      </c>
      <c r="FM644" s="682">
        <f t="shared" si="2324"/>
        <v>0.10345905883682767</v>
      </c>
      <c r="FN644" s="682">
        <f t="shared" si="2324"/>
        <v>0.12853552978550922</v>
      </c>
      <c r="FO644" s="715">
        <f t="shared" si="2324"/>
        <v>0.16478806005150956</v>
      </c>
      <c r="FP644" s="715">
        <f t="shared" ref="FP644:GL644" si="2325">IF(FP539="","",FP539/FP$562)</f>
        <v>0</v>
      </c>
      <c r="FQ644" s="1393">
        <f t="shared" si="2325"/>
        <v>5.1279559297549307E-2</v>
      </c>
      <c r="FR644" s="715">
        <f t="shared" si="2325"/>
        <v>0.12047210791672404</v>
      </c>
      <c r="FS644" s="715">
        <f t="shared" si="2325"/>
        <v>6.1798773682995571E-2</v>
      </c>
      <c r="FT644" s="715">
        <f t="shared" si="2325"/>
        <v>0.13440208559818101</v>
      </c>
      <c r="FU644" s="715">
        <f t="shared" si="2325"/>
        <v>0.11653533818579662</v>
      </c>
      <c r="FV644" s="715"/>
      <c r="FW644" s="715">
        <f t="shared" si="2325"/>
        <v>0.14336018478172796</v>
      </c>
      <c r="FX644" s="715">
        <f t="shared" si="2325"/>
        <v>0.20379457068412593</v>
      </c>
      <c r="FY644" s="715">
        <f t="shared" si="2325"/>
        <v>0.14229177826359402</v>
      </c>
      <c r="FZ644" s="715">
        <f t="shared" si="2325"/>
        <v>6.6062567812413486E-2</v>
      </c>
      <c r="GA644" s="715">
        <f t="shared" si="2325"/>
        <v>2.2819051322453484E-2</v>
      </c>
      <c r="GB644" s="715">
        <f t="shared" si="2325"/>
        <v>0.10978612707885223</v>
      </c>
      <c r="GC644" s="715">
        <f t="shared" si="2325"/>
        <v>8.4403502029892649E-2</v>
      </c>
      <c r="GD644" s="715">
        <f t="shared" si="2325"/>
        <v>9.04966163985092E-2</v>
      </c>
      <c r="GE644" s="715">
        <f t="shared" si="2325"/>
        <v>6.7496290217296182E-2</v>
      </c>
      <c r="GF644" s="715">
        <f t="shared" si="2325"/>
        <v>3.9927770323339828E-2</v>
      </c>
      <c r="GG644" s="715">
        <f t="shared" si="2325"/>
        <v>3.2055414497756979E-2</v>
      </c>
      <c r="GH644" s="715">
        <f t="shared" si="2325"/>
        <v>4.3248761788431303E-2</v>
      </c>
      <c r="GI644" s="715">
        <f t="shared" si="2325"/>
        <v>9.9696359537247564E-2</v>
      </c>
      <c r="GJ644" s="715">
        <f t="shared" si="2325"/>
        <v>0.11344717023770776</v>
      </c>
      <c r="GK644" s="715">
        <f t="shared" si="2325"/>
        <v>0.12997823591616259</v>
      </c>
      <c r="GL644" s="715">
        <f t="shared" si="2325"/>
        <v>0.12521797075768701</v>
      </c>
      <c r="GM644" s="745">
        <f t="shared" si="2324"/>
        <v>7.492636541676416E-2</v>
      </c>
      <c r="GN644" s="682">
        <f t="shared" si="2324"/>
        <v>0.10581462410027596</v>
      </c>
      <c r="GO644" s="682">
        <f t="shared" si="2324"/>
        <v>9.9556083981059362E-2</v>
      </c>
      <c r="GP644" s="682">
        <f t="shared" si="2324"/>
        <v>0.10110786358390123</v>
      </c>
      <c r="GQ644" s="682">
        <f t="shared" si="2324"/>
        <v>0.10266117356459564</v>
      </c>
      <c r="GR644" s="682">
        <f t="shared" si="2324"/>
        <v>0.11260040231868758</v>
      </c>
      <c r="GS644" s="682">
        <f t="shared" si="2324"/>
        <v>0.11135193604715506</v>
      </c>
      <c r="GT644" s="682">
        <f t="shared" si="2324"/>
        <v>8.6948921243372251E-2</v>
      </c>
      <c r="GU644" s="682">
        <f t="shared" si="2324"/>
        <v>0.12826809224830915</v>
      </c>
      <c r="GV644" s="682">
        <f t="shared" si="2324"/>
        <v>9.6778052284515276E-2</v>
      </c>
      <c r="GW644" s="682">
        <f t="shared" si="2324"/>
        <v>9.6665707466596071E-2</v>
      </c>
      <c r="GX644" s="682">
        <f t="shared" si="2324"/>
        <v>0.10820166507891117</v>
      </c>
      <c r="GY644" s="682">
        <f t="shared" si="2324"/>
        <v>0.10098296013908638</v>
      </c>
      <c r="GZ644" s="682" t="e">
        <f t="shared" si="2324"/>
        <v>#DIV/0!</v>
      </c>
      <c r="HA644" s="682">
        <f t="shared" si="2324"/>
        <v>9.7454780899954754E-2</v>
      </c>
      <c r="HB644" s="682">
        <f t="shared" si="2324"/>
        <v>0.10651351214132079</v>
      </c>
      <c r="HC644" s="682">
        <f t="shared" si="2324"/>
        <v>0.16964494571525204</v>
      </c>
      <c r="HD644" s="682">
        <f t="shared" si="2324"/>
        <v>0.11205158902178446</v>
      </c>
      <c r="HE644" s="682">
        <f t="shared" si="2324"/>
        <v>0.12728816516497815</v>
      </c>
      <c r="HF644" s="682">
        <f t="shared" si="2324"/>
        <v>0.17826088197244136</v>
      </c>
      <c r="HG644" s="682" t="e">
        <f t="shared" si="2324"/>
        <v>#DIV/0!</v>
      </c>
      <c r="HH644" s="682" t="e">
        <f t="shared" si="2324"/>
        <v>#DIV/0!</v>
      </c>
      <c r="HI644" s="715">
        <f t="shared" si="2182"/>
        <v>3.8327089427729735E-2</v>
      </c>
    </row>
    <row r="645" spans="1:217" s="753" customFormat="1" x14ac:dyDescent="0.25">
      <c r="A645" s="66" t="s">
        <v>825</v>
      </c>
      <c r="C645" s="745">
        <f t="shared" si="2269"/>
        <v>0.27497845583211189</v>
      </c>
      <c r="D645" s="715">
        <f>IF(D540="","",D540/D$562)</f>
        <v>8.5681567444644571E-2</v>
      </c>
      <c r="E645" s="715">
        <f>IF(E540="","",E540/E$562)</f>
        <v>7.7299500746476513E-2</v>
      </c>
      <c r="F645" s="715">
        <f t="shared" si="2252"/>
        <v>0.10071733029927406</v>
      </c>
      <c r="G645" s="715">
        <f t="shared" si="2263"/>
        <v>0.10075518918183207</v>
      </c>
      <c r="H645" s="715">
        <f t="shared" si="2284"/>
        <v>3.0682707536835E-2</v>
      </c>
      <c r="I645" s="715">
        <f t="shared" si="2293"/>
        <v>2.6599286909565097E-2</v>
      </c>
      <c r="J645" s="715">
        <f t="shared" si="2285"/>
        <v>8.6026900688154079E-2</v>
      </c>
      <c r="K645" s="715">
        <f t="shared" si="2244"/>
        <v>4.0332306861800851E-2</v>
      </c>
      <c r="L645" s="715">
        <f t="shared" si="2254"/>
        <v>4.2650489071492596E-2</v>
      </c>
      <c r="M645" s="715">
        <f t="shared" si="2245"/>
        <v>9.2170249115309397E-2</v>
      </c>
      <c r="N645" s="715">
        <f t="shared" si="2316"/>
        <v>0.10356552048338662</v>
      </c>
      <c r="O645" s="715">
        <f t="shared" si="2316"/>
        <v>0.13720228797374925</v>
      </c>
      <c r="P645" s="715">
        <f t="shared" si="2316"/>
        <v>0.10529890995859208</v>
      </c>
      <c r="Q645" s="715">
        <f t="shared" si="2316"/>
        <v>4.0945601330042554E-2</v>
      </c>
      <c r="R645" s="715">
        <f t="shared" si="2316"/>
        <v>8.7851591347370375E-2</v>
      </c>
      <c r="S645" s="715">
        <f t="shared" si="2316"/>
        <v>6.8100957348516733E-2</v>
      </c>
      <c r="T645" s="1075">
        <f t="shared" si="2316"/>
        <v>8.8003598692144414E-2</v>
      </c>
      <c r="U645" s="715">
        <f t="shared" ref="U645:W645" si="2326">IF(U540="","",U540/U$562)</f>
        <v>0.10448783785653915</v>
      </c>
      <c r="V645" s="715">
        <f t="shared" si="2326"/>
        <v>7.210872788451779E-2</v>
      </c>
      <c r="W645" s="715">
        <f t="shared" si="2326"/>
        <v>0.14586220221857685</v>
      </c>
      <c r="X645" s="715">
        <f t="shared" ref="X645:Y645" si="2327">IF(X540="","",X540/X$562)</f>
        <v>0.14697971996486664</v>
      </c>
      <c r="Y645" s="715">
        <f t="shared" si="2327"/>
        <v>7.8008433100844474E-2</v>
      </c>
      <c r="Z645" s="830">
        <f t="shared" si="2205"/>
        <v>8.8270136156738788E-2</v>
      </c>
      <c r="AA645" s="830">
        <f t="shared" si="2206"/>
        <v>6.1109172935564816E-2</v>
      </c>
      <c r="AB645" s="830">
        <f t="shared" si="2207"/>
        <v>9.0392339531138927E-2</v>
      </c>
      <c r="AC645" s="40">
        <f t="shared" si="2208"/>
        <v>5.5509318028116192E-2</v>
      </c>
      <c r="AD645" s="40"/>
      <c r="AE645" s="40">
        <f t="shared" si="2209"/>
        <v>2.3736846639036611E-2</v>
      </c>
      <c r="AF645" s="40">
        <f t="shared" si="2210"/>
        <v>2.8142793790817428E-2</v>
      </c>
      <c r="AG645" s="40"/>
      <c r="AH645" s="40"/>
      <c r="AI645" s="745">
        <v>0</v>
      </c>
      <c r="AJ645" s="715">
        <f>IF(AJ540="","",AJ540/AJ$562)</f>
        <v>8.571229872965689E-3</v>
      </c>
      <c r="AK645" s="715">
        <f>IF(AK540="","",AK540/AK$562)</f>
        <v>2.0730662350962041E-2</v>
      </c>
      <c r="AL645" s="715">
        <v>0</v>
      </c>
      <c r="AM645" s="715">
        <f>IF(AM540="","",AM540/AM$562)</f>
        <v>1.2228028296971692E-2</v>
      </c>
      <c r="AN645" s="1075">
        <v>0</v>
      </c>
      <c r="AO645" s="830">
        <f t="shared" si="1802"/>
        <v>6.9216534201499034E-3</v>
      </c>
      <c r="AP645" s="830"/>
      <c r="AQ645" s="40">
        <f t="shared" si="2194"/>
        <v>8.5474593027907164E-3</v>
      </c>
      <c r="AR645" s="40"/>
      <c r="AS645" s="40"/>
      <c r="AT645" s="745">
        <f>IF(AT540="","",AT540/AT$562)</f>
        <v>0.2356060471279908</v>
      </c>
      <c r="AU645" s="715">
        <f>IF(AU540="","",AU540/AU$562)</f>
        <v>0.22079656761809188</v>
      </c>
      <c r="AV645" s="715">
        <f t="shared" ref="AV645:BA645" si="2328">IF(AV540="","",AV540/AV$562)</f>
        <v>0.16344827840240517</v>
      </c>
      <c r="AW645" s="715">
        <f t="shared" si="2328"/>
        <v>0.18576427852291102</v>
      </c>
      <c r="AX645" s="715">
        <f t="shared" si="2328"/>
        <v>0.1390231078250628</v>
      </c>
      <c r="AY645" s="715">
        <f t="shared" si="2328"/>
        <v>0.16402456508394944</v>
      </c>
      <c r="AZ645" s="715">
        <f t="shared" si="2328"/>
        <v>0.20346193571648644</v>
      </c>
      <c r="BA645" s="715">
        <f t="shared" si="2328"/>
        <v>0.16899215824033326</v>
      </c>
      <c r="BB645" s="1075">
        <f>IF(BB540="","",BB540/BB$562)</f>
        <v>0.14463356144966619</v>
      </c>
      <c r="BC645" s="830">
        <f t="shared" si="1901"/>
        <v>0.18063894444298853</v>
      </c>
      <c r="BD645" s="830"/>
      <c r="BE645" s="40">
        <f t="shared" si="1902"/>
        <v>3.338533500640524E-2</v>
      </c>
      <c r="BF645" s="40"/>
      <c r="BG645" s="40"/>
      <c r="BH645" s="745">
        <f>IF(BH540="","",BH540/BH$562)</f>
        <v>5.2840697154119896E-2</v>
      </c>
      <c r="BI645" s="715">
        <f>IF(BI540="","",BI540/BI$562)</f>
        <v>3.9840790438876332E-2</v>
      </c>
      <c r="BJ645" s="715">
        <f t="shared" si="2320"/>
        <v>5.5949278530201846E-2</v>
      </c>
      <c r="BK645" s="715">
        <f t="shared" si="2320"/>
        <v>0.12789947879784405</v>
      </c>
      <c r="BL645" s="715">
        <f t="shared" si="2320"/>
        <v>7.8847774843613883E-2</v>
      </c>
      <c r="BM645" s="715">
        <f t="shared" si="2257"/>
        <v>0.13086503868564373</v>
      </c>
      <c r="BN645" s="1187">
        <f t="shared" si="2257"/>
        <v>0.11890449114674807</v>
      </c>
      <c r="BO645" s="888">
        <f t="shared" si="2212"/>
        <v>4.2703736047710619E-2</v>
      </c>
      <c r="BP645" s="888">
        <f t="shared" si="2220"/>
        <v>2.7332705596845867E-2</v>
      </c>
      <c r="BQ645" s="888">
        <f t="shared" si="2213"/>
        <v>6.8064341304817491E-2</v>
      </c>
      <c r="BR645" s="888">
        <f t="shared" si="2221"/>
        <v>7.6951543764104652E-2</v>
      </c>
      <c r="BS645" s="1184">
        <f t="shared" si="2221"/>
        <v>0.10612006562992155</v>
      </c>
      <c r="BT645" s="830">
        <f t="shared" si="1727"/>
        <v>8.6409908424138884E-2</v>
      </c>
      <c r="BU645" s="830"/>
      <c r="BV645" s="40">
        <f t="shared" si="1728"/>
        <v>3.7124087559009027E-2</v>
      </c>
      <c r="BW645" s="40"/>
      <c r="BX645" s="40"/>
      <c r="BY645" s="745">
        <f t="shared" si="2321"/>
        <v>0.18814797071283229</v>
      </c>
      <c r="BZ645" s="715">
        <f t="shared" si="2321"/>
        <v>0.22177069025591487</v>
      </c>
      <c r="CA645" s="715">
        <f t="shared" si="2321"/>
        <v>0.30623915791832107</v>
      </c>
      <c r="CB645" s="715">
        <f t="shared" si="2321"/>
        <v>0.221104492976854</v>
      </c>
      <c r="CC645" s="1075">
        <f t="shared" si="2321"/>
        <v>9.9106437215976062E-2</v>
      </c>
      <c r="CD645" s="715">
        <v>4.4145244002986368E-2</v>
      </c>
      <c r="CE645" s="715">
        <v>4.2460844507096272E-2</v>
      </c>
      <c r="CF645" s="830">
        <f t="shared" si="2045"/>
        <v>0.20727374981597965</v>
      </c>
      <c r="CG645" s="830"/>
      <c r="CH645" s="40">
        <f t="shared" si="2046"/>
        <v>7.4601551057557336E-2</v>
      </c>
      <c r="CI645" s="40"/>
      <c r="CJ645" s="40"/>
      <c r="CK645" s="745">
        <f>IF(CK540="","",CK540/CK$562)</f>
        <v>0.67485370974381864</v>
      </c>
      <c r="CL645" s="715">
        <f t="shared" si="2312"/>
        <v>6.2617549516483004E-2</v>
      </c>
      <c r="CM645" s="715">
        <f t="shared" si="2322"/>
        <v>0.72801437260492874</v>
      </c>
      <c r="CN645" s="715">
        <f t="shared" si="2322"/>
        <v>0.32549230034728877</v>
      </c>
      <c r="CO645" s="1075">
        <f t="shared" si="2322"/>
        <v>0.33751426165296</v>
      </c>
      <c r="CP645" s="830">
        <f t="shared" si="1729"/>
        <v>0.42569843877309588</v>
      </c>
      <c r="CQ645" s="830"/>
      <c r="CR645" s="40">
        <f t="shared" si="1730"/>
        <v>0.2752810946637308</v>
      </c>
      <c r="CS645" s="40"/>
      <c r="CT645" s="40"/>
      <c r="CU645" s="745">
        <v>0</v>
      </c>
      <c r="CV645" s="715">
        <f>IF(CV540="","",CV540/CV$562)</f>
        <v>6.9506226035142699E-3</v>
      </c>
      <c r="CW645" s="715">
        <v>0</v>
      </c>
      <c r="CX645" s="1075">
        <v>0</v>
      </c>
      <c r="CY645" s="830">
        <f t="shared" si="1731"/>
        <v>1.7376556508785675E-3</v>
      </c>
      <c r="CZ645" s="40">
        <f t="shared" si="1732"/>
        <v>3.4753113017571349E-3</v>
      </c>
      <c r="DD645" s="989"/>
      <c r="DE645" s="888">
        <f t="shared" ref="DE645:EL645" si="2329">IF(DE540="","",DE540/DE$562)</f>
        <v>0</v>
      </c>
      <c r="DF645" s="888">
        <f t="shared" si="2329"/>
        <v>0</v>
      </c>
      <c r="DG645" s="888">
        <f t="shared" si="2329"/>
        <v>6.3764608045038584E-2</v>
      </c>
      <c r="DH645" s="888">
        <f t="shared" si="2329"/>
        <v>6.5785604758854532E-3</v>
      </c>
      <c r="DI645" s="888">
        <f t="shared" si="2329"/>
        <v>1.7678105348739086E-2</v>
      </c>
      <c r="DJ645" s="888">
        <f t="shared" si="2329"/>
        <v>3.8342570250690074E-3</v>
      </c>
      <c r="DK645" s="888">
        <f t="shared" si="2329"/>
        <v>7.8520327429827171E-3</v>
      </c>
      <c r="DL645" s="1082">
        <f t="shared" si="2329"/>
        <v>1.9326393194423273E-2</v>
      </c>
      <c r="DM645" s="830">
        <f t="shared" si="1734"/>
        <v>1.4879244604017267E-2</v>
      </c>
      <c r="DN645" s="830"/>
      <c r="DO645" s="40">
        <f t="shared" si="1735"/>
        <v>2.1045692348318819E-2</v>
      </c>
      <c r="DP645" s="40"/>
      <c r="DQ645" s="40"/>
      <c r="DR645" s="945">
        <f t="shared" si="2329"/>
        <v>4.5201962621988785E-2</v>
      </c>
      <c r="DS645" s="888">
        <f t="shared" si="2329"/>
        <v>0.1091820893655685</v>
      </c>
      <c r="DT645" s="888">
        <f t="shared" si="2329"/>
        <v>4.8851441673631944E-2</v>
      </c>
      <c r="DU645" s="888">
        <f t="shared" si="2329"/>
        <v>7.5535217676720529E-2</v>
      </c>
      <c r="DV645" s="888">
        <f t="shared" si="2329"/>
        <v>6.6078625934035226E-2</v>
      </c>
      <c r="DW645" s="888">
        <f t="shared" si="2329"/>
        <v>3.5542765517831865E-2</v>
      </c>
      <c r="DX645" s="1082">
        <f t="shared" si="2329"/>
        <v>3.5702044164357558E-2</v>
      </c>
      <c r="DY645" s="830">
        <f t="shared" si="1736"/>
        <v>5.9442020993447774E-2</v>
      </c>
      <c r="DZ645" s="830"/>
      <c r="EA645" s="40">
        <f t="shared" si="1737"/>
        <v>2.6541823760414873E-2</v>
      </c>
      <c r="EB645" s="40"/>
      <c r="EC645" s="40"/>
      <c r="ED645" s="745">
        <f t="shared" si="2223"/>
        <v>0.16561633556381788</v>
      </c>
      <c r="EE645" s="888">
        <f t="shared" si="2329"/>
        <v>0.14268821323532302</v>
      </c>
      <c r="EF645" s="888">
        <f t="shared" si="2329"/>
        <v>0.26680332985097088</v>
      </c>
      <c r="EG645" s="888">
        <f t="shared" si="2329"/>
        <v>0.18220050652664538</v>
      </c>
      <c r="EH645" s="888">
        <f t="shared" si="2329"/>
        <v>0.17031844759799714</v>
      </c>
      <c r="EI645" s="888">
        <f t="shared" si="2329"/>
        <v>0.1605554821920939</v>
      </c>
      <c r="EJ645" s="888">
        <f t="shared" si="2329"/>
        <v>0.14007729818148587</v>
      </c>
      <c r="EK645" s="888">
        <f t="shared" si="2329"/>
        <v>0.20448809779482327</v>
      </c>
      <c r="EL645" s="1082">
        <f t="shared" si="2329"/>
        <v>0.20453798075919827</v>
      </c>
      <c r="EM645" s="830">
        <f t="shared" si="1738"/>
        <v>0.18192063241137285</v>
      </c>
      <c r="EN645" s="40">
        <f t="shared" si="1739"/>
        <v>3.9327063455353833E-2</v>
      </c>
      <c r="ER645" s="1251"/>
      <c r="ES645" s="745">
        <f t="shared" si="2289"/>
        <v>7.8642082081813759E-3</v>
      </c>
      <c r="ET645" s="715">
        <v>0</v>
      </c>
      <c r="EU645" s="715">
        <f>IF(EU540="","",EU540/EU$562)</f>
        <v>2.5652251171606865E-2</v>
      </c>
      <c r="EV645" s="715"/>
      <c r="EW645" s="1131"/>
      <c r="EX645" s="66" t="s">
        <v>825</v>
      </c>
      <c r="EY645" s="682">
        <f t="shared" ref="EY645:HH645" si="2330">IF(EY540="","",EY540/EY$562)</f>
        <v>3.0715053082068802E-2</v>
      </c>
      <c r="EZ645" s="682">
        <f t="shared" si="2330"/>
        <v>1.7259047209521882E-2</v>
      </c>
      <c r="FA645" s="682">
        <f t="shared" si="2330"/>
        <v>2.3544212428404109E-2</v>
      </c>
      <c r="FB645" s="682">
        <f t="shared" si="2330"/>
        <v>1.5123147666038832E-2</v>
      </c>
      <c r="FC645" s="682">
        <f t="shared" si="2330"/>
        <v>2.5734356389593371E-2</v>
      </c>
      <c r="FD645" s="682">
        <f t="shared" si="2330"/>
        <v>0</v>
      </c>
      <c r="FE645" s="682">
        <f t="shared" si="2330"/>
        <v>1.3390226242534909E-2</v>
      </c>
      <c r="FF645" s="682">
        <f t="shared" si="2330"/>
        <v>2.8036332657939263E-2</v>
      </c>
      <c r="FG645" s="682">
        <f t="shared" si="2330"/>
        <v>2.0611291444673059E-2</v>
      </c>
      <c r="FH645" s="682">
        <f t="shared" si="2330"/>
        <v>2.1842430585764891E-2</v>
      </c>
      <c r="FI645" s="682">
        <f t="shared" si="2330"/>
        <v>2.4784209245849426E-2</v>
      </c>
      <c r="FJ645" s="682">
        <f t="shared" si="2330"/>
        <v>2.4502315335456739E-2</v>
      </c>
      <c r="FK645" s="682">
        <f t="shared" si="2330"/>
        <v>2.0626882558013804E-2</v>
      </c>
      <c r="FL645" s="682">
        <f t="shared" si="2330"/>
        <v>2.0110159313847058E-2</v>
      </c>
      <c r="FM645" s="682">
        <f t="shared" si="2330"/>
        <v>3.3702703942015487E-2</v>
      </c>
      <c r="FN645" s="682">
        <f t="shared" si="2330"/>
        <v>1.8471983723909798E-2</v>
      </c>
      <c r="FO645" s="715">
        <f t="shared" si="2330"/>
        <v>2.5036569374753216E-2</v>
      </c>
      <c r="FP645" s="715">
        <f t="shared" ref="FP645:GL645" si="2331">IF(FP540="","",FP540/FP$562)</f>
        <v>1.7627298480320023E-2</v>
      </c>
      <c r="FQ645" s="1393">
        <f t="shared" si="2331"/>
        <v>6.5121227790396863E-2</v>
      </c>
      <c r="FR645" s="715">
        <f t="shared" si="2331"/>
        <v>2.539430788171362E-2</v>
      </c>
      <c r="FS645" s="715">
        <f t="shared" si="2331"/>
        <v>3.0773088378138372E-2</v>
      </c>
      <c r="FT645" s="715">
        <f t="shared" si="2331"/>
        <v>1.4907054529366921E-2</v>
      </c>
      <c r="FU645" s="715">
        <f t="shared" si="2331"/>
        <v>1.1715618370673199E-2</v>
      </c>
      <c r="FV645" s="715"/>
      <c r="FW645" s="715">
        <f t="shared" si="2331"/>
        <v>0</v>
      </c>
      <c r="FX645" s="715">
        <f t="shared" si="2331"/>
        <v>9.2295917798777636E-3</v>
      </c>
      <c r="FY645" s="715">
        <f t="shared" si="2331"/>
        <v>1.1978260330619297E-2</v>
      </c>
      <c r="FZ645" s="715">
        <f t="shared" si="2331"/>
        <v>0</v>
      </c>
      <c r="GA645" s="715">
        <f t="shared" si="2331"/>
        <v>0</v>
      </c>
      <c r="GB645" s="715">
        <f t="shared" si="2331"/>
        <v>9.275151175850033E-3</v>
      </c>
      <c r="GC645" s="715">
        <f t="shared" si="2331"/>
        <v>1.4199043856648965E-2</v>
      </c>
      <c r="GD645" s="715">
        <f t="shared" si="2331"/>
        <v>6.5819928444170424E-3</v>
      </c>
      <c r="GE645" s="715">
        <f t="shared" si="2331"/>
        <v>1.5178485929280129E-3</v>
      </c>
      <c r="GF645" s="715">
        <f t="shared" si="2331"/>
        <v>0</v>
      </c>
      <c r="GG645" s="715">
        <f t="shared" si="2331"/>
        <v>7.1979347919854192E-2</v>
      </c>
      <c r="GH645" s="715">
        <f t="shared" si="2331"/>
        <v>0</v>
      </c>
      <c r="GI645" s="715">
        <f t="shared" si="2331"/>
        <v>1.4963769581350775E-2</v>
      </c>
      <c r="GJ645" s="715">
        <f t="shared" si="2331"/>
        <v>2.2396236751485884E-2</v>
      </c>
      <c r="GK645" s="715">
        <f t="shared" si="2331"/>
        <v>1.3091114755418787E-2</v>
      </c>
      <c r="GL645" s="715">
        <f t="shared" si="2331"/>
        <v>1.2526229925879762E-2</v>
      </c>
      <c r="GM645" s="745">
        <f t="shared" si="2330"/>
        <v>0</v>
      </c>
      <c r="GN645" s="682">
        <f t="shared" si="2330"/>
        <v>6.531383754239904E-3</v>
      </c>
      <c r="GO645" s="682">
        <f t="shared" si="2330"/>
        <v>0</v>
      </c>
      <c r="GP645" s="682">
        <f t="shared" si="2330"/>
        <v>0</v>
      </c>
      <c r="GQ645" s="682">
        <f t="shared" si="2330"/>
        <v>1.0228916084938632E-2</v>
      </c>
      <c r="GR645" s="682">
        <f t="shared" si="2330"/>
        <v>0</v>
      </c>
      <c r="GS645" s="682">
        <f t="shared" si="2330"/>
        <v>4.839383934574241E-3</v>
      </c>
      <c r="GT645" s="682">
        <f t="shared" si="2330"/>
        <v>0</v>
      </c>
      <c r="GU645" s="682">
        <f t="shared" si="2330"/>
        <v>0</v>
      </c>
      <c r="GV645" s="682">
        <f t="shared" si="2330"/>
        <v>4.5183154604809227E-3</v>
      </c>
      <c r="GW645" s="682">
        <f t="shared" si="2330"/>
        <v>0</v>
      </c>
      <c r="GX645" s="682">
        <f t="shared" si="2330"/>
        <v>8.8614568633703789E-3</v>
      </c>
      <c r="GY645" s="682">
        <f t="shared" si="2330"/>
        <v>5.7880365430602503E-3</v>
      </c>
      <c r="GZ645" s="682" t="e">
        <f t="shared" si="2330"/>
        <v>#DIV/0!</v>
      </c>
      <c r="HA645" s="682">
        <f t="shared" si="2330"/>
        <v>0</v>
      </c>
      <c r="HB645" s="682">
        <f t="shared" si="2330"/>
        <v>0</v>
      </c>
      <c r="HC645" s="682">
        <f t="shared" si="2330"/>
        <v>0</v>
      </c>
      <c r="HD645" s="682">
        <f t="shared" si="2330"/>
        <v>0</v>
      </c>
      <c r="HE645" s="682">
        <f t="shared" si="2330"/>
        <v>0</v>
      </c>
      <c r="HF645" s="682">
        <f t="shared" si="2330"/>
        <v>0</v>
      </c>
      <c r="HG645" s="682" t="e">
        <f t="shared" si="2330"/>
        <v>#DIV/0!</v>
      </c>
      <c r="HH645" s="682" t="e">
        <f t="shared" si="2330"/>
        <v>#DIV/0!</v>
      </c>
      <c r="HI645" s="715">
        <f t="shared" si="2182"/>
        <v>0</v>
      </c>
    </row>
    <row r="646" spans="1:217" s="753" customFormat="1" x14ac:dyDescent="0.25">
      <c r="A646" s="66" t="s">
        <v>703</v>
      </c>
      <c r="C646" s="745">
        <f t="shared" si="2269"/>
        <v>3.9562938250562889E-2</v>
      </c>
      <c r="D646" s="715">
        <f t="shared" ref="D646:CV646" si="2332">IF(D541="","",D541/D$562)</f>
        <v>4.7314757564601968E-2</v>
      </c>
      <c r="E646" s="715">
        <f t="shared" si="2332"/>
        <v>5.4553284350760255E-2</v>
      </c>
      <c r="F646" s="715">
        <f t="shared" si="2252"/>
        <v>2.7857021420938977E-2</v>
      </c>
      <c r="G646" s="715">
        <f t="shared" si="2263"/>
        <v>2.6894850960309729E-2</v>
      </c>
      <c r="H646" s="715">
        <f t="shared" si="2284"/>
        <v>2.4333261925657677E-2</v>
      </c>
      <c r="I646" s="715">
        <f t="shared" si="2293"/>
        <v>7.9593470418377176E-3</v>
      </c>
      <c r="J646" s="715">
        <f t="shared" si="2285"/>
        <v>5.4211825195916597E-3</v>
      </c>
      <c r="K646" s="715">
        <f t="shared" si="2244"/>
        <v>1.983171503805314E-2</v>
      </c>
      <c r="L646" s="715">
        <f t="shared" si="2254"/>
        <v>1.3739050793415728E-2</v>
      </c>
      <c r="M646" s="715">
        <f t="shared" si="2245"/>
        <v>1.4001175639750918E-2</v>
      </c>
      <c r="N646" s="715">
        <f t="shared" si="2332"/>
        <v>3.1858353903645373E-2</v>
      </c>
      <c r="O646" s="715">
        <f t="shared" si="2332"/>
        <v>2.1415793560890989E-2</v>
      </c>
      <c r="P646" s="715">
        <f t="shared" si="2332"/>
        <v>3.7716940427549542E-2</v>
      </c>
      <c r="Q646" s="715">
        <f t="shared" si="2332"/>
        <v>4.4433828525040811E-2</v>
      </c>
      <c r="R646" s="715">
        <f t="shared" si="2332"/>
        <v>1.8572899474812391E-2</v>
      </c>
      <c r="S646" s="715">
        <f t="shared" si="2332"/>
        <v>3.5463478979652567E-2</v>
      </c>
      <c r="T646" s="1075">
        <f t="shared" si="2332"/>
        <v>4.3607287120370306E-2</v>
      </c>
      <c r="U646" s="715">
        <f t="shared" ref="U646:W646" si="2333">IF(U541="","",U541/U$562)</f>
        <v>2.1808626222940945E-2</v>
      </c>
      <c r="V646" s="715">
        <f t="shared" si="2333"/>
        <v>2.6590651147798454E-2</v>
      </c>
      <c r="W646" s="715">
        <f t="shared" si="2333"/>
        <v>2.4789081997329154E-2</v>
      </c>
      <c r="X646" s="715">
        <f t="shared" ref="X646:Y646" si="2334">IF(X541="","",X541/X$562)</f>
        <v>6.7982050550723233E-2</v>
      </c>
      <c r="Y646" s="715">
        <f t="shared" si="2334"/>
        <v>4.6232546401139663E-2</v>
      </c>
      <c r="Z646" s="830">
        <f t="shared" si="2205"/>
        <v>2.8585398194302367E-2</v>
      </c>
      <c r="AA646" s="830">
        <f t="shared" si="2206"/>
        <v>1.8005204242829233E-2</v>
      </c>
      <c r="AB646" s="830">
        <f t="shared" si="2207"/>
        <v>3.0883719703964113E-2</v>
      </c>
      <c r="AC646" s="40">
        <f t="shared" si="2208"/>
        <v>1.416029975689545E-2</v>
      </c>
      <c r="AD646" s="40"/>
      <c r="AE646" s="40">
        <f t="shared" si="2209"/>
        <v>7.9153154836036407E-3</v>
      </c>
      <c r="AF646" s="40">
        <f t="shared" si="2210"/>
        <v>1.1590204259335379E-2</v>
      </c>
      <c r="AG646" s="40"/>
      <c r="AH646" s="40"/>
      <c r="AI646" s="745">
        <f t="shared" si="2332"/>
        <v>5.8997750747356942E-2</v>
      </c>
      <c r="AJ646" s="715">
        <f t="shared" si="2332"/>
        <v>8.6062473487172678E-3</v>
      </c>
      <c r="AK646" s="715">
        <f t="shared" si="2332"/>
        <v>7.5446738120016482E-2</v>
      </c>
      <c r="AL646" s="715">
        <f t="shared" si="2332"/>
        <v>9.0578607351511367E-2</v>
      </c>
      <c r="AM646" s="715">
        <f t="shared" si="2332"/>
        <v>7.9919812070786481E-3</v>
      </c>
      <c r="AN646" s="1075">
        <f t="shared" si="2332"/>
        <v>8.9486380266154394E-2</v>
      </c>
      <c r="AO646" s="830">
        <f t="shared" si="1802"/>
        <v>5.5184617506805846E-2</v>
      </c>
      <c r="AP646" s="830"/>
      <c r="AQ646" s="40">
        <f t="shared" si="2194"/>
        <v>3.8081828868588991E-2</v>
      </c>
      <c r="AR646" s="40"/>
      <c r="AS646" s="40"/>
      <c r="AT646" s="745">
        <f t="shared" si="2332"/>
        <v>2.3545509457723351E-2</v>
      </c>
      <c r="AU646" s="715">
        <f t="shared" si="2332"/>
        <v>5.5278162435668257E-2</v>
      </c>
      <c r="AV646" s="715">
        <f t="shared" si="2332"/>
        <v>1.0808087731634844E-2</v>
      </c>
      <c r="AW646" s="715">
        <f t="shared" si="2332"/>
        <v>1.829936445294545E-2</v>
      </c>
      <c r="AX646" s="715">
        <f t="shared" si="2332"/>
        <v>2.0401245647949727E-2</v>
      </c>
      <c r="AY646" s="715">
        <f t="shared" si="2332"/>
        <v>1.1815300395832966E-2</v>
      </c>
      <c r="AZ646" s="715">
        <f t="shared" si="2332"/>
        <v>1.337660159720977E-2</v>
      </c>
      <c r="BA646" s="715">
        <f t="shared" si="2332"/>
        <v>2.6460245085499667E-2</v>
      </c>
      <c r="BB646" s="1075">
        <f t="shared" si="2332"/>
        <v>5.0070653756898516E-2</v>
      </c>
      <c r="BC646" s="830">
        <f t="shared" si="1901"/>
        <v>2.556168561792917E-2</v>
      </c>
      <c r="BD646" s="830"/>
      <c r="BE646" s="40">
        <f t="shared" si="1902"/>
        <v>1.6290757994818095E-2</v>
      </c>
      <c r="BF646" s="40"/>
      <c r="BG646" s="40"/>
      <c r="BH646" s="745">
        <f t="shared" si="2332"/>
        <v>5.4597832828542268E-2</v>
      </c>
      <c r="BI646" s="715">
        <f t="shared" si="2332"/>
        <v>4.5651647139367368E-2</v>
      </c>
      <c r="BJ646" s="715">
        <f t="shared" si="2332"/>
        <v>3.2410124283296843E-2</v>
      </c>
      <c r="BK646" s="715">
        <f t="shared" si="2332"/>
        <v>1.8834268057692505E-2</v>
      </c>
      <c r="BL646" s="715">
        <f t="shared" si="2332"/>
        <v>2.191115473239957E-2</v>
      </c>
      <c r="BM646" s="715">
        <f t="shared" si="2257"/>
        <v>4.8191849520760485E-2</v>
      </c>
      <c r="BN646" s="1187">
        <f t="shared" si="2257"/>
        <v>2.8371096044578856E-2</v>
      </c>
      <c r="BO646" s="888">
        <f t="shared" si="2212"/>
        <v>3.5039268983242271E-2</v>
      </c>
      <c r="BP646" s="888">
        <f t="shared" si="2220"/>
        <v>3.4664642457541604E-2</v>
      </c>
      <c r="BQ646" s="888">
        <f t="shared" si="2213"/>
        <v>2.411563722833919E-2</v>
      </c>
      <c r="BR646" s="888">
        <f t="shared" si="2221"/>
        <v>4.3953800634554792E-2</v>
      </c>
      <c r="BS646" s="1184">
        <f t="shared" si="2221"/>
        <v>5.3549547412646295E-2</v>
      </c>
      <c r="BT646" s="830">
        <f t="shared" si="1727"/>
        <v>3.4292362785750617E-2</v>
      </c>
      <c r="BU646" s="830"/>
      <c r="BV646" s="40">
        <f t="shared" si="1728"/>
        <v>1.219092327282993E-2</v>
      </c>
      <c r="BW646" s="40"/>
      <c r="BX646" s="40"/>
      <c r="BY646" s="745">
        <f t="shared" si="2332"/>
        <v>4.2135848108421324E-2</v>
      </c>
      <c r="BZ646" s="715">
        <f t="shared" si="2332"/>
        <v>2.5449519238480944E-2</v>
      </c>
      <c r="CA646" s="715">
        <f t="shared" si="2332"/>
        <v>1.3340936955828699E-2</v>
      </c>
      <c r="CB646" s="715">
        <f t="shared" si="2332"/>
        <v>1.9147623146623424E-2</v>
      </c>
      <c r="CC646" s="1075">
        <f t="shared" si="2332"/>
        <v>4.0580814479314921E-2</v>
      </c>
      <c r="CD646" s="715">
        <v>0.26553497073633703</v>
      </c>
      <c r="CE646" s="715">
        <v>0.26099241396312217</v>
      </c>
      <c r="CF646" s="830">
        <f t="shared" si="2045"/>
        <v>2.8130948385733861E-2</v>
      </c>
      <c r="CG646" s="830"/>
      <c r="CH646" s="40">
        <f t="shared" si="2046"/>
        <v>1.2823523450194298E-2</v>
      </c>
      <c r="CI646" s="40"/>
      <c r="CJ646" s="40"/>
      <c r="CK646" s="745">
        <v>0</v>
      </c>
      <c r="CL646" s="715">
        <f t="shared" si="2312"/>
        <v>7.4439476483591765E-3</v>
      </c>
      <c r="CM646" s="715">
        <v>0</v>
      </c>
      <c r="CN646" s="715">
        <f t="shared" si="2332"/>
        <v>1.1006039423798175E-3</v>
      </c>
      <c r="CO646" s="1075">
        <f t="shared" si="2332"/>
        <v>2.3016261590622428E-4</v>
      </c>
      <c r="CP646" s="830">
        <f t="shared" si="1729"/>
        <v>1.7549428413290435E-3</v>
      </c>
      <c r="CQ646" s="830"/>
      <c r="CR646" s="40">
        <f t="shared" si="1730"/>
        <v>3.2123799034981305E-3</v>
      </c>
      <c r="CS646" s="40"/>
      <c r="CT646" s="40"/>
      <c r="CU646" s="745">
        <f t="shared" si="2332"/>
        <v>3.3772266681444819E-2</v>
      </c>
      <c r="CV646" s="715">
        <f t="shared" si="2332"/>
        <v>2.4479666849763285E-3</v>
      </c>
      <c r="CW646" s="715">
        <f t="shared" ref="CW646:CX649" si="2335">IF(CW541="","",CW541/CW$562)</f>
        <v>0.15193213913396952</v>
      </c>
      <c r="CX646" s="1075">
        <f t="shared" si="2335"/>
        <v>0.14576101500852567</v>
      </c>
      <c r="CY646" s="830">
        <f t="shared" si="1731"/>
        <v>8.347834687722909E-2</v>
      </c>
      <c r="CZ646" s="40">
        <f t="shared" si="1732"/>
        <v>7.6597800983259232E-2</v>
      </c>
      <c r="DD646" s="989"/>
      <c r="DE646" s="888">
        <f t="shared" ref="DE646:EL646" si="2336">IF(DE541="","",DE541/DE$562)</f>
        <v>1.0977390413289856E-2</v>
      </c>
      <c r="DF646" s="888">
        <f t="shared" si="2336"/>
        <v>3.3396491080285577E-2</v>
      </c>
      <c r="DG646" s="888">
        <f t="shared" si="2336"/>
        <v>3.7378735058820341E-2</v>
      </c>
      <c r="DH646" s="888">
        <f t="shared" si="2336"/>
        <v>1.3206142295875906E-2</v>
      </c>
      <c r="DI646" s="888">
        <f t="shared" si="2336"/>
        <v>3.0513345195532886E-2</v>
      </c>
      <c r="DJ646" s="888">
        <f t="shared" si="2336"/>
        <v>2.1377370282110369E-2</v>
      </c>
      <c r="DK646" s="888">
        <f t="shared" si="2336"/>
        <v>1.3662379420198085E-2</v>
      </c>
      <c r="DL646" s="1082">
        <f t="shared" si="2336"/>
        <v>4.5102530580779732E-2</v>
      </c>
      <c r="DM646" s="830">
        <f t="shared" si="1734"/>
        <v>2.5701798040861593E-2</v>
      </c>
      <c r="DN646" s="830"/>
      <c r="DO646" s="40">
        <f t="shared" si="1735"/>
        <v>1.2714987988555212E-2</v>
      </c>
      <c r="DP646" s="40"/>
      <c r="DQ646" s="40"/>
      <c r="DR646" s="945">
        <f t="shared" si="2336"/>
        <v>3.8240434987563555E-2</v>
      </c>
      <c r="DS646" s="888">
        <f t="shared" si="2336"/>
        <v>4.5329361082742825E-2</v>
      </c>
      <c r="DT646" s="888">
        <f t="shared" si="2336"/>
        <v>5.758545226609274E-2</v>
      </c>
      <c r="DU646" s="888">
        <f t="shared" si="2336"/>
        <v>7.1397963050567698E-2</v>
      </c>
      <c r="DV646" s="888">
        <f t="shared" si="2336"/>
        <v>6.2392162221359196E-2</v>
      </c>
      <c r="DW646" s="888">
        <f t="shared" si="2336"/>
        <v>4.8901725407164934E-2</v>
      </c>
      <c r="DX646" s="1082">
        <f t="shared" si="2336"/>
        <v>4.6840811718373426E-2</v>
      </c>
      <c r="DY646" s="830">
        <f t="shared" si="1736"/>
        <v>5.2955415819123476E-2</v>
      </c>
      <c r="DZ646" s="830"/>
      <c r="EA646" s="40">
        <f t="shared" si="1737"/>
        <v>1.1395358188935204E-2</v>
      </c>
      <c r="EB646" s="40"/>
      <c r="EC646" s="40"/>
      <c r="ED646" s="745">
        <f t="shared" si="2223"/>
        <v>2.8934613877790092E-2</v>
      </c>
      <c r="EE646" s="888">
        <f t="shared" si="2336"/>
        <v>5.1767019709421783E-2</v>
      </c>
      <c r="EF646" s="888">
        <f t="shared" si="2336"/>
        <v>3.0217891443296459E-2</v>
      </c>
      <c r="EG646" s="888">
        <f t="shared" si="2336"/>
        <v>5.8751146234914106E-2</v>
      </c>
      <c r="EH646" s="888">
        <f t="shared" si="2336"/>
        <v>4.8250945472070532E-2</v>
      </c>
      <c r="EI646" s="888">
        <f t="shared" si="2336"/>
        <v>7.4579608511273793E-2</v>
      </c>
      <c r="EJ646" s="888">
        <f t="shared" si="2336"/>
        <v>6.6591026272637174E-2</v>
      </c>
      <c r="EK646" s="888">
        <f t="shared" si="2336"/>
        <v>6.2545917065782525E-2</v>
      </c>
      <c r="EL646" s="1082">
        <f t="shared" si="2336"/>
        <v>5.3242984762300508E-2</v>
      </c>
      <c r="EM646" s="830">
        <f t="shared" si="1738"/>
        <v>5.2764572594387445E-2</v>
      </c>
      <c r="EN646" s="40">
        <f t="shared" si="1739"/>
        <v>1.5396415817151588E-2</v>
      </c>
      <c r="ER646" s="1251"/>
      <c r="ES646" s="745">
        <f t="shared" si="2289"/>
        <v>0</v>
      </c>
      <c r="ET646" s="715">
        <f>IF(ET541="","",ET541/ET$562)</f>
        <v>0</v>
      </c>
      <c r="EU646" s="715">
        <f>IF(EU541="","",EU541/EU$562)</f>
        <v>0</v>
      </c>
      <c r="EV646" s="715"/>
      <c r="EW646" s="1131"/>
      <c r="EX646" s="66" t="s">
        <v>703</v>
      </c>
      <c r="EY646" s="682">
        <f t="shared" ref="EY646:HH646" si="2337">IF(EY541="","",EY541/EY$562)</f>
        <v>0.14698840153256801</v>
      </c>
      <c r="EZ646" s="682">
        <f t="shared" si="2337"/>
        <v>0.10336435894959786</v>
      </c>
      <c r="FA646" s="682">
        <f t="shared" si="2337"/>
        <v>0.12925345290436083</v>
      </c>
      <c r="FB646" s="682">
        <f t="shared" si="2337"/>
        <v>5.0551297212905369E-2</v>
      </c>
      <c r="FC646" s="682">
        <f t="shared" si="2337"/>
        <v>0.13420793955171778</v>
      </c>
      <c r="FD646" s="682">
        <f t="shared" si="2337"/>
        <v>0.14862893400378765</v>
      </c>
      <c r="FE646" s="682">
        <f t="shared" si="2337"/>
        <v>5.9661439560656442E-2</v>
      </c>
      <c r="FF646" s="682">
        <f t="shared" si="2337"/>
        <v>0.15888583235472659</v>
      </c>
      <c r="FG646" s="682">
        <f t="shared" si="2337"/>
        <v>0.11564065385082596</v>
      </c>
      <c r="FH646" s="682">
        <f t="shared" si="2337"/>
        <v>9.5650236397748736E-2</v>
      </c>
      <c r="FI646" s="682">
        <f t="shared" si="2337"/>
        <v>0.12944202067299687</v>
      </c>
      <c r="FJ646" s="682">
        <f t="shared" si="2337"/>
        <v>0.15473078985613786</v>
      </c>
      <c r="FK646" s="682">
        <f t="shared" si="2337"/>
        <v>0.16329210380125919</v>
      </c>
      <c r="FL646" s="682">
        <f t="shared" si="2337"/>
        <v>0.16134790866151139</v>
      </c>
      <c r="FM646" s="682">
        <f t="shared" si="2337"/>
        <v>0.1385413255987438</v>
      </c>
      <c r="FN646" s="682">
        <f t="shared" si="2337"/>
        <v>0.15216688916564514</v>
      </c>
      <c r="FO646" s="715">
        <f t="shared" si="2337"/>
        <v>0.12761366837304741</v>
      </c>
      <c r="FP646" s="715">
        <f t="shared" ref="FP646:GL646" si="2338">IF(FP541="","",FP541/FP$562)</f>
        <v>8.4134534208037723E-2</v>
      </c>
      <c r="FQ646" s="1393">
        <f t="shared" si="2338"/>
        <v>3.779094947553157E-2</v>
      </c>
      <c r="FR646" s="715">
        <f t="shared" si="2338"/>
        <v>3.6449876174292371E-2</v>
      </c>
      <c r="FS646" s="715">
        <f t="shared" si="2338"/>
        <v>1.0418885520867876E-2</v>
      </c>
      <c r="FT646" s="715">
        <f t="shared" si="2338"/>
        <v>1.9961318590571042E-2</v>
      </c>
      <c r="FU646" s="715">
        <f t="shared" si="2338"/>
        <v>1.8077184922074295E-2</v>
      </c>
      <c r="FV646" s="715"/>
      <c r="FW646" s="715">
        <f t="shared" si="2338"/>
        <v>1.3548763551020989E-2</v>
      </c>
      <c r="FX646" s="715">
        <f t="shared" si="2338"/>
        <v>1.0723734112382692E-2</v>
      </c>
      <c r="FY646" s="715">
        <f t="shared" si="2338"/>
        <v>1.9408072059027167E-2</v>
      </c>
      <c r="FZ646" s="715">
        <f t="shared" si="2338"/>
        <v>0</v>
      </c>
      <c r="GA646" s="715">
        <f t="shared" si="2338"/>
        <v>0</v>
      </c>
      <c r="GB646" s="715">
        <f t="shared" si="2338"/>
        <v>1.4483881427107421E-2</v>
      </c>
      <c r="GC646" s="715">
        <f t="shared" si="2338"/>
        <v>1.8465367246723703E-3</v>
      </c>
      <c r="GD646" s="715">
        <f t="shared" si="2338"/>
        <v>0</v>
      </c>
      <c r="GE646" s="715">
        <f t="shared" si="2338"/>
        <v>0</v>
      </c>
      <c r="GF646" s="715">
        <f t="shared" si="2338"/>
        <v>0</v>
      </c>
      <c r="GG646" s="715">
        <f t="shared" si="2338"/>
        <v>4.8841719574906533E-3</v>
      </c>
      <c r="GH646" s="715">
        <f t="shared" si="2338"/>
        <v>0</v>
      </c>
      <c r="GI646" s="715">
        <f t="shared" si="2338"/>
        <v>1.3715712284799973E-2</v>
      </c>
      <c r="GJ646" s="715">
        <f t="shared" si="2338"/>
        <v>2.0632834715712461E-2</v>
      </c>
      <c r="GK646" s="715">
        <f t="shared" si="2338"/>
        <v>2.1670721611145766E-2</v>
      </c>
      <c r="GL646" s="715">
        <f t="shared" si="2338"/>
        <v>1.9414412389762284E-2</v>
      </c>
      <c r="GM646" s="745">
        <f t="shared" si="2337"/>
        <v>0</v>
      </c>
      <c r="GN646" s="682">
        <f t="shared" si="2337"/>
        <v>9.5911410678450847E-3</v>
      </c>
      <c r="GO646" s="682">
        <f t="shared" si="2337"/>
        <v>0</v>
      </c>
      <c r="GP646" s="682">
        <f t="shared" si="2337"/>
        <v>6.081754875778742E-3</v>
      </c>
      <c r="GQ646" s="682">
        <f t="shared" si="2337"/>
        <v>7.7094455296637205E-3</v>
      </c>
      <c r="GR646" s="682">
        <f t="shared" si="2337"/>
        <v>0</v>
      </c>
      <c r="GS646" s="682">
        <f t="shared" si="2337"/>
        <v>4.4116391360071987E-3</v>
      </c>
      <c r="GT646" s="682">
        <f t="shared" si="2337"/>
        <v>1.0335197473741725E-2</v>
      </c>
      <c r="GU646" s="682">
        <f t="shared" si="2337"/>
        <v>5.8412961722381588E-3</v>
      </c>
      <c r="GV646" s="682">
        <f t="shared" si="2337"/>
        <v>1.0681249945860276E-2</v>
      </c>
      <c r="GW646" s="682">
        <f t="shared" si="2337"/>
        <v>0</v>
      </c>
      <c r="GX646" s="682">
        <f t="shared" si="2337"/>
        <v>8.4921487419073929E-3</v>
      </c>
      <c r="GY646" s="682">
        <f t="shared" si="2337"/>
        <v>6.7663129079664078E-3</v>
      </c>
      <c r="GZ646" s="682" t="e">
        <f t="shared" si="2337"/>
        <v>#DIV/0!</v>
      </c>
      <c r="HA646" s="682">
        <f t="shared" si="2337"/>
        <v>7.3270549782377473E-3</v>
      </c>
      <c r="HB646" s="682">
        <f t="shared" si="2337"/>
        <v>0</v>
      </c>
      <c r="HC646" s="682">
        <f t="shared" si="2337"/>
        <v>9.2068398476299572E-3</v>
      </c>
      <c r="HD646" s="682">
        <f t="shared" si="2337"/>
        <v>1.0837121160463838E-2</v>
      </c>
      <c r="HE646" s="682">
        <f t="shared" si="2337"/>
        <v>1.6094006599377379E-2</v>
      </c>
      <c r="HF646" s="682">
        <f t="shared" si="2337"/>
        <v>0</v>
      </c>
      <c r="HG646" s="682" t="e">
        <f t="shared" si="2337"/>
        <v>#DIV/0!</v>
      </c>
      <c r="HH646" s="682" t="e">
        <f t="shared" si="2337"/>
        <v>#DIV/0!</v>
      </c>
      <c r="HI646" s="715">
        <f t="shared" si="2182"/>
        <v>0</v>
      </c>
    </row>
    <row r="647" spans="1:217" s="753" customFormat="1" x14ac:dyDescent="0.25">
      <c r="A647" s="66" t="s">
        <v>704</v>
      </c>
      <c r="C647" s="745">
        <f t="shared" si="2269"/>
        <v>2.3794740849236978E-3</v>
      </c>
      <c r="D647" s="715">
        <f t="shared" ref="D647:CV647" si="2339">IF(D542="","",D542/D$562)</f>
        <v>3.746757270913515E-3</v>
      </c>
      <c r="E647" s="715">
        <f t="shared" si="2339"/>
        <v>1.1069531089529402E-2</v>
      </c>
      <c r="F647" s="715">
        <f t="shared" si="2252"/>
        <v>3.7298325741055151E-3</v>
      </c>
      <c r="G647" s="715">
        <f t="shared" si="2263"/>
        <v>1.2061639458845873E-2</v>
      </c>
      <c r="H647" s="715">
        <f t="shared" si="2284"/>
        <v>6.5922272723900307E-3</v>
      </c>
      <c r="I647" s="715">
        <f t="shared" si="2293"/>
        <v>3.5509491834770121E-3</v>
      </c>
      <c r="J647" s="715">
        <f t="shared" si="2285"/>
        <v>2.9342418883559853E-3</v>
      </c>
      <c r="K647" s="715">
        <f t="shared" si="2244"/>
        <v>2.5316370044533017E-3</v>
      </c>
      <c r="L647" s="715">
        <f t="shared" si="2254"/>
        <v>3.3519893637928505E-3</v>
      </c>
      <c r="M647" s="715">
        <f t="shared" si="2245"/>
        <v>5.2111697000406061E-3</v>
      </c>
      <c r="N647" s="715">
        <f t="shared" si="2339"/>
        <v>2.4813375321056839E-3</v>
      </c>
      <c r="O647" s="715">
        <f t="shared" si="2339"/>
        <v>2.0907211892241704E-3</v>
      </c>
      <c r="P647" s="715">
        <f t="shared" si="2339"/>
        <v>9.9397701104938854E-3</v>
      </c>
      <c r="Q647" s="715">
        <f t="shared" si="2339"/>
        <v>6.1687459724636589E-3</v>
      </c>
      <c r="R647" s="715">
        <f t="shared" si="2339"/>
        <v>5.982744006460667E-3</v>
      </c>
      <c r="S647" s="715">
        <f t="shared" si="2339"/>
        <v>7.2915305689117164E-3</v>
      </c>
      <c r="T647" s="1075">
        <f t="shared" si="2339"/>
        <v>1.1754386008234592E-2</v>
      </c>
      <c r="U647" s="715">
        <f t="shared" ref="U647:W647" si="2340">IF(U542="","",U542/U$562)</f>
        <v>4.852806165569711E-3</v>
      </c>
      <c r="V647" s="715">
        <f t="shared" si="2340"/>
        <v>5.1015409602899221E-3</v>
      </c>
      <c r="W647" s="715">
        <f t="shared" si="2340"/>
        <v>3.1200694756403392E-3</v>
      </c>
      <c r="X647" s="715">
        <f t="shared" ref="X647:Y647" si="2341">IF(X542="","",X542/X$562)</f>
        <v>1.0870622382919129E-2</v>
      </c>
      <c r="Y647" s="715">
        <f t="shared" si="2341"/>
        <v>1.5337027431154105E-2</v>
      </c>
      <c r="Z647" s="830">
        <f t="shared" si="2205"/>
        <v>5.7149269043734524E-3</v>
      </c>
      <c r="AA647" s="830">
        <f t="shared" si="2206"/>
        <v>4.9646452493457959E-3</v>
      </c>
      <c r="AB647" s="830">
        <f t="shared" si="2207"/>
        <v>6.3650506359918717E-3</v>
      </c>
      <c r="AC647" s="40">
        <f t="shared" si="2208"/>
        <v>3.4104167235815661E-3</v>
      </c>
      <c r="AD647" s="40"/>
      <c r="AE647" s="40">
        <f t="shared" si="2209"/>
        <v>1.6137883437356689E-3</v>
      </c>
      <c r="AF647" s="40">
        <f t="shared" si="2210"/>
        <v>3.3284740160588978E-3</v>
      </c>
      <c r="AG647" s="40"/>
      <c r="AH647" s="40"/>
      <c r="AI647" s="745">
        <f t="shared" si="2339"/>
        <v>2.0654427207906334E-2</v>
      </c>
      <c r="AJ647" s="715">
        <f t="shared" si="2339"/>
        <v>1.1652460938089228E-2</v>
      </c>
      <c r="AK647" s="715">
        <f t="shared" si="2339"/>
        <v>2.82133366006572E-2</v>
      </c>
      <c r="AL647" s="715">
        <f t="shared" si="2339"/>
        <v>2.8540688537943268E-2</v>
      </c>
      <c r="AM647" s="715">
        <f t="shared" si="2339"/>
        <v>6.2552993096034615E-3</v>
      </c>
      <c r="AN647" s="1075">
        <f t="shared" si="2339"/>
        <v>2.9104966472182844E-2</v>
      </c>
      <c r="AO647" s="830">
        <f t="shared" si="1802"/>
        <v>2.0736863177730391E-2</v>
      </c>
      <c r="AP647" s="830"/>
      <c r="AQ647" s="40">
        <f t="shared" si="2194"/>
        <v>9.7884763845086376E-3</v>
      </c>
      <c r="AR647" s="40"/>
      <c r="AS647" s="40"/>
      <c r="AT647" s="745">
        <f t="shared" si="2339"/>
        <v>1.0533851431573326E-3</v>
      </c>
      <c r="AU647" s="715">
        <f t="shared" si="2339"/>
        <v>2.0180575445032647E-3</v>
      </c>
      <c r="AV647" s="715">
        <f t="shared" si="2339"/>
        <v>1.9677983846251223E-3</v>
      </c>
      <c r="AW647" s="715">
        <f t="shared" si="2339"/>
        <v>2.1917987784251043E-3</v>
      </c>
      <c r="AX647" s="715">
        <f t="shared" si="2339"/>
        <v>2.0650749127066538E-3</v>
      </c>
      <c r="AY647" s="715">
        <f t="shared" si="2339"/>
        <v>2.3988015950771207E-3</v>
      </c>
      <c r="AZ647" s="715">
        <f t="shared" si="2339"/>
        <v>2.247988621121552E-3</v>
      </c>
      <c r="BA647" s="715">
        <f t="shared" si="2339"/>
        <v>3.0666412011216039E-3</v>
      </c>
      <c r="BB647" s="1075">
        <f t="shared" si="2339"/>
        <v>2.6188895648228999E-3</v>
      </c>
      <c r="BC647" s="830">
        <f t="shared" si="1901"/>
        <v>2.1809373050622948E-3</v>
      </c>
      <c r="BD647" s="830"/>
      <c r="BE647" s="40">
        <f t="shared" si="1902"/>
        <v>5.4602063380888258E-4</v>
      </c>
      <c r="BF647" s="40"/>
      <c r="BG647" s="40"/>
      <c r="BH647" s="745">
        <f t="shared" si="2339"/>
        <v>2.7383357557436206E-3</v>
      </c>
      <c r="BI647" s="715">
        <f t="shared" si="2339"/>
        <v>5.2430222913644317E-3</v>
      </c>
      <c r="BJ647" s="715">
        <f t="shared" si="2339"/>
        <v>3.7341051637699231E-3</v>
      </c>
      <c r="BK647" s="715">
        <f t="shared" si="2339"/>
        <v>2.8306719042458339E-3</v>
      </c>
      <c r="BL647" s="715">
        <f t="shared" si="2339"/>
        <v>2.0095098217123514E-3</v>
      </c>
      <c r="BM647" s="715">
        <f t="shared" si="2257"/>
        <v>2.5957954563217847E-3</v>
      </c>
      <c r="BN647" s="1187">
        <f t="shared" si="2257"/>
        <v>3.5739459753849159E-3</v>
      </c>
      <c r="BO647" s="888">
        <f t="shared" si="2212"/>
        <v>4.0098838026625542E-3</v>
      </c>
      <c r="BP647" s="888">
        <f t="shared" si="2220"/>
        <v>3.9863852181400939E-3</v>
      </c>
      <c r="BQ647" s="888">
        <f t="shared" si="2213"/>
        <v>3.4357824436507139E-3</v>
      </c>
      <c r="BR647" s="888">
        <f t="shared" si="2221"/>
        <v>4.273575133102221E-3</v>
      </c>
      <c r="BS647" s="1184">
        <f t="shared" si="2221"/>
        <v>3.4345210368946118E-3</v>
      </c>
      <c r="BT647" s="830">
        <f t="shared" si="1727"/>
        <v>3.3500078657905646E-3</v>
      </c>
      <c r="BU647" s="830"/>
      <c r="BV647" s="40">
        <f t="shared" si="1728"/>
        <v>7.4107338712583418E-4</v>
      </c>
      <c r="BW647" s="40"/>
      <c r="BX647" s="40"/>
      <c r="BY647" s="745">
        <f t="shared" si="2339"/>
        <v>2.700778350118544E-3</v>
      </c>
      <c r="BZ647" s="715">
        <f t="shared" si="2339"/>
        <v>2.7544637841895687E-3</v>
      </c>
      <c r="CA647" s="715">
        <f t="shared" si="2339"/>
        <v>1.934769536294658E-3</v>
      </c>
      <c r="CB647" s="715">
        <f t="shared" si="2339"/>
        <v>2.1267074480877889E-3</v>
      </c>
      <c r="CC647" s="1075">
        <f t="shared" si="2339"/>
        <v>2.3053149335097974E-3</v>
      </c>
      <c r="CD647" s="715">
        <v>0.28637283236494943</v>
      </c>
      <c r="CE647" s="715">
        <v>0.32960002690932511</v>
      </c>
      <c r="CF647" s="830">
        <f t="shared" si="2045"/>
        <v>2.3644068104400713E-3</v>
      </c>
      <c r="CG647" s="830"/>
      <c r="CH647" s="40">
        <f t="shared" si="2046"/>
        <v>3.570263574279943E-4</v>
      </c>
      <c r="CI647" s="40"/>
      <c r="CJ647" s="40"/>
      <c r="CK647" s="745">
        <f t="shared" si="2339"/>
        <v>0</v>
      </c>
      <c r="CL647" s="715">
        <f t="shared" si="2312"/>
        <v>0</v>
      </c>
      <c r="CM647" s="715">
        <f t="shared" si="2339"/>
        <v>0</v>
      </c>
      <c r="CN647" s="715">
        <f t="shared" si="2339"/>
        <v>0</v>
      </c>
      <c r="CO647" s="1075">
        <f t="shared" si="2339"/>
        <v>0</v>
      </c>
      <c r="CP647" s="830">
        <f t="shared" si="1729"/>
        <v>0</v>
      </c>
      <c r="CQ647" s="830"/>
      <c r="CR647" s="40">
        <f t="shared" si="1730"/>
        <v>0</v>
      </c>
      <c r="CS647" s="40"/>
      <c r="CT647" s="40"/>
      <c r="CU647" s="745">
        <f t="shared" si="2339"/>
        <v>0</v>
      </c>
      <c r="CV647" s="715">
        <f t="shared" si="2339"/>
        <v>0</v>
      </c>
      <c r="CW647" s="715">
        <f t="shared" si="2335"/>
        <v>0</v>
      </c>
      <c r="CX647" s="1075">
        <f t="shared" si="2335"/>
        <v>0</v>
      </c>
      <c r="CY647" s="830">
        <f t="shared" si="1731"/>
        <v>0</v>
      </c>
      <c r="CZ647" s="40">
        <f t="shared" si="1732"/>
        <v>0</v>
      </c>
      <c r="DD647" s="989"/>
      <c r="DE647" s="888">
        <f t="shared" ref="DE647:EL647" si="2342">IF(DE542="","",DE542/DE$562)</f>
        <v>0</v>
      </c>
      <c r="DF647" s="888">
        <f t="shared" si="2342"/>
        <v>7.9387812445000216E-3</v>
      </c>
      <c r="DG647" s="888">
        <f t="shared" si="2342"/>
        <v>8.8854125457290666E-3</v>
      </c>
      <c r="DH647" s="888">
        <f t="shared" si="2342"/>
        <v>0</v>
      </c>
      <c r="DI647" s="888">
        <f t="shared" si="2342"/>
        <v>6.0329377804849392E-3</v>
      </c>
      <c r="DJ647" s="888">
        <f t="shared" si="2342"/>
        <v>2.1400846869657261E-3</v>
      </c>
      <c r="DK647" s="888">
        <f t="shared" si="2342"/>
        <v>1.9511535316836155E-2</v>
      </c>
      <c r="DL647" s="1082">
        <f t="shared" si="2342"/>
        <v>0</v>
      </c>
      <c r="DM647" s="830">
        <f t="shared" si="1734"/>
        <v>5.5635939468144883E-3</v>
      </c>
      <c r="DN647" s="830"/>
      <c r="DO647" s="40">
        <f t="shared" si="1735"/>
        <v>6.7190825698827004E-3</v>
      </c>
      <c r="DP647" s="40"/>
      <c r="DQ647" s="40"/>
      <c r="DR647" s="945">
        <f t="shared" si="2342"/>
        <v>5.1677579484991508E-4</v>
      </c>
      <c r="DS647" s="888">
        <f t="shared" si="2342"/>
        <v>1.8358386461726675E-3</v>
      </c>
      <c r="DT647" s="888">
        <f t="shared" si="2342"/>
        <v>7.2499525500126076E-4</v>
      </c>
      <c r="DU647" s="888">
        <f t="shared" si="2342"/>
        <v>1.1439108950107506E-3</v>
      </c>
      <c r="DV647" s="888">
        <f t="shared" si="2342"/>
        <v>9.6416627769204885E-4</v>
      </c>
      <c r="DW647" s="888">
        <f t="shared" si="2342"/>
        <v>4.1925223885130435E-3</v>
      </c>
      <c r="DX647" s="1082">
        <f t="shared" si="2342"/>
        <v>2.4328946564214893E-3</v>
      </c>
      <c r="DY647" s="830">
        <f t="shared" si="1736"/>
        <v>1.6873005590944538E-3</v>
      </c>
      <c r="DZ647" s="830"/>
      <c r="EA647" s="40">
        <f t="shared" si="1737"/>
        <v>1.2889573159370067E-3</v>
      </c>
      <c r="EB647" s="40"/>
      <c r="EC647" s="40"/>
      <c r="ED647" s="745">
        <f t="shared" si="2223"/>
        <v>2.5154061226422444E-3</v>
      </c>
      <c r="EE647" s="888">
        <f t="shared" si="2342"/>
        <v>3.8868473428665127E-3</v>
      </c>
      <c r="EF647" s="888">
        <f t="shared" si="2342"/>
        <v>5.8775656314547509E-3</v>
      </c>
      <c r="EG647" s="888">
        <f t="shared" si="2342"/>
        <v>7.1433806764480984E-3</v>
      </c>
      <c r="EH647" s="888">
        <f t="shared" si="2342"/>
        <v>6.7791269188334424E-3</v>
      </c>
      <c r="EI647" s="888">
        <f t="shared" si="2342"/>
        <v>6.1813313581505656E-3</v>
      </c>
      <c r="EJ647" s="888">
        <f t="shared" si="2342"/>
        <v>7.6333292072126918E-3</v>
      </c>
      <c r="EK647" s="888">
        <f t="shared" si="2342"/>
        <v>8.3951012148626939E-3</v>
      </c>
      <c r="EL647" s="1082">
        <f t="shared" si="2342"/>
        <v>8.1735272147833889E-3</v>
      </c>
      <c r="EM647" s="830">
        <f t="shared" si="1738"/>
        <v>6.2872906319171541E-3</v>
      </c>
      <c r="EN647" s="40">
        <f t="shared" si="1739"/>
        <v>1.9670952418075014E-3</v>
      </c>
      <c r="ER647" s="1251"/>
      <c r="ES647" s="745">
        <f t="shared" si="2289"/>
        <v>0</v>
      </c>
      <c r="ET647" s="715">
        <f>IF(ET542="","",ET542/ET$562)</f>
        <v>0</v>
      </c>
      <c r="EU647" s="715">
        <f>IF(EU542="","",EU542/EU$562)</f>
        <v>0</v>
      </c>
      <c r="EV647" s="715"/>
      <c r="EW647" s="1131"/>
      <c r="EX647" s="66" t="s">
        <v>704</v>
      </c>
      <c r="EY647" s="682">
        <f t="shared" ref="EY647:HH647" si="2343">IF(EY542="","",EY542/EY$562)</f>
        <v>7.7451325799572637E-3</v>
      </c>
      <c r="EZ647" s="682">
        <f t="shared" si="2343"/>
        <v>5.0696014220256609E-3</v>
      </c>
      <c r="FA647" s="682">
        <f t="shared" si="2343"/>
        <v>9.8410071484632076E-3</v>
      </c>
      <c r="FB647" s="682">
        <f t="shared" si="2343"/>
        <v>4.0459791003183481E-3</v>
      </c>
      <c r="FC647" s="682">
        <f t="shared" si="2343"/>
        <v>6.1622259797165999E-3</v>
      </c>
      <c r="FD647" s="682">
        <f t="shared" si="2343"/>
        <v>7.2343220373314093E-3</v>
      </c>
      <c r="FE647" s="682">
        <f t="shared" si="2343"/>
        <v>1.1538381512900892E-2</v>
      </c>
      <c r="FF647" s="682">
        <f t="shared" si="2343"/>
        <v>4.8401860359061381E-3</v>
      </c>
      <c r="FG647" s="682">
        <f t="shared" si="2343"/>
        <v>1.265686334950052E-2</v>
      </c>
      <c r="FH647" s="682">
        <f t="shared" si="2343"/>
        <v>8.2984600836602373E-3</v>
      </c>
      <c r="FI647" s="682">
        <f t="shared" si="2343"/>
        <v>4.4448024760995707E-3</v>
      </c>
      <c r="FJ647" s="682">
        <f t="shared" si="2343"/>
        <v>1.0323170693108463E-2</v>
      </c>
      <c r="FK647" s="682">
        <f t="shared" si="2343"/>
        <v>6.4173941504500768E-3</v>
      </c>
      <c r="FL647" s="682">
        <f t="shared" si="2343"/>
        <v>7.4110649882736758E-3</v>
      </c>
      <c r="FM647" s="682">
        <f t="shared" si="2343"/>
        <v>8.0496244610364608E-3</v>
      </c>
      <c r="FN647" s="682">
        <f t="shared" si="2343"/>
        <v>8.115828815378678E-3</v>
      </c>
      <c r="FO647" s="715">
        <f t="shared" si="2343"/>
        <v>6.9572181609400228E-3</v>
      </c>
      <c r="FP647" s="715">
        <f t="shared" ref="FP647:GL647" si="2344">IF(FP542="","",FP542/FP$562)</f>
        <v>1.9569691337319298E-2</v>
      </c>
      <c r="FQ647" s="1393">
        <f t="shared" si="2344"/>
        <v>3.8426696578313787E-3</v>
      </c>
      <c r="FR647" s="715">
        <f t="shared" si="2344"/>
        <v>1.2046374352998275E-2</v>
      </c>
      <c r="FS647" s="715">
        <f t="shared" si="2344"/>
        <v>7.018522601851665E-3</v>
      </c>
      <c r="FT647" s="715">
        <f t="shared" si="2344"/>
        <v>2.2650444526748428E-2</v>
      </c>
      <c r="FU647" s="715">
        <f t="shared" si="2344"/>
        <v>3.2544912771269086E-2</v>
      </c>
      <c r="FV647" s="715"/>
      <c r="FW647" s="715">
        <f t="shared" si="2344"/>
        <v>1.9194459029590022E-2</v>
      </c>
      <c r="FX647" s="715">
        <f t="shared" si="2344"/>
        <v>1.2676338521788844E-2</v>
      </c>
      <c r="FY647" s="715">
        <f t="shared" si="2344"/>
        <v>4.1635779848742463E-2</v>
      </c>
      <c r="FZ647" s="715">
        <f t="shared" si="2344"/>
        <v>0</v>
      </c>
      <c r="GA647" s="715">
        <f t="shared" si="2344"/>
        <v>0</v>
      </c>
      <c r="GB647" s="715">
        <f t="shared" si="2344"/>
        <v>1.8677240432278593E-2</v>
      </c>
      <c r="GC647" s="715">
        <f t="shared" si="2344"/>
        <v>0</v>
      </c>
      <c r="GD647" s="715">
        <f t="shared" si="2344"/>
        <v>0</v>
      </c>
      <c r="GE647" s="715">
        <f t="shared" si="2344"/>
        <v>0</v>
      </c>
      <c r="GF647" s="715">
        <f t="shared" si="2344"/>
        <v>1.4788012698072169E-2</v>
      </c>
      <c r="GG647" s="715">
        <f t="shared" si="2344"/>
        <v>0</v>
      </c>
      <c r="GH647" s="715">
        <f t="shared" si="2344"/>
        <v>0</v>
      </c>
      <c r="GI647" s="715">
        <f t="shared" si="2344"/>
        <v>1.8115272065892869E-2</v>
      </c>
      <c r="GJ647" s="715">
        <f t="shared" si="2344"/>
        <v>1.4831895520628318E-2</v>
      </c>
      <c r="GK647" s="715">
        <f t="shared" si="2344"/>
        <v>4.0178768102898985E-2</v>
      </c>
      <c r="GL647" s="715">
        <f t="shared" si="2344"/>
        <v>0</v>
      </c>
      <c r="GM647" s="745">
        <f t="shared" si="2343"/>
        <v>2.8180463514544025E-2</v>
      </c>
      <c r="GN647" s="682">
        <f t="shared" si="2343"/>
        <v>2.2204048179520462E-2</v>
      </c>
      <c r="GO647" s="682">
        <f t="shared" si="2343"/>
        <v>3.0288210552187098E-2</v>
      </c>
      <c r="GP647" s="682">
        <f t="shared" si="2343"/>
        <v>2.1721814086673331E-2</v>
      </c>
      <c r="GQ647" s="682">
        <f t="shared" si="2343"/>
        <v>2.4908198359223064E-2</v>
      </c>
      <c r="GR647" s="682">
        <f t="shared" si="2343"/>
        <v>2.8511524792597245E-2</v>
      </c>
      <c r="GS647" s="682">
        <f t="shared" si="2343"/>
        <v>2.3142181580097686E-2</v>
      </c>
      <c r="GT647" s="682">
        <f t="shared" si="2343"/>
        <v>3.0526471571141692E-2</v>
      </c>
      <c r="GU647" s="682">
        <f t="shared" si="2343"/>
        <v>2.6547158332045639E-2</v>
      </c>
      <c r="GV647" s="682">
        <f t="shared" si="2343"/>
        <v>2.1760232779931589E-2</v>
      </c>
      <c r="GW647" s="682">
        <f t="shared" si="2343"/>
        <v>2.9923729664072078E-2</v>
      </c>
      <c r="GX647" s="682">
        <f t="shared" si="2343"/>
        <v>4.530408569596852E-2</v>
      </c>
      <c r="GY647" s="682">
        <f t="shared" si="2343"/>
        <v>2.4738924573221386E-2</v>
      </c>
      <c r="GZ647" s="682" t="e">
        <f t="shared" si="2343"/>
        <v>#DIV/0!</v>
      </c>
      <c r="HA647" s="682">
        <f t="shared" si="2343"/>
        <v>2.0529127871411618E-2</v>
      </c>
      <c r="HB647" s="682">
        <f t="shared" si="2343"/>
        <v>2.4433284960102775E-2</v>
      </c>
      <c r="HC647" s="682">
        <f t="shared" si="2343"/>
        <v>2.4879716269719288E-2</v>
      </c>
      <c r="HD647" s="682">
        <f t="shared" si="2343"/>
        <v>2.8973327413173339E-2</v>
      </c>
      <c r="HE647" s="682">
        <f t="shared" si="2343"/>
        <v>3.9443621404604924E-2</v>
      </c>
      <c r="HF647" s="682">
        <f t="shared" si="2343"/>
        <v>3.6326591978396855E-2</v>
      </c>
      <c r="HG647" s="682" t="e">
        <f t="shared" si="2343"/>
        <v>#DIV/0!</v>
      </c>
      <c r="HH647" s="682" t="e">
        <f t="shared" si="2343"/>
        <v>#DIV/0!</v>
      </c>
      <c r="HI647" s="715">
        <f t="shared" si="2182"/>
        <v>0</v>
      </c>
    </row>
    <row r="648" spans="1:217" s="753" customFormat="1" x14ac:dyDescent="0.25">
      <c r="A648" s="66" t="s">
        <v>705</v>
      </c>
      <c r="C648" s="745">
        <f t="shared" si="2269"/>
        <v>0.16216004695250741</v>
      </c>
      <c r="D648" s="715">
        <f t="shared" ref="D648:CV648" si="2345">IF(D543="","",D543/D$562)</f>
        <v>0.23155967407491032</v>
      </c>
      <c r="E648" s="715">
        <f t="shared" si="2345"/>
        <v>0.24104068582262497</v>
      </c>
      <c r="F648" s="715">
        <f t="shared" si="2252"/>
        <v>0.1187349388917343</v>
      </c>
      <c r="G648" s="715">
        <f t="shared" si="2263"/>
        <v>0.21138756030373529</v>
      </c>
      <c r="H648" s="715">
        <f t="shared" si="2284"/>
        <v>0.29864489551178275</v>
      </c>
      <c r="I648" s="715">
        <f t="shared" si="2293"/>
        <v>0.14436125220192614</v>
      </c>
      <c r="J648" s="715">
        <f t="shared" si="2285"/>
        <v>0.10220592516444049</v>
      </c>
      <c r="K648" s="715">
        <f t="shared" si="2244"/>
        <v>0.27469296546363864</v>
      </c>
      <c r="L648" s="715">
        <f t="shared" si="2254"/>
        <v>0.23341377113002351</v>
      </c>
      <c r="M648" s="715">
        <f t="shared" si="2245"/>
        <v>7.0590695372541312E-2</v>
      </c>
      <c r="N648" s="715">
        <f t="shared" si="2345"/>
        <v>0.24707864343911429</v>
      </c>
      <c r="O648" s="715">
        <f t="shared" si="2345"/>
        <v>0.30303052028456984</v>
      </c>
      <c r="P648" s="715">
        <f t="shared" si="2345"/>
        <v>0.16553633421934869</v>
      </c>
      <c r="Q648" s="715">
        <f t="shared" si="2345"/>
        <v>0.52058483507820075</v>
      </c>
      <c r="R648" s="715">
        <f t="shared" si="2345"/>
        <v>0.10676423703075498</v>
      </c>
      <c r="S648" s="715">
        <f t="shared" si="2345"/>
        <v>0.15398370081185547</v>
      </c>
      <c r="T648" s="1075">
        <f t="shared" si="2345"/>
        <v>0.21280118047818508</v>
      </c>
      <c r="U648" s="715">
        <f t="shared" ref="U648:W648" si="2346">IF(U543="","",U543/U$562)</f>
        <v>0.40817618996166144</v>
      </c>
      <c r="V648" s="715">
        <f t="shared" si="2346"/>
        <v>0.44612689000616806</v>
      </c>
      <c r="W648" s="715">
        <f t="shared" si="2346"/>
        <v>0.28077083585357432</v>
      </c>
      <c r="X648" s="715">
        <f t="shared" ref="X648:Y648" si="2347">IF(X543="","",X543/X$562)</f>
        <v>0.14162722840009717</v>
      </c>
      <c r="Y648" s="715">
        <f t="shared" si="2347"/>
        <v>0.13401642822072757</v>
      </c>
      <c r="Z648" s="830">
        <f t="shared" si="2205"/>
        <v>0.21103177012399413</v>
      </c>
      <c r="AA648" s="830">
        <f t="shared" si="2206"/>
        <v>0.19763447266675443</v>
      </c>
      <c r="AB648" s="830">
        <f t="shared" si="2207"/>
        <v>0.22254626833932126</v>
      </c>
      <c r="AC648" s="40">
        <f t="shared" si="2208"/>
        <v>0.10354200613901555</v>
      </c>
      <c r="AD648" s="40"/>
      <c r="AE648" s="40">
        <f t="shared" si="2209"/>
        <v>8.4435044327273973E-2</v>
      </c>
      <c r="AF648" s="40">
        <f t="shared" si="2210"/>
        <v>0.14164767126537806</v>
      </c>
      <c r="AG648" s="40"/>
      <c r="AH648" s="40"/>
      <c r="AI648" s="745">
        <f t="shared" si="2345"/>
        <v>0.1174220825105896</v>
      </c>
      <c r="AJ648" s="715">
        <f t="shared" si="2345"/>
        <v>0.22580419829836182</v>
      </c>
      <c r="AK648" s="715">
        <f t="shared" si="2345"/>
        <v>0.25089785742515203</v>
      </c>
      <c r="AL648" s="715">
        <f t="shared" si="2345"/>
        <v>0.27922155729586162</v>
      </c>
      <c r="AM648" s="715">
        <f t="shared" si="2345"/>
        <v>0.16794348518221744</v>
      </c>
      <c r="AN648" s="1075">
        <f t="shared" si="2345"/>
        <v>0.26160583724521985</v>
      </c>
      <c r="AO648" s="830">
        <f t="shared" si="1802"/>
        <v>0.21714916965956707</v>
      </c>
      <c r="AP648" s="830"/>
      <c r="AQ648" s="40">
        <f t="shared" si="2194"/>
        <v>6.2305619878841152E-2</v>
      </c>
      <c r="AR648" s="40"/>
      <c r="AS648" s="40"/>
      <c r="AT648" s="745">
        <f t="shared" si="2345"/>
        <v>0.10872020872009822</v>
      </c>
      <c r="AU648" s="715">
        <f t="shared" si="2345"/>
        <v>0.32020112830932129</v>
      </c>
      <c r="AV648" s="715">
        <f t="shared" si="2345"/>
        <v>0.2967143039184425</v>
      </c>
      <c r="AW648" s="715">
        <f t="shared" si="2345"/>
        <v>0.30501095562843106</v>
      </c>
      <c r="AX648" s="715">
        <f t="shared" si="2345"/>
        <v>0.25789920264894522</v>
      </c>
      <c r="AY648" s="715">
        <f t="shared" si="2345"/>
        <v>0.29656644290847411</v>
      </c>
      <c r="AZ648" s="715">
        <f t="shared" si="2345"/>
        <v>0.25601565106389301</v>
      </c>
      <c r="BA648" s="715">
        <f t="shared" si="2345"/>
        <v>0.22575162508996918</v>
      </c>
      <c r="BB648" s="1075">
        <f t="shared" si="2345"/>
        <v>0.28608377529271906</v>
      </c>
      <c r="BC648" s="830">
        <f t="shared" si="1901"/>
        <v>0.26144036595336595</v>
      </c>
      <c r="BD648" s="830"/>
      <c r="BE648" s="40">
        <f t="shared" si="1902"/>
        <v>6.4299798893467069E-2</v>
      </c>
      <c r="BF648" s="40"/>
      <c r="BG648" s="40"/>
      <c r="BH648" s="745">
        <f t="shared" si="2345"/>
        <v>0.26338789462639384</v>
      </c>
      <c r="BI648" s="715">
        <f t="shared" si="2345"/>
        <v>0.33399714074404213</v>
      </c>
      <c r="BJ648" s="715">
        <f t="shared" si="2345"/>
        <v>0.21779858264954802</v>
      </c>
      <c r="BK648" s="715">
        <f t="shared" si="2345"/>
        <v>0.19385985207598297</v>
      </c>
      <c r="BL648" s="715">
        <f t="shared" si="2345"/>
        <v>0.19767994797946137</v>
      </c>
      <c r="BM648" s="715">
        <f t="shared" si="2257"/>
        <v>0.28592424425671581</v>
      </c>
      <c r="BN648" s="1187">
        <f t="shared" si="2257"/>
        <v>0.17685786885825064</v>
      </c>
      <c r="BO648" s="888">
        <f t="shared" si="2212"/>
        <v>0.12902450338631075</v>
      </c>
      <c r="BP648" s="888">
        <f t="shared" si="2220"/>
        <v>0.130041151732288</v>
      </c>
      <c r="BQ648" s="888">
        <f t="shared" si="2213"/>
        <v>0.17108204997671933</v>
      </c>
      <c r="BR648" s="888">
        <f t="shared" si="2221"/>
        <v>0.15211948924238092</v>
      </c>
      <c r="BS648" s="1184">
        <f t="shared" si="2221"/>
        <v>0.36571069646987148</v>
      </c>
      <c r="BT648" s="830">
        <f t="shared" si="1727"/>
        <v>0.20025553377533126</v>
      </c>
      <c r="BU648" s="830"/>
      <c r="BV648" s="40">
        <f t="shared" si="1728"/>
        <v>7.7847300855727594E-2</v>
      </c>
      <c r="BW648" s="40"/>
      <c r="BX648" s="40"/>
      <c r="BY648" s="745">
        <f t="shared" si="2345"/>
        <v>0.19125785538757689</v>
      </c>
      <c r="BZ648" s="715">
        <f t="shared" si="2345"/>
        <v>0.15547144425451656</v>
      </c>
      <c r="CA648" s="715">
        <f t="shared" si="2345"/>
        <v>9.5495078875231815E-2</v>
      </c>
      <c r="CB648" s="715">
        <f t="shared" si="2345"/>
        <v>0.10642082868937748</v>
      </c>
      <c r="CC648" s="1075">
        <f t="shared" si="2345"/>
        <v>0.17442092068916462</v>
      </c>
      <c r="CD648" s="715"/>
      <c r="CE648" s="715"/>
      <c r="CF648" s="830">
        <f t="shared" si="2045"/>
        <v>0.14461322557917347</v>
      </c>
      <c r="CG648" s="830"/>
      <c r="CH648" s="40">
        <f t="shared" si="2046"/>
        <v>4.1992179647978425E-2</v>
      </c>
      <c r="CI648" s="40"/>
      <c r="CJ648" s="40"/>
      <c r="CK648" s="745">
        <f t="shared" si="2345"/>
        <v>4.344098922035735E-2</v>
      </c>
      <c r="CL648" s="715">
        <f t="shared" si="2312"/>
        <v>0.58518000075980781</v>
      </c>
      <c r="CM648" s="715">
        <f t="shared" si="2345"/>
        <v>2.3239966547473831E-2</v>
      </c>
      <c r="CN648" s="715">
        <f t="shared" si="2345"/>
        <v>0.29171899984353999</v>
      </c>
      <c r="CO648" s="1075">
        <f t="shared" si="2345"/>
        <v>0.11655059975879342</v>
      </c>
      <c r="CP648" s="830">
        <f t="shared" si="1729"/>
        <v>0.21202611122599446</v>
      </c>
      <c r="CQ648" s="830"/>
      <c r="CR648" s="40">
        <f t="shared" si="1730"/>
        <v>0.23386508228280919</v>
      </c>
      <c r="CS648" s="40"/>
      <c r="CT648" s="40"/>
      <c r="CU648" s="745">
        <f t="shared" si="2345"/>
        <v>0.10102553664139316</v>
      </c>
      <c r="CV648" s="715">
        <f t="shared" si="2345"/>
        <v>2.0499227268340858E-2</v>
      </c>
      <c r="CW648" s="715">
        <f t="shared" si="2335"/>
        <v>0.3545905624466702</v>
      </c>
      <c r="CX648" s="1075">
        <f t="shared" si="2335"/>
        <v>0.1979432119350758</v>
      </c>
      <c r="CY648" s="830">
        <f t="shared" si="1731"/>
        <v>0.16851463457287</v>
      </c>
      <c r="CZ648" s="40">
        <f t="shared" si="1732"/>
        <v>0.14370529013550518</v>
      </c>
      <c r="DD648" s="989"/>
      <c r="DE648" s="888">
        <f t="shared" ref="DE648:EL648" si="2348">IF(DE543="","",DE543/DE$562)</f>
        <v>3.3261988500644345E-2</v>
      </c>
      <c r="DF648" s="888">
        <f t="shared" si="2348"/>
        <v>3.6370055595872239E-2</v>
      </c>
      <c r="DG648" s="888">
        <f t="shared" si="2348"/>
        <v>4.0706871537027643E-2</v>
      </c>
      <c r="DH648" s="888">
        <f t="shared" si="2348"/>
        <v>1.2345897710373113E-2</v>
      </c>
      <c r="DI648" s="888">
        <f t="shared" si="2348"/>
        <v>2.3658636535408843E-2</v>
      </c>
      <c r="DJ648" s="888">
        <f t="shared" si="2348"/>
        <v>2.8732703014819335E-2</v>
      </c>
      <c r="DK648" s="888">
        <f t="shared" si="2348"/>
        <v>3.725340283169282E-3</v>
      </c>
      <c r="DL648" s="1082">
        <f t="shared" si="2348"/>
        <v>1.1840349161638696E-3</v>
      </c>
      <c r="DM648" s="830">
        <f t="shared" si="1734"/>
        <v>2.2498191011684834E-2</v>
      </c>
      <c r="DN648" s="830"/>
      <c r="DO648" s="40">
        <f t="shared" si="1735"/>
        <v>1.5070510548965386E-2</v>
      </c>
      <c r="DP648" s="40"/>
      <c r="DQ648" s="40"/>
      <c r="DR648" s="945">
        <f t="shared" si="2348"/>
        <v>5.1069523965666913E-2</v>
      </c>
      <c r="DS648" s="888">
        <f t="shared" si="2348"/>
        <v>9.1057063501378308E-2</v>
      </c>
      <c r="DT648" s="888">
        <f t="shared" si="2348"/>
        <v>7.4141502733740774E-2</v>
      </c>
      <c r="DU648" s="888">
        <f t="shared" si="2348"/>
        <v>0.1091028822719238</v>
      </c>
      <c r="DV648" s="888">
        <f t="shared" si="2348"/>
        <v>9.1713897143831116E-2</v>
      </c>
      <c r="DW648" s="888">
        <f t="shared" si="2348"/>
        <v>5.3747180067739792E-2</v>
      </c>
      <c r="DX648" s="1082">
        <f t="shared" si="2348"/>
        <v>5.8161331156434189E-2</v>
      </c>
      <c r="DY648" s="830">
        <f t="shared" si="1736"/>
        <v>7.5570482977244974E-2</v>
      </c>
      <c r="DZ648" s="830"/>
      <c r="EA648" s="40">
        <f t="shared" si="1737"/>
        <v>2.2385039251568591E-2</v>
      </c>
      <c r="EB648" s="40"/>
      <c r="EC648" s="40"/>
      <c r="ED648" s="745">
        <f t="shared" si="2223"/>
        <v>0.220640862623943</v>
      </c>
      <c r="EE648" s="888">
        <f t="shared" si="2348"/>
        <v>0.19746739995051504</v>
      </c>
      <c r="EF648" s="888">
        <f t="shared" si="2348"/>
        <v>0.1565029139166205</v>
      </c>
      <c r="EG648" s="888">
        <f t="shared" si="2348"/>
        <v>0.17972544754977221</v>
      </c>
      <c r="EH648" s="888">
        <f t="shared" si="2348"/>
        <v>0.16591317349382947</v>
      </c>
      <c r="EI648" s="888">
        <f t="shared" si="2348"/>
        <v>0.18292639975142749</v>
      </c>
      <c r="EJ648" s="888">
        <f t="shared" si="2348"/>
        <v>0.15247128993575798</v>
      </c>
      <c r="EK648" s="888">
        <f t="shared" si="2348"/>
        <v>0.17542668527780753</v>
      </c>
      <c r="EL648" s="1082">
        <f t="shared" si="2348"/>
        <v>0.18517873111489511</v>
      </c>
      <c r="EM648" s="830">
        <f t="shared" si="1738"/>
        <v>0.17958365595717427</v>
      </c>
      <c r="EN648" s="40">
        <f t="shared" si="1739"/>
        <v>2.0976132168130292E-2</v>
      </c>
      <c r="ER648" s="1251"/>
      <c r="ES648" s="745">
        <f t="shared" si="2289"/>
        <v>1.5914286252881264E-3</v>
      </c>
      <c r="ET648" s="715">
        <f>IF(ET543="","",ET543/ET$562)</f>
        <v>2.394036318150012E-2</v>
      </c>
      <c r="EU648" s="715">
        <f>IF(EU543="","",EU543/EU$562)</f>
        <v>4.1424387151379152E-2</v>
      </c>
      <c r="EV648" s="715"/>
      <c r="EW648" s="1131"/>
      <c r="EX648" s="66" t="s">
        <v>705</v>
      </c>
      <c r="EY648" s="682">
        <f t="shared" ref="EY648:HH648" si="2349">IF(EY543="","",EY543/EY$562)</f>
        <v>0.48093964976694542</v>
      </c>
      <c r="EZ648" s="682">
        <f t="shared" si="2349"/>
        <v>0.47812228969664622</v>
      </c>
      <c r="FA648" s="682">
        <f t="shared" si="2349"/>
        <v>0.41309627027748563</v>
      </c>
      <c r="FB648" s="682">
        <f t="shared" si="2349"/>
        <v>0.27126640897607623</v>
      </c>
      <c r="FC648" s="682">
        <f t="shared" si="2349"/>
        <v>0.47142855469643452</v>
      </c>
      <c r="FD648" s="682">
        <f t="shared" si="2349"/>
        <v>0.49916170852207065</v>
      </c>
      <c r="FE648" s="682">
        <f t="shared" si="2349"/>
        <v>0.38876604558510747</v>
      </c>
      <c r="FF648" s="682">
        <f t="shared" si="2349"/>
        <v>0.45181980062516014</v>
      </c>
      <c r="FG648" s="682">
        <f t="shared" si="2349"/>
        <v>0.46186683467622536</v>
      </c>
      <c r="FH648" s="682">
        <f t="shared" si="2349"/>
        <v>0.55579496870556855</v>
      </c>
      <c r="FI648" s="682">
        <f t="shared" si="2349"/>
        <v>0.4704626255043568</v>
      </c>
      <c r="FJ648" s="682">
        <f t="shared" si="2349"/>
        <v>0.41620995977534653</v>
      </c>
      <c r="FK648" s="682">
        <f t="shared" si="2349"/>
        <v>0.47500602411490367</v>
      </c>
      <c r="FL648" s="682">
        <f t="shared" si="2349"/>
        <v>0.41639847494598436</v>
      </c>
      <c r="FM648" s="682">
        <f t="shared" si="2349"/>
        <v>0.47180397754345144</v>
      </c>
      <c r="FN648" s="682">
        <f t="shared" si="2349"/>
        <v>0.51689388587727914</v>
      </c>
      <c r="FO648" s="715">
        <f t="shared" si="2349"/>
        <v>0.47577741564375287</v>
      </c>
      <c r="FP648" s="715">
        <f t="shared" ref="FP648:GL648" si="2350">IF(FP543="","",FP543/FP$562)</f>
        <v>0.79120655220315828</v>
      </c>
      <c r="FQ648" s="1393">
        <f t="shared" si="2350"/>
        <v>0.30483238407775348</v>
      </c>
      <c r="FR648" s="715">
        <f t="shared" si="2350"/>
        <v>0.26078194486004336</v>
      </c>
      <c r="FS648" s="715">
        <f t="shared" si="2350"/>
        <v>0.29780095206193785</v>
      </c>
      <c r="FT648" s="715">
        <f t="shared" si="2350"/>
        <v>0.33514779862334632</v>
      </c>
      <c r="FU648" s="715">
        <f t="shared" si="2350"/>
        <v>0.28941089786506857</v>
      </c>
      <c r="FV648" s="715"/>
      <c r="FW648" s="715">
        <f t="shared" si="2350"/>
        <v>0.4844123501765551</v>
      </c>
      <c r="FX648" s="715">
        <f t="shared" si="2350"/>
        <v>0.4435434421780684</v>
      </c>
      <c r="FY648" s="715">
        <f t="shared" si="2350"/>
        <v>0.37258940729528034</v>
      </c>
      <c r="FZ648" s="715">
        <f t="shared" si="2350"/>
        <v>0.68153441273777371</v>
      </c>
      <c r="GA648" s="715">
        <f t="shared" si="2350"/>
        <v>0.71951691824335484</v>
      </c>
      <c r="GB648" s="715">
        <f t="shared" si="2350"/>
        <v>0.41458127667957662</v>
      </c>
      <c r="GC648" s="715">
        <f t="shared" si="2350"/>
        <v>0.59449388490737731</v>
      </c>
      <c r="GD648" s="715">
        <f t="shared" si="2350"/>
        <v>0.55220144797909909</v>
      </c>
      <c r="GE648" s="715">
        <f t="shared" si="2350"/>
        <v>0.5897808177926368</v>
      </c>
      <c r="GF648" s="715">
        <f t="shared" si="2350"/>
        <v>0.69462479271660604</v>
      </c>
      <c r="GG648" s="715">
        <f t="shared" si="2350"/>
        <v>0.34362367826022805</v>
      </c>
      <c r="GH648" s="715">
        <f t="shared" si="2350"/>
        <v>0.6732359097841214</v>
      </c>
      <c r="GI648" s="715">
        <f t="shared" si="2350"/>
        <v>0.31443466437612622</v>
      </c>
      <c r="GJ648" s="715">
        <f t="shared" si="2350"/>
        <v>0.30996093245021283</v>
      </c>
      <c r="GK648" s="715">
        <f t="shared" si="2350"/>
        <v>0.29665445084604936</v>
      </c>
      <c r="GL648" s="715">
        <f t="shared" si="2350"/>
        <v>0.40254557346192665</v>
      </c>
      <c r="GM648" s="745">
        <f t="shared" si="2349"/>
        <v>0.473664871630397</v>
      </c>
      <c r="GN648" s="682">
        <f t="shared" si="2349"/>
        <v>0.44674164533866012</v>
      </c>
      <c r="GO648" s="682">
        <f t="shared" si="2349"/>
        <v>0.43986373886868207</v>
      </c>
      <c r="GP648" s="682">
        <f t="shared" si="2349"/>
        <v>0.5661543896981569</v>
      </c>
      <c r="GQ648" s="682">
        <f t="shared" si="2349"/>
        <v>0.48626525222676936</v>
      </c>
      <c r="GR648" s="682">
        <f t="shared" si="2349"/>
        <v>0.49717569029434389</v>
      </c>
      <c r="GS648" s="682">
        <f t="shared" si="2349"/>
        <v>0.5098502965330558</v>
      </c>
      <c r="GT648" s="682">
        <f t="shared" si="2349"/>
        <v>0.40310733671194299</v>
      </c>
      <c r="GU648" s="682">
        <f t="shared" si="2349"/>
        <v>0.44572158852450883</v>
      </c>
      <c r="GV648" s="682">
        <f t="shared" si="2349"/>
        <v>0.51773925716838542</v>
      </c>
      <c r="GW648" s="682">
        <f t="shared" si="2349"/>
        <v>0.48409920995243294</v>
      </c>
      <c r="GX648" s="682">
        <f t="shared" si="2349"/>
        <v>0.43033058654489104</v>
      </c>
      <c r="GY648" s="682">
        <f t="shared" si="2349"/>
        <v>0.50233712231498151</v>
      </c>
      <c r="GZ648" s="682" t="e">
        <f t="shared" si="2349"/>
        <v>#DIV/0!</v>
      </c>
      <c r="HA648" s="682">
        <f t="shared" si="2349"/>
        <v>0.50817226061678711</v>
      </c>
      <c r="HB648" s="682">
        <f t="shared" si="2349"/>
        <v>0.45707577790022869</v>
      </c>
      <c r="HC648" s="682">
        <f t="shared" si="2349"/>
        <v>0.47773896945970679</v>
      </c>
      <c r="HD648" s="682">
        <f t="shared" si="2349"/>
        <v>0.4113305479331511</v>
      </c>
      <c r="HE648" s="682">
        <f t="shared" si="2349"/>
        <v>0.36673900819027422</v>
      </c>
      <c r="HF648" s="682">
        <f t="shared" si="2349"/>
        <v>0.28364809099267863</v>
      </c>
      <c r="HG648" s="682" t="e">
        <f t="shared" si="2349"/>
        <v>#DIV/0!</v>
      </c>
      <c r="HH648" s="682" t="e">
        <f t="shared" si="2349"/>
        <v>#DIV/0!</v>
      </c>
      <c r="HI648" s="715">
        <f t="shared" si="2182"/>
        <v>0.83348731320726455</v>
      </c>
    </row>
    <row r="649" spans="1:217" s="753" customFormat="1" x14ac:dyDescent="0.25">
      <c r="A649" s="66" t="s">
        <v>724</v>
      </c>
      <c r="C649" s="745">
        <f t="shared" si="2269"/>
        <v>4.1398846917927098E-3</v>
      </c>
      <c r="D649" s="715">
        <f t="shared" ref="D649:CV649" si="2351">IF(D544="","",D544/D$562)</f>
        <v>1.2290885443322087E-2</v>
      </c>
      <c r="E649" s="715">
        <f t="shared" si="2351"/>
        <v>4.7716873038059415E-3</v>
      </c>
      <c r="F649" s="715">
        <f t="shared" si="2252"/>
        <v>5.0162033503120809E-3</v>
      </c>
      <c r="G649" s="715">
        <f t="shared" si="2263"/>
        <v>1.3699743212565991E-2</v>
      </c>
      <c r="H649" s="715">
        <f t="shared" si="2284"/>
        <v>6.8015610146114763E-3</v>
      </c>
      <c r="I649" s="715">
        <f t="shared" si="2293"/>
        <v>2.8086177995039516E-3</v>
      </c>
      <c r="J649" s="715">
        <f t="shared" si="2285"/>
        <v>2.7489273824565516E-3</v>
      </c>
      <c r="K649" s="715">
        <f t="shared" si="2244"/>
        <v>4.1514296083090454E-3</v>
      </c>
      <c r="L649" s="715">
        <f t="shared" si="2254"/>
        <v>3.6384443754869491E-3</v>
      </c>
      <c r="M649" s="715">
        <f t="shared" si="2245"/>
        <v>2.9403947929129868E-3</v>
      </c>
      <c r="N649" s="715">
        <f t="shared" si="2351"/>
        <v>1.0287812022119897E-2</v>
      </c>
      <c r="O649" s="715">
        <f t="shared" si="2351"/>
        <v>7.0910010888481307E-3</v>
      </c>
      <c r="P649" s="715">
        <f t="shared" si="2351"/>
        <v>4.7930845164427718E-3</v>
      </c>
      <c r="Q649" s="715">
        <f t="shared" si="2351"/>
        <v>8.0782606338805751E-3</v>
      </c>
      <c r="R649" s="715">
        <f t="shared" si="2351"/>
        <v>3.1424764545234622E-3</v>
      </c>
      <c r="S649" s="715">
        <f t="shared" si="2351"/>
        <v>2.832169362172256E-3</v>
      </c>
      <c r="T649" s="1075">
        <f t="shared" si="2351"/>
        <v>4.0082204106251535E-3</v>
      </c>
      <c r="U649" s="715">
        <f t="shared" ref="U649:W649" si="2352">IF(U544="","",U544/U$562)</f>
        <v>6.8128663413438472E-3</v>
      </c>
      <c r="V649" s="715">
        <f t="shared" si="2352"/>
        <v>1.3817305743794597E-2</v>
      </c>
      <c r="W649" s="715">
        <f t="shared" si="2352"/>
        <v>2.9265461693610949E-3</v>
      </c>
      <c r="X649" s="715" t="str">
        <f t="shared" ref="X649:Y649" si="2353">IF(X544="","",X544/X$562)</f>
        <v/>
      </c>
      <c r="Y649" s="715" t="str">
        <f t="shared" si="2353"/>
        <v/>
      </c>
      <c r="Z649" s="830">
        <f t="shared" si="2205"/>
        <v>5.7356001924273349E-3</v>
      </c>
      <c r="AA649" s="830">
        <f t="shared" si="2206"/>
        <v>5.5521323918922925E-3</v>
      </c>
      <c r="AB649" s="830">
        <f t="shared" si="2207"/>
        <v>5.3966774101906539E-3</v>
      </c>
      <c r="AC649" s="40">
        <f t="shared" si="2208"/>
        <v>3.3502504889053259E-3</v>
      </c>
      <c r="AD649" s="40"/>
      <c r="AE649" s="40">
        <f t="shared" si="2209"/>
        <v>1.6569952276393152E-3</v>
      </c>
      <c r="AF649" s="40">
        <f t="shared" si="2210"/>
        <v>2.7766476215417618E-3</v>
      </c>
      <c r="AG649" s="40"/>
      <c r="AH649" s="40"/>
      <c r="AI649" s="745">
        <f t="shared" si="2351"/>
        <v>0</v>
      </c>
      <c r="AJ649" s="715">
        <f t="shared" si="2351"/>
        <v>0</v>
      </c>
      <c r="AK649" s="715">
        <f t="shared" si="2351"/>
        <v>0</v>
      </c>
      <c r="AL649" s="715">
        <f t="shared" si="2351"/>
        <v>0</v>
      </c>
      <c r="AM649" s="715">
        <f t="shared" si="2351"/>
        <v>0</v>
      </c>
      <c r="AN649" s="1075">
        <f t="shared" si="2351"/>
        <v>0</v>
      </c>
      <c r="AO649" s="830">
        <f t="shared" ref="AO649" si="2354">AVERAGE(AI649:AN649)</f>
        <v>0</v>
      </c>
      <c r="AP649" s="830"/>
      <c r="AQ649" s="40">
        <f t="shared" si="2194"/>
        <v>0</v>
      </c>
      <c r="AR649" s="40"/>
      <c r="AS649" s="40"/>
      <c r="AT649" s="745">
        <f t="shared" si="2351"/>
        <v>2.8479297500428203E-3</v>
      </c>
      <c r="AU649" s="715">
        <f t="shared" si="2351"/>
        <v>5.1084194878172739E-3</v>
      </c>
      <c r="AV649" s="715">
        <f t="shared" si="2351"/>
        <v>4.6983728203072866E-3</v>
      </c>
      <c r="AW649" s="715">
        <f t="shared" si="2351"/>
        <v>3.2268132806269473E-3</v>
      </c>
      <c r="AX649" s="715">
        <f t="shared" si="2351"/>
        <v>3.8042430566506565E-3</v>
      </c>
      <c r="AY649" s="715">
        <f t="shared" si="2351"/>
        <v>5.3478964412492936E-3</v>
      </c>
      <c r="AZ649" s="715">
        <f t="shared" si="2351"/>
        <v>3.7315228894703252E-3</v>
      </c>
      <c r="BA649" s="715">
        <f t="shared" si="2351"/>
        <v>5.5493061971478713E-3</v>
      </c>
      <c r="BB649" s="1075">
        <f t="shared" si="2351"/>
        <v>1.6453672369556355E-3</v>
      </c>
      <c r="BC649" s="830">
        <f t="shared" si="1901"/>
        <v>3.9955412400297895E-3</v>
      </c>
      <c r="BD649" s="830"/>
      <c r="BE649" s="40">
        <f t="shared" si="1902"/>
        <v>1.299667923620644E-3</v>
      </c>
      <c r="BF649" s="40"/>
      <c r="BG649" s="40"/>
      <c r="BH649" s="745">
        <f t="shared" si="2351"/>
        <v>4.8130766500178012E-3</v>
      </c>
      <c r="BI649" s="715">
        <f t="shared" si="2351"/>
        <v>6.6088857482153934E-3</v>
      </c>
      <c r="BJ649" s="715">
        <f t="shared" si="2351"/>
        <v>4.6549632149061717E-3</v>
      </c>
      <c r="BK649" s="715">
        <f t="shared" si="2351"/>
        <v>5.0767100620913424E-3</v>
      </c>
      <c r="BL649" s="715">
        <f t="shared" si="2351"/>
        <v>4.1319072781281609E-3</v>
      </c>
      <c r="BM649" s="715">
        <f t="shared" si="2257"/>
        <v>1.296877797379827E-2</v>
      </c>
      <c r="BN649" s="1187">
        <f t="shared" si="2257"/>
        <v>4.5417833990506282E-3</v>
      </c>
      <c r="BO649" s="888">
        <f t="shared" si="2212"/>
        <v>0</v>
      </c>
      <c r="BP649" s="888">
        <f t="shared" si="2220"/>
        <v>0</v>
      </c>
      <c r="BQ649" s="888">
        <f t="shared" si="2213"/>
        <v>0</v>
      </c>
      <c r="BR649" s="888">
        <f t="shared" si="2221"/>
        <v>0</v>
      </c>
      <c r="BS649" s="1184">
        <f t="shared" si="2221"/>
        <v>0</v>
      </c>
      <c r="BT649" s="830">
        <f t="shared" si="1727"/>
        <v>2.9687976347853775E-3</v>
      </c>
      <c r="BU649" s="830"/>
      <c r="BV649" s="40">
        <f t="shared" si="1728"/>
        <v>4.3637542154146029E-3</v>
      </c>
      <c r="BW649" s="40"/>
      <c r="BX649" s="40"/>
      <c r="BY649" s="745">
        <f t="shared" si="2351"/>
        <v>3.8323218215970327E-3</v>
      </c>
      <c r="BZ649" s="715">
        <f t="shared" si="2351"/>
        <v>3.3177319303979011E-3</v>
      </c>
      <c r="CA649" s="715">
        <f t="shared" si="2351"/>
        <v>3.3899742153351287E-3</v>
      </c>
      <c r="CB649" s="715">
        <f t="shared" si="2351"/>
        <v>2.4184403614957344E-3</v>
      </c>
      <c r="CC649" s="1075">
        <f t="shared" si="2351"/>
        <v>1.9841451356396506E-3</v>
      </c>
      <c r="CD649" s="715"/>
      <c r="CE649" s="715"/>
      <c r="CF649" s="830">
        <f t="shared" si="2045"/>
        <v>2.9885226928930897E-3</v>
      </c>
      <c r="CG649" s="830"/>
      <c r="CH649" s="40">
        <f t="shared" si="2046"/>
        <v>7.6080667035339751E-4</v>
      </c>
      <c r="CI649" s="40"/>
      <c r="CJ649" s="40"/>
      <c r="CK649" s="745">
        <v>0</v>
      </c>
      <c r="CL649" s="715">
        <f t="shared" si="2312"/>
        <v>7.9165597513840592E-3</v>
      </c>
      <c r="CM649" s="715">
        <v>0</v>
      </c>
      <c r="CN649" s="715">
        <v>0</v>
      </c>
      <c r="CO649" s="1075">
        <v>0</v>
      </c>
      <c r="CP649" s="830">
        <f t="shared" si="1729"/>
        <v>1.5833119502768119E-3</v>
      </c>
      <c r="CQ649" s="830"/>
      <c r="CR649" s="40">
        <f t="shared" si="1730"/>
        <v>3.5403931504067185E-3</v>
      </c>
      <c r="CS649" s="40"/>
      <c r="CT649" s="40"/>
      <c r="CU649" s="745">
        <f t="shared" si="2351"/>
        <v>0</v>
      </c>
      <c r="CV649" s="715">
        <f t="shared" si="2351"/>
        <v>0</v>
      </c>
      <c r="CW649" s="715">
        <f t="shared" si="2335"/>
        <v>0</v>
      </c>
      <c r="CX649" s="1075">
        <f t="shared" si="2335"/>
        <v>0</v>
      </c>
      <c r="CY649" s="830">
        <f t="shared" si="1731"/>
        <v>0</v>
      </c>
      <c r="CZ649" s="40">
        <f t="shared" si="1732"/>
        <v>0</v>
      </c>
      <c r="DD649" s="989"/>
      <c r="DE649" s="888">
        <f t="shared" ref="DE649:EL649" si="2355">IF(DE544="","",DE544/DE$562)</f>
        <v>0</v>
      </c>
      <c r="DF649" s="888">
        <f t="shared" si="2355"/>
        <v>0</v>
      </c>
      <c r="DG649" s="888">
        <f t="shared" si="2355"/>
        <v>0</v>
      </c>
      <c r="DH649" s="888">
        <f t="shared" si="2355"/>
        <v>0</v>
      </c>
      <c r="DI649" s="888">
        <f t="shared" si="2355"/>
        <v>6.0951694242994672E-3</v>
      </c>
      <c r="DJ649" s="888">
        <f t="shared" si="2355"/>
        <v>0</v>
      </c>
      <c r="DK649" s="888">
        <f t="shared" si="2355"/>
        <v>0</v>
      </c>
      <c r="DL649" s="1082">
        <f t="shared" si="2355"/>
        <v>0</v>
      </c>
      <c r="DM649" s="830">
        <f t="shared" si="1734"/>
        <v>7.618961780374334E-4</v>
      </c>
      <c r="DN649" s="830"/>
      <c r="DO649" s="40">
        <f t="shared" si="1735"/>
        <v>2.1549678162015289E-3</v>
      </c>
      <c r="DP649" s="40"/>
      <c r="DQ649" s="40"/>
      <c r="DR649" s="945">
        <f t="shared" si="2355"/>
        <v>8.8222140708798624E-4</v>
      </c>
      <c r="DS649" s="888">
        <f t="shared" si="2355"/>
        <v>1.5852796197096493E-3</v>
      </c>
      <c r="DT649" s="888">
        <f t="shared" si="2355"/>
        <v>1.100338427459517E-3</v>
      </c>
      <c r="DU649" s="888">
        <f t="shared" si="2355"/>
        <v>1.5074379925467919E-3</v>
      </c>
      <c r="DV649" s="888">
        <f t="shared" si="2355"/>
        <v>1.3135307630387581E-3</v>
      </c>
      <c r="DW649" s="888">
        <f t="shared" si="2355"/>
        <v>0</v>
      </c>
      <c r="DX649" s="1082">
        <f t="shared" si="2355"/>
        <v>0</v>
      </c>
      <c r="DY649" s="830">
        <f t="shared" si="1736"/>
        <v>9.1268688712038606E-4</v>
      </c>
      <c r="DZ649" s="830"/>
      <c r="EA649" s="40">
        <f t="shared" si="1737"/>
        <v>6.669484772838329E-4</v>
      </c>
      <c r="EB649" s="40"/>
      <c r="EC649" s="40"/>
      <c r="ED649" s="745">
        <f t="shared" si="2223"/>
        <v>3.6665762086065248E-3</v>
      </c>
      <c r="EE649" s="888">
        <f t="shared" si="2355"/>
        <v>5.5163111877731177E-3</v>
      </c>
      <c r="EF649" s="888">
        <f t="shared" si="2355"/>
        <v>2.8366172787414163E-3</v>
      </c>
      <c r="EG649" s="888">
        <f t="shared" si="2355"/>
        <v>2.2750908046245823E-3</v>
      </c>
      <c r="EH649" s="888">
        <f t="shared" si="2355"/>
        <v>7.6649828816644861E-4</v>
      </c>
      <c r="EI649" s="888">
        <f t="shared" si="2355"/>
        <v>2.3879451101238361E-3</v>
      </c>
      <c r="EJ649" s="888">
        <f t="shared" si="2355"/>
        <v>0</v>
      </c>
      <c r="EK649" s="888">
        <f t="shared" si="2355"/>
        <v>1.5074060703146441E-3</v>
      </c>
      <c r="EL649" s="1082">
        <f t="shared" si="2355"/>
        <v>1.3203280970958448E-3</v>
      </c>
      <c r="EM649" s="830">
        <f t="shared" si="1738"/>
        <v>2.2529747828273789E-3</v>
      </c>
      <c r="EN649" s="40">
        <f t="shared" si="1739"/>
        <v>1.6476569894943193E-3</v>
      </c>
      <c r="ER649" s="1251"/>
      <c r="ES649" s="745">
        <f t="shared" si="2289"/>
        <v>0</v>
      </c>
      <c r="ET649" s="715">
        <f>IF(ET544="","",ET544/ET$562)</f>
        <v>0</v>
      </c>
      <c r="EU649" s="715">
        <f>IF(EU544="","",EU544/EU$562)</f>
        <v>0</v>
      </c>
      <c r="EV649" s="715"/>
      <c r="EW649" s="1131"/>
      <c r="EX649" s="66" t="s">
        <v>724</v>
      </c>
      <c r="EY649" s="682">
        <f>IF(EY544="","",EY544/EY$562)</f>
        <v>4.1921327080498526E-3</v>
      </c>
      <c r="EZ649" s="682">
        <f t="shared" ref="EZ649:HH649" si="2356">IF(EZ544="","",EZ544/EZ$562)</f>
        <v>6.7132006751058322E-3</v>
      </c>
      <c r="FA649" s="682">
        <f t="shared" si="2356"/>
        <v>5.6464682426072624E-3</v>
      </c>
      <c r="FB649" s="682">
        <f t="shared" si="2356"/>
        <v>4.9936647764846683E-3</v>
      </c>
      <c r="FC649" s="682">
        <f t="shared" si="2356"/>
        <v>9.0859523803895909E-3</v>
      </c>
      <c r="FD649" s="682">
        <f t="shared" si="2356"/>
        <v>1.502697942176013E-2</v>
      </c>
      <c r="FE649" s="682">
        <f t="shared" si="2356"/>
        <v>9.1064818382113021E-3</v>
      </c>
      <c r="FF649" s="682">
        <f t="shared" si="2356"/>
        <v>1.5166799441600523E-2</v>
      </c>
      <c r="FG649" s="682">
        <f t="shared" si="2356"/>
        <v>6.586219908949806E-3</v>
      </c>
      <c r="FH649" s="682">
        <f t="shared" si="2356"/>
        <v>7.3869429263657181E-3</v>
      </c>
      <c r="FI649" s="682">
        <f t="shared" si="2356"/>
        <v>1.2242569003069439E-2</v>
      </c>
      <c r="FJ649" s="682">
        <f t="shared" si="2356"/>
        <v>6.9603741648436943E-3</v>
      </c>
      <c r="FK649" s="682">
        <f t="shared" si="2356"/>
        <v>1.8005370153751386E-2</v>
      </c>
      <c r="FL649" s="682">
        <f t="shared" si="2356"/>
        <v>1.105524327621875E-2</v>
      </c>
      <c r="FM649" s="682">
        <f t="shared" si="2356"/>
        <v>1.4038208726762057E-2</v>
      </c>
      <c r="FN649" s="682">
        <f t="shared" si="2356"/>
        <v>1.1674117394852072E-2</v>
      </c>
      <c r="FO649" s="715">
        <f t="shared" si="2356"/>
        <v>9.7173555289803253E-3</v>
      </c>
      <c r="FP649" s="715">
        <f t="shared" ref="FP649:GL649" si="2357">IF(FP544="","",FP544/FP$562)</f>
        <v>0</v>
      </c>
      <c r="FQ649" s="1393">
        <f t="shared" si="2357"/>
        <v>3.2054600333410363E-3</v>
      </c>
      <c r="FR649" s="898">
        <f t="shared" si="2357"/>
        <v>8.3837612710440847E-3</v>
      </c>
      <c r="FS649" s="898">
        <f t="shared" si="2357"/>
        <v>5.1823017110033216E-3</v>
      </c>
      <c r="FT649" s="898">
        <f t="shared" si="2357"/>
        <v>0</v>
      </c>
      <c r="FU649" s="898">
        <f t="shared" si="2357"/>
        <v>0</v>
      </c>
      <c r="FV649" s="898"/>
      <c r="FW649" s="898">
        <f t="shared" si="2357"/>
        <v>0</v>
      </c>
      <c r="FX649" s="898">
        <f t="shared" si="2357"/>
        <v>0</v>
      </c>
      <c r="FY649" s="898">
        <f t="shared" si="2357"/>
        <v>0</v>
      </c>
      <c r="FZ649" s="898">
        <f t="shared" si="2357"/>
        <v>0</v>
      </c>
      <c r="GA649" s="898">
        <f t="shared" si="2357"/>
        <v>0</v>
      </c>
      <c r="GB649" s="898">
        <f t="shared" si="2357"/>
        <v>0</v>
      </c>
      <c r="GC649" s="898">
        <f t="shared" si="2357"/>
        <v>0</v>
      </c>
      <c r="GD649" s="898">
        <f t="shared" si="2357"/>
        <v>0</v>
      </c>
      <c r="GE649" s="898">
        <f t="shared" si="2357"/>
        <v>0</v>
      </c>
      <c r="GF649" s="898">
        <f t="shared" si="2357"/>
        <v>0</v>
      </c>
      <c r="GG649" s="898">
        <f t="shared" si="2357"/>
        <v>0</v>
      </c>
      <c r="GH649" s="898">
        <f t="shared" si="2357"/>
        <v>0</v>
      </c>
      <c r="GI649" s="898">
        <f t="shared" si="2357"/>
        <v>6.0538828201466364E-3</v>
      </c>
      <c r="GJ649" s="898">
        <f t="shared" si="2357"/>
        <v>1.2569495561044331E-2</v>
      </c>
      <c r="GK649" s="898">
        <f t="shared" si="2357"/>
        <v>0</v>
      </c>
      <c r="GL649" s="898">
        <f t="shared" si="2357"/>
        <v>0</v>
      </c>
      <c r="GM649" s="745">
        <f t="shared" si="2356"/>
        <v>0</v>
      </c>
      <c r="GN649" s="682">
        <f t="shared" si="2356"/>
        <v>0</v>
      </c>
      <c r="GO649" s="682">
        <f t="shared" si="2356"/>
        <v>0</v>
      </c>
      <c r="GP649" s="682">
        <f t="shared" si="2356"/>
        <v>0</v>
      </c>
      <c r="GQ649" s="682">
        <f t="shared" si="2356"/>
        <v>0</v>
      </c>
      <c r="GR649" s="682">
        <f t="shared" si="2356"/>
        <v>0</v>
      </c>
      <c r="GS649" s="682">
        <f t="shared" si="2356"/>
        <v>0</v>
      </c>
      <c r="GT649" s="682">
        <f t="shared" si="2356"/>
        <v>0</v>
      </c>
      <c r="GU649" s="682">
        <f t="shared" si="2356"/>
        <v>0</v>
      </c>
      <c r="GV649" s="682">
        <f t="shared" si="2356"/>
        <v>0</v>
      </c>
      <c r="GW649" s="682">
        <f t="shared" si="2356"/>
        <v>0</v>
      </c>
      <c r="GX649" s="682">
        <f t="shared" si="2356"/>
        <v>0</v>
      </c>
      <c r="GY649" s="682">
        <f t="shared" si="2356"/>
        <v>0</v>
      </c>
      <c r="GZ649" s="682" t="e">
        <f t="shared" si="2356"/>
        <v>#DIV/0!</v>
      </c>
      <c r="HA649" s="682">
        <f t="shared" si="2356"/>
        <v>0</v>
      </c>
      <c r="HB649" s="682">
        <f t="shared" si="2356"/>
        <v>0</v>
      </c>
      <c r="HC649" s="682">
        <f t="shared" si="2356"/>
        <v>0</v>
      </c>
      <c r="HD649" s="682">
        <f t="shared" si="2356"/>
        <v>0</v>
      </c>
      <c r="HE649" s="682">
        <f t="shared" si="2356"/>
        <v>0</v>
      </c>
      <c r="HF649" s="682">
        <f t="shared" si="2356"/>
        <v>0</v>
      </c>
      <c r="HG649" s="682" t="e">
        <f t="shared" si="2356"/>
        <v>#DIV/0!</v>
      </c>
      <c r="HH649" s="682" t="e">
        <f t="shared" si="2356"/>
        <v>#DIV/0!</v>
      </c>
      <c r="HI649" s="898">
        <f t="shared" si="2182"/>
        <v>0</v>
      </c>
    </row>
    <row r="650" spans="1:217" s="897" customFormat="1" x14ac:dyDescent="0.25">
      <c r="A650" s="882" t="s">
        <v>234</v>
      </c>
      <c r="C650" s="944">
        <f>SUM(C630:C649)</f>
        <v>1.0000000000000002</v>
      </c>
      <c r="D650" s="902">
        <f t="shared" ref="D650:CV650" si="2358">SUM(D630:D649)</f>
        <v>1</v>
      </c>
      <c r="E650" s="902">
        <f t="shared" si="2358"/>
        <v>0.99999999999999978</v>
      </c>
      <c r="F650" s="902">
        <f t="shared" ref="F650:M650" si="2359">SUM(F630:F649)</f>
        <v>0.99999999999999989</v>
      </c>
      <c r="G650" s="902">
        <f t="shared" si="2359"/>
        <v>1.0000000000000002</v>
      </c>
      <c r="H650" s="902">
        <f t="shared" si="2359"/>
        <v>1</v>
      </c>
      <c r="I650" s="902">
        <f t="shared" si="2359"/>
        <v>1</v>
      </c>
      <c r="J650" s="902">
        <f t="shared" si="2359"/>
        <v>1</v>
      </c>
      <c r="K650" s="902">
        <f t="shared" si="2359"/>
        <v>1</v>
      </c>
      <c r="L650" s="902">
        <f t="shared" si="2359"/>
        <v>1</v>
      </c>
      <c r="M650" s="902">
        <f t="shared" si="2359"/>
        <v>1</v>
      </c>
      <c r="N650" s="902">
        <f t="shared" si="2358"/>
        <v>0.99999999999999978</v>
      </c>
      <c r="O650" s="902">
        <f t="shared" si="2358"/>
        <v>0.99999999999999978</v>
      </c>
      <c r="P650" s="902">
        <f t="shared" si="2358"/>
        <v>1</v>
      </c>
      <c r="Q650" s="902">
        <f t="shared" si="2358"/>
        <v>1</v>
      </c>
      <c r="R650" s="902">
        <f t="shared" si="2358"/>
        <v>1</v>
      </c>
      <c r="S650" s="902">
        <f t="shared" si="2358"/>
        <v>0.99999999999999978</v>
      </c>
      <c r="T650" s="1081">
        <f t="shared" si="2358"/>
        <v>0.99999999999999978</v>
      </c>
      <c r="U650" s="902">
        <f t="shared" ref="U650:W650" si="2360">SUM(U630:U649)</f>
        <v>1</v>
      </c>
      <c r="V650" s="902">
        <f t="shared" si="2360"/>
        <v>0.99999999999999989</v>
      </c>
      <c r="W650" s="902">
        <f t="shared" si="2360"/>
        <v>1</v>
      </c>
      <c r="X650" s="902">
        <f t="shared" ref="X650:Y650" si="2361">SUM(X630:X649)</f>
        <v>1</v>
      </c>
      <c r="Y650" s="902">
        <f t="shared" si="2361"/>
        <v>0.99999999999999978</v>
      </c>
      <c r="Z650" s="882"/>
      <c r="AA650" s="882"/>
      <c r="AB650" s="882"/>
      <c r="AC650" s="882"/>
      <c r="AD650" s="882"/>
      <c r="AE650" s="882"/>
      <c r="AF650" s="902"/>
      <c r="AG650" s="902"/>
      <c r="AH650" s="902"/>
      <c r="AI650" s="944">
        <f t="shared" si="2358"/>
        <v>1</v>
      </c>
      <c r="AJ650" s="902">
        <f t="shared" si="2358"/>
        <v>1</v>
      </c>
      <c r="AK650" s="902">
        <f t="shared" si="2358"/>
        <v>0.99999999999999989</v>
      </c>
      <c r="AL650" s="902">
        <f t="shared" si="2358"/>
        <v>1</v>
      </c>
      <c r="AM650" s="902">
        <f t="shared" si="2358"/>
        <v>1</v>
      </c>
      <c r="AN650" s="1081">
        <f t="shared" si="2358"/>
        <v>1.0000000000000002</v>
      </c>
      <c r="AO650" s="830"/>
      <c r="AP650" s="830"/>
      <c r="AQ650" s="40"/>
      <c r="AR650" s="40"/>
      <c r="AS650" s="40"/>
      <c r="AT650" s="944">
        <f t="shared" si="2358"/>
        <v>1.0000000000000002</v>
      </c>
      <c r="AU650" s="902">
        <f t="shared" si="2358"/>
        <v>1</v>
      </c>
      <c r="AV650" s="902">
        <f t="shared" si="2358"/>
        <v>0.99999999999999989</v>
      </c>
      <c r="AW650" s="902">
        <f t="shared" si="2358"/>
        <v>0.99999999999999989</v>
      </c>
      <c r="AX650" s="902">
        <f t="shared" si="2358"/>
        <v>1.0000000000000002</v>
      </c>
      <c r="AY650" s="902">
        <f t="shared" si="2358"/>
        <v>1</v>
      </c>
      <c r="AZ650" s="902">
        <f t="shared" si="2358"/>
        <v>0.99999999999999989</v>
      </c>
      <c r="BA650" s="902">
        <f t="shared" si="2358"/>
        <v>1</v>
      </c>
      <c r="BB650" s="1081">
        <f t="shared" si="2358"/>
        <v>1</v>
      </c>
      <c r="BC650" s="830">
        <f t="shared" si="1901"/>
        <v>1</v>
      </c>
      <c r="BD650" s="830"/>
      <c r="BE650" s="40">
        <f t="shared" si="1902"/>
        <v>1.3018518929051675E-16</v>
      </c>
      <c r="BF650" s="40"/>
      <c r="BG650" s="40"/>
      <c r="BH650" s="944">
        <f t="shared" si="2358"/>
        <v>1</v>
      </c>
      <c r="BI650" s="902">
        <f t="shared" si="2358"/>
        <v>1</v>
      </c>
      <c r="BJ650" s="902">
        <f t="shared" si="2358"/>
        <v>1</v>
      </c>
      <c r="BK650" s="902">
        <f t="shared" si="2358"/>
        <v>0.99999999999999989</v>
      </c>
      <c r="BL650" s="902">
        <f t="shared" si="2358"/>
        <v>1</v>
      </c>
      <c r="BM650" s="902">
        <f>SUM(BM630:BM649)</f>
        <v>1.0000000000000002</v>
      </c>
      <c r="BN650" s="1236">
        <f>SUM(BN630:BN649)</f>
        <v>0.99999999999999989</v>
      </c>
      <c r="BO650" s="898">
        <f t="shared" ref="BO650" si="2362">SUM(BO630:BO649)</f>
        <v>0.99999999999999978</v>
      </c>
      <c r="BP650" s="898">
        <f t="shared" ref="BP650" si="2363">SUM(BP630:BP649)</f>
        <v>1</v>
      </c>
      <c r="BQ650" s="898">
        <f t="shared" ref="BQ650" si="2364">SUM(BQ630:BQ649)</f>
        <v>1</v>
      </c>
      <c r="BR650" s="898">
        <f t="shared" ref="BR650" si="2365">SUM(BR630:BR649)</f>
        <v>1</v>
      </c>
      <c r="BS650" s="1186">
        <f t="shared" ref="BS650" si="2366">SUM(BS630:BS649)</f>
        <v>1</v>
      </c>
      <c r="BT650" s="830"/>
      <c r="BU650" s="830"/>
      <c r="BV650" s="40"/>
      <c r="BW650" s="40"/>
      <c r="BX650" s="40"/>
      <c r="BY650" s="944">
        <f t="shared" si="2358"/>
        <v>0.99999999999999978</v>
      </c>
      <c r="BZ650" s="902">
        <f t="shared" si="2358"/>
        <v>0.99999999999999989</v>
      </c>
      <c r="CA650" s="902">
        <f t="shared" si="2358"/>
        <v>1</v>
      </c>
      <c r="CB650" s="902">
        <f t="shared" si="2358"/>
        <v>1</v>
      </c>
      <c r="CC650" s="1081">
        <f t="shared" si="2358"/>
        <v>1.0000000000000002</v>
      </c>
      <c r="CD650" s="902"/>
      <c r="CE650" s="902"/>
      <c r="CF650" s="830">
        <f t="shared" si="2045"/>
        <v>1</v>
      </c>
      <c r="CG650" s="830"/>
      <c r="CH650" s="40">
        <f t="shared" si="2046"/>
        <v>1.6653345369377348E-16</v>
      </c>
      <c r="CI650" s="40"/>
      <c r="CJ650" s="40"/>
      <c r="CK650" s="944">
        <f t="shared" si="2358"/>
        <v>1</v>
      </c>
      <c r="CL650" s="902">
        <f>SUM(CL630:CL649)</f>
        <v>1.0000000000000002</v>
      </c>
      <c r="CM650" s="902">
        <f t="shared" si="2358"/>
        <v>1</v>
      </c>
      <c r="CN650" s="902">
        <f t="shared" si="2358"/>
        <v>0.99999999999999989</v>
      </c>
      <c r="CO650" s="1081">
        <f t="shared" si="2358"/>
        <v>1</v>
      </c>
      <c r="CP650" s="830"/>
      <c r="CQ650" s="830"/>
      <c r="CR650" s="40"/>
      <c r="CS650" s="40"/>
      <c r="CT650" s="40"/>
      <c r="CU650" s="944">
        <f t="shared" si="2358"/>
        <v>0.99999999999999967</v>
      </c>
      <c r="CV650" s="902">
        <f t="shared" si="2358"/>
        <v>1</v>
      </c>
      <c r="CW650" s="902">
        <f>SUM(CW630:CW649)</f>
        <v>1</v>
      </c>
      <c r="CX650" s="1081">
        <f>SUM(CX630:CX649)</f>
        <v>1</v>
      </c>
      <c r="CY650" s="830"/>
      <c r="CZ650" s="40"/>
      <c r="DD650" s="990"/>
      <c r="DE650" s="898">
        <f t="shared" ref="DE650" si="2367">SUM(DE630:DE649)</f>
        <v>0.99999999999999989</v>
      </c>
      <c r="DF650" s="898">
        <f t="shared" ref="DF650" si="2368">SUM(DF630:DF649)</f>
        <v>1.0000000000000002</v>
      </c>
      <c r="DG650" s="898">
        <f t="shared" ref="DG650" si="2369">SUM(DG630:DG649)</f>
        <v>1.0000000000000004</v>
      </c>
      <c r="DH650" s="898">
        <f t="shared" ref="DH650" si="2370">SUM(DH630:DH649)</f>
        <v>1</v>
      </c>
      <c r="DI650" s="898">
        <f t="shared" ref="DI650" si="2371">SUM(DI630:DI649)</f>
        <v>1.0000000000000002</v>
      </c>
      <c r="DJ650" s="898">
        <f t="shared" ref="DJ650" si="2372">SUM(DJ630:DJ649)</f>
        <v>0.99999999999999989</v>
      </c>
      <c r="DK650" s="898">
        <f t="shared" ref="DK650" si="2373">SUM(DK630:DK649)</f>
        <v>1</v>
      </c>
      <c r="DL650" s="1130">
        <f t="shared" ref="DL650" si="2374">SUM(DL630:DL649)</f>
        <v>1.0000000000000004</v>
      </c>
      <c r="DM650" s="830"/>
      <c r="DN650" s="830"/>
      <c r="DO650" s="40"/>
      <c r="DP650" s="40"/>
      <c r="DQ650" s="40"/>
      <c r="DR650" s="990">
        <f t="shared" ref="DR650" si="2375">SUM(DR630:DR649)</f>
        <v>1</v>
      </c>
      <c r="DS650" s="898">
        <f t="shared" ref="DS650" si="2376">SUM(DS630:DS649)</f>
        <v>1</v>
      </c>
      <c r="DT650" s="898">
        <f t="shared" ref="DT650" si="2377">SUM(DT630:DT649)</f>
        <v>0.99999999999999989</v>
      </c>
      <c r="DU650" s="898">
        <f t="shared" ref="DU650" si="2378">SUM(DU630:DU649)</f>
        <v>1</v>
      </c>
      <c r="DV650" s="898">
        <f t="shared" ref="DV650" si="2379">SUM(DV630:DV649)</f>
        <v>0.99999999999999989</v>
      </c>
      <c r="DW650" s="898">
        <f t="shared" ref="DW650" si="2380">SUM(DW630:DW649)</f>
        <v>1.0000000000000004</v>
      </c>
      <c r="DX650" s="1130">
        <f t="shared" ref="DX650" si="2381">SUM(DX630:DX649)</f>
        <v>1.0000000000000002</v>
      </c>
      <c r="DY650" s="830"/>
      <c r="DZ650" s="830"/>
      <c r="EA650" s="40"/>
      <c r="EB650" s="40"/>
      <c r="EC650" s="40"/>
      <c r="ED650" s="944">
        <f>SUM(ED630:ED649)</f>
        <v>1</v>
      </c>
      <c r="EE650" s="898">
        <f t="shared" ref="EE650" si="2382">SUM(EE630:EE649)</f>
        <v>0.99999999999999989</v>
      </c>
      <c r="EF650" s="898">
        <f t="shared" ref="EF650" si="2383">SUM(EF630:EF649)</f>
        <v>1.0000000000000002</v>
      </c>
      <c r="EG650" s="898">
        <f t="shared" ref="EG650" si="2384">SUM(EG630:EG649)</f>
        <v>1.0000000000000002</v>
      </c>
      <c r="EH650" s="898">
        <f t="shared" ref="EH650" si="2385">SUM(EH630:EH649)</f>
        <v>1.0000000000000002</v>
      </c>
      <c r="EI650" s="898">
        <f t="shared" ref="EI650" si="2386">SUM(EI630:EI649)</f>
        <v>1.0000000000000002</v>
      </c>
      <c r="EJ650" s="898">
        <f t="shared" ref="EJ650" si="2387">SUM(EJ630:EJ649)</f>
        <v>0.99999999999999978</v>
      </c>
      <c r="EK650" s="898">
        <f t="shared" ref="EK650" si="2388">SUM(EK630:EK649)</f>
        <v>1</v>
      </c>
      <c r="EL650" s="1130">
        <f t="shared" ref="EL650" si="2389">SUM(EL630:EL649)</f>
        <v>0.99999999999999978</v>
      </c>
      <c r="EM650" s="830"/>
      <c r="EN650" s="40"/>
      <c r="ER650" s="1266"/>
      <c r="ES650" s="944">
        <f>SUM(ES630:ES649)</f>
        <v>0.99999999999999989</v>
      </c>
      <c r="ET650" s="902">
        <f>SUM(ET630:ET649)</f>
        <v>1</v>
      </c>
      <c r="EU650" s="902">
        <f>SUM(EU630:EU649)</f>
        <v>1</v>
      </c>
      <c r="EV650" s="902"/>
      <c r="EW650" s="1152"/>
      <c r="EX650" s="882" t="s">
        <v>234</v>
      </c>
      <c r="EY650" s="896">
        <f t="shared" ref="EY650" si="2390">SUM(EY630:EY649)</f>
        <v>0.99999999999999978</v>
      </c>
      <c r="EZ650" s="896">
        <f t="shared" ref="EZ650" si="2391">SUM(EZ630:EZ649)</f>
        <v>1</v>
      </c>
      <c r="FA650" s="896">
        <f t="shared" ref="FA650" si="2392">SUM(FA630:FA649)</f>
        <v>1</v>
      </c>
      <c r="FB650" s="896">
        <f t="shared" ref="FB650" si="2393">SUM(FB630:FB649)</f>
        <v>0.99999999999999978</v>
      </c>
      <c r="FC650" s="896">
        <f t="shared" ref="FC650" si="2394">SUM(FC630:FC649)</f>
        <v>1</v>
      </c>
      <c r="FD650" s="896">
        <f t="shared" ref="FD650" si="2395">SUM(FD630:FD649)</f>
        <v>1</v>
      </c>
      <c r="FE650" s="896">
        <f t="shared" ref="FE650" si="2396">SUM(FE630:FE649)</f>
        <v>0.99999999999999989</v>
      </c>
      <c r="FF650" s="896">
        <f t="shared" ref="FF650" si="2397">SUM(FF630:FF649)</f>
        <v>1</v>
      </c>
      <c r="FG650" s="896">
        <f t="shared" ref="FG650" si="2398">SUM(FG630:FG649)</f>
        <v>1</v>
      </c>
      <c r="FH650" s="896">
        <f t="shared" ref="FH650" si="2399">SUM(FH630:FH649)</f>
        <v>0.99999999999999989</v>
      </c>
      <c r="FI650" s="896">
        <f t="shared" ref="FI650" si="2400">SUM(FI630:FI649)</f>
        <v>1</v>
      </c>
      <c r="FJ650" s="896">
        <f t="shared" ref="FJ650" si="2401">SUM(FJ630:FJ649)</f>
        <v>1</v>
      </c>
      <c r="FK650" s="896">
        <f t="shared" ref="FK650" si="2402">SUM(FK630:FK649)</f>
        <v>0.99999999999999978</v>
      </c>
      <c r="FL650" s="896">
        <f t="shared" ref="FL650" si="2403">SUM(FL630:FL649)</f>
        <v>1</v>
      </c>
      <c r="FM650" s="896">
        <f t="shared" ref="FM650" si="2404">SUM(FM630:FM649)</f>
        <v>0.99999999999999978</v>
      </c>
      <c r="FN650" s="896">
        <f t="shared" ref="FN650" si="2405">SUM(FN630:FN649)</f>
        <v>1</v>
      </c>
      <c r="FO650" s="898">
        <f t="shared" ref="FO650:FQ650" si="2406">SUM(FO630:FO649)</f>
        <v>1</v>
      </c>
      <c r="FP650" s="898">
        <f t="shared" si="2406"/>
        <v>0.99999999999999989</v>
      </c>
      <c r="FQ650" s="1399">
        <f t="shared" si="2406"/>
        <v>1</v>
      </c>
      <c r="FR650" s="888">
        <f t="shared" ref="FR650:GL650" si="2407">SUM(FR630:FR649)</f>
        <v>1</v>
      </c>
      <c r="FS650" s="888">
        <f t="shared" si="2407"/>
        <v>1.0000000000000002</v>
      </c>
      <c r="FT650" s="888">
        <f t="shared" si="2407"/>
        <v>1</v>
      </c>
      <c r="FU650" s="888">
        <f t="shared" si="2407"/>
        <v>1.0000000000000004</v>
      </c>
      <c r="FV650" s="888"/>
      <c r="FW650" s="888">
        <f t="shared" si="2407"/>
        <v>0.99999999999999978</v>
      </c>
      <c r="FX650" s="888">
        <f t="shared" si="2407"/>
        <v>1</v>
      </c>
      <c r="FY650" s="888">
        <f t="shared" si="2407"/>
        <v>1</v>
      </c>
      <c r="FZ650" s="888">
        <f t="shared" si="2407"/>
        <v>1</v>
      </c>
      <c r="GA650" s="888">
        <f t="shared" si="2407"/>
        <v>1</v>
      </c>
      <c r="GB650" s="888">
        <f t="shared" si="2407"/>
        <v>1</v>
      </c>
      <c r="GC650" s="888">
        <f t="shared" si="2407"/>
        <v>1</v>
      </c>
      <c r="GD650" s="888">
        <f t="shared" si="2407"/>
        <v>1</v>
      </c>
      <c r="GE650" s="888">
        <f t="shared" si="2407"/>
        <v>1</v>
      </c>
      <c r="GF650" s="888">
        <f t="shared" si="2407"/>
        <v>1</v>
      </c>
      <c r="GG650" s="888">
        <f t="shared" si="2407"/>
        <v>1</v>
      </c>
      <c r="GH650" s="888">
        <f t="shared" si="2407"/>
        <v>1</v>
      </c>
      <c r="GI650" s="888">
        <f t="shared" si="2407"/>
        <v>1.0000000000000002</v>
      </c>
      <c r="GJ650" s="888">
        <f t="shared" si="2407"/>
        <v>1</v>
      </c>
      <c r="GK650" s="888">
        <f t="shared" si="2407"/>
        <v>1.0000000000000002</v>
      </c>
      <c r="GL650" s="888">
        <f t="shared" si="2407"/>
        <v>1</v>
      </c>
      <c r="GM650" s="990">
        <f t="shared" ref="GM650" si="2408">SUM(GM630:GM649)</f>
        <v>1</v>
      </c>
      <c r="GN650" s="896">
        <f t="shared" ref="GN650" si="2409">SUM(GN630:GN649)</f>
        <v>1</v>
      </c>
      <c r="GO650" s="896">
        <f t="shared" ref="GO650" si="2410">SUM(GO630:GO649)</f>
        <v>1</v>
      </c>
      <c r="GP650" s="896">
        <f t="shared" ref="GP650" si="2411">SUM(GP630:GP649)</f>
        <v>0.99999999999999989</v>
      </c>
      <c r="GQ650" s="896">
        <f t="shared" ref="GQ650" si="2412">SUM(GQ630:GQ649)</f>
        <v>1</v>
      </c>
      <c r="GR650" s="896">
        <f t="shared" ref="GR650" si="2413">SUM(GR630:GR649)</f>
        <v>1.0000000000000002</v>
      </c>
      <c r="GS650" s="896">
        <f t="shared" ref="GS650" si="2414">SUM(GS630:GS649)</f>
        <v>1</v>
      </c>
      <c r="GT650" s="896">
        <f t="shared" ref="GT650" si="2415">SUM(GT630:GT649)</f>
        <v>1</v>
      </c>
      <c r="GU650" s="896">
        <f t="shared" ref="GU650" si="2416">SUM(GU630:GU649)</f>
        <v>1</v>
      </c>
      <c r="GV650" s="896">
        <f t="shared" ref="GV650" si="2417">SUM(GV630:GV649)</f>
        <v>1</v>
      </c>
      <c r="GW650" s="896">
        <f t="shared" ref="GW650" si="2418">SUM(GW630:GW649)</f>
        <v>1</v>
      </c>
      <c r="GX650" s="896">
        <f t="shared" ref="GX650" si="2419">SUM(GX630:GX649)</f>
        <v>1</v>
      </c>
      <c r="GY650" s="896">
        <f t="shared" ref="GY650" si="2420">SUM(GY630:GY649)</f>
        <v>1</v>
      </c>
      <c r="GZ650" s="896" t="e">
        <f t="shared" ref="GZ650" si="2421">SUM(GZ630:GZ649)</f>
        <v>#DIV/0!</v>
      </c>
      <c r="HA650" s="896">
        <f t="shared" ref="HA650" si="2422">SUM(HA630:HA649)</f>
        <v>1</v>
      </c>
      <c r="HB650" s="896">
        <f t="shared" ref="HB650" si="2423">SUM(HB630:HB649)</f>
        <v>1</v>
      </c>
      <c r="HC650" s="896">
        <f t="shared" ref="HC650" si="2424">SUM(HC630:HC649)</f>
        <v>1</v>
      </c>
      <c r="HD650" s="896">
        <f t="shared" ref="HD650" si="2425">SUM(HD630:HD649)</f>
        <v>1</v>
      </c>
      <c r="HE650" s="896">
        <f t="shared" ref="HE650" si="2426">SUM(HE630:HE649)</f>
        <v>1</v>
      </c>
      <c r="HF650" s="896">
        <f t="shared" ref="HF650" si="2427">SUM(HF630:HF649)</f>
        <v>1</v>
      </c>
      <c r="HG650" s="896" t="e">
        <f t="shared" ref="HG650" si="2428">SUM(HG630:HG649)</f>
        <v>#DIV/0!</v>
      </c>
      <c r="HH650" s="896" t="e">
        <f t="shared" ref="HH650" si="2429">SUM(HH630:HH649)</f>
        <v>#DIV/0!</v>
      </c>
      <c r="HI650" s="888">
        <f>SUM(HI630:HI649)</f>
        <v>1</v>
      </c>
    </row>
    <row r="651" spans="1:217" s="842" customFormat="1" x14ac:dyDescent="0.25">
      <c r="A651" s="887"/>
      <c r="C651" s="945"/>
      <c r="D651" s="888"/>
      <c r="E651" s="888"/>
      <c r="F651" s="888"/>
      <c r="G651" s="888"/>
      <c r="H651" s="888"/>
      <c r="I651" s="888"/>
      <c r="J651" s="888"/>
      <c r="K651" s="888"/>
      <c r="L651" s="888"/>
      <c r="M651" s="888"/>
      <c r="N651" s="888"/>
      <c r="O651" s="888"/>
      <c r="P651" s="888"/>
      <c r="Q651" s="888"/>
      <c r="R651" s="888"/>
      <c r="S651" s="888"/>
      <c r="T651" s="1082"/>
      <c r="U651" s="888"/>
      <c r="V651" s="888"/>
      <c r="W651" s="888"/>
      <c r="X651" s="888"/>
      <c r="Y651" s="888"/>
      <c r="Z651" s="338"/>
      <c r="AA651" s="338"/>
      <c r="AB651" s="338"/>
      <c r="AC651" s="338"/>
      <c r="AD651" s="338"/>
      <c r="AE651" s="338"/>
      <c r="AF651" s="888"/>
      <c r="AG651" s="888"/>
      <c r="AH651" s="888"/>
      <c r="AI651" s="945"/>
      <c r="AJ651" s="888"/>
      <c r="AK651" s="888"/>
      <c r="AL651" s="888"/>
      <c r="AM651" s="888"/>
      <c r="AN651" s="1082"/>
      <c r="AO651" s="830"/>
      <c r="AP651" s="830"/>
      <c r="AQ651" s="40"/>
      <c r="AR651" s="40"/>
      <c r="AS651" s="40"/>
      <c r="AT651" s="945"/>
      <c r="AU651" s="888"/>
      <c r="AV651" s="888"/>
      <c r="AW651" s="888"/>
      <c r="AX651" s="888"/>
      <c r="AY651" s="888"/>
      <c r="AZ651" s="888"/>
      <c r="BA651" s="888"/>
      <c r="BB651" s="1082"/>
      <c r="BC651" s="830" t="e">
        <f t="shared" si="1901"/>
        <v>#DIV/0!</v>
      </c>
      <c r="BD651" s="830"/>
      <c r="BE651" s="40" t="e">
        <f t="shared" si="1902"/>
        <v>#DIV/0!</v>
      </c>
      <c r="BF651" s="40"/>
      <c r="BG651" s="40"/>
      <c r="BH651" s="945"/>
      <c r="BI651" s="888"/>
      <c r="BJ651" s="888"/>
      <c r="BK651" s="888"/>
      <c r="BL651" s="888"/>
      <c r="BM651" s="888"/>
      <c r="BN651" s="1237"/>
      <c r="BO651" s="888"/>
      <c r="BP651" s="888"/>
      <c r="BQ651" s="888"/>
      <c r="BR651" s="888"/>
      <c r="BS651" s="1184"/>
      <c r="BT651" s="830"/>
      <c r="BU651" s="830"/>
      <c r="BV651" s="40"/>
      <c r="BW651" s="40"/>
      <c r="BX651" s="40"/>
      <c r="BY651" s="945"/>
      <c r="BZ651" s="888"/>
      <c r="CA651" s="888"/>
      <c r="CB651" s="888"/>
      <c r="CC651" s="1082"/>
      <c r="CD651" s="888"/>
      <c r="CE651" s="888"/>
      <c r="CF651" s="830"/>
      <c r="CG651" s="830"/>
      <c r="CH651" s="40"/>
      <c r="CI651" s="40"/>
      <c r="CJ651" s="40"/>
      <c r="CK651" s="945"/>
      <c r="CL651" s="888"/>
      <c r="CM651" s="888"/>
      <c r="CN651" s="888"/>
      <c r="CO651" s="1082"/>
      <c r="CP651" s="830"/>
      <c r="CQ651" s="830"/>
      <c r="CR651" s="40"/>
      <c r="CS651" s="40"/>
      <c r="CT651" s="40"/>
      <c r="CU651" s="945"/>
      <c r="CV651" s="888"/>
      <c r="CW651" s="888"/>
      <c r="CX651" s="1082"/>
      <c r="CY651" s="830"/>
      <c r="CZ651" s="40"/>
      <c r="DD651" s="945"/>
      <c r="DE651" s="888"/>
      <c r="DF651" s="888"/>
      <c r="DG651" s="888"/>
      <c r="DH651" s="888"/>
      <c r="DI651" s="888"/>
      <c r="DJ651" s="888"/>
      <c r="DK651" s="888"/>
      <c r="DL651" s="1082"/>
      <c r="DM651" s="830"/>
      <c r="DN651" s="830"/>
      <c r="DO651" s="40"/>
      <c r="DP651" s="40"/>
      <c r="DQ651" s="40"/>
      <c r="DR651" s="945"/>
      <c r="DS651" s="888"/>
      <c r="DT651" s="888"/>
      <c r="DU651" s="888"/>
      <c r="DV651" s="888"/>
      <c r="DW651" s="888"/>
      <c r="DX651" s="1082"/>
      <c r="DY651" s="830"/>
      <c r="DZ651" s="830"/>
      <c r="EA651" s="40"/>
      <c r="EB651" s="40"/>
      <c r="EC651" s="40"/>
      <c r="ED651" s="945"/>
      <c r="EE651" s="888"/>
      <c r="EF651" s="888"/>
      <c r="EG651" s="888"/>
      <c r="EH651" s="888"/>
      <c r="EI651" s="888"/>
      <c r="EJ651" s="888"/>
      <c r="EK651" s="888"/>
      <c r="EL651" s="1082"/>
      <c r="EM651" s="830"/>
      <c r="EN651" s="40"/>
      <c r="ER651" s="1251"/>
      <c r="ES651" s="945"/>
      <c r="ET651" s="888"/>
      <c r="EU651" s="888"/>
      <c r="EV651" s="888"/>
      <c r="EW651" s="1131"/>
      <c r="EX651" s="887"/>
      <c r="EY651" s="866"/>
      <c r="EZ651" s="866"/>
      <c r="FA651" s="866"/>
      <c r="FB651" s="866"/>
      <c r="FC651" s="866"/>
      <c r="FD651" s="866"/>
      <c r="FE651" s="866"/>
      <c r="FF651" s="866"/>
      <c r="FG651" s="866"/>
      <c r="FH651" s="866"/>
      <c r="FI651" s="866"/>
      <c r="FJ651" s="866"/>
      <c r="FK651" s="866"/>
      <c r="FL651" s="866"/>
      <c r="FM651" s="866"/>
      <c r="FN651" s="866"/>
      <c r="FO651" s="888"/>
      <c r="FP651" s="888"/>
      <c r="FQ651" s="1397"/>
      <c r="FR651" s="715"/>
      <c r="FS651" s="715"/>
      <c r="FT651" s="715"/>
      <c r="FU651" s="715"/>
      <c r="FV651" s="715"/>
      <c r="FW651" s="715"/>
      <c r="FX651" s="715"/>
      <c r="FY651" s="715"/>
      <c r="FZ651" s="715"/>
      <c r="GA651" s="715"/>
      <c r="GB651" s="715"/>
      <c r="GC651" s="715"/>
      <c r="GD651" s="715"/>
      <c r="GE651" s="715"/>
      <c r="GF651" s="715"/>
      <c r="GG651" s="715"/>
      <c r="GH651" s="715"/>
      <c r="GI651" s="715"/>
      <c r="GJ651" s="715"/>
      <c r="GK651" s="715"/>
      <c r="GL651" s="715"/>
      <c r="GM651" s="945"/>
      <c r="GN651" s="866"/>
      <c r="GO651" s="866"/>
      <c r="GP651" s="866"/>
      <c r="GQ651" s="866"/>
      <c r="GR651" s="866"/>
      <c r="GS651" s="866"/>
      <c r="GT651" s="866"/>
      <c r="GU651" s="866"/>
      <c r="GV651" s="866"/>
      <c r="GW651" s="866"/>
      <c r="GX651" s="866"/>
      <c r="GY651" s="866"/>
      <c r="GZ651" s="866"/>
      <c r="HA651" s="866"/>
      <c r="HB651" s="866"/>
      <c r="HC651" s="866"/>
      <c r="HD651" s="866"/>
      <c r="HE651" s="866"/>
      <c r="HF651" s="866"/>
      <c r="HG651" s="866"/>
      <c r="HH651" s="866"/>
      <c r="HI651" s="715"/>
    </row>
    <row r="652" spans="1:217" s="753" customFormat="1" ht="21" x14ac:dyDescent="0.35">
      <c r="A652" s="648" t="s">
        <v>827</v>
      </c>
      <c r="C652" s="745"/>
      <c r="D652" s="715"/>
      <c r="E652" s="715"/>
      <c r="F652" s="715"/>
      <c r="G652" s="715"/>
      <c r="H652" s="715"/>
      <c r="I652" s="715"/>
      <c r="J652" s="715"/>
      <c r="K652" s="715"/>
      <c r="L652" s="715"/>
      <c r="M652" s="715"/>
      <c r="N652" s="715"/>
      <c r="O652" s="715"/>
      <c r="P652" s="715"/>
      <c r="Q652" s="715"/>
      <c r="R652" s="715"/>
      <c r="S652" s="715"/>
      <c r="T652" s="1075"/>
      <c r="U652" s="715"/>
      <c r="V652" s="715"/>
      <c r="W652" s="715"/>
      <c r="X652" s="715"/>
      <c r="Y652" s="715"/>
      <c r="Z652" s="754"/>
      <c r="AA652" s="754"/>
      <c r="AB652" s="754"/>
      <c r="AC652" s="754"/>
      <c r="AD652" s="754"/>
      <c r="AE652" s="754"/>
      <c r="AF652" s="715"/>
      <c r="AG652" s="715"/>
      <c r="AH652" s="715"/>
      <c r="AI652" s="745"/>
      <c r="AJ652" s="715"/>
      <c r="AK652" s="715"/>
      <c r="AL652" s="715"/>
      <c r="AM652" s="715"/>
      <c r="AN652" s="1075"/>
      <c r="AO652" s="830"/>
      <c r="AP652" s="830"/>
      <c r="AQ652" s="40"/>
      <c r="AR652" s="40"/>
      <c r="AS652" s="40"/>
      <c r="AT652" s="745"/>
      <c r="AU652" s="715"/>
      <c r="AV652" s="715"/>
      <c r="AW652" s="715"/>
      <c r="AX652" s="715"/>
      <c r="AY652" s="715"/>
      <c r="AZ652" s="715"/>
      <c r="BA652" s="715"/>
      <c r="BB652" s="1075"/>
      <c r="BC652" s="830" t="e">
        <f t="shared" si="1901"/>
        <v>#DIV/0!</v>
      </c>
      <c r="BD652" s="830"/>
      <c r="BE652" s="40" t="e">
        <f t="shared" si="1902"/>
        <v>#DIV/0!</v>
      </c>
      <c r="BF652" s="40"/>
      <c r="BG652" s="40"/>
      <c r="BH652" s="745"/>
      <c r="BI652" s="715"/>
      <c r="BJ652" s="715"/>
      <c r="BK652" s="715"/>
      <c r="BL652" s="715"/>
      <c r="BM652" s="715"/>
      <c r="BN652" s="1187"/>
      <c r="BO652" s="888"/>
      <c r="BP652" s="888"/>
      <c r="BQ652" s="888"/>
      <c r="BR652" s="888"/>
      <c r="BS652" s="1184"/>
      <c r="BT652" s="830"/>
      <c r="BU652" s="830"/>
      <c r="BV652" s="40"/>
      <c r="BW652" s="40"/>
      <c r="BX652" s="40"/>
      <c r="BY652" s="745"/>
      <c r="BZ652" s="715"/>
      <c r="CA652" s="715"/>
      <c r="CB652" s="715"/>
      <c r="CC652" s="1075"/>
      <c r="CD652" s="715"/>
      <c r="CE652" s="715"/>
      <c r="CF652" s="830"/>
      <c r="CG652" s="830"/>
      <c r="CH652" s="40"/>
      <c r="CI652" s="40"/>
      <c r="CJ652" s="40"/>
      <c r="CK652" s="745"/>
      <c r="CL652" s="715"/>
      <c r="CM652" s="715"/>
      <c r="CN652" s="715"/>
      <c r="CO652" s="1075"/>
      <c r="CP652" s="830"/>
      <c r="CQ652" s="830"/>
      <c r="CR652" s="40"/>
      <c r="CS652" s="40"/>
      <c r="CT652" s="40"/>
      <c r="CU652" s="745"/>
      <c r="CV652" s="715"/>
      <c r="CW652" s="715"/>
      <c r="CX652" s="1075"/>
      <c r="CY652" s="830"/>
      <c r="CZ652" s="40"/>
      <c r="DD652" s="989"/>
      <c r="DE652" s="888"/>
      <c r="DF652" s="888"/>
      <c r="DG652" s="888"/>
      <c r="DH652" s="888"/>
      <c r="DI652" s="888"/>
      <c r="DJ652" s="888"/>
      <c r="DK652" s="888"/>
      <c r="DL652" s="1082"/>
      <c r="DM652" s="830"/>
      <c r="DN652" s="830"/>
      <c r="DO652" s="40"/>
      <c r="DP652" s="40"/>
      <c r="DQ652" s="40"/>
      <c r="DR652" s="945"/>
      <c r="DS652" s="888"/>
      <c r="DT652" s="888"/>
      <c r="DU652" s="888"/>
      <c r="DV652" s="888"/>
      <c r="DW652" s="888"/>
      <c r="DX652" s="1082"/>
      <c r="DY652" s="830"/>
      <c r="DZ652" s="830"/>
      <c r="EA652" s="40"/>
      <c r="EB652" s="40"/>
      <c r="EC652" s="40"/>
      <c r="ED652" s="745"/>
      <c r="EE652" s="888"/>
      <c r="EF652" s="888"/>
      <c r="EG652" s="888"/>
      <c r="EH652" s="888"/>
      <c r="EI652" s="888"/>
      <c r="EJ652" s="888"/>
      <c r="EK652" s="888"/>
      <c r="EL652" s="1082"/>
      <c r="EM652" s="830"/>
      <c r="EN652" s="40"/>
      <c r="ER652" s="1251"/>
      <c r="ES652" s="745"/>
      <c r="ET652" s="715"/>
      <c r="EU652" s="715"/>
      <c r="EV652" s="715"/>
      <c r="EW652" s="1131"/>
      <c r="EX652" s="648" t="s">
        <v>827</v>
      </c>
      <c r="EY652" s="694" t="s">
        <v>354</v>
      </c>
      <c r="EZ652" s="905" t="s">
        <v>247</v>
      </c>
      <c r="FA652" s="694" t="s">
        <v>355</v>
      </c>
      <c r="FB652" s="694" t="s">
        <v>248</v>
      </c>
      <c r="FC652" s="694" t="s">
        <v>356</v>
      </c>
      <c r="FD652" s="694" t="s">
        <v>357</v>
      </c>
      <c r="FE652" s="905" t="s">
        <v>358</v>
      </c>
      <c r="FF652" s="694" t="s">
        <v>395</v>
      </c>
      <c r="FG652" s="694" t="s">
        <v>359</v>
      </c>
      <c r="FH652" s="694" t="s">
        <v>360</v>
      </c>
      <c r="FI652" s="694" t="s">
        <v>361</v>
      </c>
      <c r="FJ652" s="694" t="s">
        <v>362</v>
      </c>
      <c r="FK652" s="694" t="s">
        <v>363</v>
      </c>
      <c r="FL652" s="694" t="s">
        <v>364</v>
      </c>
      <c r="FM652" s="694" t="s">
        <v>365</v>
      </c>
      <c r="FN652" s="694" t="s">
        <v>366</v>
      </c>
      <c r="FO652" s="694" t="s">
        <v>367</v>
      </c>
      <c r="FP652" s="694" t="s">
        <v>993</v>
      </c>
      <c r="FQ652" s="1359" t="s">
        <v>1028</v>
      </c>
      <c r="FR652" s="617" t="s">
        <v>974</v>
      </c>
      <c r="FS652" s="617" t="s">
        <v>1011</v>
      </c>
      <c r="FT652" s="617" t="s">
        <v>1010</v>
      </c>
      <c r="FU652" s="617" t="s">
        <v>991</v>
      </c>
      <c r="FV652" s="617" t="s">
        <v>993</v>
      </c>
      <c r="FW652" s="617" t="s">
        <v>1014</v>
      </c>
      <c r="FX652" s="617" t="s">
        <v>1019</v>
      </c>
      <c r="FY652" s="617" t="s">
        <v>1020</v>
      </c>
      <c r="FZ652" s="617" t="s">
        <v>1021</v>
      </c>
      <c r="GA652" s="617" t="s">
        <v>1022</v>
      </c>
      <c r="GB652" s="617" t="s">
        <v>1023</v>
      </c>
      <c r="GC652" s="617" t="s">
        <v>1024</v>
      </c>
      <c r="GD652" s="617" t="s">
        <v>1025</v>
      </c>
      <c r="GE652" s="617" t="s">
        <v>1026</v>
      </c>
      <c r="GF652" s="617" t="s">
        <v>1027</v>
      </c>
      <c r="GG652" s="617" t="s">
        <v>1028</v>
      </c>
      <c r="GH652" s="617" t="s">
        <v>1029</v>
      </c>
      <c r="GI652" s="617" t="s">
        <v>1057</v>
      </c>
      <c r="GJ652" s="617" t="s">
        <v>1058</v>
      </c>
      <c r="GK652" s="617" t="s">
        <v>1059</v>
      </c>
      <c r="GL652" s="617" t="s">
        <v>1060</v>
      </c>
    </row>
    <row r="653" spans="1:217" s="382" customFormat="1" ht="21" x14ac:dyDescent="0.35">
      <c r="A653" s="837"/>
      <c r="C653" s="371" t="s">
        <v>5</v>
      </c>
      <c r="D653" s="369" t="s">
        <v>6</v>
      </c>
      <c r="E653" s="369" t="s">
        <v>250</v>
      </c>
      <c r="F653" s="369" t="s">
        <v>252</v>
      </c>
      <c r="G653" s="369" t="s">
        <v>253</v>
      </c>
      <c r="H653" s="369" t="s">
        <v>261</v>
      </c>
      <c r="I653" s="369" t="s">
        <v>262</v>
      </c>
      <c r="J653" s="369" t="s">
        <v>263</v>
      </c>
      <c r="K653" s="369" t="s">
        <v>264</v>
      </c>
      <c r="L653" s="369" t="s">
        <v>265</v>
      </c>
      <c r="M653" s="369" t="s">
        <v>251</v>
      </c>
      <c r="N653" s="369" t="s">
        <v>254</v>
      </c>
      <c r="O653" s="369" t="s">
        <v>255</v>
      </c>
      <c r="P653" s="369" t="s">
        <v>256</v>
      </c>
      <c r="Q653" s="369" t="s">
        <v>257</v>
      </c>
      <c r="R653" s="369" t="s">
        <v>258</v>
      </c>
      <c r="S653" s="369" t="s">
        <v>259</v>
      </c>
      <c r="T653" s="1243" t="s">
        <v>260</v>
      </c>
      <c r="U653" s="369" t="s">
        <v>245</v>
      </c>
      <c r="V653" s="369" t="s">
        <v>246</v>
      </c>
      <c r="W653" s="369" t="s">
        <v>1062</v>
      </c>
      <c r="X653" s="369" t="s">
        <v>1090</v>
      </c>
      <c r="Y653" s="369" t="s">
        <v>1091</v>
      </c>
      <c r="Z653" s="32" t="s">
        <v>861</v>
      </c>
      <c r="AA653" s="32" t="s">
        <v>862</v>
      </c>
      <c r="AB653" s="32" t="s">
        <v>863</v>
      </c>
      <c r="AC653" s="32"/>
      <c r="AD653" s="32"/>
      <c r="AE653" s="32"/>
      <c r="AF653" s="369"/>
      <c r="AG653" s="369"/>
      <c r="AH653" s="369"/>
      <c r="AI653" s="371" t="s">
        <v>284</v>
      </c>
      <c r="AJ653" s="369" t="s">
        <v>285</v>
      </c>
      <c r="AK653" s="369" t="s">
        <v>286</v>
      </c>
      <c r="AL653" s="369" t="s">
        <v>287</v>
      </c>
      <c r="AM653" s="369" t="s">
        <v>288</v>
      </c>
      <c r="AN653" s="1243" t="s">
        <v>289</v>
      </c>
      <c r="AO653" s="1247"/>
      <c r="AP653" s="1247"/>
      <c r="AQ653" s="384"/>
      <c r="AR653" s="384"/>
      <c r="AS653" s="384"/>
      <c r="AT653" s="371" t="s">
        <v>316</v>
      </c>
      <c r="AU653" s="369" t="s">
        <v>323</v>
      </c>
      <c r="AV653" s="369" t="s">
        <v>270</v>
      </c>
      <c r="AW653" s="369" t="s">
        <v>271</v>
      </c>
      <c r="AX653" s="369" t="s">
        <v>272</v>
      </c>
      <c r="AY653" s="369" t="s">
        <v>273</v>
      </c>
      <c r="AZ653" s="369" t="s">
        <v>274</v>
      </c>
      <c r="BA653" s="369" t="s">
        <v>275</v>
      </c>
      <c r="BB653" s="1243" t="s">
        <v>276</v>
      </c>
      <c r="BC653" s="1247"/>
      <c r="BD653" s="1247"/>
      <c r="BE653" s="384"/>
      <c r="BF653" s="384"/>
      <c r="BG653" s="384"/>
      <c r="BH653" s="371" t="s">
        <v>277</v>
      </c>
      <c r="BI653" s="369" t="s">
        <v>279</v>
      </c>
      <c r="BJ653" s="369" t="s">
        <v>281</v>
      </c>
      <c r="BK653" s="369" t="s">
        <v>282</v>
      </c>
      <c r="BL653" s="369" t="s">
        <v>283</v>
      </c>
      <c r="BM653" s="369" t="s">
        <v>278</v>
      </c>
      <c r="BN653" s="1244" t="s">
        <v>280</v>
      </c>
      <c r="BO653" s="898" t="s">
        <v>854</v>
      </c>
      <c r="BP653" s="898" t="s">
        <v>855</v>
      </c>
      <c r="BQ653" s="898" t="s">
        <v>856</v>
      </c>
      <c r="BR653" s="898" t="s">
        <v>857</v>
      </c>
      <c r="BS653" s="1186" t="s">
        <v>858</v>
      </c>
      <c r="BT653" s="1247"/>
      <c r="BU653" s="1247"/>
      <c r="BV653" s="384"/>
      <c r="BW653" s="384"/>
      <c r="BX653" s="384"/>
      <c r="BY653" s="371" t="s">
        <v>312</v>
      </c>
      <c r="BZ653" s="369" t="s">
        <v>313</v>
      </c>
      <c r="CA653" s="369" t="s">
        <v>7</v>
      </c>
      <c r="CB653" s="369" t="s">
        <v>314</v>
      </c>
      <c r="CC653" s="1243" t="s">
        <v>315</v>
      </c>
      <c r="CD653" s="369" t="s">
        <v>1087</v>
      </c>
      <c r="CE653" s="369" t="s">
        <v>1088</v>
      </c>
      <c r="CF653" s="1247"/>
      <c r="CG653" s="1247"/>
      <c r="CH653" s="384"/>
      <c r="CI653" s="384"/>
      <c r="CJ653" s="384"/>
      <c r="CK653" s="371" t="s">
        <v>318</v>
      </c>
      <c r="CL653" s="369" t="s">
        <v>328</v>
      </c>
      <c r="CM653" s="369" t="s">
        <v>324</v>
      </c>
      <c r="CN653" s="369" t="s">
        <v>329</v>
      </c>
      <c r="CO653" s="1243" t="s">
        <v>330</v>
      </c>
      <c r="CP653" s="1247"/>
      <c r="CQ653" s="1247"/>
      <c r="CR653" s="384"/>
      <c r="CS653" s="384"/>
      <c r="CT653" s="384"/>
      <c r="CU653" s="371" t="s">
        <v>317</v>
      </c>
      <c r="CV653" s="369" t="s">
        <v>319</v>
      </c>
      <c r="CW653" s="369" t="s">
        <v>326</v>
      </c>
      <c r="CX653" s="1243" t="s">
        <v>327</v>
      </c>
      <c r="CY653" s="1247"/>
      <c r="CZ653" s="384"/>
      <c r="DD653" s="373"/>
      <c r="DE653" s="898" t="s">
        <v>831</v>
      </c>
      <c r="DF653" s="898" t="s">
        <v>832</v>
      </c>
      <c r="DG653" s="898" t="s">
        <v>833</v>
      </c>
      <c r="DH653" s="898" t="s">
        <v>834</v>
      </c>
      <c r="DI653" s="898" t="s">
        <v>835</v>
      </c>
      <c r="DJ653" s="898" t="s">
        <v>836</v>
      </c>
      <c r="DK653" s="898" t="s">
        <v>837</v>
      </c>
      <c r="DL653" s="1130" t="s">
        <v>838</v>
      </c>
      <c r="DM653" s="1247"/>
      <c r="DN653" s="1247"/>
      <c r="DO653" s="384"/>
      <c r="DP653" s="384"/>
      <c r="DQ653" s="384"/>
      <c r="DR653" s="990" t="s">
        <v>839</v>
      </c>
      <c r="DS653" s="898" t="s">
        <v>840</v>
      </c>
      <c r="DT653" s="898" t="s">
        <v>841</v>
      </c>
      <c r="DU653" s="898" t="s">
        <v>842</v>
      </c>
      <c r="DV653" s="898" t="s">
        <v>843</v>
      </c>
      <c r="DW653" s="898" t="s">
        <v>844</v>
      </c>
      <c r="DX653" s="1130" t="s">
        <v>845</v>
      </c>
      <c r="DY653" s="1247"/>
      <c r="DZ653" s="1247"/>
      <c r="EA653" s="384"/>
      <c r="EB653" s="384"/>
      <c r="EC653" s="384"/>
      <c r="ED653" s="371" t="s">
        <v>325</v>
      </c>
      <c r="EE653" s="898" t="s">
        <v>846</v>
      </c>
      <c r="EF653" s="898" t="s">
        <v>847</v>
      </c>
      <c r="EG653" s="898" t="s">
        <v>848</v>
      </c>
      <c r="EH653" s="898" t="s">
        <v>849</v>
      </c>
      <c r="EI653" s="898" t="s">
        <v>850</v>
      </c>
      <c r="EJ653" s="898" t="s">
        <v>851</v>
      </c>
      <c r="EK653" s="898" t="s">
        <v>852</v>
      </c>
      <c r="EL653" s="1130" t="s">
        <v>853</v>
      </c>
      <c r="EM653" s="898" t="s">
        <v>866</v>
      </c>
      <c r="EN653" s="384"/>
      <c r="ER653" s="1266"/>
      <c r="ES653" s="371" t="s">
        <v>320</v>
      </c>
      <c r="ET653" s="369" t="s">
        <v>321</v>
      </c>
      <c r="EU653" s="369" t="s">
        <v>322</v>
      </c>
      <c r="EV653" s="369"/>
      <c r="EW653" s="1152"/>
      <c r="EX653" s="837"/>
      <c r="EY653" s="1475" t="s">
        <v>1190</v>
      </c>
      <c r="EZ653" s="1475" t="s">
        <v>1191</v>
      </c>
      <c r="FA653" s="694" t="s">
        <v>1192</v>
      </c>
      <c r="FB653" s="1475" t="s">
        <v>1193</v>
      </c>
      <c r="FC653" s="1475" t="s">
        <v>1194</v>
      </c>
      <c r="FD653" s="694" t="s">
        <v>1195</v>
      </c>
      <c r="FE653" s="694" t="s">
        <v>1196</v>
      </c>
      <c r="FF653" s="694" t="s">
        <v>1197</v>
      </c>
      <c r="FG653" s="694" t="s">
        <v>1198</v>
      </c>
      <c r="FH653" s="1475" t="s">
        <v>1199</v>
      </c>
      <c r="FI653" s="1475" t="s">
        <v>1200</v>
      </c>
      <c r="FJ653" s="1475" t="s">
        <v>1201</v>
      </c>
      <c r="FK653" s="694" t="s">
        <v>1202</v>
      </c>
      <c r="FL653" s="694" t="s">
        <v>1203</v>
      </c>
      <c r="FM653" s="694" t="s">
        <v>1204</v>
      </c>
      <c r="FN653" s="694" t="s">
        <v>1205</v>
      </c>
      <c r="FO653" s="694" t="s">
        <v>1206</v>
      </c>
      <c r="FP653" s="1475" t="s">
        <v>1207</v>
      </c>
      <c r="FQ653" s="1476" t="s">
        <v>1208</v>
      </c>
      <c r="FR653" s="1433" t="s">
        <v>1240</v>
      </c>
      <c r="FS653" s="1433" t="s">
        <v>1241</v>
      </c>
      <c r="FT653" s="1433" t="s">
        <v>1242</v>
      </c>
      <c r="FU653" s="1433" t="s">
        <v>1243</v>
      </c>
      <c r="FV653" s="1433" t="s">
        <v>1207</v>
      </c>
      <c r="FW653" s="205"/>
      <c r="FX653" s="1433" t="s">
        <v>1244</v>
      </c>
      <c r="FY653" s="1433" t="s">
        <v>1245</v>
      </c>
      <c r="FZ653" s="1433" t="s">
        <v>1246</v>
      </c>
      <c r="GA653" s="1433" t="s">
        <v>1247</v>
      </c>
      <c r="GB653" s="1433" t="s">
        <v>1248</v>
      </c>
      <c r="GC653" s="1433" t="s">
        <v>1249</v>
      </c>
      <c r="GD653" s="1433" t="s">
        <v>1250</v>
      </c>
      <c r="GE653" s="1433" t="s">
        <v>1251</v>
      </c>
      <c r="GF653" s="1433" t="s">
        <v>1252</v>
      </c>
      <c r="GG653" s="1433" t="s">
        <v>1208</v>
      </c>
      <c r="GH653" s="1433" t="s">
        <v>1253</v>
      </c>
      <c r="GI653" s="1433" t="s">
        <v>1254</v>
      </c>
      <c r="GJ653" s="1433" t="s">
        <v>1255</v>
      </c>
      <c r="GK653" s="1433" t="s">
        <v>1256</v>
      </c>
      <c r="GL653" s="1433" t="s">
        <v>1257</v>
      </c>
      <c r="GM653" s="942" t="s">
        <v>331</v>
      </c>
      <c r="GN653" s="905" t="s">
        <v>332</v>
      </c>
      <c r="GO653" s="694" t="s">
        <v>333</v>
      </c>
      <c r="GP653" s="694" t="s">
        <v>334</v>
      </c>
      <c r="GQ653" s="694" t="s">
        <v>335</v>
      </c>
      <c r="GR653" s="694" t="s">
        <v>336</v>
      </c>
      <c r="GS653" s="694" t="s">
        <v>337</v>
      </c>
      <c r="GT653" s="694" t="s">
        <v>338</v>
      </c>
      <c r="GU653" s="694" t="s">
        <v>339</v>
      </c>
      <c r="GV653" s="694" t="s">
        <v>340</v>
      </c>
      <c r="GW653" s="694" t="s">
        <v>341</v>
      </c>
      <c r="GX653" s="694" t="s">
        <v>342</v>
      </c>
      <c r="GY653" s="694" t="s">
        <v>343</v>
      </c>
      <c r="GZ653" s="906" t="s">
        <v>351</v>
      </c>
      <c r="HA653" s="694" t="s">
        <v>344</v>
      </c>
      <c r="HB653" s="694" t="s">
        <v>345</v>
      </c>
      <c r="HC653" s="694" t="s">
        <v>346</v>
      </c>
      <c r="HD653" s="694" t="s">
        <v>347</v>
      </c>
      <c r="HE653" s="694" t="s">
        <v>348</v>
      </c>
      <c r="HF653" s="694" t="s">
        <v>349</v>
      </c>
      <c r="HG653" s="906" t="s">
        <v>352</v>
      </c>
      <c r="HH653" s="906" t="s">
        <v>353</v>
      </c>
      <c r="HI653" s="617" t="s">
        <v>1001</v>
      </c>
    </row>
    <row r="654" spans="1:217" s="753" customFormat="1" x14ac:dyDescent="0.25">
      <c r="A654" s="66" t="s">
        <v>89</v>
      </c>
      <c r="C654" s="745">
        <f>IF(C525="","",C525/C$563)</f>
        <v>0.10577339600254416</v>
      </c>
      <c r="D654" s="715">
        <f t="shared" ref="D654:CV654" si="2430">IF(D525="","",D525/D$563)</f>
        <v>0.1521892073491378</v>
      </c>
      <c r="E654" s="715">
        <f t="shared" si="2430"/>
        <v>0.11188556587084189</v>
      </c>
      <c r="F654" s="715">
        <f t="shared" ref="F654:M654" si="2431">IF(F525="","",F525/F$563)</f>
        <v>0.12538303260960793</v>
      </c>
      <c r="G654" s="715">
        <f t="shared" si="2431"/>
        <v>3.6500093563970777E-2</v>
      </c>
      <c r="H654" s="715">
        <f t="shared" si="2431"/>
        <v>0.10557860200609286</v>
      </c>
      <c r="I654" s="715">
        <f t="shared" si="2431"/>
        <v>0.10789393178227827</v>
      </c>
      <c r="J654" s="715">
        <f t="shared" si="2431"/>
        <v>6.921417184852055E-2</v>
      </c>
      <c r="K654" s="715">
        <f t="shared" si="2431"/>
        <v>8.7045222581682916E-2</v>
      </c>
      <c r="L654" s="715">
        <f t="shared" si="2431"/>
        <v>9.1376607597930939E-2</v>
      </c>
      <c r="M654" s="715">
        <f t="shared" si="2431"/>
        <v>9.0650442850053567E-2</v>
      </c>
      <c r="N654" s="715">
        <f t="shared" si="2430"/>
        <v>9.4487457505024783E-2</v>
      </c>
      <c r="O654" s="715">
        <f t="shared" si="2430"/>
        <v>7.590161142197327E-2</v>
      </c>
      <c r="P654" s="715">
        <f t="shared" si="2430"/>
        <v>9.7218112073231625E-2</v>
      </c>
      <c r="Q654" s="715">
        <f t="shared" si="2430"/>
        <v>0.11572496510902471</v>
      </c>
      <c r="R654" s="715">
        <f t="shared" si="2430"/>
        <v>6.1334929540985982E-2</v>
      </c>
      <c r="S654" s="715">
        <f t="shared" si="2430"/>
        <v>0.14142061447408236</v>
      </c>
      <c r="T654" s="1075">
        <f t="shared" si="2430"/>
        <v>9.3087444353483817E-2</v>
      </c>
      <c r="U654" s="715">
        <f t="shared" ref="U654:W654" si="2432">IF(U525="","",U525/U$563)</f>
        <v>6.7938059040176704E-2</v>
      </c>
      <c r="V654" s="715">
        <f t="shared" si="2432"/>
        <v>6.9010432263133789E-2</v>
      </c>
      <c r="W654" s="715">
        <f t="shared" si="2432"/>
        <v>7.5887320956832288E-2</v>
      </c>
      <c r="X654" s="715">
        <f t="shared" ref="X654:Y654" si="2433">IF(X525="","",X525/X$563)</f>
        <v>6.7829794532011156E-2</v>
      </c>
      <c r="Y654" s="715">
        <f t="shared" si="2433"/>
        <v>0.11252178424036922</v>
      </c>
      <c r="Z654" s="830">
        <f>AVERAGE(C654:Y654)</f>
        <v>9.3732730416216992E-2</v>
      </c>
      <c r="AA654" s="830">
        <f t="shared" ref="AA654:AA664" si="2434">AVERAGE(F654:L654)</f>
        <v>8.8998808855726322E-2</v>
      </c>
      <c r="AB654" s="830">
        <f t="shared" ref="AB654:AB664" si="2435">AVERAGE(M654:T654)</f>
        <v>9.6228197165982521E-2</v>
      </c>
      <c r="AC654" s="40">
        <f>STDEVA(C654:Y654)</f>
        <v>2.6907482003655538E-2</v>
      </c>
      <c r="AD654" s="40">
        <f>AC654/SQRT(23)</f>
        <v>5.6105978437435188E-3</v>
      </c>
      <c r="AE654" s="40">
        <f t="shared" ref="AE654:AE664" si="2436">STDEVA(H654:L654)</f>
        <v>1.5659518922280652E-2</v>
      </c>
      <c r="AF654" s="40">
        <f t="shared" ref="AF654:AF664" si="2437">STDEVA(M654:T654)</f>
        <v>2.4196146486169974E-2</v>
      </c>
      <c r="AG654" s="40"/>
      <c r="AH654" s="40"/>
      <c r="AI654" s="745">
        <f t="shared" si="2430"/>
        <v>9.3937675829946207E-2</v>
      </c>
      <c r="AJ654" s="715">
        <f t="shared" si="2430"/>
        <v>6.3348866750415025E-2</v>
      </c>
      <c r="AK654" s="715">
        <f t="shared" si="2430"/>
        <v>9.2620030182080176E-2</v>
      </c>
      <c r="AL654" s="715">
        <f t="shared" si="2430"/>
        <v>0.12397374468023052</v>
      </c>
      <c r="AM654" s="715">
        <f t="shared" si="2430"/>
        <v>6.1874603054224833E-2</v>
      </c>
      <c r="AN654" s="1075">
        <f t="shared" si="2430"/>
        <v>9.708048067185765E-2</v>
      </c>
      <c r="AO654" s="830">
        <f t="shared" ref="AO654:AO676" si="2438">AVERAGE(AI654:AN654)</f>
        <v>8.8805900194792398E-2</v>
      </c>
      <c r="AP654" s="830">
        <f>AQ654/SQRT(5)</f>
        <v>1.0429734405083524E-2</v>
      </c>
      <c r="AQ654" s="40">
        <f t="shared" ref="AQ654:AQ664" si="2439">STDEVA(AI654:AN654)</f>
        <v>2.3321595117035087E-2</v>
      </c>
      <c r="AR654" s="40"/>
      <c r="AS654" s="40"/>
      <c r="AT654" s="745">
        <f>IF(AT525="","",AT525/AT$563)</f>
        <v>9.8443522502247013E-2</v>
      </c>
      <c r="AU654" s="715">
        <f t="shared" si="2430"/>
        <v>0.10272263960586452</v>
      </c>
      <c r="AV654" s="715">
        <f t="shared" si="2430"/>
        <v>6.2989653374945567E-2</v>
      </c>
      <c r="AW654" s="715">
        <f t="shared" si="2430"/>
        <v>9.6421967986362198E-2</v>
      </c>
      <c r="AX654" s="715">
        <f t="shared" si="2430"/>
        <v>8.8178264902004783E-2</v>
      </c>
      <c r="AY654" s="715">
        <f t="shared" si="2430"/>
        <v>6.8335838812056682E-2</v>
      </c>
      <c r="AZ654" s="715">
        <f t="shared" si="2430"/>
        <v>6.4761020090157315E-2</v>
      </c>
      <c r="BA654" s="715">
        <f t="shared" si="2430"/>
        <v>8.4634872718979515E-2</v>
      </c>
      <c r="BB654" s="1075">
        <f t="shared" si="2430"/>
        <v>0.13436356658789772</v>
      </c>
      <c r="BC654" s="830">
        <f t="shared" si="1901"/>
        <v>8.8983482953390591E-2</v>
      </c>
      <c r="BD654" s="830">
        <f>BE654/SQRT(9)</f>
        <v>7.5472867669171715E-3</v>
      </c>
      <c r="BE654" s="40">
        <f t="shared" si="1902"/>
        <v>2.2641860300751514E-2</v>
      </c>
      <c r="BF654" s="40"/>
      <c r="BG654" s="40"/>
      <c r="BH654" s="745">
        <f t="shared" si="2430"/>
        <v>0.17665430764340923</v>
      </c>
      <c r="BI654" s="715">
        <f t="shared" si="2430"/>
        <v>0.1974695861651328</v>
      </c>
      <c r="BJ654" s="715">
        <f t="shared" si="2430"/>
        <v>0.13839442120491041</v>
      </c>
      <c r="BK654" s="715">
        <f t="shared" si="2430"/>
        <v>8.1833192088462237E-2</v>
      </c>
      <c r="BL654" s="715">
        <f t="shared" si="2430"/>
        <v>7.8995040158676741E-2</v>
      </c>
      <c r="BM654" s="715">
        <f t="shared" ref="BM654:BS654" si="2440">IF(BM525="","",BM525/BM$563)</f>
        <v>0.23753528622087744</v>
      </c>
      <c r="BN654" s="1187">
        <f t="shared" si="2440"/>
        <v>0.11297167272689849</v>
      </c>
      <c r="BO654" s="888">
        <f t="shared" si="2440"/>
        <v>0.20801114844421839</v>
      </c>
      <c r="BP654" s="888">
        <f t="shared" si="2440"/>
        <v>0.33006054158012582</v>
      </c>
      <c r="BQ654" s="888">
        <f t="shared" si="2440"/>
        <v>8.6256574293025662E-2</v>
      </c>
      <c r="BR654" s="888">
        <f t="shared" si="2440"/>
        <v>0.12786421818581142</v>
      </c>
      <c r="BS654" s="1184">
        <f t="shared" si="2440"/>
        <v>0.1497158862520577</v>
      </c>
      <c r="BT654" s="830">
        <f t="shared" ref="BT654:BT677" si="2441">AVERAGE(BK654:BS654)</f>
        <v>0.15702706221668378</v>
      </c>
      <c r="BU654" s="830">
        <f>BV654/SQRT(12)</f>
        <v>2.4710388082644433E-2</v>
      </c>
      <c r="BV654" s="40">
        <f t="shared" ref="BV654:BV677" si="2442">STDEVA(BK654:BS654)</f>
        <v>8.5599295267769299E-2</v>
      </c>
      <c r="BW654" s="40"/>
      <c r="BX654" s="40"/>
      <c r="BY654" s="745">
        <f t="shared" si="2430"/>
        <v>8.3042477682470139E-2</v>
      </c>
      <c r="BZ654" s="715">
        <f t="shared" si="2430"/>
        <v>9.2185997891719579E-2</v>
      </c>
      <c r="CA654" s="715">
        <f t="shared" si="2430"/>
        <v>8.2678122282468472E-2</v>
      </c>
      <c r="CB654" s="715">
        <f t="shared" si="2430"/>
        <v>7.3396552171134888E-2</v>
      </c>
      <c r="CC654" s="1075">
        <f t="shared" si="2430"/>
        <v>0.11412241086945274</v>
      </c>
      <c r="CD654" s="715">
        <f t="shared" ref="CD654:CE654" si="2443">IF(CD525="","",CD525/CD$563)</f>
        <v>0.10947023627474892</v>
      </c>
      <c r="CE654" s="715">
        <f t="shared" si="2443"/>
        <v>9.8870043676994132E-2</v>
      </c>
      <c r="CF654" s="830">
        <f>AVERAGE(BY654:CE654)</f>
        <v>9.3395120121284134E-2</v>
      </c>
      <c r="CG654" s="830">
        <f>CH654/SQRT(7)</f>
        <v>5.2322404648393779E-3</v>
      </c>
      <c r="CH654" s="40">
        <f>STDEVA(BY654:CF654)</f>
        <v>1.3843207069653987E-2</v>
      </c>
      <c r="CI654" s="40"/>
      <c r="CJ654" s="40"/>
      <c r="CK654" s="745">
        <f t="shared" si="2430"/>
        <v>1.366966813822031E-2</v>
      </c>
      <c r="CL654" s="715">
        <f>IF(CL525="","",CL525/CL$563)</f>
        <v>4.9727454432066526E-2</v>
      </c>
      <c r="CM654" s="715">
        <f t="shared" si="2430"/>
        <v>6.8750757976032244E-3</v>
      </c>
      <c r="CN654" s="715">
        <f t="shared" si="2430"/>
        <v>3.7903719719245027E-2</v>
      </c>
      <c r="CO654" s="1075">
        <f t="shared" si="2430"/>
        <v>2.9035017815614687E-2</v>
      </c>
      <c r="CP654" s="830">
        <f t="shared" ref="CP654:CP677" si="2444">AVERAGE(CK654:CO654)</f>
        <v>2.7442187180549953E-2</v>
      </c>
      <c r="CQ654" s="830">
        <f>CR654/SQRT(5)</f>
        <v>7.8144169979965945E-3</v>
      </c>
      <c r="CR654" s="40">
        <f t="shared" ref="CR654:CR677" si="2445">STDEVA(CK654:CO654)</f>
        <v>1.7473567612050225E-2</v>
      </c>
      <c r="CS654" s="40"/>
      <c r="CT654" s="40"/>
      <c r="CU654" s="745">
        <f t="shared" si="2430"/>
        <v>0.85371153607628192</v>
      </c>
      <c r="CV654" s="715">
        <f t="shared" si="2430"/>
        <v>0.52217149585026235</v>
      </c>
      <c r="CW654" s="715">
        <f>IF(CW525="","",CW525/CW$563)</f>
        <v>0.42862155070132268</v>
      </c>
      <c r="CX654" s="1075">
        <f>IF(CX525="","",CX525/CX$563)</f>
        <v>0.44292498441828843</v>
      </c>
      <c r="CY654" s="830">
        <f t="shared" ref="CY654:CY676" si="2446">AVERAGE(CU654:CX654)</f>
        <v>0.56185739176153882</v>
      </c>
      <c r="CZ654" s="40">
        <f t="shared" ref="CZ654:CZ676" si="2447">STDEVA(CU654:CX654)</f>
        <v>0.19887225275492457</v>
      </c>
      <c r="DA654" s="682">
        <f>CZ654/SQRT(4)</f>
        <v>9.9436126377462283E-2</v>
      </c>
      <c r="DD654" s="989"/>
      <c r="DE654" s="888">
        <f t="shared" ref="DE654:EL654" si="2448">IF(DE525="","",DE525/DE$563)</f>
        <v>0.73528746642343135</v>
      </c>
      <c r="DF654" s="888">
        <f t="shared" si="2448"/>
        <v>0.51207653862598401</v>
      </c>
      <c r="DG654" s="888">
        <f t="shared" si="2448"/>
        <v>0.58358164137035562</v>
      </c>
      <c r="DH654" s="888">
        <f t="shared" si="2448"/>
        <v>0.69721279669976832</v>
      </c>
      <c r="DI654" s="888">
        <f t="shared" si="2448"/>
        <v>0.48668566618847287</v>
      </c>
      <c r="DJ654" s="888">
        <f t="shared" si="2448"/>
        <v>0.63435734746131289</v>
      </c>
      <c r="DK654" s="888">
        <f t="shared" si="2448"/>
        <v>0.6991554883059431</v>
      </c>
      <c r="DL654" s="1082">
        <f t="shared" si="2448"/>
        <v>0.48414075669862033</v>
      </c>
      <c r="DM654" s="830">
        <f t="shared" ref="DM654:DM678" si="2449">AVERAGE(DE654:DL654)</f>
        <v>0.6040622127217361</v>
      </c>
      <c r="DN654" s="830">
        <f>DO654/SQRT(8)</f>
        <v>3.6079488654332421E-2</v>
      </c>
      <c r="DO654" s="40">
        <f t="shared" ref="DO654:DO678" si="2450">STDEVA(DE654:DL654)</f>
        <v>0.10204820435688625</v>
      </c>
      <c r="DP654" s="40"/>
      <c r="DQ654" s="40"/>
      <c r="DR654" s="945">
        <f t="shared" si="2448"/>
        <v>0.37582953030409322</v>
      </c>
      <c r="DS654" s="888">
        <f t="shared" si="2448"/>
        <v>0.20185422946646678</v>
      </c>
      <c r="DT654" s="888">
        <f t="shared" si="2448"/>
        <v>0.32832199530352008</v>
      </c>
      <c r="DU654" s="888">
        <f t="shared" si="2448"/>
        <v>0.2775516102452682</v>
      </c>
      <c r="DV654" s="888">
        <f t="shared" si="2448"/>
        <v>0.29224707247409204</v>
      </c>
      <c r="DW654" s="888">
        <f t="shared" si="2448"/>
        <v>0.34158068025843957</v>
      </c>
      <c r="DX654" s="1082">
        <f t="shared" si="2448"/>
        <v>0.37421276788455737</v>
      </c>
      <c r="DY654" s="830">
        <f t="shared" ref="DY654:DY677" si="2451">AVERAGE(DR654:DX654)</f>
        <v>0.31308541227663389</v>
      </c>
      <c r="DZ654" s="830">
        <f>EA654/SQRT(7)</f>
        <v>2.3292536732482889E-2</v>
      </c>
      <c r="EA654" s="40">
        <f t="shared" ref="EA654:EA677" si="2452">STDEVA(DR654:DX654)</f>
        <v>6.1626259597986739E-2</v>
      </c>
      <c r="EB654" s="40"/>
      <c r="EC654" s="40"/>
      <c r="ED654" s="745">
        <f>IF(ED525="","",ED525/ED$563)</f>
        <v>9.228421381635557E-2</v>
      </c>
      <c r="EE654" s="888">
        <f t="shared" si="2448"/>
        <v>0.16160159267103399</v>
      </c>
      <c r="EF654" s="888">
        <f t="shared" si="2448"/>
        <v>0.1160029906188573</v>
      </c>
      <c r="EG654" s="888">
        <f t="shared" si="2448"/>
        <v>0.1146349629304378</v>
      </c>
      <c r="EH654" s="888">
        <f t="shared" si="2448"/>
        <v>0.1426295406569075</v>
      </c>
      <c r="EI654" s="888">
        <f t="shared" si="2448"/>
        <v>0.16366575734714076</v>
      </c>
      <c r="EJ654" s="888">
        <f t="shared" si="2448"/>
        <v>0.16237476187699953</v>
      </c>
      <c r="EK654" s="888">
        <f t="shared" si="2448"/>
        <v>0.11753929080398014</v>
      </c>
      <c r="EL654" s="1082">
        <f t="shared" si="2448"/>
        <v>0.11694134232504466</v>
      </c>
      <c r="EM654" s="830">
        <f t="shared" ref="EM654:EM677" si="2453">AVERAGE(ED654:EL654)</f>
        <v>0.13196382811630636</v>
      </c>
      <c r="EN654" s="40">
        <f t="shared" ref="EN654:EN677" si="2454">STDEVA(ED654:EL654)</f>
        <v>2.6185023797536684E-2</v>
      </c>
      <c r="EO654" s="682">
        <f>EN654/SQRT(9)</f>
        <v>8.7283412658455614E-3</v>
      </c>
      <c r="EP654" s="682"/>
      <c r="EQ654" s="682"/>
      <c r="ER654" s="1251"/>
      <c r="ES654" s="745">
        <f>IF(ES525="","",ES525/ES$563)</f>
        <v>0.51841892998097694</v>
      </c>
      <c r="ET654" s="715">
        <f>IF(ET525="","",ET525/ET$563)</f>
        <v>0.47562606395737744</v>
      </c>
      <c r="EU654" s="715">
        <f>IF(EU525="","",EU525/EU$563)</f>
        <v>0.24518984919336603</v>
      </c>
      <c r="EV654" s="715"/>
      <c r="EW654" s="1131"/>
      <c r="EX654" s="66" t="s">
        <v>696</v>
      </c>
      <c r="EY654" s="682">
        <f t="shared" ref="EY654:HH654" si="2455">IF(EY525="","",EY525/EY$563)</f>
        <v>8.8047771116706253E-2</v>
      </c>
      <c r="EZ654" s="682">
        <f t="shared" si="2455"/>
        <v>0.40942333761518696</v>
      </c>
      <c r="FA654" s="682">
        <f t="shared" si="2455"/>
        <v>2.4144105175116413E-2</v>
      </c>
      <c r="FB654" s="682">
        <f t="shared" si="2455"/>
        <v>0.66937426572148007</v>
      </c>
      <c r="FC654" s="682">
        <f t="shared" si="2455"/>
        <v>0.12793318136942858</v>
      </c>
      <c r="FD654" s="682">
        <f t="shared" si="2455"/>
        <v>0.28953480659568076</v>
      </c>
      <c r="FE654" s="682">
        <f t="shared" si="2455"/>
        <v>7.9101967064186707E-2</v>
      </c>
      <c r="FF654" s="682">
        <f t="shared" si="2455"/>
        <v>3.9479376582030871E-2</v>
      </c>
      <c r="FG654" s="682">
        <f t="shared" si="2455"/>
        <v>4.2808908094005331E-2</v>
      </c>
      <c r="FH654" s="682">
        <f t="shared" si="2455"/>
        <v>0.21930164054036319</v>
      </c>
      <c r="FI654" s="682">
        <f t="shared" si="2455"/>
        <v>0.12534393286834652</v>
      </c>
      <c r="FJ654" s="682">
        <f t="shared" si="2455"/>
        <v>0.17591105645418598</v>
      </c>
      <c r="FK654" s="682">
        <f t="shared" si="2455"/>
        <v>4.7625090090858822E-2</v>
      </c>
      <c r="FL654" s="682">
        <f t="shared" si="2455"/>
        <v>4.0337305310737474E-2</v>
      </c>
      <c r="FM654" s="682">
        <f t="shared" si="2455"/>
        <v>3.5684628988091237E-2</v>
      </c>
      <c r="FN654" s="682">
        <f t="shared" si="2455"/>
        <v>3.3951385959272502E-2</v>
      </c>
      <c r="FO654" s="715">
        <f t="shared" si="2455"/>
        <v>3.2883189602619801E-2</v>
      </c>
      <c r="FP654" s="715">
        <v>0</v>
      </c>
      <c r="FQ654" s="1393">
        <f t="shared" ref="FQ654:GL654" si="2456">IF(FQ525="","",FQ525/FQ$563)</f>
        <v>0.30346539268961392</v>
      </c>
      <c r="FR654" s="715">
        <f t="shared" si="2456"/>
        <v>7.4734299078767663E-2</v>
      </c>
      <c r="FS654" s="715">
        <f t="shared" si="2456"/>
        <v>0.39995814741818086</v>
      </c>
      <c r="FT654" s="715">
        <f t="shared" si="2456"/>
        <v>0.1477521546334053</v>
      </c>
      <c r="FU654" s="715">
        <f t="shared" si="2456"/>
        <v>7.4624116829152279E-2</v>
      </c>
      <c r="FV654" s="715" t="str">
        <f t="shared" si="2456"/>
        <v/>
      </c>
      <c r="FW654" s="715">
        <f t="shared" si="2456"/>
        <v>6.3878971865550069E-2</v>
      </c>
      <c r="FX654" s="715">
        <f t="shared" si="2456"/>
        <v>6.1873217687906143E-2</v>
      </c>
      <c r="FY654" s="715">
        <f t="shared" si="2456"/>
        <v>0</v>
      </c>
      <c r="FZ654" s="715">
        <f t="shared" si="2456"/>
        <v>1.4252837226770843E-2</v>
      </c>
      <c r="GA654" s="715">
        <f t="shared" si="2456"/>
        <v>0</v>
      </c>
      <c r="GB654" s="715">
        <f t="shared" si="2456"/>
        <v>5.1016044948909683E-2</v>
      </c>
      <c r="GC654" s="44">
        <f t="shared" si="2456"/>
        <v>0.31208180948823366</v>
      </c>
      <c r="GD654" s="44">
        <f t="shared" si="2456"/>
        <v>2.738058474703451E-2</v>
      </c>
      <c r="GE654" s="44">
        <f t="shared" si="2456"/>
        <v>0.20178834805340723</v>
      </c>
      <c r="GF654" s="44">
        <f t="shared" si="2456"/>
        <v>6.1245449292064304E-2</v>
      </c>
      <c r="GG654" s="44">
        <f t="shared" si="2456"/>
        <v>0.31974920921622946</v>
      </c>
      <c r="GH654" s="44">
        <f t="shared" si="2456"/>
        <v>0.14524732249241493</v>
      </c>
      <c r="GI654" s="44">
        <f t="shared" si="2456"/>
        <v>0.22262482826383112</v>
      </c>
      <c r="GJ654" s="715">
        <f t="shared" si="2456"/>
        <v>8.4396300610052696E-2</v>
      </c>
      <c r="GK654" s="715">
        <f t="shared" si="2456"/>
        <v>9.4177724321255998E-2</v>
      </c>
      <c r="GL654" s="715">
        <f t="shared" si="2456"/>
        <v>7.8906909253865537E-2</v>
      </c>
      <c r="GM654" s="745">
        <f t="shared" si="2455"/>
        <v>0</v>
      </c>
      <c r="GN654" s="682">
        <f t="shared" si="2455"/>
        <v>4.6451086928274848E-2</v>
      </c>
      <c r="GO654" s="682">
        <f t="shared" si="2455"/>
        <v>9.6622405283807763E-2</v>
      </c>
      <c r="GP654" s="682">
        <f t="shared" si="2455"/>
        <v>4.6631292128445405E-2</v>
      </c>
      <c r="GQ654" s="682">
        <f t="shared" si="2455"/>
        <v>0</v>
      </c>
      <c r="GR654" s="682">
        <f t="shared" si="2455"/>
        <v>0</v>
      </c>
      <c r="GS654" s="682">
        <f t="shared" si="2455"/>
        <v>3.8380847073860996E-2</v>
      </c>
      <c r="GT654" s="682">
        <f t="shared" si="2455"/>
        <v>4.7390645996386524E-2</v>
      </c>
      <c r="GU654" s="682">
        <f t="shared" si="2455"/>
        <v>5.2041600827105662E-2</v>
      </c>
      <c r="GV654" s="682">
        <f t="shared" si="2455"/>
        <v>6.9839102735883077E-2</v>
      </c>
      <c r="GW654" s="682">
        <f t="shared" si="2455"/>
        <v>0</v>
      </c>
      <c r="GX654" s="682">
        <f t="shared" si="2455"/>
        <v>5.290187724270385E-2</v>
      </c>
      <c r="GY654" s="682">
        <f t="shared" si="2455"/>
        <v>5.8691813258585052E-2</v>
      </c>
      <c r="GZ654" s="682" t="e">
        <f t="shared" si="2455"/>
        <v>#DIV/0!</v>
      </c>
      <c r="HA654" s="682">
        <f t="shared" si="2455"/>
        <v>6.1444819148941184E-2</v>
      </c>
      <c r="HB654" s="682">
        <f t="shared" si="2455"/>
        <v>6.8896528771573429E-2</v>
      </c>
      <c r="HC654" s="682">
        <f t="shared" si="2455"/>
        <v>5.7281372756796407E-2</v>
      </c>
      <c r="HD654" s="682">
        <f t="shared" si="2455"/>
        <v>6.7449250883333908E-2</v>
      </c>
      <c r="HE654" s="682">
        <f t="shared" si="2455"/>
        <v>8.3360201848188722E-2</v>
      </c>
      <c r="HF654" s="682">
        <f t="shared" si="2455"/>
        <v>9.4857034561496786E-2</v>
      </c>
      <c r="HG654" s="682" t="e">
        <f t="shared" si="2455"/>
        <v>#DIV/0!</v>
      </c>
      <c r="HH654" s="682" t="e">
        <f t="shared" si="2455"/>
        <v>#DIV/0!</v>
      </c>
      <c r="HI654" s="44" t="e">
        <f>IF(HI525="","",HI525/HI$563)</f>
        <v>#DIV/0!</v>
      </c>
    </row>
    <row r="655" spans="1:217" s="753" customFormat="1" x14ac:dyDescent="0.25">
      <c r="A655" s="66" t="s">
        <v>90</v>
      </c>
      <c r="C655" s="745">
        <f>IF(C527="","",C527/C$563)</f>
        <v>4.1308375774746067E-2</v>
      </c>
      <c r="D655" s="715">
        <f t="shared" ref="D655:CV655" si="2457">IF(D527="","",D527/D$563)</f>
        <v>8.5358673515420327E-2</v>
      </c>
      <c r="E655" s="715">
        <f t="shared" si="2457"/>
        <v>3.0430268263232155E-2</v>
      </c>
      <c r="F655" s="715">
        <f t="shared" ref="F655:M657" si="2458">IF(F527="","",F527/F$563)</f>
        <v>4.0750345129811891E-2</v>
      </c>
      <c r="G655" s="715">
        <f t="shared" si="2458"/>
        <v>0.11245319872759438</v>
      </c>
      <c r="H655" s="715">
        <f t="shared" si="2458"/>
        <v>1.023741684571346E-2</v>
      </c>
      <c r="I655" s="715">
        <f t="shared" si="2458"/>
        <v>2.255326199354531E-2</v>
      </c>
      <c r="J655" s="715">
        <f t="shared" si="2458"/>
        <v>1.1266901660136278E-2</v>
      </c>
      <c r="K655" s="715">
        <f t="shared" si="2458"/>
        <v>5.626963784128599E-2</v>
      </c>
      <c r="L655" s="715">
        <f t="shared" si="2458"/>
        <v>9.0558364625015781E-3</v>
      </c>
      <c r="M655" s="715">
        <f t="shared" si="2458"/>
        <v>4.3401393305964535E-2</v>
      </c>
      <c r="N655" s="715">
        <f t="shared" si="2457"/>
        <v>2.8349193249056801E-2</v>
      </c>
      <c r="O655" s="715">
        <f t="shared" si="2457"/>
        <v>2.2659050737915912E-2</v>
      </c>
      <c r="P655" s="715">
        <f t="shared" si="2457"/>
        <v>3.9304283646389937E-2</v>
      </c>
      <c r="Q655" s="715">
        <f t="shared" si="2457"/>
        <v>1.8429004512674981E-2</v>
      </c>
      <c r="R655" s="715">
        <f t="shared" si="2457"/>
        <v>3.841687503046029E-2</v>
      </c>
      <c r="S655" s="715">
        <f t="shared" si="2457"/>
        <v>5.9065385772199372E-2</v>
      </c>
      <c r="T655" s="1075">
        <f t="shared" si="2457"/>
        <v>4.3148389900761454E-2</v>
      </c>
      <c r="U655" s="715">
        <f t="shared" ref="U655:W655" si="2459">IF(U527="","",U527/U$563)</f>
        <v>1.6868785874093385E-2</v>
      </c>
      <c r="V655" s="715">
        <f t="shared" si="2459"/>
        <v>1.5317366352127607E-2</v>
      </c>
      <c r="W655" s="715">
        <f t="shared" si="2459"/>
        <v>2.8951781283718971E-2</v>
      </c>
      <c r="X655" s="715">
        <f t="shared" ref="X655:Y655" si="2460">IF(X527="","",X527/X$563)</f>
        <v>4.7123471412582947E-2</v>
      </c>
      <c r="Y655" s="715">
        <f t="shared" si="2460"/>
        <v>5.5173619908098333E-2</v>
      </c>
      <c r="Z655" s="830">
        <f t="shared" ref="Z655:Z664" si="2461">AVERAGE(C655:Y655)</f>
        <v>3.8082283356523125E-2</v>
      </c>
      <c r="AA655" s="830">
        <f t="shared" si="2434"/>
        <v>3.7512371237226984E-2</v>
      </c>
      <c r="AB655" s="830">
        <f t="shared" si="2435"/>
        <v>3.6596697019427915E-2</v>
      </c>
      <c r="AC655" s="40">
        <f t="shared" ref="AC655:AC664" si="2462">STDEVA(C655:Y655)</f>
        <v>2.4671687413745549E-2</v>
      </c>
      <c r="AD655" s="40">
        <f t="shared" ref="AD655:AD664" si="2463">AC655/SQRT(23)</f>
        <v>5.1444024448764596E-3</v>
      </c>
      <c r="AE655" s="40">
        <f t="shared" si="2436"/>
        <v>1.9973402216769565E-2</v>
      </c>
      <c r="AF655" s="40">
        <f t="shared" si="2437"/>
        <v>1.3077018948725859E-2</v>
      </c>
      <c r="AG655" s="40"/>
      <c r="AH655" s="40"/>
      <c r="AI655" s="745">
        <f t="shared" si="2457"/>
        <v>0</v>
      </c>
      <c r="AJ655" s="715">
        <f t="shared" si="2457"/>
        <v>0</v>
      </c>
      <c r="AK655" s="715">
        <f t="shared" si="2457"/>
        <v>3.0340537404632446E-2</v>
      </c>
      <c r="AL655" s="715">
        <f t="shared" si="2457"/>
        <v>3.6920518861819421E-2</v>
      </c>
      <c r="AM655" s="715">
        <f t="shared" si="2457"/>
        <v>9.0092892143074643E-3</v>
      </c>
      <c r="AN655" s="1075">
        <f t="shared" si="2457"/>
        <v>4.0388988915415446E-2</v>
      </c>
      <c r="AO655" s="830">
        <f t="shared" si="2438"/>
        <v>1.9443222399362466E-2</v>
      </c>
      <c r="AP655" s="830">
        <f t="shared" ref="AP655:AP664" si="2464">AQ655/SQRT(5)</f>
        <v>8.3135485977000947E-3</v>
      </c>
      <c r="AQ655" s="40">
        <f t="shared" si="2439"/>
        <v>1.8589659798705464E-2</v>
      </c>
      <c r="AR655" s="40"/>
      <c r="AS655" s="40"/>
      <c r="AT655" s="745">
        <f t="shared" si="2457"/>
        <v>3.101419865148319E-2</v>
      </c>
      <c r="AU655" s="715">
        <f t="shared" si="2457"/>
        <v>3.1357572699817537E-2</v>
      </c>
      <c r="AV655" s="715">
        <f t="shared" si="2457"/>
        <v>1.234376282592344E-2</v>
      </c>
      <c r="AW655" s="715">
        <f t="shared" si="2457"/>
        <v>1.7789574386244865E-2</v>
      </c>
      <c r="AX655" s="715">
        <f t="shared" si="2457"/>
        <v>1.0149388400840736E-2</v>
      </c>
      <c r="AY655" s="715">
        <f t="shared" si="2457"/>
        <v>1.5870938285797099E-2</v>
      </c>
      <c r="AZ655" s="715">
        <f t="shared" si="2457"/>
        <v>2.3258538186615951E-2</v>
      </c>
      <c r="BA655" s="715">
        <f t="shared" si="2457"/>
        <v>1.7885660198621332E-2</v>
      </c>
      <c r="BB655" s="1075">
        <f t="shared" si="2457"/>
        <v>1.8400998276073072E-2</v>
      </c>
      <c r="BC655" s="830">
        <f t="shared" si="1901"/>
        <v>1.9785625767935248E-2</v>
      </c>
      <c r="BD655" s="830">
        <f t="shared" ref="BD655:BD665" si="2465">BE655/SQRT(9)</f>
        <v>2.4864253171607959E-3</v>
      </c>
      <c r="BE655" s="40">
        <f t="shared" si="1902"/>
        <v>7.4592759514823881E-3</v>
      </c>
      <c r="BF655" s="40"/>
      <c r="BG655" s="40"/>
      <c r="BH655" s="745">
        <f t="shared" si="2457"/>
        <v>1.3758633709655783E-2</v>
      </c>
      <c r="BI655" s="715">
        <f t="shared" si="2457"/>
        <v>3.7547096221158476E-2</v>
      </c>
      <c r="BJ655" s="715">
        <f t="shared" si="2457"/>
        <v>1.022278434589945E-2</v>
      </c>
      <c r="BK655" s="715">
        <f t="shared" si="2457"/>
        <v>1.4442218159761417E-2</v>
      </c>
      <c r="BL655" s="715">
        <f t="shared" si="2457"/>
        <v>1.1547245236140266E-2</v>
      </c>
      <c r="BM655" s="715">
        <f t="shared" ref="BM655:BS657" si="2466">IF(BM527="","",BM527/BM$563)</f>
        <v>3.3040795833484266E-2</v>
      </c>
      <c r="BN655" s="1187">
        <f t="shared" si="2466"/>
        <v>2.4376655406787986E-2</v>
      </c>
      <c r="BO655" s="888">
        <f t="shared" si="2466"/>
        <v>2.6125637420674468E-2</v>
      </c>
      <c r="BP655" s="888">
        <f t="shared" si="2466"/>
        <v>1.2524745275503242E-2</v>
      </c>
      <c r="BQ655" s="888">
        <f t="shared" si="2466"/>
        <v>9.4730761434386069E-3</v>
      </c>
      <c r="BR655" s="888">
        <f t="shared" si="2466"/>
        <v>2.2386824884615797E-2</v>
      </c>
      <c r="BS655" s="1184">
        <f t="shared" si="2466"/>
        <v>3.4577079439182611E-2</v>
      </c>
      <c r="BT655" s="830">
        <f t="shared" si="2441"/>
        <v>2.094380864439874E-2</v>
      </c>
      <c r="BU655" s="830">
        <f t="shared" ref="BU655:BU664" si="2467">BV655/SQRT(12)</f>
        <v>2.711752332979757E-3</v>
      </c>
      <c r="BV655" s="40">
        <f t="shared" si="2442"/>
        <v>9.3937856365287498E-3</v>
      </c>
      <c r="BW655" s="40"/>
      <c r="BX655" s="40"/>
      <c r="BY655" s="745">
        <f t="shared" si="2457"/>
        <v>7.9849424362585075E-2</v>
      </c>
      <c r="BZ655" s="715">
        <f t="shared" si="2457"/>
        <v>8.8757374059453664E-2</v>
      </c>
      <c r="CA655" s="715">
        <f t="shared" si="2457"/>
        <v>0.10511049089673685</v>
      </c>
      <c r="CB655" s="715">
        <f t="shared" si="2457"/>
        <v>0.11451358932092259</v>
      </c>
      <c r="CC655" s="1075">
        <f t="shared" si="2457"/>
        <v>5.9895683661123515E-2</v>
      </c>
      <c r="CD655" s="715">
        <f t="shared" ref="CD655:CE655" si="2468">IF(CD527="","",CD527/CD$563)</f>
        <v>0.11458239770105813</v>
      </c>
      <c r="CE655" s="715">
        <f t="shared" si="2468"/>
        <v>0.10527272781283506</v>
      </c>
      <c r="CF655" s="830">
        <f t="shared" ref="CF655:CF663" si="2469">AVERAGE(BY655:CE655)</f>
        <v>9.5425955402102122E-2</v>
      </c>
      <c r="CG655" s="830">
        <f t="shared" ref="CG655:CG665" si="2470">CH655/SQRT(7)</f>
        <v>7.1021047629962119E-3</v>
      </c>
      <c r="CH655" s="40">
        <f t="shared" ref="CH655:CH665" si="2471">STDEVA(BY655:CF655)</f>
        <v>1.8790402988015303E-2</v>
      </c>
      <c r="CI655" s="40"/>
      <c r="CJ655" s="40"/>
      <c r="CK655" s="745">
        <f t="shared" si="2457"/>
        <v>1.1620188224816412E-2</v>
      </c>
      <c r="CL655" s="715">
        <f>IF(CL527="","",CL527/CL$563)</f>
        <v>4.1790956890011631E-2</v>
      </c>
      <c r="CM655" s="715">
        <f t="shared" si="2457"/>
        <v>1.2066559341828124E-2</v>
      </c>
      <c r="CN655" s="715">
        <f t="shared" si="2457"/>
        <v>7.9251234811953137E-3</v>
      </c>
      <c r="CO655" s="1075">
        <f t="shared" si="2457"/>
        <v>6.0501355397690826E-3</v>
      </c>
      <c r="CP655" s="830">
        <f t="shared" si="2444"/>
        <v>1.5890592695524113E-2</v>
      </c>
      <c r="CQ655" s="830">
        <f t="shared" ref="CQ655:CQ664" si="2472">CR655/SQRT(5)</f>
        <v>6.5725632278411002E-3</v>
      </c>
      <c r="CR655" s="40">
        <f t="shared" si="2445"/>
        <v>1.4696698163868139E-2</v>
      </c>
      <c r="CS655" s="40"/>
      <c r="CT655" s="40"/>
      <c r="CU655" s="745">
        <f t="shared" si="2457"/>
        <v>0.11349245415634551</v>
      </c>
      <c r="CV655" s="715">
        <f t="shared" si="2457"/>
        <v>3.8538581629418686E-2</v>
      </c>
      <c r="CW655" s="715">
        <f>IF(CW527="","",CW527/CW$563)</f>
        <v>3.6660330092995887E-2</v>
      </c>
      <c r="CX655" s="1075">
        <f>IF(CX527="","",CX527/CX$563)</f>
        <v>4.1463575360278337E-2</v>
      </c>
      <c r="CY655" s="830">
        <f t="shared" si="2446"/>
        <v>5.7538735309759607E-2</v>
      </c>
      <c r="CZ655" s="40">
        <f t="shared" si="2447"/>
        <v>3.7354799175992319E-2</v>
      </c>
      <c r="DA655" s="682">
        <f t="shared" ref="DA655:DA664" si="2473">CZ655/SQRT(4)</f>
        <v>1.8677399587996159E-2</v>
      </c>
      <c r="DD655" s="989"/>
      <c r="DE655" s="888">
        <f t="shared" ref="DE655:EL655" si="2474">IF(DE527="","",DE527/DE$563)</f>
        <v>3.6903441315979092E-2</v>
      </c>
      <c r="DF655" s="888">
        <f t="shared" si="2474"/>
        <v>3.712021655129745E-2</v>
      </c>
      <c r="DG655" s="888">
        <f t="shared" si="2474"/>
        <v>4.6800415583203359E-2</v>
      </c>
      <c r="DH655" s="888">
        <f t="shared" si="2474"/>
        <v>2.157343026462084E-2</v>
      </c>
      <c r="DI655" s="888">
        <f t="shared" si="2474"/>
        <v>5.1944931495730602E-2</v>
      </c>
      <c r="DJ655" s="888">
        <f t="shared" si="2474"/>
        <v>1.9535898537957119E-2</v>
      </c>
      <c r="DK655" s="888">
        <f t="shared" si="2474"/>
        <v>1.6937403716888552E-2</v>
      </c>
      <c r="DL655" s="1082">
        <f t="shared" si="2474"/>
        <v>2.4141332164291776E-2</v>
      </c>
      <c r="DM655" s="830">
        <f t="shared" si="2449"/>
        <v>3.1869633703746097E-2</v>
      </c>
      <c r="DN655" s="830">
        <f t="shared" ref="DN655:DN664" si="2475">DO655/SQRT(8)</f>
        <v>4.6669136209628054E-3</v>
      </c>
      <c r="DO655" s="40">
        <f t="shared" si="2450"/>
        <v>1.320002507437866E-2</v>
      </c>
      <c r="DP655" s="40"/>
      <c r="DQ655" s="40"/>
      <c r="DR655" s="945">
        <f t="shared" si="2474"/>
        <v>7.9249243535546132E-2</v>
      </c>
      <c r="DS655" s="888">
        <f t="shared" si="2474"/>
        <v>0.18263702486987543</v>
      </c>
      <c r="DT655" s="888">
        <f t="shared" si="2474"/>
        <v>9.8180866431556116E-2</v>
      </c>
      <c r="DU655" s="888">
        <f t="shared" si="2474"/>
        <v>0.1534278869426087</v>
      </c>
      <c r="DV655" s="888">
        <f t="shared" si="2474"/>
        <v>0.13359231664323618</v>
      </c>
      <c r="DW655" s="888">
        <f t="shared" si="2474"/>
        <v>7.6426278156154673E-2</v>
      </c>
      <c r="DX655" s="1082">
        <f t="shared" si="2474"/>
        <v>7.4239257525366836E-2</v>
      </c>
      <c r="DY655" s="830">
        <f t="shared" si="2451"/>
        <v>0.11396469630062059</v>
      </c>
      <c r="DZ655" s="830">
        <f t="shared" ref="DZ655:DZ664" si="2476">EA655/SQRT(7)</f>
        <v>1.6256874645294433E-2</v>
      </c>
      <c r="EA655" s="40">
        <f t="shared" si="2452"/>
        <v>4.3011647406600455E-2</v>
      </c>
      <c r="EB655" s="40"/>
      <c r="EC655" s="40"/>
      <c r="ED655" s="745">
        <f>IF(ED527="","",ED527/ED$563)</f>
        <v>3.6232177370620039E-2</v>
      </c>
      <c r="EE655" s="888">
        <f t="shared" si="2474"/>
        <v>7.3324563183016139E-2</v>
      </c>
      <c r="EF655" s="888">
        <f t="shared" si="2474"/>
        <v>7.6074951730026277E-2</v>
      </c>
      <c r="EG655" s="888">
        <f t="shared" si="2474"/>
        <v>7.2593352490338048E-2</v>
      </c>
      <c r="EH655" s="888">
        <f t="shared" si="2474"/>
        <v>7.2747166708652486E-2</v>
      </c>
      <c r="EI655" s="888">
        <f t="shared" si="2474"/>
        <v>4.9591068371296745E-2</v>
      </c>
      <c r="EJ655" s="888">
        <f t="shared" si="2474"/>
        <v>5.1541764467285166E-2</v>
      </c>
      <c r="EK655" s="888">
        <f t="shared" si="2474"/>
        <v>5.1586621035569817E-2</v>
      </c>
      <c r="EL655" s="1082">
        <f t="shared" si="2474"/>
        <v>6.2481563773090429E-2</v>
      </c>
      <c r="EM655" s="830">
        <f t="shared" si="2453"/>
        <v>6.0685914347766122E-2</v>
      </c>
      <c r="EN655" s="40">
        <f t="shared" si="2454"/>
        <v>1.4029151077449923E-2</v>
      </c>
      <c r="EO655" s="682">
        <f t="shared" ref="EO655:EO664" si="2477">EN655/SQRT(9)</f>
        <v>4.6763836924833078E-3</v>
      </c>
      <c r="EP655" s="682"/>
      <c r="EQ655" s="682"/>
      <c r="ER655" s="1251"/>
      <c r="ES655" s="745">
        <f t="shared" ref="ES655:EU658" si="2478">IF(ES527="","",ES527/ES$563)</f>
        <v>0.40620908456245353</v>
      </c>
      <c r="ET655" s="715">
        <f t="shared" si="2478"/>
        <v>0.22416326225684477</v>
      </c>
      <c r="EU655" s="715">
        <f t="shared" si="2478"/>
        <v>5.5471683131347725E-2</v>
      </c>
      <c r="EV655" s="715"/>
      <c r="EW655" s="1131"/>
      <c r="EX655" s="66" t="s">
        <v>697</v>
      </c>
      <c r="EY655" s="682">
        <f t="shared" ref="EY655:HH655" si="2479">IF(EY527="","",EY527/EY$563)</f>
        <v>3.1455041043665498E-2</v>
      </c>
      <c r="EZ655" s="682">
        <f t="shared" si="2479"/>
        <v>8.6151945812752276E-2</v>
      </c>
      <c r="FA655" s="682">
        <f t="shared" si="2479"/>
        <v>1.4030607998964164E-2</v>
      </c>
      <c r="FB655" s="682">
        <f t="shared" si="2479"/>
        <v>0.18746659642112926</v>
      </c>
      <c r="FC655" s="682">
        <f t="shared" si="2479"/>
        <v>4.2451361732814739E-2</v>
      </c>
      <c r="FD655" s="682">
        <f t="shared" si="2479"/>
        <v>6.5823644662029099E-2</v>
      </c>
      <c r="FE655" s="682">
        <f t="shared" si="2479"/>
        <v>0</v>
      </c>
      <c r="FF655" s="682">
        <f t="shared" si="2479"/>
        <v>1.6560180089891702E-2</v>
      </c>
      <c r="FG655" s="682">
        <f t="shared" si="2479"/>
        <v>1.5029410379559436E-2</v>
      </c>
      <c r="FH655" s="682">
        <f t="shared" si="2479"/>
        <v>7.7559119635683252E-2</v>
      </c>
      <c r="FI655" s="682">
        <f t="shared" si="2479"/>
        <v>2.0083468376223323E-2</v>
      </c>
      <c r="FJ655" s="682">
        <f t="shared" si="2479"/>
        <v>4.6362415329986854E-2</v>
      </c>
      <c r="FK655" s="682">
        <f t="shared" si="2479"/>
        <v>1.5147496765792839E-2</v>
      </c>
      <c r="FL655" s="682">
        <f t="shared" si="2479"/>
        <v>1.9530609936816403E-2</v>
      </c>
      <c r="FM655" s="682">
        <f t="shared" si="2479"/>
        <v>1.3812255920980076E-2</v>
      </c>
      <c r="FN655" s="682">
        <f t="shared" si="2479"/>
        <v>1.3396511654629349E-2</v>
      </c>
      <c r="FO655" s="715">
        <f t="shared" si="2479"/>
        <v>1.0842988937091048E-2</v>
      </c>
      <c r="FP655" s="715">
        <v>0</v>
      </c>
      <c r="FQ655" s="1393">
        <f t="shared" ref="FQ655:GL655" si="2480">IF(FQ527="","",FQ527/FQ$563)</f>
        <v>7.6157929051060405E-2</v>
      </c>
      <c r="FR655" s="715">
        <f t="shared" si="2480"/>
        <v>1.9003884106009502E-2</v>
      </c>
      <c r="FS655" s="715">
        <f t="shared" si="2480"/>
        <v>0.10358722017009185</v>
      </c>
      <c r="FT655" s="715">
        <f t="shared" si="2480"/>
        <v>2.9331642301509378E-2</v>
      </c>
      <c r="FU655" s="715">
        <f t="shared" si="2480"/>
        <v>1.9976585693320323E-2</v>
      </c>
      <c r="FV655" s="715" t="str">
        <f t="shared" si="2480"/>
        <v/>
      </c>
      <c r="FW655" s="715">
        <f t="shared" si="2480"/>
        <v>0</v>
      </c>
      <c r="FX655" s="715">
        <f t="shared" si="2480"/>
        <v>1.5282100721254114E-2</v>
      </c>
      <c r="FY655" s="715">
        <f t="shared" si="2480"/>
        <v>0</v>
      </c>
      <c r="FZ655" s="715">
        <f t="shared" si="2480"/>
        <v>0</v>
      </c>
      <c r="GA655" s="715">
        <f t="shared" si="2480"/>
        <v>0</v>
      </c>
      <c r="GB655" s="715">
        <f t="shared" si="2480"/>
        <v>1.6043624100339497E-2</v>
      </c>
      <c r="GC655" s="44">
        <f t="shared" si="2480"/>
        <v>9.6086157239104256E-2</v>
      </c>
      <c r="GD655" s="44">
        <f t="shared" si="2480"/>
        <v>0</v>
      </c>
      <c r="GE655" s="44">
        <f t="shared" si="2480"/>
        <v>3.7174232131739586E-2</v>
      </c>
      <c r="GF655" s="44">
        <f t="shared" si="2480"/>
        <v>0</v>
      </c>
      <c r="GG655" s="44">
        <f t="shared" si="2480"/>
        <v>7.650729549301015E-2</v>
      </c>
      <c r="GH655" s="44">
        <f t="shared" si="2480"/>
        <v>1.8677434123938925E-2</v>
      </c>
      <c r="GI655" s="44">
        <f t="shared" si="2480"/>
        <v>5.85431763302003E-2</v>
      </c>
      <c r="GJ655" s="715">
        <f t="shared" si="2480"/>
        <v>0</v>
      </c>
      <c r="GK655" s="715">
        <f t="shared" si="2480"/>
        <v>0</v>
      </c>
      <c r="GL655" s="715">
        <f t="shared" si="2480"/>
        <v>0</v>
      </c>
      <c r="GM655" s="745">
        <f t="shared" si="2479"/>
        <v>0</v>
      </c>
      <c r="GN655" s="682">
        <f t="shared" si="2479"/>
        <v>5.3691531760493412E-2</v>
      </c>
      <c r="GO655" s="682">
        <f t="shared" si="2479"/>
        <v>0</v>
      </c>
      <c r="GP655" s="682">
        <f t="shared" si="2479"/>
        <v>4.6796132356021265E-2</v>
      </c>
      <c r="GQ655" s="682">
        <f t="shared" si="2479"/>
        <v>5.5066430070175601E-2</v>
      </c>
      <c r="GR655" s="682">
        <f t="shared" si="2479"/>
        <v>0</v>
      </c>
      <c r="GS655" s="682">
        <f t="shared" si="2479"/>
        <v>4.6183284135140147E-2</v>
      </c>
      <c r="GT655" s="682">
        <f t="shared" si="2479"/>
        <v>0</v>
      </c>
      <c r="GU655" s="682">
        <f t="shared" si="2479"/>
        <v>0</v>
      </c>
      <c r="GV655" s="682">
        <f t="shared" si="2479"/>
        <v>6.2203888025102405E-2</v>
      </c>
      <c r="GW655" s="682">
        <f t="shared" si="2479"/>
        <v>0</v>
      </c>
      <c r="GX655" s="682">
        <f t="shared" si="2479"/>
        <v>0</v>
      </c>
      <c r="GY655" s="682">
        <f t="shared" si="2479"/>
        <v>5.1898755507167375E-2</v>
      </c>
      <c r="GZ655" s="682" t="e">
        <f t="shared" si="2479"/>
        <v>#DIV/0!</v>
      </c>
      <c r="HA655" s="682">
        <f t="shared" si="2479"/>
        <v>7.5735172869029074E-2</v>
      </c>
      <c r="HB655" s="682">
        <f t="shared" si="2479"/>
        <v>0</v>
      </c>
      <c r="HC655" s="682">
        <f t="shared" si="2479"/>
        <v>7.6270992258435366E-2</v>
      </c>
      <c r="HD655" s="682">
        <f t="shared" si="2479"/>
        <v>4.0633504684869294E-2</v>
      </c>
      <c r="HE655" s="682">
        <f t="shared" si="2479"/>
        <v>0</v>
      </c>
      <c r="HF655" s="682">
        <f t="shared" si="2479"/>
        <v>6.4109823814375022E-2</v>
      </c>
      <c r="HG655" s="682" t="e">
        <f t="shared" si="2479"/>
        <v>#DIV/0!</v>
      </c>
      <c r="HH655" s="682" t="e">
        <f t="shared" si="2479"/>
        <v>#DIV/0!</v>
      </c>
      <c r="HI655" s="44" t="e">
        <f>IF(HI527="","",HI527/HI$563)</f>
        <v>#DIV/0!</v>
      </c>
    </row>
    <row r="656" spans="1:217" s="753" customFormat="1" x14ac:dyDescent="0.25">
      <c r="A656" s="66" t="s">
        <v>1235</v>
      </c>
      <c r="C656" s="745">
        <f>IF(C528="","",C528/C$563)</f>
        <v>2.8436329485332199E-3</v>
      </c>
      <c r="D656" s="715">
        <f t="shared" ref="D656:E658" si="2481">IF(D528="","",D528/D$563)</f>
        <v>2.4644989956472661E-2</v>
      </c>
      <c r="E656" s="715">
        <f t="shared" si="2481"/>
        <v>7.2155586417607083E-3</v>
      </c>
      <c r="F656" s="715">
        <f t="shared" si="2458"/>
        <v>1.236221633775236E-2</v>
      </c>
      <c r="G656" s="715">
        <f t="shared" si="2458"/>
        <v>2.5564518257794308E-2</v>
      </c>
      <c r="H656" s="715">
        <f t="shared" si="2458"/>
        <v>1.2618604051694387E-2</v>
      </c>
      <c r="I656" s="715">
        <f t="shared" si="2458"/>
        <v>1.163148388713765E-2</v>
      </c>
      <c r="J656" s="715">
        <f t="shared" si="2458"/>
        <v>9.1126962823859965E-3</v>
      </c>
      <c r="K656" s="715">
        <f t="shared" si="2458"/>
        <v>1.7609279460852841E-2</v>
      </c>
      <c r="L656" s="715">
        <f t="shared" si="2458"/>
        <v>7.8479877101327554E-3</v>
      </c>
      <c r="M656" s="715">
        <f t="shared" si="2458"/>
        <v>2.0070795292272299E-2</v>
      </c>
      <c r="N656" s="715">
        <f t="shared" ref="N656:T658" si="2482">IF(N528="","",N528/N$563)</f>
        <v>9.7122613472637384E-3</v>
      </c>
      <c r="O656" s="715">
        <f t="shared" si="2482"/>
        <v>6.6609937893824279E-3</v>
      </c>
      <c r="P656" s="715">
        <f t="shared" si="2482"/>
        <v>2.6190287245637885E-2</v>
      </c>
      <c r="Q656" s="715">
        <f t="shared" si="2482"/>
        <v>1.170809901273674E-2</v>
      </c>
      <c r="R656" s="715">
        <f t="shared" si="2482"/>
        <v>2.4278608736752673E-2</v>
      </c>
      <c r="S656" s="715">
        <f t="shared" si="2482"/>
        <v>2.4237105675513088E-2</v>
      </c>
      <c r="T656" s="1075">
        <f t="shared" si="2482"/>
        <v>2.4138927885406447E-2</v>
      </c>
      <c r="U656" s="715">
        <f t="shared" ref="U656:W656" si="2483">IF(U528="","",U528/U$563)</f>
        <v>5.2488119846956982E-3</v>
      </c>
      <c r="V656" s="715">
        <f t="shared" si="2483"/>
        <v>4.8201566424133525E-3</v>
      </c>
      <c r="W656" s="715">
        <f t="shared" si="2483"/>
        <v>5.7230720042498505E-3</v>
      </c>
      <c r="X656" s="715">
        <f t="shared" ref="X656:Y656" si="2484">IF(X528="","",X528/X$563)</f>
        <v>0.11188991415773816</v>
      </c>
      <c r="Y656" s="715">
        <f t="shared" si="2484"/>
        <v>7.1705871941980984E-2</v>
      </c>
      <c r="Z656" s="830">
        <f t="shared" si="2461"/>
        <v>2.0775472750024358E-2</v>
      </c>
      <c r="AA656" s="830">
        <f t="shared" si="2434"/>
        <v>1.3820969426821471E-2</v>
      </c>
      <c r="AB656" s="830">
        <f t="shared" si="2435"/>
        <v>1.837463487312066E-2</v>
      </c>
      <c r="AC656" s="40">
        <f t="shared" si="2462"/>
        <v>2.446204033040569E-2</v>
      </c>
      <c r="AD656" s="40">
        <f t="shared" si="2463"/>
        <v>5.1006880061350741E-3</v>
      </c>
      <c r="AE656" s="40">
        <f t="shared" si="2436"/>
        <v>3.7841697979116139E-3</v>
      </c>
      <c r="AF656" s="40">
        <f t="shared" si="2437"/>
        <v>7.7745255281616837E-3</v>
      </c>
      <c r="AG656" s="40"/>
      <c r="AH656" s="40"/>
      <c r="AI656" s="745">
        <f t="shared" ref="AI656:AN658" si="2485">IF(AI528="","",AI528/AI$563)</f>
        <v>2.0852350825890806E-2</v>
      </c>
      <c r="AJ656" s="715">
        <f t="shared" si="2485"/>
        <v>8.0608524972707821E-3</v>
      </c>
      <c r="AK656" s="715">
        <f t="shared" si="2485"/>
        <v>2.2694981248684649E-2</v>
      </c>
      <c r="AL656" s="715">
        <f t="shared" si="2485"/>
        <v>2.8792239669337978E-2</v>
      </c>
      <c r="AM656" s="715">
        <f t="shared" si="2485"/>
        <v>6.5190478379788669E-3</v>
      </c>
      <c r="AN656" s="1075">
        <f t="shared" si="2485"/>
        <v>3.1263349975548617E-2</v>
      </c>
      <c r="AO656" s="830">
        <f t="shared" si="2438"/>
        <v>1.9697137009118616E-2</v>
      </c>
      <c r="AP656" s="830">
        <f t="shared" si="2464"/>
        <v>4.6298376441300136E-3</v>
      </c>
      <c r="AQ656" s="40">
        <f t="shared" si="2439"/>
        <v>1.0352631697062192E-2</v>
      </c>
      <c r="AR656" s="40"/>
      <c r="AS656" s="40"/>
      <c r="AT656" s="745">
        <f t="shared" ref="AT656:BB656" si="2486">IF(AT528="","",AT528/AT$563)</f>
        <v>1.8512300058982243E-3</v>
      </c>
      <c r="AU656" s="715">
        <f t="shared" si="2486"/>
        <v>2.5643177754822322E-3</v>
      </c>
      <c r="AV656" s="715">
        <f t="shared" si="2486"/>
        <v>1.7719181100356372E-3</v>
      </c>
      <c r="AW656" s="715">
        <f t="shared" si="2486"/>
        <v>1.822831371825695E-3</v>
      </c>
      <c r="AX656" s="715">
        <f t="shared" si="2486"/>
        <v>1.693691462481436E-3</v>
      </c>
      <c r="AY656" s="715">
        <f t="shared" si="2486"/>
        <v>1.6003307015298664E-3</v>
      </c>
      <c r="AZ656" s="715">
        <f t="shared" si="2486"/>
        <v>2.0728786859831021E-3</v>
      </c>
      <c r="BA656" s="715">
        <f t="shared" si="2486"/>
        <v>1.5466494897261585E-3</v>
      </c>
      <c r="BB656" s="1075">
        <f t="shared" si="2486"/>
        <v>2.5497491997576254E-3</v>
      </c>
      <c r="BC656" s="830">
        <f t="shared" si="1901"/>
        <v>1.941510755857775E-3</v>
      </c>
      <c r="BD656" s="830">
        <f t="shared" si="2465"/>
        <v>1.269202969525054E-4</v>
      </c>
      <c r="BE656" s="40">
        <f t="shared" si="1902"/>
        <v>3.8076089085751623E-4</v>
      </c>
      <c r="BF656" s="40"/>
      <c r="BG656" s="40"/>
      <c r="BH656" s="745">
        <f>IF(BH528="","",BH528/BH$563)</f>
        <v>2.1843190407724706E-3</v>
      </c>
      <c r="BI656" s="715">
        <f>IF(BI528="","",BI528/BI$563)</f>
        <v>3.0131634761154462E-3</v>
      </c>
      <c r="BJ656" s="715">
        <f>IF(BJ528="","",BJ528/BJ$563)</f>
        <v>3.0583962021330921E-3</v>
      </c>
      <c r="BK656" s="715">
        <f>IF(BK528="","",BK528/BK$563)</f>
        <v>2.1195744599485236E-3</v>
      </c>
      <c r="BL656" s="715">
        <f>IF(BL528="","",BL528/BL$563)</f>
        <v>2.3611916979223275E-3</v>
      </c>
      <c r="BM656" s="715">
        <f t="shared" si="2466"/>
        <v>1.6110776256460979E-3</v>
      </c>
      <c r="BN656" s="1187">
        <f t="shared" si="2466"/>
        <v>2.2736559025862825E-3</v>
      </c>
      <c r="BO656" s="888">
        <f t="shared" si="2466"/>
        <v>2.9293785338134492E-2</v>
      </c>
      <c r="BP656" s="888">
        <f t="shared" si="2466"/>
        <v>1.1652047019418884E-2</v>
      </c>
      <c r="BQ656" s="888">
        <f t="shared" si="2466"/>
        <v>5.9461680329091502E-3</v>
      </c>
      <c r="BR656" s="888">
        <f t="shared" si="2466"/>
        <v>2.4122362620667467E-2</v>
      </c>
      <c r="BS656" s="1184">
        <f t="shared" si="2466"/>
        <v>1.8118902392117695E-2</v>
      </c>
      <c r="BT656" s="830">
        <f t="shared" si="2441"/>
        <v>1.0833196121038991E-2</v>
      </c>
      <c r="BU656" s="830">
        <f t="shared" si="2467"/>
        <v>3.0636403257703559E-3</v>
      </c>
      <c r="BV656" s="40">
        <f t="shared" si="2442"/>
        <v>1.0612761400702246E-2</v>
      </c>
      <c r="BW656" s="40"/>
      <c r="BX656" s="40"/>
      <c r="BY656" s="745">
        <f t="shared" ref="BY656:CC658" si="2487">IF(BY528="","",BY528/BY$563)</f>
        <v>3.7751320996316571E-3</v>
      </c>
      <c r="BZ656" s="715">
        <f t="shared" si="2487"/>
        <v>5.2107654520311773E-3</v>
      </c>
      <c r="CA656" s="715">
        <f t="shared" si="2487"/>
        <v>3.1751863235126507E-3</v>
      </c>
      <c r="CB656" s="715">
        <f t="shared" si="2487"/>
        <v>4.0102007219257746E-3</v>
      </c>
      <c r="CC656" s="1075">
        <f t="shared" si="2487"/>
        <v>3.677657149073729E-3</v>
      </c>
      <c r="CD656" s="715">
        <f t="shared" ref="CD656:CE656" si="2488">IF(CD528="","",CD528/CD$563)</f>
        <v>7.3339557685155538E-3</v>
      </c>
      <c r="CE656" s="715">
        <f t="shared" si="2488"/>
        <v>5.72774445952737E-3</v>
      </c>
      <c r="CF656" s="830">
        <f t="shared" si="2469"/>
        <v>4.7015202820311301E-3</v>
      </c>
      <c r="CG656" s="830">
        <f t="shared" si="2470"/>
        <v>5.142121408241812E-4</v>
      </c>
      <c r="CH656" s="40">
        <f t="shared" si="2471"/>
        <v>1.3604774457509074E-3</v>
      </c>
      <c r="CI656" s="40"/>
      <c r="CJ656" s="40"/>
      <c r="CK656" s="745">
        <f>IF(CK528="","",CK528/CK$563)</f>
        <v>0</v>
      </c>
      <c r="CL656" s="715">
        <f>IF(CL528="","",CL528/CL$563)</f>
        <v>0</v>
      </c>
      <c r="CM656" s="715">
        <f>IF(CM528="","",CM528/CM$563)</f>
        <v>0</v>
      </c>
      <c r="CN656" s="715">
        <f>IF(CN528="","",CN528/CN$563)</f>
        <v>0</v>
      </c>
      <c r="CO656" s="1075">
        <f>IF(CO528="","",CO528/CO$563)</f>
        <v>0</v>
      </c>
      <c r="CP656" s="830">
        <f t="shared" si="2444"/>
        <v>0</v>
      </c>
      <c r="CQ656" s="830">
        <f t="shared" si="2472"/>
        <v>0</v>
      </c>
      <c r="CR656" s="40">
        <f t="shared" si="2445"/>
        <v>0</v>
      </c>
      <c r="CS656" s="40"/>
      <c r="CT656" s="40"/>
      <c r="CU656" s="745">
        <v>0</v>
      </c>
      <c r="CV656" s="715">
        <f>IF(CV528="","",CV528/CV$563)</f>
        <v>3.9308092612447824E-2</v>
      </c>
      <c r="CW656" s="715">
        <v>0</v>
      </c>
      <c r="CX656" s="1075">
        <v>0</v>
      </c>
      <c r="CY656" s="830">
        <f t="shared" si="2446"/>
        <v>9.8270231531119561E-3</v>
      </c>
      <c r="CZ656" s="40">
        <f t="shared" si="2447"/>
        <v>1.9654046306223912E-2</v>
      </c>
      <c r="DA656" s="682">
        <f t="shared" si="2473"/>
        <v>9.8270231531119561E-3</v>
      </c>
      <c r="DD656" s="989"/>
      <c r="DE656" s="888">
        <f t="shared" ref="DE656:EL656" si="2489">IF(DE528="","",DE528/DE$563)</f>
        <v>0</v>
      </c>
      <c r="DF656" s="888">
        <f t="shared" si="2489"/>
        <v>4.9952138174401021E-2</v>
      </c>
      <c r="DG656" s="888">
        <f t="shared" si="2489"/>
        <v>5.6927331339949323E-2</v>
      </c>
      <c r="DH656" s="888">
        <f t="shared" si="2489"/>
        <v>2.0394985228482026E-2</v>
      </c>
      <c r="DI656" s="888">
        <f t="shared" si="2489"/>
        <v>4.6927509516450777E-2</v>
      </c>
      <c r="DJ656" s="888">
        <f t="shared" si="2489"/>
        <v>1.3856217272571407E-2</v>
      </c>
      <c r="DK656" s="888">
        <f t="shared" si="2489"/>
        <v>2.2909160493004146E-2</v>
      </c>
      <c r="DL656" s="1082">
        <f t="shared" si="2489"/>
        <v>1.0455775061538971E-2</v>
      </c>
      <c r="DM656" s="830">
        <f t="shared" si="2449"/>
        <v>2.7677889635799709E-2</v>
      </c>
      <c r="DN656" s="830">
        <f t="shared" si="2475"/>
        <v>7.3820568656295668E-3</v>
      </c>
      <c r="DO656" s="40">
        <f t="shared" si="2450"/>
        <v>2.087960987516551E-2</v>
      </c>
      <c r="DP656" s="40"/>
      <c r="DQ656" s="40"/>
      <c r="DR656" s="945">
        <f t="shared" si="2489"/>
        <v>4.0408236495750628E-3</v>
      </c>
      <c r="DS656" s="888">
        <f t="shared" si="2489"/>
        <v>8.7151165733369059E-3</v>
      </c>
      <c r="DT656" s="888">
        <f t="shared" si="2489"/>
        <v>2.911171173537559E-3</v>
      </c>
      <c r="DU656" s="888">
        <f t="shared" si="2489"/>
        <v>5.9122688204634203E-3</v>
      </c>
      <c r="DV656" s="888">
        <f t="shared" si="2489"/>
        <v>6.1979315940876361E-3</v>
      </c>
      <c r="DW656" s="888">
        <f t="shared" si="2489"/>
        <v>3.3720318721163746E-2</v>
      </c>
      <c r="DX656" s="1082">
        <f t="shared" si="2489"/>
        <v>1.9019380978617308E-2</v>
      </c>
      <c r="DY656" s="830">
        <f t="shared" si="2451"/>
        <v>1.1502430215825948E-2</v>
      </c>
      <c r="DZ656" s="830">
        <f t="shared" si="2476"/>
        <v>4.2166934413310547E-3</v>
      </c>
      <c r="EA656" s="40">
        <f t="shared" si="2452"/>
        <v>1.1156322200759098E-2</v>
      </c>
      <c r="EB656" s="40"/>
      <c r="EC656" s="40"/>
      <c r="ED656" s="745">
        <f>IF(ED528="","",ED528/ED$563)</f>
        <v>3.0559242131129902E-3</v>
      </c>
      <c r="EE656" s="888">
        <f t="shared" si="2489"/>
        <v>8.4460203202536641E-3</v>
      </c>
      <c r="EF656" s="888">
        <f t="shared" si="2489"/>
        <v>1.1474450666713064E-2</v>
      </c>
      <c r="EG656" s="888">
        <f t="shared" si="2489"/>
        <v>1.5012492173656895E-2</v>
      </c>
      <c r="EH656" s="888">
        <f t="shared" si="2489"/>
        <v>8.5727851733939566E-3</v>
      </c>
      <c r="EI656" s="888">
        <f t="shared" si="2489"/>
        <v>2.8383583985712564E-2</v>
      </c>
      <c r="EJ656" s="888">
        <f t="shared" si="2489"/>
        <v>5.1619864571982893E-2</v>
      </c>
      <c r="EK656" s="888">
        <f t="shared" si="2489"/>
        <v>1.0807189836047327E-2</v>
      </c>
      <c r="EL656" s="1082">
        <f t="shared" si="2489"/>
        <v>1.0074828880089936E-2</v>
      </c>
      <c r="EM656" s="830">
        <f t="shared" si="2453"/>
        <v>1.6383015535662588E-2</v>
      </c>
      <c r="EN656" s="40">
        <f t="shared" si="2454"/>
        <v>1.4933651270226871E-2</v>
      </c>
      <c r="EO656" s="682">
        <f t="shared" si="2477"/>
        <v>4.9778837567422901E-3</v>
      </c>
      <c r="EP656" s="682"/>
      <c r="EQ656" s="682"/>
      <c r="ER656" s="1251"/>
      <c r="ES656" s="745">
        <f t="shared" si="2478"/>
        <v>0</v>
      </c>
      <c r="ET656" s="715">
        <f t="shared" si="2478"/>
        <v>0</v>
      </c>
      <c r="EU656" s="715">
        <f t="shared" si="2478"/>
        <v>0</v>
      </c>
      <c r="EV656" s="715"/>
      <c r="EW656" s="1131"/>
      <c r="EX656" s="66" t="s">
        <v>716</v>
      </c>
      <c r="EY656" s="682">
        <f t="shared" ref="EY656:HH656" si="2490">IF(EY528="","",EY528/EY$563)</f>
        <v>6.3739517380453997E-2</v>
      </c>
      <c r="EZ656" s="682">
        <f t="shared" si="2490"/>
        <v>3.9863088891315131E-2</v>
      </c>
      <c r="FA656" s="682">
        <f t="shared" si="2490"/>
        <v>5.4590244048439575E-2</v>
      </c>
      <c r="FB656" s="682">
        <f t="shared" si="2490"/>
        <v>5.6859301055696759E-3</v>
      </c>
      <c r="FC656" s="682">
        <f t="shared" si="2490"/>
        <v>3.482376220653563E-2</v>
      </c>
      <c r="FD656" s="682">
        <f t="shared" si="2490"/>
        <v>3.694378652530167E-2</v>
      </c>
      <c r="FE656" s="682">
        <f t="shared" si="2490"/>
        <v>5.4987948238982794E-2</v>
      </c>
      <c r="FF656" s="682">
        <f t="shared" si="2490"/>
        <v>2.9096242967455381E-2</v>
      </c>
      <c r="FG656" s="682">
        <f t="shared" si="2490"/>
        <v>3.1487505959941431E-2</v>
      </c>
      <c r="FH656" s="682">
        <f t="shared" si="2490"/>
        <v>4.7110687396315673E-2</v>
      </c>
      <c r="FI656" s="682">
        <f t="shared" si="2490"/>
        <v>6.5998468016389603E-2</v>
      </c>
      <c r="FJ656" s="682">
        <f t="shared" si="2490"/>
        <v>4.5069561861784006E-2</v>
      </c>
      <c r="FK656" s="682">
        <f t="shared" si="2490"/>
        <v>5.2915584601315659E-2</v>
      </c>
      <c r="FL656" s="682">
        <f t="shared" si="2490"/>
        <v>8.9658973122585139E-2</v>
      </c>
      <c r="FM656" s="682">
        <f t="shared" si="2490"/>
        <v>3.6059058875571495E-2</v>
      </c>
      <c r="FN656" s="682">
        <f t="shared" si="2490"/>
        <v>4.7134685396945097E-2</v>
      </c>
      <c r="FO656" s="715">
        <f t="shared" si="2490"/>
        <v>5.2804893083221179E-2</v>
      </c>
      <c r="FP656" s="715">
        <f t="shared" ref="FP656:GL656" si="2491">IF(FP528="","",FP528/FP$563)</f>
        <v>0</v>
      </c>
      <c r="FQ656" s="1393">
        <f t="shared" si="2491"/>
        <v>2.8181523301406816E-2</v>
      </c>
      <c r="FR656" s="715">
        <f t="shared" si="2491"/>
        <v>0.21109631657388242</v>
      </c>
      <c r="FS656" s="715">
        <f t="shared" si="2491"/>
        <v>6.7341835888603985E-2</v>
      </c>
      <c r="FT656" s="715">
        <f t="shared" si="2491"/>
        <v>0</v>
      </c>
      <c r="FU656" s="715">
        <f t="shared" si="2491"/>
        <v>0.20173353236036096</v>
      </c>
      <c r="FV656" s="715"/>
      <c r="FW656" s="715">
        <f t="shared" si="2491"/>
        <v>0.2086369785104572</v>
      </c>
      <c r="FX656" s="715">
        <f t="shared" si="2491"/>
        <v>0.11917143396360341</v>
      </c>
      <c r="FY656" s="715">
        <f t="shared" si="2491"/>
        <v>0.21730767122005801</v>
      </c>
      <c r="FZ656" s="715">
        <f t="shared" si="2491"/>
        <v>0.47558358526982625</v>
      </c>
      <c r="GA656" s="715">
        <f t="shared" si="2491"/>
        <v>0.4482761506535981</v>
      </c>
      <c r="GB656" s="715">
        <f t="shared" si="2491"/>
        <v>0.15589123295627372</v>
      </c>
      <c r="GC656" s="715">
        <f t="shared" si="2491"/>
        <v>6.6498866135640648E-3</v>
      </c>
      <c r="GD656" s="715">
        <f t="shared" si="2491"/>
        <v>3.619771387085987E-2</v>
      </c>
      <c r="GE656" s="715">
        <f t="shared" si="2491"/>
        <v>0.13808430194888541</v>
      </c>
      <c r="GF656" s="715">
        <f t="shared" si="2491"/>
        <v>0.27414895245919779</v>
      </c>
      <c r="GG656" s="715">
        <f t="shared" si="2491"/>
        <v>2.3346153073767705E-2</v>
      </c>
      <c r="GH656" s="715">
        <f t="shared" si="2491"/>
        <v>0.25577209806145801</v>
      </c>
      <c r="GI656" s="715">
        <f t="shared" si="2491"/>
        <v>0.12490659511685299</v>
      </c>
      <c r="GJ656" s="715">
        <f t="shared" si="2491"/>
        <v>0.22849107541951583</v>
      </c>
      <c r="GK656" s="715">
        <f t="shared" si="2491"/>
        <v>0.23949957883102341</v>
      </c>
      <c r="GL656" s="715">
        <f t="shared" si="2491"/>
        <v>0.16058115627107825</v>
      </c>
      <c r="GM656" s="745">
        <f t="shared" si="2490"/>
        <v>0</v>
      </c>
      <c r="GN656" s="682">
        <f t="shared" si="2490"/>
        <v>6.4156867743889595E-2</v>
      </c>
      <c r="GO656" s="682">
        <f t="shared" si="2490"/>
        <v>0</v>
      </c>
      <c r="GP656" s="682">
        <f t="shared" si="2490"/>
        <v>8.3903115728704958E-2</v>
      </c>
      <c r="GQ656" s="682">
        <f t="shared" si="2490"/>
        <v>0</v>
      </c>
      <c r="GR656" s="682">
        <f t="shared" si="2490"/>
        <v>8.8238686698652202E-2</v>
      </c>
      <c r="GS656" s="682">
        <f t="shared" si="2490"/>
        <v>7.597433834681927E-2</v>
      </c>
      <c r="GT656" s="682">
        <f t="shared" si="2490"/>
        <v>4.0744188098642574E-2</v>
      </c>
      <c r="GU656" s="682">
        <f t="shared" si="2490"/>
        <v>0</v>
      </c>
      <c r="GV656" s="682">
        <f t="shared" si="2490"/>
        <v>0</v>
      </c>
      <c r="GW656" s="682">
        <f t="shared" si="2490"/>
        <v>6.1720025619803283E-2</v>
      </c>
      <c r="GX656" s="682">
        <f t="shared" si="2490"/>
        <v>4.6028095969106383E-2</v>
      </c>
      <c r="GY656" s="682">
        <f t="shared" si="2490"/>
        <v>0</v>
      </c>
      <c r="GZ656" s="682" t="e">
        <f t="shared" si="2490"/>
        <v>#DIV/0!</v>
      </c>
      <c r="HA656" s="682">
        <f t="shared" si="2490"/>
        <v>7.6127288612416633E-2</v>
      </c>
      <c r="HB656" s="682">
        <f t="shared" si="2490"/>
        <v>0</v>
      </c>
      <c r="HC656" s="682">
        <f t="shared" si="2490"/>
        <v>0</v>
      </c>
      <c r="HD656" s="682">
        <f t="shared" si="2490"/>
        <v>0</v>
      </c>
      <c r="HE656" s="682">
        <f t="shared" si="2490"/>
        <v>0</v>
      </c>
      <c r="HF656" s="682">
        <f t="shared" si="2490"/>
        <v>0</v>
      </c>
      <c r="HG656" s="682" t="e">
        <f t="shared" si="2490"/>
        <v>#DIV/0!</v>
      </c>
      <c r="HH656" s="682" t="e">
        <f t="shared" si="2490"/>
        <v>#DIV/0!</v>
      </c>
      <c r="HI656" s="715" t="e">
        <f>IF(HI528="","",HI528/HI$563)</f>
        <v>#DIV/0!</v>
      </c>
    </row>
    <row r="657" spans="1:217" s="753" customFormat="1" x14ac:dyDescent="0.25">
      <c r="A657" s="66" t="s">
        <v>1233</v>
      </c>
      <c r="C657" s="745">
        <f>IF(C529="","",C529/C$563)</f>
        <v>1.8953073287547327E-2</v>
      </c>
      <c r="D657" s="715">
        <f t="shared" si="2481"/>
        <v>0.24404219347641962</v>
      </c>
      <c r="E657" s="715">
        <f t="shared" si="2481"/>
        <v>7.4122766797447864E-2</v>
      </c>
      <c r="F657" s="715">
        <f t="shared" si="2458"/>
        <v>0.22898764031318725</v>
      </c>
      <c r="G657" s="715">
        <f t="shared" si="2458"/>
        <v>0.18811092038527169</v>
      </c>
      <c r="H657" s="715">
        <f t="shared" si="2458"/>
        <v>0.16448283469467048</v>
      </c>
      <c r="I657" s="715">
        <f t="shared" si="2458"/>
        <v>0.42127662039013553</v>
      </c>
      <c r="J657" s="715">
        <f t="shared" si="2458"/>
        <v>0.22797923725717839</v>
      </c>
      <c r="K657" s="715">
        <f t="shared" si="2458"/>
        <v>0.45456472809039283</v>
      </c>
      <c r="L657" s="715">
        <f t="shared" si="2458"/>
        <v>0.23840677170009664</v>
      </c>
      <c r="M657" s="715">
        <f t="shared" si="2458"/>
        <v>0.38217536692097187</v>
      </c>
      <c r="N657" s="715">
        <f t="shared" si="2482"/>
        <v>0.15149541623463625</v>
      </c>
      <c r="O657" s="715">
        <f t="shared" si="2482"/>
        <v>8.9658944291771708E-2</v>
      </c>
      <c r="P657" s="715">
        <f t="shared" si="2482"/>
        <v>0.21887389732856222</v>
      </c>
      <c r="Q657" s="715">
        <f t="shared" si="2482"/>
        <v>0.11832870675437797</v>
      </c>
      <c r="R657" s="715">
        <f t="shared" si="2482"/>
        <v>0.46422567787418323</v>
      </c>
      <c r="S657" s="715">
        <f t="shared" si="2482"/>
        <v>0.30853348650352369</v>
      </c>
      <c r="T657" s="1075">
        <f t="shared" si="2482"/>
        <v>0.23414831318921686</v>
      </c>
      <c r="U657" s="715">
        <f t="shared" ref="U657:W657" si="2492">IF(U529="","",U529/U$563)</f>
        <v>0.13232903830688156</v>
      </c>
      <c r="V657" s="715">
        <f t="shared" si="2492"/>
        <v>0.11436228185620716</v>
      </c>
      <c r="W657" s="715">
        <f t="shared" si="2492"/>
        <v>0.1633738284045636</v>
      </c>
      <c r="X657" s="715">
        <f>IF(X529="","",X529/X$563)</f>
        <v>0.22950214002515726</v>
      </c>
      <c r="Y657" s="715">
        <f t="shared" ref="Y657" si="2493">IF(Y529="","",Y529/Y$563)</f>
        <v>0.26818763123343359</v>
      </c>
      <c r="Z657" s="830">
        <f t="shared" si="2461"/>
        <v>0.22330963110068849</v>
      </c>
      <c r="AA657" s="830">
        <f t="shared" si="2434"/>
        <v>0.27482982183299043</v>
      </c>
      <c r="AB657" s="830">
        <f t="shared" si="2435"/>
        <v>0.24592997613715545</v>
      </c>
      <c r="AC657" s="40">
        <f t="shared" si="2462"/>
        <v>0.1192040078174695</v>
      </c>
      <c r="AD657" s="40">
        <f t="shared" si="2463"/>
        <v>2.4855753843314614E-2</v>
      </c>
      <c r="AE657" s="40">
        <f t="shared" si="2436"/>
        <v>0.12838894677704249</v>
      </c>
      <c r="AF657" s="40">
        <f t="shared" si="2437"/>
        <v>0.13127205330115202</v>
      </c>
      <c r="AG657" s="40"/>
      <c r="AH657" s="40"/>
      <c r="AI657" s="745">
        <f t="shared" si="2485"/>
        <v>0</v>
      </c>
      <c r="AJ657" s="715">
        <f t="shared" si="2485"/>
        <v>0</v>
      </c>
      <c r="AK657" s="715">
        <f t="shared" si="2485"/>
        <v>0</v>
      </c>
      <c r="AL657" s="715">
        <f t="shared" si="2485"/>
        <v>0</v>
      </c>
      <c r="AM657" s="715">
        <f t="shared" si="2485"/>
        <v>0</v>
      </c>
      <c r="AN657" s="1075">
        <f t="shared" si="2485"/>
        <v>0</v>
      </c>
      <c r="AO657" s="830">
        <f t="shared" ref="AO657:AO658" si="2494">AVERAGE(AI657:AN657)</f>
        <v>0</v>
      </c>
      <c r="AP657" s="830">
        <f t="shared" si="2464"/>
        <v>0</v>
      </c>
      <c r="AQ657" s="40">
        <f t="shared" si="2439"/>
        <v>0</v>
      </c>
      <c r="AR657" s="40"/>
      <c r="AS657" s="40"/>
      <c r="AT657" s="745">
        <f t="shared" ref="AT657:BB657" si="2495">IF(AT529="","",AT529/AT$563)</f>
        <v>1.157387399340584E-2</v>
      </c>
      <c r="AU657" s="715">
        <f t="shared" si="2495"/>
        <v>1.6580062441610852E-2</v>
      </c>
      <c r="AV657" s="715">
        <f t="shared" si="2495"/>
        <v>1.7426755439255155E-2</v>
      </c>
      <c r="AW657" s="715">
        <f t="shared" si="2495"/>
        <v>1.961962234516779E-2</v>
      </c>
      <c r="AX657" s="715">
        <f t="shared" si="2495"/>
        <v>2.0889138506340141E-2</v>
      </c>
      <c r="AY657" s="715">
        <f t="shared" si="2495"/>
        <v>1.6319765963061172E-2</v>
      </c>
      <c r="AZ657" s="715">
        <f t="shared" si="2495"/>
        <v>2.0165272724481903E-2</v>
      </c>
      <c r="BA657" s="715">
        <f t="shared" si="2495"/>
        <v>1.3600078747054146E-2</v>
      </c>
      <c r="BB657" s="1075">
        <f t="shared" si="2495"/>
        <v>0</v>
      </c>
      <c r="BC657" s="830">
        <f t="shared" si="1901"/>
        <v>1.5130507795597445E-2</v>
      </c>
      <c r="BD657" s="830">
        <f t="shared" si="2465"/>
        <v>2.1453284361374965E-3</v>
      </c>
      <c r="BE657" s="40">
        <f t="shared" si="1902"/>
        <v>6.43598530841249E-3</v>
      </c>
      <c r="BF657" s="40"/>
      <c r="BG657" s="40"/>
      <c r="BH657" s="745">
        <v>0</v>
      </c>
      <c r="BI657" s="715">
        <f>IF(BI529="","",BI529/BI$563)</f>
        <v>3.0714611281076585E-2</v>
      </c>
      <c r="BJ657" s="715">
        <f>IF(BJ529="","",BJ529/BJ$563)</f>
        <v>3.0820141603885406E-2</v>
      </c>
      <c r="BK657" s="715">
        <f>IF(BK529="","",BK529/BK$563)</f>
        <v>2.4842826123621774E-2</v>
      </c>
      <c r="BL657" s="715">
        <f>IF(BL529="","",BL529/BL$563)</f>
        <v>2.2817337180990136E-2</v>
      </c>
      <c r="BM657" s="715">
        <f t="shared" si="2466"/>
        <v>2.0006698874739159E-2</v>
      </c>
      <c r="BN657" s="1187">
        <f t="shared" si="2466"/>
        <v>3.4536875205789082E-2</v>
      </c>
      <c r="BO657" s="888">
        <f t="shared" si="2466"/>
        <v>7.7701427555411642E-3</v>
      </c>
      <c r="BP657" s="888">
        <f t="shared" si="2466"/>
        <v>1.2280290950940029E-2</v>
      </c>
      <c r="BQ657" s="888">
        <f t="shared" si="2466"/>
        <v>3.7188586123643062E-3</v>
      </c>
      <c r="BR657" s="888">
        <f t="shared" si="2466"/>
        <v>8.2543145198965828E-3</v>
      </c>
      <c r="BS657" s="1184">
        <f t="shared" si="2466"/>
        <v>7.0182266162798195E-3</v>
      </c>
      <c r="BT657" s="830">
        <f t="shared" si="2441"/>
        <v>1.5693952315573564E-2</v>
      </c>
      <c r="BU657" s="830">
        <f t="shared" si="2467"/>
        <v>2.9870539552367781E-3</v>
      </c>
      <c r="BV657" s="40">
        <f t="shared" si="2442"/>
        <v>1.034745843083934E-2</v>
      </c>
      <c r="BW657" s="40"/>
      <c r="BX657" s="40"/>
      <c r="BY657" s="745">
        <f t="shared" si="2487"/>
        <v>3.503137477534659E-2</v>
      </c>
      <c r="BZ657" s="715">
        <f t="shared" si="2487"/>
        <v>5.4868183550146589E-2</v>
      </c>
      <c r="CA657" s="715">
        <f t="shared" si="2487"/>
        <v>3.7649893330079245E-2</v>
      </c>
      <c r="CB657" s="715">
        <f t="shared" si="2487"/>
        <v>5.8817394799528223E-2</v>
      </c>
      <c r="CC657" s="1075">
        <f t="shared" si="2487"/>
        <v>3.2488181004352995E-2</v>
      </c>
      <c r="CD657" s="715">
        <f t="shared" ref="CD657:CE657" si="2496">IF(CD529="","",CD529/CD$563)</f>
        <v>1.4822379959006895E-2</v>
      </c>
      <c r="CE657" s="715">
        <f t="shared" si="2496"/>
        <v>1.4220416574064776E-2</v>
      </c>
      <c r="CF657" s="830">
        <f t="shared" si="2469"/>
        <v>3.5413974856075045E-2</v>
      </c>
      <c r="CG657" s="830">
        <f t="shared" si="2470"/>
        <v>6.0828849525080275E-3</v>
      </c>
      <c r="CH657" s="40">
        <f t="shared" si="2471"/>
        <v>1.6093800838153184E-2</v>
      </c>
      <c r="CI657" s="40"/>
      <c r="CJ657" s="40"/>
      <c r="CK657" s="745">
        <v>0</v>
      </c>
      <c r="CL657" s="715">
        <f>IF(CL529="","",CL529/CL$563)</f>
        <v>2.0651166911365003E-2</v>
      </c>
      <c r="CM657" s="715">
        <v>0</v>
      </c>
      <c r="CN657" s="715">
        <f>IF(CN529="","",CN529/CN$563)</f>
        <v>1.3304748090047662E-2</v>
      </c>
      <c r="CO657" s="1075">
        <f>IF(CO529="","",CO529/CO$563)</f>
        <v>1.1935117441964814E-2</v>
      </c>
      <c r="CP657" s="830">
        <f t="shared" si="2444"/>
        <v>9.1782064886754954E-3</v>
      </c>
      <c r="CQ657" s="830">
        <f t="shared" si="2472"/>
        <v>4.0294954594238697E-3</v>
      </c>
      <c r="CR657" s="40">
        <f t="shared" si="2445"/>
        <v>9.0102257622985179E-3</v>
      </c>
      <c r="CS657" s="40"/>
      <c r="CT657" s="40"/>
      <c r="CU657" s="745">
        <v>0</v>
      </c>
      <c r="CV657" s="715">
        <f>IF(CV529="","",CV529/CV$563)</f>
        <v>0.10759294061527114</v>
      </c>
      <c r="CW657" s="715">
        <v>0</v>
      </c>
      <c r="CX657" s="1075">
        <v>0</v>
      </c>
      <c r="CY657" s="830">
        <f t="shared" si="2446"/>
        <v>2.6898235153817784E-2</v>
      </c>
      <c r="CZ657" s="40">
        <f t="shared" si="2447"/>
        <v>5.3796470307635569E-2</v>
      </c>
      <c r="DA657" s="682">
        <f t="shared" si="2473"/>
        <v>2.6898235153817784E-2</v>
      </c>
      <c r="DD657" s="989"/>
      <c r="DE657" s="1337">
        <f t="shared" ref="DE657:EL657" si="2497">IF(DE529="","",DE529/DE$563)</f>
        <v>0</v>
      </c>
      <c r="DF657" s="1337">
        <f>IF(DF529="","",DF529/DF$563)</f>
        <v>6.1771031070330966E-3</v>
      </c>
      <c r="DG657" s="1337">
        <f t="shared" si="2497"/>
        <v>5.698771186154479E-3</v>
      </c>
      <c r="DH657" s="1337">
        <f t="shared" si="2497"/>
        <v>2.2044080574071235E-3</v>
      </c>
      <c r="DI657" s="1337">
        <f t="shared" si="2497"/>
        <v>2.4570268718912985E-3</v>
      </c>
      <c r="DJ657" s="1337">
        <f t="shared" si="2497"/>
        <v>1.4210949392464216E-2</v>
      </c>
      <c r="DK657" s="1337">
        <f t="shared" si="2497"/>
        <v>2.6333955348449936E-3</v>
      </c>
      <c r="DL657" s="1338">
        <f t="shared" si="2497"/>
        <v>1.1406483514991192E-2</v>
      </c>
      <c r="DM657" s="830">
        <f t="shared" si="2449"/>
        <v>5.5985172080982998E-3</v>
      </c>
      <c r="DN657" s="830">
        <f t="shared" si="2475"/>
        <v>1.7411795733923146E-3</v>
      </c>
      <c r="DO657" s="40">
        <f t="shared" si="2450"/>
        <v>4.9247995344368226E-3</v>
      </c>
      <c r="DP657" s="40"/>
      <c r="DQ657" s="40"/>
      <c r="DR657" s="945">
        <f t="shared" si="2497"/>
        <v>5.1036077185442567E-3</v>
      </c>
      <c r="DS657" s="888">
        <f t="shared" si="2497"/>
        <v>4.8243903431738197E-3</v>
      </c>
      <c r="DT657" s="888">
        <f t="shared" si="2497"/>
        <v>2.3694228145483779E-3</v>
      </c>
      <c r="DU657" s="888">
        <f t="shared" si="2497"/>
        <v>5.6310164561451546E-3</v>
      </c>
      <c r="DV657" s="888">
        <f t="shared" si="2497"/>
        <v>5.0133775284913343E-3</v>
      </c>
      <c r="DW657" s="888">
        <f t="shared" si="2497"/>
        <v>3.3607226001362055E-3</v>
      </c>
      <c r="DX657" s="1082">
        <f t="shared" si="2497"/>
        <v>5.7591594843578037E-3</v>
      </c>
      <c r="DY657" s="830">
        <f t="shared" si="2451"/>
        <v>4.5802424207709927E-3</v>
      </c>
      <c r="DZ657" s="830">
        <f t="shared" si="2476"/>
        <v>4.7283463597044904E-4</v>
      </c>
      <c r="EA657" s="40">
        <f t="shared" si="2452"/>
        <v>1.251002858035564E-3</v>
      </c>
      <c r="EB657" s="40"/>
      <c r="EC657" s="40"/>
      <c r="ED657" s="745">
        <f>IF(ED529="","",ED529/ED$563)</f>
        <v>2.925962701086009E-2</v>
      </c>
      <c r="EE657" s="888">
        <f t="shared" si="2497"/>
        <v>1.3009555763729886E-2</v>
      </c>
      <c r="EF657" s="888">
        <f t="shared" si="2497"/>
        <v>9.162876707423516E-3</v>
      </c>
      <c r="EG657" s="888">
        <f t="shared" si="2497"/>
        <v>1.0043690093786644E-2</v>
      </c>
      <c r="EH657" s="888">
        <f t="shared" si="2497"/>
        <v>8.6082194504009616E-3</v>
      </c>
      <c r="EI657" s="888">
        <f t="shared" si="2497"/>
        <v>1.5001471679063809E-2</v>
      </c>
      <c r="EJ657" s="888">
        <f t="shared" si="2497"/>
        <v>1.223138653995876E-2</v>
      </c>
      <c r="EK657" s="888">
        <f t="shared" si="2497"/>
        <v>6.0911570321295705E-3</v>
      </c>
      <c r="EL657" s="1082">
        <f t="shared" si="2497"/>
        <v>3.1655428615314624E-3</v>
      </c>
      <c r="EM657" s="830">
        <f t="shared" si="2453"/>
        <v>1.1841503015431635E-2</v>
      </c>
      <c r="EN657" s="40">
        <f t="shared" si="2454"/>
        <v>7.45061120136788E-3</v>
      </c>
      <c r="EO657" s="682">
        <f t="shared" si="2477"/>
        <v>2.4835370671226265E-3</v>
      </c>
      <c r="EP657" s="682"/>
      <c r="EQ657" s="682"/>
      <c r="ER657" s="1251"/>
      <c r="ES657" s="745">
        <f t="shared" si="2478"/>
        <v>1.2733426992857963E-2</v>
      </c>
      <c r="ET657" s="715">
        <f t="shared" si="2478"/>
        <v>0.13620343281965944</v>
      </c>
      <c r="EU657" s="715">
        <f t="shared" si="2478"/>
        <v>0.2579085993961947</v>
      </c>
      <c r="EV657" s="715"/>
      <c r="EW657" s="1131"/>
      <c r="EX657" s="66" t="s">
        <v>717</v>
      </c>
      <c r="EY657" s="682">
        <f t="shared" ref="EY657:HH657" si="2498">IF(EY529="","",EY529/EY$563)</f>
        <v>0.34548543117660024</v>
      </c>
      <c r="EZ657" s="682">
        <f t="shared" si="2498"/>
        <v>0.28061994301315613</v>
      </c>
      <c r="FA657" s="682">
        <f t="shared" si="2498"/>
        <v>0.54345767661164701</v>
      </c>
      <c r="FB657" s="682">
        <f t="shared" si="2498"/>
        <v>4.735252227723246E-2</v>
      </c>
      <c r="FC657" s="682">
        <f t="shared" si="2498"/>
        <v>0.38123455837890796</v>
      </c>
      <c r="FD657" s="682">
        <f t="shared" si="2498"/>
        <v>0.31127297442981755</v>
      </c>
      <c r="FE657" s="682">
        <f t="shared" si="2498"/>
        <v>0.60027331189169741</v>
      </c>
      <c r="FF657" s="682">
        <f t="shared" si="2498"/>
        <v>0.33487054006946615</v>
      </c>
      <c r="FG657" s="682">
        <f t="shared" si="2498"/>
        <v>0.40792041305479249</v>
      </c>
      <c r="FH657" s="682">
        <f t="shared" si="2498"/>
        <v>0.24048845347124803</v>
      </c>
      <c r="FI657" s="682">
        <f t="shared" si="2498"/>
        <v>0.36966285295651974</v>
      </c>
      <c r="FJ657" s="682">
        <f t="shared" si="2498"/>
        <v>0.35730818350920296</v>
      </c>
      <c r="FK657" s="682">
        <f t="shared" si="2498"/>
        <v>0.39403411114694969</v>
      </c>
      <c r="FL657" s="682">
        <f t="shared" si="2498"/>
        <v>0.42774119378637254</v>
      </c>
      <c r="FM657" s="682">
        <f t="shared" si="2498"/>
        <v>0.413289527003388</v>
      </c>
      <c r="FN657" s="682">
        <f t="shared" si="2498"/>
        <v>0.47564722910727514</v>
      </c>
      <c r="FO657" s="715">
        <f t="shared" si="2498"/>
        <v>0.34353265800472671</v>
      </c>
      <c r="FP657" s="715">
        <f t="shared" ref="FP657:GL657" si="2499">IF(FP529="","",FP529/FP$563)</f>
        <v>0</v>
      </c>
      <c r="FQ657" s="1393">
        <f t="shared" si="2499"/>
        <v>7.0980459132650123E-2</v>
      </c>
      <c r="FR657" s="715">
        <f t="shared" si="2499"/>
        <v>0.39624435399540958</v>
      </c>
      <c r="FS657" s="715">
        <f t="shared" si="2499"/>
        <v>0.12418260122172681</v>
      </c>
      <c r="FT657" s="715">
        <f t="shared" si="2499"/>
        <v>0.41378746405411615</v>
      </c>
      <c r="FU657" s="715">
        <f t="shared" si="2499"/>
        <v>0.37857679855665138</v>
      </c>
      <c r="FV657" s="715"/>
      <c r="FW657" s="715">
        <f t="shared" si="2499"/>
        <v>0.41576143783019681</v>
      </c>
      <c r="FX657" s="715">
        <f t="shared" si="2499"/>
        <v>0.26747032262443432</v>
      </c>
      <c r="FY657" s="715">
        <f t="shared" si="2499"/>
        <v>0.38977657798472054</v>
      </c>
      <c r="FZ657" s="715">
        <f t="shared" si="2499"/>
        <v>0.1578844941244536</v>
      </c>
      <c r="GA657" s="715">
        <f t="shared" si="2499"/>
        <v>0.39838855707828363</v>
      </c>
      <c r="GB657" s="715">
        <f t="shared" si="2499"/>
        <v>0.3470716916541336</v>
      </c>
      <c r="GC657" s="715">
        <f t="shared" si="2499"/>
        <v>6.4568473347864945E-3</v>
      </c>
      <c r="GD657" s="715">
        <f t="shared" si="2499"/>
        <v>0.29369765101977507</v>
      </c>
      <c r="GE657" s="715">
        <f t="shared" si="2499"/>
        <v>0.11257330265894783</v>
      </c>
      <c r="GF657" s="715">
        <f t="shared" si="2499"/>
        <v>0.39673543243633141</v>
      </c>
      <c r="GG657" s="715">
        <f t="shared" si="2499"/>
        <v>2.9687234840573302E-2</v>
      </c>
      <c r="GH657" s="715">
        <f t="shared" si="2499"/>
        <v>0.29623900415921356</v>
      </c>
      <c r="GI657" s="715">
        <f t="shared" si="2499"/>
        <v>0.22122353645507226</v>
      </c>
      <c r="GJ657" s="715">
        <f t="shared" si="2499"/>
        <v>0.37144836523659053</v>
      </c>
      <c r="GK657" s="715">
        <f t="shared" si="2499"/>
        <v>0.34205068283028789</v>
      </c>
      <c r="GL657" s="715">
        <f t="shared" si="2499"/>
        <v>0.43272207887045233</v>
      </c>
      <c r="GM657" s="745">
        <f t="shared" si="2498"/>
        <v>0.63009026787844791</v>
      </c>
      <c r="GN657" s="682">
        <f t="shared" si="2498"/>
        <v>0.55533916623813595</v>
      </c>
      <c r="GO657" s="682">
        <f t="shared" si="2498"/>
        <v>0.59979629812457325</v>
      </c>
      <c r="GP657" s="682">
        <f t="shared" si="2498"/>
        <v>0.45769462567890495</v>
      </c>
      <c r="GQ657" s="682">
        <f t="shared" si="2498"/>
        <v>0.55136343826720291</v>
      </c>
      <c r="GR657" s="682">
        <f t="shared" si="2498"/>
        <v>0.52807846177054507</v>
      </c>
      <c r="GS657" s="682">
        <f t="shared" si="2498"/>
        <v>0.35958517951693242</v>
      </c>
      <c r="GT657" s="682">
        <f t="shared" si="2498"/>
        <v>0.60020763789144671</v>
      </c>
      <c r="GU657" s="682">
        <f t="shared" si="2498"/>
        <v>0.55688023063881043</v>
      </c>
      <c r="GV657" s="682">
        <f t="shared" si="2498"/>
        <v>0.51380009901125989</v>
      </c>
      <c r="GW657" s="682">
        <f t="shared" si="2498"/>
        <v>0.6065266383739506</v>
      </c>
      <c r="GX657" s="682">
        <f t="shared" si="2498"/>
        <v>0.52977735333709308</v>
      </c>
      <c r="GY657" s="682">
        <f t="shared" si="2498"/>
        <v>0.57801354571764185</v>
      </c>
      <c r="GZ657" s="682" t="e">
        <f t="shared" si="2498"/>
        <v>#DIV/0!</v>
      </c>
      <c r="HA657" s="682">
        <f t="shared" si="2498"/>
        <v>0.49826799856172715</v>
      </c>
      <c r="HB657" s="682">
        <f t="shared" si="2498"/>
        <v>0.56090354285111022</v>
      </c>
      <c r="HC657" s="682">
        <f t="shared" si="2498"/>
        <v>0.5954838197411606</v>
      </c>
      <c r="HD657" s="682">
        <f t="shared" si="2498"/>
        <v>0.57434554031267326</v>
      </c>
      <c r="HE657" s="682">
        <f t="shared" si="2498"/>
        <v>0.66168536987086568</v>
      </c>
      <c r="HF657" s="682">
        <f t="shared" si="2498"/>
        <v>0.48324059911934908</v>
      </c>
      <c r="HG657" s="682" t="e">
        <f t="shared" si="2498"/>
        <v>#DIV/0!</v>
      </c>
      <c r="HH657" s="682" t="e">
        <f t="shared" si="2498"/>
        <v>#DIV/0!</v>
      </c>
      <c r="HI657" s="715" t="e">
        <f>IF(HI529="","",HI529/HI$563)</f>
        <v>#DIV/0!</v>
      </c>
    </row>
    <row r="658" spans="1:217" s="753" customFormat="1" x14ac:dyDescent="0.25">
      <c r="A658" s="66" t="s">
        <v>1234</v>
      </c>
      <c r="C658" s="745">
        <f>IF(C530="","",C530/C$563)</f>
        <v>2.3969431342426412E-3</v>
      </c>
      <c r="D658" s="715">
        <f t="shared" si="2481"/>
        <v>1.44609566784169E-2</v>
      </c>
      <c r="E658" s="715">
        <f t="shared" si="2481"/>
        <v>5.3734785093032924E-3</v>
      </c>
      <c r="F658" s="715">
        <f>IF(F530="","",F530/F$563)</f>
        <v>7.6815792732388803E-3</v>
      </c>
      <c r="G658" s="715">
        <f>IF(G530="","",G530/G$563)</f>
        <v>2.1152139417528613E-2</v>
      </c>
      <c r="H658" s="715">
        <f>IF(H530="","",H530/H$563)</f>
        <v>6.1486391317045891E-3</v>
      </c>
      <c r="I658" s="715">
        <v>0</v>
      </c>
      <c r="J658" s="715">
        <v>0</v>
      </c>
      <c r="K658" s="715">
        <f>IF(K530="","",K530/K$563)</f>
        <v>1.2629709921828176E-2</v>
      </c>
      <c r="L658" s="715">
        <v>0</v>
      </c>
      <c r="M658" s="715">
        <f>IF(M530="","",M530/M$563)</f>
        <v>1.7923439659480886E-2</v>
      </c>
      <c r="N658" s="715">
        <f t="shared" si="2482"/>
        <v>6.6430734901690349E-3</v>
      </c>
      <c r="O658" s="715">
        <f t="shared" si="2482"/>
        <v>4.7276482880603213E-3</v>
      </c>
      <c r="P658" s="715">
        <f t="shared" si="2482"/>
        <v>2.0385651494679819E-2</v>
      </c>
      <c r="Q658" s="715">
        <f t="shared" si="2482"/>
        <v>9.0820827661013508E-3</v>
      </c>
      <c r="R658" s="715">
        <f t="shared" si="2482"/>
        <v>2.159314343941526E-2</v>
      </c>
      <c r="S658" s="715">
        <f t="shared" si="2482"/>
        <v>2.4990287465944862E-2</v>
      </c>
      <c r="T658" s="1075">
        <f t="shared" si="2482"/>
        <v>2.1436500825129011E-2</v>
      </c>
      <c r="U658" s="715">
        <f t="shared" ref="U658:W658" si="2500">IF(U530="","",U530/U$563)</f>
        <v>8.1911612280240985E-3</v>
      </c>
      <c r="V658" s="715">
        <f t="shared" si="2500"/>
        <v>9.2095147442750845E-3</v>
      </c>
      <c r="W658" s="715">
        <f t="shared" si="2500"/>
        <v>5.1483675742550767E-3</v>
      </c>
      <c r="X658" s="715" t="str">
        <f t="shared" ref="X658:Y658" si="2501">IF(X530="","",X530/X$563)</f>
        <v/>
      </c>
      <c r="Y658" s="715" t="str">
        <f t="shared" si="2501"/>
        <v/>
      </c>
      <c r="Z658" s="830">
        <f t="shared" si="2461"/>
        <v>1.0436872240085614E-2</v>
      </c>
      <c r="AA658" s="830">
        <f t="shared" si="2434"/>
        <v>6.8017239634714649E-3</v>
      </c>
      <c r="AB658" s="830">
        <f t="shared" si="2435"/>
        <v>1.584772842862257E-2</v>
      </c>
      <c r="AC658" s="40">
        <f t="shared" si="2462"/>
        <v>8.183685874918278E-3</v>
      </c>
      <c r="AD658" s="40">
        <f t="shared" si="2463"/>
        <v>1.7064164650357442E-3</v>
      </c>
      <c r="AE658" s="40">
        <f t="shared" si="2436"/>
        <v>5.6300545567114857E-3</v>
      </c>
      <c r="AF658" s="40">
        <f t="shared" si="2437"/>
        <v>7.8092225263631052E-3</v>
      </c>
      <c r="AG658" s="40"/>
      <c r="AH658" s="40"/>
      <c r="AI658" s="745">
        <f t="shared" si="2485"/>
        <v>0</v>
      </c>
      <c r="AJ658" s="715">
        <f t="shared" si="2485"/>
        <v>0</v>
      </c>
      <c r="AK658" s="715">
        <f t="shared" si="2485"/>
        <v>0</v>
      </c>
      <c r="AL658" s="715">
        <f t="shared" si="2485"/>
        <v>0</v>
      </c>
      <c r="AM658" s="715">
        <f t="shared" si="2485"/>
        <v>0</v>
      </c>
      <c r="AN658" s="1075">
        <f t="shared" si="2485"/>
        <v>0</v>
      </c>
      <c r="AO658" s="830">
        <f t="shared" si="2494"/>
        <v>0</v>
      </c>
      <c r="AP658" s="830">
        <f t="shared" si="2464"/>
        <v>0</v>
      </c>
      <c r="AQ658" s="40">
        <f t="shared" si="2439"/>
        <v>0</v>
      </c>
      <c r="AR658" s="40"/>
      <c r="AS658" s="40"/>
      <c r="AT658" s="745">
        <f>IF(AT530="","",AT530/AT$563)</f>
        <v>2.4358000042778512E-3</v>
      </c>
      <c r="AU658" s="715">
        <f>IF(AU530="","",AU530/AU$563)</f>
        <v>3.0778995739665755E-3</v>
      </c>
      <c r="AV658" s="715">
        <v>0</v>
      </c>
      <c r="AW658" s="715">
        <v>0</v>
      </c>
      <c r="AX658" s="715">
        <v>0</v>
      </c>
      <c r="AY658" s="715">
        <v>0</v>
      </c>
      <c r="AZ658" s="715">
        <v>0</v>
      </c>
      <c r="BA658" s="715">
        <v>0</v>
      </c>
      <c r="BB658" s="1075">
        <f>IF(BB530="","",BB530/BB$563)</f>
        <v>2.6380520976633354E-3</v>
      </c>
      <c r="BC658" s="830">
        <f t="shared" si="1901"/>
        <v>9.0575018621197366E-4</v>
      </c>
      <c r="BD658" s="830">
        <f t="shared" si="2465"/>
        <v>4.5616845876889339E-4</v>
      </c>
      <c r="BE658" s="40">
        <f t="shared" si="1902"/>
        <v>1.3685053763066802E-3</v>
      </c>
      <c r="BF658" s="40"/>
      <c r="BG658" s="40"/>
      <c r="BH658" s="745">
        <v>0</v>
      </c>
      <c r="BI658" s="715">
        <v>0</v>
      </c>
      <c r="BJ658" s="715">
        <v>0</v>
      </c>
      <c r="BK658" s="715">
        <v>0</v>
      </c>
      <c r="BL658" s="715">
        <f>IF(BL530="","",BL530/BL$563)</f>
        <v>3.8359452756509464E-3</v>
      </c>
      <c r="BM658" s="715">
        <v>0</v>
      </c>
      <c r="BN658" s="1187">
        <v>0</v>
      </c>
      <c r="BO658" s="888">
        <f>IF(BO530="","",BO530/BO$563)</f>
        <v>9.0563776709600696E-3</v>
      </c>
      <c r="BP658" s="888">
        <f>IF(BP530="","",BP530/BP$563)</f>
        <v>0</v>
      </c>
      <c r="BQ658" s="888">
        <f>IF(BQ530="","",BQ530/BQ$563)</f>
        <v>0</v>
      </c>
      <c r="BR658" s="888">
        <f>IF(BR530="","",BR530/BR$563)</f>
        <v>0</v>
      </c>
      <c r="BS658" s="1184">
        <f>IF(BS530="","",BS530/BS$563)</f>
        <v>0</v>
      </c>
      <c r="BT658" s="830">
        <f t="shared" si="2441"/>
        <v>1.4324803274012241E-3</v>
      </c>
      <c r="BU658" s="830">
        <f t="shared" si="2467"/>
        <v>9.0291457284018858E-4</v>
      </c>
      <c r="BV658" s="40">
        <f t="shared" si="2442"/>
        <v>3.1277878301071128E-3</v>
      </c>
      <c r="BW658" s="40"/>
      <c r="BX658" s="40"/>
      <c r="BY658" s="745">
        <f t="shared" si="2487"/>
        <v>4.9084251371739173E-3</v>
      </c>
      <c r="BZ658" s="715">
        <f t="shared" si="2487"/>
        <v>6.3301933395768749E-3</v>
      </c>
      <c r="CA658" s="715">
        <f t="shared" si="2487"/>
        <v>4.4776549141352685E-3</v>
      </c>
      <c r="CB658" s="715">
        <f t="shared" si="2487"/>
        <v>4.8926551343840092E-3</v>
      </c>
      <c r="CC658" s="1075">
        <f t="shared" si="2487"/>
        <v>3.9635500432956671E-3</v>
      </c>
      <c r="CD658" s="715" t="str">
        <f t="shared" ref="CD658:CE658" si="2502">IF(CD530="","",CD530/CD$563)</f>
        <v/>
      </c>
      <c r="CE658" s="715" t="str">
        <f t="shared" si="2502"/>
        <v/>
      </c>
      <c r="CF658" s="830">
        <f t="shared" si="2469"/>
        <v>4.9144957137131472E-3</v>
      </c>
      <c r="CG658" s="830">
        <f t="shared" si="2470"/>
        <v>8.9588906204498208E-4</v>
      </c>
      <c r="CH658" s="40">
        <f t="shared" si="2471"/>
        <v>2.3702996604739379E-3</v>
      </c>
      <c r="CI658" s="40"/>
      <c r="CJ658" s="40"/>
      <c r="CK658" s="745">
        <f>IF(CK530="","",CK530/CK$563)</f>
        <v>0</v>
      </c>
      <c r="CL658" s="715">
        <f>IF(CL530="","",CL530/CL$563)</f>
        <v>0</v>
      </c>
      <c r="CM658" s="715">
        <f>IF(CM530="","",CM530/CM$563)</f>
        <v>0</v>
      </c>
      <c r="CN658" s="715">
        <f>IF(CN530="","",CN530/CN$563)</f>
        <v>0</v>
      </c>
      <c r="CO658" s="1075">
        <f>IF(CO530="","",CO530/CO$563)</f>
        <v>0</v>
      </c>
      <c r="CP658" s="830">
        <f t="shared" si="2444"/>
        <v>0</v>
      </c>
      <c r="CQ658" s="830">
        <f t="shared" si="2472"/>
        <v>0</v>
      </c>
      <c r="CR658" s="40">
        <f t="shared" si="2445"/>
        <v>0</v>
      </c>
      <c r="CS658" s="40"/>
      <c r="CT658" s="40"/>
      <c r="CU658" s="745">
        <v>0</v>
      </c>
      <c r="CV658" s="715">
        <f>IF(CV530="","",CV530/CV$563)</f>
        <v>8.2387284653360968E-3</v>
      </c>
      <c r="CW658" s="715">
        <v>0</v>
      </c>
      <c r="CX658" s="1075">
        <v>0</v>
      </c>
      <c r="CY658" s="830">
        <f t="shared" si="2446"/>
        <v>2.0596821163340242E-3</v>
      </c>
      <c r="CZ658" s="40">
        <f t="shared" si="2447"/>
        <v>4.1193642326680484E-3</v>
      </c>
      <c r="DA658" s="682">
        <f t="shared" si="2473"/>
        <v>2.0596821163340242E-3</v>
      </c>
      <c r="DD658" s="989"/>
      <c r="DE658" s="888">
        <f t="shared" ref="DE658:EL658" si="2503">IF(DE530="","",DE530/DE$563)</f>
        <v>0</v>
      </c>
      <c r="DF658" s="888">
        <f t="shared" si="2503"/>
        <v>1.4212952250673209E-2</v>
      </c>
      <c r="DG658" s="888">
        <f t="shared" si="2503"/>
        <v>1.6197613789184995E-2</v>
      </c>
      <c r="DH658" s="888">
        <f t="shared" si="2503"/>
        <v>5.7912297217183615E-3</v>
      </c>
      <c r="DI658" s="888">
        <f t="shared" si="2503"/>
        <v>1.3716709776442107E-2</v>
      </c>
      <c r="DJ658" s="888">
        <f t="shared" si="2503"/>
        <v>3.3160157753000285E-3</v>
      </c>
      <c r="DK658" s="888">
        <f t="shared" si="2503"/>
        <v>4.6510837645058208E-2</v>
      </c>
      <c r="DL658" s="1082">
        <f t="shared" si="2503"/>
        <v>0.1108893820772244</v>
      </c>
      <c r="DM658" s="830">
        <f t="shared" si="2449"/>
        <v>2.6329342629450164E-2</v>
      </c>
      <c r="DN658" s="830">
        <f t="shared" si="2475"/>
        <v>1.3100498861185847E-2</v>
      </c>
      <c r="DO658" s="40">
        <f t="shared" si="2450"/>
        <v>3.7053806326684625E-2</v>
      </c>
      <c r="DP658" s="40"/>
      <c r="DQ658" s="40"/>
      <c r="DR658" s="945">
        <f t="shared" si="2503"/>
        <v>8.5114522297831093E-4</v>
      </c>
      <c r="DS658" s="888">
        <f t="shared" si="2503"/>
        <v>2.9912018963396346E-3</v>
      </c>
      <c r="DT658" s="888">
        <f t="shared" si="2503"/>
        <v>6.3258038761604917E-4</v>
      </c>
      <c r="DU658" s="888">
        <f t="shared" si="2503"/>
        <v>0</v>
      </c>
      <c r="DV658" s="888">
        <f t="shared" si="2503"/>
        <v>2.8094207466920259E-3</v>
      </c>
      <c r="DW658" s="888">
        <f t="shared" si="2503"/>
        <v>0</v>
      </c>
      <c r="DX658" s="1082">
        <f t="shared" si="2503"/>
        <v>0</v>
      </c>
      <c r="DY658" s="830">
        <f t="shared" si="2451"/>
        <v>1.0406211790894315E-3</v>
      </c>
      <c r="DZ658" s="830">
        <f t="shared" si="2476"/>
        <v>4.9724222288965558E-4</v>
      </c>
      <c r="EA658" s="40">
        <f t="shared" si="2452"/>
        <v>1.3155792631269776E-3</v>
      </c>
      <c r="EB658" s="40"/>
      <c r="EC658" s="40"/>
      <c r="ED658" s="745">
        <f>IF(ED530="","",ED530/ED$563)</f>
        <v>3.2590445599726967E-3</v>
      </c>
      <c r="EE658" s="888">
        <f t="shared" si="2503"/>
        <v>2.9319608777257393E-3</v>
      </c>
      <c r="EF658" s="888">
        <f t="shared" si="2503"/>
        <v>4.0311190194816859E-3</v>
      </c>
      <c r="EG658" s="888">
        <f t="shared" si="2503"/>
        <v>4.2594472180241963E-3</v>
      </c>
      <c r="EH658" s="888">
        <f t="shared" si="2503"/>
        <v>3.4854491638329158E-3</v>
      </c>
      <c r="EI658" s="888">
        <f t="shared" si="2503"/>
        <v>8.2523915574974124E-3</v>
      </c>
      <c r="EJ658" s="888">
        <f t="shared" si="2503"/>
        <v>1.4643638817651867E-2</v>
      </c>
      <c r="EK658" s="888">
        <f t="shared" si="2503"/>
        <v>3.423998827418063E-3</v>
      </c>
      <c r="EL658" s="1082">
        <f t="shared" si="2503"/>
        <v>3.4937163491031409E-3</v>
      </c>
      <c r="EM658" s="830">
        <f t="shared" si="2453"/>
        <v>5.3089740434119686E-3</v>
      </c>
      <c r="EN658" s="40">
        <f t="shared" si="2454"/>
        <v>3.8496758086570453E-3</v>
      </c>
      <c r="EO658" s="682">
        <f t="shared" si="2477"/>
        <v>1.2832252695523484E-3</v>
      </c>
      <c r="EP658" s="682"/>
      <c r="EQ658" s="682"/>
      <c r="ER658" s="1251"/>
      <c r="ES658" s="745">
        <f t="shared" si="2478"/>
        <v>0</v>
      </c>
      <c r="ET658" s="715">
        <f t="shared" si="2478"/>
        <v>0</v>
      </c>
      <c r="EU658" s="715">
        <f t="shared" si="2478"/>
        <v>0</v>
      </c>
      <c r="EV658" s="715"/>
      <c r="EW658" s="1131"/>
      <c r="EX658" s="66" t="s">
        <v>718</v>
      </c>
      <c r="EY658" s="682">
        <f t="shared" ref="EY658:HH658" si="2504">IF(EY530="","",EY530/EY$563)</f>
        <v>1.8145616755380983E-2</v>
      </c>
      <c r="EZ658" s="682">
        <f t="shared" si="2504"/>
        <v>1.9770034561623247E-2</v>
      </c>
      <c r="FA658" s="682">
        <f t="shared" si="2504"/>
        <v>1.8521903895963702E-2</v>
      </c>
      <c r="FB658" s="682">
        <f t="shared" si="2504"/>
        <v>2.8445476123474234E-3</v>
      </c>
      <c r="FC658" s="682">
        <f t="shared" si="2504"/>
        <v>2.5271885075440065E-2</v>
      </c>
      <c r="FD658" s="682">
        <f t="shared" si="2504"/>
        <v>1.9774038667900885E-2</v>
      </c>
      <c r="FE658" s="682">
        <f t="shared" si="2504"/>
        <v>5.060890750373475E-2</v>
      </c>
      <c r="FF658" s="682">
        <f t="shared" si="2504"/>
        <v>3.3210651170301995E-2</v>
      </c>
      <c r="FG658" s="682">
        <f t="shared" si="2504"/>
        <v>2.3530430234743743E-2</v>
      </c>
      <c r="FH658" s="682">
        <f t="shared" si="2504"/>
        <v>2.3420442202622061E-2</v>
      </c>
      <c r="FI658" s="682">
        <f t="shared" si="2504"/>
        <v>1.8808043662710792E-2</v>
      </c>
      <c r="FJ658" s="682">
        <f t="shared" si="2504"/>
        <v>2.2277434657162247E-2</v>
      </c>
      <c r="FK658" s="682">
        <f t="shared" si="2504"/>
        <v>2.799462821798392E-2</v>
      </c>
      <c r="FL658" s="682">
        <f t="shared" si="2504"/>
        <v>1.6675650583133059E-2</v>
      </c>
      <c r="FM658" s="682">
        <f t="shared" si="2504"/>
        <v>3.0931867101092893E-2</v>
      </c>
      <c r="FN658" s="682">
        <f t="shared" si="2504"/>
        <v>1.9686568211310065E-2</v>
      </c>
      <c r="FO658" s="715">
        <f t="shared" si="2504"/>
        <v>2.4845028346779617E-2</v>
      </c>
      <c r="FP658" s="715">
        <f t="shared" ref="FP658:GL658" si="2505">IF(FP530="","",FP530/FP$563)</f>
        <v>0</v>
      </c>
      <c r="FQ658" s="1393">
        <f t="shared" si="2505"/>
        <v>7.9089841373432817E-3</v>
      </c>
      <c r="FR658" s="715">
        <f t="shared" si="2505"/>
        <v>1.8747200626538077E-2</v>
      </c>
      <c r="FS658" s="715">
        <f t="shared" si="2505"/>
        <v>7.9801663963110538E-3</v>
      </c>
      <c r="FT658" s="715">
        <f t="shared" si="2505"/>
        <v>0</v>
      </c>
      <c r="FU658" s="715">
        <f t="shared" si="2505"/>
        <v>1.8146178314065269E-2</v>
      </c>
      <c r="FV658" s="715"/>
      <c r="FW658" s="715">
        <f t="shared" si="2505"/>
        <v>0</v>
      </c>
      <c r="FX658" s="715">
        <f t="shared" si="2505"/>
        <v>1.5028751034605521E-2</v>
      </c>
      <c r="FY658" s="715">
        <f t="shared" si="2505"/>
        <v>2.3697439527085907E-2</v>
      </c>
      <c r="FZ658" s="715">
        <f t="shared" si="2505"/>
        <v>0</v>
      </c>
      <c r="GA658" s="715">
        <f t="shared" si="2505"/>
        <v>0</v>
      </c>
      <c r="GB658" s="715">
        <f t="shared" si="2505"/>
        <v>2.5057793636949627E-2</v>
      </c>
      <c r="GC658" s="715">
        <f t="shared" si="2505"/>
        <v>1.3797371091731583E-2</v>
      </c>
      <c r="GD658" s="715">
        <f t="shared" si="2505"/>
        <v>6.7694808785214782E-3</v>
      </c>
      <c r="GE658" s="715">
        <f t="shared" si="2505"/>
        <v>1.5803015638818401E-2</v>
      </c>
      <c r="GF658" s="715">
        <f t="shared" si="2505"/>
        <v>0</v>
      </c>
      <c r="GG658" s="715">
        <f t="shared" si="2505"/>
        <v>3.0962484200295686E-3</v>
      </c>
      <c r="GH658" s="715">
        <f t="shared" si="2505"/>
        <v>0</v>
      </c>
      <c r="GI658" s="715">
        <f t="shared" si="2505"/>
        <v>1.4092377025742769E-2</v>
      </c>
      <c r="GJ658" s="715">
        <f t="shared" si="2505"/>
        <v>0</v>
      </c>
      <c r="GK658" s="715">
        <f t="shared" si="2505"/>
        <v>0</v>
      </c>
      <c r="GL658" s="715">
        <f t="shared" si="2505"/>
        <v>0</v>
      </c>
      <c r="GM658" s="745">
        <f t="shared" si="2504"/>
        <v>0</v>
      </c>
      <c r="GN658" s="682">
        <f t="shared" si="2504"/>
        <v>4.7228550450738253E-2</v>
      </c>
      <c r="GO658" s="682">
        <f t="shared" si="2504"/>
        <v>0</v>
      </c>
      <c r="GP658" s="682">
        <f t="shared" si="2504"/>
        <v>7.3817695876341266E-2</v>
      </c>
      <c r="GQ658" s="682">
        <f t="shared" si="2504"/>
        <v>4.043063874955078E-2</v>
      </c>
      <c r="GR658" s="682">
        <f t="shared" si="2504"/>
        <v>7.2392256620981546E-2</v>
      </c>
      <c r="GS658" s="682">
        <f t="shared" si="2504"/>
        <v>7.4986319770835613E-2</v>
      </c>
      <c r="GT658" s="682">
        <f t="shared" si="2504"/>
        <v>3.9950018763355521E-2</v>
      </c>
      <c r="GU658" s="682">
        <f t="shared" si="2504"/>
        <v>0</v>
      </c>
      <c r="GV658" s="682">
        <f t="shared" si="2504"/>
        <v>0</v>
      </c>
      <c r="GW658" s="682">
        <f t="shared" si="2504"/>
        <v>9.6942110978906232E-2</v>
      </c>
      <c r="GX658" s="682">
        <f t="shared" si="2504"/>
        <v>6.7663444811342149E-2</v>
      </c>
      <c r="GY658" s="682">
        <f t="shared" si="2504"/>
        <v>0</v>
      </c>
      <c r="GZ658" s="682" t="e">
        <f t="shared" si="2504"/>
        <v>#DIV/0!</v>
      </c>
      <c r="HA658" s="682">
        <f t="shared" si="2504"/>
        <v>8.6857870112199198E-2</v>
      </c>
      <c r="HB658" s="682">
        <f t="shared" si="2504"/>
        <v>7.7906022395323404E-2</v>
      </c>
      <c r="HC658" s="682">
        <f t="shared" si="2504"/>
        <v>4.5016943883763469E-2</v>
      </c>
      <c r="HD658" s="682">
        <f t="shared" si="2504"/>
        <v>6.3377875415936952E-2</v>
      </c>
      <c r="HE658" s="682">
        <f t="shared" si="2504"/>
        <v>0</v>
      </c>
      <c r="HF658" s="682">
        <f t="shared" si="2504"/>
        <v>8.1481610549171649E-2</v>
      </c>
      <c r="HG658" s="682" t="e">
        <f t="shared" si="2504"/>
        <v>#DIV/0!</v>
      </c>
      <c r="HH658" s="682" t="e">
        <f t="shared" si="2504"/>
        <v>#DIV/0!</v>
      </c>
      <c r="HI658" s="715" t="e">
        <f>IF(HI530="","",HI530/HI$563)</f>
        <v>#DIV/0!</v>
      </c>
    </row>
    <row r="659" spans="1:217" s="753" customFormat="1" x14ac:dyDescent="0.25">
      <c r="A659" s="66" t="s">
        <v>1232</v>
      </c>
      <c r="C659" s="745">
        <f>IF(C533="","",C533/C$563)</f>
        <v>1.9047952774595887E-2</v>
      </c>
      <c r="D659" s="715">
        <v>0</v>
      </c>
      <c r="E659" s="715">
        <f t="shared" ref="E659:CV659" si="2506">IF(E533="","",E533/E$563)</f>
        <v>9.7542315183330161E-2</v>
      </c>
      <c r="F659" s="715">
        <f t="shared" ref="F659:M659" si="2507">IF(F533="","",F533/F$563)</f>
        <v>7.7662641311967262E-2</v>
      </c>
      <c r="G659" s="715">
        <f t="shared" si="2507"/>
        <v>5.6845936526733823E-2</v>
      </c>
      <c r="H659" s="715">
        <f t="shared" si="2507"/>
        <v>5.1342500554731156E-2</v>
      </c>
      <c r="I659" s="715">
        <f t="shared" si="2507"/>
        <v>2.5948515733230527E-2</v>
      </c>
      <c r="J659" s="715">
        <f t="shared" si="2507"/>
        <v>2.7358882940228223E-2</v>
      </c>
      <c r="K659" s="715">
        <f t="shared" si="2507"/>
        <v>3.3183151803392479E-2</v>
      </c>
      <c r="L659" s="715">
        <f t="shared" si="2507"/>
        <v>3.4250743720642532E-2</v>
      </c>
      <c r="M659" s="715">
        <f t="shared" si="2507"/>
        <v>4.9289373703965793E-2</v>
      </c>
      <c r="N659" s="715">
        <f t="shared" si="2506"/>
        <v>8.104795005991762E-2</v>
      </c>
      <c r="O659" s="715">
        <f t="shared" si="2506"/>
        <v>5.3697832335860479E-2</v>
      </c>
      <c r="P659" s="715">
        <f t="shared" si="2506"/>
        <v>6.1879453914297611E-2</v>
      </c>
      <c r="Q659" s="715">
        <f t="shared" si="2506"/>
        <v>5.5525577560197686E-2</v>
      </c>
      <c r="R659" s="715">
        <f t="shared" si="2506"/>
        <v>3.0534230270191195E-2</v>
      </c>
      <c r="S659" s="715">
        <f t="shared" si="2506"/>
        <v>4.5505980469630593E-2</v>
      </c>
      <c r="T659" s="1075">
        <f t="shared" si="2506"/>
        <v>5.3152050710191329E-2</v>
      </c>
      <c r="U659" s="715">
        <f t="shared" ref="U659:W659" si="2508">IF(U533="","",U533/U$563)</f>
        <v>3.0099264214966403E-2</v>
      </c>
      <c r="V659" s="715">
        <f t="shared" si="2508"/>
        <v>3.7455767255839503E-2</v>
      </c>
      <c r="W659" s="715">
        <f t="shared" si="2508"/>
        <v>3.9141709466953035E-2</v>
      </c>
      <c r="X659" s="715">
        <f t="shared" ref="X659:Y659" si="2509">IF(X533="","",X533/X$563)</f>
        <v>1.4304816270654027E-2</v>
      </c>
      <c r="Y659" s="715">
        <f t="shared" si="2509"/>
        <v>4.3929848890789769E-2</v>
      </c>
      <c r="Z659" s="830">
        <f t="shared" si="2461"/>
        <v>4.429332589879597E-2</v>
      </c>
      <c r="AA659" s="830">
        <f t="shared" si="2434"/>
        <v>4.3798910370132282E-2</v>
      </c>
      <c r="AB659" s="830">
        <f t="shared" si="2435"/>
        <v>5.3829056128031544E-2</v>
      </c>
      <c r="AC659" s="40">
        <f t="shared" si="2462"/>
        <v>2.2305990047805518E-2</v>
      </c>
      <c r="AD659" s="40">
        <f t="shared" si="2463"/>
        <v>4.6511204447811094E-3</v>
      </c>
      <c r="AE659" s="40">
        <f t="shared" si="2436"/>
        <v>1.0118730570905897E-2</v>
      </c>
      <c r="AF659" s="40">
        <f t="shared" si="2437"/>
        <v>1.4350520394026241E-2</v>
      </c>
      <c r="AG659" s="40"/>
      <c r="AH659" s="40"/>
      <c r="AI659" s="745">
        <f t="shared" si="2506"/>
        <v>8.560964398905381E-2</v>
      </c>
      <c r="AJ659" s="715">
        <f t="shared" si="2506"/>
        <v>1.8901403215850709E-2</v>
      </c>
      <c r="AK659" s="715">
        <f t="shared" si="2506"/>
        <v>5.7907721366059837E-2</v>
      </c>
      <c r="AL659" s="715">
        <f t="shared" si="2506"/>
        <v>7.3846162612389465E-2</v>
      </c>
      <c r="AM659" s="715">
        <f t="shared" si="2506"/>
        <v>1.4007765874026681E-2</v>
      </c>
      <c r="AN659" s="1075">
        <f t="shared" si="2506"/>
        <v>8.715267943082329E-2</v>
      </c>
      <c r="AO659" s="830">
        <f t="shared" si="2438"/>
        <v>5.6237562748033959E-2</v>
      </c>
      <c r="AP659" s="830">
        <f t="shared" si="2464"/>
        <v>1.4572110852672581E-2</v>
      </c>
      <c r="AQ659" s="40">
        <f t="shared" si="2439"/>
        <v>3.2584230442238314E-2</v>
      </c>
      <c r="AR659" s="40"/>
      <c r="AS659" s="40"/>
      <c r="AT659" s="745">
        <f t="shared" si="2506"/>
        <v>8.8134178458548373E-2</v>
      </c>
      <c r="AU659" s="715">
        <f t="shared" si="2506"/>
        <v>6.2003240872767137E-2</v>
      </c>
      <c r="AV659" s="715">
        <f t="shared" si="2506"/>
        <v>2.5287558085667801E-2</v>
      </c>
      <c r="AW659" s="715">
        <f t="shared" si="2506"/>
        <v>4.3066279394196563E-2</v>
      </c>
      <c r="AX659" s="715">
        <f t="shared" si="2506"/>
        <v>6.1012462849239751E-2</v>
      </c>
      <c r="AY659" s="715">
        <f t="shared" si="2506"/>
        <v>2.3618239054408633E-2</v>
      </c>
      <c r="AZ659" s="715">
        <f t="shared" si="2506"/>
        <v>2.8647761224932282E-2</v>
      </c>
      <c r="BA659" s="715">
        <f t="shared" si="2506"/>
        <v>6.3652682585800022E-2</v>
      </c>
      <c r="BB659" s="1075">
        <f t="shared" si="2506"/>
        <v>0</v>
      </c>
      <c r="BC659" s="830">
        <f t="shared" si="1901"/>
        <v>4.3935822502840068E-2</v>
      </c>
      <c r="BD659" s="830">
        <f t="shared" si="2465"/>
        <v>9.0413340012576605E-3</v>
      </c>
      <c r="BE659" s="40">
        <f t="shared" si="1902"/>
        <v>2.712400200377298E-2</v>
      </c>
      <c r="BF659" s="40"/>
      <c r="BG659" s="40"/>
      <c r="BH659" s="745">
        <f t="shared" si="2506"/>
        <v>0.10717006176186868</v>
      </c>
      <c r="BI659" s="715">
        <f t="shared" si="2506"/>
        <v>0.1077102604827667</v>
      </c>
      <c r="BJ659" s="715">
        <f t="shared" si="2506"/>
        <v>8.4254445061791028E-2</v>
      </c>
      <c r="BK659" s="715">
        <f t="shared" si="2506"/>
        <v>4.8664943317134925E-2</v>
      </c>
      <c r="BL659" s="715">
        <f t="shared" si="2506"/>
        <v>6.2499437186174026E-2</v>
      </c>
      <c r="BM659" s="715">
        <f t="shared" ref="BM659:BS659" si="2510">IF(BM533="","",BM533/BM$563)</f>
        <v>6.5286489485391203E-2</v>
      </c>
      <c r="BN659" s="1187">
        <f t="shared" si="2510"/>
        <v>7.2090065985883023E-2</v>
      </c>
      <c r="BO659" s="888">
        <f t="shared" si="2510"/>
        <v>9.7248431857478709E-2</v>
      </c>
      <c r="BP659" s="888">
        <f t="shared" si="2510"/>
        <v>8.7258172598842651E-2</v>
      </c>
      <c r="BQ659" s="888">
        <f t="shared" si="2510"/>
        <v>4.9701472211700591E-2</v>
      </c>
      <c r="BR659" s="888">
        <f t="shared" si="2510"/>
        <v>0.10059332954634587</v>
      </c>
      <c r="BS659" s="1184">
        <f t="shared" si="2510"/>
        <v>7.2321941767239564E-2</v>
      </c>
      <c r="BT659" s="830">
        <f t="shared" si="2441"/>
        <v>7.2851587106243398E-2</v>
      </c>
      <c r="BU659" s="830">
        <f t="shared" si="2467"/>
        <v>5.456780681503323E-3</v>
      </c>
      <c r="BV659" s="40">
        <f t="shared" si="2442"/>
        <v>1.8902842772248157E-2</v>
      </c>
      <c r="BW659" s="40"/>
      <c r="BX659" s="40"/>
      <c r="BY659" s="745">
        <f t="shared" si="2506"/>
        <v>7.7949846586977081E-2</v>
      </c>
      <c r="BZ659" s="715">
        <f t="shared" si="2506"/>
        <v>6.7465933170667361E-2</v>
      </c>
      <c r="CA659" s="715">
        <f t="shared" si="2506"/>
        <v>4.3860430498307769E-2</v>
      </c>
      <c r="CB659" s="715">
        <f t="shared" si="2506"/>
        <v>7.131526848461997E-2</v>
      </c>
      <c r="CC659" s="1075">
        <f t="shared" si="2506"/>
        <v>0.11007444222366182</v>
      </c>
      <c r="CD659" s="715">
        <f t="shared" ref="CD659:CE659" si="2511">IF(CD533="","",CD533/CD$563)</f>
        <v>4.846295730656118E-2</v>
      </c>
      <c r="CE659" s="715">
        <f t="shared" si="2511"/>
        <v>4.0182789758140394E-2</v>
      </c>
      <c r="CF659" s="830">
        <f t="shared" si="2469"/>
        <v>6.5615952575562228E-2</v>
      </c>
      <c r="CG659" s="830">
        <f t="shared" si="2470"/>
        <v>8.5463450019891991E-3</v>
      </c>
      <c r="CH659" s="40">
        <f t="shared" si="2471"/>
        <v>2.2611503493823234E-2</v>
      </c>
      <c r="CI659" s="40"/>
      <c r="CJ659" s="40"/>
      <c r="CK659" s="745">
        <f t="shared" si="2506"/>
        <v>1.7360340618325056E-2</v>
      </c>
      <c r="CL659" s="715">
        <f>IF(CL533="","",CL533/CL$563)</f>
        <v>2.1910883398403441E-2</v>
      </c>
      <c r="CM659" s="715">
        <f t="shared" si="2506"/>
        <v>1.2563702325965558E-2</v>
      </c>
      <c r="CN659" s="715">
        <f t="shared" si="2506"/>
        <v>1.124131508618193E-2</v>
      </c>
      <c r="CO659" s="1075">
        <f t="shared" si="2506"/>
        <v>8.4129541764917694E-3</v>
      </c>
      <c r="CP659" s="830">
        <f t="shared" si="2444"/>
        <v>1.429783912107355E-2</v>
      </c>
      <c r="CQ659" s="830">
        <f t="shared" si="2472"/>
        <v>2.3908032018574465E-3</v>
      </c>
      <c r="CR659" s="40">
        <f t="shared" si="2445"/>
        <v>5.3459984801774024E-3</v>
      </c>
      <c r="CS659" s="40"/>
      <c r="CT659" s="40"/>
      <c r="CU659" s="745">
        <f t="shared" si="2506"/>
        <v>1.9603054736099766E-2</v>
      </c>
      <c r="CV659" s="715">
        <f t="shared" si="2506"/>
        <v>7.3791781903003506E-2</v>
      </c>
      <c r="CW659" s="715">
        <f>IF(CW533="","",CW533/CW$563)</f>
        <v>0.21989080234538977</v>
      </c>
      <c r="CX659" s="1075">
        <f>IF(CX533="","",CX533/CX$563)</f>
        <v>0.25065218952417972</v>
      </c>
      <c r="CY659" s="830">
        <f t="shared" si="2446"/>
        <v>0.14098445712716817</v>
      </c>
      <c r="CZ659" s="40">
        <f t="shared" si="2447"/>
        <v>0.11180566964604594</v>
      </c>
      <c r="DA659" s="682">
        <f t="shared" si="2473"/>
        <v>5.5902834823022968E-2</v>
      </c>
      <c r="DD659" s="989"/>
      <c r="DE659" s="888">
        <f t="shared" ref="DE659:EL659" si="2512">IF(DE533="","",DE533/DE$563)</f>
        <v>3.0774441203387237E-2</v>
      </c>
      <c r="DF659" s="888">
        <f t="shared" si="2512"/>
        <v>0.14208129785065005</v>
      </c>
      <c r="DG659" s="888">
        <f t="shared" si="2512"/>
        <v>9.5540296649207726E-2</v>
      </c>
      <c r="DH659" s="888">
        <f t="shared" si="2512"/>
        <v>4.5271012350081664E-2</v>
      </c>
      <c r="DI659" s="888">
        <f t="shared" si="2512"/>
        <v>8.4156149714351522E-2</v>
      </c>
      <c r="DJ659" s="888">
        <f t="shared" si="2512"/>
        <v>4.9807488682404581E-2</v>
      </c>
      <c r="DK659" s="888">
        <f t="shared" si="2512"/>
        <v>5.9723866161319306E-2</v>
      </c>
      <c r="DL659" s="1082">
        <f t="shared" si="2512"/>
        <v>0.16179581793144346</v>
      </c>
      <c r="DM659" s="830">
        <f t="shared" si="2449"/>
        <v>8.3643796317855693E-2</v>
      </c>
      <c r="DN659" s="830">
        <f t="shared" si="2475"/>
        <v>1.6716740607725326E-2</v>
      </c>
      <c r="DO659" s="40">
        <f t="shared" si="2450"/>
        <v>4.7282082572236428E-2</v>
      </c>
      <c r="DP659" s="40"/>
      <c r="DQ659" s="40"/>
      <c r="DR659" s="945">
        <f t="shared" si="2512"/>
        <v>0.13722766023263416</v>
      </c>
      <c r="DS659" s="888">
        <f t="shared" si="2512"/>
        <v>0.10668386601946275</v>
      </c>
      <c r="DT659" s="888">
        <f t="shared" si="2512"/>
        <v>0.15186367603729839</v>
      </c>
      <c r="DU659" s="888">
        <f t="shared" si="2512"/>
        <v>0.15291837552273549</v>
      </c>
      <c r="DV659" s="888">
        <f t="shared" si="2512"/>
        <v>0.15153848177450219</v>
      </c>
      <c r="DW659" s="888">
        <f t="shared" si="2512"/>
        <v>0.11533216993914742</v>
      </c>
      <c r="DX659" s="1082">
        <f t="shared" si="2512"/>
        <v>0.11702419070439048</v>
      </c>
      <c r="DY659" s="830">
        <f t="shared" si="2451"/>
        <v>0.1332269171757387</v>
      </c>
      <c r="DZ659" s="830">
        <f t="shared" si="2476"/>
        <v>7.5177338660772173E-3</v>
      </c>
      <c r="EA659" s="40">
        <f t="shared" si="2452"/>
        <v>1.9890054232408472E-2</v>
      </c>
      <c r="EB659" s="40"/>
      <c r="EC659" s="40"/>
      <c r="ED659" s="745">
        <f>IF(ED533="","",ED533/ED$563)</f>
        <v>6.0982663918027938E-2</v>
      </c>
      <c r="EE659" s="888">
        <f t="shared" si="2512"/>
        <v>0.11167770965157045</v>
      </c>
      <c r="EF659" s="888">
        <f t="shared" si="2512"/>
        <v>5.7013079202496646E-2</v>
      </c>
      <c r="EG659" s="888">
        <f t="shared" si="2512"/>
        <v>0.10102708073834366</v>
      </c>
      <c r="EH659" s="888">
        <f t="shared" si="2512"/>
        <v>0.10214630378954989</v>
      </c>
      <c r="EI659" s="888">
        <f t="shared" si="2512"/>
        <v>8.8055873389329714E-2</v>
      </c>
      <c r="EJ659" s="888">
        <f t="shared" si="2512"/>
        <v>0.10728709506800496</v>
      </c>
      <c r="EK659" s="888">
        <f t="shared" si="2512"/>
        <v>8.1386291727717039E-2</v>
      </c>
      <c r="EL659" s="1082">
        <f t="shared" si="2512"/>
        <v>7.8950254243215251E-2</v>
      </c>
      <c r="EM659" s="830">
        <f t="shared" si="2453"/>
        <v>8.7614039080917291E-2</v>
      </c>
      <c r="EN659" s="40">
        <f t="shared" si="2454"/>
        <v>1.9738527959875463E-2</v>
      </c>
      <c r="EO659" s="682">
        <f t="shared" si="2477"/>
        <v>6.5795093199584875E-3</v>
      </c>
      <c r="EP659" s="682"/>
      <c r="EQ659" s="682"/>
      <c r="ER659" s="1251"/>
      <c r="ES659" s="745">
        <f>IF(ES533="","",ES533/ES$563)</f>
        <v>8.3002765030823784E-3</v>
      </c>
      <c r="ET659" s="715">
        <f>IF(ET533="","",ET533/ET$563)</f>
        <v>6.6908716747474548E-2</v>
      </c>
      <c r="EU659" s="715">
        <f>IF(EU533="","",EU533/EU$563)</f>
        <v>0.21357929144758328</v>
      </c>
      <c r="EV659" s="715"/>
      <c r="EW659" s="1131"/>
      <c r="EX659" s="66" t="s">
        <v>731</v>
      </c>
      <c r="EY659" s="682">
        <f t="shared" ref="EY659:HH659" si="2513">IF(EY533="","",EY533/EY$563)</f>
        <v>0</v>
      </c>
      <c r="EZ659" s="682">
        <f t="shared" si="2513"/>
        <v>3.8892270765458819E-3</v>
      </c>
      <c r="FA659" s="682">
        <f t="shared" si="2513"/>
        <v>0</v>
      </c>
      <c r="FB659" s="682">
        <f t="shared" si="2513"/>
        <v>2.3587716792837304E-3</v>
      </c>
      <c r="FC659" s="682">
        <f t="shared" si="2513"/>
        <v>0</v>
      </c>
      <c r="FD659" s="682">
        <f t="shared" si="2513"/>
        <v>0</v>
      </c>
      <c r="FE659" s="682">
        <f t="shared" si="2513"/>
        <v>0</v>
      </c>
      <c r="FF659" s="682">
        <f t="shared" si="2513"/>
        <v>0</v>
      </c>
      <c r="FG659" s="682">
        <f t="shared" si="2513"/>
        <v>0</v>
      </c>
      <c r="FH659" s="1428">
        <f t="shared" si="2513"/>
        <v>0</v>
      </c>
      <c r="FI659" s="682">
        <f t="shared" si="2513"/>
        <v>0</v>
      </c>
      <c r="FJ659" s="682">
        <f t="shared" si="2513"/>
        <v>0</v>
      </c>
      <c r="FK659" s="682">
        <f t="shared" si="2513"/>
        <v>0</v>
      </c>
      <c r="FL659" s="682">
        <f t="shared" si="2513"/>
        <v>0</v>
      </c>
      <c r="FM659" s="682">
        <f t="shared" si="2513"/>
        <v>0</v>
      </c>
      <c r="FN659" s="682">
        <f t="shared" si="2513"/>
        <v>0</v>
      </c>
      <c r="FO659" s="715">
        <f t="shared" si="2513"/>
        <v>0</v>
      </c>
      <c r="FP659" s="715">
        <f t="shared" ref="FP659:GL659" si="2514">IF(FP533="","",FP533/FP$563)</f>
        <v>0</v>
      </c>
      <c r="FQ659" s="1393">
        <f t="shared" si="2514"/>
        <v>0</v>
      </c>
      <c r="FR659" s="715">
        <f t="shared" si="2514"/>
        <v>2.8150455432633927E-2</v>
      </c>
      <c r="FS659" s="715">
        <f t="shared" si="2514"/>
        <v>1.9430332948303666E-2</v>
      </c>
      <c r="FT659" s="715">
        <f t="shared" si="2514"/>
        <v>4.2455986653517686E-2</v>
      </c>
      <c r="FU659" s="715">
        <f t="shared" si="2514"/>
        <v>3.0071965723990068E-2</v>
      </c>
      <c r="FV659" s="715"/>
      <c r="FW659" s="715">
        <f t="shared" si="2514"/>
        <v>0</v>
      </c>
      <c r="FX659" s="715">
        <f t="shared" si="2514"/>
        <v>3.177004895543116E-2</v>
      </c>
      <c r="FY659" s="715">
        <f t="shared" si="2514"/>
        <v>4.4469830090669883E-2</v>
      </c>
      <c r="FZ659" s="715">
        <f t="shared" si="2514"/>
        <v>0</v>
      </c>
      <c r="GA659" s="715">
        <f t="shared" si="2514"/>
        <v>0</v>
      </c>
      <c r="GB659" s="715">
        <f t="shared" si="2514"/>
        <v>3.3648371899127248E-2</v>
      </c>
      <c r="GC659" s="715">
        <f t="shared" si="2514"/>
        <v>0</v>
      </c>
      <c r="GD659" s="715">
        <f t="shared" si="2514"/>
        <v>1.1733650708471976E-2</v>
      </c>
      <c r="GE659" s="715">
        <f t="shared" si="2514"/>
        <v>0</v>
      </c>
      <c r="GF659" s="715">
        <f t="shared" si="2514"/>
        <v>0</v>
      </c>
      <c r="GG659" s="715">
        <f t="shared" si="2514"/>
        <v>1.8501249230036397E-2</v>
      </c>
      <c r="GH659" s="715">
        <f t="shared" si="2514"/>
        <v>0</v>
      </c>
      <c r="GI659" s="715">
        <f t="shared" si="2514"/>
        <v>2.4352912789224253E-2</v>
      </c>
      <c r="GJ659" s="715">
        <f t="shared" si="2514"/>
        <v>3.4019356875566731E-2</v>
      </c>
      <c r="GK659" s="715">
        <f t="shared" si="2514"/>
        <v>3.8416515569484021E-2</v>
      </c>
      <c r="GL659" s="715">
        <f t="shared" si="2514"/>
        <v>3.9312822994286685E-2</v>
      </c>
      <c r="GM659" s="745">
        <f t="shared" si="2513"/>
        <v>0.12669707510960632</v>
      </c>
      <c r="GN659" s="682">
        <f t="shared" si="2513"/>
        <v>8.0032762616840558E-2</v>
      </c>
      <c r="GO659" s="682">
        <f t="shared" si="2513"/>
        <v>0.10179375906720216</v>
      </c>
      <c r="GP659" s="682">
        <f t="shared" si="2513"/>
        <v>6.2006794419568599E-2</v>
      </c>
      <c r="GQ659" s="682">
        <f t="shared" si="2513"/>
        <v>7.9557451684641678E-2</v>
      </c>
      <c r="GR659" s="682">
        <f t="shared" si="2513"/>
        <v>8.0874411010113001E-2</v>
      </c>
      <c r="GS659" s="682">
        <f t="shared" si="2513"/>
        <v>6.5584731078878564E-2</v>
      </c>
      <c r="GT659" s="682">
        <f t="shared" si="2513"/>
        <v>6.300349122051746E-2</v>
      </c>
      <c r="GU659" s="682">
        <f t="shared" si="2513"/>
        <v>8.7880047324231256E-2</v>
      </c>
      <c r="GV659" s="682">
        <f t="shared" si="2513"/>
        <v>0.12705574995027674</v>
      </c>
      <c r="GW659" s="682">
        <f t="shared" si="2513"/>
        <v>0.11689539548473094</v>
      </c>
      <c r="GX659" s="682">
        <f t="shared" si="2513"/>
        <v>9.0804869546033021E-2</v>
      </c>
      <c r="GY659" s="682">
        <f t="shared" si="2513"/>
        <v>9.4578168444269833E-2</v>
      </c>
      <c r="GZ659" s="682" t="e">
        <f t="shared" si="2513"/>
        <v>#DIV/0!</v>
      </c>
      <c r="HA659" s="682">
        <f t="shared" si="2513"/>
        <v>8.7925444883672182E-2</v>
      </c>
      <c r="HB659" s="682">
        <f t="shared" si="2513"/>
        <v>0.10421833344790377</v>
      </c>
      <c r="HC659" s="682">
        <f t="shared" si="2513"/>
        <v>9.9744922436744946E-2</v>
      </c>
      <c r="HD659" s="682">
        <f t="shared" si="2513"/>
        <v>0.10682685895617176</v>
      </c>
      <c r="HE659" s="682">
        <f t="shared" si="2513"/>
        <v>0.13355617729662661</v>
      </c>
      <c r="HF659" s="682">
        <f t="shared" si="2513"/>
        <v>0.16776649848085348</v>
      </c>
      <c r="HG659" s="682" t="e">
        <f t="shared" si="2513"/>
        <v>#DIV/0!</v>
      </c>
      <c r="HH659" s="682" t="e">
        <f t="shared" si="2513"/>
        <v>#DIV/0!</v>
      </c>
      <c r="HI659" s="715" t="e">
        <f>IF(HI533="","",HI533/HI$563)</f>
        <v>#DIV/0!</v>
      </c>
    </row>
    <row r="660" spans="1:217" s="753" customFormat="1" x14ac:dyDescent="0.25">
      <c r="A660" s="66" t="s">
        <v>1231</v>
      </c>
      <c r="C660" s="745">
        <f>IF(C535="","",C535/C$563)</f>
        <v>6.8525616434780209E-2</v>
      </c>
      <c r="D660" s="715">
        <f t="shared" ref="D660:CV660" si="2515">IF(D535="","",D535/D$563)</f>
        <v>2.4919080110727455E-2</v>
      </c>
      <c r="E660" s="715">
        <f t="shared" si="2515"/>
        <v>2.1607307380512326E-2</v>
      </c>
      <c r="F660" s="715">
        <f t="shared" ref="F660:M663" si="2516">IF(F535="","",F535/F$563)</f>
        <v>3.0745565586828328E-2</v>
      </c>
      <c r="G660" s="715">
        <f t="shared" si="2516"/>
        <v>3.0706600019410422E-2</v>
      </c>
      <c r="H660" s="715">
        <f t="shared" si="2516"/>
        <v>6.1463221383384285E-3</v>
      </c>
      <c r="I660" s="715">
        <f t="shared" si="2516"/>
        <v>0</v>
      </c>
      <c r="J660" s="715">
        <f t="shared" si="2516"/>
        <v>5.0995859737952426E-3</v>
      </c>
      <c r="K660" s="715">
        <f t="shared" si="2516"/>
        <v>7.0401279579605488E-3</v>
      </c>
      <c r="L660" s="715">
        <f t="shared" si="2516"/>
        <v>4.5917795836334617E-3</v>
      </c>
      <c r="M660" s="715">
        <f t="shared" si="2516"/>
        <v>1.7717030238056805E-2</v>
      </c>
      <c r="N660" s="715">
        <f t="shared" si="2515"/>
        <v>3.2101994121270037E-2</v>
      </c>
      <c r="O660" s="715">
        <f t="shared" si="2515"/>
        <v>3.6719254712466322E-2</v>
      </c>
      <c r="P660" s="715">
        <f t="shared" si="2515"/>
        <v>2.9027438932612646E-2</v>
      </c>
      <c r="Q660" s="715">
        <f t="shared" si="2515"/>
        <v>1.0520563140575718E-2</v>
      </c>
      <c r="R660" s="715">
        <f t="shared" si="2515"/>
        <v>9.4250616105782791E-3</v>
      </c>
      <c r="S660" s="715">
        <f t="shared" si="2515"/>
        <v>9.6269844731097041E-3</v>
      </c>
      <c r="T660" s="1075">
        <f t="shared" si="2515"/>
        <v>1.9172322455846928E-2</v>
      </c>
      <c r="U660" s="715">
        <f t="shared" ref="U660:W660" si="2517">IF(U535="","",U535/U$563)</f>
        <v>1.6656828946672985E-2</v>
      </c>
      <c r="V660" s="715">
        <f t="shared" si="2517"/>
        <v>1.4500349428168505E-2</v>
      </c>
      <c r="W660" s="715">
        <f t="shared" si="2517"/>
        <v>2.9378675401749044E-2</v>
      </c>
      <c r="X660" s="715">
        <f t="shared" ref="X660:Y660" si="2518">IF(X535="","",X535/X$563)</f>
        <v>1.7392115462079298E-2</v>
      </c>
      <c r="Y660" s="715">
        <f t="shared" si="2518"/>
        <v>2.1493311462563294E-2</v>
      </c>
      <c r="Z660" s="830">
        <f t="shared" si="2461"/>
        <v>2.0135387633553738E-2</v>
      </c>
      <c r="AA660" s="830">
        <f t="shared" si="2434"/>
        <v>1.2047140179995206E-2</v>
      </c>
      <c r="AB660" s="830">
        <f t="shared" si="2435"/>
        <v>2.0538831210564552E-2</v>
      </c>
      <c r="AC660" s="40">
        <f t="shared" si="2462"/>
        <v>1.4758043748034112E-2</v>
      </c>
      <c r="AD660" s="40">
        <f t="shared" si="2463"/>
        <v>3.0772648447500088E-3</v>
      </c>
      <c r="AE660" s="40">
        <f t="shared" si="2436"/>
        <v>2.7272699043319683E-3</v>
      </c>
      <c r="AF660" s="40">
        <f t="shared" si="2437"/>
        <v>1.0825559558153048E-2</v>
      </c>
      <c r="AG660" s="40"/>
      <c r="AH660" s="40"/>
      <c r="AI660" s="745">
        <f t="shared" si="2515"/>
        <v>0.12276267678574412</v>
      </c>
      <c r="AJ660" s="715">
        <f t="shared" si="2515"/>
        <v>0</v>
      </c>
      <c r="AK660" s="715">
        <f t="shared" si="2515"/>
        <v>0</v>
      </c>
      <c r="AL660" s="715">
        <f t="shared" si="2515"/>
        <v>0</v>
      </c>
      <c r="AM660" s="715">
        <f t="shared" si="2515"/>
        <v>0</v>
      </c>
      <c r="AN660" s="1075">
        <f t="shared" si="2515"/>
        <v>0</v>
      </c>
      <c r="AO660" s="830">
        <f t="shared" si="2438"/>
        <v>2.0460446130957353E-2</v>
      </c>
      <c r="AP660" s="830">
        <f t="shared" si="2464"/>
        <v>2.2413295765089283E-2</v>
      </c>
      <c r="AQ660" s="40">
        <f t="shared" si="2439"/>
        <v>5.0117652930547797E-2</v>
      </c>
      <c r="AR660" s="40"/>
      <c r="AS660" s="40"/>
      <c r="AT660" s="745">
        <f t="shared" si="2515"/>
        <v>3.765206962848959E-2</v>
      </c>
      <c r="AU660" s="715">
        <f t="shared" si="2515"/>
        <v>5.7582262988398733E-2</v>
      </c>
      <c r="AV660" s="715">
        <f t="shared" si="2515"/>
        <v>9.9041147131673467E-3</v>
      </c>
      <c r="AW660" s="715">
        <f t="shared" si="2515"/>
        <v>1.3327608896653588E-2</v>
      </c>
      <c r="AX660" s="715">
        <f t="shared" si="2515"/>
        <v>1.3949746618321593E-2</v>
      </c>
      <c r="AY660" s="715">
        <f t="shared" si="2515"/>
        <v>1.1803345702610978E-2</v>
      </c>
      <c r="AZ660" s="715">
        <f t="shared" si="2515"/>
        <v>1.3672103950421585E-2</v>
      </c>
      <c r="BA660" s="715">
        <f t="shared" si="2515"/>
        <v>2.2006884464937211E-2</v>
      </c>
      <c r="BB660" s="1075">
        <f t="shared" si="2515"/>
        <v>1.5131896228767809E-2</v>
      </c>
      <c r="BC660" s="830">
        <f t="shared" si="1901"/>
        <v>2.1670003687974271E-2</v>
      </c>
      <c r="BD660" s="830">
        <f t="shared" si="2465"/>
        <v>5.2927210774290695E-3</v>
      </c>
      <c r="BE660" s="40">
        <f t="shared" si="1902"/>
        <v>1.5878163232287208E-2</v>
      </c>
      <c r="BF660" s="40"/>
      <c r="BG660" s="40"/>
      <c r="BH660" s="745">
        <f t="shared" si="2515"/>
        <v>7.9469424617906129E-3</v>
      </c>
      <c r="BI660" s="715">
        <f t="shared" si="2515"/>
        <v>2.7914051036617402E-2</v>
      </c>
      <c r="BJ660" s="715">
        <f t="shared" si="2515"/>
        <v>7.7569106016495571E-3</v>
      </c>
      <c r="BK660" s="715">
        <f t="shared" si="2515"/>
        <v>1.5164946867056306E-2</v>
      </c>
      <c r="BL660" s="715">
        <f t="shared" si="2515"/>
        <v>1.0719137070532759E-2</v>
      </c>
      <c r="BM660" s="715">
        <f t="shared" ref="BM660:BS663" si="2519">IF(BM535="","",BM535/BM$563)</f>
        <v>2.4912781021419136E-2</v>
      </c>
      <c r="BN660" s="1187">
        <f t="shared" si="2519"/>
        <v>2.1427964233858683E-2</v>
      </c>
      <c r="BO660" s="888">
        <f t="shared" si="2519"/>
        <v>2.0211157038982307E-2</v>
      </c>
      <c r="BP660" s="888">
        <f t="shared" si="2519"/>
        <v>8.1112700857398738E-3</v>
      </c>
      <c r="BQ660" s="888">
        <f t="shared" si="2519"/>
        <v>5.9847259495960448E-3</v>
      </c>
      <c r="BR660" s="888">
        <f t="shared" si="2519"/>
        <v>1.7770374675901989E-2</v>
      </c>
      <c r="BS660" s="1184">
        <f t="shared" si="2519"/>
        <v>1.7064183846618581E-2</v>
      </c>
      <c r="BT660" s="830">
        <f t="shared" si="2441"/>
        <v>1.5707393421078412E-2</v>
      </c>
      <c r="BU660" s="830">
        <f t="shared" si="2467"/>
        <v>1.8293129747158244E-3</v>
      </c>
      <c r="BV660" s="40">
        <f t="shared" si="2442"/>
        <v>6.3369260303055373E-3</v>
      </c>
      <c r="BW660" s="40"/>
      <c r="BX660" s="40"/>
      <c r="BY660" s="745">
        <f t="shared" si="2515"/>
        <v>3.416178522570848E-2</v>
      </c>
      <c r="BZ660" s="715">
        <f t="shared" si="2515"/>
        <v>3.3101755935126424E-2</v>
      </c>
      <c r="CA660" s="715">
        <f t="shared" si="2515"/>
        <v>4.8172003389462148E-2</v>
      </c>
      <c r="CB660" s="715">
        <f t="shared" si="2515"/>
        <v>3.7082933392283461E-2</v>
      </c>
      <c r="CC660" s="1075">
        <f t="shared" si="2515"/>
        <v>1.7232216911181202E-2</v>
      </c>
      <c r="CD660" s="715">
        <f t="shared" ref="CD660:CE660" si="2520">IF(CD535="","",CD535/CD$563)</f>
        <v>4.4694184793040222E-2</v>
      </c>
      <c r="CE660" s="715">
        <f t="shared" si="2520"/>
        <v>4.3072144800773628E-2</v>
      </c>
      <c r="CF660" s="830">
        <f t="shared" si="2469"/>
        <v>3.6788146349653654E-2</v>
      </c>
      <c r="CG660" s="830">
        <f t="shared" si="2470"/>
        <v>3.5987378857590697E-3</v>
      </c>
      <c r="CH660" s="40">
        <f t="shared" si="2471"/>
        <v>9.5213654794248717E-3</v>
      </c>
      <c r="CI660" s="40"/>
      <c r="CJ660" s="40"/>
      <c r="CK660" s="745">
        <f t="shared" si="2515"/>
        <v>4.5589923727574845E-2</v>
      </c>
      <c r="CL660" s="715">
        <f>IF(CL535="","",CL535/CL$563)</f>
        <v>1.2907855019913303E-2</v>
      </c>
      <c r="CM660" s="715">
        <f t="shared" si="2515"/>
        <v>5.2770770992568244E-2</v>
      </c>
      <c r="CN660" s="715">
        <f t="shared" si="2515"/>
        <v>1.2561463942821033E-2</v>
      </c>
      <c r="CO660" s="1075">
        <f t="shared" si="2515"/>
        <v>6.807064370563257E-3</v>
      </c>
      <c r="CP660" s="830">
        <f t="shared" si="2444"/>
        <v>2.6127415610688137E-2</v>
      </c>
      <c r="CQ660" s="830">
        <f t="shared" si="2472"/>
        <v>9.5412929079735018E-3</v>
      </c>
      <c r="CR660" s="40">
        <f t="shared" si="2445"/>
        <v>2.1334979535465395E-2</v>
      </c>
      <c r="CS660" s="40"/>
      <c r="CT660" s="40"/>
      <c r="CU660" s="745">
        <f t="shared" si="2515"/>
        <v>0</v>
      </c>
      <c r="CV660" s="715">
        <f t="shared" si="2515"/>
        <v>0</v>
      </c>
      <c r="CW660" s="715">
        <f>IF(CW535="","",CW535/CW$563)</f>
        <v>0</v>
      </c>
      <c r="CX660" s="1075">
        <f>IF(CX535="","",CX535/CX$563)</f>
        <v>0</v>
      </c>
      <c r="CY660" s="830">
        <f t="shared" si="2446"/>
        <v>0</v>
      </c>
      <c r="CZ660" s="40">
        <f t="shared" si="2447"/>
        <v>0</v>
      </c>
      <c r="DA660" s="682">
        <f t="shared" si="2473"/>
        <v>0</v>
      </c>
      <c r="DD660" s="989"/>
      <c r="DE660" s="888">
        <f t="shared" ref="DE660:EL660" si="2521">IF(DE535="","",DE535/DE$563)</f>
        <v>8.7859928787704811E-3</v>
      </c>
      <c r="DF660" s="888">
        <f t="shared" si="2521"/>
        <v>3.0222859057663518E-2</v>
      </c>
      <c r="DG660" s="888">
        <f t="shared" si="2521"/>
        <v>0</v>
      </c>
      <c r="DH660" s="888">
        <f t="shared" si="2521"/>
        <v>1.2230207397844904E-2</v>
      </c>
      <c r="DI660" s="888">
        <f t="shared" si="2521"/>
        <v>2.9433813275793811E-2</v>
      </c>
      <c r="DJ660" s="888">
        <f t="shared" si="2521"/>
        <v>7.4644025401719638E-3</v>
      </c>
      <c r="DK660" s="888">
        <f t="shared" si="2521"/>
        <v>1.609317223556982E-2</v>
      </c>
      <c r="DL660" s="1082">
        <f t="shared" si="2521"/>
        <v>1.2483142857399182E-2</v>
      </c>
      <c r="DM660" s="830">
        <f t="shared" si="2449"/>
        <v>1.4589198780401708E-2</v>
      </c>
      <c r="DN660" s="830">
        <f t="shared" si="2475"/>
        <v>3.7184885622023787E-3</v>
      </c>
      <c r="DO660" s="40">
        <f t="shared" si="2450"/>
        <v>1.0517473912391669E-2</v>
      </c>
      <c r="DP660" s="40"/>
      <c r="DQ660" s="40"/>
      <c r="DR660" s="945">
        <f t="shared" si="2521"/>
        <v>9.4727591187612602E-3</v>
      </c>
      <c r="DS660" s="888">
        <f t="shared" si="2521"/>
        <v>2.651725867227157E-2</v>
      </c>
      <c r="DT660" s="888">
        <f t="shared" si="2521"/>
        <v>9.4809992373960129E-3</v>
      </c>
      <c r="DU660" s="888">
        <f t="shared" si="2521"/>
        <v>1.978280672724499E-2</v>
      </c>
      <c r="DV660" s="888">
        <f t="shared" si="2521"/>
        <v>1.8043110088075888E-2</v>
      </c>
      <c r="DW660" s="888">
        <f t="shared" si="2521"/>
        <v>2.4652504906405762E-2</v>
      </c>
      <c r="DX660" s="1082">
        <f t="shared" si="2521"/>
        <v>1.5336901545750344E-2</v>
      </c>
      <c r="DY660" s="830">
        <f t="shared" si="2451"/>
        <v>1.7612334327986548E-2</v>
      </c>
      <c r="DZ660" s="830">
        <f t="shared" si="2476"/>
        <v>2.5415925211543368E-3</v>
      </c>
      <c r="EA660" s="40">
        <f t="shared" si="2452"/>
        <v>6.7244217450360454E-3</v>
      </c>
      <c r="EB660" s="40"/>
      <c r="EC660" s="40"/>
      <c r="ED660" s="745">
        <f>IF(ED535="","",ED535/ED$563)</f>
        <v>2.1871188917385747E-2</v>
      </c>
      <c r="EE660" s="888">
        <f t="shared" si="2521"/>
        <v>4.4061495403216744E-2</v>
      </c>
      <c r="EF660" s="888">
        <f t="shared" si="2521"/>
        <v>6.9972903208903287E-2</v>
      </c>
      <c r="EG660" s="888">
        <f t="shared" si="2521"/>
        <v>6.1107668103638192E-2</v>
      </c>
      <c r="EH660" s="888">
        <f t="shared" si="2521"/>
        <v>9.0057945911683687E-2</v>
      </c>
      <c r="EI660" s="888">
        <f t="shared" si="2521"/>
        <v>6.0876297504637529E-2</v>
      </c>
      <c r="EJ660" s="888">
        <f t="shared" si="2521"/>
        <v>5.5000667309780808E-2</v>
      </c>
      <c r="EK660" s="888">
        <f t="shared" si="2521"/>
        <v>6.4007915472566915E-2</v>
      </c>
      <c r="EL660" s="1082">
        <f t="shared" si="2521"/>
        <v>6.8792754207867596E-2</v>
      </c>
      <c r="EM660" s="830">
        <f t="shared" si="2453"/>
        <v>5.9527648448853387E-2</v>
      </c>
      <c r="EN660" s="40">
        <f t="shared" si="2454"/>
        <v>1.8805375217592554E-2</v>
      </c>
      <c r="EO660" s="682">
        <f t="shared" si="2477"/>
        <v>6.2684584058641845E-3</v>
      </c>
      <c r="EP660" s="682"/>
      <c r="EQ660" s="682"/>
      <c r="ER660" s="1251"/>
      <c r="ES660" s="745">
        <f>IF(ES535="","",ES535/ES$563)</f>
        <v>5.8841960667403758E-3</v>
      </c>
      <c r="ET660" s="715">
        <v>0</v>
      </c>
      <c r="EU660" s="715">
        <v>0</v>
      </c>
      <c r="EV660" s="715"/>
      <c r="EW660" s="1131"/>
      <c r="EX660" s="66" t="s">
        <v>700</v>
      </c>
      <c r="EY660" s="682">
        <f t="shared" ref="EY660:HH660" si="2522">IF(EY535="","",EY535/EY$563)</f>
        <v>0</v>
      </c>
      <c r="EZ660" s="682">
        <f t="shared" si="2522"/>
        <v>0</v>
      </c>
      <c r="FA660" s="682">
        <f t="shared" si="2522"/>
        <v>0</v>
      </c>
      <c r="FB660" s="682">
        <f t="shared" si="2522"/>
        <v>0</v>
      </c>
      <c r="FC660" s="682">
        <f t="shared" si="2522"/>
        <v>0</v>
      </c>
      <c r="FD660" s="682">
        <f t="shared" si="2522"/>
        <v>0</v>
      </c>
      <c r="FE660" s="682">
        <f t="shared" si="2522"/>
        <v>0</v>
      </c>
      <c r="FF660" s="682">
        <f t="shared" si="2522"/>
        <v>0</v>
      </c>
      <c r="FG660" s="682">
        <f t="shared" si="2522"/>
        <v>0</v>
      </c>
      <c r="FH660" s="682">
        <f t="shared" si="2522"/>
        <v>0</v>
      </c>
      <c r="FI660" s="682">
        <f t="shared" si="2522"/>
        <v>0</v>
      </c>
      <c r="FJ660" s="682">
        <f t="shared" si="2522"/>
        <v>0</v>
      </c>
      <c r="FK660" s="682">
        <f t="shared" si="2522"/>
        <v>0</v>
      </c>
      <c r="FL660" s="682">
        <f t="shared" si="2522"/>
        <v>0</v>
      </c>
      <c r="FM660" s="682">
        <f t="shared" si="2522"/>
        <v>0</v>
      </c>
      <c r="FN660" s="682">
        <f t="shared" si="2522"/>
        <v>0</v>
      </c>
      <c r="FO660" s="715">
        <f t="shared" si="2522"/>
        <v>0</v>
      </c>
      <c r="FP660" s="715">
        <f t="shared" ref="FP660:GL660" si="2523">IF(FP535="","",FP535/FP$563)</f>
        <v>0</v>
      </c>
      <c r="FQ660" s="1393">
        <f t="shared" si="2523"/>
        <v>9.7866309535045611E-3</v>
      </c>
      <c r="FR660" s="715">
        <f t="shared" si="2523"/>
        <v>0</v>
      </c>
      <c r="FS660" s="715">
        <f t="shared" si="2523"/>
        <v>0</v>
      </c>
      <c r="FT660" s="715">
        <f t="shared" si="2523"/>
        <v>0</v>
      </c>
      <c r="FU660" s="715">
        <f t="shared" si="2523"/>
        <v>0</v>
      </c>
      <c r="FV660" s="715"/>
      <c r="FW660" s="715">
        <f t="shared" si="2523"/>
        <v>0</v>
      </c>
      <c r="FX660" s="715">
        <f t="shared" si="2523"/>
        <v>0</v>
      </c>
      <c r="FY660" s="715">
        <f t="shared" si="2523"/>
        <v>0</v>
      </c>
      <c r="FZ660" s="715">
        <f t="shared" si="2523"/>
        <v>0</v>
      </c>
      <c r="GA660" s="715">
        <f t="shared" si="2523"/>
        <v>0</v>
      </c>
      <c r="GB660" s="715">
        <f t="shared" si="2523"/>
        <v>0</v>
      </c>
      <c r="GC660" s="715">
        <f t="shared" si="2523"/>
        <v>0</v>
      </c>
      <c r="GD660" s="715">
        <f t="shared" si="2523"/>
        <v>0</v>
      </c>
      <c r="GE660" s="715">
        <f t="shared" si="2523"/>
        <v>0</v>
      </c>
      <c r="GF660" s="715">
        <f t="shared" si="2523"/>
        <v>0</v>
      </c>
      <c r="GG660" s="715">
        <f t="shared" si="2523"/>
        <v>0</v>
      </c>
      <c r="GH660" s="715">
        <f t="shared" si="2523"/>
        <v>0</v>
      </c>
      <c r="GI660" s="715">
        <f t="shared" si="2523"/>
        <v>0</v>
      </c>
      <c r="GJ660" s="715">
        <f t="shared" si="2523"/>
        <v>0</v>
      </c>
      <c r="GK660" s="715">
        <f t="shared" si="2523"/>
        <v>0</v>
      </c>
      <c r="GL660" s="715">
        <f t="shared" si="2523"/>
        <v>0</v>
      </c>
      <c r="GM660" s="745">
        <f t="shared" si="2522"/>
        <v>0</v>
      </c>
      <c r="GN660" s="682">
        <f t="shared" si="2522"/>
        <v>0</v>
      </c>
      <c r="GO660" s="682">
        <f t="shared" si="2522"/>
        <v>0</v>
      </c>
      <c r="GP660" s="682">
        <f t="shared" si="2522"/>
        <v>0</v>
      </c>
      <c r="GQ660" s="682">
        <f t="shared" si="2522"/>
        <v>4.3447016328747187E-2</v>
      </c>
      <c r="GR660" s="682">
        <f t="shared" si="2522"/>
        <v>0</v>
      </c>
      <c r="GS660" s="682">
        <f t="shared" si="2522"/>
        <v>0</v>
      </c>
      <c r="GT660" s="682">
        <f t="shared" si="2522"/>
        <v>4.199146683009581E-2</v>
      </c>
      <c r="GU660" s="682">
        <f t="shared" si="2522"/>
        <v>5.8993220165641277E-2</v>
      </c>
      <c r="GV660" s="682">
        <f t="shared" si="2522"/>
        <v>0</v>
      </c>
      <c r="GW660" s="682">
        <f t="shared" si="2522"/>
        <v>0</v>
      </c>
      <c r="GX660" s="682">
        <f t="shared" si="2522"/>
        <v>0</v>
      </c>
      <c r="GY660" s="682">
        <f t="shared" si="2522"/>
        <v>0</v>
      </c>
      <c r="GZ660" s="682" t="e">
        <f t="shared" si="2522"/>
        <v>#DIV/0!</v>
      </c>
      <c r="HA660" s="682">
        <f t="shared" si="2522"/>
        <v>0</v>
      </c>
      <c r="HB660" s="682">
        <f t="shared" si="2522"/>
        <v>0</v>
      </c>
      <c r="HC660" s="682">
        <f t="shared" si="2522"/>
        <v>0</v>
      </c>
      <c r="HD660" s="682">
        <f t="shared" si="2522"/>
        <v>0</v>
      </c>
      <c r="HE660" s="682">
        <f t="shared" si="2522"/>
        <v>0</v>
      </c>
      <c r="HF660" s="682">
        <f t="shared" si="2522"/>
        <v>0</v>
      </c>
      <c r="HG660" s="682" t="e">
        <f t="shared" si="2522"/>
        <v>#DIV/0!</v>
      </c>
      <c r="HH660" s="682" t="e">
        <f t="shared" si="2522"/>
        <v>#DIV/0!</v>
      </c>
      <c r="HI660" s="715" t="e">
        <f>IF(HI535="","",HI535/HI$563)</f>
        <v>#DIV/0!</v>
      </c>
    </row>
    <row r="661" spans="1:217" s="753" customFormat="1" x14ac:dyDescent="0.25">
      <c r="A661" s="66" t="s">
        <v>1230</v>
      </c>
      <c r="C661" s="745">
        <f t="shared" ref="C661" si="2524">IF(C536="","",C536/C$563)</f>
        <v>1.0216659701995656E-2</v>
      </c>
      <c r="D661" s="715">
        <f t="shared" ref="D661:CV661" si="2525">IF(D536="","",D536/D$563)</f>
        <v>2.9620565307689715E-2</v>
      </c>
      <c r="E661" s="715">
        <f t="shared" si="2525"/>
        <v>5.7592715311344099E-2</v>
      </c>
      <c r="F661" s="715">
        <f t="shared" si="2516"/>
        <v>2.1171784710154958E-2</v>
      </c>
      <c r="G661" s="715">
        <f t="shared" si="2516"/>
        <v>2.1635690941911846E-2</v>
      </c>
      <c r="H661" s="715">
        <f t="shared" si="2516"/>
        <v>5.4630783446451031E-2</v>
      </c>
      <c r="I661" s="715">
        <f t="shared" si="2516"/>
        <v>3.7755903984292717E-2</v>
      </c>
      <c r="J661" s="715">
        <f t="shared" si="2516"/>
        <v>2.7454358077159603E-2</v>
      </c>
      <c r="K661" s="715">
        <f t="shared" si="2516"/>
        <v>7.7103440243583791E-3</v>
      </c>
      <c r="L661" s="715">
        <f t="shared" si="2516"/>
        <v>1.1337106218183785E-2</v>
      </c>
      <c r="M661" s="715">
        <f t="shared" si="2516"/>
        <v>4.2425318794441336E-2</v>
      </c>
      <c r="N661" s="715">
        <f t="shared" si="2525"/>
        <v>8.1887702032730474E-3</v>
      </c>
      <c r="O661" s="715">
        <f t="shared" si="2525"/>
        <v>6.7847713729683604E-3</v>
      </c>
      <c r="P661" s="715">
        <f t="shared" si="2525"/>
        <v>4.313825373801923E-2</v>
      </c>
      <c r="Q661" s="715">
        <f t="shared" si="2525"/>
        <v>2.2809973687049203E-2</v>
      </c>
      <c r="R661" s="715">
        <f t="shared" si="2525"/>
        <v>2.5808261545965612E-2</v>
      </c>
      <c r="S661" s="715">
        <f t="shared" si="2525"/>
        <v>3.0842544424485793E-2</v>
      </c>
      <c r="T661" s="1075">
        <f t="shared" si="2525"/>
        <v>3.1842475024366927E-2</v>
      </c>
      <c r="U661" s="715">
        <f t="shared" ref="U661:W661" si="2526">IF(U536="","",U536/U$563)</f>
        <v>1.1717781117233934E-2</v>
      </c>
      <c r="V661" s="715">
        <f t="shared" si="2526"/>
        <v>7.7099658043062198E-3</v>
      </c>
      <c r="W661" s="715">
        <f t="shared" si="2526"/>
        <v>1.1137034843677502E-2</v>
      </c>
      <c r="X661" s="715">
        <f t="shared" ref="X661:Y661" si="2527">IF(X536="","",X536/X$563)</f>
        <v>6.1948837529997275E-2</v>
      </c>
      <c r="Y661" s="715">
        <f t="shared" si="2527"/>
        <v>7.2939166247281251E-2</v>
      </c>
      <c r="Z661" s="830">
        <f t="shared" si="2461"/>
        <v>2.8539959393765538E-2</v>
      </c>
      <c r="AA661" s="830">
        <f t="shared" si="2434"/>
        <v>2.5956567343216046E-2</v>
      </c>
      <c r="AB661" s="830">
        <f t="shared" si="2435"/>
        <v>2.6480046098821187E-2</v>
      </c>
      <c r="AC661" s="40">
        <f t="shared" si="2462"/>
        <v>1.9349232542179039E-2</v>
      </c>
      <c r="AD661" s="40">
        <f t="shared" si="2463"/>
        <v>4.0345938859865458E-3</v>
      </c>
      <c r="AE661" s="40">
        <f t="shared" si="2436"/>
        <v>1.932452518876657E-2</v>
      </c>
      <c r="AF661" s="40">
        <f t="shared" si="2437"/>
        <v>1.3710944455946056E-2</v>
      </c>
      <c r="AG661" s="40"/>
      <c r="AH661" s="40"/>
      <c r="AI661" s="745">
        <f t="shared" si="2525"/>
        <v>0.10952177312088729</v>
      </c>
      <c r="AJ661" s="715">
        <f t="shared" si="2525"/>
        <v>1.0719935592936733E-2</v>
      </c>
      <c r="AK661" s="715">
        <f t="shared" si="2525"/>
        <v>0.14860666014429913</v>
      </c>
      <c r="AL661" s="715">
        <f t="shared" si="2525"/>
        <v>0.11942946724297686</v>
      </c>
      <c r="AM661" s="715">
        <f t="shared" si="2525"/>
        <v>1.0050390819665873E-2</v>
      </c>
      <c r="AN661" s="1075">
        <f t="shared" si="2525"/>
        <v>0.12210028731378651</v>
      </c>
      <c r="AO661" s="830">
        <f t="shared" si="2438"/>
        <v>8.6738085705758736E-2</v>
      </c>
      <c r="AP661" s="830">
        <f t="shared" si="2464"/>
        <v>2.7074556571204843E-2</v>
      </c>
      <c r="AQ661" s="40">
        <f t="shared" si="2439"/>
        <v>6.0540548953877657E-2</v>
      </c>
      <c r="AR661" s="40"/>
      <c r="AS661" s="40"/>
      <c r="AT661" s="745">
        <f t="shared" si="2525"/>
        <v>6.3797432719588775E-3</v>
      </c>
      <c r="AU661" s="715">
        <f t="shared" si="2525"/>
        <v>5.5007410555567657E-3</v>
      </c>
      <c r="AV661" s="715">
        <f t="shared" si="2525"/>
        <v>3.8163817601055555E-3</v>
      </c>
      <c r="AW661" s="715">
        <f t="shared" si="2525"/>
        <v>4.587109386472857E-3</v>
      </c>
      <c r="AX661" s="715">
        <f t="shared" si="2525"/>
        <v>5.0876823248091453E-3</v>
      </c>
      <c r="AY661" s="715">
        <f t="shared" si="2525"/>
        <v>5.2046029732615798E-3</v>
      </c>
      <c r="AZ661" s="715">
        <f t="shared" si="2525"/>
        <v>3.8128669167191475E-3</v>
      </c>
      <c r="BA661" s="715">
        <f t="shared" si="2525"/>
        <v>8.9566819324789059E-3</v>
      </c>
      <c r="BB661" s="1075">
        <f t="shared" si="2525"/>
        <v>7.9331136733494529E-3</v>
      </c>
      <c r="BC661" s="830">
        <f t="shared" si="1901"/>
        <v>5.6976581438569207E-3</v>
      </c>
      <c r="BD661" s="830">
        <f t="shared" si="2465"/>
        <v>5.899934696712803E-4</v>
      </c>
      <c r="BE661" s="40">
        <f t="shared" si="1902"/>
        <v>1.769980409013841E-3</v>
      </c>
      <c r="BF661" s="40"/>
      <c r="BG661" s="40"/>
      <c r="BH661" s="745">
        <f t="shared" si="2525"/>
        <v>9.1470804270489779E-3</v>
      </c>
      <c r="BI661" s="715">
        <f t="shared" si="2525"/>
        <v>1.5646584486827222E-2</v>
      </c>
      <c r="BJ661" s="715">
        <f t="shared" si="2525"/>
        <v>1.3353988814898434E-2</v>
      </c>
      <c r="BK661" s="715">
        <f t="shared" si="2525"/>
        <v>7.6902641008210855E-3</v>
      </c>
      <c r="BL661" s="715">
        <f t="shared" si="2525"/>
        <v>1.0046332980601522E-2</v>
      </c>
      <c r="BM661" s="715">
        <f t="shared" si="2519"/>
        <v>6.0723807915181024E-3</v>
      </c>
      <c r="BN661" s="1187">
        <f t="shared" si="2519"/>
        <v>1.4124647704022284E-2</v>
      </c>
      <c r="BO661" s="888">
        <f t="shared" si="2519"/>
        <v>3.3870824174659697E-2</v>
      </c>
      <c r="BP661" s="888">
        <f t="shared" si="2519"/>
        <v>2.4241845755679978E-2</v>
      </c>
      <c r="BQ661" s="888">
        <f t="shared" si="2519"/>
        <v>1.2155218686878426E-2</v>
      </c>
      <c r="BR661" s="888">
        <f t="shared" si="2519"/>
        <v>3.0772968474389043E-2</v>
      </c>
      <c r="BS661" s="1184">
        <f t="shared" si="2519"/>
        <v>2.22156149803838E-2</v>
      </c>
      <c r="BT661" s="830">
        <f t="shared" si="2441"/>
        <v>1.7910010849883772E-2</v>
      </c>
      <c r="BU661" s="830">
        <f t="shared" si="2467"/>
        <v>2.9451413850328247E-3</v>
      </c>
      <c r="BV661" s="40">
        <f t="shared" si="2442"/>
        <v>1.0202269028701251E-2</v>
      </c>
      <c r="BW661" s="40"/>
      <c r="BX661" s="40"/>
      <c r="BY661" s="745">
        <f t="shared" si="2525"/>
        <v>9.3617266165613288E-3</v>
      </c>
      <c r="BZ661" s="715">
        <f t="shared" si="2525"/>
        <v>9.0667660654001857E-3</v>
      </c>
      <c r="CA661" s="715">
        <f t="shared" si="2525"/>
        <v>7.5301290989100295E-3</v>
      </c>
      <c r="CB661" s="715">
        <f t="shared" si="2525"/>
        <v>1.3062709716498123E-2</v>
      </c>
      <c r="CC661" s="1075">
        <f t="shared" si="2525"/>
        <v>1.1796605621876228E-2</v>
      </c>
      <c r="CD661" s="715">
        <f t="shared" ref="CD661:CE661" si="2528">IF(CD536="","",CD536/CD$563)</f>
        <v>4.1815111994719781E-2</v>
      </c>
      <c r="CE661" s="715">
        <f t="shared" si="2528"/>
        <v>3.7386432137193941E-2</v>
      </c>
      <c r="CF661" s="830">
        <f t="shared" si="2469"/>
        <v>1.8574211607308516E-2</v>
      </c>
      <c r="CG661" s="830">
        <f t="shared" si="2470"/>
        <v>5.0861654032631487E-3</v>
      </c>
      <c r="CH661" s="40">
        <f t="shared" si="2471"/>
        <v>1.3456728783974838E-2</v>
      </c>
      <c r="CI661" s="40"/>
      <c r="CJ661" s="40"/>
      <c r="CK661" s="745">
        <f t="shared" si="2525"/>
        <v>1.071245718648244E-2</v>
      </c>
      <c r="CL661" s="715">
        <f>IF(CL536="","",CL536/CL$563)</f>
        <v>0</v>
      </c>
      <c r="CM661" s="715">
        <f t="shared" si="2525"/>
        <v>3.6562886466174451E-3</v>
      </c>
      <c r="CN661" s="715">
        <f t="shared" si="2525"/>
        <v>7.0196171818692537E-3</v>
      </c>
      <c r="CO661" s="1075">
        <f t="shared" si="2525"/>
        <v>0</v>
      </c>
      <c r="CP661" s="830">
        <f t="shared" si="2444"/>
        <v>4.2776726029938282E-3</v>
      </c>
      <c r="CQ661" s="830">
        <f t="shared" si="2472"/>
        <v>2.0725322256550916E-3</v>
      </c>
      <c r="CR661" s="40">
        <f t="shared" si="2445"/>
        <v>4.6343229421237191E-3</v>
      </c>
      <c r="CS661" s="40"/>
      <c r="CT661" s="40"/>
      <c r="CU661" s="745">
        <f t="shared" si="2525"/>
        <v>0</v>
      </c>
      <c r="CV661" s="715">
        <f t="shared" si="2525"/>
        <v>0</v>
      </c>
      <c r="CW661" s="715">
        <f>IF(CW536="","",CW536/CW$563)</f>
        <v>0</v>
      </c>
      <c r="CX661" s="1075">
        <f>IF(CX536="","",CX536/CX$563)</f>
        <v>0</v>
      </c>
      <c r="CY661" s="830">
        <f t="shared" si="2446"/>
        <v>0</v>
      </c>
      <c r="CZ661" s="40">
        <f t="shared" si="2447"/>
        <v>0</v>
      </c>
      <c r="DA661" s="682">
        <f t="shared" si="2473"/>
        <v>0</v>
      </c>
      <c r="DD661" s="989"/>
      <c r="DE661" s="888">
        <f t="shared" ref="DE661:EL661" si="2529">IF(DE536="","",DE536/DE$563)</f>
        <v>2.2243085865204581E-2</v>
      </c>
      <c r="DF661" s="888">
        <f t="shared" si="2529"/>
        <v>5.0117243747397192E-2</v>
      </c>
      <c r="DG661" s="888">
        <f t="shared" si="2529"/>
        <v>5.0589647261461937E-2</v>
      </c>
      <c r="DH661" s="888">
        <f t="shared" si="2529"/>
        <v>1.8394601945717043E-2</v>
      </c>
      <c r="DI661" s="888">
        <f t="shared" si="2529"/>
        <v>4.6386766775931787E-2</v>
      </c>
      <c r="DJ661" s="888">
        <f t="shared" si="2529"/>
        <v>2.0151689808296989E-2</v>
      </c>
      <c r="DK661" s="888">
        <f t="shared" si="2529"/>
        <v>2.0849987748914202E-2</v>
      </c>
      <c r="DL661" s="1082">
        <f t="shared" si="2529"/>
        <v>7.7934401972684754E-3</v>
      </c>
      <c r="DM661" s="830">
        <f t="shared" si="2449"/>
        <v>2.9565807918774022E-2</v>
      </c>
      <c r="DN661" s="830">
        <f t="shared" si="2475"/>
        <v>5.9226460522868512E-3</v>
      </c>
      <c r="DO661" s="40">
        <f t="shared" si="2450"/>
        <v>1.6751772744559072E-2</v>
      </c>
      <c r="DP661" s="40"/>
      <c r="DQ661" s="40"/>
      <c r="DR661" s="945">
        <f t="shared" si="2529"/>
        <v>1.3308285870240718E-2</v>
      </c>
      <c r="DS661" s="888">
        <f t="shared" si="2529"/>
        <v>1.8056122336336914E-2</v>
      </c>
      <c r="DT661" s="888">
        <f t="shared" si="2529"/>
        <v>9.9894702017985695E-3</v>
      </c>
      <c r="DU661" s="888">
        <f t="shared" si="2529"/>
        <v>1.521682431874846E-2</v>
      </c>
      <c r="DV661" s="888">
        <f t="shared" si="2529"/>
        <v>1.4523794020274009E-2</v>
      </c>
      <c r="DW661" s="888">
        <f t="shared" si="2529"/>
        <v>3.6740756325823729E-2</v>
      </c>
      <c r="DX661" s="1082">
        <f t="shared" si="2529"/>
        <v>2.4581207583075391E-2</v>
      </c>
      <c r="DY661" s="830">
        <f t="shared" si="2451"/>
        <v>1.8916637236613972E-2</v>
      </c>
      <c r="DZ661" s="830">
        <f t="shared" si="2476"/>
        <v>3.4318559045281695E-3</v>
      </c>
      <c r="EA661" s="40">
        <f t="shared" si="2452"/>
        <v>9.0798372587901615E-3</v>
      </c>
      <c r="EB661" s="40"/>
      <c r="EC661" s="40"/>
      <c r="ED661" s="745">
        <f>IF(ED536="","",ED536/ED$563)</f>
        <v>1.0524342998000889E-2</v>
      </c>
      <c r="EE661" s="888">
        <f t="shared" si="2529"/>
        <v>1.6792951479493268E-2</v>
      </c>
      <c r="EF661" s="888">
        <f t="shared" si="2529"/>
        <v>2.811334353989316E-2</v>
      </c>
      <c r="EG661" s="888">
        <f t="shared" si="2529"/>
        <v>3.671948788338332E-2</v>
      </c>
      <c r="EH661" s="888">
        <f t="shared" si="2529"/>
        <v>2.8516226250072375E-2</v>
      </c>
      <c r="EI661" s="888">
        <f t="shared" si="2529"/>
        <v>3.6552884688198665E-2</v>
      </c>
      <c r="EJ661" s="888">
        <f t="shared" si="2529"/>
        <v>5.7678661790830227E-2</v>
      </c>
      <c r="EK661" s="888">
        <f t="shared" si="2529"/>
        <v>3.731763681569937E-2</v>
      </c>
      <c r="EL661" s="1082">
        <f t="shared" si="2529"/>
        <v>3.4735133897461676E-2</v>
      </c>
      <c r="EM661" s="830">
        <f t="shared" si="2453"/>
        <v>3.1883407704781444E-2</v>
      </c>
      <c r="EN661" s="40">
        <f t="shared" si="2454"/>
        <v>1.3498762987105511E-2</v>
      </c>
      <c r="EO661" s="682">
        <f t="shared" si="2477"/>
        <v>4.499587662368504E-3</v>
      </c>
      <c r="EP661" s="682"/>
      <c r="EQ661" s="682"/>
      <c r="ER661" s="1251"/>
      <c r="ES661" s="745">
        <f>IF(ES536="","",ES536/ES$563)</f>
        <v>6.6470206411700953E-3</v>
      </c>
      <c r="ET661" s="715">
        <v>0</v>
      </c>
      <c r="EU661" s="715">
        <v>0</v>
      </c>
      <c r="EV661" s="715"/>
      <c r="EW661" s="1131"/>
      <c r="EX661" s="66" t="s">
        <v>701</v>
      </c>
      <c r="EY661" s="682">
        <f t="shared" ref="EY661:HH661" si="2530">IF(EY536="","",EY536/EY$563)</f>
        <v>1.7026232092391638E-2</v>
      </c>
      <c r="EZ661" s="682">
        <f t="shared" si="2530"/>
        <v>7.9682707292808453E-3</v>
      </c>
      <c r="FA661" s="682">
        <f t="shared" si="2530"/>
        <v>1.697666460726395E-2</v>
      </c>
      <c r="FB661" s="682">
        <f t="shared" si="2530"/>
        <v>2.1709528667263689E-3</v>
      </c>
      <c r="FC661" s="682">
        <f t="shared" si="2530"/>
        <v>2.5675581199402987E-2</v>
      </c>
      <c r="FD661" s="682">
        <f t="shared" si="2530"/>
        <v>1.8819350218762979E-2</v>
      </c>
      <c r="FE661" s="682">
        <f t="shared" si="2530"/>
        <v>0</v>
      </c>
      <c r="FF661" s="682">
        <f t="shared" si="2530"/>
        <v>2.0859934090514481E-2</v>
      </c>
      <c r="FG661" s="682">
        <f t="shared" si="2530"/>
        <v>2.2365192063807295E-2</v>
      </c>
      <c r="FH661" s="682">
        <f t="shared" si="2530"/>
        <v>1.1156837053100735E-2</v>
      </c>
      <c r="FI661" s="682">
        <f t="shared" si="2530"/>
        <v>1.6011910065279307E-2</v>
      </c>
      <c r="FJ661" s="682">
        <f t="shared" si="2530"/>
        <v>1.4073556497290604E-2</v>
      </c>
      <c r="FK661" s="682">
        <f t="shared" si="2530"/>
        <v>1.4999033914011225E-2</v>
      </c>
      <c r="FL661" s="682">
        <f t="shared" si="2530"/>
        <v>1.6073680906925507E-2</v>
      </c>
      <c r="FM661" s="682">
        <f t="shared" si="2530"/>
        <v>1.1946016628572448E-2</v>
      </c>
      <c r="FN661" s="682">
        <f t="shared" si="2530"/>
        <v>1.5078691634087735E-2</v>
      </c>
      <c r="FO661" s="715">
        <f t="shared" si="2530"/>
        <v>1.508108968340764E-2</v>
      </c>
      <c r="FP661" s="715">
        <f t="shared" ref="FP661:GL661" si="2531">IF(FP536="","",FP536/FP$563)</f>
        <v>0</v>
      </c>
      <c r="FQ661" s="1393">
        <f t="shared" si="2531"/>
        <v>3.8610163337679908E-2</v>
      </c>
      <c r="FR661" s="715">
        <f t="shared" si="2531"/>
        <v>6.2560862384847565E-2</v>
      </c>
      <c r="FS661" s="715">
        <f t="shared" si="2531"/>
        <v>5.3779027197603795E-2</v>
      </c>
      <c r="FT661" s="715">
        <f t="shared" si="2531"/>
        <v>5.7905535531198184E-2</v>
      </c>
      <c r="FU661" s="715">
        <f t="shared" si="2531"/>
        <v>0.11497922747396137</v>
      </c>
      <c r="FV661" s="715"/>
      <c r="FW661" s="715">
        <f t="shared" si="2531"/>
        <v>0.11188877963228484</v>
      </c>
      <c r="FX661" s="715">
        <f t="shared" si="2531"/>
        <v>0.19360241929885519</v>
      </c>
      <c r="FY661" s="715">
        <f t="shared" si="2531"/>
        <v>9.1071160233155105E-2</v>
      </c>
      <c r="FZ661" s="715">
        <f t="shared" si="2531"/>
        <v>0.27986751034246943</v>
      </c>
      <c r="GA661" s="715">
        <f t="shared" si="2531"/>
        <v>0.15333529226811821</v>
      </c>
      <c r="GB661" s="715">
        <f t="shared" si="2531"/>
        <v>0.13887081574810603</v>
      </c>
      <c r="GC661" s="715">
        <f t="shared" si="2531"/>
        <v>0.2569573803404428</v>
      </c>
      <c r="GD661" s="715">
        <f t="shared" si="2531"/>
        <v>0.10963987786764622</v>
      </c>
      <c r="GE661" s="715">
        <f t="shared" si="2531"/>
        <v>0.20137173419660001</v>
      </c>
      <c r="GF661" s="715">
        <f t="shared" si="2531"/>
        <v>0.1976987866975313</v>
      </c>
      <c r="GG661" s="715">
        <f t="shared" si="2531"/>
        <v>3.4574855957923666E-2</v>
      </c>
      <c r="GH661" s="715">
        <f t="shared" si="2531"/>
        <v>0.16344244251335238</v>
      </c>
      <c r="GI661" s="715">
        <f t="shared" si="2531"/>
        <v>0.14745858397476136</v>
      </c>
      <c r="GJ661" s="715">
        <f t="shared" si="2531"/>
        <v>8.5927187991826554E-2</v>
      </c>
      <c r="GK661" s="715">
        <f t="shared" si="2531"/>
        <v>9.0500457663257358E-2</v>
      </c>
      <c r="GL661" s="715">
        <f t="shared" si="2531"/>
        <v>0.10316550952669243</v>
      </c>
      <c r="GM661" s="745">
        <f t="shared" si="2530"/>
        <v>0</v>
      </c>
      <c r="GN661" s="682">
        <f t="shared" si="2530"/>
        <v>0</v>
      </c>
      <c r="GO661" s="682">
        <f t="shared" si="2530"/>
        <v>0</v>
      </c>
      <c r="GP661" s="682">
        <f t="shared" si="2530"/>
        <v>0</v>
      </c>
      <c r="GQ661" s="682">
        <f t="shared" si="2530"/>
        <v>0</v>
      </c>
      <c r="GR661" s="682">
        <f t="shared" si="2530"/>
        <v>0</v>
      </c>
      <c r="GS661" s="682">
        <f t="shared" si="2530"/>
        <v>0</v>
      </c>
      <c r="GT661" s="682">
        <f t="shared" si="2530"/>
        <v>0</v>
      </c>
      <c r="GU661" s="682">
        <f t="shared" si="2530"/>
        <v>0</v>
      </c>
      <c r="GV661" s="682">
        <f t="shared" si="2530"/>
        <v>0</v>
      </c>
      <c r="GW661" s="682">
        <f t="shared" si="2530"/>
        <v>0</v>
      </c>
      <c r="GX661" s="682">
        <f t="shared" si="2530"/>
        <v>0</v>
      </c>
      <c r="GY661" s="682">
        <f t="shared" si="2530"/>
        <v>0</v>
      </c>
      <c r="GZ661" s="682" t="e">
        <f t="shared" si="2530"/>
        <v>#DIV/0!</v>
      </c>
      <c r="HA661" s="682">
        <f t="shared" si="2530"/>
        <v>0</v>
      </c>
      <c r="HB661" s="682">
        <f t="shared" si="2530"/>
        <v>0</v>
      </c>
      <c r="HC661" s="682">
        <f t="shared" si="2530"/>
        <v>0</v>
      </c>
      <c r="HD661" s="682">
        <f t="shared" si="2530"/>
        <v>0</v>
      </c>
      <c r="HE661" s="682">
        <f t="shared" si="2530"/>
        <v>0</v>
      </c>
      <c r="HF661" s="682">
        <f t="shared" si="2530"/>
        <v>0</v>
      </c>
      <c r="HG661" s="682" t="e">
        <f t="shared" si="2530"/>
        <v>#DIV/0!</v>
      </c>
      <c r="HH661" s="682" t="e">
        <f t="shared" si="2530"/>
        <v>#DIV/0!</v>
      </c>
      <c r="HI661" s="715" t="e">
        <f>IF(HI536="","",HI536/HI$563)</f>
        <v>#DIV/0!</v>
      </c>
    </row>
    <row r="662" spans="1:217" s="753" customFormat="1" x14ac:dyDescent="0.25">
      <c r="A662" s="66" t="s">
        <v>1229</v>
      </c>
      <c r="C662" s="745">
        <f>IF(C537="","",C537/C$563)</f>
        <v>1.0664873964417445E-2</v>
      </c>
      <c r="D662" s="715">
        <f>IF(D537="","",D537/D$563)</f>
        <v>1.4777744403300232E-2</v>
      </c>
      <c r="E662" s="715">
        <f>IF(E537="","",E537/E$563)</f>
        <v>2.4628798547713378E-2</v>
      </c>
      <c r="F662" s="715">
        <f t="shared" si="2516"/>
        <v>1.2340470453484496E-2</v>
      </c>
      <c r="G662" s="715">
        <f t="shared" si="2516"/>
        <v>1.9074828370212297E-2</v>
      </c>
      <c r="H662" s="715">
        <f t="shared" si="2516"/>
        <v>7.0023824597918458E-3</v>
      </c>
      <c r="I662" s="715">
        <f t="shared" si="2516"/>
        <v>6.2714834280193973E-3</v>
      </c>
      <c r="J662" s="715">
        <f t="shared" si="2516"/>
        <v>5.4589689865048628E-3</v>
      </c>
      <c r="K662" s="715">
        <f t="shared" si="2516"/>
        <v>5.7168408873285535E-3</v>
      </c>
      <c r="L662" s="715">
        <f t="shared" si="2516"/>
        <v>5.7139841492918333E-3</v>
      </c>
      <c r="M662" s="715">
        <f t="shared" si="2516"/>
        <v>2.7858951753938991E-2</v>
      </c>
      <c r="N662" s="715">
        <f t="shared" ref="N662:T662" si="2532">IF(N537="","",N537/N$563)</f>
        <v>7.8133481905991366E-3</v>
      </c>
      <c r="O662" s="715">
        <f t="shared" si="2532"/>
        <v>5.6291388425796967E-3</v>
      </c>
      <c r="P662" s="715">
        <f t="shared" si="2532"/>
        <v>2.7944771142630293E-2</v>
      </c>
      <c r="Q662" s="715">
        <f t="shared" si="2532"/>
        <v>7.6821057369386176E-3</v>
      </c>
      <c r="R662" s="715">
        <f t="shared" si="2532"/>
        <v>1.7068257224538214E-2</v>
      </c>
      <c r="S662" s="715">
        <f t="shared" si="2532"/>
        <v>3.7447983173458509E-2</v>
      </c>
      <c r="T662" s="1075">
        <f t="shared" si="2532"/>
        <v>4.9078129496068698E-2</v>
      </c>
      <c r="U662" s="715">
        <f t="shared" ref="U662:W662" si="2533">IF(U537="","",U537/U$563)</f>
        <v>4.2615797476015099E-3</v>
      </c>
      <c r="V662" s="715">
        <f t="shared" si="2533"/>
        <v>3.95633079124661E-3</v>
      </c>
      <c r="W662" s="715">
        <f t="shared" si="2533"/>
        <v>5.3683488042873505E-3</v>
      </c>
      <c r="X662" s="715">
        <f t="shared" ref="X662:Y662" si="2534">IF(X537="","",X537/X$563)</f>
        <v>5.8082791051317438E-2</v>
      </c>
      <c r="Y662" s="715">
        <f t="shared" si="2534"/>
        <v>6.117169066799219E-2</v>
      </c>
      <c r="Z662" s="830">
        <f t="shared" si="2461"/>
        <v>1.8478860968402677E-2</v>
      </c>
      <c r="AA662" s="830">
        <f t="shared" si="2434"/>
        <v>8.7969941049476121E-3</v>
      </c>
      <c r="AB662" s="830">
        <f t="shared" si="2435"/>
        <v>2.2565335695094016E-2</v>
      </c>
      <c r="AC662" s="40">
        <f t="shared" si="2462"/>
        <v>1.7547211608066229E-2</v>
      </c>
      <c r="AD662" s="40">
        <f t="shared" si="2463"/>
        <v>3.6588465467914306E-3</v>
      </c>
      <c r="AE662" s="40">
        <f t="shared" si="2436"/>
        <v>6.1802419888033896E-4</v>
      </c>
      <c r="AF662" s="40">
        <f t="shared" si="2437"/>
        <v>1.5755119044160194E-2</v>
      </c>
      <c r="AG662" s="40"/>
      <c r="AH662" s="40"/>
      <c r="AI662" s="745">
        <f t="shared" ref="AI662:AN662" si="2535">IF(AI537="","",AI537/AI$563)</f>
        <v>0</v>
      </c>
      <c r="AJ662" s="715">
        <f t="shared" si="2535"/>
        <v>0</v>
      </c>
      <c r="AK662" s="715">
        <f t="shared" si="2535"/>
        <v>0</v>
      </c>
      <c r="AL662" s="715">
        <f t="shared" si="2535"/>
        <v>0</v>
      </c>
      <c r="AM662" s="715">
        <f t="shared" si="2535"/>
        <v>0</v>
      </c>
      <c r="AN662" s="1075">
        <f t="shared" si="2535"/>
        <v>0</v>
      </c>
      <c r="AO662" s="830">
        <f t="shared" ref="AO662" si="2536">AVERAGE(AI662:AN662)</f>
        <v>0</v>
      </c>
      <c r="AP662" s="830">
        <f t="shared" si="2464"/>
        <v>0</v>
      </c>
      <c r="AQ662" s="40">
        <f t="shared" si="2439"/>
        <v>0</v>
      </c>
      <c r="AR662" s="40"/>
      <c r="AS662" s="40"/>
      <c r="AT662" s="745">
        <f t="shared" ref="AT662:BB662" si="2537">IF(AT537="","",AT537/AT$563)</f>
        <v>7.7536481442043968E-3</v>
      </c>
      <c r="AU662" s="715">
        <f t="shared" si="2537"/>
        <v>8.7526200937193092E-3</v>
      </c>
      <c r="AV662" s="715">
        <f t="shared" si="2537"/>
        <v>3.6824516351381953E-3</v>
      </c>
      <c r="AW662" s="715">
        <f t="shared" si="2537"/>
        <v>3.463221612939554E-3</v>
      </c>
      <c r="AX662" s="715">
        <f t="shared" si="2537"/>
        <v>2.7478824633091464E-3</v>
      </c>
      <c r="AY662" s="715">
        <f t="shared" si="2537"/>
        <v>4.2538274687204123E-3</v>
      </c>
      <c r="AZ662" s="715">
        <f t="shared" si="2537"/>
        <v>4.9314307793351759E-3</v>
      </c>
      <c r="BA662" s="715">
        <f t="shared" si="2537"/>
        <v>7.7669513600871392E-3</v>
      </c>
      <c r="BB662" s="1075">
        <f t="shared" si="2537"/>
        <v>5.2319979707703759E-3</v>
      </c>
      <c r="BC662" s="830">
        <f t="shared" si="1901"/>
        <v>5.3982257253581897E-3</v>
      </c>
      <c r="BD662" s="830">
        <f t="shared" si="2465"/>
        <v>7.2340298330738457E-4</v>
      </c>
      <c r="BE662" s="40">
        <f t="shared" si="1902"/>
        <v>2.1702089499221538E-3</v>
      </c>
      <c r="BF662" s="40"/>
      <c r="BG662" s="40"/>
      <c r="BH662" s="745">
        <f>IF(BH537="","",BH537/BH$563)</f>
        <v>3.1741740942788019E-3</v>
      </c>
      <c r="BI662" s="715">
        <f>IF(BI537="","",BI537/BI$563)</f>
        <v>9.5532323938269294E-3</v>
      </c>
      <c r="BJ662" s="715">
        <f>IF(BJ537="","",BJ537/BJ$563)</f>
        <v>3.6369143201611131E-3</v>
      </c>
      <c r="BK662" s="715">
        <f>IF(BK537="","",BK537/BK$563)</f>
        <v>4.7767330286772637E-3</v>
      </c>
      <c r="BL662" s="715">
        <f>IF(BL537="","",BL537/BL$563)</f>
        <v>4.5048405985863823E-3</v>
      </c>
      <c r="BM662" s="715">
        <f t="shared" si="2519"/>
        <v>4.809651362216668E-3</v>
      </c>
      <c r="BN662" s="1187">
        <f t="shared" si="2519"/>
        <v>6.9514105005187956E-3</v>
      </c>
      <c r="BO662" s="888">
        <f t="shared" si="2519"/>
        <v>8.6258199294074727E-3</v>
      </c>
      <c r="BP662" s="888">
        <f t="shared" si="2519"/>
        <v>3.8312314915237801E-3</v>
      </c>
      <c r="BQ662" s="888">
        <f t="shared" si="2519"/>
        <v>2.3739885725329009E-3</v>
      </c>
      <c r="BR662" s="888">
        <f t="shared" si="2519"/>
        <v>7.6102827649792886E-3</v>
      </c>
      <c r="BS662" s="1184">
        <f t="shared" si="2519"/>
        <v>8.0037807810796526E-3</v>
      </c>
      <c r="BT662" s="830">
        <f t="shared" si="2441"/>
        <v>5.7208598921691346E-3</v>
      </c>
      <c r="BU662" s="830">
        <f t="shared" si="2467"/>
        <v>6.183590242824096E-4</v>
      </c>
      <c r="BV662" s="40">
        <f t="shared" si="2442"/>
        <v>2.142058494751701E-3</v>
      </c>
      <c r="BW662" s="40"/>
      <c r="BX662" s="40"/>
      <c r="BY662" s="745">
        <f>IF(BY537="","",BY537/BY$563)</f>
        <v>1.2633300671799285E-2</v>
      </c>
      <c r="BZ662" s="715">
        <f>IF(BZ537="","",BZ537/BZ$563)</f>
        <v>1.2256934014716525E-2</v>
      </c>
      <c r="CA662" s="715">
        <f>IF(CA537="","",CA537/CA$563)</f>
        <v>1.2893006708507621E-2</v>
      </c>
      <c r="CB662" s="715">
        <f>IF(CB537="","",CB537/CB$563)</f>
        <v>1.6499775371510858E-2</v>
      </c>
      <c r="CC662" s="1075">
        <f>IF(CC537="","",CC537/CC$563)</f>
        <v>7.2350624795951687E-3</v>
      </c>
      <c r="CD662" s="715">
        <f t="shared" ref="CD662:CE662" si="2538">IF(CD537="","",CD537/CD$563)</f>
        <v>4.5831333304639843E-2</v>
      </c>
      <c r="CE662" s="715">
        <f t="shared" si="2538"/>
        <v>4.3950834149262492E-2</v>
      </c>
      <c r="CF662" s="830">
        <f t="shared" si="2469"/>
        <v>2.1614320957147399E-2</v>
      </c>
      <c r="CG662" s="830">
        <f t="shared" si="2470"/>
        <v>5.6470796091859119E-3</v>
      </c>
      <c r="CH662" s="40">
        <f t="shared" si="2471"/>
        <v>1.4940768279689744E-2</v>
      </c>
      <c r="CI662" s="40"/>
      <c r="CJ662" s="40"/>
      <c r="CK662" s="745">
        <v>0</v>
      </c>
      <c r="CL662" s="715">
        <v>0</v>
      </c>
      <c r="CM662" s="715">
        <f>IF(CM537="","",CM537/CM$563)</f>
        <v>4.9181353479129872E-3</v>
      </c>
      <c r="CN662" s="715">
        <v>0</v>
      </c>
      <c r="CO662" s="1075">
        <v>0</v>
      </c>
      <c r="CP662" s="830">
        <f t="shared" si="2444"/>
        <v>9.8362706958259744E-4</v>
      </c>
      <c r="CQ662" s="830">
        <f t="shared" si="2472"/>
        <v>9.8362706958259722E-4</v>
      </c>
      <c r="CR662" s="40">
        <f t="shared" si="2445"/>
        <v>2.1994569920956034E-3</v>
      </c>
      <c r="CS662" s="40"/>
      <c r="CT662" s="40"/>
      <c r="CU662" s="745">
        <v>0</v>
      </c>
      <c r="CV662" s="715">
        <f>IF(CV537="","",CV537/CV$563)</f>
        <v>4.1058866373281086E-2</v>
      </c>
      <c r="CW662" s="715">
        <v>0</v>
      </c>
      <c r="CX662" s="1075">
        <v>0</v>
      </c>
      <c r="CY662" s="830">
        <f t="shared" si="2446"/>
        <v>1.0264716593320272E-2</v>
      </c>
      <c r="CZ662" s="40">
        <f t="shared" si="2447"/>
        <v>2.0529433186640543E-2</v>
      </c>
      <c r="DA662" s="682">
        <f t="shared" si="2473"/>
        <v>1.0264716593320272E-2</v>
      </c>
      <c r="DD662" s="989"/>
      <c r="DE662" s="888">
        <f t="shared" ref="DE662:EL662" si="2539">IF(DE537="","",DE537/DE$563)</f>
        <v>4.7491850581485107E-3</v>
      </c>
      <c r="DF662" s="888">
        <f t="shared" si="2539"/>
        <v>1.3963922277449803E-2</v>
      </c>
      <c r="DG662" s="888">
        <f t="shared" si="2539"/>
        <v>1.9180123136463782E-2</v>
      </c>
      <c r="DH662" s="888">
        <f t="shared" si="2539"/>
        <v>7.2086410391878674E-3</v>
      </c>
      <c r="DI662" s="888">
        <f t="shared" si="2539"/>
        <v>1.4067266966424317E-2</v>
      </c>
      <c r="DJ662" s="888">
        <f t="shared" si="2539"/>
        <v>3.8623812833186747E-3</v>
      </c>
      <c r="DK662" s="888">
        <f t="shared" si="2539"/>
        <v>8.4844040106605789E-2</v>
      </c>
      <c r="DL662" s="1082">
        <f t="shared" si="2539"/>
        <v>0.14630480108229321</v>
      </c>
      <c r="DM662" s="830">
        <f t="shared" si="2449"/>
        <v>3.6772545118736497E-2</v>
      </c>
      <c r="DN662" s="830">
        <f t="shared" si="2475"/>
        <v>1.8242434276979819E-2</v>
      </c>
      <c r="DO662" s="40">
        <f t="shared" si="2450"/>
        <v>5.1597395930409379E-2</v>
      </c>
      <c r="DP662" s="40"/>
      <c r="DQ662" s="40"/>
      <c r="DR662" s="945">
        <f t="shared" si="2539"/>
        <v>1.1763428702310525E-3</v>
      </c>
      <c r="DS662" s="888">
        <f t="shared" si="2539"/>
        <v>6.014058584167088E-3</v>
      </c>
      <c r="DT662" s="888">
        <f t="shared" si="2539"/>
        <v>1.0155806126851432E-3</v>
      </c>
      <c r="DU662" s="888">
        <f t="shared" si="2539"/>
        <v>2.6280273697747653E-3</v>
      </c>
      <c r="DV662" s="888">
        <f t="shared" si="2539"/>
        <v>2.2822740540488925E-3</v>
      </c>
      <c r="DW662" s="888">
        <f t="shared" si="2539"/>
        <v>9.2996489029205827E-3</v>
      </c>
      <c r="DX662" s="1082">
        <f t="shared" si="2539"/>
        <v>5.2924967445270822E-3</v>
      </c>
      <c r="DY662" s="830">
        <f t="shared" si="2451"/>
        <v>3.9583470197649441E-3</v>
      </c>
      <c r="DZ662" s="830">
        <f t="shared" si="2476"/>
        <v>1.1496770095420058E-3</v>
      </c>
      <c r="EA662" s="40">
        <f t="shared" si="2452"/>
        <v>3.0417594552965802E-3</v>
      </c>
      <c r="EB662" s="40"/>
      <c r="EC662" s="40"/>
      <c r="ED662" s="745">
        <f>IF(ED537="","",ED537/ED$563)</f>
        <v>7.7803429237601812E-3</v>
      </c>
      <c r="EE662" s="888">
        <f t="shared" si="2539"/>
        <v>9.3006405768082025E-3</v>
      </c>
      <c r="EF662" s="888">
        <f t="shared" si="2539"/>
        <v>2.7155458083086257E-2</v>
      </c>
      <c r="EG662" s="888">
        <f t="shared" si="2539"/>
        <v>2.3066173258086086E-2</v>
      </c>
      <c r="EH662" s="888">
        <f t="shared" si="2539"/>
        <v>2.5146300132107884E-2</v>
      </c>
      <c r="EI662" s="888">
        <f t="shared" si="2539"/>
        <v>2.1913332779430375E-2</v>
      </c>
      <c r="EJ662" s="888">
        <f t="shared" si="2539"/>
        <v>2.3781039453729752E-2</v>
      </c>
      <c r="EK662" s="888">
        <f t="shared" si="2539"/>
        <v>2.3341419933081451E-2</v>
      </c>
      <c r="EL662" s="1082">
        <f t="shared" si="2539"/>
        <v>2.8120848933539055E-2</v>
      </c>
      <c r="EM662" s="830">
        <f t="shared" si="2453"/>
        <v>2.1067284008181027E-2</v>
      </c>
      <c r="EN662" s="40">
        <f t="shared" si="2454"/>
        <v>7.3798817306213512E-3</v>
      </c>
      <c r="EO662" s="682">
        <f t="shared" si="2477"/>
        <v>2.4599605768737837E-3</v>
      </c>
      <c r="EP662" s="682"/>
      <c r="EQ662" s="682"/>
      <c r="ER662" s="1251"/>
      <c r="ES662" s="745">
        <f>IF(ES537="","",ES537/ES$563)</f>
        <v>0</v>
      </c>
      <c r="ET662" s="715">
        <f>IF(ET537="","",ET537/ET$563)</f>
        <v>0</v>
      </c>
      <c r="EU662" s="715">
        <f>IF(EU537="","",EU537/EU$563)</f>
        <v>0</v>
      </c>
      <c r="EV662" s="715"/>
      <c r="EW662" s="1131"/>
      <c r="EX662" s="66" t="s">
        <v>702</v>
      </c>
      <c r="EY662" s="682">
        <f t="shared" ref="EY662:HH662" si="2540">IF(EY537="","",EY537/EY$563)</f>
        <v>8.659424849990896E-3</v>
      </c>
      <c r="EZ662" s="682">
        <f t="shared" si="2540"/>
        <v>6.0807099181887049E-3</v>
      </c>
      <c r="FA662" s="682">
        <f t="shared" si="2540"/>
        <v>1.1177503596652795E-2</v>
      </c>
      <c r="FB662" s="682">
        <f t="shared" si="2540"/>
        <v>1.4084956289816221E-3</v>
      </c>
      <c r="FC662" s="682">
        <f t="shared" si="2540"/>
        <v>1.3801933800644621E-2</v>
      </c>
      <c r="FD662" s="682">
        <f t="shared" si="2540"/>
        <v>1.1880587737537111E-2</v>
      </c>
      <c r="FE662" s="682">
        <f t="shared" si="2540"/>
        <v>0</v>
      </c>
      <c r="FF662" s="682">
        <f t="shared" si="2540"/>
        <v>1.149965159299926E-2</v>
      </c>
      <c r="FG662" s="682">
        <f t="shared" si="2540"/>
        <v>1.1673106715922994E-2</v>
      </c>
      <c r="FH662" s="682">
        <f t="shared" si="2540"/>
        <v>8.1675208633325835E-3</v>
      </c>
      <c r="FI662" s="682">
        <f t="shared" si="2540"/>
        <v>1.0901043194813059E-2</v>
      </c>
      <c r="FJ662" s="682">
        <f t="shared" si="2540"/>
        <v>1.0433988229666015E-2</v>
      </c>
      <c r="FK662" s="682">
        <f t="shared" si="2540"/>
        <v>9.8861563682313934E-3</v>
      </c>
      <c r="FL662" s="682">
        <f t="shared" si="2540"/>
        <v>1.0738410640354586E-2</v>
      </c>
      <c r="FM662" s="682">
        <f t="shared" si="2540"/>
        <v>9.3128202613611596E-3</v>
      </c>
      <c r="FN662" s="682">
        <f t="shared" si="2540"/>
        <v>9.0033841678608256E-3</v>
      </c>
      <c r="FO662" s="715">
        <f t="shared" si="2540"/>
        <v>9.8901134142977618E-3</v>
      </c>
      <c r="FP662" s="715">
        <f t="shared" ref="FP662:GL662" si="2541">IF(FP537="","",FP537/FP$563)</f>
        <v>0</v>
      </c>
      <c r="FQ662" s="1393">
        <f t="shared" si="2541"/>
        <v>8.1724608528684337E-2</v>
      </c>
      <c r="FR662" s="715">
        <f t="shared" si="2541"/>
        <v>2.6679168870571292E-2</v>
      </c>
      <c r="FS662" s="715">
        <f t="shared" si="2541"/>
        <v>2.2365361478654876E-2</v>
      </c>
      <c r="FT662" s="715">
        <f t="shared" si="2541"/>
        <v>6.4014802691280834E-2</v>
      </c>
      <c r="FU662" s="715">
        <f t="shared" si="2541"/>
        <v>4.5856282472095611E-2</v>
      </c>
      <c r="FV662" s="715"/>
      <c r="FW662" s="715">
        <f t="shared" si="2541"/>
        <v>6.9707638623172821E-2</v>
      </c>
      <c r="FX662" s="715">
        <f t="shared" si="2541"/>
        <v>4.1569026020636793E-2</v>
      </c>
      <c r="FY662" s="715">
        <f t="shared" si="2541"/>
        <v>6.5588373538263994E-2</v>
      </c>
      <c r="FZ662" s="715">
        <f t="shared" si="2541"/>
        <v>3.0849764650486684E-2</v>
      </c>
      <c r="GA662" s="715">
        <f t="shared" si="2541"/>
        <v>0</v>
      </c>
      <c r="GB662" s="715">
        <f t="shared" si="2541"/>
        <v>5.257099664447068E-2</v>
      </c>
      <c r="GC662" s="715">
        <f t="shared" si="2541"/>
        <v>7.4292271922755731E-3</v>
      </c>
      <c r="GD662" s="715">
        <f t="shared" si="2541"/>
        <v>6.1064347328815237E-3</v>
      </c>
      <c r="GE662" s="715">
        <f t="shared" si="2541"/>
        <v>1.3138018893702608E-2</v>
      </c>
      <c r="GF662" s="715">
        <f t="shared" si="2541"/>
        <v>0</v>
      </c>
      <c r="GG662" s="715">
        <f t="shared" si="2541"/>
        <v>8.0996948712217895E-2</v>
      </c>
      <c r="GH662" s="715">
        <f t="shared" si="2541"/>
        <v>0</v>
      </c>
      <c r="GI662" s="715">
        <f t="shared" si="2541"/>
        <v>3.2202265684062675E-2</v>
      </c>
      <c r="GJ662" s="715">
        <f t="shared" si="2541"/>
        <v>5.5883523124514868E-2</v>
      </c>
      <c r="GK662" s="715">
        <f t="shared" si="2541"/>
        <v>6.5085424811773401E-2</v>
      </c>
      <c r="GL662" s="715">
        <f t="shared" si="2541"/>
        <v>5.1537116300308369E-2</v>
      </c>
      <c r="GM662" s="745">
        <f t="shared" si="2540"/>
        <v>0</v>
      </c>
      <c r="GN662" s="682">
        <f t="shared" si="2540"/>
        <v>0</v>
      </c>
      <c r="GO662" s="682">
        <f t="shared" si="2540"/>
        <v>0</v>
      </c>
      <c r="GP662" s="682">
        <f t="shared" si="2540"/>
        <v>0</v>
      </c>
      <c r="GQ662" s="682">
        <f t="shared" si="2540"/>
        <v>0</v>
      </c>
      <c r="GR662" s="682">
        <f t="shared" si="2540"/>
        <v>0</v>
      </c>
      <c r="GS662" s="682">
        <f t="shared" si="2540"/>
        <v>0</v>
      </c>
      <c r="GT662" s="682">
        <f t="shared" si="2540"/>
        <v>0</v>
      </c>
      <c r="GU662" s="682">
        <f t="shared" si="2540"/>
        <v>0</v>
      </c>
      <c r="GV662" s="682">
        <f t="shared" si="2540"/>
        <v>0</v>
      </c>
      <c r="GW662" s="682">
        <f t="shared" si="2540"/>
        <v>0</v>
      </c>
      <c r="GX662" s="682">
        <f t="shared" si="2540"/>
        <v>0</v>
      </c>
      <c r="GY662" s="682">
        <f t="shared" si="2540"/>
        <v>0</v>
      </c>
      <c r="GZ662" s="682" t="e">
        <f t="shared" si="2540"/>
        <v>#DIV/0!</v>
      </c>
      <c r="HA662" s="682">
        <f t="shared" si="2540"/>
        <v>0</v>
      </c>
      <c r="HB662" s="682">
        <f t="shared" si="2540"/>
        <v>0</v>
      </c>
      <c r="HC662" s="682">
        <f t="shared" si="2540"/>
        <v>0</v>
      </c>
      <c r="HD662" s="682">
        <f t="shared" si="2540"/>
        <v>0</v>
      </c>
      <c r="HE662" s="682">
        <f t="shared" si="2540"/>
        <v>0</v>
      </c>
      <c r="HF662" s="682">
        <f t="shared" si="2540"/>
        <v>0</v>
      </c>
      <c r="HG662" s="682" t="e">
        <f t="shared" si="2540"/>
        <v>#DIV/0!</v>
      </c>
      <c r="HH662" s="682" t="e">
        <f t="shared" si="2540"/>
        <v>#DIV/0!</v>
      </c>
      <c r="HI662" s="715" t="e">
        <f>IF(HI537="","",HI537/HI$563)</f>
        <v>#DIV/0!</v>
      </c>
    </row>
    <row r="663" spans="1:217" s="753" customFormat="1" x14ac:dyDescent="0.25">
      <c r="A663" s="66" t="s">
        <v>71</v>
      </c>
      <c r="C663" s="745">
        <f>IF(C538="","",C538/C$563)</f>
        <v>0.31406179754134228</v>
      </c>
      <c r="D663" s="715">
        <f t="shared" ref="D663:CV663" si="2542">IF(D538="","",D538/D$563)</f>
        <v>0.24691956944313215</v>
      </c>
      <c r="E663" s="715">
        <f t="shared" si="2542"/>
        <v>0.44079952599016387</v>
      </c>
      <c r="F663" s="715">
        <f t="shared" si="2516"/>
        <v>0.28553427109077034</v>
      </c>
      <c r="G663" s="715">
        <f t="shared" si="2516"/>
        <v>0.30523381912212089</v>
      </c>
      <c r="H663" s="715">
        <f t="shared" si="2516"/>
        <v>0.5153764463542686</v>
      </c>
      <c r="I663" s="715">
        <f t="shared" si="2516"/>
        <v>0.2869395916577242</v>
      </c>
      <c r="J663" s="715">
        <f t="shared" si="2516"/>
        <v>0.47944812025783579</v>
      </c>
      <c r="K663" s="715">
        <f t="shared" si="2516"/>
        <v>0.17984403416452069</v>
      </c>
      <c r="L663" s="715">
        <f t="shared" si="2516"/>
        <v>0.51650599615368653</v>
      </c>
      <c r="M663" s="715">
        <f t="shared" si="2516"/>
        <v>0.16651508587291405</v>
      </c>
      <c r="N663" s="715">
        <f t="shared" si="2542"/>
        <v>0.40185496051880054</v>
      </c>
      <c r="O663" s="715">
        <f t="shared" si="2542"/>
        <v>0.45427521824416245</v>
      </c>
      <c r="P663" s="715">
        <f t="shared" si="2542"/>
        <v>0.24628219137009658</v>
      </c>
      <c r="Q663" s="715">
        <f t="shared" si="2542"/>
        <v>0.5125666364733078</v>
      </c>
      <c r="R663" s="715">
        <f t="shared" si="2542"/>
        <v>0.15871783379388602</v>
      </c>
      <c r="S663" s="715">
        <f t="shared" si="2542"/>
        <v>0.19505542844108906</v>
      </c>
      <c r="T663" s="1075">
        <f t="shared" si="2542"/>
        <v>0.2519714995648103</v>
      </c>
      <c r="U663" s="715">
        <f t="shared" ref="U663:W663" si="2543">IF(U538="","",U538/U$563)</f>
        <v>0.48421882235465613</v>
      </c>
      <c r="V663" s="715">
        <f t="shared" si="2543"/>
        <v>0.55720999206513089</v>
      </c>
      <c r="W663" s="715">
        <f t="shared" si="2543"/>
        <v>0.36857240462566382</v>
      </c>
      <c r="X663" s="715">
        <f t="shared" ref="X663:Y663" si="2544">IF(X538="","",X538/X$563)</f>
        <v>0.18527005664284268</v>
      </c>
      <c r="Y663" s="715">
        <f t="shared" si="2544"/>
        <v>0.18081574153577482</v>
      </c>
      <c r="Z663" s="830">
        <f t="shared" si="2461"/>
        <v>0.3362603931860304</v>
      </c>
      <c r="AA663" s="830">
        <f t="shared" si="2434"/>
        <v>0.36698318268584673</v>
      </c>
      <c r="AB663" s="830">
        <f t="shared" si="2435"/>
        <v>0.29840485678488332</v>
      </c>
      <c r="AC663" s="40">
        <f t="shared" si="2462"/>
        <v>0.13457258497098576</v>
      </c>
      <c r="AD663" s="40">
        <f t="shared" si="2463"/>
        <v>2.8060323703371002E-2</v>
      </c>
      <c r="AE663" s="40">
        <f t="shared" si="2436"/>
        <v>0.15358457182025848</v>
      </c>
      <c r="AF663" s="40">
        <f t="shared" si="2437"/>
        <v>0.13800831793683146</v>
      </c>
      <c r="AG663" s="40"/>
      <c r="AH663" s="40"/>
      <c r="AI663" s="745">
        <f t="shared" si="2542"/>
        <v>0.56731587944847783</v>
      </c>
      <c r="AJ663" s="715">
        <f t="shared" si="2542"/>
        <v>0.8876003145768272</v>
      </c>
      <c r="AK663" s="715">
        <f t="shared" si="2542"/>
        <v>0.61571152116873384</v>
      </c>
      <c r="AL663" s="715">
        <f t="shared" si="2542"/>
        <v>0.6170378669332458</v>
      </c>
      <c r="AM663" s="715">
        <f t="shared" si="2542"/>
        <v>0.88358672635451796</v>
      </c>
      <c r="AN663" s="1075">
        <f t="shared" si="2542"/>
        <v>0.62201421369256837</v>
      </c>
      <c r="AO663" s="830">
        <f t="shared" si="2438"/>
        <v>0.69887775369572858</v>
      </c>
      <c r="AP663" s="830">
        <f t="shared" si="2464"/>
        <v>6.5288445961435293E-2</v>
      </c>
      <c r="AQ663" s="40">
        <f t="shared" si="2439"/>
        <v>0.14598940331509094</v>
      </c>
      <c r="AR663" s="40"/>
      <c r="AS663" s="40"/>
      <c r="AT663" s="745">
        <f t="shared" si="2542"/>
        <v>0.40464567429849924</v>
      </c>
      <c r="AU663" s="715">
        <f t="shared" si="2542"/>
        <v>0.2987136555611915</v>
      </c>
      <c r="AV663" s="715">
        <f t="shared" si="2542"/>
        <v>0.61657744903904599</v>
      </c>
      <c r="AW663" s="715">
        <f t="shared" si="2542"/>
        <v>0.51105397534396557</v>
      </c>
      <c r="AX663" s="715">
        <f t="shared" si="2542"/>
        <v>0.59457039078082452</v>
      </c>
      <c r="AY663" s="715">
        <f t="shared" si="2542"/>
        <v>0.60554491475521</v>
      </c>
      <c r="AZ663" s="715">
        <f t="shared" si="2542"/>
        <v>0.54417260442590065</v>
      </c>
      <c r="BA663" s="715">
        <f t="shared" si="2542"/>
        <v>0.5357971432292099</v>
      </c>
      <c r="BB663" s="1075">
        <f t="shared" si="2542"/>
        <v>0.58566023063713435</v>
      </c>
      <c r="BC663" s="830">
        <f t="shared" si="1901"/>
        <v>0.52185955978566456</v>
      </c>
      <c r="BD663" s="830">
        <f t="shared" si="2465"/>
        <v>3.5291285141138294E-2</v>
      </c>
      <c r="BE663" s="40">
        <f t="shared" si="1902"/>
        <v>0.10587385542341488</v>
      </c>
      <c r="BF663" s="40"/>
      <c r="BG663" s="40"/>
      <c r="BH663" s="745">
        <f t="shared" si="2542"/>
        <v>0.59307826047195178</v>
      </c>
      <c r="BI663" s="715">
        <f t="shared" si="2542"/>
        <v>0.49919110369350567</v>
      </c>
      <c r="BJ663" s="715">
        <f t="shared" si="2542"/>
        <v>0.62786920242540956</v>
      </c>
      <c r="BK663" s="715">
        <f t="shared" si="2542"/>
        <v>0.62558490277700873</v>
      </c>
      <c r="BL663" s="715">
        <f t="shared" si="2542"/>
        <v>0.64805860376921653</v>
      </c>
      <c r="BM663" s="715">
        <f t="shared" si="2519"/>
        <v>0.37276436241491745</v>
      </c>
      <c r="BN663" s="1187">
        <f t="shared" si="2519"/>
        <v>0.54438622747050713</v>
      </c>
      <c r="BO663" s="888">
        <f t="shared" si="2519"/>
        <v>0.50038405114686646</v>
      </c>
      <c r="BP663" s="888">
        <f t="shared" si="2519"/>
        <v>0.47059361070623379</v>
      </c>
      <c r="BQ663" s="888">
        <f t="shared" si="2519"/>
        <v>0.73670281616561284</v>
      </c>
      <c r="BR663" s="888">
        <f t="shared" si="2519"/>
        <v>0.55641712152265765</v>
      </c>
      <c r="BS663" s="1184">
        <f t="shared" si="2519"/>
        <v>0.4730768830207564</v>
      </c>
      <c r="BT663" s="830">
        <f t="shared" si="2441"/>
        <v>0.54755206433264192</v>
      </c>
      <c r="BU663" s="830">
        <f t="shared" si="2467"/>
        <v>3.1672481722403958E-2</v>
      </c>
      <c r="BV663" s="40">
        <f t="shared" si="2442"/>
        <v>0.10971669509000057</v>
      </c>
      <c r="BW663" s="40"/>
      <c r="BX663" s="40"/>
      <c r="BY663" s="745">
        <f t="shared" si="2542"/>
        <v>0.36728631918000731</v>
      </c>
      <c r="BZ663" s="715">
        <f t="shared" si="2542"/>
        <v>0.30886911706373238</v>
      </c>
      <c r="CA663" s="715">
        <f t="shared" si="2542"/>
        <v>0.2653560543846249</v>
      </c>
      <c r="CB663" s="715">
        <f t="shared" si="2542"/>
        <v>0.31271732337508473</v>
      </c>
      <c r="CC663" s="1075">
        <f t="shared" si="2542"/>
        <v>0.49395092903240784</v>
      </c>
      <c r="CD663" s="715">
        <f t="shared" ref="CD663:CE663" si="2545">IF(CD538="","",CD538/CD$563)</f>
        <v>0.27567684860982028</v>
      </c>
      <c r="CE663" s="715">
        <f t="shared" si="2545"/>
        <v>0.27015087508190699</v>
      </c>
      <c r="CF663" s="830">
        <f t="shared" si="2469"/>
        <v>0.32771535238965493</v>
      </c>
      <c r="CG663" s="830">
        <f t="shared" si="2470"/>
        <v>2.8460716494556261E-2</v>
      </c>
      <c r="CH663" s="40">
        <f t="shared" si="2471"/>
        <v>7.5299977979309846E-2</v>
      </c>
      <c r="CI663" s="40"/>
      <c r="CJ663" s="40"/>
      <c r="CK663" s="745">
        <f t="shared" si="2542"/>
        <v>0.18058337064692367</v>
      </c>
      <c r="CL663" s="715">
        <f>IF(CL538="","",CL538/CL$563)</f>
        <v>0.69166185140835124</v>
      </c>
      <c r="CM663" s="715">
        <f t="shared" si="2542"/>
        <v>0.14270480797552093</v>
      </c>
      <c r="CN663" s="715">
        <f t="shared" si="2542"/>
        <v>0.4429658157705415</v>
      </c>
      <c r="CO663" s="1075">
        <f t="shared" si="2542"/>
        <v>0.55176879614593533</v>
      </c>
      <c r="CP663" s="830">
        <f t="shared" si="2444"/>
        <v>0.40193692838945455</v>
      </c>
      <c r="CQ663" s="830">
        <f t="shared" si="2472"/>
        <v>0.10589432916662986</v>
      </c>
      <c r="CR663" s="40">
        <f t="shared" si="2445"/>
        <v>0.23678691844832303</v>
      </c>
      <c r="CS663" s="40"/>
      <c r="CT663" s="40"/>
      <c r="CU663" s="745">
        <f t="shared" si="2542"/>
        <v>1.3192955031272918E-2</v>
      </c>
      <c r="CV663" s="715">
        <f t="shared" si="2542"/>
        <v>0.15661844267730063</v>
      </c>
      <c r="CW663" s="715">
        <f>IF(CW538="","",CW538/CW$563)</f>
        <v>0.31482731686029175</v>
      </c>
      <c r="CX663" s="1075">
        <f>IF(CX538="","",CX538/CX$563)</f>
        <v>0.26495925069725362</v>
      </c>
      <c r="CY663" s="830">
        <f t="shared" si="2446"/>
        <v>0.18739949131652972</v>
      </c>
      <c r="CZ663" s="40">
        <f t="shared" si="2447"/>
        <v>0.13360234184305345</v>
      </c>
      <c r="DA663" s="682">
        <f t="shared" si="2473"/>
        <v>6.6801170921526723E-2</v>
      </c>
      <c r="DD663" s="989"/>
      <c r="DE663" s="888">
        <f t="shared" ref="DE663:EL663" si="2546">IF(DE538="","",DE538/DE$563)</f>
        <v>0.16125638725507868</v>
      </c>
      <c r="DF663" s="888">
        <f t="shared" si="2546"/>
        <v>0.14407572835745083</v>
      </c>
      <c r="DG663" s="888">
        <f t="shared" si="2546"/>
        <v>5.0812668340908154E-2</v>
      </c>
      <c r="DH663" s="888">
        <f t="shared" si="2546"/>
        <v>0.1627993936697571</v>
      </c>
      <c r="DI663" s="888">
        <f t="shared" si="2546"/>
        <v>0.20419914201605288</v>
      </c>
      <c r="DJ663" s="888">
        <f t="shared" si="2546"/>
        <v>0.22931529228320288</v>
      </c>
      <c r="DK663" s="888">
        <f t="shared" si="2546"/>
        <v>2.1972910808470754E-2</v>
      </c>
      <c r="DL663" s="1082">
        <f t="shared" si="2546"/>
        <v>1.016984114380101E-2</v>
      </c>
      <c r="DM663" s="830">
        <f t="shared" si="2449"/>
        <v>0.12307517048434029</v>
      </c>
      <c r="DN663" s="830">
        <f t="shared" si="2475"/>
        <v>2.9741761887828521E-2</v>
      </c>
      <c r="DO663" s="40">
        <f t="shared" si="2450"/>
        <v>8.4122406061276647E-2</v>
      </c>
      <c r="DP663" s="40"/>
      <c r="DQ663" s="40"/>
      <c r="DR663" s="945">
        <f t="shared" si="2546"/>
        <v>0.32078710220570128</v>
      </c>
      <c r="DS663" s="888">
        <f t="shared" si="2546"/>
        <v>0.29413406911384293</v>
      </c>
      <c r="DT663" s="888">
        <f t="shared" si="2546"/>
        <v>0.33350976994213127</v>
      </c>
      <c r="DU663" s="888">
        <f t="shared" si="2546"/>
        <v>0.26420314147555973</v>
      </c>
      <c r="DV663" s="888">
        <f t="shared" si="2546"/>
        <v>0.28942905041189282</v>
      </c>
      <c r="DW663" s="888">
        <f t="shared" si="2546"/>
        <v>0.31523241404612573</v>
      </c>
      <c r="DX663" s="1082">
        <f t="shared" si="2546"/>
        <v>0.32097129053119311</v>
      </c>
      <c r="DY663" s="830">
        <f t="shared" si="2451"/>
        <v>0.30546669110377811</v>
      </c>
      <c r="DZ663" s="830">
        <f t="shared" si="2476"/>
        <v>9.0569704583535471E-3</v>
      </c>
      <c r="EA663" s="40">
        <f t="shared" si="2452"/>
        <v>2.3962491464462162E-2</v>
      </c>
      <c r="EB663" s="40"/>
      <c r="EC663" s="40"/>
      <c r="ED663" s="745">
        <f>IF(ED538="","",ED538/ED$563)</f>
        <v>0.48993393858615392</v>
      </c>
      <c r="EE663" s="888">
        <f t="shared" si="2546"/>
        <v>0.31835724792148717</v>
      </c>
      <c r="EF663" s="888">
        <f t="shared" si="2546"/>
        <v>0.19564801199641549</v>
      </c>
      <c r="EG663" s="888">
        <f t="shared" si="2546"/>
        <v>0.24623001756863816</v>
      </c>
      <c r="EH663" s="888">
        <f t="shared" si="2546"/>
        <v>0.24709847885430486</v>
      </c>
      <c r="EI663" s="888">
        <f t="shared" si="2546"/>
        <v>0.23264089588955303</v>
      </c>
      <c r="EJ663" s="888">
        <f t="shared" si="2546"/>
        <v>0.20793303910163202</v>
      </c>
      <c r="EK663" s="888">
        <f t="shared" si="2546"/>
        <v>0.25735618988989234</v>
      </c>
      <c r="EL663" s="1082">
        <f t="shared" si="2546"/>
        <v>0.24369611717406836</v>
      </c>
      <c r="EM663" s="830">
        <f t="shared" si="2453"/>
        <v>0.27098821522023836</v>
      </c>
      <c r="EN663" s="40">
        <f t="shared" si="2454"/>
        <v>8.9035141925280892E-2</v>
      </c>
      <c r="EO663" s="682">
        <f t="shared" si="2477"/>
        <v>2.9678380641760298E-2</v>
      </c>
      <c r="EP663" s="682"/>
      <c r="EQ663" s="682"/>
      <c r="ER663" s="1251"/>
      <c r="ES663" s="745">
        <f>IF(ES538="","",ES538/ES$563)</f>
        <v>3.3620480436373258E-2</v>
      </c>
      <c r="ET663" s="715">
        <f>IF(ET538="","",ET538/ET$563)</f>
        <v>9.7098524218643803E-2</v>
      </c>
      <c r="EU663" s="715">
        <f>IF(EU538="","",EU538/EU$563)</f>
        <v>0.19142566056620908</v>
      </c>
      <c r="EV663" s="715"/>
      <c r="EW663" s="1131"/>
      <c r="EX663" s="66" t="s">
        <v>824</v>
      </c>
      <c r="EY663" s="682">
        <f t="shared" ref="EY663:HH663" si="2547">IF(EY538="","",EY538/EY$563)</f>
        <v>0.2741253875244834</v>
      </c>
      <c r="EZ663" s="682">
        <f t="shared" si="2547"/>
        <v>7.9239191665113104E-2</v>
      </c>
      <c r="FA663" s="682">
        <f t="shared" si="2547"/>
        <v>0.21193230883203892</v>
      </c>
      <c r="FB663" s="682">
        <f t="shared" si="2547"/>
        <v>5.6160570451663151E-2</v>
      </c>
      <c r="FC663" s="682">
        <f t="shared" si="2547"/>
        <v>0.2317920633828105</v>
      </c>
      <c r="FD663" s="682">
        <f t="shared" si="2547"/>
        <v>0.24595081116296985</v>
      </c>
      <c r="FE663" s="682">
        <f t="shared" si="2547"/>
        <v>0.12401908542447002</v>
      </c>
      <c r="FF663" s="682">
        <f t="shared" si="2547"/>
        <v>0.35426264655920342</v>
      </c>
      <c r="FG663" s="682">
        <f t="shared" si="2547"/>
        <v>0.33546413104632011</v>
      </c>
      <c r="FH663" s="682">
        <f t="shared" si="2547"/>
        <v>0.27158481946158736</v>
      </c>
      <c r="FI663" s="682">
        <f t="shared" si="2547"/>
        <v>0.25055996259640267</v>
      </c>
      <c r="FJ663" s="682">
        <f t="shared" si="2547"/>
        <v>0.22520881876908785</v>
      </c>
      <c r="FK663" s="682">
        <f t="shared" si="2547"/>
        <v>0.31416509801014475</v>
      </c>
      <c r="FL663" s="682">
        <f t="shared" si="2547"/>
        <v>0.28936752378492536</v>
      </c>
      <c r="FM663" s="682">
        <f t="shared" si="2547"/>
        <v>0.30820969405278653</v>
      </c>
      <c r="FN663" s="682">
        <f t="shared" si="2547"/>
        <v>0.26912003522112682</v>
      </c>
      <c r="FO663" s="715">
        <f t="shared" si="2547"/>
        <v>0.38007610775729245</v>
      </c>
      <c r="FP663" s="715">
        <f t="shared" ref="FP663:GL663" si="2548">IF(FP538="","",FP538/FP$563)</f>
        <v>0.72109468745708505</v>
      </c>
      <c r="FQ663" s="1393">
        <f t="shared" si="2548"/>
        <v>0.25511356154773446</v>
      </c>
      <c r="FR663" s="715">
        <f t="shared" si="2548"/>
        <v>0.11264217723447774</v>
      </c>
      <c r="FS663" s="715">
        <f t="shared" si="2548"/>
        <v>0.14321039181718384</v>
      </c>
      <c r="FT663" s="715">
        <f t="shared" si="2548"/>
        <v>0.20328089427516011</v>
      </c>
      <c r="FU663" s="715">
        <f t="shared" si="2548"/>
        <v>8.9324537566030732E-2</v>
      </c>
      <c r="FV663" s="715"/>
      <c r="FW663" s="715">
        <f t="shared" si="2548"/>
        <v>0.13012619353833835</v>
      </c>
      <c r="FX663" s="715">
        <f t="shared" si="2548"/>
        <v>0.21691534790608999</v>
      </c>
      <c r="FY663" s="715">
        <f t="shared" si="2548"/>
        <v>0.13077541292766395</v>
      </c>
      <c r="FZ663" s="715">
        <f t="shared" si="2548"/>
        <v>4.1561808385993167E-2</v>
      </c>
      <c r="GA663" s="715">
        <f t="shared" si="2548"/>
        <v>0</v>
      </c>
      <c r="GB663" s="715">
        <f t="shared" si="2548"/>
        <v>0.15267692977843944</v>
      </c>
      <c r="GC663" s="715">
        <f t="shared" si="2548"/>
        <v>0.22500747681826114</v>
      </c>
      <c r="GD663" s="715">
        <f t="shared" si="2548"/>
        <v>0.48124288159027978</v>
      </c>
      <c r="GE663" s="715">
        <f t="shared" si="2548"/>
        <v>0.27228504181591123</v>
      </c>
      <c r="GF663" s="715">
        <f t="shared" si="2548"/>
        <v>7.0171379114875018E-2</v>
      </c>
      <c r="GG663" s="715">
        <f t="shared" si="2548"/>
        <v>0.27707190959520261</v>
      </c>
      <c r="GH663" s="715">
        <f t="shared" si="2548"/>
        <v>0.12062169864962226</v>
      </c>
      <c r="GI663" s="715">
        <f t="shared" si="2548"/>
        <v>0.12072112472114188</v>
      </c>
      <c r="GJ663" s="715">
        <f t="shared" si="2548"/>
        <v>8.7898597843644788E-2</v>
      </c>
      <c r="GK663" s="715">
        <f t="shared" si="2548"/>
        <v>9.8881599807887799E-2</v>
      </c>
      <c r="GL663" s="715">
        <f t="shared" si="2548"/>
        <v>0.10060674828759701</v>
      </c>
      <c r="GM663" s="745">
        <f t="shared" si="2547"/>
        <v>0.2432126570119458</v>
      </c>
      <c r="GN663" s="682">
        <f t="shared" si="2547"/>
        <v>0.12015286269963187</v>
      </c>
      <c r="GO663" s="682">
        <f t="shared" si="2547"/>
        <v>0.20178753752441678</v>
      </c>
      <c r="GP663" s="682">
        <f t="shared" si="2547"/>
        <v>0.22915034381201352</v>
      </c>
      <c r="GQ663" s="682">
        <f t="shared" si="2547"/>
        <v>0.17132533686291521</v>
      </c>
      <c r="GR663" s="682">
        <f t="shared" si="2547"/>
        <v>0.23041618389970805</v>
      </c>
      <c r="GS663" s="682">
        <f t="shared" si="2547"/>
        <v>0.30303693153209688</v>
      </c>
      <c r="GT663" s="682">
        <f t="shared" si="2547"/>
        <v>0.1667125511995555</v>
      </c>
      <c r="GU663" s="682">
        <f t="shared" si="2547"/>
        <v>0.2442049010442113</v>
      </c>
      <c r="GV663" s="682">
        <f t="shared" si="2547"/>
        <v>0.1970678230334699</v>
      </c>
      <c r="GW663" s="682">
        <f t="shared" si="2547"/>
        <v>0.11791582954260893</v>
      </c>
      <c r="GX663" s="682">
        <f t="shared" si="2547"/>
        <v>0.16012876497498935</v>
      </c>
      <c r="GY663" s="682">
        <f t="shared" si="2547"/>
        <v>0.16967965949258923</v>
      </c>
      <c r="GZ663" s="682" t="e">
        <f t="shared" si="2547"/>
        <v>#DIV/0!</v>
      </c>
      <c r="HA663" s="682">
        <f t="shared" si="2547"/>
        <v>0.11364140581201465</v>
      </c>
      <c r="HB663" s="682">
        <f t="shared" si="2547"/>
        <v>0.18807557253408927</v>
      </c>
      <c r="HC663" s="682">
        <f t="shared" si="2547"/>
        <v>0.12620194892309919</v>
      </c>
      <c r="HD663" s="682">
        <f t="shared" si="2547"/>
        <v>0.14736696974701483</v>
      </c>
      <c r="HE663" s="682">
        <f t="shared" si="2547"/>
        <v>0.12139825098431903</v>
      </c>
      <c r="HF663" s="682">
        <f t="shared" si="2547"/>
        <v>0.10854443347475394</v>
      </c>
      <c r="HG663" s="682" t="e">
        <f t="shared" si="2547"/>
        <v>#DIV/0!</v>
      </c>
      <c r="HH663" s="682" t="e">
        <f t="shared" si="2547"/>
        <v>#DIV/0!</v>
      </c>
      <c r="HI663" s="715" t="e">
        <f>IF(HI538="","",HI538/HI$563)</f>
        <v>#DIV/0!</v>
      </c>
    </row>
    <row r="664" spans="1:217" s="753" customFormat="1" x14ac:dyDescent="0.25">
      <c r="A664" s="66" t="s">
        <v>72</v>
      </c>
      <c r="C664" s="745">
        <f t="shared" ref="C664:T664" si="2549">IF(C540="","",C540/C$563)</f>
        <v>0.40620767843525502</v>
      </c>
      <c r="D664" s="715">
        <f t="shared" si="2549"/>
        <v>0.16306701975928325</v>
      </c>
      <c r="E664" s="715">
        <f t="shared" si="2549"/>
        <v>0.12880169950435028</v>
      </c>
      <c r="F664" s="715">
        <f t="shared" si="2549"/>
        <v>0.15738045318319635</v>
      </c>
      <c r="G664" s="715">
        <f t="shared" si="2549"/>
        <v>0.18272225466745093</v>
      </c>
      <c r="H664" s="715">
        <f t="shared" si="2549"/>
        <v>6.643546831654322E-2</v>
      </c>
      <c r="I664" s="715">
        <f t="shared" si="2549"/>
        <v>7.9729207143636391E-2</v>
      </c>
      <c r="J664" s="715">
        <f t="shared" si="2549"/>
        <v>0.13760707671625497</v>
      </c>
      <c r="K664" s="715">
        <f t="shared" si="2549"/>
        <v>0.13838692326639673</v>
      </c>
      <c r="L664" s="715">
        <f t="shared" si="2549"/>
        <v>8.0913186703899936E-2</v>
      </c>
      <c r="M664" s="715">
        <f t="shared" si="2549"/>
        <v>0.14197280160793982</v>
      </c>
      <c r="N664" s="715">
        <f t="shared" si="2549"/>
        <v>0.17830557507998904</v>
      </c>
      <c r="O664" s="715">
        <f t="shared" si="2549"/>
        <v>0.24328553596285893</v>
      </c>
      <c r="P664" s="715">
        <f t="shared" si="2549"/>
        <v>0.18975565911384201</v>
      </c>
      <c r="Q664" s="715">
        <f t="shared" si="2549"/>
        <v>0.11762228524701539</v>
      </c>
      <c r="R664" s="715">
        <f t="shared" si="2549"/>
        <v>0.14859712093304314</v>
      </c>
      <c r="S664" s="715">
        <f t="shared" si="2549"/>
        <v>0.123274199126963</v>
      </c>
      <c r="T664" s="1075">
        <f t="shared" si="2549"/>
        <v>0.17882394659471809</v>
      </c>
      <c r="U664" s="715">
        <f t="shared" ref="U664:W664" si="2550">IF(U540="","",U540/U$563)</f>
        <v>0.22246986718499759</v>
      </c>
      <c r="V664" s="715">
        <f t="shared" si="2550"/>
        <v>0.16644784279715111</v>
      </c>
      <c r="W664" s="715">
        <f t="shared" si="2550"/>
        <v>0.26731745663404938</v>
      </c>
      <c r="X664" s="715">
        <f t="shared" ref="X664:Y664" si="2551">IF(X540="","",X540/X$563)</f>
        <v>0.20665606291561972</v>
      </c>
      <c r="Y664" s="715">
        <f t="shared" si="2551"/>
        <v>0.11206133387171653</v>
      </c>
      <c r="Z664" s="830">
        <f t="shared" si="2461"/>
        <v>0.16686263716374652</v>
      </c>
      <c r="AA664" s="830">
        <f t="shared" si="2434"/>
        <v>0.12045350999962549</v>
      </c>
      <c r="AB664" s="830">
        <f t="shared" si="2435"/>
        <v>0.16520464045829616</v>
      </c>
      <c r="AC664" s="40">
        <f t="shared" si="2462"/>
        <v>7.2459678448229065E-2</v>
      </c>
      <c r="AD664" s="40">
        <f t="shared" si="2463"/>
        <v>1.5108887394396532E-2</v>
      </c>
      <c r="AE664" s="40">
        <f t="shared" si="2436"/>
        <v>3.4596784899569646E-2</v>
      </c>
      <c r="AF664" s="40">
        <f t="shared" si="2437"/>
        <v>4.1221127083541559E-2</v>
      </c>
      <c r="AG664" s="40"/>
      <c r="AH664" s="40"/>
      <c r="AI664" s="745">
        <v>0</v>
      </c>
      <c r="AJ664" s="715">
        <f>IF(AJ540="","",AJ540/AJ$563)</f>
        <v>1.1368627366699441E-2</v>
      </c>
      <c r="AK664" s="715">
        <f>IF(AK540="","",AK540/AK$563)</f>
        <v>3.2118548485509858E-2</v>
      </c>
      <c r="AL664" s="715">
        <v>0</v>
      </c>
      <c r="AM664" s="715">
        <f>IF(AM540="","",AM540/AM$563)</f>
        <v>1.4952176845278302E-2</v>
      </c>
      <c r="AN664" s="1075">
        <v>0</v>
      </c>
      <c r="AO664" s="830">
        <f t="shared" si="2438"/>
        <v>9.7398921162479331E-3</v>
      </c>
      <c r="AP664" s="830">
        <f t="shared" si="2464"/>
        <v>5.7104166111221679E-3</v>
      </c>
      <c r="AQ664" s="40">
        <f t="shared" si="2439"/>
        <v>1.2768879722313151E-2</v>
      </c>
      <c r="AR664" s="40"/>
      <c r="AS664" s="40"/>
      <c r="AT664" s="745">
        <f t="shared" ref="AT664:BB664" si="2552">IF(AT540="","",AT540/AT$563)</f>
        <v>0.31011606104098738</v>
      </c>
      <c r="AU664" s="715">
        <f t="shared" si="2552"/>
        <v>0.41114498733162486</v>
      </c>
      <c r="AV664" s="715">
        <f t="shared" si="2552"/>
        <v>0.24619995501671543</v>
      </c>
      <c r="AW664" s="715">
        <f t="shared" si="2552"/>
        <v>0.28884780927617132</v>
      </c>
      <c r="AX664" s="715">
        <f t="shared" si="2552"/>
        <v>0.20172135169182864</v>
      </c>
      <c r="AY664" s="715">
        <f t="shared" si="2552"/>
        <v>0.24744819628334364</v>
      </c>
      <c r="AZ664" s="715">
        <f t="shared" si="2552"/>
        <v>0.29450552301545291</v>
      </c>
      <c r="BA664" s="715">
        <f t="shared" si="2552"/>
        <v>0.24415239527310562</v>
      </c>
      <c r="BB664" s="1075">
        <f t="shared" si="2552"/>
        <v>0.22809039532858638</v>
      </c>
      <c r="BC664" s="830">
        <f t="shared" si="1901"/>
        <v>0.27469185269531293</v>
      </c>
      <c r="BD664" s="830">
        <f t="shared" si="2465"/>
        <v>2.0565058851367061E-2</v>
      </c>
      <c r="BE664" s="40">
        <f t="shared" si="1902"/>
        <v>6.1695176554101179E-2</v>
      </c>
      <c r="BF664" s="40"/>
      <c r="BG664" s="40"/>
      <c r="BH664" s="745">
        <f t="shared" ref="BH664:BS664" si="2553">IF(BH540="","",BH540/BH$563)</f>
        <v>8.6886220389223709E-2</v>
      </c>
      <c r="BI664" s="715">
        <f t="shared" si="2553"/>
        <v>7.1240310762972783E-2</v>
      </c>
      <c r="BJ664" s="715">
        <f t="shared" si="2553"/>
        <v>8.0632795419261924E-2</v>
      </c>
      <c r="BK664" s="715">
        <f t="shared" si="2553"/>
        <v>0.17488039907750777</v>
      </c>
      <c r="BL664" s="715">
        <f t="shared" si="2553"/>
        <v>0.14461488884550827</v>
      </c>
      <c r="BM664" s="715">
        <f t="shared" si="2553"/>
        <v>0.23396047636979056</v>
      </c>
      <c r="BN664" s="1187">
        <f t="shared" si="2553"/>
        <v>0.16686082486314821</v>
      </c>
      <c r="BO664" s="888">
        <f t="shared" si="2553"/>
        <v>5.940262422307685E-2</v>
      </c>
      <c r="BP664" s="888">
        <f t="shared" si="2553"/>
        <v>3.9446244535992013E-2</v>
      </c>
      <c r="BQ664" s="888">
        <f t="shared" si="2553"/>
        <v>8.7687101331941478E-2</v>
      </c>
      <c r="BR664" s="888">
        <f t="shared" si="2553"/>
        <v>0.10420820280473492</v>
      </c>
      <c r="BS664" s="1184">
        <f t="shared" si="2553"/>
        <v>0.19788750090428431</v>
      </c>
      <c r="BT664" s="830">
        <f t="shared" si="2441"/>
        <v>0.13432758477288717</v>
      </c>
      <c r="BU664" s="830">
        <f t="shared" si="2467"/>
        <v>1.8950065252404519E-2</v>
      </c>
      <c r="BV664" s="40">
        <f t="shared" si="2442"/>
        <v>6.5644951647820332E-2</v>
      </c>
      <c r="BW664" s="40"/>
      <c r="BX664" s="40"/>
      <c r="BY664" s="745">
        <f>IF(BY540="","",BY540/BY$563)</f>
        <v>0.29200018766173907</v>
      </c>
      <c r="BZ664" s="715">
        <f>IF(BZ540="","",BZ540/BZ$563)</f>
        <v>0.32188697945742917</v>
      </c>
      <c r="CA664" s="715">
        <f>IF(CA540="","",CA540/CA$563)</f>
        <v>0.38909702817325509</v>
      </c>
      <c r="CB664" s="715">
        <f>IF(CB540="","",CB540/CB$563)</f>
        <v>0.29369159751210744</v>
      </c>
      <c r="CC664" s="1075">
        <f>IF(CC540="","",CC540/CC$563)</f>
        <v>0.14556326100397909</v>
      </c>
      <c r="CD664" s="715">
        <f t="shared" ref="CD664:CE664" si="2554">IF(CD540="","",CD540/CD$563)</f>
        <v>0.29731059428788909</v>
      </c>
      <c r="CE664" s="715">
        <f t="shared" si="2554"/>
        <v>0.34116599154930127</v>
      </c>
      <c r="CF664" s="830">
        <f>AVERAGE(BY664:CE664)</f>
        <v>0.29724509137795724</v>
      </c>
      <c r="CG664" s="830">
        <f t="shared" si="2470"/>
        <v>2.6349520656643033E-2</v>
      </c>
      <c r="CH664" s="40">
        <f t="shared" si="2471"/>
        <v>6.9714278823236817E-2</v>
      </c>
      <c r="CI664" s="40"/>
      <c r="CJ664" s="40"/>
      <c r="CK664" s="745">
        <f>IF(CK540="","",CK540/CK$563)</f>
        <v>0.72046405145765724</v>
      </c>
      <c r="CL664" s="715">
        <f>IF(CL540="","",CL540/CL$563)</f>
        <v>0.16134983193988886</v>
      </c>
      <c r="CM664" s="715">
        <f>IF(CM540="","",CM540/CM$563)</f>
        <v>0.76444465957198349</v>
      </c>
      <c r="CN664" s="715">
        <f>IF(CN540="","",CN540/CN$563)</f>
        <v>0.46707819672809825</v>
      </c>
      <c r="CO664" s="1075">
        <f>IF(CO540="","",CO540/CO$563)</f>
        <v>0.38599091450966111</v>
      </c>
      <c r="CP664" s="830">
        <f t="shared" si="2444"/>
        <v>0.49986553084145779</v>
      </c>
      <c r="CQ664" s="830">
        <f t="shared" si="2472"/>
        <v>0.11119827754593425</v>
      </c>
      <c r="CR664" s="40">
        <f t="shared" si="2445"/>
        <v>0.2486469075735975</v>
      </c>
      <c r="CS664" s="40"/>
      <c r="CT664" s="40"/>
      <c r="CU664" s="745">
        <v>0</v>
      </c>
      <c r="CV664" s="715">
        <f>IF(CV540="","",CV540/CV$563)</f>
        <v>1.268106987367844E-2</v>
      </c>
      <c r="CW664" s="715">
        <v>0</v>
      </c>
      <c r="CX664" s="1075">
        <v>0</v>
      </c>
      <c r="CY664" s="830">
        <f t="shared" si="2446"/>
        <v>3.17026746841961E-3</v>
      </c>
      <c r="CZ664" s="40">
        <f t="shared" si="2447"/>
        <v>6.34053493683922E-3</v>
      </c>
      <c r="DA664" s="682">
        <f t="shared" si="2473"/>
        <v>3.17026746841961E-3</v>
      </c>
      <c r="DD664" s="989"/>
      <c r="DE664" s="888">
        <f t="shared" ref="DE664:EL664" si="2555">IF(DE540="","",DE540/DE$563)</f>
        <v>0</v>
      </c>
      <c r="DF664" s="888">
        <f t="shared" si="2555"/>
        <v>0</v>
      </c>
      <c r="DG664" s="888">
        <f t="shared" si="2555"/>
        <v>7.4671491343110588E-2</v>
      </c>
      <c r="DH664" s="888">
        <f t="shared" si="2555"/>
        <v>6.9192936254147816E-3</v>
      </c>
      <c r="DI664" s="888">
        <f t="shared" si="2555"/>
        <v>2.0025017402457938E-2</v>
      </c>
      <c r="DJ664" s="888">
        <f t="shared" si="2555"/>
        <v>4.1223169629995013E-3</v>
      </c>
      <c r="DK664" s="888">
        <f t="shared" si="2555"/>
        <v>8.3697372433810448E-3</v>
      </c>
      <c r="DL664" s="1082">
        <f t="shared" si="2555"/>
        <v>2.0419227271128024E-2</v>
      </c>
      <c r="DM664" s="830">
        <f t="shared" si="2449"/>
        <v>1.6815885481061485E-2</v>
      </c>
      <c r="DN664" s="830">
        <f t="shared" si="2475"/>
        <v>8.7285536874335424E-3</v>
      </c>
      <c r="DO664" s="40">
        <f t="shared" si="2450"/>
        <v>2.4688078009340413E-2</v>
      </c>
      <c r="DP664" s="40"/>
      <c r="DQ664" s="40"/>
      <c r="DR664" s="945">
        <f t="shared" si="2555"/>
        <v>5.2953499271694446E-2</v>
      </c>
      <c r="DS664" s="888">
        <f t="shared" si="2555"/>
        <v>0.14757266212472614</v>
      </c>
      <c r="DT664" s="888">
        <f t="shared" si="2555"/>
        <v>6.1724467857912357E-2</v>
      </c>
      <c r="DU664" s="888">
        <f t="shared" si="2555"/>
        <v>0.10272804212145127</v>
      </c>
      <c r="DV664" s="888">
        <f t="shared" si="2555"/>
        <v>8.4323170664607025E-2</v>
      </c>
      <c r="DW664" s="888">
        <f t="shared" si="2555"/>
        <v>4.3654506143682756E-2</v>
      </c>
      <c r="DX664" s="1082">
        <f t="shared" si="2555"/>
        <v>4.3563347018164347E-2</v>
      </c>
      <c r="DY664" s="830">
        <f t="shared" si="2451"/>
        <v>7.6645670743176922E-2</v>
      </c>
      <c r="DZ664" s="830">
        <f t="shared" si="2476"/>
        <v>1.4422775125483315E-2</v>
      </c>
      <c r="EA664" s="40">
        <f t="shared" si="2452"/>
        <v>3.8159076197437247E-2</v>
      </c>
      <c r="EB664" s="40"/>
      <c r="EC664" s="40"/>
      <c r="ED664" s="745">
        <f>IF(ED540="","",ED540/ED$563)</f>
        <v>0.24481653568574996</v>
      </c>
      <c r="EE664" s="888">
        <f t="shared" si="2555"/>
        <v>0.24049626215166484</v>
      </c>
      <c r="EF664" s="888">
        <f t="shared" si="2555"/>
        <v>0.40535081522670324</v>
      </c>
      <c r="EG664" s="888">
        <f t="shared" si="2555"/>
        <v>0.31530562754166702</v>
      </c>
      <c r="EH664" s="888">
        <f t="shared" si="2555"/>
        <v>0.2709915839090935</v>
      </c>
      <c r="EI664" s="888">
        <f t="shared" si="2555"/>
        <v>0.29506644280813926</v>
      </c>
      <c r="EJ664" s="888">
        <f t="shared" si="2555"/>
        <v>0.25590808100214402</v>
      </c>
      <c r="EK664" s="888">
        <f t="shared" si="2555"/>
        <v>0.34714228862589791</v>
      </c>
      <c r="EL664" s="1082">
        <f t="shared" si="2555"/>
        <v>0.34954789735498848</v>
      </c>
      <c r="EM664" s="830">
        <f t="shared" si="2453"/>
        <v>0.30273617047844981</v>
      </c>
      <c r="EN664" s="40">
        <f t="shared" si="2454"/>
        <v>5.6279327261222555E-2</v>
      </c>
      <c r="EO664" s="682">
        <f t="shared" si="2477"/>
        <v>1.875977575374085E-2</v>
      </c>
      <c r="EP664" s="682"/>
      <c r="EQ664" s="682"/>
      <c r="ER664" s="1251"/>
      <c r="ES664" s="745">
        <f>IF(ES540="","",ES540/ES$563)</f>
        <v>8.186584816345481E-3</v>
      </c>
      <c r="ET664" s="715">
        <v>0</v>
      </c>
      <c r="EU664" s="715">
        <f>IF(EU540="","",EU540/EU$563)</f>
        <v>3.6424916265299256E-2</v>
      </c>
      <c r="EV664" s="715"/>
      <c r="EW664" s="1131"/>
      <c r="EX664" s="66" t="s">
        <v>825</v>
      </c>
      <c r="EY664" s="682">
        <f t="shared" ref="EY664:HH664" si="2556">IF(EY540="","",EY540/EY$563)</f>
        <v>0.153315578060327</v>
      </c>
      <c r="EZ664" s="682">
        <f t="shared" si="2556"/>
        <v>6.6994250716837539E-2</v>
      </c>
      <c r="FA664" s="682">
        <f t="shared" si="2556"/>
        <v>0.10516898523391348</v>
      </c>
      <c r="FB664" s="682">
        <f t="shared" si="2556"/>
        <v>2.5177347235586119E-2</v>
      </c>
      <c r="FC664" s="682">
        <f t="shared" si="2556"/>
        <v>0.11701567285401507</v>
      </c>
      <c r="FD664" s="682">
        <f t="shared" si="2556"/>
        <v>0</v>
      </c>
      <c r="FE664" s="682">
        <f t="shared" si="2556"/>
        <v>9.1008779876928417E-2</v>
      </c>
      <c r="FF664" s="682">
        <f t="shared" si="2556"/>
        <v>0.16016077687813668</v>
      </c>
      <c r="FG664" s="682">
        <f t="shared" si="2556"/>
        <v>0.10972090245090725</v>
      </c>
      <c r="FH664" s="682">
        <f t="shared" si="2556"/>
        <v>0.10121047937574706</v>
      </c>
      <c r="FI664" s="682">
        <f t="shared" si="2556"/>
        <v>0.12263031826331498</v>
      </c>
      <c r="FJ664" s="682">
        <f t="shared" si="2556"/>
        <v>0.10335498469163344</v>
      </c>
      <c r="FK664" s="682">
        <f t="shared" si="2556"/>
        <v>0.12323280088471167</v>
      </c>
      <c r="FL664" s="682">
        <f t="shared" si="2556"/>
        <v>8.9876651928149753E-2</v>
      </c>
      <c r="FM664" s="682">
        <f t="shared" si="2556"/>
        <v>0.14075413116815619</v>
      </c>
      <c r="FN664" s="682">
        <f t="shared" si="2556"/>
        <v>0.11698150864749246</v>
      </c>
      <c r="FO664" s="715">
        <f t="shared" si="2556"/>
        <v>0.13004393117056381</v>
      </c>
      <c r="FP664" s="715">
        <f t="shared" ref="FP664:GL664" si="2557">IF(FP540="","",FP540/FP$563)</f>
        <v>0.27890531254291495</v>
      </c>
      <c r="FQ664" s="1393">
        <f t="shared" si="2557"/>
        <v>0.12807074732032231</v>
      </c>
      <c r="FR664" s="369">
        <f t="shared" si="2557"/>
        <v>5.0141281696862411E-2</v>
      </c>
      <c r="FS664" s="369">
        <f t="shared" si="2557"/>
        <v>5.8164915463339427E-2</v>
      </c>
      <c r="FT664" s="369">
        <f t="shared" si="2557"/>
        <v>4.1471519859812352E-2</v>
      </c>
      <c r="FU664" s="369">
        <f t="shared" si="2557"/>
        <v>2.6710775010371998E-2</v>
      </c>
      <c r="FV664" s="369"/>
      <c r="FW664" s="369">
        <f t="shared" si="2557"/>
        <v>0</v>
      </c>
      <c r="FX664" s="369">
        <f t="shared" si="2557"/>
        <v>3.7317331787183314E-2</v>
      </c>
      <c r="FY664" s="369">
        <f t="shared" si="2557"/>
        <v>3.7313534478382697E-2</v>
      </c>
      <c r="FZ664" s="369">
        <f t="shared" si="2557"/>
        <v>0</v>
      </c>
      <c r="GA664" s="369">
        <f t="shared" si="2557"/>
        <v>0</v>
      </c>
      <c r="GB664" s="369">
        <f t="shared" si="2557"/>
        <v>2.7152498633250428E-2</v>
      </c>
      <c r="GC664" s="369">
        <f t="shared" si="2557"/>
        <v>7.5533843881600587E-2</v>
      </c>
      <c r="GD664" s="369">
        <f t="shared" si="2557"/>
        <v>2.7231724584529413E-2</v>
      </c>
      <c r="GE664" s="369">
        <f t="shared" si="2557"/>
        <v>7.7820046619877211E-3</v>
      </c>
      <c r="GF664" s="369">
        <f t="shared" si="2557"/>
        <v>0</v>
      </c>
      <c r="GG664" s="369">
        <f t="shared" si="2557"/>
        <v>0.13646889546100938</v>
      </c>
      <c r="GH664" s="369">
        <f t="shared" si="2557"/>
        <v>0</v>
      </c>
      <c r="GI664" s="369">
        <f t="shared" si="2557"/>
        <v>3.3874599639110471E-2</v>
      </c>
      <c r="GJ664" s="369">
        <f t="shared" si="2557"/>
        <v>5.1935592898288023E-2</v>
      </c>
      <c r="GK664" s="369">
        <f t="shared" si="2557"/>
        <v>3.1388016165030133E-2</v>
      </c>
      <c r="GL664" s="369">
        <f t="shared" si="2557"/>
        <v>3.3167658495719329E-2</v>
      </c>
      <c r="GM664" s="745">
        <f t="shared" si="2556"/>
        <v>0</v>
      </c>
      <c r="GN664" s="682">
        <f t="shared" si="2556"/>
        <v>3.2947171561995434E-2</v>
      </c>
      <c r="GO664" s="682">
        <f t="shared" si="2556"/>
        <v>0</v>
      </c>
      <c r="GP664" s="682">
        <f t="shared" si="2556"/>
        <v>0</v>
      </c>
      <c r="GQ664" s="682">
        <f t="shared" si="2556"/>
        <v>5.8809688036766755E-2</v>
      </c>
      <c r="GR664" s="682">
        <f t="shared" si="2556"/>
        <v>0</v>
      </c>
      <c r="GS664" s="682">
        <f t="shared" si="2556"/>
        <v>3.6268368545435976E-2</v>
      </c>
      <c r="GT664" s="682">
        <f t="shared" si="2556"/>
        <v>0</v>
      </c>
      <c r="GU664" s="682">
        <f t="shared" si="2556"/>
        <v>0</v>
      </c>
      <c r="GV664" s="682">
        <f t="shared" si="2556"/>
        <v>3.0033337244007963E-2</v>
      </c>
      <c r="GW664" s="682">
        <f t="shared" si="2556"/>
        <v>0</v>
      </c>
      <c r="GX664" s="682">
        <f t="shared" si="2556"/>
        <v>5.2695594118732147E-2</v>
      </c>
      <c r="GY664" s="682">
        <f t="shared" si="2556"/>
        <v>4.7138057579746664E-2</v>
      </c>
      <c r="GZ664" s="682" t="e">
        <f t="shared" si="2556"/>
        <v>#DIV/0!</v>
      </c>
      <c r="HA664" s="682">
        <f t="shared" si="2556"/>
        <v>0</v>
      </c>
      <c r="HB664" s="682">
        <f t="shared" si="2556"/>
        <v>0</v>
      </c>
      <c r="HC664" s="682">
        <f t="shared" si="2556"/>
        <v>0</v>
      </c>
      <c r="HD664" s="682">
        <f t="shared" si="2556"/>
        <v>0</v>
      </c>
      <c r="HE664" s="682">
        <f t="shared" si="2556"/>
        <v>0</v>
      </c>
      <c r="HF664" s="682">
        <f t="shared" si="2556"/>
        <v>0</v>
      </c>
      <c r="HG664" s="682" t="e">
        <f t="shared" si="2556"/>
        <v>#DIV/0!</v>
      </c>
      <c r="HH664" s="682" t="e">
        <f t="shared" si="2556"/>
        <v>#DIV/0!</v>
      </c>
      <c r="HI664" s="369" t="e">
        <f>IF(HI540="","",HI540/HI$563)</f>
        <v>#DIV/0!</v>
      </c>
    </row>
    <row r="665" spans="1:217" s="382" customFormat="1" x14ac:dyDescent="0.25">
      <c r="A665" s="882" t="s">
        <v>234</v>
      </c>
      <c r="C665" s="386">
        <f>SUM(C654:C664)</f>
        <v>1</v>
      </c>
      <c r="D665" s="384">
        <f t="shared" ref="D665:CV665" si="2558">SUM(D654:D664)</f>
        <v>1</v>
      </c>
      <c r="E665" s="384">
        <f t="shared" si="2558"/>
        <v>1</v>
      </c>
      <c r="F665" s="384">
        <f t="shared" ref="F665:M665" si="2559">SUM(F654:F664)</f>
        <v>1</v>
      </c>
      <c r="G665" s="384">
        <f t="shared" si="2559"/>
        <v>1</v>
      </c>
      <c r="H665" s="384">
        <f t="shared" si="2559"/>
        <v>1</v>
      </c>
      <c r="I665" s="384">
        <f t="shared" si="2559"/>
        <v>1</v>
      </c>
      <c r="J665" s="384">
        <f t="shared" si="2559"/>
        <v>0.99999999999999989</v>
      </c>
      <c r="K665" s="384">
        <f t="shared" si="2559"/>
        <v>1</v>
      </c>
      <c r="L665" s="384">
        <f t="shared" si="2559"/>
        <v>0.99999999999999989</v>
      </c>
      <c r="M665" s="384">
        <f t="shared" si="2559"/>
        <v>1</v>
      </c>
      <c r="N665" s="384">
        <f t="shared" si="2558"/>
        <v>0.99999999999999989</v>
      </c>
      <c r="O665" s="384">
        <f t="shared" si="2558"/>
        <v>0.99999999999999989</v>
      </c>
      <c r="P665" s="384">
        <f t="shared" si="2558"/>
        <v>0.99999999999999978</v>
      </c>
      <c r="Q665" s="384">
        <f t="shared" si="2558"/>
        <v>1</v>
      </c>
      <c r="R665" s="384">
        <f t="shared" si="2558"/>
        <v>0.99999999999999989</v>
      </c>
      <c r="S665" s="384">
        <f t="shared" si="2558"/>
        <v>1</v>
      </c>
      <c r="T665" s="1080">
        <f t="shared" si="2558"/>
        <v>0.99999999999999978</v>
      </c>
      <c r="U665" s="384">
        <f t="shared" ref="U665:W665" si="2560">SUM(U654:U664)</f>
        <v>1</v>
      </c>
      <c r="V665" s="384">
        <f t="shared" si="2560"/>
        <v>0.99999999999999989</v>
      </c>
      <c r="W665" s="384">
        <f t="shared" si="2560"/>
        <v>0.99999999999999989</v>
      </c>
      <c r="X665" s="384">
        <f t="shared" ref="X665:Y665" si="2561">SUM(X654:X664)</f>
        <v>1</v>
      </c>
      <c r="Y665" s="384">
        <f t="shared" si="2561"/>
        <v>1</v>
      </c>
      <c r="Z665" s="830"/>
      <c r="AA665" s="830"/>
      <c r="AB665" s="830"/>
      <c r="AC665" s="40"/>
      <c r="AD665" s="40"/>
      <c r="AE665" s="40"/>
      <c r="AF665" s="40"/>
      <c r="AG665" s="40"/>
      <c r="AH665" s="40"/>
      <c r="AI665" s="386">
        <f t="shared" si="2558"/>
        <v>1</v>
      </c>
      <c r="AJ665" s="384">
        <f t="shared" si="2558"/>
        <v>0.99999999999999989</v>
      </c>
      <c r="AK665" s="384">
        <f t="shared" si="2558"/>
        <v>1</v>
      </c>
      <c r="AL665" s="384">
        <f t="shared" si="2558"/>
        <v>1</v>
      </c>
      <c r="AM665" s="384">
        <f t="shared" si="2558"/>
        <v>1</v>
      </c>
      <c r="AN665" s="1080">
        <f t="shared" si="2558"/>
        <v>0.99999999999999989</v>
      </c>
      <c r="AO665" s="830"/>
      <c r="AP665" s="830"/>
      <c r="AQ665" s="40"/>
      <c r="AR665" s="40"/>
      <c r="AS665" s="40"/>
      <c r="AT665" s="386">
        <f t="shared" si="2558"/>
        <v>1</v>
      </c>
      <c r="AU665" s="384">
        <f t="shared" si="2558"/>
        <v>1</v>
      </c>
      <c r="AV665" s="384">
        <f t="shared" si="2558"/>
        <v>1</v>
      </c>
      <c r="AW665" s="384">
        <f t="shared" si="2558"/>
        <v>1</v>
      </c>
      <c r="AX665" s="384">
        <f t="shared" si="2558"/>
        <v>0.99999999999999978</v>
      </c>
      <c r="AY665" s="384">
        <f t="shared" si="2558"/>
        <v>1</v>
      </c>
      <c r="AZ665" s="384">
        <f t="shared" si="2558"/>
        <v>1</v>
      </c>
      <c r="BA665" s="384">
        <f t="shared" si="2558"/>
        <v>0.99999999999999989</v>
      </c>
      <c r="BB665" s="1080">
        <f t="shared" si="2558"/>
        <v>1.0000000000000002</v>
      </c>
      <c r="BC665" s="830">
        <f t="shared" si="1901"/>
        <v>1</v>
      </c>
      <c r="BD665" s="830">
        <f t="shared" si="2465"/>
        <v>3.9252311467094373E-17</v>
      </c>
      <c r="BE665" s="40">
        <f t="shared" si="1902"/>
        <v>1.1775693440128312E-16</v>
      </c>
      <c r="BF665" s="40"/>
      <c r="BG665" s="40"/>
      <c r="BH665" s="386">
        <f t="shared" si="2558"/>
        <v>0.99999999999999989</v>
      </c>
      <c r="BI665" s="384">
        <f t="shared" si="2558"/>
        <v>1.0000000000000002</v>
      </c>
      <c r="BJ665" s="384">
        <f t="shared" si="2558"/>
        <v>1</v>
      </c>
      <c r="BK665" s="384">
        <f t="shared" si="2558"/>
        <v>1</v>
      </c>
      <c r="BL665" s="384">
        <f t="shared" si="2558"/>
        <v>1</v>
      </c>
      <c r="BM665" s="384">
        <f>SUM(BM654:BM664)</f>
        <v>1</v>
      </c>
      <c r="BN665" s="1235">
        <f>SUM(BN654:BN664)</f>
        <v>1</v>
      </c>
      <c r="BO665" s="898">
        <f t="shared" ref="BO665" si="2562">SUM(BO654:BO664)</f>
        <v>1</v>
      </c>
      <c r="BP665" s="898">
        <f t="shared" ref="BP665" si="2563">SUM(BP654:BP664)</f>
        <v>1</v>
      </c>
      <c r="BQ665" s="898">
        <f t="shared" ref="BQ665" si="2564">SUM(BQ654:BQ664)</f>
        <v>1</v>
      </c>
      <c r="BR665" s="898">
        <f t="shared" ref="BR665" si="2565">SUM(BR654:BR664)</f>
        <v>1</v>
      </c>
      <c r="BS665" s="1186">
        <f t="shared" ref="BS665" si="2566">SUM(BS654:BS664)</f>
        <v>1</v>
      </c>
      <c r="BT665" s="830"/>
      <c r="BU665" s="830"/>
      <c r="BV665" s="40"/>
      <c r="BW665" s="40"/>
      <c r="BX665" s="40"/>
      <c r="BY665" s="386">
        <f t="shared" si="2558"/>
        <v>1</v>
      </c>
      <c r="BZ665" s="384">
        <f t="shared" si="2558"/>
        <v>0.99999999999999989</v>
      </c>
      <c r="CA665" s="384">
        <f t="shared" si="2558"/>
        <v>1</v>
      </c>
      <c r="CB665" s="384">
        <f t="shared" si="2558"/>
        <v>1.0000000000000002</v>
      </c>
      <c r="CC665" s="1080">
        <f t="shared" si="2558"/>
        <v>1</v>
      </c>
      <c r="CD665" s="384">
        <f>SUM(CD654:CD664)</f>
        <v>0.99999999999999989</v>
      </c>
      <c r="CE665" s="384">
        <f>SUM(CE654:CE664)</f>
        <v>1</v>
      </c>
      <c r="CF665" s="830">
        <f>AVERAGE(BY665:CD665)</f>
        <v>1</v>
      </c>
      <c r="CG665" s="830">
        <f t="shared" si="2470"/>
        <v>3.8849713014586234E-17</v>
      </c>
      <c r="CH665" s="40">
        <f t="shared" si="2471"/>
        <v>1.0278667914282462E-16</v>
      </c>
      <c r="CI665" s="40"/>
      <c r="CJ665" s="40"/>
      <c r="CK665" s="386">
        <f t="shared" si="2558"/>
        <v>1</v>
      </c>
      <c r="CL665" s="384">
        <f>SUM(CL654:CL664)</f>
        <v>1</v>
      </c>
      <c r="CM665" s="384">
        <f t="shared" si="2558"/>
        <v>1</v>
      </c>
      <c r="CN665" s="384">
        <f t="shared" si="2558"/>
        <v>1</v>
      </c>
      <c r="CO665" s="1080">
        <f t="shared" si="2558"/>
        <v>1</v>
      </c>
      <c r="CP665" s="830"/>
      <c r="CQ665" s="830"/>
      <c r="CR665" s="40"/>
      <c r="CS665" s="40"/>
      <c r="CT665" s="40"/>
      <c r="CU665" s="386">
        <f t="shared" si="2558"/>
        <v>1.0000000000000002</v>
      </c>
      <c r="CV665" s="384">
        <f t="shared" si="2558"/>
        <v>0.99999999999999978</v>
      </c>
      <c r="CW665" s="384">
        <f>SUM(CW654:CW664)</f>
        <v>1</v>
      </c>
      <c r="CX665" s="1080">
        <f>SUM(CX654:CX664)</f>
        <v>1</v>
      </c>
      <c r="CY665" s="830">
        <f t="shared" si="2446"/>
        <v>1</v>
      </c>
      <c r="CZ665" s="40"/>
      <c r="DA665" s="753"/>
      <c r="DD665" s="373"/>
      <c r="DE665" s="898">
        <f t="shared" ref="DE665" si="2567">SUM(DE654:DE664)</f>
        <v>1</v>
      </c>
      <c r="DF665" s="898">
        <f t="shared" ref="DF665" si="2568">SUM(DF654:DF664)</f>
        <v>1.0000000000000002</v>
      </c>
      <c r="DG665" s="898">
        <f t="shared" ref="DG665" si="2569">SUM(DG654:DG664)</f>
        <v>0.99999999999999989</v>
      </c>
      <c r="DH665" s="898">
        <f t="shared" ref="DH665" si="2570">SUM(DH654:DH664)</f>
        <v>1</v>
      </c>
      <c r="DI665" s="898">
        <f t="shared" ref="DI665" si="2571">SUM(DI654:DI664)</f>
        <v>1</v>
      </c>
      <c r="DJ665" s="898">
        <f t="shared" ref="DJ665" si="2572">SUM(DJ654:DJ664)</f>
        <v>1.0000000000000004</v>
      </c>
      <c r="DK665" s="898">
        <f t="shared" ref="DK665" si="2573">SUM(DK654:DK664)</f>
        <v>1</v>
      </c>
      <c r="DL665" s="1130">
        <f t="shared" ref="DL665" si="2574">SUM(DL654:DL664)</f>
        <v>1</v>
      </c>
      <c r="DM665" s="830">
        <f t="shared" si="2449"/>
        <v>1</v>
      </c>
      <c r="DN665" s="830"/>
      <c r="DO665" s="40">
        <f t="shared" si="2450"/>
        <v>1.9229626863835638E-16</v>
      </c>
      <c r="DP665" s="40"/>
      <c r="DQ665" s="40"/>
      <c r="DR665" s="990">
        <f t="shared" ref="DR665" si="2575">SUM(DR654:DR664)</f>
        <v>0.99999999999999989</v>
      </c>
      <c r="DS665" s="898">
        <f t="shared" ref="DS665" si="2576">SUM(DS654:DS664)</f>
        <v>1</v>
      </c>
      <c r="DT665" s="898">
        <f t="shared" ref="DT665" si="2577">SUM(DT654:DT664)</f>
        <v>0.99999999999999978</v>
      </c>
      <c r="DU665" s="898">
        <f t="shared" ref="DU665" si="2578">SUM(DU654:DU664)</f>
        <v>1.0000000000000002</v>
      </c>
      <c r="DV665" s="898">
        <f t="shared" ref="DV665" si="2579">SUM(DV654:DV664)</f>
        <v>1</v>
      </c>
      <c r="DW665" s="898">
        <f t="shared" ref="DW665" si="2580">SUM(DW654:DW664)</f>
        <v>1.0000000000000002</v>
      </c>
      <c r="DX665" s="1130">
        <f t="shared" ref="DX665" si="2581">SUM(DX654:DX664)</f>
        <v>1</v>
      </c>
      <c r="DY665" s="830"/>
      <c r="DZ665" s="830"/>
      <c r="EA665" s="40"/>
      <c r="EB665" s="40"/>
      <c r="EC665" s="40"/>
      <c r="ED665" s="386">
        <f>SUM(ED654:ED664)</f>
        <v>1</v>
      </c>
      <c r="EE665" s="898">
        <f t="shared" ref="EE665" si="2582">SUM(EE654:EE664)</f>
        <v>1</v>
      </c>
      <c r="EF665" s="898">
        <f t="shared" ref="EF665" si="2583">SUM(EF654:EF664)</f>
        <v>0.99999999999999989</v>
      </c>
      <c r="EG665" s="898">
        <f t="shared" ref="EG665" si="2584">SUM(EG654:EG664)</f>
        <v>1</v>
      </c>
      <c r="EH665" s="898">
        <f t="shared" ref="EH665" si="2585">SUM(EH654:EH664)</f>
        <v>1</v>
      </c>
      <c r="EI665" s="898">
        <f t="shared" ref="EI665" si="2586">SUM(EI654:EI664)</f>
        <v>0.99999999999999978</v>
      </c>
      <c r="EJ665" s="898">
        <f t="shared" ref="EJ665" si="2587">SUM(EJ654:EJ664)</f>
        <v>1</v>
      </c>
      <c r="EK665" s="898">
        <f t="shared" ref="EK665" si="2588">SUM(EK654:EK664)</f>
        <v>1</v>
      </c>
      <c r="EL665" s="1130">
        <f t="shared" ref="EL665" si="2589">SUM(EL654:EL664)</f>
        <v>1</v>
      </c>
      <c r="EM665" s="830"/>
      <c r="EN665" s="40"/>
      <c r="ER665" s="1266"/>
      <c r="ES665" s="386">
        <f>SUM(ES654:ES664)</f>
        <v>1</v>
      </c>
      <c r="ET665" s="384">
        <f>SUM(ET654:ET664)</f>
        <v>1</v>
      </c>
      <c r="EU665" s="384">
        <f>SUM(EU654:EU664)</f>
        <v>1</v>
      </c>
      <c r="EV665" s="384"/>
      <c r="EW665" s="1152"/>
      <c r="EX665" s="882" t="s">
        <v>234</v>
      </c>
      <c r="EY665" s="895">
        <f t="shared" ref="EY665:EZ665" si="2590">SUM(EY654:EY664)</f>
        <v>1</v>
      </c>
      <c r="EZ665" s="895">
        <f t="shared" si="2590"/>
        <v>0.99999999999999989</v>
      </c>
      <c r="FA665" s="895">
        <f t="shared" ref="FA665" si="2591">SUM(FA654:FA664)</f>
        <v>1.0000000000000002</v>
      </c>
      <c r="FB665" s="895">
        <f t="shared" ref="FB665" si="2592">SUM(FB654:FB664)</f>
        <v>0.99999999999999989</v>
      </c>
      <c r="FC665" s="895">
        <f t="shared" ref="FC665" si="2593">SUM(FC654:FC664)</f>
        <v>1.0000000000000002</v>
      </c>
      <c r="FD665" s="895">
        <f t="shared" ref="FD665" si="2594">SUM(FD654:FD664)</f>
        <v>1</v>
      </c>
      <c r="FE665" s="895">
        <f t="shared" ref="FE665" si="2595">SUM(FE654:FE664)</f>
        <v>1</v>
      </c>
      <c r="FF665" s="895">
        <f t="shared" ref="FF665" si="2596">SUM(FF654:FF664)</f>
        <v>0.99999999999999989</v>
      </c>
      <c r="FG665" s="895">
        <f t="shared" ref="FG665" si="2597">SUM(FG654:FG664)</f>
        <v>1</v>
      </c>
      <c r="FH665" s="895">
        <f t="shared" ref="FH665" si="2598">SUM(FH654:FH664)</f>
        <v>1.0000000000000002</v>
      </c>
      <c r="FI665" s="895">
        <f t="shared" ref="FI665" si="2599">SUM(FI654:FI664)</f>
        <v>1.0000000000000002</v>
      </c>
      <c r="FJ665" s="895">
        <f t="shared" ref="FJ665" si="2600">SUM(FJ654:FJ664)</f>
        <v>0.99999999999999989</v>
      </c>
      <c r="FK665" s="895">
        <f t="shared" ref="FK665" si="2601">SUM(FK654:FK664)</f>
        <v>1</v>
      </c>
      <c r="FL665" s="895">
        <f t="shared" ref="FL665" si="2602">SUM(FL654:FL664)</f>
        <v>0.99999999999999978</v>
      </c>
      <c r="FM665" s="895">
        <f t="shared" ref="FM665" si="2603">SUM(FM654:FM664)</f>
        <v>1</v>
      </c>
      <c r="FN665" s="895">
        <f t="shared" ref="FN665" si="2604">SUM(FN654:FN664)</f>
        <v>1</v>
      </c>
      <c r="FO665" s="369">
        <f t="shared" ref="FO665:FQ665" si="2605">SUM(FO654:FO664)</f>
        <v>0.99999999999999989</v>
      </c>
      <c r="FP665" s="369">
        <f t="shared" si="2605"/>
        <v>1</v>
      </c>
      <c r="FQ665" s="1398">
        <f t="shared" si="2605"/>
        <v>1</v>
      </c>
      <c r="FR665" s="888">
        <f t="shared" ref="FR665:GL665" si="2606">SUM(FR654:FR664)</f>
        <v>1.0000000000000004</v>
      </c>
      <c r="FS665" s="888">
        <f t="shared" si="2606"/>
        <v>1</v>
      </c>
      <c r="FT665" s="888">
        <f t="shared" si="2606"/>
        <v>0.99999999999999978</v>
      </c>
      <c r="FU665" s="888">
        <f t="shared" si="2606"/>
        <v>1</v>
      </c>
      <c r="FV665" s="888"/>
      <c r="FW665" s="888">
        <f t="shared" si="2606"/>
        <v>1.0000000000000002</v>
      </c>
      <c r="FX665" s="888">
        <f t="shared" si="2606"/>
        <v>1</v>
      </c>
      <c r="FY665" s="888">
        <f t="shared" si="2606"/>
        <v>1</v>
      </c>
      <c r="FZ665" s="888">
        <f t="shared" si="2606"/>
        <v>1</v>
      </c>
      <c r="GA665" s="888">
        <f t="shared" si="2606"/>
        <v>1</v>
      </c>
      <c r="GB665" s="888">
        <f t="shared" si="2606"/>
        <v>0.99999999999999989</v>
      </c>
      <c r="GC665" s="888">
        <f t="shared" si="2606"/>
        <v>1.0000000000000002</v>
      </c>
      <c r="GD665" s="888">
        <f t="shared" si="2606"/>
        <v>0.99999999999999989</v>
      </c>
      <c r="GE665" s="888">
        <f t="shared" si="2606"/>
        <v>1</v>
      </c>
      <c r="GF665" s="888">
        <f t="shared" si="2606"/>
        <v>0.99999999999999978</v>
      </c>
      <c r="GG665" s="888">
        <f t="shared" si="2606"/>
        <v>1</v>
      </c>
      <c r="GH665" s="888">
        <f t="shared" si="2606"/>
        <v>1.0000000000000002</v>
      </c>
      <c r="GI665" s="888">
        <f t="shared" si="2606"/>
        <v>0.99999999999999989</v>
      </c>
      <c r="GJ665" s="888">
        <f t="shared" si="2606"/>
        <v>0.99999999999999989</v>
      </c>
      <c r="GK665" s="888">
        <f t="shared" si="2606"/>
        <v>1</v>
      </c>
      <c r="GL665" s="888">
        <f t="shared" si="2606"/>
        <v>0.99999999999999989</v>
      </c>
      <c r="GM665" s="371">
        <f t="shared" ref="GM665" si="2607">SUM(GM654:GM664)</f>
        <v>1</v>
      </c>
      <c r="GN665" s="895">
        <f t="shared" ref="GN665" si="2608">SUM(GN654:GN664)</f>
        <v>1</v>
      </c>
      <c r="GO665" s="895">
        <f t="shared" ref="GO665" si="2609">SUM(GO654:GO664)</f>
        <v>0.99999999999999989</v>
      </c>
      <c r="GP665" s="895">
        <f t="shared" ref="GP665" si="2610">SUM(GP654:GP664)</f>
        <v>0.99999999999999989</v>
      </c>
      <c r="GQ665" s="895">
        <f t="shared" ref="GQ665" si="2611">SUM(GQ654:GQ664)</f>
        <v>1</v>
      </c>
      <c r="GR665" s="895">
        <f t="shared" ref="GR665" si="2612">SUM(GR654:GR664)</f>
        <v>1</v>
      </c>
      <c r="GS665" s="895">
        <f t="shared" ref="GS665" si="2613">SUM(GS654:GS664)</f>
        <v>0.99999999999999978</v>
      </c>
      <c r="GT665" s="895">
        <f t="shared" ref="GT665" si="2614">SUM(GT654:GT664)</f>
        <v>1.0000000000000002</v>
      </c>
      <c r="GU665" s="895">
        <f t="shared" ref="GU665" si="2615">SUM(GU654:GU664)</f>
        <v>0.99999999999999989</v>
      </c>
      <c r="GV665" s="895">
        <f t="shared" ref="GV665" si="2616">SUM(GV654:GV664)</f>
        <v>0.99999999999999989</v>
      </c>
      <c r="GW665" s="895">
        <f t="shared" ref="GW665" si="2617">SUM(GW654:GW664)</f>
        <v>1</v>
      </c>
      <c r="GX665" s="895">
        <f t="shared" ref="GX665" si="2618">SUM(GX654:GX664)</f>
        <v>1</v>
      </c>
      <c r="GY665" s="895">
        <f t="shared" ref="GY665" si="2619">SUM(GY654:GY664)</f>
        <v>1</v>
      </c>
      <c r="GZ665" s="895" t="e">
        <f t="shared" ref="GZ665" si="2620">SUM(GZ654:GZ664)</f>
        <v>#DIV/0!</v>
      </c>
      <c r="HA665" s="895">
        <f t="shared" ref="HA665" si="2621">SUM(HA654:HA664)</f>
        <v>1</v>
      </c>
      <c r="HB665" s="895">
        <f t="shared" ref="HB665" si="2622">SUM(HB654:HB664)</f>
        <v>1.0000000000000002</v>
      </c>
      <c r="HC665" s="895">
        <f t="shared" ref="HC665" si="2623">SUM(HC654:HC664)</f>
        <v>1</v>
      </c>
      <c r="HD665" s="895">
        <f t="shared" ref="HD665" si="2624">SUM(HD654:HD664)</f>
        <v>1</v>
      </c>
      <c r="HE665" s="895">
        <f t="shared" ref="HE665" si="2625">SUM(HE654:HE664)</f>
        <v>1</v>
      </c>
      <c r="HF665" s="895">
        <f t="shared" ref="HF665" si="2626">SUM(HF654:HF664)</f>
        <v>1</v>
      </c>
      <c r="HG665" s="895" t="e">
        <f t="shared" ref="HG665" si="2627">SUM(HG654:HG664)</f>
        <v>#DIV/0!</v>
      </c>
      <c r="HH665" s="895" t="e">
        <f t="shared" ref="HH665" si="2628">SUM(HH654:HH664)</f>
        <v>#DIV/0!</v>
      </c>
      <c r="HI665" s="888" t="e">
        <f>SUM(HI654:HI664)</f>
        <v>#DIV/0!</v>
      </c>
    </row>
    <row r="666" spans="1:217" s="842" customFormat="1" x14ac:dyDescent="0.25">
      <c r="A666" s="887"/>
      <c r="C666" s="945"/>
      <c r="D666" s="888"/>
      <c r="E666" s="888"/>
      <c r="F666" s="888"/>
      <c r="G666" s="888"/>
      <c r="H666" s="888"/>
      <c r="I666" s="888"/>
      <c r="J666" s="888"/>
      <c r="K666" s="888"/>
      <c r="L666" s="888"/>
      <c r="M666" s="888"/>
      <c r="N666" s="888"/>
      <c r="O666" s="888"/>
      <c r="P666" s="888"/>
      <c r="Q666" s="888"/>
      <c r="R666" s="888"/>
      <c r="S666" s="888"/>
      <c r="T666" s="1082"/>
      <c r="U666" s="888"/>
      <c r="V666" s="888"/>
      <c r="W666" s="888"/>
      <c r="X666" s="888"/>
      <c r="Y666" s="888"/>
      <c r="Z666" s="830"/>
      <c r="AA666" s="830"/>
      <c r="AB666" s="830"/>
      <c r="AC666" s="40"/>
      <c r="AD666" s="40"/>
      <c r="AE666" s="40"/>
      <c r="AF666" s="40"/>
      <c r="AG666" s="40"/>
      <c r="AH666" s="40"/>
      <c r="AI666" s="945"/>
      <c r="AJ666" s="888"/>
      <c r="AK666" s="888"/>
      <c r="AL666" s="888"/>
      <c r="AM666" s="888"/>
      <c r="AN666" s="1082"/>
      <c r="AO666" s="830"/>
      <c r="AP666" s="830"/>
      <c r="AQ666" s="40"/>
      <c r="AR666" s="40"/>
      <c r="AS666" s="40"/>
      <c r="AT666" s="945"/>
      <c r="AU666" s="888"/>
      <c r="AV666" s="888"/>
      <c r="AW666" s="888"/>
      <c r="AX666" s="888"/>
      <c r="AY666" s="888"/>
      <c r="AZ666" s="888"/>
      <c r="BA666" s="888"/>
      <c r="BB666" s="1082"/>
      <c r="BC666" s="830" t="e">
        <f t="shared" si="1901"/>
        <v>#DIV/0!</v>
      </c>
      <c r="BD666" s="830"/>
      <c r="BE666" s="40" t="e">
        <f t="shared" si="1902"/>
        <v>#DIV/0!</v>
      </c>
      <c r="BF666" s="40"/>
      <c r="BG666" s="40"/>
      <c r="BH666" s="945"/>
      <c r="BI666" s="888"/>
      <c r="BJ666" s="888"/>
      <c r="BK666" s="888"/>
      <c r="BL666" s="888"/>
      <c r="BM666" s="888"/>
      <c r="BN666" s="1237"/>
      <c r="BO666" s="888"/>
      <c r="BP666" s="888"/>
      <c r="BQ666" s="888"/>
      <c r="BR666" s="888"/>
      <c r="BS666" s="1184"/>
      <c r="BT666" s="830"/>
      <c r="BU666" s="830"/>
      <c r="BV666" s="40"/>
      <c r="BW666" s="40"/>
      <c r="BX666" s="40"/>
      <c r="BY666" s="945"/>
      <c r="BZ666" s="888"/>
      <c r="CA666" s="888"/>
      <c r="CB666" s="888"/>
      <c r="CC666" s="1082"/>
      <c r="CD666" s="888"/>
      <c r="CE666" s="888"/>
      <c r="CF666" s="830"/>
      <c r="CG666" s="830"/>
      <c r="CH666" s="40"/>
      <c r="CI666" s="40"/>
      <c r="CJ666" s="40"/>
      <c r="CK666" s="945"/>
      <c r="CL666" s="888"/>
      <c r="CM666" s="888"/>
      <c r="CN666" s="888"/>
      <c r="CO666" s="1082"/>
      <c r="CP666" s="830"/>
      <c r="CQ666" s="830"/>
      <c r="CR666" s="40"/>
      <c r="CS666" s="40"/>
      <c r="CT666" s="40"/>
      <c r="CU666" s="945"/>
      <c r="CV666" s="888"/>
      <c r="CW666" s="888"/>
      <c r="CX666" s="1082"/>
      <c r="CY666" s="830"/>
      <c r="CZ666" s="40"/>
      <c r="DD666" s="945"/>
      <c r="DE666" s="888"/>
      <c r="DF666" s="888"/>
      <c r="DG666" s="888"/>
      <c r="DH666" s="888"/>
      <c r="DI666" s="888"/>
      <c r="DJ666" s="888"/>
      <c r="DK666" s="888"/>
      <c r="DL666" s="1082"/>
      <c r="DM666" s="830"/>
      <c r="DN666" s="830"/>
      <c r="DO666" s="40"/>
      <c r="DP666" s="40"/>
      <c r="DQ666" s="40"/>
      <c r="DR666" s="945"/>
      <c r="DS666" s="888"/>
      <c r="DT666" s="888"/>
      <c r="DU666" s="888"/>
      <c r="DV666" s="888"/>
      <c r="DW666" s="888"/>
      <c r="DX666" s="1082"/>
      <c r="DY666" s="830"/>
      <c r="DZ666" s="830"/>
      <c r="EA666" s="40"/>
      <c r="EB666" s="40"/>
      <c r="EC666" s="40"/>
      <c r="ED666" s="945"/>
      <c r="EE666" s="888"/>
      <c r="EF666" s="888"/>
      <c r="EG666" s="888"/>
      <c r="EH666" s="888"/>
      <c r="EI666" s="888"/>
      <c r="EJ666" s="888"/>
      <c r="EK666" s="888"/>
      <c r="EL666" s="1082"/>
      <c r="EM666" s="830"/>
      <c r="EN666" s="40"/>
      <c r="ER666" s="1251"/>
      <c r="ES666" s="945"/>
      <c r="ET666" s="888"/>
      <c r="EU666" s="888"/>
      <c r="EV666" s="888"/>
      <c r="EW666" s="1131"/>
      <c r="EX666" s="887"/>
      <c r="EY666" s="866"/>
      <c r="EZ666" s="866"/>
      <c r="FA666" s="866"/>
      <c r="FB666" s="866"/>
      <c r="FC666" s="866"/>
      <c r="FD666" s="866"/>
      <c r="FE666" s="866"/>
      <c r="FF666" s="866"/>
      <c r="FG666" s="866"/>
      <c r="FH666" s="866"/>
      <c r="FI666" s="866"/>
      <c r="FJ666" s="866"/>
      <c r="FK666" s="866"/>
      <c r="FL666" s="866"/>
      <c r="FM666" s="866"/>
      <c r="FN666" s="866"/>
      <c r="FO666" s="888"/>
      <c r="FP666" s="888"/>
      <c r="FQ666" s="1397"/>
      <c r="FR666" s="715"/>
      <c r="FS666" s="715"/>
      <c r="FT666" s="715"/>
      <c r="FU666" s="715"/>
      <c r="FV666" s="715"/>
      <c r="FW666" s="715"/>
      <c r="FX666" s="715"/>
      <c r="FY666" s="715"/>
      <c r="FZ666" s="715"/>
      <c r="GA666" s="715"/>
      <c r="GB666" s="715"/>
      <c r="GC666" s="715"/>
      <c r="GD666" s="715"/>
      <c r="GE666" s="715"/>
      <c r="GF666" s="715"/>
      <c r="GG666" s="715"/>
      <c r="GH666" s="715"/>
      <c r="GI666" s="715"/>
      <c r="GJ666" s="715"/>
      <c r="GK666" s="715"/>
      <c r="GL666" s="715"/>
      <c r="GM666" s="945"/>
      <c r="GN666" s="866"/>
      <c r="GO666" s="866"/>
      <c r="GP666" s="866"/>
      <c r="GQ666" s="866"/>
      <c r="GR666" s="866"/>
      <c r="GS666" s="866"/>
      <c r="GT666" s="866"/>
      <c r="GU666" s="866"/>
      <c r="GV666" s="866"/>
      <c r="GW666" s="866"/>
      <c r="GX666" s="866"/>
      <c r="GY666" s="866"/>
      <c r="GZ666" s="866"/>
      <c r="HA666" s="866"/>
      <c r="HB666" s="866"/>
      <c r="HC666" s="866"/>
      <c r="HD666" s="866"/>
      <c r="HE666" s="866"/>
      <c r="HF666" s="866"/>
      <c r="HG666" s="866"/>
      <c r="HH666" s="866"/>
      <c r="HI666" s="715"/>
    </row>
    <row r="667" spans="1:217" s="753" customFormat="1" x14ac:dyDescent="0.25">
      <c r="A667" s="648" t="s">
        <v>828</v>
      </c>
      <c r="C667" s="745"/>
      <c r="D667" s="715"/>
      <c r="E667" s="715"/>
      <c r="F667" s="715"/>
      <c r="G667" s="715"/>
      <c r="H667" s="715"/>
      <c r="I667" s="715"/>
      <c r="J667" s="715"/>
      <c r="K667" s="715"/>
      <c r="L667" s="715"/>
      <c r="M667" s="715"/>
      <c r="N667" s="715"/>
      <c r="O667" s="715"/>
      <c r="P667" s="715"/>
      <c r="Q667" s="715"/>
      <c r="R667" s="715"/>
      <c r="S667" s="715"/>
      <c r="T667" s="1075"/>
      <c r="U667" s="715"/>
      <c r="V667" s="715"/>
      <c r="W667" s="715"/>
      <c r="X667" s="715"/>
      <c r="Y667" s="715"/>
      <c r="Z667" s="830"/>
      <c r="AA667" s="830"/>
      <c r="AB667" s="830"/>
      <c r="AC667" s="40"/>
      <c r="AD667" s="40"/>
      <c r="AE667" s="40"/>
      <c r="AF667" s="40"/>
      <c r="AG667" s="40"/>
      <c r="AH667" s="40"/>
      <c r="AI667" s="745"/>
      <c r="AJ667" s="715"/>
      <c r="AK667" s="715"/>
      <c r="AL667" s="715"/>
      <c r="AM667" s="715"/>
      <c r="AN667" s="1075"/>
      <c r="AO667" s="830"/>
      <c r="AP667" s="830"/>
      <c r="AQ667" s="40"/>
      <c r="AR667" s="40"/>
      <c r="AS667" s="40"/>
      <c r="AT667" s="745"/>
      <c r="AU667" s="715"/>
      <c r="AV667" s="715"/>
      <c r="AW667" s="715"/>
      <c r="AX667" s="715"/>
      <c r="AY667" s="715"/>
      <c r="AZ667" s="715"/>
      <c r="BA667" s="715"/>
      <c r="BB667" s="1075"/>
      <c r="BC667" s="830" t="e">
        <f t="shared" si="1901"/>
        <v>#DIV/0!</v>
      </c>
      <c r="BD667" s="830"/>
      <c r="BE667" s="40" t="e">
        <f t="shared" si="1902"/>
        <v>#DIV/0!</v>
      </c>
      <c r="BF667" s="40"/>
      <c r="BG667" s="40"/>
      <c r="BH667" s="745"/>
      <c r="BI667" s="715"/>
      <c r="BJ667" s="715"/>
      <c r="BK667" s="715"/>
      <c r="BL667" s="715"/>
      <c r="BM667" s="715"/>
      <c r="BN667" s="1187"/>
      <c r="BO667" s="888"/>
      <c r="BP667" s="888"/>
      <c r="BQ667" s="888"/>
      <c r="BR667" s="888"/>
      <c r="BS667" s="1184"/>
      <c r="BT667" s="830"/>
      <c r="BU667" s="830"/>
      <c r="BV667" s="40"/>
      <c r="BW667" s="40"/>
      <c r="BX667" s="40"/>
      <c r="BY667" s="745"/>
      <c r="BZ667" s="715"/>
      <c r="CA667" s="715"/>
      <c r="CB667" s="715"/>
      <c r="CC667" s="1075"/>
      <c r="CD667" s="715"/>
      <c r="CE667" s="715"/>
      <c r="CF667" s="830"/>
      <c r="CG667" s="830"/>
      <c r="CH667" s="40"/>
      <c r="CI667" s="40"/>
      <c r="CJ667" s="40"/>
      <c r="CK667" s="745"/>
      <c r="CL667" s="715"/>
      <c r="CM667" s="715"/>
      <c r="CN667" s="715"/>
      <c r="CO667" s="1075"/>
      <c r="CP667" s="830"/>
      <c r="CQ667" s="830"/>
      <c r="CR667" s="40"/>
      <c r="CS667" s="40"/>
      <c r="CT667" s="40"/>
      <c r="CU667" s="745"/>
      <c r="CV667" s="715"/>
      <c r="CW667" s="715"/>
      <c r="CX667" s="1075"/>
      <c r="CY667" s="830"/>
      <c r="CZ667" s="40"/>
      <c r="DD667" s="989"/>
      <c r="DE667" s="888"/>
      <c r="DF667" s="888"/>
      <c r="DG667" s="888"/>
      <c r="DH667" s="888"/>
      <c r="DI667" s="888"/>
      <c r="DJ667" s="888"/>
      <c r="DK667" s="888"/>
      <c r="DL667" s="1082"/>
      <c r="DM667" s="830"/>
      <c r="DN667" s="830"/>
      <c r="DO667" s="40"/>
      <c r="DP667" s="40"/>
      <c r="DQ667" s="40"/>
      <c r="DR667" s="945"/>
      <c r="DS667" s="888"/>
      <c r="DT667" s="888"/>
      <c r="DU667" s="888"/>
      <c r="DV667" s="888"/>
      <c r="DW667" s="888"/>
      <c r="DX667" s="1082"/>
      <c r="DY667" s="830"/>
      <c r="DZ667" s="830"/>
      <c r="EA667" s="40"/>
      <c r="EB667" s="40"/>
      <c r="EC667" s="40"/>
      <c r="ED667" s="745"/>
      <c r="EE667" s="888"/>
      <c r="EF667" s="888"/>
      <c r="EG667" s="888"/>
      <c r="EH667" s="888"/>
      <c r="EI667" s="888"/>
      <c r="EJ667" s="888"/>
      <c r="EK667" s="888"/>
      <c r="EL667" s="1082"/>
      <c r="EM667" s="830"/>
      <c r="EN667" s="40"/>
      <c r="ER667" s="1251"/>
      <c r="ES667" s="745"/>
      <c r="ET667" s="715"/>
      <c r="EU667" s="715"/>
      <c r="EV667" s="715"/>
      <c r="EW667" s="1131"/>
      <c r="EX667" s="648" t="s">
        <v>828</v>
      </c>
      <c r="EY667" s="682"/>
      <c r="EZ667" s="682"/>
      <c r="FA667" s="682"/>
      <c r="FB667" s="682"/>
      <c r="FC667" s="682"/>
      <c r="FD667" s="682"/>
      <c r="FE667" s="682"/>
      <c r="FF667" s="682"/>
      <c r="FG667" s="682"/>
      <c r="FH667" s="682"/>
      <c r="FI667" s="682"/>
      <c r="FJ667" s="682"/>
      <c r="FK667" s="682"/>
      <c r="FL667" s="682"/>
      <c r="FM667" s="682"/>
      <c r="FN667" s="682"/>
      <c r="FO667" s="715"/>
      <c r="FP667" s="715"/>
      <c r="FQ667" s="1393"/>
      <c r="FR667" s="369"/>
      <c r="FS667" s="369"/>
      <c r="FT667" s="369"/>
      <c r="FU667" s="369"/>
      <c r="FV667" s="369"/>
      <c r="FW667" s="369"/>
      <c r="FX667" s="369"/>
      <c r="FY667" s="369"/>
      <c r="FZ667" s="369"/>
      <c r="GA667" s="369"/>
      <c r="GB667" s="369"/>
      <c r="GC667" s="369"/>
      <c r="GD667" s="369"/>
      <c r="GE667" s="369"/>
      <c r="GF667" s="369"/>
      <c r="GG667" s="369"/>
      <c r="GH667" s="369"/>
      <c r="GI667" s="369"/>
      <c r="GJ667" s="369"/>
      <c r="GK667" s="369"/>
      <c r="GL667" s="369"/>
      <c r="GM667" s="745"/>
      <c r="GN667" s="682"/>
      <c r="GO667" s="682"/>
      <c r="GP667" s="682"/>
      <c r="GQ667" s="682"/>
      <c r="GR667" s="682"/>
      <c r="GS667" s="682"/>
      <c r="GT667" s="682"/>
      <c r="GU667" s="682"/>
      <c r="GV667" s="682"/>
      <c r="GW667" s="682"/>
      <c r="GX667" s="682"/>
      <c r="GY667" s="682"/>
      <c r="GZ667" s="682"/>
      <c r="HA667" s="682"/>
      <c r="HB667" s="682"/>
      <c r="HC667" s="682"/>
      <c r="HD667" s="682"/>
      <c r="HE667" s="682"/>
      <c r="HF667" s="682"/>
      <c r="HG667" s="682"/>
      <c r="HH667" s="682"/>
      <c r="HI667" s="369"/>
    </row>
    <row r="668" spans="1:217" s="382" customFormat="1" ht="21" x14ac:dyDescent="0.35">
      <c r="A668" s="837"/>
      <c r="C668" s="371" t="s">
        <v>5</v>
      </c>
      <c r="D668" s="369" t="s">
        <v>6</v>
      </c>
      <c r="E668" s="369" t="s">
        <v>250</v>
      </c>
      <c r="F668" s="369" t="s">
        <v>252</v>
      </c>
      <c r="G668" s="369" t="s">
        <v>253</v>
      </c>
      <c r="H668" s="369" t="s">
        <v>261</v>
      </c>
      <c r="I668" s="369" t="s">
        <v>262</v>
      </c>
      <c r="J668" s="369" t="s">
        <v>263</v>
      </c>
      <c r="K668" s="369" t="s">
        <v>264</v>
      </c>
      <c r="L668" s="369" t="s">
        <v>265</v>
      </c>
      <c r="M668" s="369" t="s">
        <v>251</v>
      </c>
      <c r="N668" s="369" t="s">
        <v>254</v>
      </c>
      <c r="O668" s="369" t="s">
        <v>255</v>
      </c>
      <c r="P668" s="369" t="s">
        <v>256</v>
      </c>
      <c r="Q668" s="369" t="s">
        <v>257</v>
      </c>
      <c r="R668" s="369" t="s">
        <v>258</v>
      </c>
      <c r="S668" s="369" t="s">
        <v>259</v>
      </c>
      <c r="T668" s="1243" t="s">
        <v>260</v>
      </c>
      <c r="U668" s="369" t="s">
        <v>245</v>
      </c>
      <c r="V668" s="369" t="s">
        <v>246</v>
      </c>
      <c r="W668" s="369" t="s">
        <v>1062</v>
      </c>
      <c r="X668" s="369" t="s">
        <v>1090</v>
      </c>
      <c r="Y668" s="369" t="s">
        <v>1091</v>
      </c>
      <c r="Z668" s="1247" t="s">
        <v>861</v>
      </c>
      <c r="AA668" s="1247" t="s">
        <v>862</v>
      </c>
      <c r="AB668" s="1247" t="s">
        <v>863</v>
      </c>
      <c r="AC668" s="384"/>
      <c r="AD668" s="384"/>
      <c r="AE668" s="384"/>
      <c r="AF668" s="384"/>
      <c r="AG668" s="384"/>
      <c r="AH668" s="384"/>
      <c r="AI668" s="371" t="s">
        <v>284</v>
      </c>
      <c r="AJ668" s="369" t="s">
        <v>285</v>
      </c>
      <c r="AK668" s="369" t="s">
        <v>286</v>
      </c>
      <c r="AL668" s="369" t="s">
        <v>287</v>
      </c>
      <c r="AM668" s="369" t="s">
        <v>288</v>
      </c>
      <c r="AN668" s="1243" t="s">
        <v>289</v>
      </c>
      <c r="AO668" s="1247"/>
      <c r="AP668" s="1247"/>
      <c r="AQ668" s="384"/>
      <c r="AR668" s="384"/>
      <c r="AS668" s="384"/>
      <c r="AT668" s="371" t="s">
        <v>316</v>
      </c>
      <c r="AU668" s="369" t="s">
        <v>323</v>
      </c>
      <c r="AV668" s="369" t="s">
        <v>270</v>
      </c>
      <c r="AW668" s="369" t="s">
        <v>271</v>
      </c>
      <c r="AX668" s="369" t="s">
        <v>272</v>
      </c>
      <c r="AY668" s="369" t="s">
        <v>273</v>
      </c>
      <c r="AZ668" s="369" t="s">
        <v>274</v>
      </c>
      <c r="BA668" s="369" t="s">
        <v>275</v>
      </c>
      <c r="BB668" s="1243" t="s">
        <v>276</v>
      </c>
      <c r="BC668" s="1247"/>
      <c r="BD668" s="1247"/>
      <c r="BE668" s="384"/>
      <c r="BF668" s="384"/>
      <c r="BG668" s="384"/>
      <c r="BH668" s="371" t="s">
        <v>277</v>
      </c>
      <c r="BI668" s="369" t="s">
        <v>279</v>
      </c>
      <c r="BJ668" s="369" t="s">
        <v>281</v>
      </c>
      <c r="BK668" s="369" t="s">
        <v>282</v>
      </c>
      <c r="BL668" s="369" t="s">
        <v>283</v>
      </c>
      <c r="BM668" s="369" t="s">
        <v>278</v>
      </c>
      <c r="BN668" s="1244" t="s">
        <v>280</v>
      </c>
      <c r="BO668" s="898" t="s">
        <v>854</v>
      </c>
      <c r="BP668" s="898" t="s">
        <v>855</v>
      </c>
      <c r="BQ668" s="898" t="s">
        <v>856</v>
      </c>
      <c r="BR668" s="898" t="s">
        <v>857</v>
      </c>
      <c r="BS668" s="1186" t="s">
        <v>858</v>
      </c>
      <c r="BT668" s="1247"/>
      <c r="BU668" s="1247"/>
      <c r="BV668" s="384"/>
      <c r="BW668" s="384"/>
      <c r="BX668" s="384"/>
      <c r="BY668" s="371" t="s">
        <v>312</v>
      </c>
      <c r="BZ668" s="369" t="s">
        <v>313</v>
      </c>
      <c r="CA668" s="369" t="s">
        <v>7</v>
      </c>
      <c r="CB668" s="369" t="s">
        <v>314</v>
      </c>
      <c r="CC668" s="1243" t="s">
        <v>315</v>
      </c>
      <c r="CD668" s="369" t="s">
        <v>1087</v>
      </c>
      <c r="CE668" s="369" t="s">
        <v>1088</v>
      </c>
      <c r="CF668" s="1247"/>
      <c r="CG668" s="1247"/>
      <c r="CH668" s="384"/>
      <c r="CI668" s="384"/>
      <c r="CJ668" s="384"/>
      <c r="CK668" s="371" t="s">
        <v>318</v>
      </c>
      <c r="CL668" s="369" t="s">
        <v>328</v>
      </c>
      <c r="CM668" s="369" t="s">
        <v>324</v>
      </c>
      <c r="CN668" s="369" t="s">
        <v>329</v>
      </c>
      <c r="CO668" s="1243" t="s">
        <v>330</v>
      </c>
      <c r="CP668" s="1247"/>
      <c r="CQ668" s="1247"/>
      <c r="CR668" s="384"/>
      <c r="CS668" s="384"/>
      <c r="CT668" s="384"/>
      <c r="CU668" s="371" t="s">
        <v>317</v>
      </c>
      <c r="CV668" s="369" t="s">
        <v>319</v>
      </c>
      <c r="CW668" s="369" t="s">
        <v>326</v>
      </c>
      <c r="CX668" s="1243" t="s">
        <v>327</v>
      </c>
      <c r="CY668" s="1247"/>
      <c r="CZ668" s="384"/>
      <c r="DD668" s="373"/>
      <c r="DE668" s="898" t="s">
        <v>831</v>
      </c>
      <c r="DF668" s="898" t="s">
        <v>832</v>
      </c>
      <c r="DG668" s="898" t="s">
        <v>833</v>
      </c>
      <c r="DH668" s="898" t="s">
        <v>834</v>
      </c>
      <c r="DI668" s="898" t="s">
        <v>835</v>
      </c>
      <c r="DJ668" s="898" t="s">
        <v>836</v>
      </c>
      <c r="DK668" s="898" t="s">
        <v>837</v>
      </c>
      <c r="DL668" s="1130" t="s">
        <v>838</v>
      </c>
      <c r="DM668" s="1247"/>
      <c r="DN668" s="1247"/>
      <c r="DO668" s="384"/>
      <c r="DP668" s="384"/>
      <c r="DQ668" s="384"/>
      <c r="DR668" s="990" t="s">
        <v>839</v>
      </c>
      <c r="DS668" s="898" t="s">
        <v>840</v>
      </c>
      <c r="DT668" s="898" t="s">
        <v>841</v>
      </c>
      <c r="DU668" s="898" t="s">
        <v>842</v>
      </c>
      <c r="DV668" s="898" t="s">
        <v>843</v>
      </c>
      <c r="DW668" s="898" t="s">
        <v>844</v>
      </c>
      <c r="DX668" s="1130" t="s">
        <v>845</v>
      </c>
      <c r="DY668" s="1247"/>
      <c r="DZ668" s="1247"/>
      <c r="EA668" s="384"/>
      <c r="EB668" s="384"/>
      <c r="EC668" s="384"/>
      <c r="ED668" s="371" t="s">
        <v>325</v>
      </c>
      <c r="EE668" s="898" t="s">
        <v>846</v>
      </c>
      <c r="EF668" s="898" t="s">
        <v>847</v>
      </c>
      <c r="EG668" s="898" t="s">
        <v>848</v>
      </c>
      <c r="EH668" s="898" t="s">
        <v>849</v>
      </c>
      <c r="EI668" s="898" t="s">
        <v>850</v>
      </c>
      <c r="EJ668" s="898" t="s">
        <v>851</v>
      </c>
      <c r="EK668" s="898" t="s">
        <v>852</v>
      </c>
      <c r="EL668" s="1130" t="s">
        <v>853</v>
      </c>
      <c r="EM668" s="898" t="s">
        <v>866</v>
      </c>
      <c r="EN668" s="384"/>
      <c r="ER668" s="1266"/>
      <c r="ES668" s="371" t="s">
        <v>320</v>
      </c>
      <c r="ET668" s="369" t="s">
        <v>321</v>
      </c>
      <c r="EU668" s="369" t="s">
        <v>322</v>
      </c>
      <c r="EV668" s="369"/>
      <c r="EW668" s="1152"/>
      <c r="EX668" s="837"/>
      <c r="EY668" s="895"/>
      <c r="EZ668" s="895"/>
      <c r="FA668" s="895"/>
      <c r="FB668" s="895"/>
      <c r="FC668" s="895"/>
      <c r="FD668" s="895"/>
      <c r="FE668" s="895"/>
      <c r="FF668" s="895"/>
      <c r="FG668" s="895"/>
      <c r="FH668" s="895"/>
      <c r="FI668" s="895"/>
      <c r="FJ668" s="895"/>
      <c r="FK668" s="895"/>
      <c r="FL668" s="895"/>
      <c r="FM668" s="895"/>
      <c r="FN668" s="895"/>
      <c r="FO668" s="369"/>
      <c r="FP668" s="369"/>
      <c r="FQ668" s="1398"/>
      <c r="FR668" s="715"/>
      <c r="FS668" s="715"/>
      <c r="FT668" s="715"/>
      <c r="FU668" s="715"/>
      <c r="FV668" s="715"/>
      <c r="FW668" s="715"/>
      <c r="FX668" s="715"/>
      <c r="FY668" s="715"/>
      <c r="FZ668" s="715"/>
      <c r="GA668" s="715"/>
      <c r="GB668" s="715"/>
      <c r="GC668" s="715"/>
      <c r="GD668" s="715"/>
      <c r="GE668" s="715"/>
      <c r="GF668" s="715"/>
      <c r="GG668" s="715"/>
      <c r="GH668" s="715"/>
      <c r="GI668" s="715"/>
      <c r="GJ668" s="715"/>
      <c r="GK668" s="715"/>
      <c r="GL668" s="715"/>
      <c r="GM668" s="942" t="s">
        <v>331</v>
      </c>
      <c r="GN668" s="905" t="s">
        <v>332</v>
      </c>
      <c r="GO668" s="694" t="s">
        <v>333</v>
      </c>
      <c r="GP668" s="694" t="s">
        <v>334</v>
      </c>
      <c r="GQ668" s="694" t="s">
        <v>335</v>
      </c>
      <c r="GR668" s="694" t="s">
        <v>336</v>
      </c>
      <c r="GS668" s="694" t="s">
        <v>337</v>
      </c>
      <c r="GT668" s="694" t="s">
        <v>338</v>
      </c>
      <c r="GU668" s="694" t="s">
        <v>339</v>
      </c>
      <c r="GV668" s="694" t="s">
        <v>340</v>
      </c>
      <c r="GW668" s="694" t="s">
        <v>341</v>
      </c>
      <c r="GX668" s="694" t="s">
        <v>342</v>
      </c>
      <c r="GY668" s="694" t="s">
        <v>343</v>
      </c>
      <c r="GZ668" s="906" t="s">
        <v>351</v>
      </c>
      <c r="HA668" s="694" t="s">
        <v>344</v>
      </c>
      <c r="HB668" s="694" t="s">
        <v>345</v>
      </c>
      <c r="HC668" s="694" t="s">
        <v>346</v>
      </c>
      <c r="HD668" s="694" t="s">
        <v>347</v>
      </c>
      <c r="HE668" s="694" t="s">
        <v>348</v>
      </c>
      <c r="HF668" s="694" t="s">
        <v>349</v>
      </c>
      <c r="HG668" s="906" t="s">
        <v>352</v>
      </c>
      <c r="HH668" s="906" t="s">
        <v>353</v>
      </c>
      <c r="HI668" s="617" t="s">
        <v>1001</v>
      </c>
    </row>
    <row r="669" spans="1:217" s="753" customFormat="1" x14ac:dyDescent="0.25">
      <c r="A669" s="66" t="s">
        <v>728</v>
      </c>
      <c r="C669" s="745">
        <f>IF(C526="","",C526/C$564)</f>
        <v>0</v>
      </c>
      <c r="D669" s="715">
        <f t="shared" ref="D669:CV669" si="2629">IF(D526="","",D526/D$564)</f>
        <v>0</v>
      </c>
      <c r="E669" s="715">
        <f t="shared" si="2629"/>
        <v>0</v>
      </c>
      <c r="F669" s="715">
        <f t="shared" ref="F669:M669" si="2630">IF(F526="","",F526/F$564)</f>
        <v>0</v>
      </c>
      <c r="G669" s="715">
        <f t="shared" si="2630"/>
        <v>0</v>
      </c>
      <c r="H669" s="715">
        <f t="shared" si="2630"/>
        <v>0</v>
      </c>
      <c r="I669" s="715">
        <f t="shared" si="2630"/>
        <v>0</v>
      </c>
      <c r="J669" s="715">
        <f t="shared" si="2630"/>
        <v>0</v>
      </c>
      <c r="K669" s="715">
        <f t="shared" si="2630"/>
        <v>0</v>
      </c>
      <c r="L669" s="715">
        <f t="shared" si="2630"/>
        <v>0</v>
      </c>
      <c r="M669" s="715">
        <f t="shared" si="2630"/>
        <v>0</v>
      </c>
      <c r="N669" s="715">
        <f t="shared" si="2629"/>
        <v>0</v>
      </c>
      <c r="O669" s="715">
        <f t="shared" si="2629"/>
        <v>0</v>
      </c>
      <c r="P669" s="715">
        <f t="shared" si="2629"/>
        <v>0</v>
      </c>
      <c r="Q669" s="715">
        <f t="shared" si="2629"/>
        <v>0</v>
      </c>
      <c r="R669" s="715">
        <f t="shared" si="2629"/>
        <v>0</v>
      </c>
      <c r="S669" s="715">
        <f t="shared" si="2629"/>
        <v>0</v>
      </c>
      <c r="T669" s="1075">
        <f t="shared" si="2629"/>
        <v>0</v>
      </c>
      <c r="U669" s="715">
        <f t="shared" ref="U669:W669" si="2631">IF(U526="","",U526/U$564)</f>
        <v>0</v>
      </c>
      <c r="V669" s="715">
        <f t="shared" si="2631"/>
        <v>0</v>
      </c>
      <c r="W669" s="715">
        <f t="shared" si="2631"/>
        <v>0</v>
      </c>
      <c r="X669" s="715" t="str">
        <f t="shared" ref="X669:Y669" si="2632">IF(X526="","",X526/X$564)</f>
        <v/>
      </c>
      <c r="Y669" s="715" t="str">
        <f t="shared" si="2632"/>
        <v/>
      </c>
      <c r="Z669" s="830"/>
      <c r="AA669" s="830"/>
      <c r="AB669" s="830"/>
      <c r="AC669" s="40"/>
      <c r="AD669" s="40"/>
      <c r="AE669" s="40"/>
      <c r="AF669" s="40"/>
      <c r="AG669" s="40"/>
      <c r="AH669" s="40"/>
      <c r="AI669" s="745">
        <f t="shared" si="2629"/>
        <v>0</v>
      </c>
      <c r="AJ669" s="715">
        <f t="shared" si="2629"/>
        <v>0</v>
      </c>
      <c r="AK669" s="715">
        <f t="shared" si="2629"/>
        <v>0</v>
      </c>
      <c r="AL669" s="715">
        <f t="shared" si="2629"/>
        <v>0</v>
      </c>
      <c r="AM669" s="715">
        <f t="shared" si="2629"/>
        <v>0</v>
      </c>
      <c r="AN669" s="1075">
        <f t="shared" si="2629"/>
        <v>0</v>
      </c>
      <c r="AO669" s="830">
        <f t="shared" ref="AO669:AO671" si="2633">AVERAGE(AI669:AN669)</f>
        <v>0</v>
      </c>
      <c r="AP669" s="830"/>
      <c r="AQ669" s="40">
        <f t="shared" ref="AQ669:AQ677" si="2634">STDEVA(AI669:AN669)</f>
        <v>0</v>
      </c>
      <c r="AR669" s="40"/>
      <c r="AS669" s="40"/>
      <c r="AT669" s="745">
        <f t="shared" si="2629"/>
        <v>0</v>
      </c>
      <c r="AU669" s="715">
        <f t="shared" si="2629"/>
        <v>0</v>
      </c>
      <c r="AV669" s="715">
        <f t="shared" si="2629"/>
        <v>0</v>
      </c>
      <c r="AW669" s="715">
        <f t="shared" si="2629"/>
        <v>0</v>
      </c>
      <c r="AX669" s="715">
        <f t="shared" si="2629"/>
        <v>0</v>
      </c>
      <c r="AY669" s="715">
        <f t="shared" si="2629"/>
        <v>0</v>
      </c>
      <c r="AZ669" s="715">
        <f t="shared" si="2629"/>
        <v>0</v>
      </c>
      <c r="BA669" s="715">
        <f t="shared" si="2629"/>
        <v>0</v>
      </c>
      <c r="BB669" s="1075">
        <f t="shared" si="2629"/>
        <v>0</v>
      </c>
      <c r="BC669" s="830">
        <f t="shared" si="1901"/>
        <v>0</v>
      </c>
      <c r="BD669" s="830"/>
      <c r="BE669" s="40">
        <f t="shared" si="1902"/>
        <v>0</v>
      </c>
      <c r="BF669" s="40"/>
      <c r="BG669" s="40"/>
      <c r="BH669" s="745">
        <v>0</v>
      </c>
      <c r="BI669" s="715">
        <v>0</v>
      </c>
      <c r="BJ669" s="715">
        <v>0</v>
      </c>
      <c r="BK669" s="715">
        <v>0</v>
      </c>
      <c r="BL669" s="715">
        <v>0</v>
      </c>
      <c r="BM669" s="715">
        <v>0</v>
      </c>
      <c r="BN669" s="1187">
        <v>0</v>
      </c>
      <c r="BO669" s="888">
        <f>IF(BO526="","",BO526/BO$564)</f>
        <v>0</v>
      </c>
      <c r="BP669" s="888">
        <v>0</v>
      </c>
      <c r="BQ669" s="888">
        <f>IF(BQ526="","",BQ526/BQ$564)</f>
        <v>6.9021018267787278E-3</v>
      </c>
      <c r="BR669" s="888">
        <v>0</v>
      </c>
      <c r="BS669" s="1184">
        <v>0</v>
      </c>
      <c r="BT669" s="830">
        <f t="shared" si="2441"/>
        <v>7.6690020297541419E-4</v>
      </c>
      <c r="BU669" s="830"/>
      <c r="BV669" s="40">
        <f t="shared" si="2442"/>
        <v>2.3007006089262425E-3</v>
      </c>
      <c r="BW669" s="40"/>
      <c r="BX669" s="40"/>
      <c r="BY669" s="745">
        <f t="shared" si="2629"/>
        <v>0</v>
      </c>
      <c r="BZ669" s="715">
        <f t="shared" si="2629"/>
        <v>0</v>
      </c>
      <c r="CA669" s="715">
        <f t="shared" si="2629"/>
        <v>0</v>
      </c>
      <c r="CB669" s="715">
        <f t="shared" si="2629"/>
        <v>0</v>
      </c>
      <c r="CC669" s="1075">
        <f t="shared" si="2629"/>
        <v>0</v>
      </c>
      <c r="CD669" s="715"/>
      <c r="CE669" s="715"/>
      <c r="CF669" s="830"/>
      <c r="CG669" s="830"/>
      <c r="CH669" s="40"/>
      <c r="CI669" s="40"/>
      <c r="CJ669" s="40"/>
      <c r="CK669" s="745">
        <f t="shared" si="2629"/>
        <v>0</v>
      </c>
      <c r="CL669" s="715">
        <f>IF(CL526="","",CL526/CL$564)</f>
        <v>0</v>
      </c>
      <c r="CM669" s="715">
        <f t="shared" si="2629"/>
        <v>0</v>
      </c>
      <c r="CN669" s="715">
        <f t="shared" si="2629"/>
        <v>0</v>
      </c>
      <c r="CO669" s="1075">
        <f t="shared" si="2629"/>
        <v>0</v>
      </c>
      <c r="CP669" s="830"/>
      <c r="CQ669" s="830"/>
      <c r="CR669" s="40"/>
      <c r="CS669" s="40"/>
      <c r="CT669" s="40"/>
      <c r="CU669" s="745">
        <f t="shared" si="2629"/>
        <v>0</v>
      </c>
      <c r="CV669" s="715">
        <f t="shared" si="2629"/>
        <v>0</v>
      </c>
      <c r="CW669" s="715">
        <f>IF(CW526="","",CW526/CW$564)</f>
        <v>0</v>
      </c>
      <c r="CX669" s="1075">
        <f>IF(CX526="","",CX526/CX$564)</f>
        <v>0</v>
      </c>
      <c r="CY669" s="830"/>
      <c r="CZ669" s="40"/>
      <c r="DD669" s="989"/>
      <c r="DE669" s="888">
        <f t="shared" ref="DE669:EJ669" si="2635">IF(DE526="","",DE526/DE$564)</f>
        <v>0</v>
      </c>
      <c r="DF669" s="888">
        <f t="shared" si="2635"/>
        <v>0</v>
      </c>
      <c r="DG669" s="888">
        <f t="shared" si="2635"/>
        <v>0</v>
      </c>
      <c r="DH669" s="888">
        <f t="shared" si="2635"/>
        <v>0</v>
      </c>
      <c r="DI669" s="888">
        <f t="shared" si="2635"/>
        <v>0</v>
      </c>
      <c r="DJ669" s="888">
        <f t="shared" si="2635"/>
        <v>0</v>
      </c>
      <c r="DK669" s="888">
        <f t="shared" si="2635"/>
        <v>0</v>
      </c>
      <c r="DL669" s="1082">
        <f t="shared" si="2635"/>
        <v>0</v>
      </c>
      <c r="DM669" s="830">
        <f t="shared" si="2449"/>
        <v>0</v>
      </c>
      <c r="DN669" s="830"/>
      <c r="DO669" s="40">
        <f t="shared" si="2450"/>
        <v>0</v>
      </c>
      <c r="DP669" s="40"/>
      <c r="DQ669" s="40"/>
      <c r="DR669" s="945">
        <f t="shared" si="2635"/>
        <v>0</v>
      </c>
      <c r="DS669" s="888">
        <f t="shared" si="2635"/>
        <v>1.2886423079167438E-2</v>
      </c>
      <c r="DT669" s="888">
        <f t="shared" si="2635"/>
        <v>3.5070888338696866E-3</v>
      </c>
      <c r="DU669" s="888">
        <f t="shared" si="2635"/>
        <v>0</v>
      </c>
      <c r="DV669" s="888">
        <f t="shared" si="2635"/>
        <v>0</v>
      </c>
      <c r="DW669" s="888">
        <v>0</v>
      </c>
      <c r="DX669" s="1082">
        <f t="shared" si="2635"/>
        <v>0</v>
      </c>
      <c r="DY669" s="830">
        <f t="shared" si="2451"/>
        <v>2.3419302732910177E-3</v>
      </c>
      <c r="DZ669" s="830"/>
      <c r="EA669" s="40">
        <f t="shared" si="2452"/>
        <v>4.8298914761661406E-3</v>
      </c>
      <c r="EB669" s="40"/>
      <c r="EC669" s="40"/>
      <c r="ED669" s="745">
        <v>0</v>
      </c>
      <c r="EE669" s="888">
        <f t="shared" si="2635"/>
        <v>0</v>
      </c>
      <c r="EF669" s="888">
        <f t="shared" si="2635"/>
        <v>0</v>
      </c>
      <c r="EG669" s="888">
        <v>0</v>
      </c>
      <c r="EH669" s="888">
        <v>0</v>
      </c>
      <c r="EI669" s="888">
        <f t="shared" si="2635"/>
        <v>0</v>
      </c>
      <c r="EJ669" s="888">
        <f t="shared" si="2635"/>
        <v>0</v>
      </c>
      <c r="EK669" s="888">
        <v>0</v>
      </c>
      <c r="EL669" s="1082">
        <v>0</v>
      </c>
      <c r="EM669" s="830">
        <f t="shared" si="2453"/>
        <v>0</v>
      </c>
      <c r="EN669" s="40">
        <f t="shared" si="2454"/>
        <v>0</v>
      </c>
      <c r="ER669" s="1251"/>
      <c r="ES669" s="745">
        <f>IF(ES526="","",ES526/ES$564)</f>
        <v>0</v>
      </c>
      <c r="ET669" s="715">
        <f>IF(ET526="","",ET526/ET$564)</f>
        <v>0</v>
      </c>
      <c r="EU669" s="715">
        <f>IF(EU526="","",EU526/EU$564)</f>
        <v>0</v>
      </c>
      <c r="EV669" s="715"/>
      <c r="EW669" s="1131"/>
      <c r="EX669" s="66" t="s">
        <v>728</v>
      </c>
      <c r="EY669" s="682">
        <f t="shared" ref="EY669:EZ669" si="2636">IF(EY526="","",EY526/EY$564)</f>
        <v>0</v>
      </c>
      <c r="EZ669" s="682">
        <f t="shared" si="2636"/>
        <v>0</v>
      </c>
      <c r="FA669" s="682">
        <f t="shared" ref="FA669:HH669" si="2637">IF(FA526="","",FA526/FA$564)</f>
        <v>0</v>
      </c>
      <c r="FB669" s="682">
        <f t="shared" si="2637"/>
        <v>0</v>
      </c>
      <c r="FC669" s="682">
        <f t="shared" si="2637"/>
        <v>0</v>
      </c>
      <c r="FD669" s="682">
        <f t="shared" si="2637"/>
        <v>0</v>
      </c>
      <c r="FE669" s="682">
        <f t="shared" si="2637"/>
        <v>0</v>
      </c>
      <c r="FF669" s="682">
        <f t="shared" si="2637"/>
        <v>0</v>
      </c>
      <c r="FG669" s="682">
        <f t="shared" si="2637"/>
        <v>0</v>
      </c>
      <c r="FH669" s="682">
        <f t="shared" si="2637"/>
        <v>0</v>
      </c>
      <c r="FI669" s="682">
        <f t="shared" si="2637"/>
        <v>0</v>
      </c>
      <c r="FJ669" s="682">
        <f t="shared" si="2637"/>
        <v>0</v>
      </c>
      <c r="FK669" s="682">
        <f t="shared" si="2637"/>
        <v>0</v>
      </c>
      <c r="FL669" s="682">
        <f t="shared" si="2637"/>
        <v>0</v>
      </c>
      <c r="FM669" s="682">
        <f t="shared" si="2637"/>
        <v>0</v>
      </c>
      <c r="FN669" s="682">
        <f t="shared" si="2637"/>
        <v>0</v>
      </c>
      <c r="FO669" s="715">
        <f t="shared" si="2637"/>
        <v>0</v>
      </c>
      <c r="FP669" s="715" t="str">
        <f t="shared" ref="FP669:GL669" si="2638">IF(FP526="","",FP526/FP$564)</f>
        <v/>
      </c>
      <c r="FQ669" s="1393">
        <f t="shared" si="2638"/>
        <v>0</v>
      </c>
      <c r="FR669" s="715">
        <f t="shared" si="2638"/>
        <v>0</v>
      </c>
      <c r="FS669" s="715">
        <f t="shared" si="2638"/>
        <v>0</v>
      </c>
      <c r="FT669" s="715">
        <f t="shared" si="2638"/>
        <v>0</v>
      </c>
      <c r="FU669" s="715">
        <f t="shared" si="2638"/>
        <v>0</v>
      </c>
      <c r="FV669" s="715"/>
      <c r="FW669" s="715">
        <f t="shared" si="2638"/>
        <v>0</v>
      </c>
      <c r="FX669" s="715">
        <f t="shared" si="2638"/>
        <v>0</v>
      </c>
      <c r="FY669" s="715">
        <f t="shared" si="2638"/>
        <v>0</v>
      </c>
      <c r="FZ669" s="715">
        <f t="shared" si="2638"/>
        <v>0</v>
      </c>
      <c r="GA669" s="715">
        <f t="shared" si="2638"/>
        <v>0</v>
      </c>
      <c r="GB669" s="715">
        <f t="shared" si="2638"/>
        <v>0</v>
      </c>
      <c r="GC669" s="715">
        <f t="shared" si="2638"/>
        <v>0</v>
      </c>
      <c r="GD669" s="715">
        <f t="shared" si="2638"/>
        <v>0</v>
      </c>
      <c r="GE669" s="715">
        <f t="shared" si="2638"/>
        <v>0</v>
      </c>
      <c r="GF669" s="715">
        <f t="shared" si="2638"/>
        <v>0</v>
      </c>
      <c r="GG669" s="715">
        <f t="shared" si="2638"/>
        <v>0</v>
      </c>
      <c r="GH669" s="715">
        <f t="shared" si="2638"/>
        <v>0</v>
      </c>
      <c r="GI669" s="715">
        <f t="shared" si="2638"/>
        <v>0</v>
      </c>
      <c r="GJ669" s="715">
        <f t="shared" si="2638"/>
        <v>0</v>
      </c>
      <c r="GK669" s="715">
        <f t="shared" si="2638"/>
        <v>0</v>
      </c>
      <c r="GL669" s="715">
        <f t="shared" si="2638"/>
        <v>0</v>
      </c>
      <c r="GM669" s="745">
        <f t="shared" si="2637"/>
        <v>0</v>
      </c>
      <c r="GN669" s="682">
        <f t="shared" si="2637"/>
        <v>0</v>
      </c>
      <c r="GO669" s="682">
        <f t="shared" si="2637"/>
        <v>0</v>
      </c>
      <c r="GP669" s="682">
        <f t="shared" si="2637"/>
        <v>0</v>
      </c>
      <c r="GQ669" s="682">
        <f t="shared" si="2637"/>
        <v>0</v>
      </c>
      <c r="GR669" s="682">
        <f t="shared" si="2637"/>
        <v>0</v>
      </c>
      <c r="GS669" s="682">
        <f t="shared" si="2637"/>
        <v>0</v>
      </c>
      <c r="GT669" s="682">
        <f t="shared" si="2637"/>
        <v>0</v>
      </c>
      <c r="GU669" s="682">
        <f t="shared" si="2637"/>
        <v>0</v>
      </c>
      <c r="GV669" s="682">
        <f t="shared" si="2637"/>
        <v>0</v>
      </c>
      <c r="GW669" s="682">
        <f t="shared" si="2637"/>
        <v>0</v>
      </c>
      <c r="GX669" s="682">
        <f t="shared" si="2637"/>
        <v>0</v>
      </c>
      <c r="GY669" s="682">
        <f t="shared" si="2637"/>
        <v>0</v>
      </c>
      <c r="GZ669" s="682" t="e">
        <f t="shared" si="2637"/>
        <v>#DIV/0!</v>
      </c>
      <c r="HA669" s="682">
        <f t="shared" si="2637"/>
        <v>0</v>
      </c>
      <c r="HB669" s="682">
        <f t="shared" si="2637"/>
        <v>0</v>
      </c>
      <c r="HC669" s="682">
        <f t="shared" si="2637"/>
        <v>0</v>
      </c>
      <c r="HD669" s="682">
        <f t="shared" si="2637"/>
        <v>0</v>
      </c>
      <c r="HE669" s="682">
        <f t="shared" si="2637"/>
        <v>0</v>
      </c>
      <c r="HF669" s="682">
        <f t="shared" si="2637"/>
        <v>0</v>
      </c>
      <c r="HG669" s="682" t="e">
        <f t="shared" si="2637"/>
        <v>#DIV/0!</v>
      </c>
      <c r="HH669" s="682" t="e">
        <f t="shared" si="2637"/>
        <v>#DIV/0!</v>
      </c>
      <c r="HI669" s="715">
        <f>IF(HI526="","",HI526/HI$564)</f>
        <v>0</v>
      </c>
    </row>
    <row r="670" spans="1:217" s="753" customFormat="1" x14ac:dyDescent="0.25">
      <c r="A670" s="66" t="s">
        <v>719</v>
      </c>
      <c r="C670" s="745">
        <f>IF(C531="","",C531/C$564)</f>
        <v>9.1832721638520909E-3</v>
      </c>
      <c r="D670" s="715">
        <f t="shared" ref="D670:CV670" si="2639">IF(D531="","",D531/D$564)</f>
        <v>7.2172320938776154E-3</v>
      </c>
      <c r="E670" s="715">
        <f t="shared" si="2639"/>
        <v>8.222588222398115E-3</v>
      </c>
      <c r="F670" s="715">
        <f t="shared" ref="F670:M671" si="2640">IF(F531="","",F531/F$564)</f>
        <v>8.8982130129806793E-3</v>
      </c>
      <c r="G670" s="715">
        <f t="shared" si="2640"/>
        <v>0</v>
      </c>
      <c r="H670" s="715">
        <f t="shared" si="2640"/>
        <v>5.5035982199057023E-3</v>
      </c>
      <c r="I670" s="715">
        <f t="shared" si="2640"/>
        <v>3.0800598065758582E-3</v>
      </c>
      <c r="J670" s="715">
        <f t="shared" si="2640"/>
        <v>7.504309549626424E-3</v>
      </c>
      <c r="K670" s="715">
        <f t="shared" si="2640"/>
        <v>2.3058873918312349E-3</v>
      </c>
      <c r="L670" s="715">
        <f t="shared" si="2640"/>
        <v>5.5102385356709501E-3</v>
      </c>
      <c r="M670" s="715">
        <f t="shared" si="2640"/>
        <v>9.9125598803528094E-3</v>
      </c>
      <c r="N670" s="715">
        <f t="shared" si="2639"/>
        <v>9.2385195423557217E-3</v>
      </c>
      <c r="O670" s="715">
        <f t="shared" si="2639"/>
        <v>7.3261598969220146E-2</v>
      </c>
      <c r="P670" s="715">
        <f t="shared" si="2639"/>
        <v>1.0714388619068886E-2</v>
      </c>
      <c r="Q670" s="715">
        <f t="shared" si="2639"/>
        <v>4.7784707618588182E-3</v>
      </c>
      <c r="R670" s="715">
        <f t="shared" si="2639"/>
        <v>9.077219703213818E-3</v>
      </c>
      <c r="S670" s="715">
        <f t="shared" si="2639"/>
        <v>8.9076135135387324E-3</v>
      </c>
      <c r="T670" s="1075">
        <f t="shared" si="2639"/>
        <v>1.7071324955733057E-2</v>
      </c>
      <c r="U670" s="715">
        <f t="shared" ref="U670:W670" si="2641">IF(U531="","",U531/U$564)</f>
        <v>1.4449866435441544E-2</v>
      </c>
      <c r="V670" s="715">
        <f t="shared" si="2641"/>
        <v>1.5928820971971659E-2</v>
      </c>
      <c r="W670" s="715">
        <f t="shared" si="2641"/>
        <v>1.0014165882387509E-2</v>
      </c>
      <c r="X670" s="715" t="str">
        <f t="shared" ref="X670:Y670" si="2642">IF(X531="","",X531/X$564)</f>
        <v/>
      </c>
      <c r="Y670" s="715" t="str">
        <f t="shared" si="2642"/>
        <v/>
      </c>
      <c r="Z670" s="830">
        <f t="shared" ref="Z670" si="2643">AVERAGE(C670:T670)</f>
        <v>1.1132616385670036E-2</v>
      </c>
      <c r="AA670" s="830">
        <f t="shared" ref="AA670" si="2644">AVERAGE(F670:L670)</f>
        <v>4.6860437880844067E-3</v>
      </c>
      <c r="AB670" s="830">
        <f t="shared" ref="AB670" si="2645">AVERAGE(M670:T670)</f>
        <v>1.7870211993167746E-2</v>
      </c>
      <c r="AC670" s="40">
        <f t="shared" ref="AC670" si="2646">STDEVA(C670:T670)</f>
        <v>1.5951807567350235E-2</v>
      </c>
      <c r="AD670" s="40"/>
      <c r="AE670" s="40">
        <f t="shared" ref="AE670" si="2647">STDEVA(H670:L670)</f>
        <v>2.0910363299557638E-3</v>
      </c>
      <c r="AF670" s="40">
        <f t="shared" ref="AF670" si="2648">STDEVA(M670:T670)</f>
        <v>2.2636628645028436E-2</v>
      </c>
      <c r="AG670" s="40"/>
      <c r="AH670" s="40"/>
      <c r="AI670" s="745">
        <f t="shared" si="2639"/>
        <v>0</v>
      </c>
      <c r="AJ670" s="715">
        <f t="shared" si="2639"/>
        <v>0</v>
      </c>
      <c r="AK670" s="715">
        <f t="shared" si="2639"/>
        <v>0</v>
      </c>
      <c r="AL670" s="715">
        <f t="shared" si="2639"/>
        <v>0</v>
      </c>
      <c r="AM670" s="715">
        <f t="shared" si="2639"/>
        <v>0</v>
      </c>
      <c r="AN670" s="1075">
        <f t="shared" si="2639"/>
        <v>0</v>
      </c>
      <c r="AO670" s="830">
        <f t="shared" si="2633"/>
        <v>0</v>
      </c>
      <c r="AP670" s="830"/>
      <c r="AQ670" s="40">
        <f t="shared" si="2634"/>
        <v>0</v>
      </c>
      <c r="AR670" s="40"/>
      <c r="AS670" s="40"/>
      <c r="AT670" s="745">
        <f t="shared" si="2639"/>
        <v>1.4789471390584653E-2</v>
      </c>
      <c r="AU670" s="715">
        <f t="shared" si="2639"/>
        <v>5.1367122640598199E-3</v>
      </c>
      <c r="AV670" s="715">
        <f t="shared" si="2639"/>
        <v>5.4057615774183157E-3</v>
      </c>
      <c r="AW670" s="715">
        <f t="shared" si="2639"/>
        <v>5.0072211106337817E-3</v>
      </c>
      <c r="AX670" s="715">
        <f t="shared" si="2639"/>
        <v>6.0203542105818275E-3</v>
      </c>
      <c r="AY670" s="715">
        <f t="shared" si="2639"/>
        <v>4.8011681085412955E-3</v>
      </c>
      <c r="AZ670" s="715">
        <f t="shared" si="2639"/>
        <v>6.4779565807807022E-3</v>
      </c>
      <c r="BA670" s="715">
        <f t="shared" si="2639"/>
        <v>1.8034760653148147E-2</v>
      </c>
      <c r="BB670" s="1075">
        <f t="shared" si="2639"/>
        <v>1.1523953626399774E-2</v>
      </c>
      <c r="BC670" s="830">
        <f t="shared" si="1901"/>
        <v>8.5774843913498135E-3</v>
      </c>
      <c r="BD670" s="830"/>
      <c r="BE670" s="40">
        <f t="shared" si="1902"/>
        <v>4.9568582856768222E-3</v>
      </c>
      <c r="BF670" s="40"/>
      <c r="BG670" s="40"/>
      <c r="BH670" s="745">
        <f t="shared" si="2639"/>
        <v>9.9579163405690823E-3</v>
      </c>
      <c r="BI670" s="715">
        <f t="shared" si="2639"/>
        <v>9.8084585472252243E-3</v>
      </c>
      <c r="BJ670" s="715">
        <f t="shared" si="2639"/>
        <v>1.3807214493890812E-2</v>
      </c>
      <c r="BK670" s="715">
        <f t="shared" si="2639"/>
        <v>9.9571681946968322E-3</v>
      </c>
      <c r="BL670" s="715">
        <f t="shared" si="2639"/>
        <v>8.0951044708200734E-2</v>
      </c>
      <c r="BM670" s="715">
        <f t="shared" ref="BM670:BS671" si="2649">IF(BM531="","",BM531/BM$564)</f>
        <v>5.8869046233525355E-3</v>
      </c>
      <c r="BN670" s="1187">
        <f t="shared" si="2649"/>
        <v>1.1217089844463561E-2</v>
      </c>
      <c r="BO670" s="888">
        <f t="shared" si="2649"/>
        <v>0</v>
      </c>
      <c r="BP670" s="888">
        <f t="shared" si="2649"/>
        <v>0.28470408552657528</v>
      </c>
      <c r="BQ670" s="888">
        <f t="shared" si="2649"/>
        <v>1.4509859968314593E-2</v>
      </c>
      <c r="BR670" s="888">
        <f t="shared" si="2649"/>
        <v>3.5087885216396726E-2</v>
      </c>
      <c r="BS670" s="1184">
        <f t="shared" si="2649"/>
        <v>1.3501187690919146E-2</v>
      </c>
      <c r="BT670" s="830">
        <f t="shared" si="2441"/>
        <v>5.0646136196991043E-2</v>
      </c>
      <c r="BU670" s="830"/>
      <c r="BV670" s="40">
        <f t="shared" si="2442"/>
        <v>9.1109693291329022E-2</v>
      </c>
      <c r="BW670" s="40"/>
      <c r="BX670" s="40"/>
      <c r="BY670" s="745">
        <f t="shared" si="2639"/>
        <v>1.2252098101286831E-2</v>
      </c>
      <c r="BZ670" s="715">
        <f t="shared" si="2639"/>
        <v>1.9760249056639166E-2</v>
      </c>
      <c r="CA670" s="715">
        <f t="shared" si="2639"/>
        <v>1.9817078270210481E-2</v>
      </c>
      <c r="CB670" s="715">
        <f t="shared" si="2639"/>
        <v>2.0389803509111445E-2</v>
      </c>
      <c r="CC670" s="1075">
        <f t="shared" si="2639"/>
        <v>1.3072521710183428E-2</v>
      </c>
      <c r="CD670" s="715"/>
      <c r="CE670" s="715"/>
      <c r="CF670" s="830"/>
      <c r="CG670" s="830"/>
      <c r="CH670" s="40">
        <f t="shared" si="2046"/>
        <v>4.031014361618024E-3</v>
      </c>
      <c r="CI670" s="40"/>
      <c r="CJ670" s="40"/>
      <c r="CK670" s="745">
        <f t="shared" si="2639"/>
        <v>0</v>
      </c>
      <c r="CL670" s="715">
        <f>IF(CL531="","",CL531/CL$564)</f>
        <v>0</v>
      </c>
      <c r="CM670" s="715">
        <f t="shared" si="2639"/>
        <v>0</v>
      </c>
      <c r="CN670" s="715">
        <f t="shared" si="2639"/>
        <v>0</v>
      </c>
      <c r="CO670" s="1075">
        <f t="shared" si="2639"/>
        <v>0</v>
      </c>
      <c r="CP670" s="830"/>
      <c r="CQ670" s="830"/>
      <c r="CR670" s="40"/>
      <c r="CS670" s="40"/>
      <c r="CT670" s="40"/>
      <c r="CU670" s="745">
        <f t="shared" si="2639"/>
        <v>0</v>
      </c>
      <c r="CV670" s="715">
        <f t="shared" si="2639"/>
        <v>0</v>
      </c>
      <c r="CW670" s="715">
        <f>IF(CW531="","",CW531/CW$564)</f>
        <v>0</v>
      </c>
      <c r="CX670" s="1075">
        <f>IF(CX531="","",CX531/CX$564)</f>
        <v>0</v>
      </c>
      <c r="CY670" s="830"/>
      <c r="CZ670" s="40"/>
      <c r="DD670" s="989"/>
      <c r="DE670" s="888">
        <f t="shared" ref="DE670:EL670" si="2650">IF(DE531="","",DE531/DE$564)</f>
        <v>0</v>
      </c>
      <c r="DF670" s="888">
        <f t="shared" si="2650"/>
        <v>0</v>
      </c>
      <c r="DG670" s="888">
        <f t="shared" si="2650"/>
        <v>0</v>
      </c>
      <c r="DH670" s="888">
        <f t="shared" si="2650"/>
        <v>0</v>
      </c>
      <c r="DI670" s="888">
        <f t="shared" si="2650"/>
        <v>0</v>
      </c>
      <c r="DJ670" s="888">
        <f t="shared" si="2650"/>
        <v>0</v>
      </c>
      <c r="DK670" s="888">
        <f t="shared" si="2650"/>
        <v>0</v>
      </c>
      <c r="DL670" s="1082">
        <f t="shared" si="2650"/>
        <v>0</v>
      </c>
      <c r="DM670" s="830">
        <f t="shared" si="2449"/>
        <v>0</v>
      </c>
      <c r="DN670" s="830"/>
      <c r="DO670" s="40">
        <f t="shared" si="2450"/>
        <v>0</v>
      </c>
      <c r="DP670" s="40"/>
      <c r="DQ670" s="40"/>
      <c r="DR670" s="945">
        <f t="shared" si="2650"/>
        <v>1.0872184894176826E-2</v>
      </c>
      <c r="DS670" s="888">
        <f t="shared" si="2650"/>
        <v>4.0457345142241086E-2</v>
      </c>
      <c r="DT670" s="888">
        <f t="shared" si="2650"/>
        <v>1.187440368205098E-2</v>
      </c>
      <c r="DU670" s="888">
        <f t="shared" si="2650"/>
        <v>0</v>
      </c>
      <c r="DV670" s="888">
        <f t="shared" si="2650"/>
        <v>0</v>
      </c>
      <c r="DW670" s="888">
        <f t="shared" si="2650"/>
        <v>0</v>
      </c>
      <c r="DX670" s="1082">
        <f t="shared" si="2650"/>
        <v>0</v>
      </c>
      <c r="DY670" s="830">
        <f t="shared" si="2451"/>
        <v>9.0291333883526972E-3</v>
      </c>
      <c r="DZ670" s="830"/>
      <c r="EA670" s="40">
        <f t="shared" si="2452"/>
        <v>1.4862289499060101E-2</v>
      </c>
      <c r="EB670" s="40"/>
      <c r="EC670" s="40"/>
      <c r="ED670" s="745">
        <f>IF(ED531="","",ED531/ED$564)</f>
        <v>1.0802414559906076E-2</v>
      </c>
      <c r="EE670" s="888">
        <f t="shared" si="2650"/>
        <v>7.989026093147911E-3</v>
      </c>
      <c r="EF670" s="888">
        <f t="shared" si="2650"/>
        <v>2.4369525557320866E-2</v>
      </c>
      <c r="EG670" s="888">
        <f t="shared" si="2650"/>
        <v>1.2692555983417007E-2</v>
      </c>
      <c r="EH670" s="888">
        <f t="shared" si="2650"/>
        <v>6.7474514992376892E-3</v>
      </c>
      <c r="EI670" s="888">
        <f t="shared" si="2650"/>
        <v>2.0852831862212949E-2</v>
      </c>
      <c r="EJ670" s="888">
        <f t="shared" si="2650"/>
        <v>3.8354876383434919E-2</v>
      </c>
      <c r="EK670" s="888">
        <f t="shared" si="2650"/>
        <v>9.4411541761417334E-3</v>
      </c>
      <c r="EL670" s="1082">
        <f t="shared" si="2650"/>
        <v>8.159743058254074E-3</v>
      </c>
      <c r="EM670" s="830">
        <f t="shared" si="2453"/>
        <v>1.5489953241452581E-2</v>
      </c>
      <c r="EN670" s="40">
        <f t="shared" si="2454"/>
        <v>1.0507292874903236E-2</v>
      </c>
      <c r="ER670" s="1251"/>
      <c r="ES670" s="745">
        <f t="shared" ref="ES670:EU671" si="2651">IF(ES531="","",ES531/ES$564)</f>
        <v>0</v>
      </c>
      <c r="ET670" s="715">
        <f t="shared" si="2651"/>
        <v>0</v>
      </c>
      <c r="EU670" s="715">
        <f t="shared" si="2651"/>
        <v>0</v>
      </c>
      <c r="EV670" s="715"/>
      <c r="EW670" s="1131"/>
      <c r="EX670" s="66" t="s">
        <v>719</v>
      </c>
      <c r="EY670" s="682">
        <f t="shared" ref="EY670:EZ670" si="2652">IF(EY531="","",EY531/EY$564)</f>
        <v>4.2817798898686235E-3</v>
      </c>
      <c r="EZ670" s="682">
        <f t="shared" si="2652"/>
        <v>2.8472128277390167E-3</v>
      </c>
      <c r="FA670" s="682">
        <f t="shared" ref="FA670:HH670" si="2653">IF(FA531="","",FA531/FA$564)</f>
        <v>7.569346487524279E-3</v>
      </c>
      <c r="FB670" s="682">
        <f t="shared" si="2653"/>
        <v>3.6072077299075171E-3</v>
      </c>
      <c r="FC670" s="682">
        <f t="shared" si="2653"/>
        <v>1.9814818679447749E-2</v>
      </c>
      <c r="FD670" s="682">
        <f t="shared" si="2653"/>
        <v>9.9341559621821656E-3</v>
      </c>
      <c r="FE670" s="682">
        <f t="shared" si="2653"/>
        <v>8.6187446636899062E-2</v>
      </c>
      <c r="FF670" s="682">
        <f t="shared" si="2653"/>
        <v>9.2628586123340538E-3</v>
      </c>
      <c r="FG670" s="682">
        <f t="shared" si="2653"/>
        <v>6.1441369017817982E-3</v>
      </c>
      <c r="FH670" s="682">
        <f t="shared" si="2653"/>
        <v>6.0007816743270215E-3</v>
      </c>
      <c r="FI670" s="682">
        <f t="shared" si="2653"/>
        <v>1.539812661606264E-2</v>
      </c>
      <c r="FJ670" s="682">
        <f t="shared" si="2653"/>
        <v>1.4634311913334194E-2</v>
      </c>
      <c r="FK670" s="682">
        <f t="shared" si="2653"/>
        <v>1.3559444312264649E-2</v>
      </c>
      <c r="FL670" s="682">
        <f t="shared" si="2653"/>
        <v>1.5210876867790088E-2</v>
      </c>
      <c r="FM670" s="682">
        <f t="shared" si="2653"/>
        <v>1.7853587940759922E-2</v>
      </c>
      <c r="FN670" s="682">
        <f t="shared" si="2653"/>
        <v>1.1280519898177261E-2</v>
      </c>
      <c r="FO670" s="715">
        <f t="shared" si="2653"/>
        <v>1.0184927754332574E-2</v>
      </c>
      <c r="FP670" s="715">
        <f t="shared" ref="FP670:GL670" si="2654">IF(FP531="","",FP531/FP$564)</f>
        <v>0</v>
      </c>
      <c r="FQ670" s="1393">
        <f t="shared" si="2654"/>
        <v>0</v>
      </c>
      <c r="FR670" s="715">
        <f t="shared" si="2654"/>
        <v>0</v>
      </c>
      <c r="FS670" s="715">
        <f t="shared" si="2654"/>
        <v>0</v>
      </c>
      <c r="FT670" s="715">
        <f t="shared" si="2654"/>
        <v>0</v>
      </c>
      <c r="FU670" s="715">
        <f t="shared" si="2654"/>
        <v>0</v>
      </c>
      <c r="FV670" s="715"/>
      <c r="FW670" s="715">
        <f t="shared" si="2654"/>
        <v>0</v>
      </c>
      <c r="FX670" s="715">
        <f t="shared" si="2654"/>
        <v>0</v>
      </c>
      <c r="FY670" s="715">
        <f t="shared" si="2654"/>
        <v>0</v>
      </c>
      <c r="FZ670" s="715">
        <f t="shared" si="2654"/>
        <v>0</v>
      </c>
      <c r="GA670" s="715">
        <f t="shared" si="2654"/>
        <v>0</v>
      </c>
      <c r="GB670" s="715">
        <f t="shared" si="2654"/>
        <v>0</v>
      </c>
      <c r="GC670" s="715">
        <f t="shared" si="2654"/>
        <v>0</v>
      </c>
      <c r="GD670" s="715">
        <f t="shared" si="2654"/>
        <v>0</v>
      </c>
      <c r="GE670" s="715">
        <f t="shared" si="2654"/>
        <v>0</v>
      </c>
      <c r="GF670" s="715">
        <f t="shared" si="2654"/>
        <v>0</v>
      </c>
      <c r="GG670" s="715">
        <f t="shared" si="2654"/>
        <v>0</v>
      </c>
      <c r="GH670" s="715">
        <f t="shared" si="2654"/>
        <v>0</v>
      </c>
      <c r="GI670" s="715">
        <f t="shared" si="2654"/>
        <v>0</v>
      </c>
      <c r="GJ670" s="715">
        <f t="shared" si="2654"/>
        <v>0</v>
      </c>
      <c r="GK670" s="715">
        <f t="shared" si="2654"/>
        <v>0</v>
      </c>
      <c r="GL670" s="715">
        <f t="shared" si="2654"/>
        <v>0</v>
      </c>
      <c r="GM670" s="745">
        <f t="shared" si="2653"/>
        <v>9.6310150641948603E-2</v>
      </c>
      <c r="GN670" s="682">
        <f t="shared" si="2653"/>
        <v>0</v>
      </c>
      <c r="GO670" s="682">
        <f t="shared" si="2653"/>
        <v>0</v>
      </c>
      <c r="GP670" s="682">
        <f t="shared" si="2653"/>
        <v>0</v>
      </c>
      <c r="GQ670" s="682">
        <f t="shared" si="2653"/>
        <v>0</v>
      </c>
      <c r="GR670" s="682">
        <f t="shared" si="2653"/>
        <v>0</v>
      </c>
      <c r="GS670" s="682">
        <f t="shared" si="2653"/>
        <v>0</v>
      </c>
      <c r="GT670" s="682">
        <f t="shared" si="2653"/>
        <v>0</v>
      </c>
      <c r="GU670" s="682">
        <f t="shared" si="2653"/>
        <v>1.2898649053505972E-2</v>
      </c>
      <c r="GV670" s="682">
        <f t="shared" si="2653"/>
        <v>0</v>
      </c>
      <c r="GW670" s="682">
        <f t="shared" si="2653"/>
        <v>2.0716710520282709E-2</v>
      </c>
      <c r="GX670" s="682">
        <f t="shared" si="2653"/>
        <v>0</v>
      </c>
      <c r="GY670" s="682">
        <f t="shared" si="2653"/>
        <v>0</v>
      </c>
      <c r="GZ670" s="682" t="e">
        <f t="shared" si="2653"/>
        <v>#DIV/0!</v>
      </c>
      <c r="HA670" s="682">
        <f t="shared" si="2653"/>
        <v>1.0683875773506926E-2</v>
      </c>
      <c r="HB670" s="682">
        <f t="shared" si="2653"/>
        <v>0</v>
      </c>
      <c r="HC670" s="682">
        <f t="shared" si="2653"/>
        <v>0</v>
      </c>
      <c r="HD670" s="682">
        <f t="shared" si="2653"/>
        <v>0</v>
      </c>
      <c r="HE670" s="682">
        <f t="shared" si="2653"/>
        <v>0</v>
      </c>
      <c r="HF670" s="682">
        <f t="shared" si="2653"/>
        <v>0</v>
      </c>
      <c r="HG670" s="682" t="e">
        <f t="shared" si="2653"/>
        <v>#DIV/0!</v>
      </c>
      <c r="HH670" s="682" t="e">
        <f t="shared" si="2653"/>
        <v>#DIV/0!</v>
      </c>
      <c r="HI670" s="715">
        <f>IF(HI531="","",HI531/HI$564)</f>
        <v>0</v>
      </c>
    </row>
    <row r="671" spans="1:217" s="753" customFormat="1" x14ac:dyDescent="0.25">
      <c r="A671" s="66" t="s">
        <v>730</v>
      </c>
      <c r="C671" s="745">
        <v>0</v>
      </c>
      <c r="D671" s="715">
        <f t="shared" ref="D671:CV671" si="2655">IF(D532="","",D532/D$564)</f>
        <v>3.3782430805069028E-2</v>
      </c>
      <c r="E671" s="715">
        <f t="shared" si="2655"/>
        <v>7.4202062524025822E-2</v>
      </c>
      <c r="F671" s="715">
        <f t="shared" si="2640"/>
        <v>9.6608384326766633E-2</v>
      </c>
      <c r="G671" s="715">
        <f t="shared" si="2640"/>
        <v>0.14834095205220726</v>
      </c>
      <c r="H671" s="715">
        <f t="shared" si="2640"/>
        <v>4.2502226659813028E-2</v>
      </c>
      <c r="I671" s="715">
        <f t="shared" si="2640"/>
        <v>2.716826868185632E-2</v>
      </c>
      <c r="J671" s="715">
        <f t="shared" si="2640"/>
        <v>4.3111092085082382E-2</v>
      </c>
      <c r="K671" s="715">
        <f t="shared" si="2640"/>
        <v>1.9110894171631625E-2</v>
      </c>
      <c r="L671" s="715">
        <f t="shared" si="2640"/>
        <v>2.6795878831467692E-2</v>
      </c>
      <c r="M671" s="715">
        <f t="shared" si="2640"/>
        <v>6.7455384348890743E-2</v>
      </c>
      <c r="N671" s="715">
        <f t="shared" si="2655"/>
        <v>5.8055086944773071E-2</v>
      </c>
      <c r="O671" s="715">
        <f t="shared" si="2655"/>
        <v>3.9297895859411305E-2</v>
      </c>
      <c r="P671" s="715">
        <f t="shared" si="2655"/>
        <v>7.6926953344797266E-2</v>
      </c>
      <c r="Q671" s="715">
        <f t="shared" si="2655"/>
        <v>3.1291201825751742E-2</v>
      </c>
      <c r="R671" s="715">
        <f t="shared" si="2655"/>
        <v>5.7785346250848947E-2</v>
      </c>
      <c r="S671" s="715">
        <f t="shared" si="2655"/>
        <v>7.4374289196882798E-2</v>
      </c>
      <c r="T671" s="1075">
        <f t="shared" si="2655"/>
        <v>7.7980128117727587E-2</v>
      </c>
      <c r="U671" s="715">
        <f t="shared" ref="U671:W671" si="2656">IF(U532="","",U532/U$564)</f>
        <v>3.5002972224843387E-2</v>
      </c>
      <c r="V671" s="715">
        <f t="shared" si="2656"/>
        <v>3.3533090638462243E-2</v>
      </c>
      <c r="W671" s="715">
        <f t="shared" si="2656"/>
        <v>4.6112403601885808E-2</v>
      </c>
      <c r="X671" s="715">
        <f t="shared" ref="X671:Y671" si="2657">IF(X532="","",X532/X$564)</f>
        <v>0.2012575855963544</v>
      </c>
      <c r="Y671" s="715">
        <f t="shared" si="2657"/>
        <v>0.25573074888514991</v>
      </c>
      <c r="Z671" s="830">
        <f t="shared" ref="Z671:Z677" si="2658">AVERAGE(C671:T671)</f>
        <v>5.5266026445944638E-2</v>
      </c>
      <c r="AA671" s="830">
        <f t="shared" ref="AA671:AA677" si="2659">AVERAGE(F671:L671)</f>
        <v>5.7662528115546431E-2</v>
      </c>
      <c r="AB671" s="830">
        <f t="shared" ref="AB671:AB677" si="2660">AVERAGE(M671:T671)</f>
        <v>6.0395785736135438E-2</v>
      </c>
      <c r="AC671" s="40">
        <f t="shared" ref="AC671:AC677" si="2661">STDEVA(C671:T671)</f>
        <v>3.4133991869916273E-2</v>
      </c>
      <c r="AD671" s="40"/>
      <c r="AE671" s="40">
        <f t="shared" ref="AE671:AE677" si="2662">STDEVA(H671:L671)</f>
        <v>1.060620816063932E-2</v>
      </c>
      <c r="AF671" s="40">
        <f t="shared" ref="AF671:AF677" si="2663">STDEVA(M671:T671)</f>
        <v>1.7452859438495782E-2</v>
      </c>
      <c r="AG671" s="40"/>
      <c r="AH671" s="40"/>
      <c r="AI671" s="745">
        <f t="shared" si="2655"/>
        <v>0</v>
      </c>
      <c r="AJ671" s="715">
        <f t="shared" si="2655"/>
        <v>0</v>
      </c>
      <c r="AK671" s="715">
        <f t="shared" si="2655"/>
        <v>0</v>
      </c>
      <c r="AL671" s="715">
        <f t="shared" si="2655"/>
        <v>0</v>
      </c>
      <c r="AM671" s="715">
        <f t="shared" si="2655"/>
        <v>0</v>
      </c>
      <c r="AN671" s="1075">
        <f t="shared" si="2655"/>
        <v>0</v>
      </c>
      <c r="AO671" s="830">
        <f t="shared" si="2633"/>
        <v>0</v>
      </c>
      <c r="AP671" s="830"/>
      <c r="AQ671" s="40">
        <f t="shared" si="2634"/>
        <v>0</v>
      </c>
      <c r="AR671" s="40"/>
      <c r="AS671" s="40"/>
      <c r="AT671" s="745">
        <f t="shared" si="2655"/>
        <v>0.11086603376734808</v>
      </c>
      <c r="AU671" s="715">
        <f t="shared" si="2655"/>
        <v>5.1155391937360364E-2</v>
      </c>
      <c r="AV671" s="715">
        <f t="shared" si="2655"/>
        <v>4.3217870183900831E-2</v>
      </c>
      <c r="AW671" s="715">
        <f t="shared" si="2655"/>
        <v>4.9586287043671358E-2</v>
      </c>
      <c r="AX671" s="715">
        <f t="shared" si="2655"/>
        <v>4.9509799035820395E-2</v>
      </c>
      <c r="AY671" s="715">
        <f t="shared" si="2655"/>
        <v>4.0712045826383603E-2</v>
      </c>
      <c r="AZ671" s="715">
        <f t="shared" si="2655"/>
        <v>6.5630817976619099E-2</v>
      </c>
      <c r="BA671" s="715">
        <f t="shared" si="2655"/>
        <v>6.9154678233756289E-2</v>
      </c>
      <c r="BB671" s="1075">
        <f t="shared" si="2655"/>
        <v>0</v>
      </c>
      <c r="BC671" s="830">
        <f t="shared" ref="BC671:BC677" si="2664">AVERAGE(AT671:BB671)</f>
        <v>5.3314769333873344E-2</v>
      </c>
      <c r="BD671" s="830"/>
      <c r="BE671" s="40">
        <f t="shared" ref="BE671:BE677" si="2665">STDEVA(AT671:BB671)</f>
        <v>2.9263925610920387E-2</v>
      </c>
      <c r="BF671" s="40"/>
      <c r="BG671" s="40"/>
      <c r="BH671" s="745">
        <f t="shared" si="2655"/>
        <v>0.13128728569335354</v>
      </c>
      <c r="BI671" s="715">
        <f t="shared" si="2655"/>
        <v>6.0389501682727373E-2</v>
      </c>
      <c r="BJ671" s="715">
        <f t="shared" si="2655"/>
        <v>6.4779317414948467E-2</v>
      </c>
      <c r="BK671" s="715">
        <f t="shared" si="2655"/>
        <v>6.2950420319555944E-2</v>
      </c>
      <c r="BL671" s="715">
        <f t="shared" si="2655"/>
        <v>0.37394125951629803</v>
      </c>
      <c r="BM671" s="715">
        <f t="shared" si="2649"/>
        <v>0.12236759006082133</v>
      </c>
      <c r="BN671" s="1187">
        <f t="shared" si="2649"/>
        <v>8.6574889625107621E-2</v>
      </c>
      <c r="BO671" s="888">
        <f t="shared" si="2649"/>
        <v>0.11576049628675428</v>
      </c>
      <c r="BP671" s="888">
        <f t="shared" si="2649"/>
        <v>6.0961458018028755E-2</v>
      </c>
      <c r="BQ671" s="888">
        <f t="shared" si="2649"/>
        <v>5.7406465877976466E-2</v>
      </c>
      <c r="BR671" s="888">
        <f t="shared" si="2649"/>
        <v>0.12510906864020621</v>
      </c>
      <c r="BS671" s="1184">
        <f t="shared" si="2649"/>
        <v>4.559698555169419E-2</v>
      </c>
      <c r="BT671" s="830">
        <f t="shared" si="2441"/>
        <v>0.11674095932182699</v>
      </c>
      <c r="BU671" s="830"/>
      <c r="BV671" s="40">
        <f t="shared" si="2442"/>
        <v>0.10108873186696722</v>
      </c>
      <c r="BW671" s="40"/>
      <c r="BX671" s="40"/>
      <c r="BY671" s="745">
        <f t="shared" si="2655"/>
        <v>0.12714870252457383</v>
      </c>
      <c r="BZ671" s="715">
        <f t="shared" si="2655"/>
        <v>0.15804022245925328</v>
      </c>
      <c r="CA671" s="715">
        <f t="shared" si="2655"/>
        <v>0.14504832033383513</v>
      </c>
      <c r="CB671" s="715">
        <f t="shared" si="2655"/>
        <v>0.13647470218032814</v>
      </c>
      <c r="CC671" s="1075">
        <f t="shared" si="2655"/>
        <v>0.15249396745183172</v>
      </c>
      <c r="CD671" s="715"/>
      <c r="CE671" s="715"/>
      <c r="CF671" s="830"/>
      <c r="CG671" s="830"/>
      <c r="CH671" s="40">
        <f t="shared" si="2046"/>
        <v>1.2357634532618978E-2</v>
      </c>
      <c r="CI671" s="40"/>
      <c r="CJ671" s="40"/>
      <c r="CK671" s="745">
        <f t="shared" si="2655"/>
        <v>7.323441202684923E-2</v>
      </c>
      <c r="CL671" s="715">
        <f>IF(CL532="","",CL532/CL$564)</f>
        <v>1.0875315918217516E-2</v>
      </c>
      <c r="CM671" s="715">
        <f t="shared" si="2655"/>
        <v>5.1904582729241137E-2</v>
      </c>
      <c r="CN671" s="715">
        <f t="shared" si="2655"/>
        <v>1.5432893835849939E-2</v>
      </c>
      <c r="CO671" s="1075">
        <f t="shared" si="2655"/>
        <v>2.9670821591149338E-2</v>
      </c>
      <c r="CP671" s="830">
        <f t="shared" si="2444"/>
        <v>3.6223605220261433E-2</v>
      </c>
      <c r="CQ671" s="830"/>
      <c r="CR671" s="40">
        <f t="shared" si="2445"/>
        <v>2.614106587254842E-2</v>
      </c>
      <c r="CS671" s="40"/>
      <c r="CT671" s="40"/>
      <c r="CU671" s="745">
        <f t="shared" si="2655"/>
        <v>0.60587718990836781</v>
      </c>
      <c r="CV671" s="715">
        <f t="shared" si="2655"/>
        <v>9.8850111551313416E-2</v>
      </c>
      <c r="CW671" s="715">
        <f>IF(CW532="","",CW532/CW$564)</f>
        <v>0.44139699864723031</v>
      </c>
      <c r="CX671" s="1075">
        <f>IF(CX532="","",CX532/CX$564)</f>
        <v>0.59394077357364661</v>
      </c>
      <c r="CY671" s="830">
        <f t="shared" si="2446"/>
        <v>0.43501626842013952</v>
      </c>
      <c r="CZ671" s="40">
        <f t="shared" si="2447"/>
        <v>0.23628997127278503</v>
      </c>
      <c r="DD671" s="989"/>
      <c r="DE671" s="888">
        <f t="shared" ref="DE671:EL671" si="2666">IF(DE532="","",DE532/DE$564)</f>
        <v>0.16976636243199483</v>
      </c>
      <c r="DF671" s="888">
        <f t="shared" si="2666"/>
        <v>0.20228636699176236</v>
      </c>
      <c r="DG671" s="888">
        <f t="shared" si="2666"/>
        <v>0.20228636699176236</v>
      </c>
      <c r="DH671" s="888">
        <f t="shared" si="2666"/>
        <v>0.24055640348494409</v>
      </c>
      <c r="DI671" s="888">
        <f t="shared" si="2666"/>
        <v>0.21714738253215549</v>
      </c>
      <c r="DJ671" s="888">
        <f t="shared" si="2666"/>
        <v>0.12613386275812549</v>
      </c>
      <c r="DK671" s="888">
        <f t="shared" si="2666"/>
        <v>0.20172456608162509</v>
      </c>
      <c r="DL671" s="1082">
        <f t="shared" si="2666"/>
        <v>6.7575755263812723E-2</v>
      </c>
      <c r="DM671" s="830">
        <f t="shared" si="2449"/>
        <v>0.17843463331702281</v>
      </c>
      <c r="DN671" s="830"/>
      <c r="DO671" s="40">
        <f t="shared" si="2450"/>
        <v>5.6237027725458674E-2</v>
      </c>
      <c r="DP671" s="40"/>
      <c r="DQ671" s="40"/>
      <c r="DR671" s="945">
        <f t="shared" si="2666"/>
        <v>0.23770163548772844</v>
      </c>
      <c r="DS671" s="888">
        <f t="shared" si="2666"/>
        <v>0.20588757096967003</v>
      </c>
      <c r="DT671" s="888">
        <f t="shared" si="2666"/>
        <v>0.25734711697251855</v>
      </c>
      <c r="DU671" s="888">
        <f t="shared" si="2666"/>
        <v>0.23446942821183986</v>
      </c>
      <c r="DV671" s="888">
        <f t="shared" si="2666"/>
        <v>0.19190912491276807</v>
      </c>
      <c r="DW671" s="888">
        <f t="shared" si="2666"/>
        <v>0.3124267342975639</v>
      </c>
      <c r="DX671" s="1082">
        <f t="shared" si="2666"/>
        <v>0.32791711899092363</v>
      </c>
      <c r="DY671" s="830">
        <f t="shared" si="2451"/>
        <v>0.25252267569185893</v>
      </c>
      <c r="DZ671" s="830"/>
      <c r="EA671" s="40">
        <f t="shared" si="2452"/>
        <v>5.1137905150824593E-2</v>
      </c>
      <c r="EB671" s="40"/>
      <c r="EC671" s="40"/>
      <c r="ED671" s="745">
        <f>IF(ED532="","",ED532/ED$564)</f>
        <v>8.6790061387246376E-2</v>
      </c>
      <c r="EE671" s="888">
        <f t="shared" si="2666"/>
        <v>0.16002860633291821</v>
      </c>
      <c r="EF671" s="888">
        <f t="shared" si="2666"/>
        <v>8.2231378059298685E-2</v>
      </c>
      <c r="EG671" s="888">
        <f t="shared" si="2666"/>
        <v>0.17455301479991348</v>
      </c>
      <c r="EH671" s="888">
        <f t="shared" si="2666"/>
        <v>0.14366560414527885</v>
      </c>
      <c r="EI671" s="888">
        <f t="shared" si="2666"/>
        <v>0.1275922231804274</v>
      </c>
      <c r="EJ671" s="888">
        <f t="shared" si="2666"/>
        <v>0.1473960217831331</v>
      </c>
      <c r="EK671" s="888">
        <f t="shared" si="2666"/>
        <v>0.17675914237691856</v>
      </c>
      <c r="EL671" s="1082">
        <f t="shared" si="2666"/>
        <v>0.16063585715829146</v>
      </c>
      <c r="EM671" s="830">
        <f t="shared" si="2453"/>
        <v>0.13996132324704735</v>
      </c>
      <c r="EN671" s="40">
        <f t="shared" si="2454"/>
        <v>3.4933360765528443E-2</v>
      </c>
      <c r="ER671" s="1251"/>
      <c r="ES671" s="745">
        <f t="shared" si="2651"/>
        <v>0.81340545440401968</v>
      </c>
      <c r="ET671" s="715">
        <f t="shared" si="2651"/>
        <v>0.8633048439935429</v>
      </c>
      <c r="EU671" s="715">
        <f t="shared" si="2651"/>
        <v>0.85993439690111573</v>
      </c>
      <c r="EV671" s="715"/>
      <c r="EW671" s="1131"/>
      <c r="EX671" s="66" t="s">
        <v>730</v>
      </c>
      <c r="EY671" s="682">
        <f t="shared" ref="EY671:EZ671" si="2667">IF(EY532="","",EY532/EY$564)</f>
        <v>5.0273255939986439E-2</v>
      </c>
      <c r="EZ671" s="682">
        <f t="shared" si="2667"/>
        <v>4.1448024332197221E-2</v>
      </c>
      <c r="FA671" s="682">
        <f t="shared" ref="FA671:HH671" si="2668">IF(FA532="","",FA532/FA$564)</f>
        <v>2.5162620251961015E-2</v>
      </c>
      <c r="FB671" s="682">
        <f t="shared" si="2668"/>
        <v>7.2529151483447699E-2</v>
      </c>
      <c r="FC671" s="682">
        <f t="shared" si="2668"/>
        <v>1.7505376073343584E-2</v>
      </c>
      <c r="FD671" s="682">
        <f t="shared" si="2668"/>
        <v>2.1205326250001068E-2</v>
      </c>
      <c r="FE671" s="682">
        <f t="shared" si="2668"/>
        <v>0.2997181241860063</v>
      </c>
      <c r="FF671" s="682">
        <f t="shared" si="2668"/>
        <v>2.3491529894328522E-2</v>
      </c>
      <c r="FG671" s="682">
        <f t="shared" si="2668"/>
        <v>1.1396792323316625E-2</v>
      </c>
      <c r="FH671" s="682">
        <f t="shared" si="2668"/>
        <v>1.2973324773425861E-2</v>
      </c>
      <c r="FI671" s="682">
        <f t="shared" si="2668"/>
        <v>1.8073560959483342E-2</v>
      </c>
      <c r="FJ671" s="682">
        <f t="shared" si="2668"/>
        <v>1.4931180531048102E-2</v>
      </c>
      <c r="FK671" s="682">
        <f t="shared" si="2668"/>
        <v>1.6827529725998384E-2</v>
      </c>
      <c r="FL671" s="682">
        <f t="shared" si="2668"/>
        <v>0</v>
      </c>
      <c r="FM671" s="682">
        <f t="shared" si="2668"/>
        <v>9.3257979102267016E-3</v>
      </c>
      <c r="FN671" s="682">
        <f t="shared" si="2668"/>
        <v>1.3445354994016818E-2</v>
      </c>
      <c r="FO671" s="715">
        <f t="shared" si="2668"/>
        <v>1.1970764337781601E-2</v>
      </c>
      <c r="FP671" s="715">
        <f t="shared" ref="FP671:GL671" si="2669">IF(FP532="","",FP532/FP$564)</f>
        <v>4.4713459486963626E-2</v>
      </c>
      <c r="FQ671" s="1393">
        <f t="shared" si="2669"/>
        <v>0.16864541135385006</v>
      </c>
      <c r="FR671" s="715">
        <f t="shared" si="2669"/>
        <v>6.8968807915529978E-2</v>
      </c>
      <c r="FS671" s="715">
        <f t="shared" si="2669"/>
        <v>0.10419935610264983</v>
      </c>
      <c r="FT671" s="715">
        <f t="shared" si="2669"/>
        <v>8.0683694275558507E-2</v>
      </c>
      <c r="FU671" s="715">
        <f t="shared" si="2669"/>
        <v>8.5476616140191933E-2</v>
      </c>
      <c r="FV671" s="715"/>
      <c r="FW671" s="715">
        <f t="shared" si="2669"/>
        <v>7.9972645111706681E-2</v>
      </c>
      <c r="FX671" s="715">
        <f t="shared" si="2669"/>
        <v>4.3151023776443719E-2</v>
      </c>
      <c r="FY671" s="715">
        <f t="shared" si="2669"/>
        <v>9.3771430023809554E-2</v>
      </c>
      <c r="FZ671" s="715">
        <f t="shared" si="2669"/>
        <v>5.0538136892925432E-2</v>
      </c>
      <c r="GA671" s="715">
        <f t="shared" si="2669"/>
        <v>1.3749700577016114E-2</v>
      </c>
      <c r="GB671" s="715">
        <f t="shared" si="2669"/>
        <v>7.764113249039202E-2</v>
      </c>
      <c r="GC671" s="715">
        <f t="shared" si="2669"/>
        <v>6.2164310561000177E-2</v>
      </c>
      <c r="GD671" s="715">
        <f t="shared" si="2669"/>
        <v>6.9140358102054211E-2</v>
      </c>
      <c r="GE671" s="715">
        <f t="shared" si="2669"/>
        <v>8.0764051967940148E-2</v>
      </c>
      <c r="GF671" s="715">
        <f t="shared" si="2669"/>
        <v>4.2535379066617876E-2</v>
      </c>
      <c r="GG671" s="715">
        <f t="shared" si="2669"/>
        <v>0.11255040845513342</v>
      </c>
      <c r="GH671" s="715">
        <f t="shared" si="2669"/>
        <v>5.8497967664710583E-2</v>
      </c>
      <c r="GI671" s="715">
        <f t="shared" si="2669"/>
        <v>9.3405156464715602E-2</v>
      </c>
      <c r="GJ671" s="715">
        <f t="shared" si="2669"/>
        <v>0.10801901514034498</v>
      </c>
      <c r="GK671" s="715">
        <f t="shared" si="2669"/>
        <v>8.6829705145124808E-2</v>
      </c>
      <c r="GL671" s="715">
        <f t="shared" si="2669"/>
        <v>6.9078165323318994E-2</v>
      </c>
      <c r="GM671" s="745">
        <f t="shared" si="2668"/>
        <v>0.10323046577212115</v>
      </c>
      <c r="GN671" s="682">
        <f t="shared" si="2668"/>
        <v>9.4055147376300968E-2</v>
      </c>
      <c r="GO671" s="682">
        <f t="shared" si="2668"/>
        <v>0.14994879399987807</v>
      </c>
      <c r="GP671" s="682">
        <f t="shared" si="2668"/>
        <v>1.26240836656573E-2</v>
      </c>
      <c r="GQ671" s="682">
        <f t="shared" si="2668"/>
        <v>8.4388836781225496E-2</v>
      </c>
      <c r="GR671" s="682">
        <f t="shared" si="2668"/>
        <v>8.6077660895196875E-2</v>
      </c>
      <c r="GS671" s="682">
        <f t="shared" si="2668"/>
        <v>7.7580208222567934E-2</v>
      </c>
      <c r="GT671" s="682">
        <f t="shared" si="2668"/>
        <v>0.14253049618877606</v>
      </c>
      <c r="GU671" s="682">
        <f t="shared" si="2668"/>
        <v>0.10280219914778296</v>
      </c>
      <c r="GV671" s="682">
        <f t="shared" si="2668"/>
        <v>7.6427878853202624E-2</v>
      </c>
      <c r="GW671" s="682">
        <f t="shared" si="2668"/>
        <v>0.1108314815614042</v>
      </c>
      <c r="GX671" s="682">
        <f t="shared" si="2668"/>
        <v>0.12111087103487664</v>
      </c>
      <c r="GY671" s="682">
        <f t="shared" si="2668"/>
        <v>9.4128922402150664E-2</v>
      </c>
      <c r="GZ671" s="682" t="e">
        <f t="shared" si="2668"/>
        <v>#DIV/0!</v>
      </c>
      <c r="HA671" s="682">
        <f t="shared" si="2668"/>
        <v>0.11173302198782734</v>
      </c>
      <c r="HB671" s="682">
        <f t="shared" si="2668"/>
        <v>0.109947711627835</v>
      </c>
      <c r="HC671" s="682">
        <f t="shared" si="2668"/>
        <v>7.9081712818132616E-2</v>
      </c>
      <c r="HD671" s="682">
        <f t="shared" si="2668"/>
        <v>0.1319038953282694</v>
      </c>
      <c r="HE671" s="682">
        <f t="shared" si="2668"/>
        <v>0.14236021228557888</v>
      </c>
      <c r="HF671" s="682">
        <f t="shared" si="2668"/>
        <v>0.14142414872060124</v>
      </c>
      <c r="HG671" s="682" t="e">
        <f t="shared" si="2668"/>
        <v>#DIV/0!</v>
      </c>
      <c r="HH671" s="682" t="e">
        <f t="shared" si="2668"/>
        <v>#DIV/0!</v>
      </c>
      <c r="HI671" s="715">
        <f>IF(HI532="","",HI532/HI$564)</f>
        <v>4.399621708869518E-2</v>
      </c>
    </row>
    <row r="672" spans="1:217" s="753" customFormat="1" x14ac:dyDescent="0.25">
      <c r="A672" s="66" t="s">
        <v>826</v>
      </c>
      <c r="C672" s="745">
        <f t="shared" ref="C672:T672" si="2670">IF(C534="","",C534/C$564)</f>
        <v>0.29191957649952333</v>
      </c>
      <c r="D672" s="715">
        <f t="shared" si="2670"/>
        <v>5.7823357310171582E-2</v>
      </c>
      <c r="E672" s="715">
        <f t="shared" si="2670"/>
        <v>4.0063655297901624E-2</v>
      </c>
      <c r="F672" s="715">
        <f t="shared" si="2670"/>
        <v>7.9687667764299197E-2</v>
      </c>
      <c r="G672" s="715">
        <f t="shared" si="2670"/>
        <v>3.1819660856262658E-2</v>
      </c>
      <c r="H672" s="715">
        <f t="shared" si="2670"/>
        <v>7.1378666884973968E-3</v>
      </c>
      <c r="I672" s="715">
        <f t="shared" si="2670"/>
        <v>4.1785536460337801E-3</v>
      </c>
      <c r="J672" s="715">
        <f t="shared" si="2670"/>
        <v>1.0945215938170166E-2</v>
      </c>
      <c r="K672" s="715">
        <f t="shared" si="2670"/>
        <v>9.2030034567672451E-3</v>
      </c>
      <c r="L672" s="715">
        <f t="shared" si="2670"/>
        <v>6.1281625268837323E-3</v>
      </c>
      <c r="M672" s="715">
        <f t="shared" si="2670"/>
        <v>7.9800679801783639E-2</v>
      </c>
      <c r="N672" s="715">
        <f t="shared" si="2670"/>
        <v>4.498241425602887E-2</v>
      </c>
      <c r="O672" s="715">
        <f t="shared" si="2670"/>
        <v>3.1539449833418366E-2</v>
      </c>
      <c r="P672" s="715">
        <f t="shared" si="2670"/>
        <v>6.8959230168812571E-2</v>
      </c>
      <c r="Q672" s="715">
        <f t="shared" si="2670"/>
        <v>7.4132000265063449E-3</v>
      </c>
      <c r="R672" s="715">
        <f t="shared" si="2670"/>
        <v>5.5426880497561802E-2</v>
      </c>
      <c r="S672" s="715">
        <f t="shared" si="2670"/>
        <v>6.8189863328524489E-2</v>
      </c>
      <c r="T672" s="1075">
        <f t="shared" si="2670"/>
        <v>4.327498094488081E-2</v>
      </c>
      <c r="U672" s="715">
        <f t="shared" ref="U672:W672" si="2671">IF(U534="","",U534/U$564)</f>
        <v>1.3994985272443318E-2</v>
      </c>
      <c r="V672" s="715">
        <f t="shared" si="2671"/>
        <v>7.5166133430589512E-3</v>
      </c>
      <c r="W672" s="715">
        <f t="shared" si="2671"/>
        <v>3.082535343646926E-2</v>
      </c>
      <c r="X672" s="715">
        <f t="shared" ref="X672:Y672" si="2672">IF(X534="","",X534/X$564)</f>
        <v>3.5232016334256017E-2</v>
      </c>
      <c r="Y672" s="715">
        <f t="shared" si="2672"/>
        <v>0.10063455978054767</v>
      </c>
      <c r="Z672" s="830">
        <f t="shared" si="2658"/>
        <v>5.2138523269001542E-2</v>
      </c>
      <c r="AA672" s="830">
        <f t="shared" si="2659"/>
        <v>2.1300018696702026E-2</v>
      </c>
      <c r="AB672" s="830">
        <f t="shared" si="2660"/>
        <v>4.9948337357189614E-2</v>
      </c>
      <c r="AC672" s="40">
        <f t="shared" si="2661"/>
        <v>6.5394028257643552E-2</v>
      </c>
      <c r="AD672" s="40"/>
      <c r="AE672" s="40">
        <f t="shared" si="2662"/>
        <v>2.6369061252179355E-3</v>
      </c>
      <c r="AF672" s="40">
        <f t="shared" si="2663"/>
        <v>2.3399216181266221E-2</v>
      </c>
      <c r="AG672" s="40"/>
      <c r="AH672" s="40"/>
      <c r="AI672" s="745">
        <f>IF(AI534="","",AI534/AI$564)</f>
        <v>9.9110407014774693E-2</v>
      </c>
      <c r="AJ672" s="715">
        <v>0</v>
      </c>
      <c r="AK672" s="715">
        <v>0</v>
      </c>
      <c r="AL672" s="715">
        <v>0</v>
      </c>
      <c r="AM672" s="715">
        <v>0</v>
      </c>
      <c r="AN672" s="1075">
        <v>0</v>
      </c>
      <c r="AO672" s="830">
        <f>AVERAGE(AI672:AN672)</f>
        <v>1.6518401169129115E-2</v>
      </c>
      <c r="AP672" s="830"/>
      <c r="AQ672" s="40">
        <f t="shared" si="2634"/>
        <v>4.0461654230959425E-2</v>
      </c>
      <c r="AR672" s="40"/>
      <c r="AS672" s="40"/>
      <c r="AT672" s="745">
        <f t="shared" ref="AT672:BB672" si="2673">IF(AT534="","",AT534/AT$564)</f>
        <v>0.24949330726213076</v>
      </c>
      <c r="AU672" s="715">
        <f t="shared" si="2673"/>
        <v>9.9193568257122181E-2</v>
      </c>
      <c r="AV672" s="715">
        <f t="shared" si="2673"/>
        <v>1.6613313198739807E-2</v>
      </c>
      <c r="AW672" s="715">
        <f t="shared" si="2673"/>
        <v>2.428329010228893E-2</v>
      </c>
      <c r="AX672" s="715">
        <f t="shared" si="2673"/>
        <v>3.0200070984576815E-2</v>
      </c>
      <c r="AY672" s="715">
        <f t="shared" si="2673"/>
        <v>1.6797890497405328E-2</v>
      </c>
      <c r="AZ672" s="715">
        <f t="shared" si="2673"/>
        <v>3.7125518191151334E-2</v>
      </c>
      <c r="BA672" s="715">
        <f t="shared" si="2673"/>
        <v>6.5530949864430935E-2</v>
      </c>
      <c r="BB672" s="1075">
        <f t="shared" si="2673"/>
        <v>5.8100078052868466E-2</v>
      </c>
      <c r="BC672" s="830">
        <f t="shared" si="2664"/>
        <v>6.6370887378968291E-2</v>
      </c>
      <c r="BD672" s="830"/>
      <c r="BE672" s="40">
        <f t="shared" si="2665"/>
        <v>7.3780539825929262E-2</v>
      </c>
      <c r="BF672" s="40"/>
      <c r="BG672" s="40"/>
      <c r="BH672" s="745">
        <f t="shared" ref="BH672:BS672" si="2674">IF(BH534="","",BH534/BH$564)</f>
        <v>2.7964462229653902E-2</v>
      </c>
      <c r="BI672" s="715">
        <f t="shared" si="2674"/>
        <v>4.15518068494444E-2</v>
      </c>
      <c r="BJ672" s="715">
        <f t="shared" si="2674"/>
        <v>2.4960917167334305E-2</v>
      </c>
      <c r="BK672" s="715">
        <f t="shared" si="2674"/>
        <v>3.4706900366246615E-2</v>
      </c>
      <c r="BL672" s="715">
        <f t="shared" si="2674"/>
        <v>1.6887495868734264E-2</v>
      </c>
      <c r="BM672" s="715">
        <f t="shared" si="2674"/>
        <v>5.176331161192485E-2</v>
      </c>
      <c r="BN672" s="1187">
        <f t="shared" si="2674"/>
        <v>4.5608715083430895E-2</v>
      </c>
      <c r="BO672" s="888">
        <f t="shared" si="2674"/>
        <v>6.0288123519431025E-2</v>
      </c>
      <c r="BP672" s="888">
        <f t="shared" si="2674"/>
        <v>2.6008245540676468E-2</v>
      </c>
      <c r="BQ672" s="888">
        <f t="shared" si="2674"/>
        <v>3.3559588624043693E-2</v>
      </c>
      <c r="BR672" s="888">
        <f t="shared" si="2674"/>
        <v>7.383291351865727E-2</v>
      </c>
      <c r="BS672" s="1184">
        <f t="shared" si="2674"/>
        <v>2.9401898431561269E-2</v>
      </c>
      <c r="BT672" s="830">
        <f t="shared" si="2441"/>
        <v>4.1339688062745156E-2</v>
      </c>
      <c r="BU672" s="830"/>
      <c r="BV672" s="40">
        <f t="shared" si="2442"/>
        <v>1.8102924143853585E-2</v>
      </c>
      <c r="BW672" s="40"/>
      <c r="BX672" s="40"/>
      <c r="BY672" s="745">
        <f>IF(BY534="","",BY534/BY$564)</f>
        <v>0.13016114689626856</v>
      </c>
      <c r="BZ672" s="715">
        <f>IF(BZ534="","",BZ534/BZ$564)</f>
        <v>0.14534684348542568</v>
      </c>
      <c r="CA672" s="715">
        <f>IF(CA534="","",CA534/CA$564)</f>
        <v>0.20328295118844009</v>
      </c>
      <c r="CB672" s="715">
        <f>IF(CB534="","",CB534/CB$564)</f>
        <v>0.2265723296648107</v>
      </c>
      <c r="CC672" s="1075">
        <f>IF(CC534="","",CC534/CC$564)</f>
        <v>7.7525799207216903E-2</v>
      </c>
      <c r="CD672" s="715"/>
      <c r="CE672" s="715"/>
      <c r="CF672" s="830"/>
      <c r="CG672" s="830"/>
      <c r="CH672" s="40">
        <f t="shared" si="2046"/>
        <v>5.9484868044968907E-2</v>
      </c>
      <c r="CI672" s="40"/>
      <c r="CJ672" s="40"/>
      <c r="CK672" s="745">
        <f>IF(CK534="","",CK534/CK$564)</f>
        <v>0.24056877564953119</v>
      </c>
      <c r="CL672" s="715">
        <f>IF(CL534="","",CL534/CL$564)</f>
        <v>7.7120428840115086E-3</v>
      </c>
      <c r="CM672" s="715">
        <f>IF(CM534="","",CM534/CM$564)</f>
        <v>0.46043337025163872</v>
      </c>
      <c r="CN672" s="715">
        <f>IF(CN534="","",CN534/CN$564)</f>
        <v>1.8583515997033676E-2</v>
      </c>
      <c r="CO672" s="1075">
        <f>IF(CO534="","",CO534/CO$564)</f>
        <v>4.0473039219680235E-2</v>
      </c>
      <c r="CP672" s="830">
        <f t="shared" si="2444"/>
        <v>0.15355414880037907</v>
      </c>
      <c r="CQ672" s="830"/>
      <c r="CR672" s="40">
        <f t="shared" si="2445"/>
        <v>0.19622737497969475</v>
      </c>
      <c r="CS672" s="40"/>
      <c r="CT672" s="40"/>
      <c r="CU672" s="745">
        <v>0</v>
      </c>
      <c r="CV672" s="715">
        <f>IF(CV534="","",CV534/CV$564)</f>
        <v>6.2157339258156002E-2</v>
      </c>
      <c r="CW672" s="715">
        <v>0</v>
      </c>
      <c r="CX672" s="1075">
        <v>0</v>
      </c>
      <c r="CY672" s="830">
        <f t="shared" si="2446"/>
        <v>1.5539334814539001E-2</v>
      </c>
      <c r="CZ672" s="40">
        <f t="shared" si="2447"/>
        <v>3.1078669629078001E-2</v>
      </c>
      <c r="DD672" s="989"/>
      <c r="DE672" s="888">
        <f t="shared" ref="DE672:EL672" si="2675">IF(DE534="","",DE534/DE$564)</f>
        <v>0.16976636243199483</v>
      </c>
      <c r="DF672" s="888">
        <f t="shared" si="2675"/>
        <v>0.20228636699176236</v>
      </c>
      <c r="DG672" s="888">
        <f t="shared" si="2675"/>
        <v>0.20228636699176236</v>
      </c>
      <c r="DH672" s="888">
        <f t="shared" si="2675"/>
        <v>0.24055640348494409</v>
      </c>
      <c r="DI672" s="888">
        <f t="shared" si="2675"/>
        <v>0.21714738253215549</v>
      </c>
      <c r="DJ672" s="888">
        <f t="shared" si="2675"/>
        <v>0.12613386275812549</v>
      </c>
      <c r="DK672" s="888">
        <f t="shared" si="2675"/>
        <v>0.20172456608162509</v>
      </c>
      <c r="DL672" s="1082">
        <f t="shared" si="2675"/>
        <v>6.7575755263812723E-2</v>
      </c>
      <c r="DM672" s="830">
        <f t="shared" si="2449"/>
        <v>0.17843463331702281</v>
      </c>
      <c r="DN672" s="830"/>
      <c r="DO672" s="40">
        <f t="shared" si="2450"/>
        <v>5.6237027725458674E-2</v>
      </c>
      <c r="DP672" s="40"/>
      <c r="DQ672" s="40"/>
      <c r="DR672" s="945">
        <f t="shared" si="2675"/>
        <v>6.8099160263488112E-2</v>
      </c>
      <c r="DS672" s="888">
        <f t="shared" si="2675"/>
        <v>0.119507974551036</v>
      </c>
      <c r="DT672" s="888">
        <f t="shared" si="2675"/>
        <v>5.2427086979238875E-2</v>
      </c>
      <c r="DU672" s="888">
        <f t="shared" si="2675"/>
        <v>7.3625015611483796E-2</v>
      </c>
      <c r="DV672" s="888">
        <f t="shared" si="2675"/>
        <v>8.531185399759228E-2</v>
      </c>
      <c r="DW672" s="888">
        <f t="shared" si="2675"/>
        <v>0.11259065910877909</v>
      </c>
      <c r="DX672" s="1082">
        <f t="shared" si="2675"/>
        <v>7.6732478039158114E-2</v>
      </c>
      <c r="DY672" s="830">
        <f t="shared" si="2451"/>
        <v>8.4042032650110912E-2</v>
      </c>
      <c r="DZ672" s="830"/>
      <c r="EA672" s="40">
        <f t="shared" si="2452"/>
        <v>2.4118089186862531E-2</v>
      </c>
      <c r="EB672" s="40"/>
      <c r="EC672" s="40"/>
      <c r="ED672" s="745">
        <f>IF(ED534="","",ED534/ED$564)</f>
        <v>6.5485544382301003E-2</v>
      </c>
      <c r="EE672" s="888">
        <f t="shared" si="2675"/>
        <v>0.11333210349861776</v>
      </c>
      <c r="EF672" s="888">
        <f t="shared" si="2675"/>
        <v>0.23088339821438728</v>
      </c>
      <c r="EG672" s="888">
        <f t="shared" si="2675"/>
        <v>0.14167448010205339</v>
      </c>
      <c r="EH672" s="888">
        <f t="shared" si="2675"/>
        <v>0.18141229176573978</v>
      </c>
      <c r="EI672" s="888">
        <f t="shared" si="2675"/>
        <v>0.11940902483068103</v>
      </c>
      <c r="EJ672" s="888">
        <f t="shared" si="2675"/>
        <v>8.5402332737075246E-2</v>
      </c>
      <c r="EK672" s="888">
        <f t="shared" si="2675"/>
        <v>0.12427299904990224</v>
      </c>
      <c r="EL672" s="1082">
        <f t="shared" si="2675"/>
        <v>0.162939740700276</v>
      </c>
      <c r="EM672" s="830">
        <f t="shared" si="2453"/>
        <v>0.13609021280900374</v>
      </c>
      <c r="EN672" s="40">
        <f t="shared" si="2454"/>
        <v>5.0351316432710118E-2</v>
      </c>
      <c r="ER672" s="1251"/>
      <c r="ES672" s="745">
        <f>IF(ES534="","",ES534/ES$564)</f>
        <v>0.146181050664458</v>
      </c>
      <c r="ET672" s="715">
        <f>IF(ET534="","",ET534/ET$564)</f>
        <v>7.6198928204459018E-2</v>
      </c>
      <c r="EU672" s="715">
        <v>0</v>
      </c>
      <c r="EV672" s="715"/>
      <c r="EW672" s="1131"/>
      <c r="EX672" s="66" t="s">
        <v>826</v>
      </c>
      <c r="EY672" s="682">
        <f t="shared" ref="EY672:EZ672" si="2676">IF(EY534="","",EY534/EY$564)</f>
        <v>6.5000184286741871E-3</v>
      </c>
      <c r="EZ672" s="682">
        <f t="shared" si="2676"/>
        <v>6.2471921663793976E-3</v>
      </c>
      <c r="FA672" s="682">
        <f t="shared" ref="FA672:HH672" si="2677">IF(FA534="","",FA534/FA$564)</f>
        <v>8.114818524421176E-3</v>
      </c>
      <c r="FB672" s="682">
        <f t="shared" si="2677"/>
        <v>7.8647198766624953E-3</v>
      </c>
      <c r="FC672" s="682">
        <f t="shared" si="2677"/>
        <v>8.4053040898624184E-3</v>
      </c>
      <c r="FD672" s="682">
        <f t="shared" si="2677"/>
        <v>4.3729532879348302E-3</v>
      </c>
      <c r="FE672" s="682">
        <f t="shared" si="2677"/>
        <v>0</v>
      </c>
      <c r="FF672" s="682">
        <f t="shared" si="2677"/>
        <v>5.600128881762847E-3</v>
      </c>
      <c r="FG672" s="682">
        <f t="shared" si="2677"/>
        <v>6.1735768830033242E-3</v>
      </c>
      <c r="FH672" s="682">
        <f t="shared" si="2677"/>
        <v>3.7369502261040415E-3</v>
      </c>
      <c r="FI672" s="682">
        <f t="shared" si="2677"/>
        <v>5.5186627158936071E-3</v>
      </c>
      <c r="FJ672" s="682">
        <f t="shared" si="2677"/>
        <v>6.8789756821910093E-3</v>
      </c>
      <c r="FK672" s="682">
        <f t="shared" si="2677"/>
        <v>5.4561013138945541E-3</v>
      </c>
      <c r="FL672" s="682">
        <f t="shared" si="2677"/>
        <v>8.3403856960124513E-3</v>
      </c>
      <c r="FM672" s="682">
        <f t="shared" si="2677"/>
        <v>5.2495200679789243E-3</v>
      </c>
      <c r="FN672" s="682">
        <f t="shared" si="2677"/>
        <v>4.6159388217991157E-3</v>
      </c>
      <c r="FO672" s="715">
        <f t="shared" si="2677"/>
        <v>5.8604288196635193E-3</v>
      </c>
      <c r="FP672" s="715">
        <f t="shared" ref="FP672:GL672" si="2678">IF(FP534="","",FP534/FP$564)</f>
        <v>0</v>
      </c>
      <c r="FQ672" s="1393">
        <f t="shared" si="2678"/>
        <v>1.5620052794911236E-2</v>
      </c>
      <c r="FR672" s="715">
        <f t="shared" si="2678"/>
        <v>4.3302303819211393E-2</v>
      </c>
      <c r="FS672" s="715">
        <f t="shared" si="2678"/>
        <v>8.4180408061056922E-2</v>
      </c>
      <c r="FT672" s="715">
        <f t="shared" si="2678"/>
        <v>0.11974734527922705</v>
      </c>
      <c r="FU672" s="715">
        <f t="shared" si="2678"/>
        <v>0.10124117997701164</v>
      </c>
      <c r="FV672" s="715"/>
      <c r="FW672" s="715">
        <f t="shared" si="2678"/>
        <v>7.7826527728494757E-2</v>
      </c>
      <c r="FX672" s="715">
        <f t="shared" si="2678"/>
        <v>6.5707301163272488E-2</v>
      </c>
      <c r="FY672" s="715">
        <f t="shared" si="2678"/>
        <v>5.8012023467156934E-2</v>
      </c>
      <c r="FZ672" s="715">
        <f t="shared" si="2678"/>
        <v>7.0137542419632729E-2</v>
      </c>
      <c r="GA672" s="715">
        <f t="shared" si="2678"/>
        <v>3.9480474670047679E-2</v>
      </c>
      <c r="GB672" s="715">
        <f t="shared" si="2678"/>
        <v>7.5572588621836509E-2</v>
      </c>
      <c r="GC672" s="715">
        <f t="shared" si="2678"/>
        <v>9.9499129569047912E-2</v>
      </c>
      <c r="GD672" s="715">
        <f t="shared" si="2678"/>
        <v>8.3304966592224736E-2</v>
      </c>
      <c r="GE672" s="715">
        <f t="shared" si="2678"/>
        <v>0.10269602431989555</v>
      </c>
      <c r="GF672" s="715">
        <f t="shared" si="2678"/>
        <v>6.229877412105294E-2</v>
      </c>
      <c r="GG672" s="715">
        <f t="shared" si="2678"/>
        <v>8.2124537037182255E-2</v>
      </c>
      <c r="GH672" s="715">
        <f t="shared" si="2678"/>
        <v>0.10227394029711591</v>
      </c>
      <c r="GI672" s="715">
        <f t="shared" si="2678"/>
        <v>9.6907627573520824E-2</v>
      </c>
      <c r="GJ672" s="715">
        <f t="shared" si="2678"/>
        <v>6.3099111959237661E-2</v>
      </c>
      <c r="GK672" s="715">
        <f t="shared" si="2678"/>
        <v>7.5187616349994477E-2</v>
      </c>
      <c r="GL672" s="715">
        <f t="shared" si="2678"/>
        <v>5.1689491827923977E-2</v>
      </c>
      <c r="GM672" s="745">
        <f t="shared" si="2677"/>
        <v>0.13215299859022364</v>
      </c>
      <c r="GN672" s="682">
        <f t="shared" si="2677"/>
        <v>0.17711072123400901</v>
      </c>
      <c r="GO672" s="682">
        <f t="shared" si="2677"/>
        <v>0.15006222188435792</v>
      </c>
      <c r="GP672" s="682">
        <f t="shared" si="2677"/>
        <v>0.19049527740510169</v>
      </c>
      <c r="GQ672" s="682">
        <f t="shared" si="2677"/>
        <v>0.16319798882040998</v>
      </c>
      <c r="GR672" s="682">
        <f t="shared" si="2677"/>
        <v>0.18416099591915061</v>
      </c>
      <c r="GS672" s="682">
        <f t="shared" si="2677"/>
        <v>0.17376933652531937</v>
      </c>
      <c r="GT672" s="682">
        <f t="shared" si="2677"/>
        <v>0.14893448300714987</v>
      </c>
      <c r="GU672" s="682">
        <f t="shared" si="2677"/>
        <v>0.20353456504323497</v>
      </c>
      <c r="GV672" s="682">
        <f t="shared" si="2677"/>
        <v>0.16204693988971894</v>
      </c>
      <c r="GW672" s="682">
        <f t="shared" si="2677"/>
        <v>0.13495221842725327</v>
      </c>
      <c r="GX672" s="682">
        <f t="shared" si="2677"/>
        <v>0.16681622321513481</v>
      </c>
      <c r="GY672" s="682">
        <f t="shared" si="2677"/>
        <v>0.18218504953900672</v>
      </c>
      <c r="GZ672" s="682" t="e">
        <f t="shared" si="2677"/>
        <v>#DIV/0!</v>
      </c>
      <c r="HA672" s="682">
        <f t="shared" si="2677"/>
        <v>0.14171972030013111</v>
      </c>
      <c r="HB672" s="682">
        <f t="shared" si="2677"/>
        <v>0.16788433474163797</v>
      </c>
      <c r="HC672" s="682">
        <f t="shared" si="2677"/>
        <v>0.11099397367586843</v>
      </c>
      <c r="HD672" s="682">
        <f t="shared" si="2677"/>
        <v>0.18109115937341883</v>
      </c>
      <c r="HE672" s="682">
        <f t="shared" si="2677"/>
        <v>0.15815884944677383</v>
      </c>
      <c r="HF672" s="682">
        <f t="shared" si="2677"/>
        <v>9.9214395377951459E-2</v>
      </c>
      <c r="HG672" s="682" t="e">
        <f t="shared" si="2677"/>
        <v>#DIV/0!</v>
      </c>
      <c r="HH672" s="682" t="e">
        <f t="shared" si="2677"/>
        <v>#DIV/0!</v>
      </c>
      <c r="HI672" s="715">
        <f>IF(HI534="","",HI534/HI$564)</f>
        <v>8.4189380276310677E-2</v>
      </c>
    </row>
    <row r="673" spans="1:217" s="753" customFormat="1" x14ac:dyDescent="0.25">
      <c r="A673" s="66" t="s">
        <v>722</v>
      </c>
      <c r="C673" s="745">
        <f t="shared" ref="C673:T673" si="2679">IF(C539="","",C539/C$564)</f>
        <v>5.4302621079010606E-2</v>
      </c>
      <c r="D673" s="715">
        <f t="shared" si="2679"/>
        <v>0.27973675275228171</v>
      </c>
      <c r="E673" s="715">
        <f t="shared" si="2679"/>
        <v>9.8644334108852358E-2</v>
      </c>
      <c r="F673" s="715">
        <f t="shared" si="2679"/>
        <v>0.3833582078254027</v>
      </c>
      <c r="G673" s="715">
        <f t="shared" si="2679"/>
        <v>0.23122886318178523</v>
      </c>
      <c r="H673" s="715">
        <f t="shared" si="2679"/>
        <v>0.31981289205221858</v>
      </c>
      <c r="I673" s="715">
        <f t="shared" si="2679"/>
        <v>0.72745034661082297</v>
      </c>
      <c r="J673" s="715">
        <f t="shared" si="2679"/>
        <v>0.63614696750456012</v>
      </c>
      <c r="K673" s="715">
        <f t="shared" si="2679"/>
        <v>0.54427821656719466</v>
      </c>
      <c r="L673" s="715">
        <f t="shared" si="2679"/>
        <v>0.42413522075828225</v>
      </c>
      <c r="M673" s="715">
        <f t="shared" si="2679"/>
        <v>0.57844642559171189</v>
      </c>
      <c r="N673" s="715">
        <f t="shared" si="2679"/>
        <v>0.19180754518991905</v>
      </c>
      <c r="O673" s="715">
        <f t="shared" si="2679"/>
        <v>9.0776710833695609E-2</v>
      </c>
      <c r="P673" s="715">
        <f t="shared" si="2679"/>
        <v>0.35363274785936305</v>
      </c>
      <c r="Q673" s="715">
        <f t="shared" si="2679"/>
        <v>6.7921684617739952E-2</v>
      </c>
      <c r="R673" s="715">
        <f t="shared" si="2679"/>
        <v>0.54878562268707198</v>
      </c>
      <c r="S673" s="715">
        <f t="shared" si="2679"/>
        <v>0.40262475658958513</v>
      </c>
      <c r="T673" s="1075">
        <f t="shared" si="2679"/>
        <v>0.32577267230826956</v>
      </c>
      <c r="U673" s="715">
        <f t="shared" ref="U673:W673" si="2680">IF(U539="","",U539/U$564)</f>
        <v>0.10376496160213607</v>
      </c>
      <c r="V673" s="715">
        <f t="shared" si="2680"/>
        <v>7.5599554930552454E-2</v>
      </c>
      <c r="W673" s="715">
        <f t="shared" si="2680"/>
        <v>0.22721635736020968</v>
      </c>
      <c r="X673" s="715" t="str">
        <f t="shared" ref="X673:Y673" si="2681">IF(X539="","",X539/X$564)</f>
        <v/>
      </c>
      <c r="Y673" s="715" t="str">
        <f t="shared" si="2681"/>
        <v/>
      </c>
      <c r="Z673" s="830">
        <f t="shared" si="2658"/>
        <v>0.34771458822876489</v>
      </c>
      <c r="AA673" s="830">
        <f t="shared" si="2659"/>
        <v>0.46663010207146666</v>
      </c>
      <c r="AB673" s="830">
        <f t="shared" si="2660"/>
        <v>0.31997102070966954</v>
      </c>
      <c r="AC673" s="40">
        <f t="shared" si="2661"/>
        <v>0.20379369636334185</v>
      </c>
      <c r="AD673" s="40"/>
      <c r="AE673" s="40">
        <f t="shared" si="2662"/>
        <v>0.16266759991753096</v>
      </c>
      <c r="AF673" s="40">
        <f t="shared" si="2663"/>
        <v>0.19259463130742455</v>
      </c>
      <c r="AG673" s="40"/>
      <c r="AH673" s="40"/>
      <c r="AI673" s="745">
        <f t="shared" ref="AI673:AN673" si="2682">IF(AI539="","",AI539/AI$564)</f>
        <v>0</v>
      </c>
      <c r="AJ673" s="715">
        <f t="shared" si="2682"/>
        <v>0</v>
      </c>
      <c r="AK673" s="715">
        <f t="shared" si="2682"/>
        <v>0</v>
      </c>
      <c r="AL673" s="715">
        <f t="shared" si="2682"/>
        <v>0</v>
      </c>
      <c r="AM673" s="715">
        <f t="shared" si="2682"/>
        <v>0</v>
      </c>
      <c r="AN673" s="1075">
        <f t="shared" si="2682"/>
        <v>0</v>
      </c>
      <c r="AO673" s="830">
        <f>AVERAGE(AI673:AN673)</f>
        <v>0</v>
      </c>
      <c r="AP673" s="830"/>
      <c r="AQ673" s="40">
        <f t="shared" si="2634"/>
        <v>0</v>
      </c>
      <c r="AR673" s="40"/>
      <c r="AS673" s="40"/>
      <c r="AT673" s="745">
        <f>IF(AT539="","",AT539/AT$564)</f>
        <v>5.811415826021088E-2</v>
      </c>
      <c r="AU673" s="715">
        <f>IF(AU539="","",AU539/AU$564)</f>
        <v>1.8101143851522623E-2</v>
      </c>
      <c r="AV673" s="715">
        <v>0</v>
      </c>
      <c r="AW673" s="715">
        <v>0</v>
      </c>
      <c r="AX673" s="715">
        <v>0</v>
      </c>
      <c r="AY673" s="715">
        <v>0</v>
      </c>
      <c r="AZ673" s="715">
        <v>0</v>
      </c>
      <c r="BA673" s="715">
        <v>0</v>
      </c>
      <c r="BB673" s="1075">
        <f>IF(BB539="","",BB539/BB$564)</f>
        <v>0</v>
      </c>
      <c r="BC673" s="830">
        <f t="shared" si="2664"/>
        <v>8.4683669013037224E-3</v>
      </c>
      <c r="BD673" s="830"/>
      <c r="BE673" s="40">
        <f t="shared" si="2665"/>
        <v>1.9555969859771989E-2</v>
      </c>
      <c r="BF673" s="40"/>
      <c r="BG673" s="40"/>
      <c r="BH673" s="745">
        <v>0</v>
      </c>
      <c r="BI673" s="715">
        <v>0</v>
      </c>
      <c r="BJ673" s="715">
        <f t="shared" ref="BJ673:BS673" si="2683">IF(BJ539="","",BJ539/BJ$564)</f>
        <v>5.1700095012179446E-2</v>
      </c>
      <c r="BK673" s="715">
        <f t="shared" si="2683"/>
        <v>7.1224952860976035E-2</v>
      </c>
      <c r="BL673" s="715">
        <f t="shared" si="2683"/>
        <v>3.185839725194195E-2</v>
      </c>
      <c r="BM673" s="715">
        <f t="shared" si="2683"/>
        <v>2.6431505963082587E-2</v>
      </c>
      <c r="BN673" s="1187">
        <f t="shared" si="2683"/>
        <v>0.11428084803943124</v>
      </c>
      <c r="BO673" s="888">
        <f t="shared" si="2683"/>
        <v>0.22606629140539397</v>
      </c>
      <c r="BP673" s="888">
        <f t="shared" si="2683"/>
        <v>7.9000948193001921E-2</v>
      </c>
      <c r="BQ673" s="888">
        <f t="shared" si="2683"/>
        <v>0</v>
      </c>
      <c r="BR673" s="888">
        <f t="shared" si="2683"/>
        <v>0</v>
      </c>
      <c r="BS673" s="1184">
        <f t="shared" si="2683"/>
        <v>0</v>
      </c>
      <c r="BT673" s="830">
        <f t="shared" si="2441"/>
        <v>6.0984771523758634E-2</v>
      </c>
      <c r="BU673" s="830"/>
      <c r="BV673" s="40">
        <f t="shared" si="2442"/>
        <v>7.3926927457570693E-2</v>
      </c>
      <c r="BW673" s="40"/>
      <c r="BX673" s="40"/>
      <c r="BY673" s="745">
        <f>IF(BY539="","",BY539/BY$564)</f>
        <v>5.5838378495743558E-2</v>
      </c>
      <c r="BZ673" s="715">
        <f>IF(BZ539="","",BZ539/BZ$564)</f>
        <v>7.5645192425922131E-2</v>
      </c>
      <c r="CA673" s="715">
        <f>IF(CA539="","",CA539/CA$564)</f>
        <v>9.575758755592037E-2</v>
      </c>
      <c r="CB673" s="715">
        <f>IF(CB539="","",CB539/CB$564)</f>
        <v>9.0116061091655195E-2</v>
      </c>
      <c r="CC673" s="1075">
        <f>IF(CC539="","",CC539/CC$564)</f>
        <v>6.9802161025030937E-2</v>
      </c>
      <c r="CD673" s="715"/>
      <c r="CE673" s="715"/>
      <c r="CF673" s="830"/>
      <c r="CG673" s="830"/>
      <c r="CH673" s="40">
        <f t="shared" si="2046"/>
        <v>1.6003157334801427E-2</v>
      </c>
      <c r="CI673" s="40"/>
      <c r="CJ673" s="40"/>
      <c r="CK673" s="745">
        <f>IF(CK539="","",CK539/CK$564)</f>
        <v>0</v>
      </c>
      <c r="CL673" s="715">
        <f>IF(CL539="","",CL539/CL$564)</f>
        <v>0</v>
      </c>
      <c r="CM673" s="715">
        <f>IF(CM539="","",CM539/CM$564)</f>
        <v>0</v>
      </c>
      <c r="CN673" s="715">
        <f>IF(CN539="","",CN539/CN$564)</f>
        <v>0</v>
      </c>
      <c r="CO673" s="1075">
        <f>IF(CO539="","",CO539/CO$564)</f>
        <v>0</v>
      </c>
      <c r="CP673" s="830">
        <f t="shared" si="2444"/>
        <v>0</v>
      </c>
      <c r="CQ673" s="830"/>
      <c r="CR673" s="40">
        <f t="shared" si="2445"/>
        <v>0</v>
      </c>
      <c r="CS673" s="40"/>
      <c r="CT673" s="40"/>
      <c r="CU673" s="745">
        <v>0</v>
      </c>
      <c r="CV673" s="715">
        <f>IF(CV539="","",CV539/CV$564)</f>
        <v>0.78821205052999077</v>
      </c>
      <c r="CW673" s="715">
        <v>0</v>
      </c>
      <c r="CX673" s="1075">
        <v>0</v>
      </c>
      <c r="CY673" s="830">
        <f t="shared" si="2446"/>
        <v>0.19705301263249769</v>
      </c>
      <c r="CZ673" s="40">
        <f t="shared" si="2447"/>
        <v>0.39410602526499539</v>
      </c>
      <c r="DD673" s="989"/>
      <c r="DE673" s="888">
        <f t="shared" ref="DE673:EL673" si="2684">IF(DE539="","",DE539/DE$564)</f>
        <v>0</v>
      </c>
      <c r="DF673" s="888">
        <f t="shared" si="2684"/>
        <v>0</v>
      </c>
      <c r="DG673" s="888">
        <f t="shared" si="2684"/>
        <v>0</v>
      </c>
      <c r="DH673" s="888">
        <f t="shared" si="2684"/>
        <v>0</v>
      </c>
      <c r="DI673" s="888">
        <f t="shared" si="2684"/>
        <v>0</v>
      </c>
      <c r="DJ673" s="888">
        <f t="shared" si="2684"/>
        <v>0</v>
      </c>
      <c r="DK673" s="888">
        <f t="shared" si="2684"/>
        <v>0</v>
      </c>
      <c r="DL673" s="1082">
        <f t="shared" si="2684"/>
        <v>0</v>
      </c>
      <c r="DM673" s="830">
        <f t="shared" si="2449"/>
        <v>0</v>
      </c>
      <c r="DN673" s="830"/>
      <c r="DO673" s="40">
        <f t="shared" si="2450"/>
        <v>0</v>
      </c>
      <c r="DP673" s="40"/>
      <c r="DQ673" s="40"/>
      <c r="DR673" s="945">
        <f t="shared" si="2684"/>
        <v>6.3661930900015082E-2</v>
      </c>
      <c r="DS673" s="888">
        <f t="shared" si="2684"/>
        <v>8.3843039146323087E-2</v>
      </c>
      <c r="DT673" s="888">
        <f t="shared" si="2684"/>
        <v>3.447864031420509E-2</v>
      </c>
      <c r="DU673" s="888">
        <f t="shared" si="2684"/>
        <v>0</v>
      </c>
      <c r="DV673" s="888">
        <f t="shared" si="2684"/>
        <v>0</v>
      </c>
      <c r="DW673" s="888">
        <f t="shared" si="2684"/>
        <v>0</v>
      </c>
      <c r="DX673" s="1082">
        <f t="shared" si="2684"/>
        <v>0</v>
      </c>
      <c r="DY673" s="830">
        <f t="shared" si="2451"/>
        <v>2.5997658622934749E-2</v>
      </c>
      <c r="DZ673" s="830"/>
      <c r="EA673" s="40">
        <f t="shared" si="2452"/>
        <v>3.5449789656178766E-2</v>
      </c>
      <c r="EB673" s="40"/>
      <c r="EC673" s="40"/>
      <c r="ED673" s="745">
        <f>IF(ED539="","",ED539/ED$564)</f>
        <v>4.6347524670621844E-2</v>
      </c>
      <c r="EE673" s="888">
        <f t="shared" si="2684"/>
        <v>8.2696766424061333E-2</v>
      </c>
      <c r="EF673" s="888">
        <f t="shared" si="2684"/>
        <v>9.0728114985708291E-2</v>
      </c>
      <c r="EG673" s="888">
        <f t="shared" si="2684"/>
        <v>8.385454018927857E-2</v>
      </c>
      <c r="EH673" s="888">
        <f t="shared" si="2684"/>
        <v>7.1377165762348982E-2</v>
      </c>
      <c r="EI673" s="888">
        <f t="shared" si="2684"/>
        <v>0.14847684643063813</v>
      </c>
      <c r="EJ673" s="888">
        <f t="shared" si="2684"/>
        <v>0.22800194894459147</v>
      </c>
      <c r="EK673" s="888">
        <f t="shared" si="2684"/>
        <v>8.6334240518986027E-2</v>
      </c>
      <c r="EL673" s="1082">
        <f t="shared" si="2684"/>
        <v>7.0661621545689793E-2</v>
      </c>
      <c r="EM673" s="830">
        <f t="shared" si="2453"/>
        <v>0.1009420854968805</v>
      </c>
      <c r="EN673" s="40">
        <f t="shared" si="2454"/>
        <v>5.4906636262626277E-2</v>
      </c>
      <c r="ER673" s="1251"/>
      <c r="ES673" s="745">
        <f>IF(ES539="","",ES539/ES$564)</f>
        <v>0</v>
      </c>
      <c r="ET673" s="715">
        <f>IF(ET539="","",ET539/ET$564)</f>
        <v>0</v>
      </c>
      <c r="EU673" s="715">
        <f>IF(EU539="","",EU539/EU$564)</f>
        <v>0</v>
      </c>
      <c r="EV673" s="715"/>
      <c r="EW673" s="1131"/>
      <c r="EX673" s="66" t="s">
        <v>722</v>
      </c>
      <c r="EY673" s="682">
        <f t="shared" ref="EY673:EZ673" si="2685">IF(EY539="","",EY539/EY$564)</f>
        <v>0.1387744659595366</v>
      </c>
      <c r="EZ673" s="682">
        <f t="shared" si="2685"/>
        <v>0.15031250796380871</v>
      </c>
      <c r="FA673" s="682">
        <f t="shared" ref="FA673:HH673" si="2686">IF(FA539="","",FA539/FA$564)</f>
        <v>0.24041097407551135</v>
      </c>
      <c r="FB673" s="682">
        <f t="shared" si="2686"/>
        <v>8.7478427515080073E-2</v>
      </c>
      <c r="FC673" s="682">
        <f t="shared" si="2686"/>
        <v>0.15834779299776414</v>
      </c>
      <c r="FD673" s="682">
        <f t="shared" si="2686"/>
        <v>0.15713460279237942</v>
      </c>
      <c r="FE673" s="682">
        <f t="shared" si="2686"/>
        <v>6.4100901704433194E-2</v>
      </c>
      <c r="FF673" s="682">
        <f t="shared" si="2686"/>
        <v>0.19709791115213648</v>
      </c>
      <c r="FG673" s="682">
        <f t="shared" si="2686"/>
        <v>0.24150491820495706</v>
      </c>
      <c r="FH673" s="682">
        <f t="shared" si="2686"/>
        <v>0.12656110406612614</v>
      </c>
      <c r="FI673" s="682">
        <f t="shared" si="2686"/>
        <v>0.18823619838673031</v>
      </c>
      <c r="FJ673" s="682">
        <f t="shared" si="2686"/>
        <v>0.19254912906430841</v>
      </c>
      <c r="FK673" s="682">
        <f t="shared" si="2686"/>
        <v>0.16820915589344954</v>
      </c>
      <c r="FL673" s="682">
        <f t="shared" si="2686"/>
        <v>0.20837801215598759</v>
      </c>
      <c r="FM673" s="682">
        <f t="shared" si="2686"/>
        <v>0.13603078740174787</v>
      </c>
      <c r="FN673" s="682">
        <f t="shared" si="2686"/>
        <v>0.15263783071512882</v>
      </c>
      <c r="FO673" s="715">
        <f t="shared" si="2686"/>
        <v>0.20407795008448834</v>
      </c>
      <c r="FP673" s="715">
        <f t="shared" ref="FP673:GL673" si="2687">IF(FP539="","",FP539/FP$564)</f>
        <v>0</v>
      </c>
      <c r="FQ673" s="1393">
        <f t="shared" si="2687"/>
        <v>0.10432822252712914</v>
      </c>
      <c r="FR673" s="715">
        <f t="shared" si="2687"/>
        <v>0.24409553850053037</v>
      </c>
      <c r="FS673" s="715">
        <f t="shared" si="2687"/>
        <v>0.13122601993028382</v>
      </c>
      <c r="FT673" s="715">
        <f t="shared" si="2687"/>
        <v>0.20982386405108575</v>
      </c>
      <c r="FU673" s="715">
        <f t="shared" si="2687"/>
        <v>0.20758364009333549</v>
      </c>
      <c r="FV673" s="715"/>
      <c r="FW673" s="715">
        <f t="shared" si="2687"/>
        <v>0.18279361972351321</v>
      </c>
      <c r="FX673" s="715">
        <f t="shared" si="2687"/>
        <v>0.27076117938531369</v>
      </c>
      <c r="FY673" s="715">
        <f t="shared" si="2687"/>
        <v>0.20956588601579101</v>
      </c>
      <c r="FZ673" s="715">
        <f t="shared" si="2687"/>
        <v>7.7702858727127871E-2</v>
      </c>
      <c r="GA673" s="715">
        <f t="shared" si="2687"/>
        <v>2.9103249885929591E-2</v>
      </c>
      <c r="GB673" s="715">
        <f t="shared" si="2687"/>
        <v>0.16674552377312607</v>
      </c>
      <c r="GC673" s="715">
        <f t="shared" si="2687"/>
        <v>0.10394296456159838</v>
      </c>
      <c r="GD673" s="715">
        <f t="shared" si="2687"/>
        <v>0.11934193453994962</v>
      </c>
      <c r="GE673" s="715">
        <f t="shared" si="2687"/>
        <v>8.385111088343615E-2</v>
      </c>
      <c r="GF673" s="715">
        <f t="shared" si="2687"/>
        <v>4.7697905985697855E-2</v>
      </c>
      <c r="GG673" s="715">
        <f t="shared" si="2687"/>
        <v>6.78337370449376E-2</v>
      </c>
      <c r="GH673" s="715">
        <f t="shared" si="2687"/>
        <v>5.0657853934343806E-2</v>
      </c>
      <c r="GI673" s="715">
        <f t="shared" si="2687"/>
        <v>0.17858413694618944</v>
      </c>
      <c r="GJ673" s="715">
        <f t="shared" si="2687"/>
        <v>0.19946088261528394</v>
      </c>
      <c r="GK673" s="715">
        <f t="shared" si="2687"/>
        <v>0.22297540325027476</v>
      </c>
      <c r="GL673" s="715">
        <f t="shared" si="2687"/>
        <v>0.20120636890832272</v>
      </c>
      <c r="GM673" s="745">
        <f t="shared" si="2686"/>
        <v>8.6817311535533473E-2</v>
      </c>
      <c r="GN673" s="682">
        <f t="shared" si="2686"/>
        <v>0.13197761124414742</v>
      </c>
      <c r="GO673" s="682">
        <f t="shared" si="2686"/>
        <v>0.12232258982256707</v>
      </c>
      <c r="GP673" s="682">
        <f t="shared" si="2686"/>
        <v>0.11591837255546501</v>
      </c>
      <c r="GQ673" s="682">
        <f t="shared" si="2686"/>
        <v>0.12427697931208033</v>
      </c>
      <c r="GR673" s="682">
        <f t="shared" si="2686"/>
        <v>0.12873729428329292</v>
      </c>
      <c r="GS673" s="682">
        <f t="shared" si="2686"/>
        <v>0.12849772605794996</v>
      </c>
      <c r="GT673" s="682">
        <f t="shared" si="2686"/>
        <v>0.11603743740610499</v>
      </c>
      <c r="GU673" s="682">
        <f t="shared" si="2686"/>
        <v>0.14400317183836112</v>
      </c>
      <c r="GV673" s="682">
        <f t="shared" si="2686"/>
        <v>0.11391594750491711</v>
      </c>
      <c r="GW673" s="682">
        <f t="shared" si="2686"/>
        <v>0.11610541162551301</v>
      </c>
      <c r="GX673" s="682">
        <f t="shared" si="2686"/>
        <v>0.13007558453250637</v>
      </c>
      <c r="GY673" s="682">
        <f t="shared" si="2686"/>
        <v>0.11511821445958255</v>
      </c>
      <c r="GZ673" s="682" t="e">
        <f t="shared" si="2686"/>
        <v>#DIV/0!</v>
      </c>
      <c r="HA673" s="682">
        <f t="shared" si="2686"/>
        <v>0.11320489935759109</v>
      </c>
      <c r="HB673" s="682">
        <f t="shared" si="2686"/>
        <v>0.13081240137231431</v>
      </c>
      <c r="HC673" s="682">
        <f t="shared" si="2686"/>
        <v>0.20162218612000896</v>
      </c>
      <c r="HD673" s="682">
        <f t="shared" si="2686"/>
        <v>0.13668503059970497</v>
      </c>
      <c r="HE673" s="682">
        <f t="shared" si="2686"/>
        <v>0.16201118590520161</v>
      </c>
      <c r="HF673" s="682">
        <f t="shared" si="2686"/>
        <v>0.27168763610886532</v>
      </c>
      <c r="HG673" s="682" t="e">
        <f t="shared" si="2686"/>
        <v>#DIV/0!</v>
      </c>
      <c r="HH673" s="682" t="e">
        <f t="shared" si="2686"/>
        <v>#DIV/0!</v>
      </c>
      <c r="HI673" s="715">
        <f>IF(HI539="","",HI539/HI$564)</f>
        <v>3.8327089427729735E-2</v>
      </c>
    </row>
    <row r="674" spans="1:217" s="753" customFormat="1" x14ac:dyDescent="0.25">
      <c r="A674" s="66" t="s">
        <v>703</v>
      </c>
      <c r="C674" s="745">
        <f>IF(C541="","",C541/C$564)</f>
        <v>0.12246334299669596</v>
      </c>
      <c r="D674" s="715">
        <f t="shared" ref="D674:CV674" si="2688">IF(D541="","",D541/D$564)</f>
        <v>9.9701898430761562E-2</v>
      </c>
      <c r="E674" s="715">
        <f t="shared" si="2688"/>
        <v>0.13643215061469124</v>
      </c>
      <c r="F674" s="715">
        <f t="shared" ref="F674:M677" si="2689">IF(F541="","",F541/F$564)</f>
        <v>7.7372203161879607E-2</v>
      </c>
      <c r="G674" s="715">
        <f t="shared" si="2689"/>
        <v>5.9954419220669353E-2</v>
      </c>
      <c r="H674" s="715">
        <f t="shared" si="2689"/>
        <v>4.5215855124052073E-2</v>
      </c>
      <c r="I674" s="715">
        <f t="shared" si="2689"/>
        <v>1.1944163029625929E-2</v>
      </c>
      <c r="J674" s="715">
        <f t="shared" si="2689"/>
        <v>1.4462786603517066E-2</v>
      </c>
      <c r="K674" s="715">
        <f t="shared" si="2689"/>
        <v>2.798899356138292E-2</v>
      </c>
      <c r="L674" s="715">
        <f t="shared" si="2689"/>
        <v>2.9053633192879225E-2</v>
      </c>
      <c r="M674" s="715">
        <f t="shared" si="2689"/>
        <v>3.9913338411207366E-2</v>
      </c>
      <c r="N674" s="715">
        <f t="shared" si="2688"/>
        <v>7.6003719084111174E-2</v>
      </c>
      <c r="O674" s="715">
        <f t="shared" si="2688"/>
        <v>4.9113813097673757E-2</v>
      </c>
      <c r="P674" s="715">
        <f t="shared" si="2688"/>
        <v>8.4741633583729825E-2</v>
      </c>
      <c r="Q674" s="715">
        <f t="shared" si="2688"/>
        <v>6.8161639058994597E-2</v>
      </c>
      <c r="R674" s="715">
        <f t="shared" si="2688"/>
        <v>4.5433456719535886E-2</v>
      </c>
      <c r="S674" s="715">
        <f t="shared" si="2688"/>
        <v>7.9236452826674381E-2</v>
      </c>
      <c r="T674" s="1075">
        <f t="shared" si="2688"/>
        <v>8.5862115299523728E-2</v>
      </c>
      <c r="U674" s="715">
        <f t="shared" ref="U674:W674" si="2690">IF(U541="","",U541/U$564)</f>
        <v>4.1122891400670582E-2</v>
      </c>
      <c r="V674" s="715">
        <f t="shared" si="2690"/>
        <v>4.6915391629670095E-2</v>
      </c>
      <c r="W674" s="715">
        <f t="shared" si="2690"/>
        <v>5.4559635017114194E-2</v>
      </c>
      <c r="X674" s="715">
        <f t="shared" ref="X674:Y674" si="2691">IF(X541="","",X541/X$564)</f>
        <v>0.23541829510794127</v>
      </c>
      <c r="Y674" s="715">
        <f t="shared" si="2691"/>
        <v>0.15214212888522341</v>
      </c>
      <c r="Z674" s="830">
        <f t="shared" si="2658"/>
        <v>6.4058645223200331E-2</v>
      </c>
      <c r="AA674" s="830">
        <f t="shared" si="2659"/>
        <v>3.7998864842000879E-2</v>
      </c>
      <c r="AB674" s="830">
        <f t="shared" si="2660"/>
        <v>6.605827101018133E-2</v>
      </c>
      <c r="AC674" s="40">
        <f t="shared" si="2661"/>
        <v>3.4824740888396481E-2</v>
      </c>
      <c r="AD674" s="40"/>
      <c r="AE674" s="40">
        <f t="shared" si="2662"/>
        <v>1.3349601965002861E-2</v>
      </c>
      <c r="AF674" s="40">
        <f t="shared" si="2663"/>
        <v>1.8571544959568798E-2</v>
      </c>
      <c r="AG674" s="40"/>
      <c r="AH674" s="40"/>
      <c r="AI674" s="745">
        <f t="shared" si="2688"/>
        <v>0.26969762328266894</v>
      </c>
      <c r="AJ674" s="715">
        <f t="shared" si="2688"/>
        <v>3.4975801384100273E-2</v>
      </c>
      <c r="AK674" s="715">
        <f t="shared" si="2688"/>
        <v>0.21279100333027123</v>
      </c>
      <c r="AL674" s="715">
        <f t="shared" si="2688"/>
        <v>0.2273897006224776</v>
      </c>
      <c r="AM674" s="715">
        <f t="shared" si="2688"/>
        <v>4.3866005921983565E-2</v>
      </c>
      <c r="AN674" s="1075">
        <f t="shared" si="2688"/>
        <v>0.23536834052412273</v>
      </c>
      <c r="AO674" s="830">
        <f t="shared" si="2438"/>
        <v>0.17068141251093738</v>
      </c>
      <c r="AP674" s="830"/>
      <c r="AQ674" s="40">
        <f t="shared" si="2634"/>
        <v>0.10341742258489932</v>
      </c>
      <c r="AR674" s="40"/>
      <c r="AS674" s="40"/>
      <c r="AT674" s="745">
        <f t="shared" si="2688"/>
        <v>9.799811145866448E-2</v>
      </c>
      <c r="AU674" s="715">
        <f t="shared" si="2688"/>
        <v>0.11939862399977945</v>
      </c>
      <c r="AV674" s="715">
        <f t="shared" si="2688"/>
        <v>3.2155852572599779E-2</v>
      </c>
      <c r="AW674" s="715">
        <f t="shared" si="2688"/>
        <v>5.1276196059207663E-2</v>
      </c>
      <c r="AX674" s="715">
        <f t="shared" si="2688"/>
        <v>6.563767331421011E-2</v>
      </c>
      <c r="AY674" s="715">
        <f t="shared" si="2688"/>
        <v>3.5046122177381005E-2</v>
      </c>
      <c r="AZ674" s="715">
        <f t="shared" si="2688"/>
        <v>4.3270296859231151E-2</v>
      </c>
      <c r="BA674" s="715">
        <f t="shared" si="2688"/>
        <v>8.5954122448033882E-2</v>
      </c>
      <c r="BB674" s="1075">
        <f t="shared" si="2688"/>
        <v>0.1368448176016466</v>
      </c>
      <c r="BC674" s="830">
        <f t="shared" si="2664"/>
        <v>7.4175757387861571E-2</v>
      </c>
      <c r="BD674" s="830"/>
      <c r="BE674" s="40">
        <f t="shared" si="2665"/>
        <v>3.7960489724865452E-2</v>
      </c>
      <c r="BF674" s="40"/>
      <c r="BG674" s="40"/>
      <c r="BH674" s="745">
        <f t="shared" si="2688"/>
        <v>0.13933694903603236</v>
      </c>
      <c r="BI674" s="715">
        <f t="shared" si="2688"/>
        <v>0.10357602585904138</v>
      </c>
      <c r="BJ674" s="715">
        <f t="shared" si="2688"/>
        <v>0.10587303797078315</v>
      </c>
      <c r="BK674" s="715">
        <f t="shared" si="2688"/>
        <v>7.0108126759870271E-2</v>
      </c>
      <c r="BL674" s="715">
        <f t="shared" si="2688"/>
        <v>4.8180298834633727E-2</v>
      </c>
      <c r="BM674" s="715">
        <f t="shared" ref="BM674:BS677" si="2692">IF(BM541="","",BM541/BM$564)</f>
        <v>0.10936456863941479</v>
      </c>
      <c r="BN674" s="1187">
        <f t="shared" si="2692"/>
        <v>9.8715312898306193E-2</v>
      </c>
      <c r="BO674" s="888">
        <f t="shared" si="2692"/>
        <v>0.12464449768178681</v>
      </c>
      <c r="BP674" s="888">
        <f t="shared" si="2692"/>
        <v>0.11288112994907346</v>
      </c>
      <c r="BQ674" s="888">
        <f t="shared" si="2692"/>
        <v>0.10776416377730383</v>
      </c>
      <c r="BR674" s="888">
        <f t="shared" si="2692"/>
        <v>0.16804504777114673</v>
      </c>
      <c r="BS674" s="1184">
        <f t="shared" si="2692"/>
        <v>0.11547436277762581</v>
      </c>
      <c r="BT674" s="830">
        <f t="shared" si="2441"/>
        <v>0.10613083434324017</v>
      </c>
      <c r="BU674" s="830"/>
      <c r="BV674" s="40">
        <f t="shared" si="2442"/>
        <v>3.3602470811663676E-2</v>
      </c>
      <c r="BW674" s="40"/>
      <c r="BX674" s="40"/>
      <c r="BY674" s="745">
        <f t="shared" si="2688"/>
        <v>0.11847292158431942</v>
      </c>
      <c r="BZ674" s="715">
        <f t="shared" si="2688"/>
        <v>8.1823536825558429E-2</v>
      </c>
      <c r="CA674" s="715">
        <f t="shared" si="2688"/>
        <v>6.2648471492067939E-2</v>
      </c>
      <c r="CB674" s="715">
        <f t="shared" si="2688"/>
        <v>7.7472383924068369E-2</v>
      </c>
      <c r="CC674" s="1075">
        <f t="shared" si="2688"/>
        <v>0.12715194901748769</v>
      </c>
      <c r="CD674" s="715"/>
      <c r="CE674" s="715"/>
      <c r="CF674" s="830"/>
      <c r="CG674" s="830"/>
      <c r="CH674" s="40">
        <f t="shared" si="2046"/>
        <v>2.7843942816531717E-2</v>
      </c>
      <c r="CI674" s="40"/>
      <c r="CJ674" s="40"/>
      <c r="CK674" s="745">
        <v>0</v>
      </c>
      <c r="CL674" s="715">
        <f>IF(CL541="","",CL541/CL$564)</f>
        <v>1.2165015054360288E-2</v>
      </c>
      <c r="CM674" s="715">
        <v>0</v>
      </c>
      <c r="CN674" s="715">
        <f t="shared" si="2688"/>
        <v>3.6307861012933322E-3</v>
      </c>
      <c r="CO674" s="1075">
        <f t="shared" si="2688"/>
        <v>1.8326487775918846E-3</v>
      </c>
      <c r="CP674" s="830">
        <f t="shared" si="2444"/>
        <v>3.5256899866491012E-3</v>
      </c>
      <c r="CQ674" s="830"/>
      <c r="CR674" s="40">
        <f t="shared" si="2445"/>
        <v>5.0590599699543394E-3</v>
      </c>
      <c r="CS674" s="40"/>
      <c r="CT674" s="40"/>
      <c r="CU674" s="745">
        <f t="shared" si="2688"/>
        <v>9.8743602043549997E-2</v>
      </c>
      <c r="CV674" s="715">
        <f t="shared" si="2688"/>
        <v>5.4171751552880894E-3</v>
      </c>
      <c r="CW674" s="715">
        <f t="shared" ref="CW674:CX677" si="2693">IF(CW541="","",CW541/CW$564)</f>
        <v>0.167553692376156</v>
      </c>
      <c r="CX674" s="1075">
        <f t="shared" si="2693"/>
        <v>0.17220505410657677</v>
      </c>
      <c r="CY674" s="830">
        <f t="shared" si="2446"/>
        <v>0.11097988092039271</v>
      </c>
      <c r="CZ674" s="40">
        <f t="shared" si="2447"/>
        <v>7.7979333466229817E-2</v>
      </c>
      <c r="DD674" s="989"/>
      <c r="DE674" s="888">
        <f t="shared" ref="DE674:EL674" si="2694">IF(DE541="","",DE541/DE$564)</f>
        <v>0.16388582553282854</v>
      </c>
      <c r="DF674" s="888">
        <f t="shared" si="2694"/>
        <v>0.25590499275393441</v>
      </c>
      <c r="DG674" s="888">
        <f t="shared" si="2694"/>
        <v>0.25590499275393441</v>
      </c>
      <c r="DH674" s="888">
        <f t="shared" si="2694"/>
        <v>0.26817812217683729</v>
      </c>
      <c r="DI674" s="888">
        <f t="shared" si="2694"/>
        <v>0.26035499181979582</v>
      </c>
      <c r="DJ674" s="888">
        <f t="shared" si="2694"/>
        <v>0.30592347124482294</v>
      </c>
      <c r="DK674" s="888">
        <f t="shared" si="2694"/>
        <v>0.22087991465875309</v>
      </c>
      <c r="DL674" s="1082">
        <f t="shared" si="2694"/>
        <v>0.84272520601565559</v>
      </c>
      <c r="DM674" s="830">
        <f t="shared" si="2449"/>
        <v>0.32171968961957026</v>
      </c>
      <c r="DN674" s="830"/>
      <c r="DO674" s="40">
        <f t="shared" si="2450"/>
        <v>0.21450006051417997</v>
      </c>
      <c r="DP674" s="40"/>
      <c r="DQ674" s="40"/>
      <c r="DR674" s="945">
        <f t="shared" si="2694"/>
        <v>0.26123398982318091</v>
      </c>
      <c r="DS674" s="888">
        <f t="shared" si="2694"/>
        <v>0.17424523800045791</v>
      </c>
      <c r="DT674" s="888">
        <f t="shared" si="2694"/>
        <v>0.2761146716086228</v>
      </c>
      <c r="DU674" s="888">
        <f t="shared" si="2694"/>
        <v>0.26972457276558442</v>
      </c>
      <c r="DV674" s="888">
        <f t="shared" si="2694"/>
        <v>0.28836592092701868</v>
      </c>
      <c r="DW674" s="888">
        <f t="shared" si="2694"/>
        <v>0.26317171254472127</v>
      </c>
      <c r="DX674" s="1082">
        <f t="shared" si="2694"/>
        <v>0.25956798427017452</v>
      </c>
      <c r="DY674" s="830">
        <f t="shared" si="2451"/>
        <v>0.25606058427710865</v>
      </c>
      <c r="DZ674" s="830"/>
      <c r="EA674" s="40">
        <f t="shared" si="2452"/>
        <v>3.7451948741997775E-2</v>
      </c>
      <c r="EB674" s="40"/>
      <c r="EC674" s="40"/>
      <c r="ED674" s="745">
        <f>IF(ED541="","",ED541/ED$564)</f>
        <v>8.9440076162178611E-2</v>
      </c>
      <c r="EE674" s="888">
        <f t="shared" si="2694"/>
        <v>0.12728783449607683</v>
      </c>
      <c r="EF674" s="888">
        <f t="shared" si="2694"/>
        <v>8.8409016574744065E-2</v>
      </c>
      <c r="EG674" s="888">
        <f t="shared" si="2694"/>
        <v>0.13917245926474336</v>
      </c>
      <c r="EH674" s="888">
        <f t="shared" si="2694"/>
        <v>0.12988172036462603</v>
      </c>
      <c r="EI674" s="888">
        <f t="shared" si="2694"/>
        <v>0.16359960324913597</v>
      </c>
      <c r="EJ674" s="888">
        <f t="shared" si="2694"/>
        <v>0.14712135522539774</v>
      </c>
      <c r="EK674" s="888">
        <f t="shared" si="2694"/>
        <v>0.15220255828398491</v>
      </c>
      <c r="EL674" s="1082">
        <f t="shared" si="2694"/>
        <v>0.12834276309835588</v>
      </c>
      <c r="EM674" s="830">
        <f t="shared" si="2453"/>
        <v>0.12949526519102703</v>
      </c>
      <c r="EN674" s="40">
        <f t="shared" si="2454"/>
        <v>2.5937189808928441E-2</v>
      </c>
      <c r="ER674" s="1251"/>
      <c r="ES674" s="745">
        <f t="shared" ref="ES674:EU677" si="2695">IF(ES541="","",ES541/ES$564)</f>
        <v>0</v>
      </c>
      <c r="ET674" s="715">
        <f t="shared" si="2695"/>
        <v>0</v>
      </c>
      <c r="EU674" s="715">
        <f t="shared" si="2695"/>
        <v>0</v>
      </c>
      <c r="EV674" s="715"/>
      <c r="EW674" s="1131"/>
      <c r="EX674" s="66" t="s">
        <v>703</v>
      </c>
      <c r="EY674" s="682">
        <f t="shared" ref="EY674:EZ674" si="2696">IF(EY541="","",EY541/EY$564)</f>
        <v>0.18381333810051428</v>
      </c>
      <c r="EZ674" s="682">
        <f t="shared" si="2696"/>
        <v>0.13923372762787556</v>
      </c>
      <c r="FA674" s="682">
        <f t="shared" ref="FA674:HH674" si="2697">IF(FA541="","",FA541/FA$564)</f>
        <v>0.166535893610641</v>
      </c>
      <c r="FB674" s="682">
        <f t="shared" si="2697"/>
        <v>0.1265886512730067</v>
      </c>
      <c r="FC674" s="682">
        <f t="shared" si="2697"/>
        <v>0.17204432360609395</v>
      </c>
      <c r="FD674" s="682">
        <f t="shared" si="2697"/>
        <v>0.17908463834869814</v>
      </c>
      <c r="FE674" s="682">
        <f t="shared" si="2697"/>
        <v>6.9953826319568174E-2</v>
      </c>
      <c r="FF674" s="682">
        <f t="shared" si="2697"/>
        <v>0.19260083548546242</v>
      </c>
      <c r="FG674" s="682">
        <f t="shared" si="2697"/>
        <v>0.14238864649109431</v>
      </c>
      <c r="FH674" s="682">
        <f t="shared" si="2697"/>
        <v>0.12197359549352549</v>
      </c>
      <c r="FI674" s="682">
        <f t="shared" si="2697"/>
        <v>0.16222940647484285</v>
      </c>
      <c r="FJ674" s="682">
        <f t="shared" si="2697"/>
        <v>0.20281112291416389</v>
      </c>
      <c r="FK674" s="682">
        <f t="shared" si="2697"/>
        <v>0.1961187389767779</v>
      </c>
      <c r="FL674" s="682">
        <f t="shared" si="2697"/>
        <v>0.20785636890584708</v>
      </c>
      <c r="FM674" s="682">
        <f t="shared" si="2697"/>
        <v>0.18215790691274486</v>
      </c>
      <c r="FN674" s="682">
        <f t="shared" si="2697"/>
        <v>0.18070041729062838</v>
      </c>
      <c r="FO674" s="715">
        <f t="shared" si="2697"/>
        <v>0.15804018711181281</v>
      </c>
      <c r="FP674" s="715">
        <f t="shared" ref="FP674:GL674" si="2698">IF(FP541="","",FP541/FP$564)</f>
        <v>8.9810727638658633E-2</v>
      </c>
      <c r="FQ674" s="1393">
        <f t="shared" si="2698"/>
        <v>7.6885656593058405E-2</v>
      </c>
      <c r="FR674" s="715">
        <f t="shared" si="2698"/>
        <v>7.3853212223959311E-2</v>
      </c>
      <c r="FS674" s="715">
        <f t="shared" si="2698"/>
        <v>2.2123883655460908E-2</v>
      </c>
      <c r="FT674" s="715">
        <f t="shared" si="2698"/>
        <v>3.1162916703169629E-2</v>
      </c>
      <c r="FU674" s="715">
        <f t="shared" si="2698"/>
        <v>3.220077194766232E-2</v>
      </c>
      <c r="FV674" s="715"/>
      <c r="FW674" s="715">
        <f t="shared" si="2698"/>
        <v>1.7275560407793131E-2</v>
      </c>
      <c r="FX674" s="715">
        <f t="shared" si="2698"/>
        <v>1.4247538027809807E-2</v>
      </c>
      <c r="FY674" s="715">
        <f t="shared" si="2698"/>
        <v>2.8584011434404671E-2</v>
      </c>
      <c r="FZ674" s="715">
        <f t="shared" si="2698"/>
        <v>0</v>
      </c>
      <c r="GA674" s="715">
        <f t="shared" si="2698"/>
        <v>0</v>
      </c>
      <c r="GB674" s="715">
        <f t="shared" si="2698"/>
        <v>2.1998429665856183E-2</v>
      </c>
      <c r="GC674" s="715">
        <f t="shared" si="2698"/>
        <v>2.2740111099458162E-3</v>
      </c>
      <c r="GD674" s="715">
        <f t="shared" si="2698"/>
        <v>0</v>
      </c>
      <c r="GE674" s="715">
        <f t="shared" si="2698"/>
        <v>0</v>
      </c>
      <c r="GF674" s="715">
        <f t="shared" si="2698"/>
        <v>0</v>
      </c>
      <c r="GG674" s="715">
        <f t="shared" si="2698"/>
        <v>1.0335590459136382E-2</v>
      </c>
      <c r="GH674" s="715">
        <f t="shared" si="2698"/>
        <v>0</v>
      </c>
      <c r="GI674" s="715">
        <f t="shared" si="2698"/>
        <v>2.4568686884380443E-2</v>
      </c>
      <c r="GJ674" s="715">
        <f t="shared" si="2698"/>
        <v>3.627629860337743E-2</v>
      </c>
      <c r="GK674" s="715">
        <f t="shared" si="2698"/>
        <v>3.7175746046333398E-2</v>
      </c>
      <c r="GL674" s="715">
        <f t="shared" si="2698"/>
        <v>3.1196028795196049E-2</v>
      </c>
      <c r="GM674" s="745">
        <f t="shared" si="2697"/>
        <v>0</v>
      </c>
      <c r="GN674" s="682">
        <f t="shared" si="2697"/>
        <v>1.19625798229957E-2</v>
      </c>
      <c r="GO674" s="682">
        <f t="shared" si="2697"/>
        <v>0</v>
      </c>
      <c r="GP674" s="682">
        <f t="shared" si="2697"/>
        <v>6.9726241114423746E-3</v>
      </c>
      <c r="GQ674" s="682">
        <f t="shared" si="2697"/>
        <v>9.3327065075364275E-3</v>
      </c>
      <c r="GR674" s="682">
        <f t="shared" si="2697"/>
        <v>0</v>
      </c>
      <c r="GS674" s="682">
        <f t="shared" si="2697"/>
        <v>5.0909361551210097E-3</v>
      </c>
      <c r="GT674" s="682">
        <f t="shared" si="2697"/>
        <v>1.3792808614407681E-2</v>
      </c>
      <c r="GU674" s="682">
        <f t="shared" si="2697"/>
        <v>6.5578676793695044E-3</v>
      </c>
      <c r="GV674" s="682">
        <f t="shared" si="2697"/>
        <v>1.2572733996985008E-2</v>
      </c>
      <c r="GW674" s="682">
        <f t="shared" si="2697"/>
        <v>0</v>
      </c>
      <c r="GX674" s="682">
        <f t="shared" si="2697"/>
        <v>1.0208911394616667E-2</v>
      </c>
      <c r="GY674" s="682">
        <f t="shared" si="2697"/>
        <v>7.7134385778262413E-3</v>
      </c>
      <c r="GZ674" s="682" t="e">
        <f t="shared" si="2697"/>
        <v>#DIV/0!</v>
      </c>
      <c r="HA674" s="682">
        <f t="shared" si="2697"/>
        <v>8.5112142651107836E-3</v>
      </c>
      <c r="HB674" s="682">
        <f t="shared" si="2697"/>
        <v>0</v>
      </c>
      <c r="HC674" s="682">
        <f t="shared" si="2697"/>
        <v>1.0942284012703538E-2</v>
      </c>
      <c r="HD674" s="682">
        <f t="shared" si="2697"/>
        <v>1.3219555834614084E-2</v>
      </c>
      <c r="HE674" s="682">
        <f t="shared" si="2697"/>
        <v>2.0484301048348117E-2</v>
      </c>
      <c r="HF674" s="682">
        <f t="shared" si="2697"/>
        <v>0</v>
      </c>
      <c r="HG674" s="682" t="e">
        <f t="shared" si="2697"/>
        <v>#DIV/0!</v>
      </c>
      <c r="HH674" s="682" t="e">
        <f t="shared" si="2697"/>
        <v>#DIV/0!</v>
      </c>
      <c r="HI674" s="715">
        <f>IF(HI541="","",HI541/HI$564)</f>
        <v>0</v>
      </c>
    </row>
    <row r="675" spans="1:217" s="753" customFormat="1" x14ac:dyDescent="0.25">
      <c r="A675" s="66" t="s">
        <v>704</v>
      </c>
      <c r="C675" s="745">
        <f>IF(C542="","",C542/C$564)</f>
        <v>7.3654375508779135E-3</v>
      </c>
      <c r="D675" s="715">
        <f t="shared" ref="D675:CV675" si="2699">IF(D542="","",D542/D$564)</f>
        <v>7.895186028572419E-3</v>
      </c>
      <c r="E675" s="715">
        <f t="shared" si="2699"/>
        <v>2.7683758197404224E-2</v>
      </c>
      <c r="F675" s="715">
        <f t="shared" si="2689"/>
        <v>1.0359519753485581E-2</v>
      </c>
      <c r="G675" s="715">
        <f t="shared" si="2689"/>
        <v>2.6887993901561477E-2</v>
      </c>
      <c r="H675" s="715">
        <f t="shared" si="2689"/>
        <v>1.2249619233289715E-2</v>
      </c>
      <c r="I675" s="715">
        <f t="shared" si="2689"/>
        <v>5.3287180134783804E-3</v>
      </c>
      <c r="J675" s="715">
        <f t="shared" si="2689"/>
        <v>7.8280548793605402E-3</v>
      </c>
      <c r="K675" s="715">
        <f t="shared" si="2689"/>
        <v>3.5729623828014757E-3</v>
      </c>
      <c r="L675" s="715">
        <f t="shared" si="2689"/>
        <v>7.0883695610719942E-3</v>
      </c>
      <c r="M675" s="715">
        <f t="shared" si="2689"/>
        <v>1.4855551069970788E-2</v>
      </c>
      <c r="N675" s="715">
        <f t="shared" si="2699"/>
        <v>5.9196680818290074E-3</v>
      </c>
      <c r="O675" s="715">
        <f t="shared" si="2699"/>
        <v>4.7947459632978482E-3</v>
      </c>
      <c r="P675" s="715">
        <f t="shared" si="2699"/>
        <v>2.2332467773412853E-2</v>
      </c>
      <c r="Q675" s="715">
        <f t="shared" si="2699"/>
        <v>9.4628766050338514E-3</v>
      </c>
      <c r="R675" s="715">
        <f t="shared" si="2699"/>
        <v>1.4635126908979251E-2</v>
      </c>
      <c r="S675" s="715">
        <f t="shared" si="2699"/>
        <v>1.6291549351075189E-2</v>
      </c>
      <c r="T675" s="1075">
        <f t="shared" si="2699"/>
        <v>2.3144215413544781E-2</v>
      </c>
      <c r="U675" s="715">
        <f t="shared" ref="U675:W675" si="2700">IF(U542="","",U542/U$564)</f>
        <v>9.1505727547985145E-3</v>
      </c>
      <c r="V675" s="715">
        <f t="shared" si="2700"/>
        <v>9.0009376128655245E-3</v>
      </c>
      <c r="W675" s="715">
        <f t="shared" si="2700"/>
        <v>6.8671301275826518E-3</v>
      </c>
      <c r="X675" s="715">
        <f t="shared" ref="X675:Y675" si="2701">IF(X542="","",X542/X$564)</f>
        <v>3.7644398299512917E-2</v>
      </c>
      <c r="Y675" s="715">
        <f t="shared" si="2701"/>
        <v>5.0471111495804057E-2</v>
      </c>
      <c r="Z675" s="830">
        <f t="shared" si="2658"/>
        <v>1.2649767814947071E-2</v>
      </c>
      <c r="AA675" s="830">
        <f t="shared" si="2659"/>
        <v>1.0473605389292736E-2</v>
      </c>
      <c r="AB675" s="830">
        <f t="shared" si="2660"/>
        <v>1.3929525145892945E-2</v>
      </c>
      <c r="AC675" s="40">
        <f t="shared" si="2661"/>
        <v>7.7382070804585075E-3</v>
      </c>
      <c r="AD675" s="40"/>
      <c r="AE675" s="40">
        <f t="shared" si="2662"/>
        <v>3.2619683293724339E-3</v>
      </c>
      <c r="AF675" s="40">
        <f t="shared" si="2663"/>
        <v>6.8661433115709868E-3</v>
      </c>
      <c r="AG675" s="40"/>
      <c r="AH675" s="40"/>
      <c r="AI675" s="745">
        <f t="shared" si="2699"/>
        <v>9.4418005053977128E-2</v>
      </c>
      <c r="AJ675" s="715">
        <f t="shared" si="2699"/>
        <v>4.7355617715000978E-2</v>
      </c>
      <c r="AK675" s="715">
        <f t="shared" si="2699"/>
        <v>7.95732771508081E-2</v>
      </c>
      <c r="AL675" s="715">
        <f t="shared" si="2699"/>
        <v>7.1648911503097976E-2</v>
      </c>
      <c r="AM675" s="715">
        <f t="shared" si="2699"/>
        <v>3.4333789012893114E-2</v>
      </c>
      <c r="AN675" s="1075">
        <f t="shared" si="2699"/>
        <v>7.6552293647292213E-2</v>
      </c>
      <c r="AO675" s="830">
        <f t="shared" si="2438"/>
        <v>6.7313649013844915E-2</v>
      </c>
      <c r="AP675" s="830"/>
      <c r="AQ675" s="40">
        <f t="shared" si="2634"/>
        <v>2.2248981248267217E-2</v>
      </c>
      <c r="AR675" s="40"/>
      <c r="AS675" s="40"/>
      <c r="AT675" s="745">
        <f t="shared" si="2699"/>
        <v>4.3842650698803325E-3</v>
      </c>
      <c r="AU675" s="715">
        <f t="shared" si="2699"/>
        <v>4.3589237295375118E-3</v>
      </c>
      <c r="AV675" s="715">
        <f t="shared" si="2699"/>
        <v>5.854526380591675E-3</v>
      </c>
      <c r="AW675" s="715">
        <f t="shared" si="2699"/>
        <v>6.1415850902279707E-3</v>
      </c>
      <c r="AX675" s="715">
        <f t="shared" si="2699"/>
        <v>6.6440409977237052E-3</v>
      </c>
      <c r="AY675" s="715">
        <f t="shared" si="2699"/>
        <v>7.1152396438450829E-3</v>
      </c>
      <c r="AZ675" s="715">
        <f t="shared" si="2699"/>
        <v>7.2717374637511134E-3</v>
      </c>
      <c r="BA675" s="715">
        <f t="shared" si="2699"/>
        <v>9.9617540371854229E-3</v>
      </c>
      <c r="BB675" s="1075">
        <f t="shared" si="2699"/>
        <v>7.1575151895768721E-3</v>
      </c>
      <c r="BC675" s="830">
        <f t="shared" si="2664"/>
        <v>6.5432875113688544E-3</v>
      </c>
      <c r="BD675" s="830"/>
      <c r="BE675" s="40">
        <f t="shared" si="2665"/>
        <v>1.6955710186186237E-3</v>
      </c>
      <c r="BF675" s="40"/>
      <c r="BG675" s="40"/>
      <c r="BH675" s="745">
        <f t="shared" si="2699"/>
        <v>6.9883973387699977E-3</v>
      </c>
      <c r="BI675" s="715">
        <f t="shared" si="2699"/>
        <v>1.1895549152302029E-2</v>
      </c>
      <c r="BJ675" s="715">
        <f t="shared" si="2699"/>
        <v>1.219807287176794E-2</v>
      </c>
      <c r="BK675" s="715">
        <f t="shared" si="2699"/>
        <v>1.0536810035334283E-2</v>
      </c>
      <c r="BL675" s="715">
        <f t="shared" si="2699"/>
        <v>4.4186983709292461E-3</v>
      </c>
      <c r="BM675" s="715">
        <f t="shared" si="2692"/>
        <v>5.8907896912005677E-3</v>
      </c>
      <c r="BN675" s="1187">
        <f t="shared" si="2692"/>
        <v>1.2435303686801966E-2</v>
      </c>
      <c r="BO675" s="888">
        <f t="shared" si="2692"/>
        <v>1.4264280244666182E-2</v>
      </c>
      <c r="BP675" s="888">
        <f t="shared" si="2692"/>
        <v>1.2981171474279509E-2</v>
      </c>
      <c r="BQ675" s="888">
        <f t="shared" si="2692"/>
        <v>1.5353283782427325E-2</v>
      </c>
      <c r="BR675" s="888">
        <f t="shared" si="2692"/>
        <v>1.6338817736529544E-2</v>
      </c>
      <c r="BS675" s="1184">
        <f t="shared" si="2692"/>
        <v>7.4062087794246204E-3</v>
      </c>
      <c r="BT675" s="830">
        <f t="shared" si="2441"/>
        <v>1.1069484866843693E-2</v>
      </c>
      <c r="BU675" s="830"/>
      <c r="BV675" s="40">
        <f t="shared" si="2442"/>
        <v>4.2807520540512562E-3</v>
      </c>
      <c r="BW675" s="40"/>
      <c r="BX675" s="40"/>
      <c r="BY675" s="745">
        <f t="shared" si="2699"/>
        <v>7.5937501214381024E-3</v>
      </c>
      <c r="BZ675" s="715">
        <f t="shared" si="2699"/>
        <v>8.8559617479734721E-3</v>
      </c>
      <c r="CA675" s="715">
        <f t="shared" si="2699"/>
        <v>9.0855953026088027E-3</v>
      </c>
      <c r="CB675" s="715">
        <f t="shared" si="2699"/>
        <v>8.6047805855990842E-3</v>
      </c>
      <c r="CC675" s="1075">
        <f t="shared" si="2699"/>
        <v>7.2232479967671483E-3</v>
      </c>
      <c r="CD675" s="715"/>
      <c r="CE675" s="715"/>
      <c r="CF675" s="830"/>
      <c r="CG675" s="830"/>
      <c r="CH675" s="40">
        <f t="shared" si="2046"/>
        <v>8.1755626630185133E-4</v>
      </c>
      <c r="CI675" s="40"/>
      <c r="CJ675" s="40"/>
      <c r="CK675" s="745">
        <f t="shared" si="2699"/>
        <v>0</v>
      </c>
      <c r="CL675" s="715">
        <f>IF(CL542="","",CL542/CL$564)</f>
        <v>0</v>
      </c>
      <c r="CM675" s="715">
        <f t="shared" si="2699"/>
        <v>0</v>
      </c>
      <c r="CN675" s="715">
        <f t="shared" si="2699"/>
        <v>0</v>
      </c>
      <c r="CO675" s="1075">
        <f t="shared" si="2699"/>
        <v>0</v>
      </c>
      <c r="CP675" s="830">
        <f t="shared" si="2444"/>
        <v>0</v>
      </c>
      <c r="CQ675" s="830"/>
      <c r="CR675" s="40">
        <f t="shared" si="2445"/>
        <v>0</v>
      </c>
      <c r="CS675" s="40"/>
      <c r="CT675" s="40"/>
      <c r="CU675" s="745">
        <f t="shared" si="2699"/>
        <v>0</v>
      </c>
      <c r="CV675" s="715">
        <f t="shared" si="2699"/>
        <v>0</v>
      </c>
      <c r="CW675" s="715">
        <f t="shared" si="2693"/>
        <v>0</v>
      </c>
      <c r="CX675" s="1075">
        <f t="shared" si="2693"/>
        <v>0</v>
      </c>
      <c r="CY675" s="830">
        <f t="shared" si="2446"/>
        <v>0</v>
      </c>
      <c r="CZ675" s="40">
        <f t="shared" si="2447"/>
        <v>0</v>
      </c>
      <c r="DD675" s="989"/>
      <c r="DE675" s="888">
        <f t="shared" ref="DE675:EL675" si="2702">IF(DE542="","",DE542/DE$564)</f>
        <v>0</v>
      </c>
      <c r="DF675" s="888">
        <f t="shared" si="2702"/>
        <v>6.083195243371288E-2</v>
      </c>
      <c r="DG675" s="888">
        <f t="shared" si="2702"/>
        <v>6.083195243371288E-2</v>
      </c>
      <c r="DH675" s="888">
        <f t="shared" si="2702"/>
        <v>0</v>
      </c>
      <c r="DI675" s="888">
        <f t="shared" si="2702"/>
        <v>5.147601668785376E-2</v>
      </c>
      <c r="DJ675" s="888">
        <f t="shared" si="2702"/>
        <v>3.0625943582140786E-2</v>
      </c>
      <c r="DK675" s="888">
        <f t="shared" si="2702"/>
        <v>0.31544331504018003</v>
      </c>
      <c r="DL675" s="1082">
        <f t="shared" si="2702"/>
        <v>0</v>
      </c>
      <c r="DM675" s="830">
        <f t="shared" si="2449"/>
        <v>6.4901147522200039E-2</v>
      </c>
      <c r="DN675" s="830"/>
      <c r="DO675" s="40">
        <f t="shared" si="2450"/>
        <v>0.10474185614035719</v>
      </c>
      <c r="DP675" s="40"/>
      <c r="DQ675" s="40"/>
      <c r="DR675" s="945">
        <f t="shared" si="2702"/>
        <v>3.530278951497102E-3</v>
      </c>
      <c r="DS675" s="888">
        <f t="shared" si="2702"/>
        <v>7.0569303028314156E-3</v>
      </c>
      <c r="DT675" s="888">
        <f t="shared" si="2702"/>
        <v>3.4762569168941518E-3</v>
      </c>
      <c r="DU675" s="888">
        <f t="shared" si="2702"/>
        <v>4.3214240890898743E-3</v>
      </c>
      <c r="DV675" s="888">
        <f t="shared" si="2702"/>
        <v>4.4562119133973888E-3</v>
      </c>
      <c r="DW675" s="888">
        <f t="shared" si="2702"/>
        <v>2.256266599348666E-2</v>
      </c>
      <c r="DX675" s="1082">
        <f t="shared" si="2702"/>
        <v>1.348186632003426E-2</v>
      </c>
      <c r="DY675" s="830">
        <f t="shared" si="2451"/>
        <v>8.4122334981758355E-3</v>
      </c>
      <c r="DZ675" s="830"/>
      <c r="EA675" s="40">
        <f t="shared" si="2452"/>
        <v>7.1688555212997707E-3</v>
      </c>
      <c r="EB675" s="40"/>
      <c r="EC675" s="40"/>
      <c r="ED675" s="745">
        <f>IF(ED542="","",ED542/ED$564)</f>
        <v>7.7753971813193466E-3</v>
      </c>
      <c r="EE675" s="888">
        <f t="shared" si="2702"/>
        <v>9.5572119868485052E-3</v>
      </c>
      <c r="EF675" s="888">
        <f t="shared" si="2702"/>
        <v>1.7196097163348037E-2</v>
      </c>
      <c r="EG675" s="888">
        <f t="shared" si="2702"/>
        <v>1.6921573789052752E-2</v>
      </c>
      <c r="EH675" s="888">
        <f t="shared" si="2702"/>
        <v>1.8248029301268131E-2</v>
      </c>
      <c r="EI675" s="888">
        <f t="shared" si="2702"/>
        <v>1.3559515502042468E-2</v>
      </c>
      <c r="EJ675" s="888">
        <f t="shared" si="2702"/>
        <v>1.6864520652510248E-2</v>
      </c>
      <c r="EK675" s="888">
        <f t="shared" si="2702"/>
        <v>2.0429085412741087E-2</v>
      </c>
      <c r="EL675" s="1082">
        <f t="shared" si="2702"/>
        <v>1.9702371527219081E-2</v>
      </c>
      <c r="EM675" s="830">
        <f t="shared" si="2453"/>
        <v>1.5583755835149963E-2</v>
      </c>
      <c r="EN675" s="40">
        <f t="shared" si="2454"/>
        <v>4.4010733284480883E-3</v>
      </c>
      <c r="ER675" s="1251"/>
      <c r="ES675" s="745">
        <f t="shared" si="2695"/>
        <v>0</v>
      </c>
      <c r="ET675" s="715">
        <f t="shared" si="2695"/>
        <v>0</v>
      </c>
      <c r="EU675" s="715">
        <f t="shared" si="2695"/>
        <v>0</v>
      </c>
      <c r="EV675" s="715"/>
      <c r="EW675" s="1131"/>
      <c r="EX675" s="66" t="s">
        <v>704</v>
      </c>
      <c r="EY675" s="682">
        <f t="shared" ref="EY675:EZ675" si="2703">IF(EY542="","",EY542/EY$564)</f>
        <v>9.6855170796421985E-3</v>
      </c>
      <c r="EZ675" s="682">
        <f t="shared" si="2703"/>
        <v>6.8288480744160569E-3</v>
      </c>
      <c r="FA675" s="682">
        <f t="shared" ref="FA675:HH675" si="2704">IF(FA542="","",FA542/FA$564)</f>
        <v>1.2679591010312833E-2</v>
      </c>
      <c r="FB675" s="682">
        <f t="shared" si="2704"/>
        <v>1.0131788215660633E-2</v>
      </c>
      <c r="FC675" s="682">
        <f t="shared" si="2704"/>
        <v>7.8995028470703645E-3</v>
      </c>
      <c r="FD675" s="682">
        <f t="shared" si="2704"/>
        <v>8.7167142416596805E-3</v>
      </c>
      <c r="FE675" s="682">
        <f t="shared" si="2704"/>
        <v>1.3528904805284998E-2</v>
      </c>
      <c r="FF675" s="682">
        <f t="shared" si="2704"/>
        <v>5.8672561335696618E-3</v>
      </c>
      <c r="FG675" s="682">
        <f t="shared" si="2704"/>
        <v>1.5584429706553802E-2</v>
      </c>
      <c r="FH675" s="682">
        <f t="shared" si="2704"/>
        <v>1.0582232220048803E-2</v>
      </c>
      <c r="FI675" s="682">
        <f t="shared" si="2704"/>
        <v>5.5706613960946174E-3</v>
      </c>
      <c r="FJ675" s="682">
        <f t="shared" si="2704"/>
        <v>1.3530945212976072E-2</v>
      </c>
      <c r="FK675" s="682">
        <f t="shared" si="2704"/>
        <v>7.7074838219673581E-3</v>
      </c>
      <c r="FL675" s="682">
        <f t="shared" si="2704"/>
        <v>9.5473010525316017E-3</v>
      </c>
      <c r="FM675" s="682">
        <f t="shared" si="2704"/>
        <v>1.0583865405639867E-2</v>
      </c>
      <c r="FN675" s="682">
        <f t="shared" si="2704"/>
        <v>9.6376659971132133E-3</v>
      </c>
      <c r="FO675" s="715">
        <f t="shared" si="2704"/>
        <v>8.6160054322589087E-3</v>
      </c>
      <c r="FP675" s="715">
        <f t="shared" ref="FP675:GL675" si="2705">IF(FP542="","",FP542/FP$564)</f>
        <v>2.0889973840262761E-2</v>
      </c>
      <c r="FQ675" s="1393">
        <f t="shared" si="2705"/>
        <v>7.8179083567053685E-3</v>
      </c>
      <c r="FR675" s="715">
        <f t="shared" si="2705"/>
        <v>2.4407859093049818E-2</v>
      </c>
      <c r="FS675" s="715">
        <f t="shared" si="2705"/>
        <v>1.4903415261218331E-2</v>
      </c>
      <c r="FT675" s="715">
        <f t="shared" si="2705"/>
        <v>3.5361086637344885E-2</v>
      </c>
      <c r="FU675" s="715">
        <f t="shared" si="2705"/>
        <v>5.7972041483323376E-2</v>
      </c>
      <c r="FV675" s="715"/>
      <c r="FW675" s="715">
        <f t="shared" si="2705"/>
        <v>2.4474191701102117E-2</v>
      </c>
      <c r="FX675" s="715">
        <f t="shared" si="2705"/>
        <v>1.6841765494169658E-2</v>
      </c>
      <c r="FY675" s="715">
        <f t="shared" si="2705"/>
        <v>6.1320753738816507E-2</v>
      </c>
      <c r="FZ675" s="715">
        <f t="shared" si="2705"/>
        <v>0</v>
      </c>
      <c r="GA675" s="715">
        <f t="shared" si="2705"/>
        <v>0</v>
      </c>
      <c r="GB675" s="715">
        <f t="shared" si="2705"/>
        <v>2.8367393234302447E-2</v>
      </c>
      <c r="GC675" s="715">
        <f t="shared" si="2705"/>
        <v>0</v>
      </c>
      <c r="GD675" s="715">
        <f t="shared" si="2705"/>
        <v>0</v>
      </c>
      <c r="GE675" s="715">
        <f t="shared" si="2705"/>
        <v>0</v>
      </c>
      <c r="GF675" s="715">
        <f t="shared" si="2705"/>
        <v>1.7665830916073842E-2</v>
      </c>
      <c r="GG675" s="715">
        <f t="shared" si="2705"/>
        <v>0</v>
      </c>
      <c r="GH675" s="715">
        <f t="shared" si="2705"/>
        <v>0</v>
      </c>
      <c r="GI675" s="715">
        <f t="shared" si="2705"/>
        <v>3.2449532184013467E-2</v>
      </c>
      <c r="GJ675" s="715">
        <f t="shared" si="2705"/>
        <v>2.6077186105245738E-2</v>
      </c>
      <c r="GK675" s="715">
        <f t="shared" si="2705"/>
        <v>6.8925977927733639E-2</v>
      </c>
      <c r="GL675" s="715">
        <f t="shared" si="2705"/>
        <v>0</v>
      </c>
      <c r="GM675" s="745">
        <f t="shared" si="2704"/>
        <v>3.2652752693252983E-2</v>
      </c>
      <c r="GN675" s="682">
        <f t="shared" si="2704"/>
        <v>2.7694066520578684E-2</v>
      </c>
      <c r="GO675" s="682">
        <f t="shared" si="2704"/>
        <v>3.7214524795286204E-2</v>
      </c>
      <c r="GP675" s="682">
        <f t="shared" si="2704"/>
        <v>2.490367463644505E-2</v>
      </c>
      <c r="GQ675" s="682">
        <f t="shared" si="2704"/>
        <v>3.0152739781828253E-2</v>
      </c>
      <c r="GR675" s="682">
        <f t="shared" si="2704"/>
        <v>3.2597543899546298E-2</v>
      </c>
      <c r="GS675" s="682">
        <f t="shared" si="2704"/>
        <v>2.6705577061573723E-2</v>
      </c>
      <c r="GT675" s="682">
        <f t="shared" si="2704"/>
        <v>4.0739016465205488E-2</v>
      </c>
      <c r="GU675" s="682">
        <f t="shared" si="2704"/>
        <v>2.9803787801795593E-2</v>
      </c>
      <c r="GV675" s="682">
        <f t="shared" si="2704"/>
        <v>2.5613633220949658E-2</v>
      </c>
      <c r="GW675" s="682">
        <f t="shared" si="2704"/>
        <v>3.5941463017981311E-2</v>
      </c>
      <c r="GX675" s="682">
        <f t="shared" si="2704"/>
        <v>5.446270558143583E-2</v>
      </c>
      <c r="GY675" s="682">
        <f t="shared" si="2704"/>
        <v>2.8201795833644114E-2</v>
      </c>
      <c r="GZ675" s="682" t="e">
        <f t="shared" si="2704"/>
        <v>#DIV/0!</v>
      </c>
      <c r="HA675" s="682">
        <f t="shared" si="2704"/>
        <v>2.3846935297797682E-2</v>
      </c>
      <c r="HB675" s="682">
        <f t="shared" si="2704"/>
        <v>3.0007241473780789E-2</v>
      </c>
      <c r="HC675" s="682">
        <f t="shared" si="2704"/>
        <v>2.9569420787614795E-2</v>
      </c>
      <c r="HD675" s="682">
        <f t="shared" si="2704"/>
        <v>3.5342828947074946E-2</v>
      </c>
      <c r="HE675" s="682">
        <f t="shared" si="2704"/>
        <v>5.0203472348535796E-2</v>
      </c>
      <c r="HF675" s="682">
        <f t="shared" si="2704"/>
        <v>5.5365404867836941E-2</v>
      </c>
      <c r="HG675" s="682" t="e">
        <f t="shared" si="2704"/>
        <v>#DIV/0!</v>
      </c>
      <c r="HH675" s="682" t="e">
        <f t="shared" si="2704"/>
        <v>#DIV/0!</v>
      </c>
      <c r="HI675" s="715">
        <f>IF(HI542="","",HI542/HI$564)</f>
        <v>0</v>
      </c>
    </row>
    <row r="676" spans="1:217" s="753" customFormat="1" x14ac:dyDescent="0.25">
      <c r="A676" s="66" t="s">
        <v>705</v>
      </c>
      <c r="C676" s="745">
        <f>IF(C543="","",C543/C$564)</f>
        <v>0.50195112720230517</v>
      </c>
      <c r="D676" s="715">
        <f t="shared" ref="D676:CV676" si="2706">IF(D543="","",D543/D$564)</f>
        <v>0.48794372609338288</v>
      </c>
      <c r="E676" s="715">
        <f t="shared" si="2706"/>
        <v>0.60281795209572109</v>
      </c>
      <c r="F676" s="715">
        <f t="shared" si="2689"/>
        <v>0.3297834206868685</v>
      </c>
      <c r="G676" s="715">
        <f t="shared" si="2689"/>
        <v>0.47122843057163066</v>
      </c>
      <c r="H676" s="715">
        <f t="shared" si="2689"/>
        <v>0.55493934065452954</v>
      </c>
      <c r="I676" s="715">
        <f t="shared" si="2689"/>
        <v>0.21663514888812246</v>
      </c>
      <c r="J676" s="715">
        <f t="shared" si="2689"/>
        <v>0.27266790592759438</v>
      </c>
      <c r="K676" s="715">
        <f t="shared" si="2689"/>
        <v>0.38768102642491997</v>
      </c>
      <c r="L676" s="715">
        <f t="shared" si="2689"/>
        <v>0.49359436765663062</v>
      </c>
      <c r="M676" s="715">
        <f t="shared" si="2689"/>
        <v>0.20123383818480653</v>
      </c>
      <c r="N676" s="715">
        <f t="shared" si="2706"/>
        <v>0.58944965783310432</v>
      </c>
      <c r="O676" s="715">
        <f t="shared" si="2706"/>
        <v>0.69495367023551013</v>
      </c>
      <c r="P676" s="715">
        <f t="shared" si="2706"/>
        <v>0.37192357652010283</v>
      </c>
      <c r="Q676" s="715">
        <f t="shared" si="2706"/>
        <v>0.79857884872984752</v>
      </c>
      <c r="R676" s="715">
        <f t="shared" si="2706"/>
        <v>0.2611691485709759</v>
      </c>
      <c r="S676" s="715">
        <f t="shared" si="2706"/>
        <v>0.34404752710403319</v>
      </c>
      <c r="T676" s="1075">
        <f t="shared" si="2706"/>
        <v>0.41900243515853752</v>
      </c>
      <c r="U676" s="715">
        <f t="shared" ref="U676:W676" si="2707">IF(U543="","",U543/U$564)</f>
        <v>0.76966723903388268</v>
      </c>
      <c r="V676" s="715">
        <f t="shared" si="2707"/>
        <v>0.78712693588547289</v>
      </c>
      <c r="W676" s="715">
        <f t="shared" si="2707"/>
        <v>0.61796376038739886</v>
      </c>
      <c r="X676" s="715">
        <f t="shared" ref="X676:Y676" si="2708">IF(X543="","",X543/X$564)</f>
        <v>0.49044770466193544</v>
      </c>
      <c r="Y676" s="715">
        <f t="shared" si="2708"/>
        <v>0.441021450953275</v>
      </c>
      <c r="Z676" s="830">
        <f t="shared" si="2658"/>
        <v>0.44442228602992345</v>
      </c>
      <c r="AA676" s="830">
        <f t="shared" si="2659"/>
        <v>0.38950423440147086</v>
      </c>
      <c r="AB676" s="830">
        <f t="shared" si="2660"/>
        <v>0.46004483779211469</v>
      </c>
      <c r="AC676" s="40">
        <f t="shared" si="2661"/>
        <v>0.16473097159591721</v>
      </c>
      <c r="AD676" s="40"/>
      <c r="AE676" s="40">
        <f t="shared" si="2662"/>
        <v>0.14286748485829734</v>
      </c>
      <c r="AF676" s="40">
        <f t="shared" si="2663"/>
        <v>0.21245938382975721</v>
      </c>
      <c r="AG676" s="40"/>
      <c r="AH676" s="40"/>
      <c r="AI676" s="745">
        <f t="shared" si="2706"/>
        <v>0.53677396464857929</v>
      </c>
      <c r="AJ676" s="715">
        <f t="shared" si="2706"/>
        <v>0.91766858090089864</v>
      </c>
      <c r="AK676" s="715">
        <f t="shared" si="2706"/>
        <v>0.70763571951892068</v>
      </c>
      <c r="AL676" s="715">
        <f t="shared" si="2706"/>
        <v>0.70096138787442441</v>
      </c>
      <c r="AM676" s="715">
        <f t="shared" si="2706"/>
        <v>0.92180020506512328</v>
      </c>
      <c r="AN676" s="1075">
        <f t="shared" si="2706"/>
        <v>0.68807936582858509</v>
      </c>
      <c r="AO676" s="830">
        <f t="shared" si="2438"/>
        <v>0.7454865373060886</v>
      </c>
      <c r="AP676" s="830"/>
      <c r="AQ676" s="40">
        <f t="shared" si="2634"/>
        <v>0.14899990619900469</v>
      </c>
      <c r="AR676" s="40"/>
      <c r="AS676" s="40"/>
      <c r="AT676" s="745">
        <f t="shared" si="2706"/>
        <v>0.45250136341673519</v>
      </c>
      <c r="AU676" s="715">
        <f t="shared" si="2706"/>
        <v>0.69162165380954943</v>
      </c>
      <c r="AV676" s="715">
        <f t="shared" si="2706"/>
        <v>0.88277423813433498</v>
      </c>
      <c r="AW676" s="715">
        <f t="shared" si="2706"/>
        <v>0.85466364699307074</v>
      </c>
      <c r="AX676" s="715">
        <f t="shared" si="2706"/>
        <v>0.82974853122108005</v>
      </c>
      <c r="AY676" s="715">
        <f t="shared" si="2706"/>
        <v>0.87966479426517719</v>
      </c>
      <c r="AZ676" s="715">
        <f t="shared" si="2706"/>
        <v>0.82815303585439259</v>
      </c>
      <c r="BA676" s="715">
        <f t="shared" si="2706"/>
        <v>0.73333722961090342</v>
      </c>
      <c r="BB676" s="1075">
        <f t="shared" si="2706"/>
        <v>0.78187679032109314</v>
      </c>
      <c r="BC676" s="830">
        <f t="shared" si="2664"/>
        <v>0.77048236484737076</v>
      </c>
      <c r="BD676" s="830"/>
      <c r="BE676" s="40">
        <f t="shared" si="2665"/>
        <v>0.13569067016307371</v>
      </c>
      <c r="BF676" s="40"/>
      <c r="BG676" s="40"/>
      <c r="BH676" s="745">
        <f t="shared" si="2706"/>
        <v>0.67218172863227843</v>
      </c>
      <c r="BI676" s="715">
        <f t="shared" si="2706"/>
        <v>0.75778419080784543</v>
      </c>
      <c r="BJ676" s="715">
        <f t="shared" si="2706"/>
        <v>0.71147513688252761</v>
      </c>
      <c r="BK676" s="715">
        <f t="shared" si="2706"/>
        <v>0.7216182248952151</v>
      </c>
      <c r="BL676" s="715">
        <f t="shared" si="2706"/>
        <v>0.43467718080516971</v>
      </c>
      <c r="BM676" s="715">
        <f t="shared" si="2692"/>
        <v>0.64886452683696338</v>
      </c>
      <c r="BN676" s="1187">
        <f t="shared" si="2692"/>
        <v>0.61536501217427575</v>
      </c>
      <c r="BO676" s="888">
        <f t="shared" si="2692"/>
        <v>0.45897631086196766</v>
      </c>
      <c r="BP676" s="888">
        <f t="shared" si="2692"/>
        <v>0.42346296129836447</v>
      </c>
      <c r="BQ676" s="888">
        <f t="shared" si="2692"/>
        <v>0.76450453614315539</v>
      </c>
      <c r="BR676" s="888">
        <f t="shared" si="2692"/>
        <v>0.58158626711706352</v>
      </c>
      <c r="BS676" s="1184">
        <f t="shared" si="2692"/>
        <v>0.78861935676877493</v>
      </c>
      <c r="BT676" s="830">
        <f t="shared" si="2441"/>
        <v>0.60418604187788327</v>
      </c>
      <c r="BU676" s="830"/>
      <c r="BV676" s="40">
        <f t="shared" si="2442"/>
        <v>0.14081007726976741</v>
      </c>
      <c r="BW676" s="40"/>
      <c r="BX676" s="40"/>
      <c r="BY676" s="745">
        <f t="shared" si="2706"/>
        <v>0.53775770326048966</v>
      </c>
      <c r="BZ676" s="715">
        <f t="shared" si="2706"/>
        <v>0.499861051404345</v>
      </c>
      <c r="CA676" s="715">
        <f t="shared" si="2706"/>
        <v>0.44844082138727992</v>
      </c>
      <c r="CB676" s="715">
        <f t="shared" si="2706"/>
        <v>0.43058479032134406</v>
      </c>
      <c r="CC676" s="1075">
        <f t="shared" si="2706"/>
        <v>0.5465134275793454</v>
      </c>
      <c r="CD676" s="715"/>
      <c r="CE676" s="715"/>
      <c r="CF676" s="830"/>
      <c r="CG676" s="830"/>
      <c r="CH676" s="40">
        <f t="shared" si="2046"/>
        <v>5.1948322908597751E-2</v>
      </c>
      <c r="CI676" s="40"/>
      <c r="CJ676" s="40"/>
      <c r="CK676" s="745">
        <f t="shared" si="2706"/>
        <v>0.68619681232361962</v>
      </c>
      <c r="CL676" s="715">
        <f>IF(CL543="","",CL543/CL$564)</f>
        <v>0.95631026103773886</v>
      </c>
      <c r="CM676" s="715">
        <f t="shared" si="2706"/>
        <v>0.48766204701912014</v>
      </c>
      <c r="CN676" s="715">
        <f t="shared" si="2706"/>
        <v>0.96235280406582302</v>
      </c>
      <c r="CO676" s="1075">
        <f t="shared" si="2706"/>
        <v>0.9280234904115785</v>
      </c>
      <c r="CP676" s="830">
        <f t="shared" si="2444"/>
        <v>0.80410908297157602</v>
      </c>
      <c r="CQ676" s="830"/>
      <c r="CR676" s="40">
        <f t="shared" si="2445"/>
        <v>0.21071490477309676</v>
      </c>
      <c r="CS676" s="40"/>
      <c r="CT676" s="40"/>
      <c r="CU676" s="745">
        <f t="shared" si="2706"/>
        <v>0.29537920804808221</v>
      </c>
      <c r="CV676" s="715">
        <f t="shared" si="2706"/>
        <v>4.5363323505251886E-2</v>
      </c>
      <c r="CW676" s="715">
        <f t="shared" si="2693"/>
        <v>0.39104930897661372</v>
      </c>
      <c r="CX676" s="1075">
        <f t="shared" si="2693"/>
        <v>0.23385417231977668</v>
      </c>
      <c r="CY676" s="830">
        <f t="shared" si="2446"/>
        <v>0.24141150321243113</v>
      </c>
      <c r="CZ676" s="40">
        <f t="shared" si="2447"/>
        <v>0.14582636718127798</v>
      </c>
      <c r="DD676" s="989"/>
      <c r="DE676" s="888">
        <f t="shared" ref="DE676:EL676" si="2709">IF(DE543="","",DE543/DE$564)</f>
        <v>0.49658144960318179</v>
      </c>
      <c r="DF676" s="888">
        <f t="shared" si="2709"/>
        <v>0.27869032082882794</v>
      </c>
      <c r="DG676" s="888">
        <f t="shared" si="2709"/>
        <v>0.27869032082882794</v>
      </c>
      <c r="DH676" s="888">
        <f t="shared" si="2709"/>
        <v>0.25070907085327443</v>
      </c>
      <c r="DI676" s="888">
        <f t="shared" si="2709"/>
        <v>0.20186721849643857</v>
      </c>
      <c r="DJ676" s="888">
        <f t="shared" si="2709"/>
        <v>0.4111828596567853</v>
      </c>
      <c r="DK676" s="888">
        <f t="shared" si="2709"/>
        <v>6.0227638137816848E-2</v>
      </c>
      <c r="DL676" s="1082">
        <f t="shared" si="2709"/>
        <v>2.2123283456718986E-2</v>
      </c>
      <c r="DM676" s="830">
        <f t="shared" si="2449"/>
        <v>0.25000902023273397</v>
      </c>
      <c r="DN676" s="830"/>
      <c r="DO676" s="40">
        <f t="shared" si="2450"/>
        <v>0.15977091126681245</v>
      </c>
      <c r="DP676" s="40"/>
      <c r="DQ676" s="40"/>
      <c r="DR676" s="945">
        <f t="shared" si="2709"/>
        <v>0.34887405198869931</v>
      </c>
      <c r="DS676" s="888">
        <f t="shared" si="2709"/>
        <v>0.35002169283742363</v>
      </c>
      <c r="DT676" s="888">
        <f t="shared" si="2709"/>
        <v>0.35549875661826896</v>
      </c>
      <c r="DU676" s="888">
        <f t="shared" si="2709"/>
        <v>0.4121648160668992</v>
      </c>
      <c r="DV676" s="888">
        <f t="shared" si="2709"/>
        <v>0.42388597333517108</v>
      </c>
      <c r="DW676" s="888">
        <f t="shared" si="2709"/>
        <v>0.28924822805544903</v>
      </c>
      <c r="DX676" s="1082">
        <f t="shared" si="2709"/>
        <v>0.32230055237970945</v>
      </c>
      <c r="DY676" s="830">
        <f t="shared" si="2451"/>
        <v>0.35742772446880294</v>
      </c>
      <c r="DZ676" s="830"/>
      <c r="EA676" s="40">
        <f t="shared" si="2452"/>
        <v>4.7305647167380505E-2</v>
      </c>
      <c r="EB676" s="40"/>
      <c r="EC676" s="40"/>
      <c r="ED676" s="745">
        <f>IF(ED543="","",ED543/ED$564)</f>
        <v>0.6820251910367453</v>
      </c>
      <c r="EE676" s="888">
        <f t="shared" si="2709"/>
        <v>0.48554461632831986</v>
      </c>
      <c r="EF676" s="888">
        <f t="shared" si="2709"/>
        <v>0.45788332837232715</v>
      </c>
      <c r="EG676" s="888">
        <f t="shared" si="2709"/>
        <v>0.42574203451189929</v>
      </c>
      <c r="EH676" s="888">
        <f t="shared" si="2709"/>
        <v>0.44660447984395801</v>
      </c>
      <c r="EI676" s="888">
        <f t="shared" si="2709"/>
        <v>0.40127170174944704</v>
      </c>
      <c r="EJ676" s="888">
        <f t="shared" si="2709"/>
        <v>0.33685894427385737</v>
      </c>
      <c r="EK676" s="888">
        <f t="shared" si="2709"/>
        <v>0.42689261814611662</v>
      </c>
      <c r="EL676" s="1082">
        <f t="shared" si="2709"/>
        <v>0.44637523843631771</v>
      </c>
      <c r="EM676" s="830">
        <f t="shared" si="2453"/>
        <v>0.45657757252210973</v>
      </c>
      <c r="EN676" s="40">
        <f t="shared" si="2454"/>
        <v>9.4269752392898754E-2</v>
      </c>
      <c r="ER676" s="1251"/>
      <c r="ES676" s="745">
        <f t="shared" si="2695"/>
        <v>4.0413494931522347E-2</v>
      </c>
      <c r="ET676" s="715">
        <f t="shared" si="2695"/>
        <v>6.04962278019981E-2</v>
      </c>
      <c r="EU676" s="715">
        <f t="shared" si="2695"/>
        <v>0.14006560309888433</v>
      </c>
      <c r="EV676" s="715"/>
      <c r="EW676" s="1131"/>
      <c r="EX676" s="66" t="s">
        <v>705</v>
      </c>
      <c r="EY676" s="682">
        <f t="shared" ref="EY676:EZ676" si="2710">IF(EY543="","",EY543/EY$564)</f>
        <v>0.60142923881628241</v>
      </c>
      <c r="EZ676" s="682">
        <f t="shared" si="2710"/>
        <v>0.64403967995293254</v>
      </c>
      <c r="FA676" s="682">
        <f t="shared" ref="FA676:HH676" si="2711">IF(FA543="","",FA543/FA$564)</f>
        <v>0.53225159538900724</v>
      </c>
      <c r="FB676" s="682">
        <f t="shared" si="2711"/>
        <v>0.67929510697475781</v>
      </c>
      <c r="FC676" s="682">
        <f t="shared" si="2711"/>
        <v>0.60433538501715589</v>
      </c>
      <c r="FD676" s="682">
        <f t="shared" si="2711"/>
        <v>0.60144543622922864</v>
      </c>
      <c r="FE676" s="682">
        <f t="shared" si="2711"/>
        <v>0.45583332604900872</v>
      </c>
      <c r="FF676" s="682">
        <f t="shared" si="2711"/>
        <v>0.54769434001515727</v>
      </c>
      <c r="FG676" s="682">
        <f t="shared" si="2711"/>
        <v>0.56869786929351607</v>
      </c>
      <c r="FH676" s="682">
        <f t="shared" si="2711"/>
        <v>0.70875214995104041</v>
      </c>
      <c r="FI676" s="682">
        <f t="shared" si="2711"/>
        <v>0.58962979801573745</v>
      </c>
      <c r="FJ676" s="682">
        <f t="shared" si="2711"/>
        <v>0.54554112590376957</v>
      </c>
      <c r="FK676" s="682">
        <f t="shared" si="2711"/>
        <v>0.57049655364333351</v>
      </c>
      <c r="FL676" s="682">
        <f t="shared" si="2711"/>
        <v>0.53642514327085855</v>
      </c>
      <c r="FM676" s="682">
        <f t="shared" si="2711"/>
        <v>0.62034071531362678</v>
      </c>
      <c r="FN676" s="682">
        <f t="shared" si="2711"/>
        <v>0.61381908630150561</v>
      </c>
      <c r="FO676" s="715">
        <f t="shared" si="2711"/>
        <v>0.58921550293584635</v>
      </c>
      <c r="FP676" s="715">
        <f t="shared" ref="FP676:GL676" si="2712">IF(FP543="","",FP543/FP$564)</f>
        <v>0.84458583903411499</v>
      </c>
      <c r="FQ676" s="1393">
        <f t="shared" si="2712"/>
        <v>0.62018124249088535</v>
      </c>
      <c r="FR676" s="715">
        <f t="shared" si="2712"/>
        <v>0.52838545255495739</v>
      </c>
      <c r="FS676" s="715">
        <f t="shared" si="2712"/>
        <v>0.63236260756563067</v>
      </c>
      <c r="FT676" s="715">
        <f t="shared" si="2712"/>
        <v>0.52322109305361419</v>
      </c>
      <c r="FU676" s="715">
        <f t="shared" si="2712"/>
        <v>0.51552575035847525</v>
      </c>
      <c r="FV676" s="715"/>
      <c r="FW676" s="715">
        <f t="shared" si="2712"/>
        <v>0.61765745532739003</v>
      </c>
      <c r="FX676" s="715">
        <f t="shared" si="2712"/>
        <v>0.58929119215299064</v>
      </c>
      <c r="FY676" s="715">
        <f t="shared" si="2712"/>
        <v>0.54874589532002138</v>
      </c>
      <c r="FZ676" s="715">
        <f t="shared" si="2712"/>
        <v>0.80162146196031403</v>
      </c>
      <c r="GA676" s="715">
        <f t="shared" si="2712"/>
        <v>0.91766657486700665</v>
      </c>
      <c r="GB676" s="715">
        <f t="shared" si="2712"/>
        <v>0.62967493221448667</v>
      </c>
      <c r="GC676" s="715">
        <f t="shared" si="2712"/>
        <v>0.73211958419840772</v>
      </c>
      <c r="GD676" s="715">
        <f t="shared" si="2712"/>
        <v>0.72821274076577147</v>
      </c>
      <c r="GE676" s="715">
        <f t="shared" si="2712"/>
        <v>0.73268881282872811</v>
      </c>
      <c r="GF676" s="715">
        <f t="shared" si="2712"/>
        <v>0.82980210991055747</v>
      </c>
      <c r="GG676" s="715">
        <f t="shared" si="2712"/>
        <v>0.72715572700361031</v>
      </c>
      <c r="GH676" s="715">
        <f t="shared" si="2712"/>
        <v>0.78857023810382965</v>
      </c>
      <c r="GI676" s="715">
        <f t="shared" si="2712"/>
        <v>0.56324065817664981</v>
      </c>
      <c r="GJ676" s="715">
        <f t="shared" si="2712"/>
        <v>0.54496803254971216</v>
      </c>
      <c r="GK676" s="715">
        <f t="shared" si="2712"/>
        <v>0.50890555128053894</v>
      </c>
      <c r="GL676" s="715">
        <f t="shared" si="2712"/>
        <v>0.64682994514523817</v>
      </c>
      <c r="GM676" s="745">
        <f t="shared" si="2711"/>
        <v>0.54883632076692013</v>
      </c>
      <c r="GN676" s="682">
        <f t="shared" si="2711"/>
        <v>0.55719987380196823</v>
      </c>
      <c r="GO676" s="682">
        <f t="shared" si="2711"/>
        <v>0.5404518694979108</v>
      </c>
      <c r="GP676" s="682">
        <f t="shared" si="2711"/>
        <v>0.64908596762588866</v>
      </c>
      <c r="GQ676" s="682">
        <f t="shared" si="2711"/>
        <v>0.58865074879691948</v>
      </c>
      <c r="GR676" s="682">
        <f t="shared" si="2711"/>
        <v>0.56842650500281322</v>
      </c>
      <c r="GS676" s="682">
        <f t="shared" si="2711"/>
        <v>0.58835621597746801</v>
      </c>
      <c r="GT676" s="682">
        <f t="shared" si="2711"/>
        <v>0.53796575831835602</v>
      </c>
      <c r="GU676" s="682">
        <f t="shared" si="2711"/>
        <v>0.50039975943594994</v>
      </c>
      <c r="GV676" s="682">
        <f t="shared" si="2711"/>
        <v>0.60942286653422673</v>
      </c>
      <c r="GW676" s="682">
        <f t="shared" si="2711"/>
        <v>0.58145271484756555</v>
      </c>
      <c r="GX676" s="682">
        <f t="shared" si="2711"/>
        <v>0.51732570424142965</v>
      </c>
      <c r="GY676" s="682">
        <f t="shared" si="2711"/>
        <v>0.57265257918778978</v>
      </c>
      <c r="GZ676" s="682" t="e">
        <f t="shared" si="2711"/>
        <v>#DIV/0!</v>
      </c>
      <c r="HA676" s="682">
        <f t="shared" si="2711"/>
        <v>0.59030033301803497</v>
      </c>
      <c r="HB676" s="682">
        <f t="shared" si="2711"/>
        <v>0.56134831078443193</v>
      </c>
      <c r="HC676" s="682">
        <f t="shared" si="2711"/>
        <v>0.56779042258567158</v>
      </c>
      <c r="HD676" s="682">
        <f t="shared" si="2711"/>
        <v>0.50175752991691769</v>
      </c>
      <c r="HE676" s="682">
        <f t="shared" si="2711"/>
        <v>0.46678197896556173</v>
      </c>
      <c r="HF676" s="682">
        <f t="shared" si="2711"/>
        <v>0.43230841492474509</v>
      </c>
      <c r="HG676" s="682" t="e">
        <f t="shared" si="2711"/>
        <v>#DIV/0!</v>
      </c>
      <c r="HH676" s="682" t="e">
        <f t="shared" si="2711"/>
        <v>#DIV/0!</v>
      </c>
      <c r="HI676" s="715">
        <f>IF(HI543="","",HI543/HI$564)</f>
        <v>0.83348731320726455</v>
      </c>
    </row>
    <row r="677" spans="1:217" s="753" customFormat="1" x14ac:dyDescent="0.25">
      <c r="A677" s="66" t="s">
        <v>724</v>
      </c>
      <c r="C677" s="745">
        <f>IF(C544="","",C544/C$564)</f>
        <v>1.2814622507734706E-2</v>
      </c>
      <c r="D677" s="715">
        <f t="shared" ref="D677:CV677" si="2713">IF(D544="","",D544/D$564)</f>
        <v>2.5899416485883311E-2</v>
      </c>
      <c r="E677" s="715">
        <f t="shared" si="2713"/>
        <v>1.1933498939005489E-2</v>
      </c>
      <c r="F677" s="715">
        <f t="shared" si="2689"/>
        <v>1.3932383468317169E-2</v>
      </c>
      <c r="G677" s="715">
        <f t="shared" si="2689"/>
        <v>3.0539680215883297E-2</v>
      </c>
      <c r="H677" s="715">
        <f t="shared" si="2689"/>
        <v>1.2638601367693987E-2</v>
      </c>
      <c r="I677" s="715">
        <f t="shared" si="2689"/>
        <v>4.2147413234841086E-3</v>
      </c>
      <c r="J677" s="715">
        <f t="shared" si="2689"/>
        <v>7.3336675120889453E-3</v>
      </c>
      <c r="K677" s="715">
        <f t="shared" si="2689"/>
        <v>5.8590160434708917E-3</v>
      </c>
      <c r="L677" s="715">
        <f t="shared" si="2689"/>
        <v>7.694128937113515E-3</v>
      </c>
      <c r="M677" s="715">
        <f t="shared" si="2689"/>
        <v>8.3822227112762583E-3</v>
      </c>
      <c r="N677" s="715">
        <f t="shared" si="2713"/>
        <v>2.454338906787875E-2</v>
      </c>
      <c r="O677" s="715">
        <f t="shared" si="2713"/>
        <v>1.62621152077728E-2</v>
      </c>
      <c r="P677" s="715">
        <f t="shared" si="2713"/>
        <v>1.0769002130712624E-2</v>
      </c>
      <c r="Q677" s="715">
        <f t="shared" si="2713"/>
        <v>1.2392078374267141E-2</v>
      </c>
      <c r="R677" s="715">
        <f t="shared" si="2713"/>
        <v>7.6871986618123065E-3</v>
      </c>
      <c r="S677" s="715">
        <f t="shared" si="2713"/>
        <v>6.3279480896860666E-3</v>
      </c>
      <c r="T677" s="1075">
        <f t="shared" si="2713"/>
        <v>7.8921278017828403E-3</v>
      </c>
      <c r="U677" s="715">
        <f t="shared" ref="U677:W677" si="2714">IF(U544="","",U544/U$564)</f>
        <v>1.2846511275783885E-2</v>
      </c>
      <c r="V677" s="715">
        <f t="shared" si="2714"/>
        <v>2.4378654987946179E-2</v>
      </c>
      <c r="W677" s="715">
        <f t="shared" si="2714"/>
        <v>6.4411941869520805E-3</v>
      </c>
      <c r="X677" s="715" t="str">
        <f t="shared" ref="X677:Y677" si="2715">IF(X544="","",X544/X$564)</f>
        <v/>
      </c>
      <c r="Y677" s="715" t="str">
        <f t="shared" si="2715"/>
        <v/>
      </c>
      <c r="Z677" s="830">
        <f t="shared" si="2658"/>
        <v>1.2617546602548012E-2</v>
      </c>
      <c r="AA677" s="830">
        <f t="shared" si="2659"/>
        <v>1.1744602695435988E-2</v>
      </c>
      <c r="AB677" s="830">
        <f t="shared" si="2660"/>
        <v>1.1782010255648599E-2</v>
      </c>
      <c r="AC677" s="40">
        <f t="shared" si="2661"/>
        <v>7.4019183319265274E-3</v>
      </c>
      <c r="AD677" s="40"/>
      <c r="AE677" s="40">
        <f t="shared" si="2662"/>
        <v>3.1600947205569956E-3</v>
      </c>
      <c r="AF677" s="40">
        <f t="shared" si="2663"/>
        <v>6.0654350343658401E-3</v>
      </c>
      <c r="AG677" s="40"/>
      <c r="AH677" s="40"/>
      <c r="AI677" s="745">
        <f t="shared" si="2713"/>
        <v>0</v>
      </c>
      <c r="AJ677" s="715">
        <f t="shared" si="2713"/>
        <v>0</v>
      </c>
      <c r="AK677" s="715">
        <f t="shared" si="2713"/>
        <v>0</v>
      </c>
      <c r="AL677" s="715">
        <f t="shared" si="2713"/>
        <v>0</v>
      </c>
      <c r="AM677" s="715">
        <f t="shared" si="2713"/>
        <v>0</v>
      </c>
      <c r="AN677" s="1075">
        <f t="shared" si="2713"/>
        <v>0</v>
      </c>
      <c r="AO677" s="830">
        <f t="shared" ref="AO677" si="2716">AVERAGE(AI677:AN677)</f>
        <v>0</v>
      </c>
      <c r="AP677" s="830"/>
      <c r="AQ677" s="40">
        <f t="shared" si="2634"/>
        <v>0</v>
      </c>
      <c r="AR677" s="40"/>
      <c r="AS677" s="40"/>
      <c r="AT677" s="745">
        <f t="shared" si="2713"/>
        <v>1.1853289374445693E-2</v>
      </c>
      <c r="AU677" s="715">
        <f t="shared" si="2713"/>
        <v>1.1033982151068714E-2</v>
      </c>
      <c r="AV677" s="715">
        <f t="shared" si="2713"/>
        <v>1.3978437952414583E-2</v>
      </c>
      <c r="AW677" s="715">
        <f t="shared" si="2713"/>
        <v>9.041773600899583E-3</v>
      </c>
      <c r="AX677" s="715">
        <f t="shared" si="2713"/>
        <v>1.2239530236007047E-2</v>
      </c>
      <c r="AY677" s="715">
        <f t="shared" si="2713"/>
        <v>1.5862739481266545E-2</v>
      </c>
      <c r="AZ677" s="715">
        <f t="shared" si="2713"/>
        <v>1.2070637074073944E-2</v>
      </c>
      <c r="BA677" s="715">
        <f t="shared" si="2713"/>
        <v>1.8026505152541904E-2</v>
      </c>
      <c r="BB677" s="1075">
        <f t="shared" si="2713"/>
        <v>4.496845208415071E-3</v>
      </c>
      <c r="BC677" s="830">
        <f t="shared" si="2664"/>
        <v>1.2067082247903677E-2</v>
      </c>
      <c r="BD677" s="830"/>
      <c r="BE677" s="40">
        <f t="shared" si="2665"/>
        <v>3.8919588771364139E-3</v>
      </c>
      <c r="BF677" s="40"/>
      <c r="BG677" s="40"/>
      <c r="BH677" s="745">
        <f t="shared" si="2713"/>
        <v>1.2283260729342641E-2</v>
      </c>
      <c r="BI677" s="715">
        <f t="shared" si="2713"/>
        <v>1.4994467101414069E-2</v>
      </c>
      <c r="BJ677" s="715">
        <f t="shared" si="2713"/>
        <v>1.5206208186568159E-2</v>
      </c>
      <c r="BK677" s="715">
        <f t="shared" si="2713"/>
        <v>1.8897396568105039E-2</v>
      </c>
      <c r="BL677" s="715">
        <f t="shared" si="2713"/>
        <v>9.0856246440924673E-3</v>
      </c>
      <c r="BM677" s="715">
        <f t="shared" si="2692"/>
        <v>2.9430802573239982E-2</v>
      </c>
      <c r="BN677" s="1187">
        <f t="shared" si="2692"/>
        <v>1.5802828648182762E-2</v>
      </c>
      <c r="BO677" s="888">
        <f t="shared" si="2692"/>
        <v>0</v>
      </c>
      <c r="BP677" s="888">
        <f t="shared" si="2692"/>
        <v>0</v>
      </c>
      <c r="BQ677" s="888">
        <f t="shared" si="2692"/>
        <v>0</v>
      </c>
      <c r="BR677" s="888">
        <f t="shared" si="2692"/>
        <v>0</v>
      </c>
      <c r="BS677" s="1184">
        <f t="shared" si="2692"/>
        <v>0</v>
      </c>
      <c r="BT677" s="830">
        <f t="shared" si="2441"/>
        <v>8.1351836037355831E-3</v>
      </c>
      <c r="BU677" s="830"/>
      <c r="BV677" s="40">
        <f t="shared" si="2442"/>
        <v>1.0954056299015613E-2</v>
      </c>
      <c r="BW677" s="40"/>
      <c r="BX677" s="40"/>
      <c r="BY677" s="745">
        <f t="shared" si="2713"/>
        <v>1.0775299015879999E-2</v>
      </c>
      <c r="BZ677" s="715">
        <f t="shared" si="2713"/>
        <v>1.066694259488288E-2</v>
      </c>
      <c r="CA677" s="715">
        <f t="shared" si="2713"/>
        <v>1.591917446963724E-2</v>
      </c>
      <c r="CB677" s="715">
        <f t="shared" si="2713"/>
        <v>9.7851487230831841E-3</v>
      </c>
      <c r="CC677" s="1075">
        <f t="shared" si="2713"/>
        <v>6.2169260121367614E-3</v>
      </c>
      <c r="CD677" s="715"/>
      <c r="CE677" s="715"/>
      <c r="CF677" s="830"/>
      <c r="CG677" s="830"/>
      <c r="CH677" s="40">
        <f t="shared" si="2046"/>
        <v>3.4705087223052384E-3</v>
      </c>
      <c r="CI677" s="40"/>
      <c r="CJ677" s="40"/>
      <c r="CK677" s="745">
        <v>0</v>
      </c>
      <c r="CL677" s="715">
        <f>IF(CL544="","",CL544/CL$564)</f>
        <v>1.2937365105671823E-2</v>
      </c>
      <c r="CM677" s="715">
        <v>0</v>
      </c>
      <c r="CN677" s="715">
        <v>0</v>
      </c>
      <c r="CO677" s="1075">
        <v>0</v>
      </c>
      <c r="CP677" s="830">
        <f t="shared" si="2444"/>
        <v>2.5874730211343645E-3</v>
      </c>
      <c r="CQ677" s="830"/>
      <c r="CR677" s="40">
        <f t="shared" si="2445"/>
        <v>5.7857655652031898E-3</v>
      </c>
      <c r="CS677" s="40"/>
      <c r="CT677" s="40"/>
      <c r="CU677" s="745">
        <f t="shared" si="2713"/>
        <v>0</v>
      </c>
      <c r="CV677" s="715">
        <f t="shared" si="2713"/>
        <v>0</v>
      </c>
      <c r="CW677" s="715">
        <f t="shared" si="2693"/>
        <v>0</v>
      </c>
      <c r="CX677" s="1075">
        <f t="shared" si="2693"/>
        <v>0</v>
      </c>
      <c r="CY677" s="830"/>
      <c r="CZ677" s="40"/>
      <c r="DD677" s="989"/>
      <c r="DE677" s="888">
        <f t="shared" ref="DE677:EL677" si="2717">IF(DE544="","",DE544/DE$564)</f>
        <v>0</v>
      </c>
      <c r="DF677" s="888">
        <f t="shared" si="2717"/>
        <v>0</v>
      </c>
      <c r="DG677" s="888">
        <f t="shared" si="2717"/>
        <v>0</v>
      </c>
      <c r="DH677" s="888">
        <f t="shared" si="2717"/>
        <v>0</v>
      </c>
      <c r="DI677" s="888">
        <f t="shared" si="2717"/>
        <v>5.2007007931600971E-2</v>
      </c>
      <c r="DJ677" s="888">
        <f t="shared" si="2717"/>
        <v>0</v>
      </c>
      <c r="DK677" s="888">
        <f t="shared" si="2717"/>
        <v>0</v>
      </c>
      <c r="DL677" s="1082">
        <f t="shared" si="2717"/>
        <v>0</v>
      </c>
      <c r="DM677" s="830">
        <f t="shared" si="2449"/>
        <v>6.5008759914501214E-3</v>
      </c>
      <c r="DN677" s="830"/>
      <c r="DO677" s="40">
        <f t="shared" si="2450"/>
        <v>1.8387253988828806E-2</v>
      </c>
      <c r="DP677" s="40"/>
      <c r="DQ677" s="40"/>
      <c r="DR677" s="945">
        <f t="shared" si="2717"/>
        <v>6.0267676912139443E-3</v>
      </c>
      <c r="DS677" s="888">
        <f t="shared" si="2717"/>
        <v>6.093785970849361E-3</v>
      </c>
      <c r="DT677" s="888">
        <f t="shared" si="2717"/>
        <v>5.2759780743308832E-3</v>
      </c>
      <c r="DU677" s="888">
        <f t="shared" si="2717"/>
        <v>5.6947432551027206E-3</v>
      </c>
      <c r="DV677" s="888">
        <f t="shared" si="2717"/>
        <v>6.0709149140526376E-3</v>
      </c>
      <c r="DW677" s="888">
        <f t="shared" si="2717"/>
        <v>0</v>
      </c>
      <c r="DX677" s="1082">
        <f t="shared" si="2717"/>
        <v>0</v>
      </c>
      <c r="DY677" s="830">
        <f t="shared" si="2451"/>
        <v>4.1660271293642208E-3</v>
      </c>
      <c r="DZ677" s="830"/>
      <c r="EA677" s="40">
        <f t="shared" si="2452"/>
        <v>2.8602953006118918E-3</v>
      </c>
      <c r="EB677" s="40"/>
      <c r="EC677" s="40"/>
      <c r="ED677" s="745">
        <f>IF(ED544="","",ED544/ED$564)</f>
        <v>1.1333790619681367E-2</v>
      </c>
      <c r="EE677" s="888">
        <f t="shared" si="2717"/>
        <v>1.3563834840009654E-2</v>
      </c>
      <c r="EF677" s="888">
        <f t="shared" si="2717"/>
        <v>8.2991410728655898E-3</v>
      </c>
      <c r="EG677" s="888">
        <f t="shared" si="2717"/>
        <v>5.3893413596421526E-3</v>
      </c>
      <c r="EH677" s="888">
        <f t="shared" si="2717"/>
        <v>2.0632573175426148E-3</v>
      </c>
      <c r="EI677" s="888">
        <f t="shared" si="2717"/>
        <v>5.2382531954149221E-3</v>
      </c>
      <c r="EJ677" s="888">
        <f t="shared" si="2717"/>
        <v>0</v>
      </c>
      <c r="EK677" s="888">
        <f t="shared" si="2717"/>
        <v>3.6682020352086881E-3</v>
      </c>
      <c r="EL677" s="1082">
        <f t="shared" si="2717"/>
        <v>3.1826644755960382E-3</v>
      </c>
      <c r="EM677" s="830">
        <f t="shared" si="2453"/>
        <v>5.8598316573290031E-3</v>
      </c>
      <c r="EN677" s="40">
        <f t="shared" si="2454"/>
        <v>4.4243066035650237E-3</v>
      </c>
      <c r="ER677" s="1251"/>
      <c r="ES677" s="745">
        <f t="shared" si="2695"/>
        <v>0</v>
      </c>
      <c r="ET677" s="715">
        <f t="shared" si="2695"/>
        <v>0</v>
      </c>
      <c r="EU677" s="715">
        <f t="shared" si="2695"/>
        <v>0</v>
      </c>
      <c r="EV677" s="715"/>
      <c r="EW677" s="1131"/>
      <c r="EX677" s="66" t="s">
        <v>724</v>
      </c>
      <c r="EY677" s="682">
        <f t="shared" ref="EY677:EZ677" si="2718">IF(EY544="","",EY544/EY$564)</f>
        <v>5.242385785495178E-3</v>
      </c>
      <c r="EZ677" s="682">
        <f t="shared" si="2718"/>
        <v>9.0428070546515211E-3</v>
      </c>
      <c r="FA677" s="682">
        <f t="shared" ref="FA677:HH677" si="2719">IF(FA544="","",FA544/FA$564)</f>
        <v>7.2751606506210442E-3</v>
      </c>
      <c r="FB677" s="682">
        <f t="shared" si="2719"/>
        <v>1.2504946931477235E-2</v>
      </c>
      <c r="FC677" s="682">
        <f t="shared" si="2719"/>
        <v>1.1647496689261993E-2</v>
      </c>
      <c r="FD677" s="682">
        <f t="shared" si="2719"/>
        <v>1.8106172887916036E-2</v>
      </c>
      <c r="FE677" s="682">
        <f t="shared" si="2719"/>
        <v>1.0677470298799578E-2</v>
      </c>
      <c r="FF677" s="682">
        <f t="shared" si="2719"/>
        <v>1.8385139825248909E-2</v>
      </c>
      <c r="FG677" s="682">
        <f t="shared" si="2719"/>
        <v>8.1096301957770626E-3</v>
      </c>
      <c r="FH677" s="682">
        <f t="shared" si="2719"/>
        <v>9.4198615954021632E-3</v>
      </c>
      <c r="FI677" s="682">
        <f t="shared" si="2719"/>
        <v>1.5343585435155281E-2</v>
      </c>
      <c r="FJ677" s="682">
        <f t="shared" si="2719"/>
        <v>9.1232087782087187E-3</v>
      </c>
      <c r="FK677" s="682">
        <f t="shared" si="2719"/>
        <v>2.1624992312314156E-2</v>
      </c>
      <c r="FL677" s="682">
        <f t="shared" si="2719"/>
        <v>1.4241912050972628E-2</v>
      </c>
      <c r="FM677" s="682">
        <f t="shared" si="2719"/>
        <v>1.8457819047274889E-2</v>
      </c>
      <c r="FN677" s="682">
        <f t="shared" si="2719"/>
        <v>1.386318598163089E-2</v>
      </c>
      <c r="FO677" s="715">
        <f t="shared" si="2719"/>
        <v>1.2034233523815958E-2</v>
      </c>
      <c r="FP677" s="715">
        <f t="shared" ref="FP677:GL677" si="2720">IF(FP544="","",FP544/FP$564)</f>
        <v>0</v>
      </c>
      <c r="FQ677" s="1393">
        <f t="shared" si="2720"/>
        <v>6.5215058834603634E-3</v>
      </c>
      <c r="FR677" s="369">
        <f t="shared" si="2720"/>
        <v>1.6986825892761757E-2</v>
      </c>
      <c r="FS677" s="369">
        <f t="shared" si="2720"/>
        <v>1.1004309423699581E-2</v>
      </c>
      <c r="FT677" s="369">
        <f t="shared" si="2720"/>
        <v>0</v>
      </c>
      <c r="FU677" s="369">
        <f t="shared" si="2720"/>
        <v>0</v>
      </c>
      <c r="FV677" s="369"/>
      <c r="FW677" s="369">
        <f t="shared" si="2720"/>
        <v>0</v>
      </c>
      <c r="FX677" s="369">
        <f t="shared" si="2720"/>
        <v>0</v>
      </c>
      <c r="FY677" s="369">
        <f t="shared" si="2720"/>
        <v>0</v>
      </c>
      <c r="FZ677" s="369">
        <f t="shared" si="2720"/>
        <v>0</v>
      </c>
      <c r="GA677" s="369">
        <f t="shared" si="2720"/>
        <v>0</v>
      </c>
      <c r="GB677" s="369">
        <f t="shared" si="2720"/>
        <v>0</v>
      </c>
      <c r="GC677" s="369">
        <f t="shared" si="2720"/>
        <v>0</v>
      </c>
      <c r="GD677" s="369">
        <f t="shared" si="2720"/>
        <v>0</v>
      </c>
      <c r="GE677" s="369">
        <f t="shared" si="2720"/>
        <v>0</v>
      </c>
      <c r="GF677" s="369">
        <f t="shared" si="2720"/>
        <v>0</v>
      </c>
      <c r="GG677" s="369">
        <f t="shared" si="2720"/>
        <v>0</v>
      </c>
      <c r="GH677" s="369">
        <f t="shared" si="2720"/>
        <v>0</v>
      </c>
      <c r="GI677" s="369">
        <f t="shared" si="2720"/>
        <v>1.0844201770530351E-2</v>
      </c>
      <c r="GJ677" s="369">
        <f t="shared" si="2720"/>
        <v>2.209947302679811E-2</v>
      </c>
      <c r="GK677" s="369">
        <f t="shared" si="2720"/>
        <v>0</v>
      </c>
      <c r="GL677" s="369">
        <f t="shared" si="2720"/>
        <v>0</v>
      </c>
      <c r="GM677" s="745">
        <f t="shared" si="2719"/>
        <v>0</v>
      </c>
      <c r="GN677" s="682">
        <f t="shared" si="2719"/>
        <v>0</v>
      </c>
      <c r="GO677" s="682">
        <f t="shared" si="2719"/>
        <v>0</v>
      </c>
      <c r="GP677" s="682">
        <f t="shared" si="2719"/>
        <v>0</v>
      </c>
      <c r="GQ677" s="682">
        <f t="shared" si="2719"/>
        <v>0</v>
      </c>
      <c r="GR677" s="682">
        <f t="shared" si="2719"/>
        <v>0</v>
      </c>
      <c r="GS677" s="682">
        <f t="shared" si="2719"/>
        <v>0</v>
      </c>
      <c r="GT677" s="682">
        <f t="shared" si="2719"/>
        <v>0</v>
      </c>
      <c r="GU677" s="682">
        <f t="shared" si="2719"/>
        <v>0</v>
      </c>
      <c r="GV677" s="682">
        <f t="shared" si="2719"/>
        <v>0</v>
      </c>
      <c r="GW677" s="682">
        <f t="shared" si="2719"/>
        <v>0</v>
      </c>
      <c r="GX677" s="682">
        <f t="shared" si="2719"/>
        <v>0</v>
      </c>
      <c r="GY677" s="682">
        <f t="shared" si="2719"/>
        <v>0</v>
      </c>
      <c r="GZ677" s="682" t="e">
        <f t="shared" si="2719"/>
        <v>#DIV/0!</v>
      </c>
      <c r="HA677" s="682">
        <f t="shared" si="2719"/>
        <v>0</v>
      </c>
      <c r="HB677" s="682">
        <f t="shared" si="2719"/>
        <v>0</v>
      </c>
      <c r="HC677" s="682">
        <f t="shared" si="2719"/>
        <v>0</v>
      </c>
      <c r="HD677" s="682">
        <f t="shared" si="2719"/>
        <v>0</v>
      </c>
      <c r="HE677" s="682">
        <f t="shared" si="2719"/>
        <v>0</v>
      </c>
      <c r="HF677" s="682">
        <f t="shared" si="2719"/>
        <v>0</v>
      </c>
      <c r="HG677" s="682" t="e">
        <f t="shared" si="2719"/>
        <v>#DIV/0!</v>
      </c>
      <c r="HH677" s="682" t="e">
        <f t="shared" si="2719"/>
        <v>#DIV/0!</v>
      </c>
      <c r="HI677" s="369">
        <f>IF(HI544="","",HI544/HI$564)</f>
        <v>0</v>
      </c>
    </row>
    <row r="678" spans="1:217" s="382" customFormat="1" x14ac:dyDescent="0.25">
      <c r="A678" s="882" t="s">
        <v>234</v>
      </c>
      <c r="C678" s="386">
        <f>SUM(C669:C677)</f>
        <v>0.99999999999999989</v>
      </c>
      <c r="D678" s="384">
        <f t="shared" ref="D678:CV678" si="2721">SUM(D669:D677)</f>
        <v>1</v>
      </c>
      <c r="E678" s="384">
        <f t="shared" si="2721"/>
        <v>1</v>
      </c>
      <c r="F678" s="384">
        <f t="shared" ref="F678:M678" si="2722">SUM(F669:F677)</f>
        <v>1.0000000000000002</v>
      </c>
      <c r="G678" s="384">
        <f t="shared" si="2722"/>
        <v>0.99999999999999989</v>
      </c>
      <c r="H678" s="384">
        <f t="shared" si="2722"/>
        <v>1</v>
      </c>
      <c r="I678" s="384">
        <f t="shared" si="2722"/>
        <v>0.99999999999999978</v>
      </c>
      <c r="J678" s="384">
        <f t="shared" si="2722"/>
        <v>1</v>
      </c>
      <c r="K678" s="384">
        <f t="shared" si="2722"/>
        <v>1</v>
      </c>
      <c r="L678" s="384">
        <f t="shared" si="2722"/>
        <v>1</v>
      </c>
      <c r="M678" s="384">
        <f t="shared" si="2722"/>
        <v>1</v>
      </c>
      <c r="N678" s="384">
        <f t="shared" si="2721"/>
        <v>1</v>
      </c>
      <c r="O678" s="384">
        <f t="shared" si="2721"/>
        <v>0.99999999999999989</v>
      </c>
      <c r="P678" s="384">
        <f t="shared" si="2721"/>
        <v>0.99999999999999989</v>
      </c>
      <c r="Q678" s="384">
        <f t="shared" si="2721"/>
        <v>1</v>
      </c>
      <c r="R678" s="384">
        <f t="shared" si="2721"/>
        <v>1</v>
      </c>
      <c r="S678" s="384">
        <f t="shared" si="2721"/>
        <v>1</v>
      </c>
      <c r="T678" s="1080">
        <f t="shared" si="2721"/>
        <v>0.99999999999999989</v>
      </c>
      <c r="U678" s="384">
        <f t="shared" ref="U678:W678" si="2723">SUM(U669:U677)</f>
        <v>0.99999999999999989</v>
      </c>
      <c r="V678" s="384">
        <f t="shared" si="2723"/>
        <v>1</v>
      </c>
      <c r="W678" s="384">
        <f t="shared" si="2723"/>
        <v>1</v>
      </c>
      <c r="X678" s="384">
        <f t="shared" ref="X678:Y678" si="2724">SUM(X669:X677)</f>
        <v>1</v>
      </c>
      <c r="Y678" s="384">
        <f t="shared" si="2724"/>
        <v>1</v>
      </c>
      <c r="Z678" s="32"/>
      <c r="AA678" s="32"/>
      <c r="AB678" s="32"/>
      <c r="AC678" s="32"/>
      <c r="AD678" s="32"/>
      <c r="AE678" s="32"/>
      <c r="AF678" s="384"/>
      <c r="AG678" s="384"/>
      <c r="AH678" s="384"/>
      <c r="AI678" s="386">
        <f t="shared" si="2721"/>
        <v>1</v>
      </c>
      <c r="AJ678" s="384">
        <f t="shared" si="2721"/>
        <v>0.99999999999999989</v>
      </c>
      <c r="AK678" s="384">
        <f t="shared" si="2721"/>
        <v>1</v>
      </c>
      <c r="AL678" s="384">
        <f t="shared" si="2721"/>
        <v>1</v>
      </c>
      <c r="AM678" s="384">
        <f t="shared" si="2721"/>
        <v>1</v>
      </c>
      <c r="AN678" s="1080">
        <f t="shared" si="2721"/>
        <v>1</v>
      </c>
      <c r="AO678" s="384"/>
      <c r="AP678" s="384"/>
      <c r="AQ678" s="384"/>
      <c r="AR678" s="384"/>
      <c r="AS678" s="384"/>
      <c r="AT678" s="386">
        <f t="shared" si="2721"/>
        <v>1</v>
      </c>
      <c r="AU678" s="384">
        <f t="shared" si="2721"/>
        <v>1</v>
      </c>
      <c r="AV678" s="384">
        <f t="shared" si="2721"/>
        <v>1</v>
      </c>
      <c r="AW678" s="384">
        <f t="shared" si="2721"/>
        <v>1</v>
      </c>
      <c r="AX678" s="384">
        <f t="shared" si="2721"/>
        <v>1</v>
      </c>
      <c r="AY678" s="384">
        <f t="shared" si="2721"/>
        <v>1</v>
      </c>
      <c r="AZ678" s="384">
        <f t="shared" si="2721"/>
        <v>1</v>
      </c>
      <c r="BA678" s="384">
        <f t="shared" si="2721"/>
        <v>1</v>
      </c>
      <c r="BB678" s="1080">
        <f t="shared" si="2721"/>
        <v>1</v>
      </c>
      <c r="BC678" s="384"/>
      <c r="BD678" s="384"/>
      <c r="BE678" s="384"/>
      <c r="BF678" s="384"/>
      <c r="BG678" s="384"/>
      <c r="BH678" s="386">
        <f t="shared" si="2721"/>
        <v>0.99999999999999989</v>
      </c>
      <c r="BI678" s="384">
        <f t="shared" si="2721"/>
        <v>0.99999999999999989</v>
      </c>
      <c r="BJ678" s="384">
        <f t="shared" si="2721"/>
        <v>0.99999999999999989</v>
      </c>
      <c r="BK678" s="384">
        <f t="shared" si="2721"/>
        <v>1</v>
      </c>
      <c r="BL678" s="384">
        <f t="shared" si="2721"/>
        <v>1.0000000000000002</v>
      </c>
      <c r="BM678" s="384">
        <f>SUM(BM669:BM677)</f>
        <v>1</v>
      </c>
      <c r="BN678" s="1235">
        <f>SUM(BN669:BN677)</f>
        <v>0.99999999999999989</v>
      </c>
      <c r="BO678" s="898">
        <f t="shared" ref="BO678" si="2725">SUM(BO669:BO677)</f>
        <v>0.99999999999999989</v>
      </c>
      <c r="BP678" s="898">
        <f t="shared" ref="BP678" si="2726">SUM(BP669:BP677)</f>
        <v>0.99999999999999989</v>
      </c>
      <c r="BQ678" s="898">
        <f t="shared" ref="BQ678" si="2727">SUM(BQ669:BQ677)</f>
        <v>1</v>
      </c>
      <c r="BR678" s="898">
        <f t="shared" ref="BR678" si="2728">SUM(BR669:BR677)</f>
        <v>1</v>
      </c>
      <c r="BS678" s="1186">
        <f t="shared" ref="BS678" si="2729">SUM(BS669:BS677)</f>
        <v>1</v>
      </c>
      <c r="BT678" s="898"/>
      <c r="BU678" s="898"/>
      <c r="BV678" s="898"/>
      <c r="BW678" s="898"/>
      <c r="BX678" s="898"/>
      <c r="BY678" s="386">
        <f t="shared" si="2721"/>
        <v>1</v>
      </c>
      <c r="BZ678" s="384">
        <f t="shared" si="2721"/>
        <v>1</v>
      </c>
      <c r="CA678" s="384">
        <f t="shared" si="2721"/>
        <v>0.99999999999999989</v>
      </c>
      <c r="CB678" s="384">
        <f t="shared" si="2721"/>
        <v>1.0000000000000002</v>
      </c>
      <c r="CC678" s="1080">
        <f t="shared" si="2721"/>
        <v>1</v>
      </c>
      <c r="CD678" s="384"/>
      <c r="CE678" s="384"/>
      <c r="CF678" s="830"/>
      <c r="CG678" s="830"/>
      <c r="CH678" s="40"/>
      <c r="CI678" s="40"/>
      <c r="CJ678" s="40"/>
      <c r="CK678" s="386">
        <f t="shared" si="2721"/>
        <v>1</v>
      </c>
      <c r="CL678" s="384">
        <f>SUM(CL669:CL677)</f>
        <v>1</v>
      </c>
      <c r="CM678" s="384">
        <f t="shared" si="2721"/>
        <v>1</v>
      </c>
      <c r="CN678" s="384">
        <f t="shared" si="2721"/>
        <v>1</v>
      </c>
      <c r="CO678" s="1080">
        <f t="shared" si="2721"/>
        <v>1</v>
      </c>
      <c r="CP678" s="830"/>
      <c r="CQ678" s="830"/>
      <c r="CR678" s="40"/>
      <c r="CS678" s="40"/>
      <c r="CT678" s="40"/>
      <c r="CU678" s="386">
        <f t="shared" si="2721"/>
        <v>1</v>
      </c>
      <c r="CV678" s="384">
        <f t="shared" si="2721"/>
        <v>1.0000000000000002</v>
      </c>
      <c r="CW678" s="384">
        <f>SUM(CW669:CW677)</f>
        <v>1</v>
      </c>
      <c r="CX678" s="1080">
        <f>SUM(CX669:CX677)</f>
        <v>1</v>
      </c>
      <c r="CY678" s="32"/>
      <c r="CZ678" s="32"/>
      <c r="DD678" s="373"/>
      <c r="DE678" s="898">
        <f t="shared" ref="DE678" si="2730">SUM(DE669:DE677)</f>
        <v>1</v>
      </c>
      <c r="DF678" s="898">
        <f t="shared" ref="DF678" si="2731">SUM(DF669:DF677)</f>
        <v>0.99999999999999989</v>
      </c>
      <c r="DG678" s="898">
        <f t="shared" ref="DG678" si="2732">SUM(DG669:DG677)</f>
        <v>0.99999999999999989</v>
      </c>
      <c r="DH678" s="898">
        <f t="shared" ref="DH678" si="2733">SUM(DH669:DH677)</f>
        <v>0.99999999999999989</v>
      </c>
      <c r="DI678" s="898">
        <f t="shared" ref="DI678" si="2734">SUM(DI669:DI677)</f>
        <v>1.0000000000000002</v>
      </c>
      <c r="DJ678" s="898">
        <f t="shared" ref="DJ678" si="2735">SUM(DJ669:DJ677)</f>
        <v>1</v>
      </c>
      <c r="DK678" s="898">
        <f t="shared" ref="DK678" si="2736">SUM(DK669:DK677)</f>
        <v>1.0000000000000002</v>
      </c>
      <c r="DL678" s="1130">
        <f t="shared" ref="DL678" si="2737">SUM(DL669:DL677)</f>
        <v>1</v>
      </c>
      <c r="DM678" s="830">
        <f t="shared" si="2449"/>
        <v>1</v>
      </c>
      <c r="DN678" s="830"/>
      <c r="DO678" s="40">
        <f t="shared" si="2450"/>
        <v>1.3917382147355022E-16</v>
      </c>
      <c r="DP678" s="40"/>
      <c r="DQ678" s="40"/>
      <c r="DR678" s="990">
        <f t="shared" ref="DR678" si="2738">SUM(DR669:DR677)</f>
        <v>0.99999999999999989</v>
      </c>
      <c r="DS678" s="898">
        <f t="shared" ref="DS678" si="2739">SUM(DS669:DS677)</f>
        <v>0.99999999999999989</v>
      </c>
      <c r="DT678" s="898">
        <f t="shared" ref="DT678" si="2740">SUM(DT669:DT677)</f>
        <v>0.99999999999999989</v>
      </c>
      <c r="DU678" s="898">
        <f t="shared" ref="DU678" si="2741">SUM(DU669:DU677)</f>
        <v>0.99999999999999989</v>
      </c>
      <c r="DV678" s="898">
        <f t="shared" ref="DV678" si="2742">SUM(DV669:DV677)</f>
        <v>1</v>
      </c>
      <c r="DW678" s="898">
        <f t="shared" ref="DW678" si="2743">SUM(DW669:DW677)</f>
        <v>1</v>
      </c>
      <c r="DX678" s="1130">
        <f t="shared" ref="DX678" si="2744">SUM(DX669:DX677)</f>
        <v>0.99999999999999989</v>
      </c>
      <c r="DY678" s="898"/>
      <c r="DZ678" s="898"/>
      <c r="EA678" s="898"/>
      <c r="EB678" s="898"/>
      <c r="EC678" s="898"/>
      <c r="ED678" s="386">
        <f>SUM(ED669:ED677)</f>
        <v>0.99999999999999989</v>
      </c>
      <c r="EE678" s="898">
        <f t="shared" ref="EE678" si="2745">SUM(EE669:EE677)</f>
        <v>1</v>
      </c>
      <c r="EF678" s="898">
        <f t="shared" ref="EF678" si="2746">SUM(EF669:EF677)</f>
        <v>1</v>
      </c>
      <c r="EG678" s="898">
        <f t="shared" ref="EG678" si="2747">SUM(EG669:EG677)</f>
        <v>1</v>
      </c>
      <c r="EH678" s="898">
        <f t="shared" ref="EH678" si="2748">SUM(EH669:EH677)</f>
        <v>1</v>
      </c>
      <c r="EI678" s="898">
        <f t="shared" ref="EI678" si="2749">SUM(EI669:EI677)</f>
        <v>0.99999999999999989</v>
      </c>
      <c r="EJ678" s="898">
        <f t="shared" ref="EJ678" si="2750">SUM(EJ669:EJ677)</f>
        <v>1</v>
      </c>
      <c r="EK678" s="898">
        <f t="shared" ref="EK678" si="2751">SUM(EK669:EK677)</f>
        <v>0.99999999999999989</v>
      </c>
      <c r="EL678" s="1130">
        <f t="shared" ref="EL678" si="2752">SUM(EL669:EL677)</f>
        <v>1.0000000000000002</v>
      </c>
      <c r="EM678" s="898"/>
      <c r="EN678" s="898"/>
      <c r="ER678" s="1266"/>
      <c r="ES678" s="386">
        <f>SUM(ES669:ES677)</f>
        <v>1</v>
      </c>
      <c r="ET678" s="384">
        <f>SUM(ET669:ET677)</f>
        <v>1</v>
      </c>
      <c r="EU678" s="384">
        <f>SUM(EU669:EU677)</f>
        <v>1</v>
      </c>
      <c r="EV678" s="384"/>
      <c r="EW678" s="1152"/>
      <c r="EX678" s="882" t="s">
        <v>234</v>
      </c>
      <c r="EY678" s="895">
        <f t="shared" ref="EY678:EZ678" si="2753">SUM(EY669:EY677)</f>
        <v>0.99999999999999989</v>
      </c>
      <c r="EZ678" s="895">
        <f t="shared" si="2753"/>
        <v>1</v>
      </c>
      <c r="FA678" s="895">
        <f t="shared" ref="FA678" si="2754">SUM(FA669:FA677)</f>
        <v>0.99999999999999989</v>
      </c>
      <c r="FB678" s="895">
        <f t="shared" ref="FB678" si="2755">SUM(FB669:FB677)</f>
        <v>1.0000000000000002</v>
      </c>
      <c r="FC678" s="895">
        <f t="shared" ref="FC678" si="2756">SUM(FC669:FC677)</f>
        <v>1</v>
      </c>
      <c r="FD678" s="895">
        <f t="shared" ref="FD678" si="2757">SUM(FD669:FD677)</f>
        <v>1</v>
      </c>
      <c r="FE678" s="895">
        <f t="shared" ref="FE678" si="2758">SUM(FE669:FE677)</f>
        <v>1</v>
      </c>
      <c r="FF678" s="895">
        <f t="shared" ref="FF678" si="2759">SUM(FF669:FF677)</f>
        <v>1</v>
      </c>
      <c r="FG678" s="895">
        <f t="shared" ref="FG678" si="2760">SUM(FG669:FG677)</f>
        <v>1</v>
      </c>
      <c r="FH678" s="895">
        <f t="shared" ref="FH678" si="2761">SUM(FH669:FH677)</f>
        <v>1</v>
      </c>
      <c r="FI678" s="895">
        <f t="shared" ref="FI678" si="2762">SUM(FI669:FI677)</f>
        <v>1.0000000000000002</v>
      </c>
      <c r="FJ678" s="895">
        <f t="shared" ref="FJ678" si="2763">SUM(FJ669:FJ677)</f>
        <v>1</v>
      </c>
      <c r="FK678" s="895">
        <f t="shared" ref="FK678" si="2764">SUM(FK669:FK677)</f>
        <v>1</v>
      </c>
      <c r="FL678" s="895">
        <f t="shared" ref="FL678" si="2765">SUM(FL669:FL677)</f>
        <v>0.99999999999999989</v>
      </c>
      <c r="FM678" s="895">
        <f t="shared" ref="FM678" si="2766">SUM(FM669:FM677)</f>
        <v>0.99999999999999978</v>
      </c>
      <c r="FN678" s="895">
        <f t="shared" ref="FN678" si="2767">SUM(FN669:FN677)</f>
        <v>1.0000000000000002</v>
      </c>
      <c r="FO678" s="369">
        <f t="shared" ref="FO678:FQ678" si="2768">SUM(FO669:FO677)</f>
        <v>1</v>
      </c>
      <c r="FP678" s="369">
        <f t="shared" si="2768"/>
        <v>1</v>
      </c>
      <c r="FQ678" s="1398">
        <f t="shared" si="2768"/>
        <v>0.99999999999999989</v>
      </c>
      <c r="FR678" s="715">
        <f t="shared" ref="FR678:GL678" si="2769">SUM(FR669:FR677)</f>
        <v>1</v>
      </c>
      <c r="FS678" s="715">
        <f t="shared" si="2769"/>
        <v>1</v>
      </c>
      <c r="FT678" s="715">
        <f t="shared" si="2769"/>
        <v>1</v>
      </c>
      <c r="FU678" s="715">
        <f t="shared" si="2769"/>
        <v>1</v>
      </c>
      <c r="FV678" s="715"/>
      <c r="FW678" s="715">
        <f t="shared" si="2769"/>
        <v>1</v>
      </c>
      <c r="FX678" s="715">
        <f t="shared" si="2769"/>
        <v>1</v>
      </c>
      <c r="FY678" s="715">
        <f t="shared" si="2769"/>
        <v>1</v>
      </c>
      <c r="FZ678" s="715">
        <f t="shared" si="2769"/>
        <v>1</v>
      </c>
      <c r="GA678" s="715">
        <f t="shared" si="2769"/>
        <v>1</v>
      </c>
      <c r="GB678" s="715">
        <f t="shared" si="2769"/>
        <v>0.99999999999999989</v>
      </c>
      <c r="GC678" s="715">
        <f t="shared" si="2769"/>
        <v>1</v>
      </c>
      <c r="GD678" s="715">
        <f t="shared" si="2769"/>
        <v>1</v>
      </c>
      <c r="GE678" s="715">
        <f t="shared" si="2769"/>
        <v>1</v>
      </c>
      <c r="GF678" s="715">
        <f t="shared" si="2769"/>
        <v>1</v>
      </c>
      <c r="GG678" s="715">
        <f t="shared" si="2769"/>
        <v>1</v>
      </c>
      <c r="GH678" s="715">
        <f t="shared" si="2769"/>
        <v>1</v>
      </c>
      <c r="GI678" s="715">
        <f t="shared" si="2769"/>
        <v>1</v>
      </c>
      <c r="GJ678" s="715">
        <f t="shared" si="2769"/>
        <v>1</v>
      </c>
      <c r="GK678" s="715">
        <f t="shared" si="2769"/>
        <v>1</v>
      </c>
      <c r="GL678" s="715">
        <f t="shared" si="2769"/>
        <v>1</v>
      </c>
      <c r="GM678" s="371">
        <f t="shared" ref="GM678" si="2770">SUM(GM669:GM677)</f>
        <v>1</v>
      </c>
      <c r="GN678" s="895">
        <f t="shared" ref="GN678" si="2771">SUM(GN669:GN677)</f>
        <v>1</v>
      </c>
      <c r="GO678" s="895">
        <f t="shared" ref="GO678" si="2772">SUM(GO669:GO677)</f>
        <v>1</v>
      </c>
      <c r="GP678" s="895">
        <f t="shared" ref="GP678" si="2773">SUM(GP669:GP677)</f>
        <v>1</v>
      </c>
      <c r="GQ678" s="895">
        <f t="shared" ref="GQ678" si="2774">SUM(GQ669:GQ677)</f>
        <v>1</v>
      </c>
      <c r="GR678" s="895">
        <f t="shared" ref="GR678" si="2775">SUM(GR669:GR677)</f>
        <v>0.99999999999999989</v>
      </c>
      <c r="GS678" s="895">
        <f t="shared" ref="GS678" si="2776">SUM(GS669:GS677)</f>
        <v>1</v>
      </c>
      <c r="GT678" s="895">
        <f t="shared" ref="GT678" si="2777">SUM(GT669:GT677)</f>
        <v>1.0000000000000002</v>
      </c>
      <c r="GU678" s="895">
        <f t="shared" ref="GU678" si="2778">SUM(GU669:GU677)</f>
        <v>1</v>
      </c>
      <c r="GV678" s="895">
        <f t="shared" ref="GV678" si="2779">SUM(GV669:GV677)</f>
        <v>1</v>
      </c>
      <c r="GW678" s="895">
        <f t="shared" ref="GW678" si="2780">SUM(GW669:GW677)</f>
        <v>1</v>
      </c>
      <c r="GX678" s="895">
        <f t="shared" ref="GX678" si="2781">SUM(GX669:GX677)</f>
        <v>1</v>
      </c>
      <c r="GY678" s="895">
        <f t="shared" ref="GY678" si="2782">SUM(GY669:GY677)</f>
        <v>1</v>
      </c>
      <c r="GZ678" s="895" t="e">
        <f t="shared" ref="GZ678" si="2783">SUM(GZ669:GZ677)</f>
        <v>#DIV/0!</v>
      </c>
      <c r="HA678" s="895">
        <f t="shared" ref="HA678" si="2784">SUM(HA669:HA677)</f>
        <v>0.99999999999999989</v>
      </c>
      <c r="HB678" s="895">
        <f t="shared" ref="HB678" si="2785">SUM(HB669:HB677)</f>
        <v>1</v>
      </c>
      <c r="HC678" s="895">
        <f t="shared" ref="HC678" si="2786">SUM(HC669:HC677)</f>
        <v>1</v>
      </c>
      <c r="HD678" s="895">
        <f t="shared" ref="HD678" si="2787">SUM(HD669:HD677)</f>
        <v>0.99999999999999989</v>
      </c>
      <c r="HE678" s="895">
        <f t="shared" ref="HE678" si="2788">SUM(HE669:HE677)</f>
        <v>1</v>
      </c>
      <c r="HF678" s="895">
        <f t="shared" ref="HF678" si="2789">SUM(HF669:HF677)</f>
        <v>1</v>
      </c>
      <c r="HG678" s="895" t="e">
        <f t="shared" ref="HG678" si="2790">SUM(HG669:HG677)</f>
        <v>#DIV/0!</v>
      </c>
      <c r="HH678" s="895" t="e">
        <f t="shared" ref="HH678" si="2791">SUM(HH669:HH677)</f>
        <v>#DIV/0!</v>
      </c>
      <c r="HI678" s="715">
        <f>SUM(HI669:HI677)</f>
        <v>1</v>
      </c>
    </row>
    <row r="679" spans="1:217" x14ac:dyDescent="0.25">
      <c r="C679" s="946"/>
      <c r="EX679" s="753"/>
      <c r="EY679" s="682"/>
      <c r="EZ679" s="682"/>
      <c r="FA679" s="682"/>
      <c r="FB679" s="682"/>
      <c r="FC679" s="682"/>
      <c r="FD679" s="682"/>
      <c r="FE679" s="682"/>
      <c r="FF679" s="682"/>
      <c r="FG679" s="682"/>
      <c r="FH679" s="682"/>
      <c r="FI679" s="682"/>
      <c r="FJ679" s="682"/>
      <c r="FK679" s="682"/>
      <c r="FL679" s="682"/>
      <c r="FM679" s="682"/>
      <c r="FN679" s="682"/>
      <c r="FO679" s="715"/>
      <c r="FP679" s="715"/>
      <c r="FQ679" s="1393"/>
      <c r="FR679" s="715"/>
      <c r="FS679" s="715"/>
      <c r="FT679" s="715"/>
      <c r="FU679" s="715"/>
      <c r="FV679" s="715"/>
      <c r="FW679" s="715"/>
      <c r="FX679" s="715"/>
      <c r="FY679" s="715"/>
      <c r="FZ679" s="715"/>
      <c r="GA679" s="715"/>
      <c r="GB679" s="715"/>
      <c r="GC679" s="715"/>
      <c r="GD679" s="715"/>
      <c r="GE679" s="715"/>
      <c r="GF679" s="715"/>
      <c r="GG679" s="715"/>
      <c r="GH679" s="715"/>
      <c r="GI679" s="715"/>
      <c r="GJ679" s="715"/>
      <c r="GK679" s="715"/>
      <c r="GL679" s="715"/>
      <c r="HI679" s="715"/>
    </row>
    <row r="680" spans="1:217" s="753" customFormat="1" x14ac:dyDescent="0.25">
      <c r="A680" s="789" t="s">
        <v>944</v>
      </c>
      <c r="C680" s="7"/>
      <c r="D680" s="754"/>
      <c r="E680" s="754"/>
      <c r="F680" s="754"/>
      <c r="G680" s="754"/>
      <c r="H680" s="754"/>
      <c r="I680" s="754"/>
      <c r="J680" s="754"/>
      <c r="K680" s="754"/>
      <c r="L680" s="754"/>
      <c r="M680" s="754"/>
      <c r="N680" s="754"/>
      <c r="O680" s="754"/>
      <c r="P680" s="754"/>
      <c r="Q680" s="754"/>
      <c r="R680" s="754"/>
      <c r="S680" s="754"/>
      <c r="T680" s="1017"/>
      <c r="U680" s="754"/>
      <c r="V680" s="754"/>
      <c r="W680" s="754"/>
      <c r="X680" s="754"/>
      <c r="Y680" s="754"/>
      <c r="Z680" s="754"/>
      <c r="AA680" s="754"/>
      <c r="AB680" s="754"/>
      <c r="AC680" s="754"/>
      <c r="AD680" s="754"/>
      <c r="AE680" s="754"/>
      <c r="AF680" s="754"/>
      <c r="AG680" s="754"/>
      <c r="AH680" s="754"/>
      <c r="AI680" s="7"/>
      <c r="AJ680" s="754"/>
      <c r="AK680" s="754"/>
      <c r="AL680" s="754"/>
      <c r="AM680" s="754"/>
      <c r="AN680" s="1017"/>
      <c r="AO680" s="754"/>
      <c r="AP680" s="754"/>
      <c r="AQ680" s="754"/>
      <c r="AR680" s="754"/>
      <c r="AS680" s="754"/>
      <c r="AT680" s="7"/>
      <c r="AU680" s="754"/>
      <c r="AV680" s="754"/>
      <c r="AW680" s="754"/>
      <c r="AX680" s="754"/>
      <c r="AY680" s="754"/>
      <c r="AZ680" s="754"/>
      <c r="BA680" s="754"/>
      <c r="BB680" s="1017"/>
      <c r="BC680" s="754"/>
      <c r="BD680" s="754"/>
      <c r="BE680" s="754"/>
      <c r="BF680" s="754"/>
      <c r="BG680" s="754"/>
      <c r="BH680" s="7"/>
      <c r="BI680" s="754"/>
      <c r="BJ680" s="754"/>
      <c r="BK680" s="754"/>
      <c r="BL680" s="754"/>
      <c r="BM680" s="754"/>
      <c r="BN680" s="1188"/>
      <c r="BO680" s="338"/>
      <c r="BP680" s="338"/>
      <c r="BQ680" s="338"/>
      <c r="BR680" s="338"/>
      <c r="BS680" s="1156"/>
      <c r="BT680" s="338"/>
      <c r="BU680" s="338"/>
      <c r="BV680" s="338"/>
      <c r="BW680" s="338"/>
      <c r="BX680" s="338"/>
      <c r="BY680" s="7"/>
      <c r="BZ680" s="754"/>
      <c r="CA680" s="754"/>
      <c r="CB680" s="754"/>
      <c r="CC680" s="1017"/>
      <c r="CD680" s="754"/>
      <c r="CE680" s="754"/>
      <c r="CF680" s="754"/>
      <c r="CG680" s="754"/>
      <c r="CH680" s="754"/>
      <c r="CI680" s="754"/>
      <c r="CJ680" s="754"/>
      <c r="CK680" s="7"/>
      <c r="CL680" s="754"/>
      <c r="CM680" s="754"/>
      <c r="CN680" s="754"/>
      <c r="CO680" s="1017"/>
      <c r="CP680" s="754"/>
      <c r="CQ680" s="754"/>
      <c r="CR680" s="754"/>
      <c r="CS680" s="754"/>
      <c r="CT680" s="754"/>
      <c r="CU680" s="7"/>
      <c r="CV680" s="754"/>
      <c r="CW680" s="754"/>
      <c r="CX680" s="1017"/>
      <c r="CY680" s="754"/>
      <c r="CZ680" s="754"/>
      <c r="DD680" s="293"/>
      <c r="DE680" s="338"/>
      <c r="DF680" s="338"/>
      <c r="DG680" s="338"/>
      <c r="DH680" s="338"/>
      <c r="DI680" s="338"/>
      <c r="DJ680" s="338"/>
      <c r="DK680" s="338"/>
      <c r="DL680" s="1103"/>
      <c r="DM680" s="338"/>
      <c r="DN680" s="338"/>
      <c r="DO680" s="338"/>
      <c r="DP680" s="338"/>
      <c r="DQ680" s="338"/>
      <c r="DR680" s="337"/>
      <c r="DS680" s="338"/>
      <c r="DT680" s="338"/>
      <c r="DU680" s="338"/>
      <c r="DV680" s="338"/>
      <c r="DW680" s="338"/>
      <c r="DX680" s="1103"/>
      <c r="DY680" s="338"/>
      <c r="DZ680" s="338"/>
      <c r="EA680" s="338"/>
      <c r="EB680" s="338"/>
      <c r="EC680" s="338"/>
      <c r="ED680" s="7"/>
      <c r="EE680" s="338"/>
      <c r="EF680" s="338"/>
      <c r="EG680" s="338"/>
      <c r="EH680" s="338"/>
      <c r="EI680" s="338"/>
      <c r="EJ680" s="338"/>
      <c r="EK680" s="338"/>
      <c r="EL680" s="1103"/>
      <c r="EM680" s="338"/>
      <c r="EN680" s="338"/>
      <c r="ER680" s="1251"/>
      <c r="ES680" s="7"/>
      <c r="ET680" s="754"/>
      <c r="EU680" s="754"/>
      <c r="EV680" s="754"/>
      <c r="EW680" s="1131"/>
      <c r="EX680" s="789" t="s">
        <v>478</v>
      </c>
      <c r="EY680" s="682"/>
      <c r="EZ680" s="682"/>
      <c r="FA680" s="682"/>
      <c r="FB680" s="682"/>
      <c r="FC680" s="682"/>
      <c r="FD680" s="682"/>
      <c r="FE680" s="682"/>
      <c r="FF680" s="682"/>
      <c r="FG680" s="682"/>
      <c r="FH680" s="682"/>
      <c r="FI680" s="682"/>
      <c r="FJ680" s="682"/>
      <c r="FK680" s="682"/>
      <c r="FL680" s="682"/>
      <c r="FM680" s="682"/>
      <c r="FN680" s="682"/>
      <c r="FO680" s="715"/>
      <c r="FP680" s="715"/>
      <c r="FQ680" s="1393"/>
      <c r="FR680" s="715"/>
      <c r="FS680" s="715"/>
      <c r="FT680" s="715"/>
      <c r="FU680" s="715"/>
      <c r="FV680" s="715"/>
      <c r="FW680" s="715"/>
      <c r="FX680" s="715"/>
      <c r="FY680" s="715"/>
      <c r="FZ680" s="715"/>
      <c r="GA680" s="715"/>
      <c r="GB680" s="715"/>
      <c r="GC680" s="715"/>
      <c r="GD680" s="715"/>
      <c r="GE680" s="715"/>
      <c r="GF680" s="715"/>
      <c r="GG680" s="715"/>
      <c r="GH680" s="715"/>
      <c r="GI680" s="715"/>
      <c r="GJ680" s="715"/>
      <c r="GK680" s="715"/>
      <c r="GL680" s="715"/>
      <c r="GM680" s="7"/>
      <c r="HI680" s="715"/>
    </row>
    <row r="681" spans="1:217" s="753" customFormat="1" x14ac:dyDescent="0.25">
      <c r="A681" s="640"/>
      <c r="C681" s="745"/>
      <c r="D681" s="715"/>
      <c r="E681" s="715"/>
      <c r="F681" s="715"/>
      <c r="G681" s="715"/>
      <c r="H681" s="715"/>
      <c r="I681" s="715"/>
      <c r="J681" s="715"/>
      <c r="K681" s="715"/>
      <c r="L681" s="715"/>
      <c r="M681" s="715"/>
      <c r="N681" s="715"/>
      <c r="O681" s="715"/>
      <c r="P681" s="715"/>
      <c r="Q681" s="715"/>
      <c r="R681" s="715"/>
      <c r="S681" s="715"/>
      <c r="T681" s="1075"/>
      <c r="U681" s="715"/>
      <c r="V681" s="715"/>
      <c r="W681" s="715"/>
      <c r="X681" s="715"/>
      <c r="Y681" s="715"/>
      <c r="Z681" s="754"/>
      <c r="AA681" s="754"/>
      <c r="AB681" s="754"/>
      <c r="AC681" s="754"/>
      <c r="AD681" s="754"/>
      <c r="AE681" s="754"/>
      <c r="AF681" s="715"/>
      <c r="AG681" s="715"/>
      <c r="AH681" s="715"/>
      <c r="AI681" s="745"/>
      <c r="AJ681" s="715"/>
      <c r="AK681" s="715"/>
      <c r="AL681" s="715"/>
      <c r="AM681" s="715"/>
      <c r="AN681" s="1075"/>
      <c r="AO681" s="715"/>
      <c r="AP681" s="715"/>
      <c r="AQ681" s="715"/>
      <c r="AR681" s="715"/>
      <c r="AS681" s="715"/>
      <c r="AT681" s="745"/>
      <c r="AU681" s="715"/>
      <c r="AV681" s="715"/>
      <c r="AW681" s="715"/>
      <c r="AX681" s="715"/>
      <c r="AY681" s="715"/>
      <c r="AZ681" s="715"/>
      <c r="BA681" s="715"/>
      <c r="BB681" s="1075"/>
      <c r="BC681" s="715"/>
      <c r="BD681" s="715"/>
      <c r="BE681" s="715"/>
      <c r="BF681" s="715"/>
      <c r="BG681" s="715"/>
      <c r="BH681" s="745"/>
      <c r="BI681" s="715"/>
      <c r="BJ681" s="715"/>
      <c r="BK681" s="715"/>
      <c r="BL681" s="715"/>
      <c r="BM681" s="715"/>
      <c r="BN681" s="1187"/>
      <c r="BO681" s="888"/>
      <c r="BP681" s="888"/>
      <c r="BQ681" s="888"/>
      <c r="BR681" s="888"/>
      <c r="BS681" s="1184"/>
      <c r="BT681" s="888"/>
      <c r="BU681" s="888"/>
      <c r="BV681" s="888"/>
      <c r="BW681" s="888"/>
      <c r="BX681" s="888"/>
      <c r="BY681" s="745"/>
      <c r="BZ681" s="715"/>
      <c r="CA681" s="715"/>
      <c r="CB681" s="715"/>
      <c r="CC681" s="1075"/>
      <c r="CD681" s="715"/>
      <c r="CE681" s="715"/>
      <c r="CF681" s="715"/>
      <c r="CG681" s="715"/>
      <c r="CH681" s="715"/>
      <c r="CI681" s="715"/>
      <c r="CJ681" s="715"/>
      <c r="CK681" s="745"/>
      <c r="CL681" s="715"/>
      <c r="CM681" s="715"/>
      <c r="CN681" s="715"/>
      <c r="CO681" s="1075"/>
      <c r="CP681" s="715"/>
      <c r="CQ681" s="715"/>
      <c r="CR681" s="715"/>
      <c r="CS681" s="715"/>
      <c r="CT681" s="715"/>
      <c r="CU681" s="745"/>
      <c r="CV681" s="715"/>
      <c r="CW681" s="715"/>
      <c r="CX681" s="1075"/>
      <c r="CY681" s="754"/>
      <c r="CZ681" s="754"/>
      <c r="DD681" s="989"/>
      <c r="DE681" s="888"/>
      <c r="DF681" s="888"/>
      <c r="DG681" s="888"/>
      <c r="DH681" s="888"/>
      <c r="DI681" s="888"/>
      <c r="DJ681" s="888"/>
      <c r="DK681" s="888"/>
      <c r="DL681" s="1082"/>
      <c r="DM681" s="888"/>
      <c r="DN681" s="888"/>
      <c r="DO681" s="888"/>
      <c r="DP681" s="888"/>
      <c r="DQ681" s="888"/>
      <c r="DR681" s="945"/>
      <c r="DS681" s="888"/>
      <c r="DT681" s="888"/>
      <c r="DU681" s="888"/>
      <c r="DV681" s="888"/>
      <c r="DW681" s="888"/>
      <c r="DX681" s="1082"/>
      <c r="DY681" s="888"/>
      <c r="DZ681" s="888"/>
      <c r="EA681" s="888"/>
      <c r="EB681" s="888"/>
      <c r="EC681" s="888"/>
      <c r="ED681" s="745"/>
      <c r="EE681" s="888"/>
      <c r="EF681" s="888"/>
      <c r="EG681" s="888"/>
      <c r="EH681" s="888"/>
      <c r="EI681" s="888"/>
      <c r="EJ681" s="888"/>
      <c r="EK681" s="888"/>
      <c r="EL681" s="1082"/>
      <c r="EM681" s="888"/>
      <c r="EN681" s="888"/>
      <c r="ER681" s="1251"/>
      <c r="ES681" s="745"/>
      <c r="ET681" s="715"/>
      <c r="EU681" s="715"/>
      <c r="EV681" s="715"/>
      <c r="EW681" s="1131"/>
      <c r="EX681" s="640"/>
      <c r="EY681" s="682"/>
      <c r="EZ681" s="682"/>
      <c r="FA681" s="682"/>
      <c r="FB681" s="682"/>
      <c r="FC681" s="682"/>
      <c r="FD681" s="682"/>
      <c r="FE681" s="682"/>
      <c r="FF681" s="682"/>
      <c r="FG681" s="682"/>
      <c r="FH681" s="682"/>
      <c r="FI681" s="682"/>
      <c r="FJ681" s="682"/>
      <c r="FK681" s="682"/>
      <c r="FL681" s="682"/>
      <c r="FM681" s="682"/>
      <c r="FN681" s="682"/>
      <c r="FO681" s="715"/>
      <c r="FP681" s="715"/>
      <c r="FQ681" s="1393"/>
      <c r="FR681" s="888"/>
      <c r="FS681" s="888"/>
      <c r="FT681" s="888"/>
      <c r="FU681" s="888"/>
      <c r="FV681" s="888"/>
      <c r="FW681" s="888"/>
      <c r="FX681" s="888"/>
      <c r="FY681" s="888"/>
      <c r="FZ681" s="888"/>
      <c r="GA681" s="888"/>
      <c r="GB681" s="888"/>
      <c r="GC681" s="888"/>
      <c r="GD681" s="888"/>
      <c r="GE681" s="888"/>
      <c r="GF681" s="888"/>
      <c r="GG681" s="888"/>
      <c r="GH681" s="888"/>
      <c r="GI681" s="888"/>
      <c r="GJ681" s="888"/>
      <c r="GK681" s="888"/>
      <c r="GL681" s="888"/>
      <c r="GM681" s="7"/>
      <c r="HI681" s="888"/>
    </row>
    <row r="682" spans="1:217" s="753" customFormat="1" x14ac:dyDescent="0.25">
      <c r="A682" s="66" t="s">
        <v>696</v>
      </c>
      <c r="C682" s="745">
        <f>IF(C525="",0,C525/C$565)</f>
        <v>9.0961869627346911E-2</v>
      </c>
      <c r="D682" s="715">
        <f>IF(D525="",0,D525/D$565)</f>
        <v>0.117938196953102</v>
      </c>
      <c r="E682" s="715">
        <f t="shared" ref="E682:T682" si="2792">IF(E525="",0,E525/E$565)</f>
        <v>0.10292650875000346</v>
      </c>
      <c r="F682" s="715">
        <f t="shared" si="2792"/>
        <v>0.10008016687961598</v>
      </c>
      <c r="G682" s="715">
        <f t="shared" si="2792"/>
        <v>3.0599194019206528E-2</v>
      </c>
      <c r="H682" s="715">
        <f t="shared" si="2792"/>
        <v>7.6794048670383863E-2</v>
      </c>
      <c r="I682" s="715">
        <f t="shared" si="2792"/>
        <v>4.3834919646931605E-2</v>
      </c>
      <c r="J682" s="715">
        <f t="shared" si="2792"/>
        <v>4.9866664608563031E-2</v>
      </c>
      <c r="K682" s="715">
        <f t="shared" si="2792"/>
        <v>3.7310806774388861E-2</v>
      </c>
      <c r="L682" s="715">
        <f t="shared" si="2792"/>
        <v>6.5928345239416153E-2</v>
      </c>
      <c r="M682" s="715">
        <f t="shared" si="2792"/>
        <v>6.7763433870332873E-2</v>
      </c>
      <c r="N682" s="715">
        <f t="shared" si="2792"/>
        <v>8.1157990708645072E-2</v>
      </c>
      <c r="O682" s="715">
        <f t="shared" si="2792"/>
        <v>6.9644357345459013E-2</v>
      </c>
      <c r="P682" s="715">
        <f t="shared" si="2792"/>
        <v>7.3730445420460686E-2</v>
      </c>
      <c r="Q682" s="715">
        <f t="shared" si="2792"/>
        <v>0.10223111148848575</v>
      </c>
      <c r="R682" s="715">
        <f t="shared" si="2792"/>
        <v>4.3930111429698285E-2</v>
      </c>
      <c r="S682" s="715">
        <f t="shared" si="2792"/>
        <v>0.1042579798595821</v>
      </c>
      <c r="T682" s="1075">
        <f t="shared" si="2792"/>
        <v>6.8475685145557144E-2</v>
      </c>
      <c r="U682" s="715">
        <f t="shared" ref="U682:W682" si="2793">IF(U525="",0,U525/U$565)</f>
        <v>6.0401357761748917E-2</v>
      </c>
      <c r="V682" s="715">
        <f t="shared" si="2793"/>
        <v>6.2763543945458813E-2</v>
      </c>
      <c r="W682" s="715">
        <f t="shared" si="2793"/>
        <v>6.2731542185975001E-2</v>
      </c>
      <c r="X682" s="715">
        <f t="shared" ref="X682:Y682" si="2794">IF(X525="",0,X525/X$565)</f>
        <v>6.6873185894359075E-2</v>
      </c>
      <c r="Y682" s="715">
        <f t="shared" si="2794"/>
        <v>0.10778672950095962</v>
      </c>
      <c r="Z682" s="715"/>
      <c r="AA682" s="715"/>
      <c r="AB682" s="715"/>
      <c r="AC682" s="715"/>
      <c r="AD682" s="715"/>
      <c r="AE682" s="715"/>
      <c r="AF682" s="715"/>
      <c r="AG682" s="715"/>
      <c r="AH682" s="715"/>
      <c r="AI682" s="745">
        <f t="shared" ref="AI682:AN682" si="2795">IF(AI525="",0,AI525/AI$565)</f>
        <v>9.140113401772966E-2</v>
      </c>
      <c r="AJ682" s="715">
        <f t="shared" si="2795"/>
        <v>6.3348866750415025E-2</v>
      </c>
      <c r="AK682" s="715">
        <f t="shared" si="2795"/>
        <v>9.2620030182080176E-2</v>
      </c>
      <c r="AL682" s="715">
        <f t="shared" si="2795"/>
        <v>0.12397374468023052</v>
      </c>
      <c r="AM682" s="715">
        <f t="shared" si="2795"/>
        <v>6.1874603054224833E-2</v>
      </c>
      <c r="AN682" s="1075">
        <f t="shared" si="2795"/>
        <v>9.708048067185765E-2</v>
      </c>
      <c r="AO682" s="715"/>
      <c r="AP682" s="715"/>
      <c r="AQ682" s="715"/>
      <c r="AR682" s="715"/>
      <c r="AS682" s="715"/>
      <c r="AT682" s="745">
        <f t="shared" ref="AT682:BB682" si="2796">IF(AT525="",0,AT525/AT$565)</f>
        <v>8.9915525760037862E-2</v>
      </c>
      <c r="AU682" s="715">
        <f t="shared" si="2796"/>
        <v>9.3550762698971654E-2</v>
      </c>
      <c r="AV682" s="715">
        <f t="shared" si="2796"/>
        <v>6.2464260346776865E-2</v>
      </c>
      <c r="AW682" s="715">
        <f t="shared" si="2796"/>
        <v>9.5139940070702547E-2</v>
      </c>
      <c r="AX682" s="715">
        <f t="shared" si="2796"/>
        <v>8.6993416640583396E-2</v>
      </c>
      <c r="AY682" s="715">
        <f t="shared" si="2796"/>
        <v>6.7756958415148949E-2</v>
      </c>
      <c r="AZ682" s="715">
        <f t="shared" si="2796"/>
        <v>6.3702749106743575E-2</v>
      </c>
      <c r="BA682" s="715">
        <f t="shared" si="2796"/>
        <v>8.2238023492774662E-2</v>
      </c>
      <c r="BB682" s="1075">
        <f t="shared" si="2796"/>
        <v>0.13033782150236864</v>
      </c>
      <c r="BC682" s="715"/>
      <c r="BD682" s="715"/>
      <c r="BE682" s="715"/>
      <c r="BF682" s="715"/>
      <c r="BG682" s="715"/>
      <c r="BH682" s="745">
        <f t="shared" ref="BH682:BS682" si="2797">IF(BH525="",0,BH525/BH$565)</f>
        <v>0.17352774687489472</v>
      </c>
      <c r="BI682" s="715">
        <f t="shared" si="2797"/>
        <v>0.19120790676266516</v>
      </c>
      <c r="BJ682" s="715">
        <f t="shared" si="2797"/>
        <v>0.13386690192066134</v>
      </c>
      <c r="BK682" s="715">
        <f t="shared" si="2797"/>
        <v>7.8768194032999603E-2</v>
      </c>
      <c r="BL682" s="715">
        <f t="shared" si="2797"/>
        <v>7.6189504984264578E-2</v>
      </c>
      <c r="BM682" s="715">
        <f t="shared" si="2797"/>
        <v>0.22375176290036869</v>
      </c>
      <c r="BN682" s="1187">
        <f t="shared" si="2797"/>
        <v>0.10612787301468989</v>
      </c>
      <c r="BO682" s="888">
        <f t="shared" si="2797"/>
        <v>0.18860043304679014</v>
      </c>
      <c r="BP682" s="888">
        <f t="shared" si="2797"/>
        <v>0.3153829773721098</v>
      </c>
      <c r="BQ682" s="888">
        <f t="shared" si="2797"/>
        <v>8.5430027167589559E-2</v>
      </c>
      <c r="BR682" s="888">
        <f t="shared" si="2797"/>
        <v>0.12460553144951483</v>
      </c>
      <c r="BS682" s="1184">
        <f t="shared" si="2797"/>
        <v>0.14600369532383792</v>
      </c>
      <c r="BT682" s="888"/>
      <c r="BU682" s="888"/>
      <c r="BV682" s="888"/>
      <c r="BW682" s="888"/>
      <c r="BX682" s="888"/>
      <c r="BY682" s="745">
        <f>IF(BY525="",0,BY525/BY$565)</f>
        <v>7.5647350610135403E-2</v>
      </c>
      <c r="BZ682" s="715">
        <f>IF(BZ525="",0,BZ525/BZ$565)</f>
        <v>8.4308654220219326E-2</v>
      </c>
      <c r="CA682" s="715">
        <f>IF(CA525="",0,CA525/CA$565)</f>
        <v>7.6807529655404896E-2</v>
      </c>
      <c r="CB682" s="715">
        <f>IF(CB525="",0,CB525/CB$565)</f>
        <v>6.6780355596781707E-2</v>
      </c>
      <c r="CC682" s="1075">
        <f>IF(CC525="",0,CC525/CC$565)</f>
        <v>0.10714738965303156</v>
      </c>
      <c r="CD682" s="715"/>
      <c r="CE682" s="715"/>
      <c r="CF682" s="715"/>
      <c r="CG682" s="715"/>
      <c r="CH682" s="715"/>
      <c r="CI682" s="715"/>
      <c r="CJ682" s="715"/>
      <c r="CK682" s="745">
        <f>IF(CK525="",0,CK525/CK$565)</f>
        <v>1.3450969275315767E-2</v>
      </c>
      <c r="CL682" s="715">
        <f>IF(CL525="",0,CL525/CL$565)</f>
        <v>4.9130034628013582E-2</v>
      </c>
      <c r="CM682" s="715">
        <f>IF(CM525="",0,CM525/CM$565)</f>
        <v>6.72023901079233E-3</v>
      </c>
      <c r="CN682" s="715">
        <f>IF(CN525="",0,CN525/CN$565)</f>
        <v>3.7599776524097864E-2</v>
      </c>
      <c r="CO682" s="1075">
        <f>IF(CO525="",0,CO525/CO$565)</f>
        <v>2.8867210406314712E-2</v>
      </c>
      <c r="CP682" s="715"/>
      <c r="CQ682" s="715"/>
      <c r="CR682" s="715"/>
      <c r="CS682" s="715"/>
      <c r="CT682" s="715"/>
      <c r="CU682" s="745">
        <f>IF(CU525="",0,CU525/CU$565)</f>
        <v>0.85371153607628192</v>
      </c>
      <c r="CV682" s="715">
        <f>IF(CV525="",0,CV525/CV$565)</f>
        <v>0.30845720037378305</v>
      </c>
      <c r="CW682" s="715">
        <f>IF(CW525="",0,CW525/CW$565)</f>
        <v>0.42862155070132268</v>
      </c>
      <c r="CX682" s="1075">
        <f>IF(CX525="",0,CX525/CX$565)</f>
        <v>0.44292498441828843</v>
      </c>
      <c r="CY682" s="715"/>
      <c r="CZ682" s="715"/>
      <c r="DA682" s="682"/>
      <c r="DB682" s="682"/>
      <c r="DC682" s="682"/>
      <c r="DD682" s="989"/>
      <c r="DE682" s="888">
        <f t="shared" ref="DE682:DK682" si="2798">IF(DE525="",0,DE525/DE$565)</f>
        <v>0.72643395714452141</v>
      </c>
      <c r="DF682" s="888">
        <f t="shared" si="2798"/>
        <v>0.50393874361121227</v>
      </c>
      <c r="DG682" s="888">
        <f t="shared" si="2798"/>
        <v>0.57303588916625658</v>
      </c>
      <c r="DH682" s="888">
        <f t="shared" si="2798"/>
        <v>0.69259439359070518</v>
      </c>
      <c r="DI682" s="888">
        <f t="shared" si="2798"/>
        <v>0.4794406615497504</v>
      </c>
      <c r="DJ682" s="888">
        <f t="shared" si="2798"/>
        <v>0.63047352651502453</v>
      </c>
      <c r="DK682" s="888">
        <f t="shared" si="2798"/>
        <v>0.7231724979773464</v>
      </c>
      <c r="DL682" s="1082">
        <f t="shared" ref="DL682:HB682" si="2799">IF(DL525="",0,DL525/DL$565)</f>
        <v>0.54219232974706744</v>
      </c>
      <c r="DM682" s="888"/>
      <c r="DN682" s="888"/>
      <c r="DO682" s="888"/>
      <c r="DP682" s="888"/>
      <c r="DQ682" s="888"/>
      <c r="DR682" s="945">
        <f t="shared" si="2799"/>
        <v>0.36783135632589281</v>
      </c>
      <c r="DS682" s="888">
        <f t="shared" si="2799"/>
        <v>0.18891169660466545</v>
      </c>
      <c r="DT682" s="888">
        <f t="shared" si="2799"/>
        <v>0.32117009201849556</v>
      </c>
      <c r="DU682" s="888">
        <f t="shared" si="2799"/>
        <v>0.27038501539338716</v>
      </c>
      <c r="DV682" s="888">
        <f t="shared" si="2799"/>
        <v>0.28630748428771924</v>
      </c>
      <c r="DW682" s="888">
        <f t="shared" si="2799"/>
        <v>0.3330233194064835</v>
      </c>
      <c r="DX682" s="1082">
        <f t="shared" si="2799"/>
        <v>0.36799516780553232</v>
      </c>
      <c r="DY682" s="888"/>
      <c r="DZ682" s="888"/>
      <c r="EA682" s="888"/>
      <c r="EB682" s="888"/>
      <c r="EC682" s="888"/>
      <c r="ED682" s="745">
        <f t="shared" si="2799"/>
        <v>8.7871216251450598E-2</v>
      </c>
      <c r="EE682" s="888">
        <f t="shared" si="2799"/>
        <v>0.14282833068586107</v>
      </c>
      <c r="EF682" s="888">
        <f t="shared" si="2799"/>
        <v>9.9746544192435477E-2</v>
      </c>
      <c r="EG682" s="888">
        <f t="shared" si="2799"/>
        <v>9.8780753486972378E-2</v>
      </c>
      <c r="EH682" s="888">
        <f t="shared" si="2799"/>
        <v>0.12446561555355509</v>
      </c>
      <c r="EI682" s="888">
        <f t="shared" si="2799"/>
        <v>0.13457381262345983</v>
      </c>
      <c r="EJ682" s="888">
        <f t="shared" si="2799"/>
        <v>0.13047260543603731</v>
      </c>
      <c r="EK682" s="888">
        <f t="shared" si="2799"/>
        <v>0.10278915014897481</v>
      </c>
      <c r="EL682" s="1082">
        <f t="shared" si="2799"/>
        <v>0.10062750371568856</v>
      </c>
      <c r="EM682" s="888"/>
      <c r="EN682" s="888"/>
      <c r="EO682" s="682"/>
      <c r="EP682" s="682"/>
      <c r="EQ682" s="682"/>
      <c r="ER682" s="1263"/>
      <c r="ES682" s="745">
        <f t="shared" si="2799"/>
        <v>0.51533086979395004</v>
      </c>
      <c r="ET682" s="715">
        <f t="shared" si="2799"/>
        <v>0.45301925826438821</v>
      </c>
      <c r="EU682" s="715">
        <f t="shared" si="2799"/>
        <v>0.24518984919336603</v>
      </c>
      <c r="EV682" s="715"/>
      <c r="EW682" s="1150"/>
      <c r="EX682" s="1268"/>
      <c r="EY682" s="888">
        <f t="shared" si="2799"/>
        <v>5.6378571027391189E-2</v>
      </c>
      <c r="EZ682" s="888">
        <f t="shared" si="2799"/>
        <v>0.28603273376026389</v>
      </c>
      <c r="FA682" s="888">
        <f t="shared" si="2799"/>
        <v>1.3099831087830567E-2</v>
      </c>
      <c r="FB682" s="888">
        <f t="shared" si="2799"/>
        <v>0.63116263012061191</v>
      </c>
      <c r="FC682" s="888">
        <f t="shared" si="2799"/>
        <v>8.1683213109040143E-2</v>
      </c>
      <c r="FD682" s="888">
        <f t="shared" si="2799"/>
        <v>0.16372607536977457</v>
      </c>
      <c r="FE682" s="888">
        <f t="shared" si="2799"/>
        <v>5.9882088707995981E-2</v>
      </c>
      <c r="FF682" s="888">
        <f t="shared" si="2799"/>
        <v>2.0540488077555222E-2</v>
      </c>
      <c r="FG682" s="888">
        <f t="shared" si="2799"/>
        <v>2.0910263007428775E-2</v>
      </c>
      <c r="FH682" s="888">
        <f t="shared" si="2799"/>
        <v>0.15123845568001595</v>
      </c>
      <c r="FI682" s="888">
        <f t="shared" si="2799"/>
        <v>7.178422301870295E-2</v>
      </c>
      <c r="FJ682" s="888">
        <f t="shared" si="2799"/>
        <v>0.10861948727235755</v>
      </c>
      <c r="FK682" s="888">
        <f t="shared" si="2799"/>
        <v>2.5941257813363983E-2</v>
      </c>
      <c r="FL682" s="888">
        <f t="shared" si="2799"/>
        <v>2.3246925047941711E-2</v>
      </c>
      <c r="FM682" s="888">
        <f t="shared" si="2799"/>
        <v>2.5168603142948501E-2</v>
      </c>
      <c r="FN682" s="888">
        <f t="shared" si="2799"/>
        <v>1.8665535542092306E-2</v>
      </c>
      <c r="FO682" s="888">
        <f t="shared" si="2799"/>
        <v>1.7720386600981641E-2</v>
      </c>
      <c r="FP682" s="888">
        <f t="shared" ref="FP682:GL682" si="2800">IF(FP525="",0,FP525/FP$565)</f>
        <v>0</v>
      </c>
      <c r="FQ682" s="1397">
        <f t="shared" si="2800"/>
        <v>0.27387605087125388</v>
      </c>
      <c r="FR682" s="888">
        <f t="shared" si="2800"/>
        <v>5.9250652270689819E-2</v>
      </c>
      <c r="FS682" s="888">
        <f t="shared" si="2800"/>
        <v>0.33787154675648284</v>
      </c>
      <c r="FT682" s="888">
        <f t="shared" si="2800"/>
        <v>9.3084069153399424E-2</v>
      </c>
      <c r="FU682" s="888">
        <f t="shared" si="2800"/>
        <v>5.418823767405679E-2</v>
      </c>
      <c r="FV682" s="888"/>
      <c r="FW682" s="888">
        <f t="shared" si="2800"/>
        <v>3.2800766879006363E-2</v>
      </c>
      <c r="FX682" s="888">
        <f t="shared" si="2800"/>
        <v>3.0799227227165646E-2</v>
      </c>
      <c r="FY682" s="888">
        <f t="shared" si="2800"/>
        <v>0</v>
      </c>
      <c r="FZ682" s="888">
        <f t="shared" si="2800"/>
        <v>7.750133788565255E-3</v>
      </c>
      <c r="GA682" s="888">
        <f t="shared" si="2800"/>
        <v>0</v>
      </c>
      <c r="GB682" s="888">
        <f t="shared" si="2800"/>
        <v>3.537874218642402E-2</v>
      </c>
      <c r="GC682" s="888">
        <f t="shared" si="2800"/>
        <v>0.1673361051157243</v>
      </c>
      <c r="GD682" s="888">
        <f t="shared" si="2800"/>
        <v>1.6808257343615594E-2</v>
      </c>
      <c r="GE682" s="888">
        <f t="shared" si="2800"/>
        <v>0.11503965817182986</v>
      </c>
      <c r="GF682" s="888">
        <f t="shared" si="2800"/>
        <v>3.9128694821560964E-2</v>
      </c>
      <c r="GG682" s="888">
        <f t="shared" si="2800"/>
        <v>0.28264920092127493</v>
      </c>
      <c r="GH682" s="888">
        <f t="shared" si="2800"/>
        <v>7.6740727860563851E-2</v>
      </c>
      <c r="GI682" s="888">
        <f t="shared" si="2800"/>
        <v>0.16687678682646126</v>
      </c>
      <c r="GJ682" s="888">
        <f t="shared" si="2800"/>
        <v>6.2687512975154722E-2</v>
      </c>
      <c r="GK682" s="888">
        <f t="shared" si="2800"/>
        <v>6.6475424944573189E-2</v>
      </c>
      <c r="GL682" s="888">
        <f t="shared" si="2800"/>
        <v>5.5696266131382358E-2</v>
      </c>
      <c r="GM682" s="945">
        <f t="shared" si="2799"/>
        <v>0</v>
      </c>
      <c r="GN682" s="888">
        <f t="shared" si="2799"/>
        <v>2.1086712185865584E-2</v>
      </c>
      <c r="GO682" s="888">
        <f t="shared" si="2799"/>
        <v>4.4097334256234931E-2</v>
      </c>
      <c r="GP682" s="888">
        <f t="shared" si="2799"/>
        <v>1.5451076788746972E-2</v>
      </c>
      <c r="GQ682" s="888">
        <f t="shared" si="2799"/>
        <v>0</v>
      </c>
      <c r="GR682" s="682">
        <f t="shared" si="2799"/>
        <v>0</v>
      </c>
      <c r="GS682" s="682">
        <f t="shared" si="2799"/>
        <v>1.3289479450859268E-2</v>
      </c>
      <c r="GT682" s="682">
        <f t="shared" si="2799"/>
        <v>2.7048196708936007E-2</v>
      </c>
      <c r="GU682" s="682">
        <f t="shared" si="2799"/>
        <v>1.3577132899056925E-2</v>
      </c>
      <c r="GV682" s="682">
        <f t="shared" si="2799"/>
        <v>2.7298300152829795E-2</v>
      </c>
      <c r="GW682" s="682">
        <f t="shared" si="2799"/>
        <v>0</v>
      </c>
      <c r="GX682" s="682">
        <f t="shared" si="2799"/>
        <v>2.2033787688492987E-2</v>
      </c>
      <c r="GY682" s="682">
        <f t="shared" si="2799"/>
        <v>1.8787697058601997E-2</v>
      </c>
      <c r="GZ682" s="682" t="e">
        <f t="shared" si="2799"/>
        <v>#DIV/0!</v>
      </c>
      <c r="HA682" s="682">
        <f t="shared" si="2799"/>
        <v>2.4671648815286402E-2</v>
      </c>
      <c r="HB682" s="682">
        <f t="shared" si="2799"/>
        <v>3.0875603544952238E-2</v>
      </c>
      <c r="HC682" s="682">
        <f t="shared" ref="HC682:HH682" si="2801">IF(HC525="",0,HC525/HC$565)</f>
        <v>2.191776852471454E-2</v>
      </c>
      <c r="HD682" s="682">
        <f t="shared" si="2801"/>
        <v>2.8314925456884098E-2</v>
      </c>
      <c r="HE682" s="682">
        <f t="shared" si="2801"/>
        <v>3.8349732124955446E-2</v>
      </c>
      <c r="HF682" s="682">
        <f t="shared" si="2801"/>
        <v>5.8330128848731039E-2</v>
      </c>
      <c r="HG682" s="682" t="e">
        <f t="shared" si="2801"/>
        <v>#DIV/0!</v>
      </c>
      <c r="HH682" s="682" t="e">
        <f t="shared" si="2801"/>
        <v>#DIV/0!</v>
      </c>
      <c r="HI682" s="888">
        <f>IF(HI525="",0,HI525/HI$565)</f>
        <v>0</v>
      </c>
    </row>
    <row r="683" spans="1:217" s="753" customFormat="1" x14ac:dyDescent="0.25">
      <c r="A683" s="66" t="s">
        <v>697</v>
      </c>
      <c r="C683" s="745">
        <f t="shared" ref="C683:D685" si="2802">IF(C527="",0,C527/C$565)</f>
        <v>3.5523933557446985E-2</v>
      </c>
      <c r="D683" s="715">
        <f t="shared" si="2802"/>
        <v>6.6148238919612232E-2</v>
      </c>
      <c r="E683" s="715">
        <f t="shared" ref="E683:T683" si="2803">IF(E527="",0,E527/E$565)</f>
        <v>2.7993613369897231E-2</v>
      </c>
      <c r="F683" s="715">
        <f t="shared" si="2803"/>
        <v>3.2526740310163831E-2</v>
      </c>
      <c r="G683" s="715">
        <f t="shared" si="2803"/>
        <v>9.4273107544651236E-2</v>
      </c>
      <c r="H683" s="715">
        <f t="shared" si="2803"/>
        <v>7.4463259843444204E-3</v>
      </c>
      <c r="I683" s="715">
        <f t="shared" si="2803"/>
        <v>9.1628918413893361E-3</v>
      </c>
      <c r="J683" s="715">
        <f t="shared" si="2803"/>
        <v>8.1174532795581962E-3</v>
      </c>
      <c r="K683" s="715">
        <f t="shared" si="2803"/>
        <v>2.4119251148917796E-2</v>
      </c>
      <c r="L683" s="715">
        <f t="shared" si="2803"/>
        <v>6.5337981834315325E-3</v>
      </c>
      <c r="M683" s="715">
        <f t="shared" si="2803"/>
        <v>3.2443608135856977E-2</v>
      </c>
      <c r="N683" s="715">
        <f t="shared" si="2803"/>
        <v>2.4349936203777973E-2</v>
      </c>
      <c r="O683" s="715">
        <f t="shared" si="2803"/>
        <v>2.0791060916046048E-2</v>
      </c>
      <c r="P683" s="715">
        <f t="shared" si="2803"/>
        <v>2.9808461390378953E-2</v>
      </c>
      <c r="Q683" s="715">
        <f t="shared" si="2803"/>
        <v>1.6280131198848469E-2</v>
      </c>
      <c r="R683" s="715">
        <f t="shared" si="2803"/>
        <v>2.7515440443135534E-2</v>
      </c>
      <c r="S683" s="715">
        <f t="shared" si="2803"/>
        <v>4.3544131265000056E-2</v>
      </c>
      <c r="T683" s="1075">
        <f t="shared" si="2803"/>
        <v>3.1740215685400343E-2</v>
      </c>
      <c r="U683" s="715">
        <f t="shared" ref="U683:W683" si="2804">IF(U527="",0,U527/U$565)</f>
        <v>1.4997448926012191E-2</v>
      </c>
      <c r="V683" s="715">
        <f t="shared" si="2804"/>
        <v>1.3930824147062036E-2</v>
      </c>
      <c r="W683" s="715">
        <f t="shared" si="2804"/>
        <v>2.3932718483919847E-2</v>
      </c>
      <c r="X683" s="715">
        <f t="shared" ref="X683:Y683" si="2805">IF(X527="",0,X527/X$565)</f>
        <v>4.6458885590077555E-2</v>
      </c>
      <c r="Y683" s="715">
        <f t="shared" si="2805"/>
        <v>5.2851846287106492E-2</v>
      </c>
      <c r="Z683" s="715"/>
      <c r="AA683" s="715"/>
      <c r="AB683" s="715"/>
      <c r="AC683" s="715"/>
      <c r="AD683" s="715"/>
      <c r="AE683" s="715"/>
      <c r="AF683" s="715"/>
      <c r="AG683" s="715"/>
      <c r="AH683" s="715"/>
      <c r="AI683" s="745">
        <f t="shared" ref="AI683:AN685" si="2806">IF(AI527="",0,AI527/AI$565)</f>
        <v>0</v>
      </c>
      <c r="AJ683" s="715">
        <f t="shared" si="2806"/>
        <v>0</v>
      </c>
      <c r="AK683" s="715">
        <f t="shared" si="2806"/>
        <v>3.0340537404632446E-2</v>
      </c>
      <c r="AL683" s="715">
        <f t="shared" si="2806"/>
        <v>3.6920518861819421E-2</v>
      </c>
      <c r="AM683" s="715">
        <f t="shared" si="2806"/>
        <v>9.0092892143074643E-3</v>
      </c>
      <c r="AN683" s="1075">
        <f t="shared" si="2806"/>
        <v>4.0388988915415446E-2</v>
      </c>
      <c r="AO683" s="715"/>
      <c r="AP683" s="715"/>
      <c r="AQ683" s="715"/>
      <c r="AR683" s="715"/>
      <c r="AS683" s="715"/>
      <c r="AT683" s="745">
        <f t="shared" ref="AT683:BB683" si="2807">IF(AT527="",0,AT527/AT$565)</f>
        <v>2.8327490797687743E-2</v>
      </c>
      <c r="AU683" s="715">
        <f t="shared" si="2807"/>
        <v>2.8557724506613095E-2</v>
      </c>
      <c r="AV683" s="715">
        <f t="shared" si="2807"/>
        <v>1.224080421950749E-2</v>
      </c>
      <c r="AW683" s="715">
        <f t="shared" si="2807"/>
        <v>1.7553043941501239E-2</v>
      </c>
      <c r="AX683" s="715">
        <f t="shared" si="2807"/>
        <v>1.0013011423877186E-2</v>
      </c>
      <c r="AY683" s="715">
        <f t="shared" si="2807"/>
        <v>1.5736493824239403E-2</v>
      </c>
      <c r="AZ683" s="715">
        <f t="shared" si="2807"/>
        <v>2.2878466408171913E-2</v>
      </c>
      <c r="BA683" s="715">
        <f t="shared" si="2807"/>
        <v>1.737914049309084E-2</v>
      </c>
      <c r="BB683" s="1075">
        <f t="shared" si="2807"/>
        <v>1.7849675248113175E-2</v>
      </c>
      <c r="BC683" s="715"/>
      <c r="BD683" s="715"/>
      <c r="BE683" s="715"/>
      <c r="BF683" s="715"/>
      <c r="BG683" s="715"/>
      <c r="BH683" s="745">
        <f t="shared" ref="BH683:BS683" si="2808">IF(BH527="",0,BH527/BH$565)</f>
        <v>1.3515123064719772E-2</v>
      </c>
      <c r="BI683" s="715">
        <f t="shared" si="2808"/>
        <v>3.6356493234661655E-2</v>
      </c>
      <c r="BJ683" s="715">
        <f t="shared" si="2808"/>
        <v>9.888349960020193E-3</v>
      </c>
      <c r="BK683" s="715">
        <f t="shared" si="2808"/>
        <v>1.3901296200755043E-2</v>
      </c>
      <c r="BL683" s="715">
        <f t="shared" si="2808"/>
        <v>1.1137140973739986E-2</v>
      </c>
      <c r="BM683" s="715">
        <f t="shared" si="2808"/>
        <v>3.1123528773315704E-2</v>
      </c>
      <c r="BN683" s="1187">
        <f t="shared" si="2808"/>
        <v>2.2899922848699003E-2</v>
      </c>
      <c r="BO683" s="888">
        <f t="shared" si="2808"/>
        <v>2.3687704087091123E-2</v>
      </c>
      <c r="BP683" s="888">
        <f t="shared" si="2808"/>
        <v>1.1967778507860655E-2</v>
      </c>
      <c r="BQ683" s="888">
        <f t="shared" si="2808"/>
        <v>9.3823011049030264E-3</v>
      </c>
      <c r="BR683" s="888">
        <f t="shared" si="2808"/>
        <v>2.1816284898102299E-2</v>
      </c>
      <c r="BS683" s="1184">
        <f t="shared" si="2808"/>
        <v>3.3719744096676794E-2</v>
      </c>
      <c r="BT683" s="888"/>
      <c r="BU683" s="888"/>
      <c r="BV683" s="888"/>
      <c r="BW683" s="888"/>
      <c r="BX683" s="888"/>
      <c r="BY683" s="745">
        <f t="shared" ref="BY683:CC685" si="2809">IF(BY527="",0,BY527/BY$565)</f>
        <v>7.2738646164564755E-2</v>
      </c>
      <c r="BZ683" s="715">
        <f t="shared" si="2809"/>
        <v>8.1173008159683771E-2</v>
      </c>
      <c r="CA683" s="715">
        <f t="shared" si="2809"/>
        <v>9.7647079103502871E-2</v>
      </c>
      <c r="CB683" s="715">
        <f t="shared" si="2809"/>
        <v>0.10419097340818304</v>
      </c>
      <c r="CC683" s="1075">
        <f t="shared" si="2809"/>
        <v>5.6234933234230684E-2</v>
      </c>
      <c r="CD683" s="715"/>
      <c r="CE683" s="715"/>
      <c r="CF683" s="715"/>
      <c r="CG683" s="715"/>
      <c r="CH683" s="715"/>
      <c r="CI683" s="715"/>
      <c r="CJ683" s="715"/>
      <c r="CK683" s="745">
        <f t="shared" ref="CK683:CO685" si="2810">IF(CK527="",0,CK527/CK$565)</f>
        <v>1.1434278667553746E-2</v>
      </c>
      <c r="CL683" s="715">
        <f t="shared" si="2810"/>
        <v>4.1288885236403797E-2</v>
      </c>
      <c r="CM683" s="715">
        <f t="shared" si="2810"/>
        <v>1.1794802734140544E-2</v>
      </c>
      <c r="CN683" s="715">
        <f t="shared" si="2810"/>
        <v>7.861573323832069E-3</v>
      </c>
      <c r="CO683" s="1075">
        <f t="shared" si="2810"/>
        <v>6.0151688806373517E-3</v>
      </c>
      <c r="CP683" s="715"/>
      <c r="CQ683" s="715"/>
      <c r="CR683" s="715"/>
      <c r="CS683" s="715"/>
      <c r="CT683" s="715"/>
      <c r="CU683" s="745">
        <f t="shared" ref="CU683:CX685" si="2811">IF(CU527="",0,CU527/CU$565)</f>
        <v>0.11349245415634551</v>
      </c>
      <c r="CV683" s="715">
        <f t="shared" si="2811"/>
        <v>2.2765514951041774E-2</v>
      </c>
      <c r="CW683" s="715">
        <f t="shared" si="2811"/>
        <v>3.6660330092995887E-2</v>
      </c>
      <c r="CX683" s="1075">
        <f t="shared" si="2811"/>
        <v>4.1463575360278337E-2</v>
      </c>
      <c r="CY683" s="715"/>
      <c r="CZ683" s="715"/>
      <c r="DA683" s="682"/>
      <c r="DB683" s="682"/>
      <c r="DC683" s="682"/>
      <c r="DD683" s="989"/>
      <c r="DE683" s="888">
        <f t="shared" ref="DE683:DK685" si="2812">IF(DE527="",0,DE527/DE$565)</f>
        <v>3.645909135078252E-2</v>
      </c>
      <c r="DF683" s="888">
        <f t="shared" si="2812"/>
        <v>3.6530311155496785E-2</v>
      </c>
      <c r="DG683" s="888">
        <f t="shared" si="2812"/>
        <v>4.5954697433759205E-2</v>
      </c>
      <c r="DH683" s="888">
        <f t="shared" si="2812"/>
        <v>2.1430525834468528E-2</v>
      </c>
      <c r="DI683" s="888">
        <f t="shared" si="2812"/>
        <v>5.1171657705705018E-2</v>
      </c>
      <c r="DJ683" s="888">
        <f t="shared" si="2812"/>
        <v>1.9416290981979518E-2</v>
      </c>
      <c r="DK683" s="888">
        <f t="shared" si="2812"/>
        <v>1.7519228211841195E-2</v>
      </c>
      <c r="DL683" s="1082">
        <f t="shared" ref="DL683:HB683" si="2813">IF(DL527="",0,DL527/DL$565)</f>
        <v>2.7036032286584129E-2</v>
      </c>
      <c r="DM683" s="888"/>
      <c r="DN683" s="888"/>
      <c r="DO683" s="888"/>
      <c r="DP683" s="888"/>
      <c r="DQ683" s="888"/>
      <c r="DR683" s="945">
        <f t="shared" si="2813"/>
        <v>7.756270965161953E-2</v>
      </c>
      <c r="DS683" s="888">
        <f t="shared" si="2813"/>
        <v>0.17092666486202296</v>
      </c>
      <c r="DT683" s="888">
        <f t="shared" si="2813"/>
        <v>9.6042173102437969E-2</v>
      </c>
      <c r="DU683" s="888">
        <f t="shared" si="2813"/>
        <v>0.14946626155795961</v>
      </c>
      <c r="DV683" s="888">
        <f t="shared" si="2813"/>
        <v>0.13087720528555205</v>
      </c>
      <c r="DW683" s="888">
        <f t="shared" si="2813"/>
        <v>7.4511628767145427E-2</v>
      </c>
      <c r="DX683" s="1082">
        <f t="shared" si="2813"/>
        <v>7.3005761362032073E-2</v>
      </c>
      <c r="DY683" s="888"/>
      <c r="DZ683" s="888"/>
      <c r="EA683" s="888"/>
      <c r="EB683" s="888"/>
      <c r="EC683" s="888"/>
      <c r="ED683" s="745">
        <f t="shared" si="2813"/>
        <v>3.4499567816986793E-2</v>
      </c>
      <c r="EE683" s="888">
        <f t="shared" si="2813"/>
        <v>6.4806446425433803E-2</v>
      </c>
      <c r="EF683" s="888">
        <f t="shared" si="2813"/>
        <v>6.5413947469755429E-2</v>
      </c>
      <c r="EG683" s="888">
        <f t="shared" si="2813"/>
        <v>6.2553568944688706E-2</v>
      </c>
      <c r="EH683" s="888">
        <f t="shared" si="2813"/>
        <v>6.3482787944679639E-2</v>
      </c>
      <c r="EI683" s="888">
        <f t="shared" si="2813"/>
        <v>4.0776147991916298E-2</v>
      </c>
      <c r="EJ683" s="888">
        <f t="shared" si="2813"/>
        <v>4.1415231166967673E-2</v>
      </c>
      <c r="EK683" s="888">
        <f t="shared" si="2813"/>
        <v>4.5112956689065654E-2</v>
      </c>
      <c r="EL683" s="1082">
        <f t="shared" si="2813"/>
        <v>5.3765107067632482E-2</v>
      </c>
      <c r="EM683" s="888"/>
      <c r="EN683" s="888"/>
      <c r="EO683" s="682"/>
      <c r="EP683" s="682"/>
      <c r="EQ683" s="682"/>
      <c r="ER683" s="1263"/>
      <c r="ES683" s="745">
        <f t="shared" si="2813"/>
        <v>0.40378942349472985</v>
      </c>
      <c r="ET683" s="715">
        <f t="shared" si="2813"/>
        <v>0.21350864154244842</v>
      </c>
      <c r="EU683" s="715">
        <f t="shared" si="2813"/>
        <v>5.5471683131347725E-2</v>
      </c>
      <c r="EV683" s="715"/>
      <c r="EW683" s="1150"/>
      <c r="EX683" s="1268"/>
      <c r="EY683" s="888">
        <f t="shared" si="2813"/>
        <v>2.014122837134847E-2</v>
      </c>
      <c r="EZ683" s="888">
        <f t="shared" si="2813"/>
        <v>6.0187767319577395E-2</v>
      </c>
      <c r="FA683" s="888">
        <f t="shared" si="2813"/>
        <v>7.6125660285568551E-3</v>
      </c>
      <c r="FB683" s="888">
        <f t="shared" si="2813"/>
        <v>0.17676495215929292</v>
      </c>
      <c r="FC683" s="888">
        <f t="shared" si="2813"/>
        <v>2.7104489938206765E-2</v>
      </c>
      <c r="FD683" s="888">
        <f t="shared" si="2813"/>
        <v>3.7221939336979891E-2</v>
      </c>
      <c r="FE683" s="888">
        <f t="shared" si="2813"/>
        <v>0</v>
      </c>
      <c r="FF683" s="888">
        <f t="shared" si="2813"/>
        <v>8.6159967848481629E-3</v>
      </c>
      <c r="FG683" s="888">
        <f t="shared" si="2813"/>
        <v>7.3412039193584532E-3</v>
      </c>
      <c r="FH683" s="888">
        <f t="shared" si="2813"/>
        <v>5.3487613903387132E-2</v>
      </c>
      <c r="FI683" s="888">
        <f t="shared" si="2813"/>
        <v>1.1501762709345735E-2</v>
      </c>
      <c r="FJ683" s="888">
        <f t="shared" si="2813"/>
        <v>2.8627318164977281E-2</v>
      </c>
      <c r="FK683" s="888">
        <f t="shared" si="2813"/>
        <v>8.2508005355763341E-3</v>
      </c>
      <c r="FL683" s="888">
        <f t="shared" si="2813"/>
        <v>1.1255750027032623E-2</v>
      </c>
      <c r="FM683" s="888">
        <f t="shared" si="2813"/>
        <v>9.7418747971290912E-3</v>
      </c>
      <c r="FN683" s="888">
        <f t="shared" si="2813"/>
        <v>7.3650326007161319E-3</v>
      </c>
      <c r="FO683" s="888">
        <f t="shared" si="2813"/>
        <v>5.8431666209202661E-3</v>
      </c>
      <c r="FP683" s="888">
        <f t="shared" ref="FP683:GL683" si="2814">IF(FP527="",0,FP527/FP$565)</f>
        <v>0</v>
      </c>
      <c r="FQ683" s="1397">
        <f t="shared" si="2814"/>
        <v>6.8732163052183909E-2</v>
      </c>
      <c r="FR683" s="888">
        <f t="shared" si="2814"/>
        <v>1.5066609881105546E-2</v>
      </c>
      <c r="FS683" s="888">
        <f t="shared" si="2814"/>
        <v>8.7507091751976435E-2</v>
      </c>
      <c r="FT683" s="888">
        <f t="shared" si="2814"/>
        <v>1.8478976683289457E-2</v>
      </c>
      <c r="FU683" s="888">
        <f t="shared" si="2814"/>
        <v>1.4505980364821171E-2</v>
      </c>
      <c r="FV683" s="888"/>
      <c r="FW683" s="888">
        <f t="shared" si="2814"/>
        <v>0</v>
      </c>
      <c r="FX683" s="888">
        <f t="shared" si="2814"/>
        <v>7.6071183980841667E-3</v>
      </c>
      <c r="FY683" s="888">
        <f t="shared" si="2814"/>
        <v>0</v>
      </c>
      <c r="FZ683" s="888">
        <f t="shared" si="2814"/>
        <v>0</v>
      </c>
      <c r="GA683" s="888">
        <f t="shared" si="2814"/>
        <v>0</v>
      </c>
      <c r="GB683" s="888">
        <f t="shared" si="2814"/>
        <v>1.1125975001594885E-2</v>
      </c>
      <c r="GC683" s="888">
        <f t="shared" si="2814"/>
        <v>5.1520732125641476E-2</v>
      </c>
      <c r="GD683" s="888">
        <f t="shared" si="2814"/>
        <v>0</v>
      </c>
      <c r="GE683" s="888">
        <f t="shared" si="2814"/>
        <v>2.1193052019553248E-2</v>
      </c>
      <c r="GF683" s="888">
        <f t="shared" si="2814"/>
        <v>0</v>
      </c>
      <c r="GG683" s="888">
        <f t="shared" si="2814"/>
        <v>6.7630271826953997E-2</v>
      </c>
      <c r="GH683" s="888">
        <f t="shared" si="2814"/>
        <v>9.8681329517358654E-3</v>
      </c>
      <c r="GI683" s="888">
        <f t="shared" si="2814"/>
        <v>4.3883232758841283E-2</v>
      </c>
      <c r="GJ683" s="888">
        <f t="shared" si="2814"/>
        <v>0</v>
      </c>
      <c r="GK683" s="888">
        <f t="shared" si="2814"/>
        <v>0</v>
      </c>
      <c r="GL683" s="888">
        <f t="shared" si="2814"/>
        <v>0</v>
      </c>
      <c r="GM683" s="945">
        <f t="shared" si="2813"/>
        <v>0</v>
      </c>
      <c r="GN683" s="888">
        <f t="shared" si="2813"/>
        <v>2.4373549725542096E-2</v>
      </c>
      <c r="GO683" s="888">
        <f t="shared" si="2813"/>
        <v>0</v>
      </c>
      <c r="GP683" s="888">
        <f t="shared" si="2813"/>
        <v>1.5505695884592174E-2</v>
      </c>
      <c r="GQ683" s="888">
        <f t="shared" si="2813"/>
        <v>2.3685601057729547E-2</v>
      </c>
      <c r="GR683" s="682">
        <f t="shared" si="2813"/>
        <v>0</v>
      </c>
      <c r="GS683" s="682">
        <f t="shared" si="2813"/>
        <v>1.5991095879307238E-2</v>
      </c>
      <c r="GT683" s="682">
        <f t="shared" si="2813"/>
        <v>0</v>
      </c>
      <c r="GU683" s="682">
        <f t="shared" si="2813"/>
        <v>0</v>
      </c>
      <c r="GV683" s="682">
        <f t="shared" si="2813"/>
        <v>2.431389206708412E-2</v>
      </c>
      <c r="GW683" s="682">
        <f t="shared" si="2813"/>
        <v>0</v>
      </c>
      <c r="GX683" s="682">
        <f t="shared" si="2813"/>
        <v>0</v>
      </c>
      <c r="GY683" s="682">
        <f t="shared" si="2813"/>
        <v>1.6613187462639647E-2</v>
      </c>
      <c r="GZ683" s="682" t="e">
        <f t="shared" si="2813"/>
        <v>#DIV/0!</v>
      </c>
      <c r="HA683" s="682">
        <f t="shared" si="2813"/>
        <v>3.0409587234042502E-2</v>
      </c>
      <c r="HB683" s="682">
        <f t="shared" si="2813"/>
        <v>0</v>
      </c>
      <c r="HC683" s="682">
        <f t="shared" ref="HC683:HH683" si="2815">IF(HC527="",0,HC527/HC$565)</f>
        <v>2.9183831898866912E-2</v>
      </c>
      <c r="HD683" s="682">
        <f t="shared" si="2815"/>
        <v>1.7057782571878961E-2</v>
      </c>
      <c r="HE683" s="682">
        <f t="shared" si="2815"/>
        <v>0</v>
      </c>
      <c r="HF683" s="682">
        <f t="shared" si="2815"/>
        <v>3.9422846190047843E-2</v>
      </c>
      <c r="HG683" s="682" t="e">
        <f t="shared" si="2815"/>
        <v>#DIV/0!</v>
      </c>
      <c r="HH683" s="682" t="e">
        <f t="shared" si="2815"/>
        <v>#DIV/0!</v>
      </c>
      <c r="HI683" s="888">
        <f>IF(HI527="",0,HI527/HI$565)</f>
        <v>0</v>
      </c>
    </row>
    <row r="684" spans="1:217" s="753" customFormat="1" x14ac:dyDescent="0.25">
      <c r="A684" s="66" t="s">
        <v>716</v>
      </c>
      <c r="C684" s="745">
        <f t="shared" si="2802"/>
        <v>2.4454369369617786E-3</v>
      </c>
      <c r="D684" s="715">
        <f t="shared" si="2802"/>
        <v>1.9098500675712733E-2</v>
      </c>
      <c r="E684" s="715">
        <f t="shared" ref="E684:T684" si="2816">IF(E528="",0,E528/E$565)</f>
        <v>6.6377843638443079E-3</v>
      </c>
      <c r="F684" s="715">
        <f t="shared" si="2816"/>
        <v>9.8674649060080648E-3</v>
      </c>
      <c r="G684" s="715">
        <f t="shared" si="2816"/>
        <v>2.1431552026210637E-2</v>
      </c>
      <c r="H684" s="715">
        <f t="shared" si="2816"/>
        <v>9.1783152578796181E-3</v>
      </c>
      <c r="I684" s="715">
        <f t="shared" si="2816"/>
        <v>4.7256148065502662E-3</v>
      </c>
      <c r="J684" s="715">
        <f t="shared" si="2816"/>
        <v>6.5654151029642758E-3</v>
      </c>
      <c r="K684" s="715">
        <f t="shared" si="2816"/>
        <v>7.5479894693077833E-3</v>
      </c>
      <c r="L684" s="715">
        <f t="shared" si="2816"/>
        <v>5.6623336846228353E-3</v>
      </c>
      <c r="M684" s="715">
        <f t="shared" si="2816"/>
        <v>1.5003412744078818E-2</v>
      </c>
      <c r="N684" s="715">
        <f t="shared" si="2816"/>
        <v>8.3421401844710006E-3</v>
      </c>
      <c r="O684" s="715">
        <f t="shared" si="2816"/>
        <v>6.1118680229934521E-3</v>
      </c>
      <c r="P684" s="715">
        <f t="shared" si="2816"/>
        <v>1.9862775599428513E-2</v>
      </c>
      <c r="Q684" s="715">
        <f t="shared" si="2816"/>
        <v>1.0342902020853391E-2</v>
      </c>
      <c r="R684" s="715">
        <f t="shared" si="2816"/>
        <v>1.7389145062127773E-2</v>
      </c>
      <c r="S684" s="715">
        <f t="shared" si="2816"/>
        <v>1.7868057530150982E-2</v>
      </c>
      <c r="T684" s="1075">
        <f t="shared" si="2816"/>
        <v>1.7756740848483079E-2</v>
      </c>
      <c r="U684" s="715">
        <f t="shared" ref="U684:W684" si="2817">IF(U528="",0,U528/U$565)</f>
        <v>4.6665355912548848E-3</v>
      </c>
      <c r="V684" s="715">
        <f t="shared" si="2817"/>
        <v>4.3838315937012448E-3</v>
      </c>
      <c r="W684" s="715">
        <f t="shared" si="2817"/>
        <v>4.7309238004619395E-3</v>
      </c>
      <c r="X684" s="715">
        <f t="shared" ref="X684:Y684" si="2818">IF(X528="",0,X528/X$565)</f>
        <v>0.11031192237569126</v>
      </c>
      <c r="Y684" s="715">
        <f t="shared" si="2818"/>
        <v>6.868840087116089E-2</v>
      </c>
      <c r="Z684" s="715"/>
      <c r="AA684" s="715"/>
      <c r="AB684" s="715"/>
      <c r="AC684" s="715"/>
      <c r="AD684" s="715"/>
      <c r="AE684" s="715"/>
      <c r="AF684" s="715"/>
      <c r="AG684" s="715"/>
      <c r="AH684" s="715"/>
      <c r="AI684" s="745">
        <f t="shared" si="2806"/>
        <v>2.0289287504538983E-2</v>
      </c>
      <c r="AJ684" s="715">
        <f t="shared" si="2806"/>
        <v>8.0608524972707821E-3</v>
      </c>
      <c r="AK684" s="715">
        <f t="shared" si="2806"/>
        <v>2.2694981248684649E-2</v>
      </c>
      <c r="AL684" s="715">
        <f t="shared" si="2806"/>
        <v>2.8792239669337978E-2</v>
      </c>
      <c r="AM684" s="715">
        <f t="shared" si="2806"/>
        <v>6.5190478379788669E-3</v>
      </c>
      <c r="AN684" s="1075">
        <f t="shared" si="2806"/>
        <v>3.1263349975548617E-2</v>
      </c>
      <c r="AO684" s="715"/>
      <c r="AP684" s="715"/>
      <c r="AQ684" s="715"/>
      <c r="AR684" s="715"/>
      <c r="AS684" s="715"/>
      <c r="AT684" s="745">
        <f t="shared" ref="AT684:BB684" si="2819">IF(AT528="",0,AT528/AT$565)</f>
        <v>1.6908610648232081E-3</v>
      </c>
      <c r="AU684" s="715">
        <f t="shared" si="2819"/>
        <v>2.3353555225930685E-3</v>
      </c>
      <c r="AV684" s="715">
        <f t="shared" si="2819"/>
        <v>1.7571386443358168E-3</v>
      </c>
      <c r="AW684" s="715">
        <f t="shared" si="2819"/>
        <v>1.7985949788851231E-3</v>
      </c>
      <c r="AX684" s="715">
        <f t="shared" si="2819"/>
        <v>1.6709333895375473E-3</v>
      </c>
      <c r="AY684" s="715">
        <f t="shared" si="2819"/>
        <v>1.5867741243693354E-3</v>
      </c>
      <c r="AZ684" s="715">
        <f t="shared" si="2819"/>
        <v>2.0390054183529937E-3</v>
      </c>
      <c r="BA684" s="715">
        <f t="shared" si="2819"/>
        <v>1.5028485656677125E-3</v>
      </c>
      <c r="BB684" s="1075">
        <f t="shared" si="2819"/>
        <v>2.4733546787507636E-3</v>
      </c>
      <c r="BC684" s="715"/>
      <c r="BD684" s="715"/>
      <c r="BE684" s="715"/>
      <c r="BF684" s="715"/>
      <c r="BG684" s="715"/>
      <c r="BH684" s="745">
        <f t="shared" ref="BH684:BS684" si="2820">IF(BH528="",0,BH528/BH$565)</f>
        <v>2.1456593199317871E-3</v>
      </c>
      <c r="BI684" s="715">
        <f t="shared" si="2820"/>
        <v>2.9176173009242854E-3</v>
      </c>
      <c r="BJ684" s="715">
        <f t="shared" si="2820"/>
        <v>2.9583419682739863E-3</v>
      </c>
      <c r="BK684" s="715">
        <f t="shared" si="2820"/>
        <v>2.0401874602195172E-3</v>
      </c>
      <c r="BL684" s="715">
        <f t="shared" si="2820"/>
        <v>2.2773331879608837E-3</v>
      </c>
      <c r="BM684" s="715">
        <f t="shared" si="2820"/>
        <v>1.5175911951559608E-3</v>
      </c>
      <c r="BN684" s="1187">
        <f t="shared" si="2820"/>
        <v>2.1359183154886943E-3</v>
      </c>
      <c r="BO684" s="888">
        <f t="shared" si="2820"/>
        <v>2.6560213919656562E-2</v>
      </c>
      <c r="BP684" s="888">
        <f t="shared" si="2820"/>
        <v>1.1133888540178721E-2</v>
      </c>
      <c r="BQ684" s="888">
        <f t="shared" si="2820"/>
        <v>5.8891893256599508E-3</v>
      </c>
      <c r="BR684" s="888">
        <f t="shared" si="2820"/>
        <v>2.3507591543696783E-2</v>
      </c>
      <c r="BS684" s="1184">
        <f t="shared" si="2820"/>
        <v>1.7669645958661589E-2</v>
      </c>
      <c r="BT684" s="888"/>
      <c r="BU684" s="888"/>
      <c r="BV684" s="888"/>
      <c r="BW684" s="888"/>
      <c r="BX684" s="888"/>
      <c r="BY684" s="745">
        <f t="shared" si="2809"/>
        <v>3.4389477471081873E-3</v>
      </c>
      <c r="BZ684" s="715">
        <f t="shared" si="2809"/>
        <v>4.7655027093590945E-3</v>
      </c>
      <c r="CA684" s="715">
        <f t="shared" si="2809"/>
        <v>2.9497309683863887E-3</v>
      </c>
      <c r="CB684" s="715">
        <f t="shared" si="2809"/>
        <v>3.6487085878401018E-3</v>
      </c>
      <c r="CC684" s="1075">
        <f t="shared" si="2809"/>
        <v>3.4528832729692721E-3</v>
      </c>
      <c r="CD684" s="715"/>
      <c r="CE684" s="715"/>
      <c r="CF684" s="715"/>
      <c r="CG684" s="715"/>
      <c r="CH684" s="715"/>
      <c r="CI684" s="715"/>
      <c r="CJ684" s="715"/>
      <c r="CK684" s="745">
        <f t="shared" si="2810"/>
        <v>0</v>
      </c>
      <c r="CL684" s="715">
        <f t="shared" si="2810"/>
        <v>0</v>
      </c>
      <c r="CM684" s="715">
        <f t="shared" si="2810"/>
        <v>0</v>
      </c>
      <c r="CN684" s="715">
        <f t="shared" si="2810"/>
        <v>0</v>
      </c>
      <c r="CO684" s="1075">
        <f t="shared" si="2810"/>
        <v>0</v>
      </c>
      <c r="CP684" s="715"/>
      <c r="CQ684" s="715"/>
      <c r="CR684" s="715"/>
      <c r="CS684" s="715"/>
      <c r="CT684" s="715"/>
      <c r="CU684" s="745">
        <f t="shared" si="2811"/>
        <v>0</v>
      </c>
      <c r="CV684" s="715">
        <f t="shared" si="2811"/>
        <v>2.3220080559023772E-2</v>
      </c>
      <c r="CW684" s="715">
        <f t="shared" si="2811"/>
        <v>0</v>
      </c>
      <c r="CX684" s="1075">
        <f t="shared" si="2811"/>
        <v>0</v>
      </c>
      <c r="CY684" s="715"/>
      <c r="CZ684" s="715"/>
      <c r="DA684" s="682"/>
      <c r="DB684" s="682"/>
      <c r="DC684" s="682"/>
      <c r="DD684" s="989"/>
      <c r="DE684" s="888">
        <f t="shared" si="2812"/>
        <v>0</v>
      </c>
      <c r="DF684" s="888">
        <f t="shared" si="2812"/>
        <v>4.9158311020937671E-2</v>
      </c>
      <c r="DG684" s="888">
        <f t="shared" si="2812"/>
        <v>5.5898612327229799E-2</v>
      </c>
      <c r="DH684" s="888">
        <f t="shared" si="2812"/>
        <v>2.0259886929032599E-2</v>
      </c>
      <c r="DI684" s="888">
        <f t="shared" si="2812"/>
        <v>4.6228927150561427E-2</v>
      </c>
      <c r="DJ684" s="888">
        <f t="shared" si="2812"/>
        <v>1.3771383279405091E-2</v>
      </c>
      <c r="DK684" s="888">
        <f t="shared" si="2812"/>
        <v>2.369612353388275E-2</v>
      </c>
      <c r="DL684" s="1082">
        <f t="shared" ref="DL684:HB684" si="2821">IF(DL528="",0,DL528/DL$565)</f>
        <v>1.1709489361285283E-2</v>
      </c>
      <c r="DM684" s="888"/>
      <c r="DN684" s="888"/>
      <c r="DO684" s="888"/>
      <c r="DP684" s="888"/>
      <c r="DQ684" s="888"/>
      <c r="DR684" s="945">
        <f t="shared" si="2821"/>
        <v>3.9548293144881473E-3</v>
      </c>
      <c r="DS684" s="888">
        <f t="shared" si="2821"/>
        <v>8.1563188560783706E-3</v>
      </c>
      <c r="DT684" s="888">
        <f t="shared" si="2821"/>
        <v>2.8477565532041139E-3</v>
      </c>
      <c r="DU684" s="888">
        <f t="shared" si="2821"/>
        <v>5.7596095177332822E-3</v>
      </c>
      <c r="DV684" s="888">
        <f t="shared" si="2821"/>
        <v>6.0719657085629717E-3</v>
      </c>
      <c r="DW684" s="888">
        <f t="shared" si="2821"/>
        <v>3.287554923618688E-2</v>
      </c>
      <c r="DX684" s="1082">
        <f t="shared" si="2821"/>
        <v>1.8703371171297906E-2</v>
      </c>
      <c r="DY684" s="888"/>
      <c r="DZ684" s="888"/>
      <c r="EA684" s="888"/>
      <c r="EB684" s="888"/>
      <c r="EC684" s="888"/>
      <c r="ED684" s="745">
        <f t="shared" si="2821"/>
        <v>2.9097910278876346E-3</v>
      </c>
      <c r="EE684" s="888">
        <f t="shared" si="2821"/>
        <v>7.4648458801787488E-3</v>
      </c>
      <c r="EF684" s="888">
        <f t="shared" si="2821"/>
        <v>9.8664421874409929E-3</v>
      </c>
      <c r="EG684" s="888">
        <f t="shared" si="2821"/>
        <v>1.2936239090782252E-2</v>
      </c>
      <c r="EH684" s="888">
        <f t="shared" si="2821"/>
        <v>7.4810377899313116E-3</v>
      </c>
      <c r="EI684" s="888">
        <f t="shared" si="2821"/>
        <v>2.3338340131673532E-2</v>
      </c>
      <c r="EJ684" s="888">
        <f t="shared" si="2821"/>
        <v>4.1477986757965601E-2</v>
      </c>
      <c r="EK684" s="888">
        <f t="shared" si="2821"/>
        <v>9.4509831661186688E-3</v>
      </c>
      <c r="EL684" s="1082">
        <f t="shared" si="2821"/>
        <v>8.6693453351018666E-3</v>
      </c>
      <c r="EM684" s="888"/>
      <c r="EN684" s="888"/>
      <c r="EO684" s="682"/>
      <c r="EP684" s="682"/>
      <c r="EQ684" s="682"/>
      <c r="ER684" s="1263"/>
      <c r="ES684" s="745">
        <f t="shared" si="2821"/>
        <v>0</v>
      </c>
      <c r="ET684" s="715">
        <f t="shared" si="2821"/>
        <v>0</v>
      </c>
      <c r="EU684" s="715">
        <f t="shared" si="2821"/>
        <v>0</v>
      </c>
      <c r="EV684" s="715"/>
      <c r="EW684" s="1150"/>
      <c r="EX684" s="1268"/>
      <c r="EY684" s="888">
        <f t="shared" si="2821"/>
        <v>4.0813559074906774E-2</v>
      </c>
      <c r="EZ684" s="888">
        <f t="shared" si="2821"/>
        <v>2.7849287630076533E-2</v>
      </c>
      <c r="FA684" s="888">
        <f t="shared" si="2821"/>
        <v>2.9618947187781137E-2</v>
      </c>
      <c r="FB684" s="888">
        <f t="shared" si="2821"/>
        <v>5.3613453398080983E-3</v>
      </c>
      <c r="FC684" s="888">
        <f t="shared" si="2821"/>
        <v>2.223439422928886E-2</v>
      </c>
      <c r="FD684" s="888">
        <f t="shared" si="2821"/>
        <v>2.0890963847165437E-2</v>
      </c>
      <c r="FE684" s="888">
        <f t="shared" si="2821"/>
        <v>4.1627197357121934E-2</v>
      </c>
      <c r="FF684" s="888">
        <f t="shared" si="2821"/>
        <v>1.5138309758586448E-2</v>
      </c>
      <c r="FG684" s="888">
        <f t="shared" si="2821"/>
        <v>1.5380257530150739E-2</v>
      </c>
      <c r="FH684" s="888">
        <f t="shared" si="2821"/>
        <v>3.2489258129974656E-2</v>
      </c>
      <c r="FI684" s="888">
        <f t="shared" si="2821"/>
        <v>3.7797192401465306E-2</v>
      </c>
      <c r="FJ684" s="888">
        <f t="shared" si="2821"/>
        <v>2.7829022232560688E-2</v>
      </c>
      <c r="FK684" s="888">
        <f t="shared" si="2821"/>
        <v>2.882297586983628E-2</v>
      </c>
      <c r="FL684" s="888">
        <f t="shared" si="2821"/>
        <v>5.1671657588424333E-2</v>
      </c>
      <c r="FM684" s="888">
        <f t="shared" si="2821"/>
        <v>2.5432691001224809E-2</v>
      </c>
      <c r="FN684" s="888">
        <f t="shared" si="2821"/>
        <v>2.5913349946815243E-2</v>
      </c>
      <c r="FO684" s="888">
        <f t="shared" si="2821"/>
        <v>2.8455971916533051E-2</v>
      </c>
      <c r="FP684" s="888">
        <f t="shared" ref="FP684:GL684" si="2822">IF(FP528="",0,FP528/FP$565)</f>
        <v>0</v>
      </c>
      <c r="FQ684" s="1397">
        <f t="shared" si="2822"/>
        <v>2.5433688635526829E-2</v>
      </c>
      <c r="FR684" s="888">
        <f t="shared" si="2822"/>
        <v>0.1673608316813133</v>
      </c>
      <c r="FS684" s="888">
        <f t="shared" si="2822"/>
        <v>5.6888177925562562E-2</v>
      </c>
      <c r="FT684" s="888">
        <f t="shared" si="2822"/>
        <v>0</v>
      </c>
      <c r="FU684" s="888">
        <f t="shared" si="2822"/>
        <v>0.1464886294520244</v>
      </c>
      <c r="FV684" s="888"/>
      <c r="FW684" s="888">
        <f t="shared" si="2822"/>
        <v>0.10713154414672792</v>
      </c>
      <c r="FX684" s="888">
        <f t="shared" si="2822"/>
        <v>5.9321111957453737E-2</v>
      </c>
      <c r="FY684" s="888">
        <f t="shared" si="2822"/>
        <v>0.14090229620546879</v>
      </c>
      <c r="FZ684" s="888">
        <f t="shared" si="2822"/>
        <v>0.25860369797556138</v>
      </c>
      <c r="GA684" s="888">
        <f t="shared" si="2822"/>
        <v>0.35889661158941966</v>
      </c>
      <c r="GB684" s="888">
        <f t="shared" si="2822"/>
        <v>0.10810786577844364</v>
      </c>
      <c r="GC684" s="888">
        <f t="shared" si="2822"/>
        <v>3.5656231524668807E-3</v>
      </c>
      <c r="GD684" s="888">
        <f t="shared" si="2822"/>
        <v>2.2220872768536185E-2</v>
      </c>
      <c r="GE684" s="888">
        <f t="shared" si="2822"/>
        <v>7.8721943305126801E-2</v>
      </c>
      <c r="GF684" s="888">
        <f t="shared" si="2822"/>
        <v>0.1751491877424517</v>
      </c>
      <c r="GG684" s="888">
        <f t="shared" si="2822"/>
        <v>2.0637334888368119E-2</v>
      </c>
      <c r="GH684" s="888">
        <f t="shared" si="2822"/>
        <v>0.13513596419434729</v>
      </c>
      <c r="GI684" s="888">
        <f t="shared" si="2822"/>
        <v>9.36284214527595E-2</v>
      </c>
      <c r="GJ684" s="888">
        <f t="shared" si="2822"/>
        <v>0.1697175960501974</v>
      </c>
      <c r="GK684" s="888">
        <f t="shared" si="2822"/>
        <v>0.16905097666758165</v>
      </c>
      <c r="GL684" s="888">
        <f t="shared" si="2822"/>
        <v>0.1133458514587673</v>
      </c>
      <c r="GM684" s="945">
        <f t="shared" si="2821"/>
        <v>0</v>
      </c>
      <c r="GN684" s="888">
        <f t="shared" si="2821"/>
        <v>2.9124343353923908E-2</v>
      </c>
      <c r="GO684" s="888">
        <f t="shared" si="2821"/>
        <v>0</v>
      </c>
      <c r="GP684" s="888">
        <f t="shared" si="2821"/>
        <v>2.7800934196042473E-2</v>
      </c>
      <c r="GQ684" s="888">
        <f t="shared" si="2821"/>
        <v>0</v>
      </c>
      <c r="GR684" s="682">
        <f t="shared" si="2821"/>
        <v>2.836383874145942E-2</v>
      </c>
      <c r="GS684" s="682">
        <f t="shared" si="2821"/>
        <v>2.6306334675461222E-2</v>
      </c>
      <c r="GT684" s="682">
        <f t="shared" si="2821"/>
        <v>2.3254732896487718E-2</v>
      </c>
      <c r="GU684" s="682">
        <f t="shared" si="2821"/>
        <v>0</v>
      </c>
      <c r="GV684" s="682">
        <f t="shared" si="2821"/>
        <v>0</v>
      </c>
      <c r="GW684" s="682">
        <f t="shared" si="2821"/>
        <v>2.8687442188856681E-2</v>
      </c>
      <c r="GX684" s="682">
        <f t="shared" si="2821"/>
        <v>1.9170837542040971E-2</v>
      </c>
      <c r="GY684" s="682">
        <f t="shared" si="2821"/>
        <v>0</v>
      </c>
      <c r="GZ684" s="682" t="e">
        <f t="shared" si="2821"/>
        <v>#DIV/0!</v>
      </c>
      <c r="HA684" s="682">
        <f t="shared" si="2821"/>
        <v>3.056703162154005E-2</v>
      </c>
      <c r="HB684" s="682">
        <f t="shared" si="2821"/>
        <v>0</v>
      </c>
      <c r="HC684" s="682">
        <f t="shared" ref="HC684:HH684" si="2823">IF(HC528="",0,HC528/HC$565)</f>
        <v>0</v>
      </c>
      <c r="HD684" s="682">
        <f t="shared" si="2823"/>
        <v>0</v>
      </c>
      <c r="HE684" s="682">
        <f t="shared" si="2823"/>
        <v>0</v>
      </c>
      <c r="HF684" s="682">
        <f t="shared" si="2823"/>
        <v>0</v>
      </c>
      <c r="HG684" s="682" t="e">
        <f t="shared" si="2823"/>
        <v>#DIV/0!</v>
      </c>
      <c r="HH684" s="682" t="e">
        <f t="shared" si="2823"/>
        <v>#DIV/0!</v>
      </c>
      <c r="HI684" s="888">
        <f>IF(HI528="",0,HI528/HI$565)</f>
        <v>0</v>
      </c>
    </row>
    <row r="685" spans="1:217" s="753" customFormat="1" x14ac:dyDescent="0.25">
      <c r="A685" s="66" t="s">
        <v>717</v>
      </c>
      <c r="C685" s="745">
        <f t="shared" si="2802"/>
        <v>1.6299060506461984E-2</v>
      </c>
      <c r="D685" s="715">
        <f t="shared" si="2802"/>
        <v>0.18911916804363368</v>
      </c>
      <c r="E685" s="715">
        <f t="shared" ref="E685:T685" si="2824">IF(E529="",0,E529/E$565)</f>
        <v>6.8187505206515661E-2</v>
      </c>
      <c r="F685" s="715">
        <f t="shared" si="2824"/>
        <v>0.18277689396194385</v>
      </c>
      <c r="G685" s="715">
        <f t="shared" si="2824"/>
        <v>0.15769939164436081</v>
      </c>
      <c r="H685" s="715">
        <f t="shared" si="2824"/>
        <v>0.11963885269343012</v>
      </c>
      <c r="I685" s="715">
        <f t="shared" si="2824"/>
        <v>0.17115537916624213</v>
      </c>
      <c r="J685" s="715">
        <f t="shared" si="2824"/>
        <v>0.16425197121335972</v>
      </c>
      <c r="K685" s="715">
        <f t="shared" si="2824"/>
        <v>0.19484328069030887</v>
      </c>
      <c r="L685" s="715">
        <f t="shared" si="2824"/>
        <v>0.17201080632385549</v>
      </c>
      <c r="M685" s="715">
        <f t="shared" si="2824"/>
        <v>0.2856854791769412</v>
      </c>
      <c r="N685" s="715">
        <f t="shared" si="2824"/>
        <v>0.13012376359602101</v>
      </c>
      <c r="O685" s="715">
        <f t="shared" si="2824"/>
        <v>8.2267549245536378E-2</v>
      </c>
      <c r="P685" s="715">
        <f t="shared" si="2824"/>
        <v>0.16599447980218979</v>
      </c>
      <c r="Q685" s="715">
        <f t="shared" si="2824"/>
        <v>0.10453124959768761</v>
      </c>
      <c r="R685" s="715">
        <f t="shared" si="2824"/>
        <v>0.33249383198382099</v>
      </c>
      <c r="S685" s="715">
        <f t="shared" si="2824"/>
        <v>0.22745678302639649</v>
      </c>
      <c r="T685" s="1075">
        <f t="shared" si="2824"/>
        <v>0.17224091049727119</v>
      </c>
      <c r="U685" s="715">
        <f t="shared" ref="U685:W685" si="2825">IF(U529="",0,U529/U$565)</f>
        <v>0.11764913066349711</v>
      </c>
      <c r="V685" s="715">
        <f t="shared" si="2825"/>
        <v>0.10401010206132939</v>
      </c>
      <c r="W685" s="715">
        <f t="shared" si="2825"/>
        <v>0.13505144310569331</v>
      </c>
      <c r="X685" s="715">
        <f t="shared" ref="X685:Y685" si="2826">IF(X529="",0,X529/X$565)</f>
        <v>0.22626545427338049</v>
      </c>
      <c r="Y685" s="715">
        <f t="shared" si="2826"/>
        <v>0.25690196665838405</v>
      </c>
      <c r="Z685" s="715"/>
      <c r="AA685" s="715"/>
      <c r="AB685" s="715"/>
      <c r="AC685" s="715"/>
      <c r="AD685" s="715"/>
      <c r="AE685" s="715"/>
      <c r="AF685" s="715"/>
      <c r="AG685" s="715"/>
      <c r="AH685" s="715"/>
      <c r="AI685" s="745">
        <f t="shared" si="2806"/>
        <v>0</v>
      </c>
      <c r="AJ685" s="715">
        <f t="shared" si="2806"/>
        <v>0</v>
      </c>
      <c r="AK685" s="715">
        <f t="shared" si="2806"/>
        <v>0</v>
      </c>
      <c r="AL685" s="715">
        <f t="shared" si="2806"/>
        <v>0</v>
      </c>
      <c r="AM685" s="715">
        <f t="shared" si="2806"/>
        <v>0</v>
      </c>
      <c r="AN685" s="1075">
        <f t="shared" si="2806"/>
        <v>0</v>
      </c>
      <c r="AO685" s="715"/>
      <c r="AP685" s="715"/>
      <c r="AQ685" s="715"/>
      <c r="AR685" s="715"/>
      <c r="AS685" s="715"/>
      <c r="AT685" s="745">
        <f t="shared" ref="AT685:BB685" si="2827">IF(AT529="",0,AT529/AT$565)</f>
        <v>1.0571248760158509E-2</v>
      </c>
      <c r="AU685" s="715">
        <f t="shared" si="2827"/>
        <v>1.5099665399570953E-2</v>
      </c>
      <c r="AV685" s="715">
        <f t="shared" si="2827"/>
        <v>1.7281399887655511E-2</v>
      </c>
      <c r="AW685" s="715">
        <f t="shared" si="2827"/>
        <v>1.9358759555634573E-2</v>
      </c>
      <c r="AX685" s="715">
        <f t="shared" si="2827"/>
        <v>2.0608451882835659E-2</v>
      </c>
      <c r="AY685" s="715">
        <f t="shared" si="2827"/>
        <v>1.6181519432948026E-2</v>
      </c>
      <c r="AZ685" s="715">
        <f t="shared" si="2827"/>
        <v>1.983574852972347E-2</v>
      </c>
      <c r="BA685" s="715">
        <f t="shared" si="2827"/>
        <v>1.3214926183176164E-2</v>
      </c>
      <c r="BB685" s="1075">
        <f t="shared" si="2827"/>
        <v>0</v>
      </c>
      <c r="BC685" s="715"/>
      <c r="BD685" s="715"/>
      <c r="BE685" s="715"/>
      <c r="BF685" s="715"/>
      <c r="BG685" s="715"/>
      <c r="BH685" s="745">
        <f t="shared" ref="BH685:BS685" si="2828">IF(BH529="",0,BH529/BH$565)</f>
        <v>0</v>
      </c>
      <c r="BI685" s="715">
        <f t="shared" si="2828"/>
        <v>2.974066358336537E-2</v>
      </c>
      <c r="BJ685" s="715">
        <f t="shared" si="2828"/>
        <v>2.9811872742756432E-2</v>
      </c>
      <c r="BK685" s="715">
        <f t="shared" si="2828"/>
        <v>2.3912357547022856E-2</v>
      </c>
      <c r="BL685" s="715">
        <f t="shared" si="2828"/>
        <v>2.200697184768435E-2</v>
      </c>
      <c r="BM685" s="715">
        <f t="shared" si="2828"/>
        <v>1.8845764830397051E-2</v>
      </c>
      <c r="BN685" s="1187">
        <f t="shared" si="2828"/>
        <v>3.2444638710669133E-2</v>
      </c>
      <c r="BO685" s="888">
        <f t="shared" si="2828"/>
        <v>7.0450660913659044E-3</v>
      </c>
      <c r="BP685" s="888">
        <f t="shared" si="2828"/>
        <v>1.1734194898189705E-2</v>
      </c>
      <c r="BQ685" s="888">
        <f t="shared" si="2828"/>
        <v>3.6832229298537664E-3</v>
      </c>
      <c r="BR685" s="888">
        <f t="shared" si="2828"/>
        <v>8.0439489803824787E-3</v>
      </c>
      <c r="BS685" s="1184">
        <f t="shared" si="2828"/>
        <v>6.8442103657044961E-3</v>
      </c>
      <c r="BT685" s="888"/>
      <c r="BU685" s="888"/>
      <c r="BV685" s="888"/>
      <c r="BW685" s="888"/>
      <c r="BX685" s="888"/>
      <c r="BY685" s="745">
        <f t="shared" si="2809"/>
        <v>3.191174882954035E-2</v>
      </c>
      <c r="BZ685" s="715">
        <f t="shared" si="2809"/>
        <v>5.0179667416024615E-2</v>
      </c>
      <c r="CA685" s="715">
        <f t="shared" si="2809"/>
        <v>3.4976547829583267E-2</v>
      </c>
      <c r="CB685" s="715">
        <f t="shared" si="2809"/>
        <v>5.3515409427277186E-2</v>
      </c>
      <c r="CC685" s="1075">
        <f t="shared" si="2809"/>
        <v>3.0502543388902396E-2</v>
      </c>
      <c r="CD685" s="715"/>
      <c r="CE685" s="715"/>
      <c r="CF685" s="715"/>
      <c r="CG685" s="715"/>
      <c r="CH685" s="715"/>
      <c r="CI685" s="715"/>
      <c r="CJ685" s="715"/>
      <c r="CK685" s="745">
        <f t="shared" si="2810"/>
        <v>0</v>
      </c>
      <c r="CL685" s="715">
        <f t="shared" si="2810"/>
        <v>2.0403066214666227E-2</v>
      </c>
      <c r="CM685" s="715">
        <f t="shared" si="2810"/>
        <v>0</v>
      </c>
      <c r="CN685" s="715">
        <f t="shared" si="2810"/>
        <v>1.3198059678591728E-2</v>
      </c>
      <c r="CO685" s="1075">
        <f t="shared" si="2810"/>
        <v>1.1866138626441239E-2</v>
      </c>
      <c r="CP685" s="715"/>
      <c r="CQ685" s="715"/>
      <c r="CR685" s="715"/>
      <c r="CS685" s="715"/>
      <c r="CT685" s="715"/>
      <c r="CU685" s="745">
        <f t="shared" si="2811"/>
        <v>0</v>
      </c>
      <c r="CV685" s="715">
        <f t="shared" si="2811"/>
        <v>6.355731307801249E-2</v>
      </c>
      <c r="CW685" s="715">
        <f t="shared" si="2811"/>
        <v>0</v>
      </c>
      <c r="CX685" s="1075">
        <f t="shared" si="2811"/>
        <v>0</v>
      </c>
      <c r="CY685" s="715"/>
      <c r="CZ685" s="715"/>
      <c r="DA685" s="682"/>
      <c r="DB685" s="682"/>
      <c r="DC685" s="682"/>
      <c r="DD685" s="989"/>
      <c r="DE685" s="888">
        <f t="shared" si="2812"/>
        <v>0</v>
      </c>
      <c r="DF685" s="888">
        <f t="shared" si="2812"/>
        <v>6.0789380963785847E-3</v>
      </c>
      <c r="DG685" s="888">
        <f t="shared" si="2812"/>
        <v>5.5957901728108713E-3</v>
      </c>
      <c r="DH685" s="888">
        <f t="shared" si="2812"/>
        <v>2.1898058512024132E-3</v>
      </c>
      <c r="DI685" s="888">
        <f t="shared" si="2812"/>
        <v>2.4204505510316151E-3</v>
      </c>
      <c r="DJ685" s="888">
        <f t="shared" si="2812"/>
        <v>1.4123943569739884E-2</v>
      </c>
      <c r="DK685" s="888">
        <f t="shared" si="2812"/>
        <v>2.7238565082434124E-3</v>
      </c>
      <c r="DL685" s="1082">
        <f t="shared" ref="DL685:HB685" si="2829">IF(DL529="",0,DL529/DL$565)</f>
        <v>1.2774193838558557E-2</v>
      </c>
      <c r="DM685" s="888"/>
      <c r="DN685" s="888"/>
      <c r="DO685" s="888"/>
      <c r="DP685" s="888"/>
      <c r="DQ685" s="888"/>
      <c r="DR685" s="945">
        <f t="shared" si="2829"/>
        <v>4.9949958635461264E-3</v>
      </c>
      <c r="DS685" s="888">
        <f t="shared" si="2829"/>
        <v>4.5150590464270394E-3</v>
      </c>
      <c r="DT685" s="888">
        <f t="shared" si="2829"/>
        <v>2.3178092064033776E-3</v>
      </c>
      <c r="DU685" s="888">
        <f t="shared" si="2829"/>
        <v>5.4856193045674509E-3</v>
      </c>
      <c r="DV685" s="888">
        <f t="shared" si="2829"/>
        <v>4.9114863523369735E-3</v>
      </c>
      <c r="DW685" s="888">
        <f t="shared" si="2829"/>
        <v>3.2765289742234908E-3</v>
      </c>
      <c r="DX685" s="1082">
        <f t="shared" si="2829"/>
        <v>5.6634702039853402E-3</v>
      </c>
      <c r="DY685" s="888"/>
      <c r="DZ685" s="888"/>
      <c r="EA685" s="888"/>
      <c r="EB685" s="888"/>
      <c r="EC685" s="888"/>
      <c r="ED685" s="745">
        <f t="shared" si="2829"/>
        <v>2.7860442281325462E-2</v>
      </c>
      <c r="EE685" s="888">
        <f t="shared" si="2829"/>
        <v>1.1498235270989502E-2</v>
      </c>
      <c r="EF685" s="888">
        <f t="shared" si="2829"/>
        <v>7.8788079647860772E-3</v>
      </c>
      <c r="EG685" s="888">
        <f t="shared" si="2829"/>
        <v>8.6546307504449579E-3</v>
      </c>
      <c r="EH685" s="888">
        <f t="shared" si="2829"/>
        <v>7.5119594985693641E-3</v>
      </c>
      <c r="EI685" s="888">
        <f t="shared" si="2829"/>
        <v>1.2334927424876765E-2</v>
      </c>
      <c r="EJ685" s="888">
        <f t="shared" si="2829"/>
        <v>9.828256876352354E-3</v>
      </c>
      <c r="EK685" s="888">
        <f t="shared" si="2829"/>
        <v>5.326770737460915E-3</v>
      </c>
      <c r="EL685" s="1082">
        <f t="shared" si="2829"/>
        <v>2.7239355195319026E-3</v>
      </c>
      <c r="EM685" s="888"/>
      <c r="EN685" s="888"/>
      <c r="EO685" s="682"/>
      <c r="EP685" s="682"/>
      <c r="EQ685" s="682"/>
      <c r="ER685" s="1263"/>
      <c r="ES685" s="745">
        <f t="shared" si="2829"/>
        <v>1.265757793205592E-2</v>
      </c>
      <c r="ET685" s="715">
        <f t="shared" si="2829"/>
        <v>0.12972959807046017</v>
      </c>
      <c r="EU685" s="715">
        <f t="shared" si="2829"/>
        <v>0.2579085993961947</v>
      </c>
      <c r="EV685" s="715"/>
      <c r="EW685" s="1150"/>
      <c r="EX685" s="1268"/>
      <c r="EY685" s="888">
        <f t="shared" si="2829"/>
        <v>0.22122053373390915</v>
      </c>
      <c r="EZ685" s="888">
        <f t="shared" si="2829"/>
        <v>0.19604766527291664</v>
      </c>
      <c r="FA685" s="888">
        <f t="shared" si="2829"/>
        <v>0.29486301999440728</v>
      </c>
      <c r="FB685" s="888">
        <f t="shared" si="2829"/>
        <v>4.4649374847312476E-2</v>
      </c>
      <c r="FC685" s="888">
        <f t="shared" si="2829"/>
        <v>0.24341193850774193</v>
      </c>
      <c r="FD685" s="888">
        <f t="shared" si="2829"/>
        <v>0.17601856948148523</v>
      </c>
      <c r="FE685" s="888">
        <f t="shared" si="2829"/>
        <v>0.45442131271619773</v>
      </c>
      <c r="FF685" s="888">
        <f t="shared" si="2829"/>
        <v>0.17422778501907929</v>
      </c>
      <c r="FG685" s="888">
        <f t="shared" si="2829"/>
        <v>0.19925112559152466</v>
      </c>
      <c r="FH685" s="888">
        <f t="shared" si="2829"/>
        <v>0.16584965904608776</v>
      </c>
      <c r="FI685" s="888">
        <f t="shared" si="2829"/>
        <v>0.21170518645072781</v>
      </c>
      <c r="FJ685" s="888">
        <f t="shared" si="2829"/>
        <v>0.22062644880479618</v>
      </c>
      <c r="FK685" s="888">
        <f t="shared" si="2829"/>
        <v>0.2146293150316729</v>
      </c>
      <c r="FL685" s="888">
        <f t="shared" si="2829"/>
        <v>0.24651293375370781</v>
      </c>
      <c r="FM685" s="888">
        <f t="shared" si="2829"/>
        <v>0.29149581719783402</v>
      </c>
      <c r="FN685" s="888">
        <f t="shared" si="2829"/>
        <v>0.26149772710456398</v>
      </c>
      <c r="FO685" s="888">
        <f t="shared" si="2829"/>
        <v>0.18512594378683916</v>
      </c>
      <c r="FP685" s="888">
        <f t="shared" ref="FP685:GL685" si="2830">IF(FP529="",0,FP529/FP$565)</f>
        <v>0</v>
      </c>
      <c r="FQ685" s="1397">
        <f t="shared" si="2830"/>
        <v>6.4059521463001964E-2</v>
      </c>
      <c r="FR685" s="888">
        <f t="shared" si="2830"/>
        <v>0.31414941629493731</v>
      </c>
      <c r="FS685" s="888">
        <f t="shared" si="2830"/>
        <v>0.10490539529167012</v>
      </c>
      <c r="FT685" s="888">
        <f t="shared" si="2830"/>
        <v>0.26068669532697841</v>
      </c>
      <c r="FU685" s="888">
        <f t="shared" si="2830"/>
        <v>0.27490321372965704</v>
      </c>
      <c r="FV685" s="888"/>
      <c r="FW685" s="888">
        <f t="shared" si="2830"/>
        <v>0.2134864353836505</v>
      </c>
      <c r="FX685" s="888">
        <f t="shared" si="2830"/>
        <v>0.13314127745199597</v>
      </c>
      <c r="FY685" s="888">
        <f t="shared" si="2830"/>
        <v>0.25273113708692591</v>
      </c>
      <c r="FZ685" s="888">
        <f t="shared" si="2830"/>
        <v>8.5851394577505319E-2</v>
      </c>
      <c r="GA685" s="888">
        <f t="shared" si="2830"/>
        <v>0.31895585572180268</v>
      </c>
      <c r="GB685" s="888">
        <f t="shared" si="2830"/>
        <v>0.24068819743934447</v>
      </c>
      <c r="GC685" s="888">
        <f t="shared" si="2830"/>
        <v>3.4621168279619116E-3</v>
      </c>
      <c r="GD685" s="888">
        <f t="shared" si="2830"/>
        <v>0.18029365498085073</v>
      </c>
      <c r="GE685" s="888">
        <f t="shared" si="2830"/>
        <v>6.417810731931721E-2</v>
      </c>
      <c r="GF685" s="888">
        <f t="shared" si="2830"/>
        <v>0.25346764274146122</v>
      </c>
      <c r="GG685" s="888">
        <f t="shared" si="2830"/>
        <v>2.6242670703763456E-2</v>
      </c>
      <c r="GH685" s="888">
        <f t="shared" si="2830"/>
        <v>0.15651646040534645</v>
      </c>
      <c r="GI685" s="888">
        <f t="shared" si="2830"/>
        <v>0.16582639601302157</v>
      </c>
      <c r="GJ685" s="888">
        <f t="shared" si="2830"/>
        <v>0.2759027830254826</v>
      </c>
      <c r="GK685" s="888">
        <f t="shared" si="2830"/>
        <v>0.24143675861355285</v>
      </c>
      <c r="GL685" s="888">
        <f t="shared" si="2830"/>
        <v>0.30543591548053273</v>
      </c>
      <c r="GM685" s="945">
        <f t="shared" si="2829"/>
        <v>0.26477053152080537</v>
      </c>
      <c r="GN685" s="888">
        <f t="shared" si="2829"/>
        <v>0.25209909903903821</v>
      </c>
      <c r="GO685" s="888">
        <f t="shared" si="2829"/>
        <v>0.2737400064339332</v>
      </c>
      <c r="GP685" s="888">
        <f t="shared" si="2829"/>
        <v>0.15165513294553701</v>
      </c>
      <c r="GQ685" s="888">
        <f t="shared" si="2829"/>
        <v>0.23715672906292354</v>
      </c>
      <c r="GR685" s="682">
        <f t="shared" si="2829"/>
        <v>0.16974790642171325</v>
      </c>
      <c r="GS685" s="682">
        <f t="shared" si="2829"/>
        <v>0.12450740977205564</v>
      </c>
      <c r="GT685" s="682">
        <f t="shared" si="2829"/>
        <v>0.34256832576478374</v>
      </c>
      <c r="GU685" s="682">
        <f t="shared" si="2829"/>
        <v>0.14528447972535405</v>
      </c>
      <c r="GV685" s="682">
        <f t="shared" si="2829"/>
        <v>0.20083117869377493</v>
      </c>
      <c r="GW685" s="682">
        <f t="shared" si="2829"/>
        <v>0.28191332877171527</v>
      </c>
      <c r="GX685" s="682">
        <f t="shared" si="2829"/>
        <v>0.22065382806828779</v>
      </c>
      <c r="GY685" s="682">
        <f t="shared" si="2829"/>
        <v>0.18502654441542557</v>
      </c>
      <c r="GZ685" s="682" t="e">
        <f t="shared" si="2829"/>
        <v>#DIV/0!</v>
      </c>
      <c r="HA685" s="682">
        <f t="shared" si="2829"/>
        <v>0.20006720251893517</v>
      </c>
      <c r="HB685" s="682">
        <f t="shared" si="2829"/>
        <v>0.25136586305311043</v>
      </c>
      <c r="HC685" s="682">
        <f t="shared" ref="HC685:HH685" si="2831">IF(HC529="",0,HC529/HC$565)</f>
        <v>0.22785202052880313</v>
      </c>
      <c r="HD685" s="682">
        <f t="shared" si="2831"/>
        <v>0.24110795816807937</v>
      </c>
      <c r="HE685" s="682">
        <f t="shared" si="2831"/>
        <v>0.30440733255135627</v>
      </c>
      <c r="HF685" s="682">
        <f t="shared" si="2831"/>
        <v>0.29715757552272387</v>
      </c>
      <c r="HG685" s="682" t="e">
        <f t="shared" si="2831"/>
        <v>#DIV/0!</v>
      </c>
      <c r="HH685" s="682" t="e">
        <f t="shared" si="2831"/>
        <v>#DIV/0!</v>
      </c>
      <c r="HI685" s="888">
        <f>IF(HI529="",0,HI529/HI$565)</f>
        <v>0</v>
      </c>
    </row>
    <row r="686" spans="1:217" s="753" customFormat="1" x14ac:dyDescent="0.25">
      <c r="A686" s="66" t="s">
        <v>731</v>
      </c>
      <c r="C686" s="745">
        <f t="shared" ref="C686:D693" si="2832">IF(C533="",0,C533/C$565)</f>
        <v>1.6380653949212114E-2</v>
      </c>
      <c r="D686" s="715">
        <f t="shared" si="2832"/>
        <v>0</v>
      </c>
      <c r="E686" s="715">
        <f t="shared" ref="E686:T686" si="2833">IF(E533="",0,E533/E$565)</f>
        <v>8.9731770841667044E-2</v>
      </c>
      <c r="F686" s="715">
        <f t="shared" si="2833"/>
        <v>6.198996739067425E-2</v>
      </c>
      <c r="G686" s="715">
        <f t="shared" si="2833"/>
        <v>4.7655763893767869E-2</v>
      </c>
      <c r="H686" s="715">
        <f t="shared" si="2833"/>
        <v>3.734467412470284E-2</v>
      </c>
      <c r="I686" s="715">
        <f t="shared" si="2833"/>
        <v>1.0542308388747854E-2</v>
      </c>
      <c r="J686" s="715">
        <f t="shared" si="2833"/>
        <v>1.9711226808162112E-2</v>
      </c>
      <c r="K686" s="715">
        <f t="shared" si="2833"/>
        <v>1.4223528051063007E-2</v>
      </c>
      <c r="L686" s="715">
        <f t="shared" si="2833"/>
        <v>2.4711957645190762E-2</v>
      </c>
      <c r="M686" s="715">
        <f t="shared" si="2833"/>
        <v>3.6845018187319716E-2</v>
      </c>
      <c r="N686" s="715">
        <f t="shared" si="2833"/>
        <v>6.9614411812993562E-2</v>
      </c>
      <c r="O686" s="715">
        <f t="shared" si="2833"/>
        <v>4.9271035934720167E-2</v>
      </c>
      <c r="P686" s="715">
        <f t="shared" si="2833"/>
        <v>4.6929523750052937E-2</v>
      </c>
      <c r="Q686" s="715">
        <f t="shared" si="2833"/>
        <v>4.9051140388518127E-2</v>
      </c>
      <c r="R686" s="715">
        <f t="shared" si="2833"/>
        <v>2.1869628745447851E-2</v>
      </c>
      <c r="S686" s="715">
        <f t="shared" si="2833"/>
        <v>3.3547878524900376E-2</v>
      </c>
      <c r="T686" s="1075">
        <f t="shared" si="2833"/>
        <v>3.9098968873298265E-2</v>
      </c>
      <c r="U686" s="715">
        <f t="shared" ref="U686:W686" si="2834">IF(U533="",0,U533/U$565)</f>
        <v>2.6760205573998747E-2</v>
      </c>
      <c r="V686" s="715">
        <f t="shared" si="2834"/>
        <v>3.4065236473364562E-2</v>
      </c>
      <c r="W686" s="715">
        <f t="shared" si="2834"/>
        <v>3.2356127053873487E-2</v>
      </c>
      <c r="X686" s="715">
        <f t="shared" ref="X686:Y686" si="2835">IF(X533="",0,X533/X$565)</f>
        <v>1.4103074382757317E-2</v>
      </c>
      <c r="Y686" s="715">
        <f t="shared" si="2835"/>
        <v>4.2081226949748293E-2</v>
      </c>
      <c r="Z686" s="715"/>
      <c r="AA686" s="715"/>
      <c r="AB686" s="715"/>
      <c r="AC686" s="715"/>
      <c r="AD686" s="715"/>
      <c r="AE686" s="715"/>
      <c r="AF686" s="715"/>
      <c r="AG686" s="715"/>
      <c r="AH686" s="715"/>
      <c r="AI686" s="745">
        <f t="shared" ref="AI686:AN693" si="2836">IF(AI533="",0,AI533/AI$565)</f>
        <v>8.3297978945303788E-2</v>
      </c>
      <c r="AJ686" s="715">
        <f t="shared" si="2836"/>
        <v>1.8901403215850709E-2</v>
      </c>
      <c r="AK686" s="715">
        <f t="shared" si="2836"/>
        <v>5.7907721366059837E-2</v>
      </c>
      <c r="AL686" s="715">
        <f t="shared" si="2836"/>
        <v>7.3846162612389465E-2</v>
      </c>
      <c r="AM686" s="715">
        <f t="shared" si="2836"/>
        <v>1.4007765874026681E-2</v>
      </c>
      <c r="AN686" s="1075">
        <f t="shared" si="2836"/>
        <v>8.715267943082329E-2</v>
      </c>
      <c r="AO686" s="715"/>
      <c r="AP686" s="715"/>
      <c r="AQ686" s="715"/>
      <c r="AR686" s="715"/>
      <c r="AS686" s="715"/>
      <c r="AT686" s="745">
        <f t="shared" ref="AT686:BB686" si="2837">IF(AT533="",0,AT533/AT$565)</f>
        <v>8.0499262847370162E-2</v>
      </c>
      <c r="AU686" s="715">
        <f t="shared" si="2837"/>
        <v>5.6467108864327376E-2</v>
      </c>
      <c r="AV686" s="715">
        <f t="shared" si="2837"/>
        <v>2.5076636037271428E-2</v>
      </c>
      <c r="AW686" s="715">
        <f t="shared" si="2837"/>
        <v>4.2493669504977467E-2</v>
      </c>
      <c r="AX686" s="715">
        <f t="shared" si="2837"/>
        <v>6.0192640519867571E-2</v>
      </c>
      <c r="AY686" s="715">
        <f t="shared" si="2837"/>
        <v>2.3418166357039978E-2</v>
      </c>
      <c r="AZ686" s="715">
        <f t="shared" si="2837"/>
        <v>2.8179623224605772E-2</v>
      </c>
      <c r="BA686" s="715">
        <f t="shared" si="2837"/>
        <v>6.185004641349532E-2</v>
      </c>
      <c r="BB686" s="1075">
        <f t="shared" si="2837"/>
        <v>0</v>
      </c>
      <c r="BC686" s="715"/>
      <c r="BD686" s="715"/>
      <c r="BE686" s="715"/>
      <c r="BF686" s="715"/>
      <c r="BG686" s="715"/>
      <c r="BH686" s="745">
        <f t="shared" ref="BH686:BS686" si="2838">IF(BH533="",0,BH533/BH$565)</f>
        <v>0.10527328542432071</v>
      </c>
      <c r="BI686" s="715">
        <f t="shared" si="2838"/>
        <v>0.10429481239986363</v>
      </c>
      <c r="BJ686" s="715">
        <f t="shared" si="2838"/>
        <v>8.149809389185364E-2</v>
      </c>
      <c r="BK686" s="715">
        <f t="shared" si="2838"/>
        <v>4.6842236016716075E-2</v>
      </c>
      <c r="BL686" s="715">
        <f t="shared" si="2838"/>
        <v>6.0279748848088989E-2</v>
      </c>
      <c r="BM686" s="715">
        <f t="shared" si="2838"/>
        <v>6.1498092971118086E-2</v>
      </c>
      <c r="BN686" s="1187">
        <f t="shared" si="2838"/>
        <v>6.7722865244862082E-2</v>
      </c>
      <c r="BO686" s="888">
        <f t="shared" si="2838"/>
        <v>8.8173621936231045E-2</v>
      </c>
      <c r="BP686" s="888">
        <f t="shared" si="2838"/>
        <v>8.3377861959884475E-2</v>
      </c>
      <c r="BQ686" s="888">
        <f t="shared" si="2838"/>
        <v>4.922521159825486E-2</v>
      </c>
      <c r="BR686" s="888">
        <f t="shared" si="2838"/>
        <v>9.8029655725760417E-2</v>
      </c>
      <c r="BS686" s="1184">
        <f t="shared" si="2838"/>
        <v>7.0528726211693288E-2</v>
      </c>
      <c r="BT686" s="888"/>
      <c r="BU686" s="888"/>
      <c r="BV686" s="888"/>
      <c r="BW686" s="888"/>
      <c r="BX686" s="888"/>
      <c r="BY686" s="745">
        <f t="shared" ref="BY686:CC693" si="2839">IF(BY533="",0,BY533/BY$565)</f>
        <v>7.1008230237524408E-2</v>
      </c>
      <c r="BZ686" s="715">
        <f t="shared" si="2839"/>
        <v>6.1700932477958562E-2</v>
      </c>
      <c r="CA686" s="715">
        <f t="shared" si="2839"/>
        <v>4.0746103360791264E-2</v>
      </c>
      <c r="CB686" s="715">
        <f t="shared" si="2839"/>
        <v>6.4886685382421039E-2</v>
      </c>
      <c r="CC686" s="1075">
        <f t="shared" si="2839"/>
        <v>0.10334682786600476</v>
      </c>
      <c r="CD686" s="715"/>
      <c r="CE686" s="715"/>
      <c r="CF686" s="715"/>
      <c r="CG686" s="715"/>
      <c r="CH686" s="715"/>
      <c r="CI686" s="715"/>
      <c r="CJ686" s="715"/>
      <c r="CK686" s="745">
        <f t="shared" ref="CK686:CO693" si="2840">IF(CK533="",0,CK533/CK$565)</f>
        <v>1.7082595268952037E-2</v>
      </c>
      <c r="CL686" s="715">
        <f t="shared" si="2840"/>
        <v>2.164764861560587E-2</v>
      </c>
      <c r="CM686" s="715">
        <f t="shared" si="2840"/>
        <v>1.2280749329392162E-2</v>
      </c>
      <c r="CN686" s="715">
        <f t="shared" si="2840"/>
        <v>1.1151172977432233E-2</v>
      </c>
      <c r="CO686" s="1075">
        <f t="shared" si="2840"/>
        <v>8.3643316457985995E-3</v>
      </c>
      <c r="CP686" s="715"/>
      <c r="CQ686" s="715"/>
      <c r="CR686" s="715"/>
      <c r="CS686" s="715"/>
      <c r="CT686" s="715"/>
      <c r="CU686" s="745">
        <f t="shared" ref="CU686:CX693" si="2841">IF(CU533="",0,CU533/CU$565)</f>
        <v>1.9603054736099766E-2</v>
      </c>
      <c r="CV686" s="715">
        <f t="shared" si="2841"/>
        <v>4.3590289085638556E-2</v>
      </c>
      <c r="CW686" s="715">
        <f t="shared" si="2841"/>
        <v>0.21989080234538977</v>
      </c>
      <c r="CX686" s="1075">
        <f t="shared" si="2841"/>
        <v>0.25065218952417972</v>
      </c>
      <c r="CY686" s="715"/>
      <c r="CZ686" s="715"/>
      <c r="DA686" s="682"/>
      <c r="DB686" s="682"/>
      <c r="DC686" s="682"/>
      <c r="DD686" s="989"/>
      <c r="DE686" s="888">
        <f t="shared" ref="DE686:DK693" si="2842">IF(DE533="",0,DE533/DE$565)</f>
        <v>3.0403889802487177E-2</v>
      </c>
      <c r="DF686" s="888">
        <f t="shared" si="2842"/>
        <v>0.13982337664136413</v>
      </c>
      <c r="DG686" s="888">
        <f t="shared" si="2842"/>
        <v>9.3813812773527933E-2</v>
      </c>
      <c r="DH686" s="888">
        <f t="shared" si="2842"/>
        <v>4.4971132908428094E-2</v>
      </c>
      <c r="DI686" s="888">
        <f t="shared" si="2842"/>
        <v>8.2903366373036969E-2</v>
      </c>
      <c r="DJ686" s="888">
        <f t="shared" si="2842"/>
        <v>4.9502544838684798E-2</v>
      </c>
      <c r="DK686" s="888">
        <f t="shared" si="2842"/>
        <v>6.1775467979801102E-2</v>
      </c>
      <c r="DL686" s="1082">
        <f t="shared" ref="DL686:HB686" si="2843">IF(DL533="",0,DL533/DL$565)</f>
        <v>0.18119617126593313</v>
      </c>
      <c r="DM686" s="888"/>
      <c r="DN686" s="888"/>
      <c r="DO686" s="888"/>
      <c r="DP686" s="888"/>
      <c r="DQ686" s="888"/>
      <c r="DR686" s="945">
        <f t="shared" si="2843"/>
        <v>0.13430726517939312</v>
      </c>
      <c r="DS686" s="888">
        <f t="shared" si="2843"/>
        <v>9.9843486972511511E-2</v>
      </c>
      <c r="DT686" s="888">
        <f t="shared" si="2843"/>
        <v>0.1485555993958812</v>
      </c>
      <c r="DU686" s="888">
        <f t="shared" si="2843"/>
        <v>0.14896990611262897</v>
      </c>
      <c r="DV686" s="888">
        <f t="shared" si="2843"/>
        <v>0.14845863509371637</v>
      </c>
      <c r="DW686" s="888">
        <f t="shared" si="2843"/>
        <v>0.1124428408492771</v>
      </c>
      <c r="DX686" s="1082">
        <f t="shared" si="2843"/>
        <v>0.11507981659475047</v>
      </c>
      <c r="DY686" s="888"/>
      <c r="DZ686" s="888"/>
      <c r="EA686" s="888"/>
      <c r="EB686" s="888"/>
      <c r="EC686" s="888"/>
      <c r="ED686" s="745">
        <f t="shared" si="2843"/>
        <v>5.8066495093019428E-2</v>
      </c>
      <c r="EE686" s="888">
        <f t="shared" si="2843"/>
        <v>9.8704106690485266E-2</v>
      </c>
      <c r="EF686" s="888">
        <f t="shared" si="2843"/>
        <v>4.9023370810357431E-2</v>
      </c>
      <c r="EG686" s="888">
        <f t="shared" si="2843"/>
        <v>8.7054864439381444E-2</v>
      </c>
      <c r="EH686" s="888">
        <f t="shared" si="2843"/>
        <v>8.913793397308431E-2</v>
      </c>
      <c r="EI686" s="888">
        <f t="shared" si="2843"/>
        <v>7.2403750167217118E-2</v>
      </c>
      <c r="EJ686" s="888">
        <f t="shared" si="2843"/>
        <v>8.6208143811105795E-2</v>
      </c>
      <c r="EK686" s="888">
        <f t="shared" si="2843"/>
        <v>7.117303246639374E-2</v>
      </c>
      <c r="EL686" s="1082">
        <f t="shared" si="2843"/>
        <v>6.7936341795456337E-2</v>
      </c>
      <c r="EM686" s="888"/>
      <c r="EN686" s="888"/>
      <c r="EO686" s="682"/>
      <c r="EP686" s="682"/>
      <c r="EQ686" s="682"/>
      <c r="ER686" s="1263"/>
      <c r="ES686" s="745">
        <f t="shared" si="2843"/>
        <v>8.2508343397504486E-3</v>
      </c>
      <c r="ET686" s="715">
        <f t="shared" si="2843"/>
        <v>6.3728503396481742E-2</v>
      </c>
      <c r="EU686" s="715">
        <f t="shared" si="2843"/>
        <v>0.21357929144758328</v>
      </c>
      <c r="EV686" s="715"/>
      <c r="EW686" s="1150"/>
      <c r="EX686" s="1269"/>
      <c r="EY686" s="888">
        <f t="shared" si="2843"/>
        <v>0</v>
      </c>
      <c r="EZ686" s="1270">
        <f t="shared" si="2843"/>
        <v>2.7171051347454826E-3</v>
      </c>
      <c r="FA686" s="888">
        <f t="shared" si="2843"/>
        <v>0</v>
      </c>
      <c r="FB686" s="888">
        <f t="shared" si="2843"/>
        <v>2.2241197685514153E-3</v>
      </c>
      <c r="FC686" s="888">
        <f t="shared" si="2843"/>
        <v>0</v>
      </c>
      <c r="FD686" s="888">
        <f t="shared" si="2843"/>
        <v>0</v>
      </c>
      <c r="FE686" s="1270">
        <f t="shared" si="2843"/>
        <v>0</v>
      </c>
      <c r="FF686" s="888">
        <f t="shared" si="2843"/>
        <v>0</v>
      </c>
      <c r="FG686" s="888">
        <f t="shared" si="2843"/>
        <v>0</v>
      </c>
      <c r="FH686" s="888">
        <f t="shared" si="2843"/>
        <v>0</v>
      </c>
      <c r="FI686" s="888">
        <f t="shared" si="2843"/>
        <v>0</v>
      </c>
      <c r="FJ686" s="888">
        <f t="shared" si="2843"/>
        <v>0</v>
      </c>
      <c r="FK686" s="888">
        <f t="shared" si="2843"/>
        <v>0</v>
      </c>
      <c r="FL686" s="888">
        <f t="shared" si="2843"/>
        <v>0</v>
      </c>
      <c r="FM686" s="888">
        <f t="shared" si="2843"/>
        <v>0</v>
      </c>
      <c r="FN686" s="888">
        <f t="shared" si="2843"/>
        <v>0</v>
      </c>
      <c r="FO686" s="888">
        <f t="shared" si="2843"/>
        <v>0</v>
      </c>
      <c r="FP686" s="888">
        <f t="shared" ref="FP686:GL686" si="2844">IF(FP533="",0,FP533/FP$565)</f>
        <v>0</v>
      </c>
      <c r="FQ686" s="1397">
        <f t="shared" si="2844"/>
        <v>0</v>
      </c>
      <c r="FR686" s="888">
        <f t="shared" si="2844"/>
        <v>2.2318170728310355E-2</v>
      </c>
      <c r="FS686" s="888">
        <f t="shared" si="2844"/>
        <v>1.6414109050197058E-2</v>
      </c>
      <c r="FT686" s="888">
        <f t="shared" si="2844"/>
        <v>2.6747332432730163E-2</v>
      </c>
      <c r="FU686" s="888">
        <f t="shared" si="2844"/>
        <v>2.1836731812966293E-2</v>
      </c>
      <c r="FV686" s="888"/>
      <c r="FW686" s="888">
        <f t="shared" si="2844"/>
        <v>0</v>
      </c>
      <c r="FX686" s="888">
        <f t="shared" si="2844"/>
        <v>1.5814483121471132E-2</v>
      </c>
      <c r="FY686" s="888">
        <f t="shared" si="2844"/>
        <v>2.8834238278211684E-2</v>
      </c>
      <c r="FZ686" s="888">
        <f t="shared" si="2844"/>
        <v>0</v>
      </c>
      <c r="GA686" s="888">
        <f t="shared" si="2844"/>
        <v>0</v>
      </c>
      <c r="GB686" s="888">
        <f t="shared" si="2844"/>
        <v>2.333456220693525E-2</v>
      </c>
      <c r="GC686" s="888">
        <f t="shared" si="2844"/>
        <v>0</v>
      </c>
      <c r="GD686" s="888">
        <f t="shared" si="2844"/>
        <v>7.2029952066474693E-3</v>
      </c>
      <c r="GE686" s="888">
        <f t="shared" si="2844"/>
        <v>0</v>
      </c>
      <c r="GF686" s="888">
        <f t="shared" si="2844"/>
        <v>0</v>
      </c>
      <c r="GG686" s="888">
        <f t="shared" si="2844"/>
        <v>1.6354577775918124E-2</v>
      </c>
      <c r="GH686" s="888">
        <f t="shared" si="2844"/>
        <v>0</v>
      </c>
      <c r="GI686" s="888">
        <f t="shared" si="2844"/>
        <v>1.8254638837114052E-2</v>
      </c>
      <c r="GJ686" s="888">
        <f t="shared" si="2844"/>
        <v>2.5268748276029165E-2</v>
      </c>
      <c r="GK686" s="888">
        <f t="shared" si="2844"/>
        <v>2.711632942690332E-2</v>
      </c>
      <c r="GL686" s="888">
        <f t="shared" si="2844"/>
        <v>2.7748868541045468E-2</v>
      </c>
      <c r="GM686" s="945">
        <f t="shared" si="2843"/>
        <v>5.323943826628541E-2</v>
      </c>
      <c r="GN686" s="888">
        <f t="shared" si="2843"/>
        <v>3.6331288293573981E-2</v>
      </c>
      <c r="GO686" s="888">
        <f t="shared" si="2843"/>
        <v>4.64574795628412E-2</v>
      </c>
      <c r="GP686" s="888">
        <f t="shared" si="2843"/>
        <v>2.0545682915279358E-2</v>
      </c>
      <c r="GQ686" s="888">
        <f t="shared" si="2843"/>
        <v>3.4219869698664258E-2</v>
      </c>
      <c r="GR686" s="682">
        <f t="shared" si="2843"/>
        <v>2.5996632973872152E-2</v>
      </c>
      <c r="GS686" s="682">
        <f t="shared" si="2843"/>
        <v>2.2708903070471204E-2</v>
      </c>
      <c r="GT686" s="682">
        <f t="shared" si="2843"/>
        <v>3.5959223345725586E-2</v>
      </c>
      <c r="GU686" s="682">
        <f t="shared" si="2843"/>
        <v>2.2927024971050609E-2</v>
      </c>
      <c r="GV686" s="682">
        <f t="shared" si="2843"/>
        <v>4.9662808690460011E-2</v>
      </c>
      <c r="GW686" s="682">
        <f t="shared" si="2843"/>
        <v>5.4332931110057527E-2</v>
      </c>
      <c r="GX686" s="682">
        <f t="shared" si="2843"/>
        <v>3.7820495622100783E-2</v>
      </c>
      <c r="GY686" s="682">
        <f t="shared" si="2843"/>
        <v>3.0275193053921508E-2</v>
      </c>
      <c r="GZ686" s="682" t="e">
        <f t="shared" si="2843"/>
        <v>#DIV/0!</v>
      </c>
      <c r="HA686" s="682">
        <f t="shared" si="2843"/>
        <v>3.530428973742307E-2</v>
      </c>
      <c r="HB686" s="682">
        <f t="shared" si="2843"/>
        <v>4.6704877633556068E-2</v>
      </c>
      <c r="HC686" s="682">
        <f t="shared" ref="HC686:HH686" si="2845">IF(HC533="",0,HC533/HC$565)</f>
        <v>3.8165742479081763E-2</v>
      </c>
      <c r="HD686" s="682">
        <f t="shared" si="2845"/>
        <v>4.4845487659589026E-2</v>
      </c>
      <c r="HE686" s="682">
        <f t="shared" si="2845"/>
        <v>6.1442313111073357E-2</v>
      </c>
      <c r="HF686" s="682">
        <f t="shared" si="2845"/>
        <v>0.10316410921052314</v>
      </c>
      <c r="HG686" s="682" t="e">
        <f t="shared" si="2845"/>
        <v>#DIV/0!</v>
      </c>
      <c r="HH686" s="682" t="e">
        <f t="shared" si="2845"/>
        <v>#DIV/0!</v>
      </c>
      <c r="HI686" s="888">
        <f t="shared" ref="HI686:HI693" si="2846">IF(HI533="",0,HI533/HI$565)</f>
        <v>0</v>
      </c>
    </row>
    <row r="687" spans="1:217" s="753" customFormat="1" x14ac:dyDescent="0.25">
      <c r="A687" s="66" t="s">
        <v>826</v>
      </c>
      <c r="C687" s="745">
        <f t="shared" si="2832"/>
        <v>0.11980585355536891</v>
      </c>
      <c r="D687" s="715">
        <f t="shared" si="2832"/>
        <v>4.0471178898446668E-2</v>
      </c>
      <c r="E687" s="715">
        <f t="shared" ref="E687:T687" si="2847">IF(E534="",0,E534/E$565)</f>
        <v>2.4555728973430026E-2</v>
      </c>
      <c r="F687" s="715">
        <f t="shared" si="2847"/>
        <v>3.5784641293616838E-2</v>
      </c>
      <c r="G687" s="715">
        <f t="shared" si="2847"/>
        <v>2.17011885554164E-2</v>
      </c>
      <c r="H687" s="715">
        <f t="shared" si="2847"/>
        <v>6.0497300035084771E-3</v>
      </c>
      <c r="I687" s="715">
        <f t="shared" si="2847"/>
        <v>3.3909262736120014E-3</v>
      </c>
      <c r="J687" s="715">
        <f t="shared" si="2847"/>
        <v>4.7281165260089466E-3</v>
      </c>
      <c r="K687" s="715">
        <f t="shared" si="2847"/>
        <v>9.590345807309374E-3</v>
      </c>
      <c r="L687" s="715">
        <f t="shared" si="2847"/>
        <v>3.9666053180735803E-3</v>
      </c>
      <c r="M687" s="715">
        <f t="shared" si="2847"/>
        <v>3.2232419524979669E-2</v>
      </c>
      <c r="N687" s="715">
        <f t="shared" si="2847"/>
        <v>2.7882910371672502E-2</v>
      </c>
      <c r="O687" s="715">
        <f t="shared" si="2847"/>
        <v>2.2375590577495916E-2</v>
      </c>
      <c r="P687" s="715">
        <f t="shared" si="2847"/>
        <v>4.194716018766078E-2</v>
      </c>
      <c r="Q687" s="715">
        <f t="shared" si="2847"/>
        <v>1.2263595334815351E-2</v>
      </c>
      <c r="R687" s="715">
        <f t="shared" si="2847"/>
        <v>2.7449823773021326E-2</v>
      </c>
      <c r="S687" s="715">
        <f t="shared" si="2847"/>
        <v>4.0727869342759876E-2</v>
      </c>
      <c r="T687" s="1075">
        <f t="shared" si="2847"/>
        <v>3.2852232952984804E-2</v>
      </c>
      <c r="U687" s="715">
        <f t="shared" ref="U687:W687" si="2848">IF(U534="",0,U534/U$565)</f>
        <v>1.404934674635578E-2</v>
      </c>
      <c r="V687" s="715">
        <f t="shared" si="2848"/>
        <v>8.9437342094115004E-3</v>
      </c>
      <c r="W687" s="715">
        <f t="shared" si="2848"/>
        <v>2.1217702206556333E-2</v>
      </c>
      <c r="X687" s="715">
        <f t="shared" ref="X687:Y687" si="2849">IF(X534="",0,X534/X$565)</f>
        <v>1.4103074382757317E-2</v>
      </c>
      <c r="Y687" s="715">
        <f t="shared" si="2849"/>
        <v>4.2081226949748293E-2</v>
      </c>
      <c r="Z687" s="715"/>
      <c r="AA687" s="715"/>
      <c r="AB687" s="715"/>
      <c r="AC687" s="715"/>
      <c r="AD687" s="715"/>
      <c r="AE687" s="715"/>
      <c r="AF687" s="715"/>
      <c r="AG687" s="715"/>
      <c r="AH687" s="715"/>
      <c r="AI687" s="745">
        <f t="shared" si="2836"/>
        <v>2.7002390572323648E-2</v>
      </c>
      <c r="AJ687" s="715">
        <f t="shared" si="2836"/>
        <v>0</v>
      </c>
      <c r="AK687" s="715">
        <f t="shared" si="2836"/>
        <v>0</v>
      </c>
      <c r="AL687" s="715">
        <f t="shared" si="2836"/>
        <v>0</v>
      </c>
      <c r="AM687" s="715">
        <f t="shared" si="2836"/>
        <v>0</v>
      </c>
      <c r="AN687" s="1075">
        <f t="shared" si="2836"/>
        <v>0</v>
      </c>
      <c r="AO687" s="715"/>
      <c r="AP687" s="715"/>
      <c r="AQ687" s="715"/>
      <c r="AR687" s="715"/>
      <c r="AS687" s="715"/>
      <c r="AT687" s="745">
        <f t="shared" ref="AT687:BB687" si="2850">IF(AT534="",0,AT534/AT$565)</f>
        <v>7.2066703088328438E-2</v>
      </c>
      <c r="AU687" s="715">
        <f t="shared" si="2850"/>
        <v>7.787922713121978E-2</v>
      </c>
      <c r="AV687" s="715">
        <f t="shared" si="2850"/>
        <v>8.340941726433803E-3</v>
      </c>
      <c r="AW687" s="715">
        <f t="shared" si="2850"/>
        <v>1.3296014823520235E-2</v>
      </c>
      <c r="AX687" s="715">
        <f t="shared" si="2850"/>
        <v>1.3436965024636687E-2</v>
      </c>
      <c r="AY687" s="715">
        <f t="shared" si="2850"/>
        <v>8.4711098447160793E-3</v>
      </c>
      <c r="AZ687" s="715">
        <f t="shared" si="2850"/>
        <v>1.6341172235095541E-2</v>
      </c>
      <c r="BA687" s="715">
        <f t="shared" si="2850"/>
        <v>2.8319877483165924E-2</v>
      </c>
      <c r="BB687" s="1075">
        <f t="shared" si="2850"/>
        <v>3.2520594383670207E-2</v>
      </c>
      <c r="BC687" s="715"/>
      <c r="BD687" s="715"/>
      <c r="BE687" s="715"/>
      <c r="BF687" s="715"/>
      <c r="BG687" s="715"/>
      <c r="BH687" s="745">
        <f t="shared" ref="BH687:BS687" si="2851">IF(BH534="",0,BH534/BH$565)</f>
        <v>1.7698751930950433E-2</v>
      </c>
      <c r="BI687" s="715">
        <f t="shared" si="2851"/>
        <v>3.1709588924905913E-2</v>
      </c>
      <c r="BJ687" s="715">
        <f t="shared" si="2851"/>
        <v>1.0651915561456065E-2</v>
      </c>
      <c r="BK687" s="715">
        <f t="shared" si="2851"/>
        <v>1.2271282949208481E-2</v>
      </c>
      <c r="BL687" s="715">
        <f t="shared" si="2851"/>
        <v>1.3585634498431722E-2</v>
      </c>
      <c r="BM687" s="715">
        <f t="shared" si="2851"/>
        <v>3.8412820223812538E-2</v>
      </c>
      <c r="BN687" s="1187">
        <f t="shared" si="2851"/>
        <v>1.7280466136096677E-2</v>
      </c>
      <c r="BO687" s="888">
        <f t="shared" si="2851"/>
        <v>2.1375167407898302E-2</v>
      </c>
      <c r="BP687" s="888">
        <f t="shared" si="2851"/>
        <v>1.1013975691472373E-2</v>
      </c>
      <c r="BQ687" s="888">
        <f t="shared" si="2851"/>
        <v>9.5824246697789137E-3</v>
      </c>
      <c r="BR687" s="888">
        <f t="shared" si="2851"/>
        <v>2.5485525055657918E-2</v>
      </c>
      <c r="BS687" s="1184">
        <f t="shared" si="2851"/>
        <v>2.4794903340918922E-2</v>
      </c>
      <c r="BT687" s="888"/>
      <c r="BU687" s="888"/>
      <c r="BV687" s="888"/>
      <c r="BW687" s="888"/>
      <c r="BX687" s="888"/>
      <c r="BY687" s="745">
        <f t="shared" si="2839"/>
        <v>6.5447192903131016E-2</v>
      </c>
      <c r="BZ687" s="715">
        <f t="shared" si="2839"/>
        <v>6.0008586385733434E-2</v>
      </c>
      <c r="CA687" s="715">
        <f t="shared" si="2839"/>
        <v>5.109603419385244E-2</v>
      </c>
      <c r="CB687" s="715">
        <f t="shared" si="2839"/>
        <v>6.7677116003051971E-2</v>
      </c>
      <c r="CC687" s="1075">
        <f t="shared" si="2839"/>
        <v>3.4119649386311603E-2</v>
      </c>
      <c r="CD687" s="715"/>
      <c r="CE687" s="715"/>
      <c r="CF687" s="715"/>
      <c r="CG687" s="715"/>
      <c r="CH687" s="715"/>
      <c r="CI687" s="715"/>
      <c r="CJ687" s="715"/>
      <c r="CK687" s="745">
        <f t="shared" si="2840"/>
        <v>1.5998842158652261E-2</v>
      </c>
      <c r="CL687" s="715">
        <f t="shared" si="2840"/>
        <v>1.2013882690679201E-2</v>
      </c>
      <c r="CM687" s="715">
        <f t="shared" si="2840"/>
        <v>2.2521466143671166E-2</v>
      </c>
      <c r="CN687" s="715">
        <f t="shared" si="2840"/>
        <v>8.0188223582932303E-3</v>
      </c>
      <c r="CO687" s="1075">
        <f t="shared" si="2840"/>
        <v>5.7794836003070898E-3</v>
      </c>
      <c r="CP687" s="715"/>
      <c r="CQ687" s="715"/>
      <c r="CR687" s="715"/>
      <c r="CS687" s="715"/>
      <c r="CT687" s="715"/>
      <c r="CU687" s="745">
        <f t="shared" si="2841"/>
        <v>0</v>
      </c>
      <c r="CV687" s="715">
        <f t="shared" si="2841"/>
        <v>3.0271851156552718E-2</v>
      </c>
      <c r="CW687" s="715">
        <f t="shared" si="2841"/>
        <v>0</v>
      </c>
      <c r="CX687" s="1075">
        <f t="shared" si="2841"/>
        <v>0</v>
      </c>
      <c r="CY687" s="715"/>
      <c r="CZ687" s="715"/>
      <c r="DA687" s="682"/>
      <c r="DB687" s="682"/>
      <c r="DC687" s="682"/>
      <c r="DD687" s="989"/>
      <c r="DE687" s="888">
        <f t="shared" si="2842"/>
        <v>1.2040881537087699E-2</v>
      </c>
      <c r="DF687" s="888">
        <f t="shared" si="2842"/>
        <v>2.9878838729921232E-2</v>
      </c>
      <c r="DG687" s="888">
        <f t="shared" si="2842"/>
        <v>3.3975651080451384E-2</v>
      </c>
      <c r="DH687" s="888">
        <f t="shared" si="2842"/>
        <v>1.2376962079823948E-2</v>
      </c>
      <c r="DI687" s="888">
        <f t="shared" si="2842"/>
        <v>2.8398931812537363E-2</v>
      </c>
      <c r="DJ687" s="888">
        <f t="shared" si="2842"/>
        <v>9.4181633270757053E-3</v>
      </c>
      <c r="DK687" s="888">
        <f t="shared" si="2842"/>
        <v>1.375709571371251E-2</v>
      </c>
      <c r="DL687" s="1082">
        <f t="shared" ref="DL687:HB687" si="2852">IF(DL534="",0,DL534/DL$565)</f>
        <v>4.2793326848654042E-3</v>
      </c>
      <c r="DM687" s="888"/>
      <c r="DN687" s="888"/>
      <c r="DO687" s="888"/>
      <c r="DP687" s="888"/>
      <c r="DQ687" s="888"/>
      <c r="DR687" s="945">
        <f t="shared" si="2852"/>
        <v>1.1429575923330243E-2</v>
      </c>
      <c r="DS687" s="888">
        <f t="shared" si="2852"/>
        <v>3.9327022919527159E-2</v>
      </c>
      <c r="DT687" s="888">
        <f t="shared" si="2852"/>
        <v>1.3514317349848344E-2</v>
      </c>
      <c r="DU687" s="888">
        <f t="shared" si="2852"/>
        <v>2.582076481396732E-2</v>
      </c>
      <c r="DV687" s="888">
        <f t="shared" si="2852"/>
        <v>2.307618110789382E-2</v>
      </c>
      <c r="DW687" s="888">
        <f t="shared" si="2852"/>
        <v>2.5052239036123351E-2</v>
      </c>
      <c r="DX687" s="1082">
        <f t="shared" si="2852"/>
        <v>1.6615146816538102E-2</v>
      </c>
      <c r="DY687" s="888"/>
      <c r="DZ687" s="888"/>
      <c r="EA687" s="888"/>
      <c r="EB687" s="888"/>
      <c r="EC687" s="888"/>
      <c r="ED687" s="745">
        <f t="shared" si="2852"/>
        <v>2.9818635812959234E-2</v>
      </c>
      <c r="EE687" s="888">
        <f t="shared" si="2852"/>
        <v>6.8660690903882576E-2</v>
      </c>
      <c r="EF687" s="888">
        <f t="shared" si="2852"/>
        <v>0.10309290571005386</v>
      </c>
      <c r="EG687" s="888">
        <f t="shared" si="2852"/>
        <v>8.9185048313370291E-2</v>
      </c>
      <c r="EH687" s="888">
        <f t="shared" si="2852"/>
        <v>9.3574717808513799E-2</v>
      </c>
      <c r="EI687" s="888">
        <f t="shared" si="2852"/>
        <v>8.2256915244049447E-2</v>
      </c>
      <c r="EJ687" s="888">
        <f t="shared" si="2852"/>
        <v>5.6744892324648126E-2</v>
      </c>
      <c r="EK687" s="888">
        <f t="shared" si="2852"/>
        <v>7.5815410054322005E-2</v>
      </c>
      <c r="EL687" s="1082">
        <f t="shared" si="2852"/>
        <v>9.9402975350628309E-2</v>
      </c>
      <c r="EM687" s="888"/>
      <c r="EN687" s="888"/>
      <c r="EO687" s="682"/>
      <c r="EP687" s="682"/>
      <c r="EQ687" s="682"/>
      <c r="ER687" s="1263"/>
      <c r="ES687" s="745">
        <f t="shared" si="2852"/>
        <v>5.9566887095347408E-3</v>
      </c>
      <c r="ET687" s="715">
        <f t="shared" si="2852"/>
        <v>4.753062837829488E-2</v>
      </c>
      <c r="EU687" s="715">
        <f t="shared" si="2852"/>
        <v>0</v>
      </c>
      <c r="EV687" s="715"/>
      <c r="EW687" s="1150"/>
      <c r="EX687" s="1269"/>
      <c r="EY687" s="888">
        <f t="shared" si="2852"/>
        <v>1.661312547145723E-2</v>
      </c>
      <c r="EZ687" s="1270">
        <f t="shared" si="2852"/>
        <v>1.2576942936113529E-2</v>
      </c>
      <c r="FA687" s="888">
        <f t="shared" si="2852"/>
        <v>1.5264100309481849E-2</v>
      </c>
      <c r="FB687" s="888">
        <f t="shared" si="2852"/>
        <v>4.930157945929224E-3</v>
      </c>
      <c r="FC687" s="888">
        <f t="shared" si="2852"/>
        <v>1.9035821641914859E-2</v>
      </c>
      <c r="FD687" s="888">
        <f t="shared" si="2852"/>
        <v>1.2067758897348244E-2</v>
      </c>
      <c r="FE687" s="1270">
        <f t="shared" si="2852"/>
        <v>0</v>
      </c>
      <c r="FF687" s="888">
        <f t="shared" si="2852"/>
        <v>1.3730946151217557E-2</v>
      </c>
      <c r="FG687" s="888">
        <f t="shared" si="2852"/>
        <v>1.3037116586857694E-2</v>
      </c>
      <c r="FH687" s="888">
        <f t="shared" si="2852"/>
        <v>9.3644528270796883E-3</v>
      </c>
      <c r="FI687" s="888">
        <f t="shared" si="2852"/>
        <v>1.2477513023001896E-2</v>
      </c>
      <c r="FJ687" s="888">
        <f t="shared" si="2852"/>
        <v>1.366934361727583E-2</v>
      </c>
      <c r="FK687" s="888">
        <f t="shared" si="2852"/>
        <v>1.478347262919048E-2</v>
      </c>
      <c r="FL687" s="888">
        <f t="shared" si="2852"/>
        <v>1.6675395645385619E-2</v>
      </c>
      <c r="FM687" s="888">
        <f t="shared" si="2852"/>
        <v>1.1760485309891291E-2</v>
      </c>
      <c r="FN687" s="888">
        <f t="shared" si="2852"/>
        <v>1.3533423702893987E-2</v>
      </c>
      <c r="FO687" s="888">
        <f t="shared" si="2852"/>
        <v>1.3245659271557412E-2</v>
      </c>
      <c r="FP687" s="888">
        <f t="shared" ref="FP687:GL687" si="2853">IF(FP534="",0,FP534/FP$565)</f>
        <v>0</v>
      </c>
      <c r="FQ687" s="1397">
        <f t="shared" si="2853"/>
        <v>1.3626904829855889E-2</v>
      </c>
      <c r="FR687" s="888">
        <f t="shared" si="2853"/>
        <v>3.3455682265709989E-2</v>
      </c>
      <c r="FS687" s="888">
        <f t="shared" si="2853"/>
        <v>6.3299170067188604E-2</v>
      </c>
      <c r="FT687" s="888">
        <f t="shared" si="2853"/>
        <v>0.13443633696319404</v>
      </c>
      <c r="FU687" s="888">
        <f t="shared" si="2853"/>
        <v>9.4095490685667554E-2</v>
      </c>
      <c r="FV687" s="888"/>
      <c r="FW687" s="888">
        <f t="shared" si="2853"/>
        <v>0.14528396298093807</v>
      </c>
      <c r="FX687" s="888">
        <f t="shared" si="2853"/>
        <v>9.9537115508688462E-2</v>
      </c>
      <c r="FY687" s="888">
        <f t="shared" si="2853"/>
        <v>7.9559654291907408E-2</v>
      </c>
      <c r="FZ687" s="888">
        <f t="shared" si="2853"/>
        <v>0.21644623449063921</v>
      </c>
      <c r="GA687" s="888">
        <f t="shared" si="2853"/>
        <v>0.1147767110109594</v>
      </c>
      <c r="GB687" s="888">
        <f t="shared" si="2853"/>
        <v>0.10101409667486337</v>
      </c>
      <c r="GC687" s="888">
        <f t="shared" si="2853"/>
        <v>0.23045616754680145</v>
      </c>
      <c r="GD687" s="888">
        <f t="shared" si="2853"/>
        <v>0.16043823395926232</v>
      </c>
      <c r="GE687" s="888">
        <f t="shared" si="2853"/>
        <v>0.24162354161487379</v>
      </c>
      <c r="GF687" s="888">
        <f t="shared" si="2853"/>
        <v>0.2045255150771402</v>
      </c>
      <c r="GG687" s="888">
        <f t="shared" si="2853"/>
        <v>6.5041813117438313E-2</v>
      </c>
      <c r="GH687" s="888">
        <f t="shared" si="2853"/>
        <v>0.31542161355743203</v>
      </c>
      <c r="GI687" s="888">
        <f t="shared" si="2853"/>
        <v>9.1801520155547475E-2</v>
      </c>
      <c r="GJ687" s="888">
        <f t="shared" si="2853"/>
        <v>6.1816847334639921E-2</v>
      </c>
      <c r="GK687" s="888">
        <f t="shared" si="2853"/>
        <v>7.4175445772796611E-2</v>
      </c>
      <c r="GL687" s="888">
        <f t="shared" si="2853"/>
        <v>6.0121898062984569E-2</v>
      </c>
      <c r="GM687" s="945">
        <f t="shared" si="2852"/>
        <v>0.34991467142726196</v>
      </c>
      <c r="GN687" s="888">
        <f t="shared" si="2852"/>
        <v>0.32517429470713444</v>
      </c>
      <c r="GO687" s="888">
        <f t="shared" si="2852"/>
        <v>0.29948652657136171</v>
      </c>
      <c r="GP687" s="888">
        <f t="shared" si="2852"/>
        <v>0.43090393983866304</v>
      </c>
      <c r="GQ687" s="888">
        <f t="shared" si="2852"/>
        <v>0.33338579080872033</v>
      </c>
      <c r="GR687" s="682">
        <f t="shared" si="2852"/>
        <v>0.41307002186409386</v>
      </c>
      <c r="GS687" s="682">
        <f t="shared" si="2852"/>
        <v>0.39075705633349811</v>
      </c>
      <c r="GT687" s="682">
        <f t="shared" si="2852"/>
        <v>0.25408766362508539</v>
      </c>
      <c r="GU687" s="682">
        <f t="shared" si="2852"/>
        <v>0.43285783883935053</v>
      </c>
      <c r="GV687" s="682">
        <f t="shared" si="2852"/>
        <v>0.35768207960408466</v>
      </c>
      <c r="GW687" s="682">
        <f t="shared" si="2852"/>
        <v>0.3119094555076829</v>
      </c>
      <c r="GX687" s="682">
        <f t="shared" si="2852"/>
        <v>0.34368746816116169</v>
      </c>
      <c r="GY687" s="682">
        <f t="shared" si="2852"/>
        <v>0.41663257918824459</v>
      </c>
      <c r="GZ687" s="682" t="e">
        <f t="shared" si="2852"/>
        <v>#DIV/0!</v>
      </c>
      <c r="HA687" s="682">
        <f t="shared" si="2852"/>
        <v>0.35209715481442849</v>
      </c>
      <c r="HB687" s="682">
        <f t="shared" si="2852"/>
        <v>0.32979690260000488</v>
      </c>
      <c r="HC687" s="682">
        <f t="shared" ref="HC687:HH687" si="2854">IF(HC534="",0,HC534/HC$565)</f>
        <v>0.22531093071305486</v>
      </c>
      <c r="HD687" s="682">
        <f t="shared" si="2854"/>
        <v>0.34580277082497374</v>
      </c>
      <c r="HE687" s="682">
        <f t="shared" si="2854"/>
        <v>0.26672738101079058</v>
      </c>
      <c r="HF687" s="682">
        <f t="shared" si="2854"/>
        <v>0.11640801202125381</v>
      </c>
      <c r="HG687" s="682" t="e">
        <f t="shared" si="2854"/>
        <v>#DIV/0!</v>
      </c>
      <c r="HH687" s="682" t="e">
        <f t="shared" si="2854"/>
        <v>#DIV/0!</v>
      </c>
      <c r="HI687" s="888">
        <f t="shared" si="2846"/>
        <v>0.68716785979619388</v>
      </c>
    </row>
    <row r="688" spans="1:217" s="753" customFormat="1" x14ac:dyDescent="0.25">
      <c r="A688" s="66" t="s">
        <v>700</v>
      </c>
      <c r="C688" s="745">
        <f t="shared" si="2832"/>
        <v>5.8929924005882643E-2</v>
      </c>
      <c r="D688" s="715">
        <f t="shared" si="2832"/>
        <v>1.9310905347229613E-2</v>
      </c>
      <c r="E688" s="715">
        <f t="shared" ref="E688:T688" si="2855">IF(E535="",0,E535/E$565)</f>
        <v>1.9877136919802592E-2</v>
      </c>
      <c r="F688" s="715">
        <f t="shared" si="2855"/>
        <v>2.4540970741380591E-2</v>
      </c>
      <c r="G688" s="715">
        <f t="shared" si="2855"/>
        <v>2.5742323372879964E-2</v>
      </c>
      <c r="H688" s="715">
        <f t="shared" si="2855"/>
        <v>4.4706119655588952E-3</v>
      </c>
      <c r="I688" s="715">
        <f t="shared" si="2855"/>
        <v>0</v>
      </c>
      <c r="J688" s="715">
        <f t="shared" si="2855"/>
        <v>3.6740935650336078E-3</v>
      </c>
      <c r="K688" s="715">
        <f t="shared" si="2855"/>
        <v>3.0176596269823725E-3</v>
      </c>
      <c r="L688" s="715">
        <f t="shared" si="2855"/>
        <v>3.3129751433226126E-3</v>
      </c>
      <c r="M688" s="715">
        <f t="shared" si="2855"/>
        <v>1.3243915519542781E-2</v>
      </c>
      <c r="N688" s="715">
        <f t="shared" si="2855"/>
        <v>2.7573324644537746E-2</v>
      </c>
      <c r="O688" s="715">
        <f t="shared" si="2855"/>
        <v>3.3692155525351701E-2</v>
      </c>
      <c r="P688" s="715">
        <f t="shared" si="2855"/>
        <v>2.2014478128361475E-2</v>
      </c>
      <c r="Q688" s="715">
        <f t="shared" si="2855"/>
        <v>9.293836142725059E-3</v>
      </c>
      <c r="R688" s="715">
        <f t="shared" si="2855"/>
        <v>6.7505418182276997E-3</v>
      </c>
      <c r="S688" s="715">
        <f t="shared" si="2855"/>
        <v>7.0971969471248742E-3</v>
      </c>
      <c r="T688" s="1075">
        <f t="shared" si="2855"/>
        <v>1.4103275958574923E-2</v>
      </c>
      <c r="U688" s="715">
        <f t="shared" ref="U688:W688" si="2856">IF(U535="",0,U535/U$565)</f>
        <v>1.4809005417556505E-2</v>
      </c>
      <c r="V688" s="715">
        <f t="shared" si="2856"/>
        <v>1.3187764352630282E-2</v>
      </c>
      <c r="W688" s="715">
        <f t="shared" si="2856"/>
        <v>2.4285606503110582E-2</v>
      </c>
      <c r="X688" s="715">
        <f t="shared" ref="X688:Y688" si="2857">IF(X535="",0,X535/X$565)</f>
        <v>1.7146833164044091E-2</v>
      </c>
      <c r="Y688" s="715">
        <f t="shared" si="2857"/>
        <v>2.0588846545005538E-2</v>
      </c>
      <c r="Z688" s="715"/>
      <c r="AA688" s="715"/>
      <c r="AB688" s="715"/>
      <c r="AC688" s="715"/>
      <c r="AD688" s="715"/>
      <c r="AE688" s="715"/>
      <c r="AF688" s="715"/>
      <c r="AG688" s="715"/>
      <c r="AH688" s="715"/>
      <c r="AI688" s="745">
        <f t="shared" si="2836"/>
        <v>0.11944779103947152</v>
      </c>
      <c r="AJ688" s="715">
        <f t="shared" si="2836"/>
        <v>0</v>
      </c>
      <c r="AK688" s="715">
        <f t="shared" si="2836"/>
        <v>0</v>
      </c>
      <c r="AL688" s="715">
        <f t="shared" si="2836"/>
        <v>0</v>
      </c>
      <c r="AM688" s="715">
        <f t="shared" si="2836"/>
        <v>0</v>
      </c>
      <c r="AN688" s="1075">
        <f t="shared" si="2836"/>
        <v>0</v>
      </c>
      <c r="AO688" s="715"/>
      <c r="AP688" s="715"/>
      <c r="AQ688" s="715"/>
      <c r="AR688" s="715"/>
      <c r="AS688" s="715"/>
      <c r="AT688" s="745">
        <f t="shared" ref="AT688:BB688" si="2858">IF(AT535="",0,AT535/AT$565)</f>
        <v>3.4390334178888406E-2</v>
      </c>
      <c r="AU688" s="715">
        <f t="shared" si="2858"/>
        <v>5.2440870300512872E-2</v>
      </c>
      <c r="AV688" s="715">
        <f t="shared" si="2858"/>
        <v>9.8215050694928988E-3</v>
      </c>
      <c r="AW688" s="715">
        <f t="shared" si="2858"/>
        <v>1.3150404811201602E-2</v>
      </c>
      <c r="AX688" s="715">
        <f t="shared" si="2858"/>
        <v>1.3762304360908662E-2</v>
      </c>
      <c r="AY688" s="715">
        <f t="shared" si="2858"/>
        <v>1.1703358264629003E-2</v>
      </c>
      <c r="AZ688" s="715">
        <f t="shared" si="2858"/>
        <v>1.3448685744951616E-2</v>
      </c>
      <c r="BA688" s="715">
        <f t="shared" si="2858"/>
        <v>2.1383652193103998E-2</v>
      </c>
      <c r="BB688" s="1075">
        <f t="shared" si="2858"/>
        <v>1.4678520671504318E-2</v>
      </c>
      <c r="BC688" s="715"/>
      <c r="BD688" s="715"/>
      <c r="BE688" s="715"/>
      <c r="BF688" s="715"/>
      <c r="BG688" s="715"/>
      <c r="BH688" s="745">
        <f t="shared" ref="BH688:BS688" si="2859">IF(BH535="",0,BH535/BH$565)</f>
        <v>7.8062914985498446E-3</v>
      </c>
      <c r="BI688" s="715">
        <f t="shared" si="2859"/>
        <v>2.7028907953017423E-2</v>
      </c>
      <c r="BJ688" s="715">
        <f t="shared" si="2859"/>
        <v>7.5031463094952832E-3</v>
      </c>
      <c r="BK688" s="715">
        <f t="shared" si="2859"/>
        <v>1.4596955670910907E-2</v>
      </c>
      <c r="BL688" s="715">
        <f t="shared" si="2859"/>
        <v>1.0338443345580943E-2</v>
      </c>
      <c r="BM688" s="715">
        <f t="shared" si="2859"/>
        <v>2.3467160441628082E-2</v>
      </c>
      <c r="BN688" s="1187">
        <f t="shared" si="2859"/>
        <v>2.0129862754814359E-2</v>
      </c>
      <c r="BO688" s="888">
        <f t="shared" si="2859"/>
        <v>1.8325137851690432E-2</v>
      </c>
      <c r="BP688" s="888">
        <f t="shared" si="2859"/>
        <v>7.750567510018307E-3</v>
      </c>
      <c r="BQ688" s="888">
        <f t="shared" si="2859"/>
        <v>5.9273777640147692E-3</v>
      </c>
      <c r="BR688" s="888">
        <f t="shared" si="2859"/>
        <v>1.731748734685086E-2</v>
      </c>
      <c r="BS688" s="1184">
        <f t="shared" si="2859"/>
        <v>1.6641079057549999E-2</v>
      </c>
      <c r="BT688" s="888"/>
      <c r="BU688" s="888"/>
      <c r="BV688" s="888"/>
      <c r="BW688" s="888"/>
      <c r="BX688" s="888"/>
      <c r="BY688" s="745">
        <f t="shared" si="2839"/>
        <v>3.1119598265344574E-2</v>
      </c>
      <c r="BZ688" s="715">
        <f t="shared" si="2839"/>
        <v>3.027319288222774E-2</v>
      </c>
      <c r="CA688" s="715">
        <f t="shared" si="2839"/>
        <v>4.4751531321133332E-2</v>
      </c>
      <c r="CB688" s="715">
        <f t="shared" si="2839"/>
        <v>3.3740160882957296E-2</v>
      </c>
      <c r="CC688" s="1075">
        <f t="shared" si="2839"/>
        <v>1.6179005034164733E-2</v>
      </c>
      <c r="CD688" s="715"/>
      <c r="CE688" s="715"/>
      <c r="CF688" s="715"/>
      <c r="CG688" s="715"/>
      <c r="CH688" s="715"/>
      <c r="CI688" s="715"/>
      <c r="CJ688" s="715"/>
      <c r="CK688" s="745">
        <f t="shared" si="2840"/>
        <v>4.4860537733832383E-2</v>
      </c>
      <c r="CL688" s="715">
        <f t="shared" si="2840"/>
        <v>1.2752781563915769E-2</v>
      </c>
      <c r="CM688" s="715">
        <f t="shared" si="2840"/>
        <v>5.1582295860283692E-2</v>
      </c>
      <c r="CN688" s="715">
        <f t="shared" si="2840"/>
        <v>1.2460735794903444E-2</v>
      </c>
      <c r="CO688" s="1075">
        <f t="shared" si="2840"/>
        <v>6.7677230536673507E-3</v>
      </c>
      <c r="CP688" s="715"/>
      <c r="CQ688" s="715"/>
      <c r="CR688" s="715"/>
      <c r="CS688" s="715"/>
      <c r="CT688" s="715"/>
      <c r="CU688" s="745">
        <f t="shared" si="2841"/>
        <v>0</v>
      </c>
      <c r="CV688" s="715">
        <f t="shared" si="2841"/>
        <v>0</v>
      </c>
      <c r="CW688" s="715">
        <f t="shared" si="2841"/>
        <v>0</v>
      </c>
      <c r="CX688" s="1075">
        <f t="shared" si="2841"/>
        <v>0</v>
      </c>
      <c r="CY688" s="715"/>
      <c r="CZ688" s="715"/>
      <c r="DA688" s="682"/>
      <c r="DB688" s="682"/>
      <c r="DC688" s="682"/>
      <c r="DD688" s="989"/>
      <c r="DE688" s="888">
        <f t="shared" si="2842"/>
        <v>8.6802017793315093E-3</v>
      </c>
      <c r="DF688" s="888">
        <f t="shared" si="2842"/>
        <v>2.9742564778938042E-2</v>
      </c>
      <c r="DG688" s="888">
        <f t="shared" si="2842"/>
        <v>0</v>
      </c>
      <c r="DH688" s="888">
        <f t="shared" si="2842"/>
        <v>1.2149193354301729E-2</v>
      </c>
      <c r="DI688" s="888">
        <f t="shared" si="2842"/>
        <v>2.899564932617826E-2</v>
      </c>
      <c r="DJ688" s="888">
        <f t="shared" si="2842"/>
        <v>7.4187021111423845E-3</v>
      </c>
      <c r="DK688" s="888">
        <f t="shared" si="2842"/>
        <v>1.6645996149119803E-2</v>
      </c>
      <c r="DL688" s="1082">
        <f t="shared" ref="DL688:HB688" si="2860">IF(DL535="",0,DL535/DL$565)</f>
        <v>1.3979951521891803E-2</v>
      </c>
      <c r="DM688" s="888"/>
      <c r="DN688" s="888"/>
      <c r="DO688" s="888"/>
      <c r="DP688" s="888"/>
      <c r="DQ688" s="888"/>
      <c r="DR688" s="945">
        <f t="shared" si="2860"/>
        <v>9.2711656584918284E-3</v>
      </c>
      <c r="DS688" s="888">
        <f t="shared" si="2860"/>
        <v>2.4817019382374624E-2</v>
      </c>
      <c r="DT688" s="888">
        <f t="shared" si="2860"/>
        <v>9.2744727464475069E-3</v>
      </c>
      <c r="DU688" s="888">
        <f t="shared" si="2860"/>
        <v>1.9271999527380623E-2</v>
      </c>
      <c r="DV688" s="888">
        <f t="shared" si="2860"/>
        <v>1.7676404469376971E-2</v>
      </c>
      <c r="DW688" s="888">
        <f t="shared" si="2860"/>
        <v>2.4034904460651277E-2</v>
      </c>
      <c r="DX688" s="1082">
        <f t="shared" si="2860"/>
        <v>1.5082076674856911E-2</v>
      </c>
      <c r="DY688" s="888"/>
      <c r="DZ688" s="888"/>
      <c r="EA688" s="888"/>
      <c r="EB688" s="888"/>
      <c r="EC688" s="888"/>
      <c r="ED688" s="745">
        <f t="shared" si="2860"/>
        <v>2.0825316612225642E-2</v>
      </c>
      <c r="EE688" s="888">
        <f t="shared" si="2860"/>
        <v>3.8942870128607386E-2</v>
      </c>
      <c r="EF688" s="888">
        <f t="shared" si="2860"/>
        <v>6.0167028840938296E-2</v>
      </c>
      <c r="EG688" s="888">
        <f t="shared" si="2860"/>
        <v>5.2656374153251147E-2</v>
      </c>
      <c r="EH688" s="888">
        <f t="shared" si="2860"/>
        <v>7.8589032971436046E-2</v>
      </c>
      <c r="EI688" s="888">
        <f t="shared" si="2860"/>
        <v>5.0055403075078282E-2</v>
      </c>
      <c r="EJ688" s="888">
        <f t="shared" si="2860"/>
        <v>4.4194555124667328E-2</v>
      </c>
      <c r="EK688" s="888">
        <f t="shared" si="2860"/>
        <v>5.5975488615163389E-2</v>
      </c>
      <c r="EL688" s="1082">
        <f t="shared" si="2860"/>
        <v>5.9195858299824773E-2</v>
      </c>
      <c r="EM688" s="888"/>
      <c r="EN688" s="888"/>
      <c r="EO688" s="682"/>
      <c r="EP688" s="682"/>
      <c r="EQ688" s="682"/>
      <c r="ER688" s="1263"/>
      <c r="ES688" s="745">
        <f t="shared" si="2860"/>
        <v>5.8491457424649342E-3</v>
      </c>
      <c r="ET688" s="715">
        <f t="shared" si="2860"/>
        <v>0</v>
      </c>
      <c r="EU688" s="715">
        <f t="shared" si="2860"/>
        <v>0</v>
      </c>
      <c r="EV688" s="715"/>
      <c r="EW688" s="1150"/>
      <c r="EX688" s="1269"/>
      <c r="EY688" s="888">
        <f t="shared" si="2860"/>
        <v>0</v>
      </c>
      <c r="EZ688" s="1270">
        <f t="shared" si="2860"/>
        <v>0</v>
      </c>
      <c r="FA688" s="888">
        <f t="shared" si="2860"/>
        <v>0</v>
      </c>
      <c r="FB688" s="888">
        <f t="shared" si="2860"/>
        <v>0</v>
      </c>
      <c r="FC688" s="888">
        <f t="shared" si="2860"/>
        <v>0</v>
      </c>
      <c r="FD688" s="888">
        <f t="shared" si="2860"/>
        <v>0</v>
      </c>
      <c r="FE688" s="1270">
        <f t="shared" si="2860"/>
        <v>0</v>
      </c>
      <c r="FF688" s="888">
        <f t="shared" si="2860"/>
        <v>0</v>
      </c>
      <c r="FG688" s="888">
        <f t="shared" si="2860"/>
        <v>0</v>
      </c>
      <c r="FH688" s="888">
        <f t="shared" si="2860"/>
        <v>0</v>
      </c>
      <c r="FI688" s="888">
        <f t="shared" si="2860"/>
        <v>0</v>
      </c>
      <c r="FJ688" s="888">
        <f t="shared" si="2860"/>
        <v>0</v>
      </c>
      <c r="FK688" s="888">
        <f t="shared" si="2860"/>
        <v>0</v>
      </c>
      <c r="FL688" s="888">
        <f t="shared" si="2860"/>
        <v>0</v>
      </c>
      <c r="FM688" s="888">
        <f t="shared" si="2860"/>
        <v>0</v>
      </c>
      <c r="FN688" s="888">
        <f t="shared" si="2860"/>
        <v>0</v>
      </c>
      <c r="FO688" s="888">
        <f t="shared" si="2860"/>
        <v>0</v>
      </c>
      <c r="FP688" s="888">
        <f t="shared" ref="FP688:GL688" si="2861">IF(FP535="",0,FP535/FP$565)</f>
        <v>0</v>
      </c>
      <c r="FQ688" s="1397">
        <f t="shared" si="2861"/>
        <v>8.8323871566523358E-3</v>
      </c>
      <c r="FR688" s="888">
        <f t="shared" si="2861"/>
        <v>0</v>
      </c>
      <c r="FS688" s="888">
        <f t="shared" si="2861"/>
        <v>0</v>
      </c>
      <c r="FT688" s="888">
        <f t="shared" si="2861"/>
        <v>0</v>
      </c>
      <c r="FU688" s="888">
        <f t="shared" si="2861"/>
        <v>0</v>
      </c>
      <c r="FV688" s="888"/>
      <c r="FW688" s="888">
        <f t="shared" si="2861"/>
        <v>0</v>
      </c>
      <c r="FX688" s="888">
        <f t="shared" si="2861"/>
        <v>0</v>
      </c>
      <c r="FY688" s="888">
        <f t="shared" si="2861"/>
        <v>0</v>
      </c>
      <c r="FZ688" s="888">
        <f t="shared" si="2861"/>
        <v>0</v>
      </c>
      <c r="GA688" s="888">
        <f t="shared" si="2861"/>
        <v>0</v>
      </c>
      <c r="GB688" s="888">
        <f t="shared" si="2861"/>
        <v>0</v>
      </c>
      <c r="GC688" s="888">
        <f t="shared" si="2861"/>
        <v>0</v>
      </c>
      <c r="GD688" s="888">
        <f t="shared" si="2861"/>
        <v>0</v>
      </c>
      <c r="GE688" s="888">
        <f t="shared" si="2861"/>
        <v>0</v>
      </c>
      <c r="GF688" s="888">
        <f t="shared" si="2861"/>
        <v>0</v>
      </c>
      <c r="GG688" s="888">
        <f t="shared" si="2861"/>
        <v>0</v>
      </c>
      <c r="GH688" s="888">
        <f t="shared" si="2861"/>
        <v>0</v>
      </c>
      <c r="GI688" s="888">
        <f t="shared" si="2861"/>
        <v>0</v>
      </c>
      <c r="GJ688" s="888">
        <f t="shared" si="2861"/>
        <v>0</v>
      </c>
      <c r="GK688" s="888">
        <f t="shared" si="2861"/>
        <v>0</v>
      </c>
      <c r="GL688" s="888">
        <f t="shared" si="2861"/>
        <v>0</v>
      </c>
      <c r="GM688" s="945">
        <f t="shared" si="2860"/>
        <v>0</v>
      </c>
      <c r="GN688" s="888">
        <f t="shared" si="2860"/>
        <v>0</v>
      </c>
      <c r="GO688" s="888">
        <f t="shared" si="2860"/>
        <v>0</v>
      </c>
      <c r="GP688" s="888">
        <f t="shared" si="2860"/>
        <v>0</v>
      </c>
      <c r="GQ688" s="888">
        <f t="shared" si="2860"/>
        <v>1.868776847527508E-2</v>
      </c>
      <c r="GR688" s="682">
        <f t="shared" si="2860"/>
        <v>0</v>
      </c>
      <c r="GS688" s="682">
        <f t="shared" si="2860"/>
        <v>0</v>
      </c>
      <c r="GT688" s="682">
        <f t="shared" si="2860"/>
        <v>2.3966616851008864E-2</v>
      </c>
      <c r="GU688" s="682">
        <f t="shared" si="2860"/>
        <v>1.5390740822773852E-2</v>
      </c>
      <c r="GV688" s="682">
        <f t="shared" si="2860"/>
        <v>0</v>
      </c>
      <c r="GW688" s="682">
        <f t="shared" si="2860"/>
        <v>0</v>
      </c>
      <c r="GX688" s="682">
        <f t="shared" si="2860"/>
        <v>0</v>
      </c>
      <c r="GY688" s="682">
        <f t="shared" si="2860"/>
        <v>0</v>
      </c>
      <c r="GZ688" s="682" t="e">
        <f t="shared" si="2860"/>
        <v>#DIV/0!</v>
      </c>
      <c r="HA688" s="682">
        <f t="shared" si="2860"/>
        <v>0</v>
      </c>
      <c r="HB688" s="682">
        <f t="shared" si="2860"/>
        <v>0</v>
      </c>
      <c r="HC688" s="682">
        <f t="shared" ref="HC688:HH688" si="2862">IF(HC535="",0,HC535/HC$565)</f>
        <v>0</v>
      </c>
      <c r="HD688" s="682">
        <f t="shared" si="2862"/>
        <v>0</v>
      </c>
      <c r="HE688" s="682">
        <f t="shared" si="2862"/>
        <v>0</v>
      </c>
      <c r="HF688" s="682">
        <f t="shared" si="2862"/>
        <v>0</v>
      </c>
      <c r="HG688" s="682" t="e">
        <f t="shared" si="2862"/>
        <v>#DIV/0!</v>
      </c>
      <c r="HH688" s="682" t="e">
        <f t="shared" si="2862"/>
        <v>#DIV/0!</v>
      </c>
      <c r="HI688" s="888">
        <f t="shared" si="2846"/>
        <v>0</v>
      </c>
    </row>
    <row r="689" spans="1:217" s="753" customFormat="1" x14ac:dyDescent="0.25">
      <c r="A689" s="66" t="s">
        <v>701</v>
      </c>
      <c r="C689" s="745">
        <f t="shared" si="2832"/>
        <v>8.7860133356930763E-3</v>
      </c>
      <c r="D689" s="715">
        <f t="shared" si="2832"/>
        <v>2.2954295682126247E-2</v>
      </c>
      <c r="E689" s="715">
        <f t="shared" ref="E689:T689" si="2863">IF(E536="",0,E536/E$565)</f>
        <v>5.2981071063915891E-2</v>
      </c>
      <c r="F689" s="715">
        <f t="shared" si="2863"/>
        <v>1.6899222349557715E-2</v>
      </c>
      <c r="G689" s="715">
        <f t="shared" si="2863"/>
        <v>1.8137890625152916E-2</v>
      </c>
      <c r="H689" s="715">
        <f t="shared" si="2863"/>
        <v>3.9736451924660389E-2</v>
      </c>
      <c r="I689" s="715">
        <f t="shared" si="2863"/>
        <v>1.5339389250254172E-2</v>
      </c>
      <c r="J689" s="715">
        <f t="shared" si="2863"/>
        <v>1.9780013683807079E-2</v>
      </c>
      <c r="K689" s="715">
        <f t="shared" si="2863"/>
        <v>3.3049390595439308E-3</v>
      </c>
      <c r="L689" s="715">
        <f t="shared" si="2863"/>
        <v>8.179737379364874E-3</v>
      </c>
      <c r="M689" s="715">
        <f t="shared" si="2863"/>
        <v>3.171396845032861E-2</v>
      </c>
      <c r="N689" s="715">
        <f t="shared" si="2863"/>
        <v>7.0335698898144399E-3</v>
      </c>
      <c r="O689" s="715">
        <f t="shared" si="2863"/>
        <v>6.2254415045193074E-3</v>
      </c>
      <c r="P689" s="715">
        <f t="shared" si="2863"/>
        <v>3.2716153347733742E-2</v>
      </c>
      <c r="Q689" s="715">
        <f t="shared" si="2863"/>
        <v>2.0150267151545706E-2</v>
      </c>
      <c r="R689" s="715">
        <f t="shared" si="2863"/>
        <v>1.8484733152965501E-2</v>
      </c>
      <c r="S689" s="715">
        <f t="shared" si="2863"/>
        <v>2.2737713220837504E-2</v>
      </c>
      <c r="T689" s="1075">
        <f t="shared" si="2863"/>
        <v>2.3423516556582893E-2</v>
      </c>
      <c r="U689" s="715">
        <f t="shared" ref="U689:W689" si="2864">IF(U536="",0,U536/U$565)</f>
        <v>1.0417870328284727E-2</v>
      </c>
      <c r="V689" s="715">
        <f t="shared" si="2864"/>
        <v>7.0120525507136391E-3</v>
      </c>
      <c r="W689" s="715">
        <f t="shared" si="2864"/>
        <v>9.2063254086969908E-3</v>
      </c>
      <c r="X689" s="715">
        <f t="shared" ref="X689:Y689" si="2865">IF(X536="",0,X536/X$565)</f>
        <v>6.107516846638638E-2</v>
      </c>
      <c r="Y689" s="715">
        <f t="shared" si="2865"/>
        <v>6.9869796638903983E-2</v>
      </c>
      <c r="Z689" s="715"/>
      <c r="AA689" s="715"/>
      <c r="AB689" s="715"/>
      <c r="AC689" s="715"/>
      <c r="AD689" s="715"/>
      <c r="AE689" s="715"/>
      <c r="AF689" s="715"/>
      <c r="AG689" s="715"/>
      <c r="AH689" s="715"/>
      <c r="AI689" s="745">
        <f t="shared" si="2836"/>
        <v>0.10656442342690366</v>
      </c>
      <c r="AJ689" s="715">
        <f t="shared" si="2836"/>
        <v>1.0719935592936733E-2</v>
      </c>
      <c r="AK689" s="715">
        <f t="shared" si="2836"/>
        <v>0.14860666014429913</v>
      </c>
      <c r="AL689" s="715">
        <f t="shared" si="2836"/>
        <v>0.11942946724297686</v>
      </c>
      <c r="AM689" s="715">
        <f t="shared" si="2836"/>
        <v>1.0050390819665873E-2</v>
      </c>
      <c r="AN689" s="1075">
        <f t="shared" si="2836"/>
        <v>0.12210028731378651</v>
      </c>
      <c r="AO689" s="715"/>
      <c r="AP689" s="715"/>
      <c r="AQ689" s="715"/>
      <c r="AR689" s="715"/>
      <c r="AS689" s="715"/>
      <c r="AT689" s="745">
        <f t="shared" ref="AT689:BB689" si="2866">IF(AT536="",0,AT536/AT$565)</f>
        <v>5.8270768449915347E-3</v>
      </c>
      <c r="AU689" s="715">
        <f t="shared" si="2866"/>
        <v>5.0095920736785956E-3</v>
      </c>
      <c r="AV689" s="715">
        <f t="shared" si="2866"/>
        <v>3.7845495422386892E-3</v>
      </c>
      <c r="AW689" s="715">
        <f t="shared" si="2866"/>
        <v>4.5261191120732052E-3</v>
      </c>
      <c r="AX689" s="715">
        <f t="shared" si="2866"/>
        <v>5.0193193153542223E-3</v>
      </c>
      <c r="AY689" s="715">
        <f t="shared" si="2866"/>
        <v>5.1605142097769455E-3</v>
      </c>
      <c r="AZ689" s="715">
        <f t="shared" si="2866"/>
        <v>3.7505602017235424E-3</v>
      </c>
      <c r="BA689" s="715">
        <f t="shared" si="2866"/>
        <v>8.7030297974954179E-3</v>
      </c>
      <c r="BB689" s="1075">
        <f t="shared" si="2866"/>
        <v>7.695425033531024E-3</v>
      </c>
      <c r="BC689" s="715"/>
      <c r="BD689" s="715"/>
      <c r="BE689" s="715"/>
      <c r="BF689" s="715"/>
      <c r="BG689" s="715"/>
      <c r="BH689" s="745">
        <f t="shared" ref="BH689:BS689" si="2867">IF(BH536="",0,BH536/BH$565)</f>
        <v>8.9851885196781858E-3</v>
      </c>
      <c r="BI689" s="715">
        <f t="shared" si="2867"/>
        <v>1.5150437724671123E-2</v>
      </c>
      <c r="BJ689" s="715">
        <f t="shared" si="2867"/>
        <v>1.2917118301226644E-2</v>
      </c>
      <c r="BK689" s="715">
        <f t="shared" si="2867"/>
        <v>7.4022312878088458E-3</v>
      </c>
      <c r="BL689" s="715">
        <f t="shared" si="2867"/>
        <v>9.6895341170992223E-3</v>
      </c>
      <c r="BM689" s="715">
        <f t="shared" si="2867"/>
        <v>5.7200171339642104E-3</v>
      </c>
      <c r="BN689" s="1187">
        <f t="shared" si="2867"/>
        <v>1.3268979574494627E-2</v>
      </c>
      <c r="BO689" s="888">
        <f t="shared" si="2867"/>
        <v>3.0710142964791947E-2</v>
      </c>
      <c r="BP689" s="888">
        <f t="shared" si="2867"/>
        <v>2.3163827626350098E-2</v>
      </c>
      <c r="BQ689" s="888">
        <f t="shared" si="2867"/>
        <v>1.2038742219466724E-2</v>
      </c>
      <c r="BR689" s="888">
        <f t="shared" si="2867"/>
        <v>2.9988703215298031E-2</v>
      </c>
      <c r="BS689" s="1184">
        <f t="shared" si="2867"/>
        <v>2.166478095428611E-2</v>
      </c>
      <c r="BT689" s="888"/>
      <c r="BU689" s="888"/>
      <c r="BV689" s="888"/>
      <c r="BW689" s="888"/>
      <c r="BX689" s="888"/>
      <c r="BY689" s="745">
        <f t="shared" si="2839"/>
        <v>8.5280429419165426E-3</v>
      </c>
      <c r="BZ689" s="715">
        <f t="shared" si="2839"/>
        <v>8.2920059725480732E-3</v>
      </c>
      <c r="CA689" s="715">
        <f t="shared" si="2839"/>
        <v>6.9954493172639494E-3</v>
      </c>
      <c r="CB689" s="715">
        <f t="shared" si="2839"/>
        <v>1.1885195886195151E-2</v>
      </c>
      <c r="CC689" s="1075">
        <f t="shared" si="2839"/>
        <v>1.1075611613184421E-2</v>
      </c>
      <c r="CD689" s="715"/>
      <c r="CE689" s="715"/>
      <c r="CF689" s="715"/>
      <c r="CG689" s="715"/>
      <c r="CH689" s="715"/>
      <c r="CI689" s="715"/>
      <c r="CJ689" s="715"/>
      <c r="CK689" s="745">
        <f t="shared" si="2840"/>
        <v>1.054107027482459E-2</v>
      </c>
      <c r="CL689" s="715">
        <f t="shared" si="2840"/>
        <v>0</v>
      </c>
      <c r="CM689" s="715">
        <f t="shared" si="2840"/>
        <v>3.5739436656511614E-3</v>
      </c>
      <c r="CN689" s="715">
        <f t="shared" si="2840"/>
        <v>6.9633281186646211E-3</v>
      </c>
      <c r="CO689" s="1075">
        <f t="shared" si="2840"/>
        <v>0</v>
      </c>
      <c r="CP689" s="715"/>
      <c r="CQ689" s="715"/>
      <c r="CR689" s="715"/>
      <c r="CS689" s="715"/>
      <c r="CT689" s="715"/>
      <c r="CU689" s="745">
        <f t="shared" si="2841"/>
        <v>0</v>
      </c>
      <c r="CV689" s="715">
        <f t="shared" si="2841"/>
        <v>0</v>
      </c>
      <c r="CW689" s="715">
        <f t="shared" si="2841"/>
        <v>0</v>
      </c>
      <c r="CX689" s="1075">
        <f t="shared" si="2841"/>
        <v>0</v>
      </c>
      <c r="CY689" s="715"/>
      <c r="CZ689" s="715"/>
      <c r="DA689" s="682"/>
      <c r="DB689" s="682"/>
      <c r="DC689" s="682"/>
      <c r="DD689" s="989"/>
      <c r="DE689" s="888">
        <f t="shared" si="2842"/>
        <v>2.1975259503282382E-2</v>
      </c>
      <c r="DF689" s="888">
        <f t="shared" si="2842"/>
        <v>4.9320792776579414E-2</v>
      </c>
      <c r="DG689" s="888">
        <f t="shared" si="2842"/>
        <v>4.9675454890949065E-2</v>
      </c>
      <c r="DH689" s="888">
        <f t="shared" si="2842"/>
        <v>1.8272754373185093E-2</v>
      </c>
      <c r="DI689" s="888">
        <f t="shared" si="2842"/>
        <v>4.5696234130705261E-2</v>
      </c>
      <c r="DJ689" s="888">
        <f t="shared" si="2842"/>
        <v>2.0028312101246244E-2</v>
      </c>
      <c r="DK689" s="888">
        <f t="shared" si="2842"/>
        <v>2.1566215205881811E-2</v>
      </c>
      <c r="DL689" s="1082">
        <f t="shared" ref="DL689:HB689" si="2868">IF(DL536="",0,DL536/DL$565)</f>
        <v>8.7279235198367278E-3</v>
      </c>
      <c r="DM689" s="888"/>
      <c r="DN689" s="888"/>
      <c r="DO689" s="888"/>
      <c r="DP689" s="888"/>
      <c r="DQ689" s="888"/>
      <c r="DR689" s="945">
        <f t="shared" si="2868"/>
        <v>1.30250670777853E-2</v>
      </c>
      <c r="DS689" s="888">
        <f t="shared" si="2868"/>
        <v>1.6898396004258409E-2</v>
      </c>
      <c r="DT689" s="888">
        <f t="shared" si="2868"/>
        <v>9.7718675867625258E-3</v>
      </c>
      <c r="DU689" s="888">
        <f t="shared" si="2868"/>
        <v>1.4823914276798598E-2</v>
      </c>
      <c r="DV689" s="888">
        <f t="shared" si="2868"/>
        <v>1.4228614483815936E-2</v>
      </c>
      <c r="DW689" s="888">
        <f t="shared" si="2868"/>
        <v>3.5820318115981228E-2</v>
      </c>
      <c r="DX689" s="1082">
        <f t="shared" si="2868"/>
        <v>2.4172787210154794E-2</v>
      </c>
      <c r="DY689" s="888"/>
      <c r="DZ689" s="888"/>
      <c r="EA689" s="888"/>
      <c r="EB689" s="888"/>
      <c r="EC689" s="888"/>
      <c r="ED689" s="745">
        <f t="shared" si="2868"/>
        <v>1.0021072740805813E-2</v>
      </c>
      <c r="EE689" s="888">
        <f t="shared" si="2868"/>
        <v>1.484211379022257E-2</v>
      </c>
      <c r="EF689" s="888">
        <f t="shared" si="2868"/>
        <v>2.4173591118979525E-2</v>
      </c>
      <c r="EG689" s="888">
        <f t="shared" si="2868"/>
        <v>3.164112054519861E-2</v>
      </c>
      <c r="EH689" s="888">
        <f t="shared" si="2868"/>
        <v>2.4884674220591159E-2</v>
      </c>
      <c r="EI689" s="888">
        <f t="shared" si="2868"/>
        <v>3.0055529846986149E-2</v>
      </c>
      <c r="EJ689" s="888">
        <f t="shared" si="2868"/>
        <v>4.6346397647771528E-2</v>
      </c>
      <c r="EK689" s="888">
        <f t="shared" si="2868"/>
        <v>3.2634603693932979E-2</v>
      </c>
      <c r="EL689" s="1082">
        <f t="shared" si="2868"/>
        <v>2.9889427860476971E-2</v>
      </c>
      <c r="EM689" s="888"/>
      <c r="EN689" s="888"/>
      <c r="EO689" s="682"/>
      <c r="EP689" s="682"/>
      <c r="EQ689" s="682"/>
      <c r="ER689" s="1263"/>
      <c r="ES689" s="745">
        <f t="shared" si="2868"/>
        <v>6.6074264083647912E-3</v>
      </c>
      <c r="ET689" s="715">
        <f t="shared" si="2868"/>
        <v>0</v>
      </c>
      <c r="EU689" s="715">
        <f t="shared" si="2868"/>
        <v>0</v>
      </c>
      <c r="EV689" s="715"/>
      <c r="EW689" s="1150"/>
      <c r="EX689" s="1269"/>
      <c r="EY689" s="888">
        <f t="shared" si="2868"/>
        <v>1.090220255635312E-2</v>
      </c>
      <c r="EZ689" s="1270">
        <f t="shared" si="2868"/>
        <v>5.566820575773521E-3</v>
      </c>
      <c r="FA689" s="888">
        <f t="shared" si="2868"/>
        <v>9.2110035628535959E-3</v>
      </c>
      <c r="FB689" s="888">
        <f t="shared" si="2868"/>
        <v>2.0470227067274707E-3</v>
      </c>
      <c r="FC689" s="888">
        <f t="shared" si="2868"/>
        <v>1.6393432480609517E-2</v>
      </c>
      <c r="FD689" s="888">
        <f t="shared" si="2868"/>
        <v>1.0641961802644755E-2</v>
      </c>
      <c r="FE689" s="1270">
        <f t="shared" si="2868"/>
        <v>0</v>
      </c>
      <c r="FF689" s="888">
        <f t="shared" si="2868"/>
        <v>1.0853090007500801E-2</v>
      </c>
      <c r="FG689" s="888">
        <f t="shared" si="2868"/>
        <v>1.0924409640136501E-2</v>
      </c>
      <c r="FH689" s="888">
        <f t="shared" si="2868"/>
        <v>7.6941640838932733E-3</v>
      </c>
      <c r="FI689" s="888">
        <f t="shared" si="2868"/>
        <v>9.1699892988732472E-3</v>
      </c>
      <c r="FJ689" s="888">
        <f t="shared" si="2868"/>
        <v>8.6899739086746062E-3</v>
      </c>
      <c r="FK689" s="888">
        <f t="shared" si="2868"/>
        <v>8.1699332215948474E-3</v>
      </c>
      <c r="FL689" s="888">
        <f t="shared" si="2868"/>
        <v>9.2634758918405669E-3</v>
      </c>
      <c r="FM689" s="888">
        <f t="shared" si="2868"/>
        <v>8.4256039698196693E-3</v>
      </c>
      <c r="FN689" s="888">
        <f t="shared" si="2868"/>
        <v>8.2898487549798207E-3</v>
      </c>
      <c r="FO689" s="888">
        <f t="shared" si="2868"/>
        <v>8.1270321639591789E-3</v>
      </c>
      <c r="FP689" s="888">
        <f t="shared" ref="FP689:GL689" si="2869">IF(FP536="",0,FP536/FP$565)</f>
        <v>0</v>
      </c>
      <c r="FQ689" s="1397">
        <f t="shared" si="2869"/>
        <v>3.4845485887853446E-2</v>
      </c>
      <c r="FR689" s="888">
        <f t="shared" si="2869"/>
        <v>4.9599339909674633E-2</v>
      </c>
      <c r="FS689" s="888">
        <f t="shared" si="2869"/>
        <v>4.5430761242413395E-2</v>
      </c>
      <c r="FT689" s="888">
        <f t="shared" si="2869"/>
        <v>3.6480570365449244E-2</v>
      </c>
      <c r="FU689" s="888">
        <f t="shared" si="2869"/>
        <v>8.3492066247201124E-2</v>
      </c>
      <c r="FV689" s="888"/>
      <c r="FW689" s="888">
        <f t="shared" si="2869"/>
        <v>5.7452987578128854E-2</v>
      </c>
      <c r="FX689" s="888">
        <f t="shared" si="2869"/>
        <v>9.637134008112111E-2</v>
      </c>
      <c r="FY689" s="888">
        <f t="shared" si="2869"/>
        <v>5.9050541211465961E-2</v>
      </c>
      <c r="FZ689" s="888">
        <f t="shared" si="2869"/>
        <v>0.15218097377501758</v>
      </c>
      <c r="GA689" s="888">
        <f t="shared" si="2869"/>
        <v>0.12276253544129796</v>
      </c>
      <c r="GB689" s="888">
        <f t="shared" si="2869"/>
        <v>9.630450170119742E-2</v>
      </c>
      <c r="GC689" s="888">
        <f t="shared" si="2869"/>
        <v>0.13777876793722779</v>
      </c>
      <c r="GD689" s="888">
        <f t="shared" si="2869"/>
        <v>6.7305183557906823E-2</v>
      </c>
      <c r="GE689" s="888">
        <f t="shared" si="2869"/>
        <v>0.11480214636235678</v>
      </c>
      <c r="GF689" s="888">
        <f t="shared" si="2869"/>
        <v>0.12630645347037905</v>
      </c>
      <c r="GG689" s="888">
        <f t="shared" si="2869"/>
        <v>3.0563188670363978E-2</v>
      </c>
      <c r="GH689" s="888">
        <f t="shared" si="2869"/>
        <v>8.6354032463751798E-2</v>
      </c>
      <c r="GI689" s="888">
        <f t="shared" si="2869"/>
        <v>0.11053311023569219</v>
      </c>
      <c r="GJ689" s="888">
        <f t="shared" si="2869"/>
        <v>6.382461877143672E-2</v>
      </c>
      <c r="GK689" s="888">
        <f t="shared" si="2869"/>
        <v>6.3879823219359297E-2</v>
      </c>
      <c r="GL689" s="888">
        <f t="shared" si="2869"/>
        <v>7.2819145097827262E-2</v>
      </c>
      <c r="GM689" s="945">
        <f t="shared" si="2868"/>
        <v>0</v>
      </c>
      <c r="GN689" s="888">
        <f t="shared" si="2868"/>
        <v>0</v>
      </c>
      <c r="GO689" s="888">
        <f t="shared" si="2868"/>
        <v>0</v>
      </c>
      <c r="GP689" s="888">
        <f t="shared" si="2868"/>
        <v>0</v>
      </c>
      <c r="GQ689" s="888">
        <f t="shared" si="2868"/>
        <v>0</v>
      </c>
      <c r="GR689" s="682">
        <f t="shared" si="2868"/>
        <v>0</v>
      </c>
      <c r="GS689" s="682">
        <f t="shared" si="2868"/>
        <v>0</v>
      </c>
      <c r="GT689" s="682">
        <f t="shared" si="2868"/>
        <v>0</v>
      </c>
      <c r="GU689" s="682">
        <f t="shared" si="2868"/>
        <v>0</v>
      </c>
      <c r="GV689" s="682">
        <f t="shared" si="2868"/>
        <v>0</v>
      </c>
      <c r="GW689" s="682">
        <f t="shared" si="2868"/>
        <v>0</v>
      </c>
      <c r="GX689" s="682">
        <f t="shared" si="2868"/>
        <v>0</v>
      </c>
      <c r="GY689" s="682">
        <f t="shared" si="2868"/>
        <v>0</v>
      </c>
      <c r="GZ689" s="682" t="e">
        <f t="shared" si="2868"/>
        <v>#DIV/0!</v>
      </c>
      <c r="HA689" s="682">
        <f t="shared" si="2868"/>
        <v>0</v>
      </c>
      <c r="HB689" s="682">
        <f t="shared" si="2868"/>
        <v>0</v>
      </c>
      <c r="HC689" s="682">
        <f t="shared" ref="HC689:HH689" si="2870">IF(HC536="",0,HC536/HC$565)</f>
        <v>0</v>
      </c>
      <c r="HD689" s="682">
        <f t="shared" si="2870"/>
        <v>0</v>
      </c>
      <c r="HE689" s="682">
        <f t="shared" si="2870"/>
        <v>0</v>
      </c>
      <c r="HF689" s="682">
        <f t="shared" si="2870"/>
        <v>0</v>
      </c>
      <c r="HG689" s="682" t="e">
        <f t="shared" si="2870"/>
        <v>#DIV/0!</v>
      </c>
      <c r="HH689" s="682" t="e">
        <f t="shared" si="2870"/>
        <v>#DIV/0!</v>
      </c>
      <c r="HI689" s="888">
        <f t="shared" si="2846"/>
        <v>0</v>
      </c>
    </row>
    <row r="690" spans="1:217" s="753" customFormat="1" x14ac:dyDescent="0.25">
      <c r="A690" s="66" t="s">
        <v>702</v>
      </c>
      <c r="C690" s="745">
        <f t="shared" si="2832"/>
        <v>9.1714638255548913E-3</v>
      </c>
      <c r="D690" s="715">
        <f t="shared" si="2832"/>
        <v>1.1451932501105161E-2</v>
      </c>
      <c r="E690" s="715">
        <f t="shared" ref="E690:T690" si="2871">IF(E537="",0,E537/E$565)</f>
        <v>2.2656687031011567E-2</v>
      </c>
      <c r="F690" s="715">
        <f t="shared" si="2871"/>
        <v>9.8501074400002935E-3</v>
      </c>
      <c r="G690" s="715">
        <f t="shared" si="2871"/>
        <v>1.59910377533754E-2</v>
      </c>
      <c r="H690" s="715">
        <f t="shared" si="2871"/>
        <v>5.0932792176473854E-3</v>
      </c>
      <c r="I690" s="715">
        <f t="shared" si="2871"/>
        <v>2.5479650949141496E-3</v>
      </c>
      <c r="J690" s="715">
        <f t="shared" si="2871"/>
        <v>3.9330178818632201E-3</v>
      </c>
      <c r="K690" s="715">
        <f t="shared" si="2871"/>
        <v>2.450449770599202E-3</v>
      </c>
      <c r="L690" s="715">
        <f t="shared" si="2871"/>
        <v>4.1226472462695543E-3</v>
      </c>
      <c r="M690" s="715">
        <f t="shared" si="2871"/>
        <v>2.0825251102165172E-2</v>
      </c>
      <c r="N690" s="715">
        <f t="shared" si="2871"/>
        <v>6.7111091418914706E-3</v>
      </c>
      <c r="O690" s="715">
        <f t="shared" si="2871"/>
        <v>5.165078181546095E-3</v>
      </c>
      <c r="P690" s="715">
        <f t="shared" si="2871"/>
        <v>2.119338032368847E-2</v>
      </c>
      <c r="Q690" s="715">
        <f t="shared" si="2871"/>
        <v>6.7863507871393875E-3</v>
      </c>
      <c r="R690" s="715">
        <f t="shared" si="2871"/>
        <v>1.2224852093188906E-2</v>
      </c>
      <c r="S690" s="715">
        <f t="shared" si="2871"/>
        <v>2.7607368911524027E-2</v>
      </c>
      <c r="T690" s="1075">
        <f t="shared" si="2871"/>
        <v>3.6102167872867463E-2</v>
      </c>
      <c r="U690" s="715">
        <f t="shared" ref="U690:W690" si="2872">IF(U537="",0,U537/U$565)</f>
        <v>3.7888218562864757E-3</v>
      </c>
      <c r="V690" s="715">
        <f t="shared" si="2872"/>
        <v>3.598200059555785E-3</v>
      </c>
      <c r="W690" s="715">
        <f t="shared" si="2872"/>
        <v>4.4376951938617723E-3</v>
      </c>
      <c r="X690" s="715">
        <f t="shared" ref="X690:Y690" si="2873">IF(X537="",0,X537/X$565)</f>
        <v>5.7263645128762565E-2</v>
      </c>
      <c r="Y690" s="715">
        <f t="shared" si="2873"/>
        <v>5.8597510870092601E-2</v>
      </c>
      <c r="Z690" s="715"/>
      <c r="AA690" s="715"/>
      <c r="AB690" s="715"/>
      <c r="AC690" s="715"/>
      <c r="AD690" s="715"/>
      <c r="AE690" s="715"/>
      <c r="AF690" s="715"/>
      <c r="AG690" s="715"/>
      <c r="AH690" s="715"/>
      <c r="AI690" s="745">
        <f t="shared" si="2836"/>
        <v>0</v>
      </c>
      <c r="AJ690" s="715">
        <f t="shared" si="2836"/>
        <v>0</v>
      </c>
      <c r="AK690" s="715">
        <f t="shared" si="2836"/>
        <v>0</v>
      </c>
      <c r="AL690" s="715">
        <f t="shared" si="2836"/>
        <v>0</v>
      </c>
      <c r="AM690" s="715">
        <f t="shared" si="2836"/>
        <v>0</v>
      </c>
      <c r="AN690" s="1075">
        <f t="shared" si="2836"/>
        <v>0</v>
      </c>
      <c r="AO690" s="715"/>
      <c r="AP690" s="715"/>
      <c r="AQ690" s="715"/>
      <c r="AR690" s="715"/>
      <c r="AS690" s="715"/>
      <c r="AT690" s="745">
        <f t="shared" ref="AT690:BB690" si="2874">IF(AT537="",0,AT537/AT$565)</f>
        <v>7.0819626494832803E-3</v>
      </c>
      <c r="AU690" s="715">
        <f t="shared" si="2874"/>
        <v>7.9711180371093114E-3</v>
      </c>
      <c r="AV690" s="715">
        <f t="shared" si="2874"/>
        <v>3.6517365206390957E-3</v>
      </c>
      <c r="AW690" s="715">
        <f t="shared" si="2874"/>
        <v>3.4171745670367746E-3</v>
      </c>
      <c r="AX690" s="715">
        <f t="shared" si="2874"/>
        <v>2.7109592627578491E-3</v>
      </c>
      <c r="AY690" s="715">
        <f t="shared" si="2874"/>
        <v>4.2177928289724113E-3</v>
      </c>
      <c r="AZ690" s="715">
        <f t="shared" si="2874"/>
        <v>4.8508454196046083E-3</v>
      </c>
      <c r="BA690" s="715">
        <f t="shared" si="2874"/>
        <v>7.5469922491517624E-3</v>
      </c>
      <c r="BB690" s="1075">
        <f t="shared" si="2874"/>
        <v>5.0752390319210687E-3</v>
      </c>
      <c r="BC690" s="715"/>
      <c r="BD690" s="715"/>
      <c r="BE690" s="715"/>
      <c r="BF690" s="715"/>
      <c r="BG690" s="715"/>
      <c r="BH690" s="745">
        <f t="shared" ref="BH690:BS690" si="2875">IF(BH537="",0,BH537/BH$565)</f>
        <v>3.1179951743985118E-3</v>
      </c>
      <c r="BI690" s="715">
        <f t="shared" si="2875"/>
        <v>9.2503033217145834E-3</v>
      </c>
      <c r="BJ690" s="715">
        <f t="shared" si="2875"/>
        <v>3.5179340926611131E-3</v>
      </c>
      <c r="BK690" s="715">
        <f t="shared" si="2875"/>
        <v>4.5978242378710427E-3</v>
      </c>
      <c r="BL690" s="715">
        <f t="shared" si="2875"/>
        <v>4.3448496835989713E-3</v>
      </c>
      <c r="BM690" s="715">
        <f t="shared" si="2875"/>
        <v>4.5305604415818903E-3</v>
      </c>
      <c r="BN690" s="1187">
        <f t="shared" si="2875"/>
        <v>6.5302955428080999E-3</v>
      </c>
      <c r="BO690" s="888">
        <f t="shared" si="2875"/>
        <v>7.820895111812453E-3</v>
      </c>
      <c r="BP690" s="888">
        <f t="shared" si="2875"/>
        <v>3.6608592745256381E-3</v>
      </c>
      <c r="BQ690" s="888">
        <f t="shared" si="2875"/>
        <v>2.3512400058696881E-3</v>
      </c>
      <c r="BR690" s="888">
        <f t="shared" si="2875"/>
        <v>7.4163307128917687E-3</v>
      </c>
      <c r="BS690" s="1184">
        <f t="shared" si="2875"/>
        <v>7.8053278102508776E-3</v>
      </c>
      <c r="BT690" s="888"/>
      <c r="BU690" s="888"/>
      <c r="BV690" s="888"/>
      <c r="BW690" s="888"/>
      <c r="BX690" s="888"/>
      <c r="BY690" s="745">
        <f t="shared" si="2839"/>
        <v>1.1508275667509355E-2</v>
      </c>
      <c r="BZ690" s="715">
        <f t="shared" si="2839"/>
        <v>1.1209572335058492E-2</v>
      </c>
      <c r="CA690" s="715">
        <f t="shared" si="2839"/>
        <v>1.1977533690566384E-2</v>
      </c>
      <c r="CB690" s="715">
        <f t="shared" si="2839"/>
        <v>1.5012433608698198E-2</v>
      </c>
      <c r="CC690" s="1075">
        <f t="shared" si="2839"/>
        <v>6.7928643704521985E-3</v>
      </c>
      <c r="CD690" s="715"/>
      <c r="CE690" s="715"/>
      <c r="CF690" s="715"/>
      <c r="CG690" s="715"/>
      <c r="CH690" s="715"/>
      <c r="CI690" s="715"/>
      <c r="CJ690" s="715"/>
      <c r="CK690" s="745">
        <f t="shared" si="2840"/>
        <v>0</v>
      </c>
      <c r="CL690" s="715">
        <f t="shared" si="2840"/>
        <v>0</v>
      </c>
      <c r="CM690" s="715">
        <f t="shared" si="2840"/>
        <v>4.8073717291849723E-3</v>
      </c>
      <c r="CN690" s="715">
        <f t="shared" si="2840"/>
        <v>0</v>
      </c>
      <c r="CO690" s="1075">
        <f t="shared" si="2840"/>
        <v>0</v>
      </c>
      <c r="CP690" s="715"/>
      <c r="CQ690" s="715"/>
      <c r="CR690" s="715"/>
      <c r="CS690" s="715"/>
      <c r="CT690" s="715"/>
      <c r="CU690" s="745">
        <f t="shared" si="2841"/>
        <v>0</v>
      </c>
      <c r="CV690" s="715">
        <f t="shared" si="2841"/>
        <v>2.4254297817235371E-2</v>
      </c>
      <c r="CW690" s="715">
        <f t="shared" si="2841"/>
        <v>0</v>
      </c>
      <c r="CX690" s="1075">
        <f t="shared" si="2841"/>
        <v>0</v>
      </c>
      <c r="CY690" s="715"/>
      <c r="CZ690" s="715"/>
      <c r="DA690" s="682"/>
      <c r="DB690" s="682"/>
      <c r="DC690" s="682"/>
      <c r="DD690" s="989"/>
      <c r="DE690" s="888">
        <f t="shared" si="2842"/>
        <v>4.6920006834656365E-3</v>
      </c>
      <c r="DF690" s="888">
        <f t="shared" si="2842"/>
        <v>1.3742011042459423E-2</v>
      </c>
      <c r="DG690" s="888">
        <f t="shared" si="2842"/>
        <v>1.883352411500332E-2</v>
      </c>
      <c r="DH690" s="888">
        <f t="shared" si="2842"/>
        <v>7.1608903232728786E-3</v>
      </c>
      <c r="DI690" s="888">
        <f t="shared" si="2842"/>
        <v>1.3857855797149357E-2</v>
      </c>
      <c r="DJ690" s="888">
        <f t="shared" si="2842"/>
        <v>3.8387340482220244E-3</v>
      </c>
      <c r="DK690" s="888">
        <f t="shared" si="2842"/>
        <v>8.7758556499430859E-2</v>
      </c>
      <c r="DL690" s="1082">
        <f t="shared" ref="DL690:HB690" si="2876">IF(DL537="",0,DL537/DL$565)</f>
        <v>0.16384768242383316</v>
      </c>
      <c r="DM690" s="888"/>
      <c r="DN690" s="888"/>
      <c r="DO690" s="888"/>
      <c r="DP690" s="888"/>
      <c r="DQ690" s="888"/>
      <c r="DR690" s="945">
        <f t="shared" si="2876"/>
        <v>1.1513086614329548E-3</v>
      </c>
      <c r="DS690" s="888">
        <f t="shared" si="2876"/>
        <v>5.628447883494047E-3</v>
      </c>
      <c r="DT690" s="888">
        <f t="shared" si="2876"/>
        <v>9.9345801832969823E-4</v>
      </c>
      <c r="DU690" s="888">
        <f t="shared" si="2876"/>
        <v>2.5601696931351419E-3</v>
      </c>
      <c r="DV690" s="888">
        <f t="shared" si="2876"/>
        <v>2.2358894388165339E-3</v>
      </c>
      <c r="DW690" s="888">
        <f t="shared" si="2876"/>
        <v>9.0666718756525939E-3</v>
      </c>
      <c r="DX690" s="1082">
        <f t="shared" si="2876"/>
        <v>5.2045611340907141E-3</v>
      </c>
      <c r="DY690" s="888"/>
      <c r="DZ690" s="888"/>
      <c r="EA690" s="888"/>
      <c r="EB690" s="888"/>
      <c r="EC690" s="888"/>
      <c r="ED690" s="745">
        <f t="shared" si="2876"/>
        <v>7.4082897528353593E-3</v>
      </c>
      <c r="EE690" s="888">
        <f t="shared" si="2876"/>
        <v>8.2201848752744711E-3</v>
      </c>
      <c r="EF690" s="888">
        <f t="shared" si="2876"/>
        <v>2.334994197391042E-2</v>
      </c>
      <c r="EG690" s="888">
        <f t="shared" si="2876"/>
        <v>1.9876082446830992E-2</v>
      </c>
      <c r="EH690" s="888">
        <f t="shared" si="2876"/>
        <v>2.1943909448366255E-2</v>
      </c>
      <c r="EI690" s="888">
        <f t="shared" si="2876"/>
        <v>1.8018190165214189E-2</v>
      </c>
      <c r="EJ690" s="888">
        <f t="shared" si="2876"/>
        <v>1.910872195677614E-2</v>
      </c>
      <c r="EK690" s="888">
        <f t="shared" si="2876"/>
        <v>2.041227832651292E-2</v>
      </c>
      <c r="EL690" s="1082">
        <f t="shared" si="2876"/>
        <v>2.4197865137229494E-2</v>
      </c>
      <c r="EM690" s="888"/>
      <c r="EN690" s="888"/>
      <c r="EO690" s="682"/>
      <c r="EP690" s="682"/>
      <c r="EQ690" s="682"/>
      <c r="ER690" s="1263"/>
      <c r="ES690" s="745">
        <f t="shared" si="2876"/>
        <v>0</v>
      </c>
      <c r="ET690" s="715">
        <f t="shared" si="2876"/>
        <v>0</v>
      </c>
      <c r="EU690" s="715">
        <f t="shared" si="2876"/>
        <v>0</v>
      </c>
      <c r="EV690" s="715"/>
      <c r="EW690" s="1150"/>
      <c r="EX690" s="1269"/>
      <c r="EY690" s="888">
        <f t="shared" si="2876"/>
        <v>5.5447854360158293E-3</v>
      </c>
      <c r="EZ690" s="1270">
        <f t="shared" si="2876"/>
        <v>4.2481263799803238E-3</v>
      </c>
      <c r="FA690" s="888">
        <f t="shared" si="2876"/>
        <v>6.064561433847559E-3</v>
      </c>
      <c r="FB690" s="888">
        <f t="shared" si="2876"/>
        <v>1.3280908024500091E-3</v>
      </c>
      <c r="FC690" s="888">
        <f t="shared" si="2876"/>
        <v>8.8123056730638263E-3</v>
      </c>
      <c r="FD690" s="888">
        <f t="shared" si="2876"/>
        <v>6.7182320019628277E-3</v>
      </c>
      <c r="FE690" s="1270">
        <f t="shared" si="2876"/>
        <v>0</v>
      </c>
      <c r="FF690" s="888">
        <f t="shared" si="2876"/>
        <v>5.9830847620210665E-3</v>
      </c>
      <c r="FG690" s="888">
        <f t="shared" si="2876"/>
        <v>5.7017976493988955E-3</v>
      </c>
      <c r="FH690" s="888">
        <f t="shared" si="2876"/>
        <v>5.632621986142324E-3</v>
      </c>
      <c r="FI690" s="888">
        <f t="shared" si="2876"/>
        <v>6.2430059271786874E-3</v>
      </c>
      <c r="FJ690" s="888">
        <f t="shared" si="2876"/>
        <v>6.4426561613385594E-3</v>
      </c>
      <c r="FK690" s="888">
        <f t="shared" si="2876"/>
        <v>5.3849626455771387E-3</v>
      </c>
      <c r="FL690" s="888">
        <f t="shared" si="2876"/>
        <v>6.1886887427726094E-3</v>
      </c>
      <c r="FM690" s="888">
        <f t="shared" si="2876"/>
        <v>6.5683932815451271E-3</v>
      </c>
      <c r="FN690" s="888">
        <f t="shared" si="2876"/>
        <v>4.9498122811808291E-3</v>
      </c>
      <c r="FO690" s="888">
        <f t="shared" si="2876"/>
        <v>5.3296725575230743E-3</v>
      </c>
      <c r="FP690" s="888">
        <f t="shared" ref="FP690:GL690" si="2877">IF(FP537="",0,FP537/FP$565)</f>
        <v>0</v>
      </c>
      <c r="FQ690" s="1397">
        <f t="shared" si="2877"/>
        <v>7.3756064388297876E-2</v>
      </c>
      <c r="FR690" s="888">
        <f t="shared" si="2877"/>
        <v>2.1151709149705964E-2</v>
      </c>
      <c r="FS690" s="888">
        <f t="shared" si="2877"/>
        <v>1.8893525048409805E-2</v>
      </c>
      <c r="FT690" s="888">
        <f t="shared" si="2877"/>
        <v>4.0329417431109245E-2</v>
      </c>
      <c r="FU690" s="888">
        <f t="shared" si="2877"/>
        <v>3.3298499721418129E-2</v>
      </c>
      <c r="FV690" s="888"/>
      <c r="FW690" s="888">
        <f t="shared" si="2877"/>
        <v>3.5793688241839122E-2</v>
      </c>
      <c r="FX690" s="888">
        <f t="shared" si="2877"/>
        <v>2.0692214270792687E-2</v>
      </c>
      <c r="FY690" s="888">
        <f t="shared" si="2877"/>
        <v>4.2527502062110298E-2</v>
      </c>
      <c r="FZ690" s="888">
        <f t="shared" si="2877"/>
        <v>1.6774891874717045E-2</v>
      </c>
      <c r="GA690" s="888">
        <f t="shared" si="2877"/>
        <v>0</v>
      </c>
      <c r="GB690" s="888">
        <f t="shared" si="2877"/>
        <v>3.6457074213234172E-2</v>
      </c>
      <c r="GC690" s="888">
        <f t="shared" si="2877"/>
        <v>3.9835001739250489E-3</v>
      </c>
      <c r="GD690" s="888">
        <f t="shared" si="2877"/>
        <v>3.7485878183584668E-3</v>
      </c>
      <c r="GE690" s="888">
        <f t="shared" si="2877"/>
        <v>7.4899924458798313E-3</v>
      </c>
      <c r="GF690" s="888">
        <f t="shared" si="2877"/>
        <v>0</v>
      </c>
      <c r="GG690" s="888">
        <f t="shared" si="2877"/>
        <v>7.159899749771724E-2</v>
      </c>
      <c r="GH690" s="888">
        <f t="shared" si="2877"/>
        <v>0</v>
      </c>
      <c r="GI690" s="888">
        <f t="shared" si="2877"/>
        <v>2.4138415592711567E-2</v>
      </c>
      <c r="GJ690" s="888">
        <f t="shared" si="2877"/>
        <v>4.150891751940259E-2</v>
      </c>
      <c r="GK690" s="888">
        <f t="shared" si="2877"/>
        <v>4.5940601169147076E-2</v>
      </c>
      <c r="GL690" s="888">
        <f t="shared" si="2877"/>
        <v>3.6377358741438229E-2</v>
      </c>
      <c r="GM690" s="945">
        <f t="shared" si="2876"/>
        <v>0</v>
      </c>
      <c r="GN690" s="888">
        <f t="shared" si="2876"/>
        <v>0</v>
      </c>
      <c r="GO690" s="888">
        <f t="shared" si="2876"/>
        <v>0</v>
      </c>
      <c r="GP690" s="888">
        <f t="shared" si="2876"/>
        <v>0</v>
      </c>
      <c r="GQ690" s="888">
        <f t="shared" si="2876"/>
        <v>0</v>
      </c>
      <c r="GR690" s="682">
        <f t="shared" si="2876"/>
        <v>0</v>
      </c>
      <c r="GS690" s="682">
        <f t="shared" si="2876"/>
        <v>0</v>
      </c>
      <c r="GT690" s="682">
        <f t="shared" si="2876"/>
        <v>0</v>
      </c>
      <c r="GU690" s="682">
        <f t="shared" si="2876"/>
        <v>0</v>
      </c>
      <c r="GV690" s="682">
        <f t="shared" si="2876"/>
        <v>0</v>
      </c>
      <c r="GW690" s="682">
        <f t="shared" si="2876"/>
        <v>0</v>
      </c>
      <c r="GX690" s="682">
        <f t="shared" si="2876"/>
        <v>0</v>
      </c>
      <c r="GY690" s="682">
        <f t="shared" si="2876"/>
        <v>0</v>
      </c>
      <c r="GZ690" s="682" t="e">
        <f t="shared" si="2876"/>
        <v>#DIV/0!</v>
      </c>
      <c r="HA690" s="682">
        <f t="shared" si="2876"/>
        <v>0</v>
      </c>
      <c r="HB690" s="682">
        <f t="shared" si="2876"/>
        <v>0</v>
      </c>
      <c r="HC690" s="682">
        <f t="shared" ref="HC690:HH690" si="2878">IF(HC537="",0,HC537/HC$565)</f>
        <v>0</v>
      </c>
      <c r="HD690" s="682">
        <f t="shared" si="2878"/>
        <v>0</v>
      </c>
      <c r="HE690" s="682">
        <f t="shared" si="2878"/>
        <v>0</v>
      </c>
      <c r="HF690" s="682">
        <f t="shared" si="2878"/>
        <v>0</v>
      </c>
      <c r="HG690" s="682" t="e">
        <f t="shared" si="2878"/>
        <v>#DIV/0!</v>
      </c>
      <c r="HH690" s="682" t="e">
        <f t="shared" si="2878"/>
        <v>#DIV/0!</v>
      </c>
      <c r="HI690" s="888">
        <f t="shared" si="2846"/>
        <v>0</v>
      </c>
    </row>
    <row r="691" spans="1:217" s="753" customFormat="1" x14ac:dyDescent="0.25">
      <c r="A691" s="66" t="s">
        <v>824</v>
      </c>
      <c r="C691" s="745">
        <f t="shared" si="2832"/>
        <v>0.27008349322733916</v>
      </c>
      <c r="D691" s="715">
        <f t="shared" si="2832"/>
        <v>0.1913489748701569</v>
      </c>
      <c r="E691" s="715">
        <f t="shared" ref="E691:T691" si="2879">IF(E538="",0,E538/E$565)</f>
        <v>0.40550321139009121</v>
      </c>
      <c r="F691" s="715">
        <f t="shared" si="2879"/>
        <v>0.22791215769671883</v>
      </c>
      <c r="G691" s="715">
        <f t="shared" si="2879"/>
        <v>0.25588725782776045</v>
      </c>
      <c r="H691" s="715">
        <f t="shared" si="2879"/>
        <v>0.37486614856498268</v>
      </c>
      <c r="I691" s="715">
        <f t="shared" si="2879"/>
        <v>0.11657721371412343</v>
      </c>
      <c r="J691" s="715">
        <f t="shared" si="2879"/>
        <v>0.34542750381278359</v>
      </c>
      <c r="K691" s="715">
        <f t="shared" si="2879"/>
        <v>7.7087814922206246E-2</v>
      </c>
      <c r="L691" s="715">
        <f t="shared" si="2879"/>
        <v>0.37265977067658018</v>
      </c>
      <c r="M691" s="715">
        <f t="shared" si="2879"/>
        <v>0.12447411899163539</v>
      </c>
      <c r="N691" s="715">
        <f t="shared" si="2879"/>
        <v>0.34516476591904666</v>
      </c>
      <c r="O691" s="715">
        <f t="shared" si="2879"/>
        <v>0.41682521674926942</v>
      </c>
      <c r="P691" s="715">
        <f t="shared" si="2879"/>
        <v>0.18678099462748343</v>
      </c>
      <c r="Q691" s="715">
        <f t="shared" si="2879"/>
        <v>0.4527999374138027</v>
      </c>
      <c r="R691" s="715">
        <f t="shared" si="2879"/>
        <v>0.11367897830202119</v>
      </c>
      <c r="S691" s="715">
        <f t="shared" si="2879"/>
        <v>0.14379858979922719</v>
      </c>
      <c r="T691" s="1075">
        <f t="shared" si="2879"/>
        <v>0.18535175382337271</v>
      </c>
      <c r="U691" s="715">
        <f t="shared" ref="U691:W691" si="2880">IF(U538="",0,U538/U$565)</f>
        <v>0.43050205933496244</v>
      </c>
      <c r="V691" s="715">
        <f t="shared" si="2880"/>
        <v>0.50677082691614028</v>
      </c>
      <c r="W691" s="715">
        <f t="shared" si="2880"/>
        <v>0.30467692175499628</v>
      </c>
      <c r="X691" s="715">
        <f t="shared" ref="X691:Y691" si="2881">IF(X538="",0,X538/X$565)</f>
        <v>0.18265717925311103</v>
      </c>
      <c r="Y691" s="715">
        <f t="shared" si="2881"/>
        <v>0.17320679328012084</v>
      </c>
      <c r="Z691" s="715"/>
      <c r="AA691" s="715"/>
      <c r="AB691" s="715"/>
      <c r="AC691" s="715"/>
      <c r="AD691" s="715"/>
      <c r="AE691" s="715"/>
      <c r="AF691" s="715"/>
      <c r="AG691" s="715"/>
      <c r="AH691" s="715"/>
      <c r="AI691" s="745">
        <f t="shared" si="2836"/>
        <v>0.55199699449372874</v>
      </c>
      <c r="AJ691" s="715">
        <f t="shared" si="2836"/>
        <v>0.8876003145768272</v>
      </c>
      <c r="AK691" s="715">
        <f t="shared" si="2836"/>
        <v>0.61571152116873384</v>
      </c>
      <c r="AL691" s="715">
        <f t="shared" si="2836"/>
        <v>0.6170378669332458</v>
      </c>
      <c r="AM691" s="715">
        <f t="shared" si="2836"/>
        <v>0.88358672635451796</v>
      </c>
      <c r="AN691" s="1075">
        <f t="shared" si="2836"/>
        <v>0.62201421369256837</v>
      </c>
      <c r="AO691" s="715"/>
      <c r="AP691" s="715"/>
      <c r="AQ691" s="715"/>
      <c r="AR691" s="715"/>
      <c r="AS691" s="715"/>
      <c r="AT691" s="745">
        <f t="shared" ref="AT691:BB691" si="2882">IF(AT538="",0,AT538/AT$565)</f>
        <v>0.36959190027199729</v>
      </c>
      <c r="AU691" s="715">
        <f t="shared" si="2882"/>
        <v>0.27204217506061812</v>
      </c>
      <c r="AV691" s="715">
        <f t="shared" si="2882"/>
        <v>0.61143461246677799</v>
      </c>
      <c r="AW691" s="715">
        <f t="shared" si="2882"/>
        <v>0.50425899411217334</v>
      </c>
      <c r="AX691" s="715">
        <f t="shared" si="2882"/>
        <v>0.58658116923521797</v>
      </c>
      <c r="AY691" s="715">
        <f t="shared" si="2882"/>
        <v>0.60041527726640942</v>
      </c>
      <c r="AZ691" s="715">
        <f t="shared" si="2882"/>
        <v>0.53528018617135653</v>
      </c>
      <c r="BA691" s="715">
        <f t="shared" si="2882"/>
        <v>0.52062343377712839</v>
      </c>
      <c r="BB691" s="1075">
        <f t="shared" si="2882"/>
        <v>0.56811292331900864</v>
      </c>
      <c r="BC691" s="715"/>
      <c r="BD691" s="715"/>
      <c r="BE691" s="715"/>
      <c r="BF691" s="715"/>
      <c r="BG691" s="715"/>
      <c r="BH691" s="745">
        <f t="shared" ref="BH691:BS691" si="2883">IF(BH538="",0,BH538/BH$565)</f>
        <v>0.58258151546421899</v>
      </c>
      <c r="BI691" s="715">
        <f t="shared" si="2883"/>
        <v>0.48336195900041456</v>
      </c>
      <c r="BJ691" s="715">
        <f t="shared" si="2883"/>
        <v>0.60732870738798184</v>
      </c>
      <c r="BK691" s="715">
        <f t="shared" si="2883"/>
        <v>0.6021541106790349</v>
      </c>
      <c r="BL691" s="715">
        <f t="shared" si="2883"/>
        <v>0.62504258650657762</v>
      </c>
      <c r="BM691" s="715">
        <f t="shared" si="2883"/>
        <v>0.35113386547214787</v>
      </c>
      <c r="BN691" s="1187">
        <f t="shared" si="2883"/>
        <v>0.51140742652896898</v>
      </c>
      <c r="BO691" s="888">
        <f t="shared" si="2883"/>
        <v>0.45369034035843409</v>
      </c>
      <c r="BP691" s="888">
        <f t="shared" si="2883"/>
        <v>0.44966663802432638</v>
      </c>
      <c r="BQ691" s="888">
        <f t="shared" si="2883"/>
        <v>0.7296434169256919</v>
      </c>
      <c r="BR691" s="888">
        <f t="shared" si="2883"/>
        <v>0.54223653903069491</v>
      </c>
      <c r="BS691" s="1184">
        <f t="shared" si="2883"/>
        <v>0.4613469874334335</v>
      </c>
      <c r="BT691" s="888"/>
      <c r="BU691" s="888"/>
      <c r="BV691" s="888"/>
      <c r="BW691" s="888"/>
      <c r="BX691" s="888"/>
      <c r="BY691" s="745">
        <f t="shared" si="2839"/>
        <v>0.33457861249702614</v>
      </c>
      <c r="BZ691" s="715">
        <f t="shared" si="2839"/>
        <v>0.28247608297756122</v>
      </c>
      <c r="CA691" s="715">
        <f t="shared" si="2839"/>
        <v>0.24651434325946325</v>
      </c>
      <c r="CB691" s="715">
        <f t="shared" si="2839"/>
        <v>0.28452799809409662</v>
      </c>
      <c r="CC691" s="1075">
        <f t="shared" si="2839"/>
        <v>0.46376125652528583</v>
      </c>
      <c r="CD691" s="715"/>
      <c r="CE691" s="715"/>
      <c r="CF691" s="715"/>
      <c r="CG691" s="715"/>
      <c r="CH691" s="715"/>
      <c r="CI691" s="715"/>
      <c r="CJ691" s="715"/>
      <c r="CK691" s="745">
        <f t="shared" si="2840"/>
        <v>0.17769424580346616</v>
      </c>
      <c r="CL691" s="715">
        <f t="shared" si="2840"/>
        <v>0.68335230706391326</v>
      </c>
      <c r="CM691" s="715">
        <f t="shared" si="2840"/>
        <v>0.13949088647416114</v>
      </c>
      <c r="CN691" s="715">
        <f t="shared" si="2840"/>
        <v>0.4394137515830811</v>
      </c>
      <c r="CO691" s="1075">
        <f t="shared" si="2840"/>
        <v>0.54857985743744864</v>
      </c>
      <c r="CP691" s="715"/>
      <c r="CQ691" s="715"/>
      <c r="CR691" s="715"/>
      <c r="CS691" s="715"/>
      <c r="CT691" s="715"/>
      <c r="CU691" s="745">
        <f t="shared" si="2841"/>
        <v>1.3192955031272918E-2</v>
      </c>
      <c r="CV691" s="715">
        <f t="shared" si="2841"/>
        <v>9.2517662758434718E-2</v>
      </c>
      <c r="CW691" s="715">
        <f t="shared" si="2841"/>
        <v>0.31482731686029175</v>
      </c>
      <c r="CX691" s="1075">
        <f t="shared" si="2841"/>
        <v>0.26495925069725362</v>
      </c>
      <c r="CY691" s="715"/>
      <c r="CZ691" s="715"/>
      <c r="DA691" s="682"/>
      <c r="DB691" s="682"/>
      <c r="DC691" s="682"/>
      <c r="DD691" s="989"/>
      <c r="DE691" s="888">
        <f t="shared" si="2842"/>
        <v>0.15931471819904156</v>
      </c>
      <c r="DF691" s="888">
        <f t="shared" si="2842"/>
        <v>0.14178611214671241</v>
      </c>
      <c r="DG691" s="888">
        <f t="shared" si="2842"/>
        <v>4.9894445814418119E-2</v>
      </c>
      <c r="DH691" s="888">
        <f t="shared" si="2842"/>
        <v>0.16172099518160976</v>
      </c>
      <c r="DI691" s="888">
        <f t="shared" si="2842"/>
        <v>0.20115934891362663</v>
      </c>
      <c r="DJ691" s="888">
        <f t="shared" si="2842"/>
        <v>0.227911320942699</v>
      </c>
      <c r="DK691" s="888">
        <f t="shared" si="2842"/>
        <v>2.2727712308598574E-2</v>
      </c>
      <c r="DL691" s="1082">
        <f t="shared" ref="DL691:HB691" si="2884">IF(DL538="",0,DL538/DL$565)</f>
        <v>1.1389270138121308E-2</v>
      </c>
      <c r="DM691" s="888"/>
      <c r="DN691" s="888"/>
      <c r="DO691" s="888"/>
      <c r="DP691" s="888"/>
      <c r="DQ691" s="888"/>
      <c r="DR691" s="945">
        <f t="shared" si="2884"/>
        <v>0.31396030748489268</v>
      </c>
      <c r="DS691" s="888">
        <f t="shared" si="2884"/>
        <v>0.27527471766332662</v>
      </c>
      <c r="DT691" s="888">
        <f t="shared" si="2884"/>
        <v>0.32624486033096783</v>
      </c>
      <c r="DU691" s="888">
        <f t="shared" si="2884"/>
        <v>0.25738121429640792</v>
      </c>
      <c r="DV691" s="888">
        <f t="shared" si="2884"/>
        <v>0.28354673530753205</v>
      </c>
      <c r="DW691" s="888">
        <f t="shared" si="2884"/>
        <v>0.30733513625750791</v>
      </c>
      <c r="DX691" s="1082">
        <f t="shared" si="2884"/>
        <v>0.31563830541512361</v>
      </c>
      <c r="DY691" s="888"/>
      <c r="DZ691" s="888"/>
      <c r="EA691" s="888"/>
      <c r="EB691" s="888"/>
      <c r="EC691" s="888"/>
      <c r="ED691" s="745">
        <f t="shared" si="2884"/>
        <v>0.46650547570465278</v>
      </c>
      <c r="EE691" s="888">
        <f t="shared" si="2884"/>
        <v>0.28137367665016266</v>
      </c>
      <c r="EF691" s="888">
        <f t="shared" si="2884"/>
        <v>0.1682302582946533</v>
      </c>
      <c r="EG691" s="888">
        <f t="shared" si="2884"/>
        <v>0.21217598928609546</v>
      </c>
      <c r="EH691" s="888">
        <f t="shared" si="2884"/>
        <v>0.21563039557793534</v>
      </c>
      <c r="EI691" s="888">
        <f t="shared" si="2884"/>
        <v>0.19128847010795613</v>
      </c>
      <c r="EJ691" s="888">
        <f t="shared" si="2884"/>
        <v>0.1670799393588904</v>
      </c>
      <c r="EK691" s="888">
        <f t="shared" si="2884"/>
        <v>0.22506026591972975</v>
      </c>
      <c r="EL691" s="1082">
        <f t="shared" si="2884"/>
        <v>0.2096994223674187</v>
      </c>
      <c r="EM691" s="888"/>
      <c r="EN691" s="888"/>
      <c r="EO691" s="682"/>
      <c r="EP691" s="682"/>
      <c r="EQ691" s="682"/>
      <c r="ER691" s="1263"/>
      <c r="ES691" s="745">
        <f t="shared" si="2884"/>
        <v>3.3420213700148776E-2</v>
      </c>
      <c r="ET691" s="715">
        <f t="shared" si="2884"/>
        <v>9.2483370347926572E-2</v>
      </c>
      <c r="EU691" s="715">
        <f t="shared" si="2884"/>
        <v>0.19142566056620908</v>
      </c>
      <c r="EV691" s="715"/>
      <c r="EW691" s="1150"/>
      <c r="EX691" s="1269"/>
      <c r="EY691" s="888">
        <f t="shared" si="2884"/>
        <v>0.17552741466305916</v>
      </c>
      <c r="EZ691" s="1270">
        <f t="shared" si="2884"/>
        <v>5.5358355351566295E-2</v>
      </c>
      <c r="FA691" s="888">
        <f t="shared" si="2884"/>
        <v>0.1149877963013084</v>
      </c>
      <c r="FB691" s="888">
        <f t="shared" si="2884"/>
        <v>5.2954610254010798E-2</v>
      </c>
      <c r="FC691" s="888">
        <f t="shared" si="2884"/>
        <v>0.14799538561937678</v>
      </c>
      <c r="FD691" s="888">
        <f t="shared" si="2884"/>
        <v>0.13908020772769611</v>
      </c>
      <c r="FE691" s="1270">
        <f t="shared" si="2884"/>
        <v>9.3885425995113986E-2</v>
      </c>
      <c r="FF691" s="888">
        <f t="shared" si="2884"/>
        <v>0.18431718780697506</v>
      </c>
      <c r="FG691" s="888">
        <f t="shared" si="2884"/>
        <v>0.16385942837723041</v>
      </c>
      <c r="FH691" s="888">
        <f t="shared" si="2884"/>
        <v>0.18729485370150067</v>
      </c>
      <c r="FI691" s="888">
        <f t="shared" si="2884"/>
        <v>0.14349519616134657</v>
      </c>
      <c r="FJ691" s="888">
        <f t="shared" si="2884"/>
        <v>0.1390592889212878</v>
      </c>
      <c r="FK691" s="888">
        <f t="shared" si="2884"/>
        <v>0.1711248795098072</v>
      </c>
      <c r="FL691" s="888">
        <f t="shared" si="2884"/>
        <v>0.16676634903883877</v>
      </c>
      <c r="FM691" s="888">
        <f t="shared" si="2884"/>
        <v>0.21738232102715471</v>
      </c>
      <c r="FN691" s="888">
        <f t="shared" si="2884"/>
        <v>0.14795477240707944</v>
      </c>
      <c r="FO691" s="888">
        <f t="shared" si="2884"/>
        <v>0.20481880403472158</v>
      </c>
      <c r="FP691" s="888">
        <f t="shared" ref="FP691:GL691" si="2885">IF(FP538="",0,FP538/FP$565)</f>
        <v>0.72109468745708505</v>
      </c>
      <c r="FQ691" s="1397">
        <f t="shared" si="2885"/>
        <v>0.23023875685178041</v>
      </c>
      <c r="FR691" s="888">
        <f t="shared" si="2885"/>
        <v>8.9304677458727916E-2</v>
      </c>
      <c r="FS691" s="888">
        <f t="shared" si="2885"/>
        <v>0.12097944974298167</v>
      </c>
      <c r="FT691" s="888">
        <f t="shared" si="2885"/>
        <v>0.12806725470246211</v>
      </c>
      <c r="FU691" s="888">
        <f t="shared" si="2885"/>
        <v>6.4862935434599145E-2</v>
      </c>
      <c r="FV691" s="888"/>
      <c r="FW691" s="888">
        <f t="shared" si="2885"/>
        <v>6.6817589802276728E-2</v>
      </c>
      <c r="FX691" s="888">
        <f t="shared" si="2885"/>
        <v>0.10797604098946358</v>
      </c>
      <c r="FY691" s="888">
        <f t="shared" si="2885"/>
        <v>8.4794779058059239E-2</v>
      </c>
      <c r="FZ691" s="888">
        <f t="shared" si="2885"/>
        <v>2.2599681057266823E-2</v>
      </c>
      <c r="GA691" s="888">
        <f t="shared" si="2885"/>
        <v>0</v>
      </c>
      <c r="GB691" s="888">
        <f t="shared" si="2885"/>
        <v>0.10587880228378259</v>
      </c>
      <c r="GC691" s="888">
        <f t="shared" si="2885"/>
        <v>0.1206474509181671</v>
      </c>
      <c r="GD691" s="888">
        <f t="shared" si="2885"/>
        <v>0.29542298943884399</v>
      </c>
      <c r="GE691" s="888">
        <f t="shared" si="2885"/>
        <v>0.15522986553968135</v>
      </c>
      <c r="GF691" s="888">
        <f t="shared" si="2885"/>
        <v>4.4831322332217247E-2</v>
      </c>
      <c r="GG691" s="888">
        <f t="shared" si="2885"/>
        <v>0.2449236826473464</v>
      </c>
      <c r="GH691" s="888">
        <f t="shared" si="2885"/>
        <v>6.3729897331725335E-2</v>
      </c>
      <c r="GI691" s="888">
        <f t="shared" si="2885"/>
        <v>9.0491045193154665E-2</v>
      </c>
      <c r="GJ691" s="888">
        <f t="shared" si="2885"/>
        <v>6.5288933910511465E-2</v>
      </c>
      <c r="GK691" s="888">
        <f t="shared" si="2885"/>
        <v>6.9795659364270624E-2</v>
      </c>
      <c r="GL691" s="888">
        <f t="shared" si="2885"/>
        <v>7.1013049176862741E-2</v>
      </c>
      <c r="GM691" s="945">
        <f t="shared" si="2884"/>
        <v>0.10220050642341123</v>
      </c>
      <c r="GN691" s="888">
        <f t="shared" si="2884"/>
        <v>5.4544016116719496E-2</v>
      </c>
      <c r="GO691" s="888">
        <f t="shared" si="2884"/>
        <v>9.2093469054303836E-2</v>
      </c>
      <c r="GP691" s="888">
        <f t="shared" si="2884"/>
        <v>7.5927974473763038E-2</v>
      </c>
      <c r="GQ691" s="888">
        <f t="shared" si="2884"/>
        <v>7.36917859909344E-2</v>
      </c>
      <c r="GR691" s="682">
        <f t="shared" si="2884"/>
        <v>7.4066010364290752E-2</v>
      </c>
      <c r="GS691" s="682">
        <f t="shared" si="2884"/>
        <v>0.10492741514269356</v>
      </c>
      <c r="GT691" s="682">
        <f t="shared" si="2884"/>
        <v>9.5151137611375225E-2</v>
      </c>
      <c r="GU691" s="682">
        <f t="shared" si="2884"/>
        <v>6.3710615034566417E-2</v>
      </c>
      <c r="GV691" s="682">
        <f t="shared" si="2884"/>
        <v>7.7028718481349831E-2</v>
      </c>
      <c r="GW691" s="682">
        <f t="shared" si="2884"/>
        <v>5.4807228434936191E-2</v>
      </c>
      <c r="GX691" s="682">
        <f t="shared" si="2884"/>
        <v>6.6694102254492627E-2</v>
      </c>
      <c r="GY691" s="682">
        <f t="shared" si="2884"/>
        <v>5.4315753127412596E-2</v>
      </c>
      <c r="GZ691" s="682" t="e">
        <f t="shared" si="2884"/>
        <v>#DIV/0!</v>
      </c>
      <c r="HA691" s="682">
        <f t="shared" si="2884"/>
        <v>4.5629898401577218E-2</v>
      </c>
      <c r="HB691" s="682">
        <f t="shared" si="2884"/>
        <v>8.4285041896746224E-2</v>
      </c>
      <c r="HC691" s="682">
        <f t="shared" ref="HC691:HH691" si="2886">IF(HC538="",0,HC538/HC$565)</f>
        <v>4.8289085452061606E-2</v>
      </c>
      <c r="HD691" s="682">
        <f t="shared" si="2886"/>
        <v>6.1864063848700961E-2</v>
      </c>
      <c r="HE691" s="682">
        <f t="shared" si="2886"/>
        <v>5.5849077886894562E-2</v>
      </c>
      <c r="HF691" s="682">
        <f t="shared" si="2886"/>
        <v>6.6746876704122479E-2</v>
      </c>
      <c r="HG691" s="682" t="e">
        <f t="shared" si="2886"/>
        <v>#DIV/0!</v>
      </c>
      <c r="HH691" s="682" t="e">
        <f t="shared" si="2886"/>
        <v>#DIV/0!</v>
      </c>
      <c r="HI691" s="888">
        <f t="shared" si="2846"/>
        <v>0</v>
      </c>
    </row>
    <row r="692" spans="1:217" s="753" customFormat="1" x14ac:dyDescent="0.25">
      <c r="A692" s="66" t="s">
        <v>722</v>
      </c>
      <c r="C692" s="745">
        <f t="shared" si="2832"/>
        <v>2.2286178771142664E-2</v>
      </c>
      <c r="D692" s="715">
        <f t="shared" si="2832"/>
        <v>0.19579070970195353</v>
      </c>
      <c r="E692" s="715">
        <f t="shared" ref="E692:T692" si="2887">IF(E539="",0,E539/E$565)</f>
        <v>6.0460871958139262E-2</v>
      </c>
      <c r="F692" s="715">
        <f t="shared" si="2887"/>
        <v>0.172151304447409</v>
      </c>
      <c r="G692" s="715">
        <f t="shared" si="2887"/>
        <v>0.15769939164436081</v>
      </c>
      <c r="H692" s="715">
        <f t="shared" si="2887"/>
        <v>0.27105880972462076</v>
      </c>
      <c r="I692" s="715">
        <f t="shared" si="2887"/>
        <v>0.59033117725129125</v>
      </c>
      <c r="J692" s="715">
        <f t="shared" si="2887"/>
        <v>0.27480289169439909</v>
      </c>
      <c r="K692" s="715">
        <f t="shared" si="2887"/>
        <v>0.56718617316466724</v>
      </c>
      <c r="L692" s="715">
        <f t="shared" si="2887"/>
        <v>0.27453205016375926</v>
      </c>
      <c r="M692" s="715">
        <f t="shared" si="2887"/>
        <v>0.23364121594839171</v>
      </c>
      <c r="N692" s="715">
        <f t="shared" si="2887"/>
        <v>0.11889429857411973</v>
      </c>
      <c r="O692" s="715">
        <f t="shared" si="2887"/>
        <v>6.4401329963413759E-2</v>
      </c>
      <c r="P692" s="715">
        <f t="shared" si="2887"/>
        <v>0.21511100813837272</v>
      </c>
      <c r="Q692" s="715">
        <f t="shared" si="2887"/>
        <v>0.11236227966770113</v>
      </c>
      <c r="R692" s="715">
        <f t="shared" si="2887"/>
        <v>0.27178272521742514</v>
      </c>
      <c r="S692" s="715">
        <f t="shared" si="2887"/>
        <v>0.24047633592604165</v>
      </c>
      <c r="T692" s="1075">
        <f t="shared" si="2887"/>
        <v>0.24731055881963787</v>
      </c>
      <c r="U692" s="715">
        <f t="shared" ref="U692:W692" si="2888">IF(U539="",0,U539/U$565)</f>
        <v>0.1041680214227326</v>
      </c>
      <c r="V692" s="715">
        <f t="shared" si="2888"/>
        <v>8.9953053960535892E-2</v>
      </c>
      <c r="W692" s="715">
        <f t="shared" si="2888"/>
        <v>0.15639752572062032</v>
      </c>
      <c r="X692" s="715">
        <f t="shared" ref="X692:Y692" si="2889">IF(X539="",0,X539/X$565)</f>
        <v>0</v>
      </c>
      <c r="Y692" s="715">
        <f t="shared" si="2889"/>
        <v>0</v>
      </c>
      <c r="Z692" s="715"/>
      <c r="AA692" s="715"/>
      <c r="AB692" s="715"/>
      <c r="AC692" s="715"/>
      <c r="AD692" s="715"/>
      <c r="AE692" s="715"/>
      <c r="AF692" s="715"/>
      <c r="AG692" s="715"/>
      <c r="AH692" s="715"/>
      <c r="AI692" s="745">
        <f t="shared" si="2836"/>
        <v>0</v>
      </c>
      <c r="AJ692" s="715">
        <f t="shared" si="2836"/>
        <v>0</v>
      </c>
      <c r="AK692" s="715">
        <f t="shared" si="2836"/>
        <v>0</v>
      </c>
      <c r="AL692" s="715">
        <f t="shared" si="2836"/>
        <v>0</v>
      </c>
      <c r="AM692" s="715">
        <f t="shared" si="2836"/>
        <v>0</v>
      </c>
      <c r="AN692" s="1075">
        <f t="shared" si="2836"/>
        <v>0</v>
      </c>
      <c r="AO692" s="715"/>
      <c r="AP692" s="715"/>
      <c r="AQ692" s="715"/>
      <c r="AR692" s="715"/>
      <c r="AS692" s="715"/>
      <c r="AT692" s="745">
        <f t="shared" ref="AT692:BB692" si="2890">IF(AT539="",0,AT539/AT$565)</f>
        <v>1.6786405353016197E-2</v>
      </c>
      <c r="AU692" s="715">
        <f t="shared" si="2890"/>
        <v>1.4211638094251083E-2</v>
      </c>
      <c r="AV692" s="715">
        <f t="shared" si="2890"/>
        <v>0</v>
      </c>
      <c r="AW692" s="715">
        <f t="shared" si="2890"/>
        <v>0</v>
      </c>
      <c r="AX692" s="715">
        <f t="shared" si="2890"/>
        <v>0</v>
      </c>
      <c r="AY692" s="715">
        <f t="shared" si="2890"/>
        <v>0</v>
      </c>
      <c r="AZ692" s="715">
        <f t="shared" si="2890"/>
        <v>0</v>
      </c>
      <c r="BA692" s="715">
        <f t="shared" si="2890"/>
        <v>0</v>
      </c>
      <c r="BB692" s="1075">
        <f t="shared" si="2890"/>
        <v>0</v>
      </c>
      <c r="BC692" s="715"/>
      <c r="BD692" s="715"/>
      <c r="BE692" s="715"/>
      <c r="BF692" s="715"/>
      <c r="BG692" s="715"/>
      <c r="BH692" s="745">
        <f t="shared" ref="BH692:BS692" si="2891">IF(BH539="",0,BH539/BH$565)</f>
        <v>0</v>
      </c>
      <c r="BI692" s="715">
        <f t="shared" si="2891"/>
        <v>0</v>
      </c>
      <c r="BJ692" s="715">
        <f t="shared" si="2891"/>
        <v>2.2062692764738812E-2</v>
      </c>
      <c r="BK692" s="715">
        <f t="shared" si="2891"/>
        <v>2.5182933087596678E-2</v>
      </c>
      <c r="BL692" s="715">
        <f t="shared" si="2891"/>
        <v>2.5629409128208717E-2</v>
      </c>
      <c r="BM692" s="715">
        <f t="shared" si="2891"/>
        <v>1.9614446123856981E-2</v>
      </c>
      <c r="BN692" s="1187">
        <f t="shared" si="2891"/>
        <v>4.3299319459829129E-2</v>
      </c>
      <c r="BO692" s="888">
        <f t="shared" si="2891"/>
        <v>8.0151853167491349E-2</v>
      </c>
      <c r="BP692" s="888">
        <f t="shared" si="2891"/>
        <v>3.3455333295748325E-2</v>
      </c>
      <c r="BQ692" s="888">
        <f t="shared" si="2891"/>
        <v>0</v>
      </c>
      <c r="BR692" s="888">
        <f t="shared" si="2891"/>
        <v>0</v>
      </c>
      <c r="BS692" s="1184">
        <f t="shared" si="2891"/>
        <v>0</v>
      </c>
      <c r="BT692" s="888"/>
      <c r="BU692" s="888"/>
      <c r="BV692" s="888"/>
      <c r="BW692" s="888"/>
      <c r="BX692" s="888"/>
      <c r="BY692" s="745">
        <f t="shared" si="2839"/>
        <v>2.8076466871649365E-2</v>
      </c>
      <c r="BZ692" s="715">
        <f t="shared" si="2839"/>
        <v>3.1231232515975146E-2</v>
      </c>
      <c r="CA692" s="715">
        <f t="shared" si="2839"/>
        <v>2.4069076818658282E-2</v>
      </c>
      <c r="CB692" s="715">
        <f t="shared" si="2839"/>
        <v>2.6917651988928114E-2</v>
      </c>
      <c r="CC692" s="1075">
        <f t="shared" si="2839"/>
        <v>3.0720421910326003E-2</v>
      </c>
      <c r="CD692" s="715"/>
      <c r="CE692" s="715"/>
      <c r="CF692" s="715"/>
      <c r="CG692" s="715"/>
      <c r="CH692" s="715"/>
      <c r="CI692" s="715"/>
      <c r="CJ692" s="715"/>
      <c r="CK692" s="745">
        <f t="shared" si="2840"/>
        <v>0</v>
      </c>
      <c r="CL692" s="715">
        <f t="shared" si="2840"/>
        <v>0</v>
      </c>
      <c r="CM692" s="715">
        <f t="shared" si="2840"/>
        <v>0</v>
      </c>
      <c r="CN692" s="715">
        <f t="shared" si="2840"/>
        <v>0</v>
      </c>
      <c r="CO692" s="1075">
        <f t="shared" si="2840"/>
        <v>0</v>
      </c>
      <c r="CP692" s="715"/>
      <c r="CQ692" s="715"/>
      <c r="CR692" s="715"/>
      <c r="CS692" s="715"/>
      <c r="CT692" s="715"/>
      <c r="CU692" s="745">
        <f t="shared" si="2841"/>
        <v>0</v>
      </c>
      <c r="CV692" s="715">
        <f t="shared" si="2841"/>
        <v>0.38387482730471295</v>
      </c>
      <c r="CW692" s="715">
        <f t="shared" si="2841"/>
        <v>0</v>
      </c>
      <c r="CX692" s="1075">
        <f t="shared" si="2841"/>
        <v>0</v>
      </c>
      <c r="CY692" s="715"/>
      <c r="CZ692" s="715"/>
      <c r="DA692" s="682"/>
      <c r="DB692" s="682"/>
      <c r="DC692" s="682"/>
      <c r="DD692" s="989"/>
      <c r="DE692" s="888">
        <f t="shared" si="2842"/>
        <v>0</v>
      </c>
      <c r="DF692" s="888">
        <f t="shared" si="2842"/>
        <v>0</v>
      </c>
      <c r="DG692" s="888">
        <f t="shared" si="2842"/>
        <v>0</v>
      </c>
      <c r="DH692" s="888">
        <f t="shared" si="2842"/>
        <v>0</v>
      </c>
      <c r="DI692" s="888">
        <f t="shared" si="2842"/>
        <v>0</v>
      </c>
      <c r="DJ692" s="888">
        <f t="shared" si="2842"/>
        <v>0</v>
      </c>
      <c r="DK692" s="888">
        <f t="shared" si="2842"/>
        <v>0</v>
      </c>
      <c r="DL692" s="1082">
        <f t="shared" ref="DL692:HB692" si="2892">IF(DL539="",0,DL539/DL$565)</f>
        <v>0</v>
      </c>
      <c r="DM692" s="888"/>
      <c r="DN692" s="888"/>
      <c r="DO692" s="888"/>
      <c r="DP692" s="888"/>
      <c r="DQ692" s="888"/>
      <c r="DR692" s="945">
        <f t="shared" si="2892"/>
        <v>1.068484354039311E-2</v>
      </c>
      <c r="DS692" s="888">
        <f t="shared" si="2892"/>
        <v>2.7590603342893625E-2</v>
      </c>
      <c r="DT692" s="888">
        <f t="shared" si="2892"/>
        <v>8.8876821857747073E-3</v>
      </c>
      <c r="DU692" s="888">
        <f t="shared" si="2892"/>
        <v>0</v>
      </c>
      <c r="DV692" s="888">
        <f t="shared" si="2892"/>
        <v>0</v>
      </c>
      <c r="DW692" s="888">
        <f t="shared" si="2892"/>
        <v>0</v>
      </c>
      <c r="DX692" s="1082">
        <f t="shared" si="2892"/>
        <v>0</v>
      </c>
      <c r="DY692" s="888"/>
      <c r="DZ692" s="888"/>
      <c r="EA692" s="888"/>
      <c r="EB692" s="888"/>
      <c r="EC692" s="888"/>
      <c r="ED692" s="745">
        <f t="shared" si="2892"/>
        <v>2.1104198980423216E-2</v>
      </c>
      <c r="EE692" s="888">
        <f t="shared" si="2892"/>
        <v>5.0100694709705983E-2</v>
      </c>
      <c r="EF692" s="888">
        <f t="shared" si="2892"/>
        <v>4.0511466289089387E-2</v>
      </c>
      <c r="EG692" s="888">
        <f t="shared" si="2892"/>
        <v>5.2787003084035791E-2</v>
      </c>
      <c r="EH692" s="888">
        <f t="shared" si="2892"/>
        <v>3.6817230404696789E-2</v>
      </c>
      <c r="EI692" s="888">
        <f t="shared" si="2892"/>
        <v>0.10228077308115383</v>
      </c>
      <c r="EJ692" s="888">
        <f t="shared" si="2892"/>
        <v>0.15149405909674973</v>
      </c>
      <c r="EK692" s="888">
        <f t="shared" si="2892"/>
        <v>5.2670056220716396E-2</v>
      </c>
      <c r="EL692" s="1082">
        <f t="shared" si="2892"/>
        <v>4.3107810252761315E-2</v>
      </c>
      <c r="EM692" s="888"/>
      <c r="EN692" s="888"/>
      <c r="EO692" s="682"/>
      <c r="EP692" s="682"/>
      <c r="EQ692" s="682"/>
      <c r="ER692" s="1263"/>
      <c r="ES692" s="745">
        <f t="shared" si="2892"/>
        <v>0</v>
      </c>
      <c r="ET692" s="715">
        <f t="shared" si="2892"/>
        <v>0</v>
      </c>
      <c r="EU692" s="715">
        <f t="shared" si="2892"/>
        <v>0</v>
      </c>
      <c r="EV692" s="715"/>
      <c r="EW692" s="1150"/>
      <c r="EX692" s="1269"/>
      <c r="EY692" s="888">
        <f t="shared" si="2892"/>
        <v>0.35468785827588828</v>
      </c>
      <c r="EZ692" s="1270">
        <f t="shared" si="2892"/>
        <v>0.30261144285250446</v>
      </c>
      <c r="FA692" s="888">
        <f t="shared" si="2892"/>
        <v>0.45221679483591398</v>
      </c>
      <c r="FB692" s="888">
        <f t="shared" si="2892"/>
        <v>5.4837612944186195E-2</v>
      </c>
      <c r="FC692" s="888">
        <f t="shared" si="2892"/>
        <v>0.3586164536904497</v>
      </c>
      <c r="FD692" s="888">
        <f t="shared" si="2892"/>
        <v>0.43363429153494287</v>
      </c>
      <c r="FE692" s="1270">
        <f t="shared" si="2892"/>
        <v>0.28128814327321561</v>
      </c>
      <c r="FF692" s="888">
        <f t="shared" si="2892"/>
        <v>0.4832640215407914</v>
      </c>
      <c r="FG692" s="888">
        <f t="shared" si="2892"/>
        <v>0.51000057739717652</v>
      </c>
      <c r="FH692" s="888">
        <f t="shared" si="2892"/>
        <v>0.31715046148901122</v>
      </c>
      <c r="FI692" s="888">
        <f t="shared" si="2892"/>
        <v>0.42559578972031464</v>
      </c>
      <c r="FJ692" s="888">
        <f t="shared" si="2892"/>
        <v>0.38261804227644902</v>
      </c>
      <c r="FK692" s="888">
        <f t="shared" si="2892"/>
        <v>0.45576782927350618</v>
      </c>
      <c r="FL692" s="888">
        <f t="shared" si="2892"/>
        <v>0.41662171548749433</v>
      </c>
      <c r="FM692" s="888">
        <f t="shared" si="2892"/>
        <v>0.30474939731911965</v>
      </c>
      <c r="FN692" s="888">
        <f t="shared" si="2892"/>
        <v>0.447517290827808</v>
      </c>
      <c r="FO692" s="888">
        <f t="shared" si="2892"/>
        <v>0.46125412914958613</v>
      </c>
      <c r="FP692" s="888">
        <f t="shared" ref="FP692:GL692" si="2893">IF(FP539="",0,FP539/FP$565)</f>
        <v>0</v>
      </c>
      <c r="FQ692" s="1397">
        <f t="shared" si="2893"/>
        <v>9.1015746112482643E-2</v>
      </c>
      <c r="FR692" s="888">
        <f t="shared" si="2893"/>
        <v>0.18859003005119662</v>
      </c>
      <c r="FS692" s="888">
        <f t="shared" si="2893"/>
        <v>9.8674957084818687E-2</v>
      </c>
      <c r="FT692" s="888">
        <f t="shared" si="2893"/>
        <v>0.23556222999946957</v>
      </c>
      <c r="FU692" s="888">
        <f t="shared" si="2893"/>
        <v>0.19293220878435641</v>
      </c>
      <c r="FV692" s="888"/>
      <c r="FW692" s="888">
        <f t="shared" si="2893"/>
        <v>0.34123302498743252</v>
      </c>
      <c r="FX692" s="888">
        <f t="shared" si="2893"/>
        <v>0.41016426349297386</v>
      </c>
      <c r="FY692" s="888">
        <f t="shared" si="2893"/>
        <v>0.28740575567464721</v>
      </c>
      <c r="FZ692" s="888">
        <f t="shared" si="2893"/>
        <v>0.2397929924607273</v>
      </c>
      <c r="GA692" s="888">
        <f t="shared" si="2893"/>
        <v>8.4608286236520169E-2</v>
      </c>
      <c r="GB692" s="888">
        <f t="shared" si="2893"/>
        <v>0.22288039573190374</v>
      </c>
      <c r="GC692" s="888">
        <f t="shared" si="2893"/>
        <v>0.24074881217624886</v>
      </c>
      <c r="GD692" s="888">
        <f t="shared" si="2893"/>
        <v>0.22984234911941603</v>
      </c>
      <c r="GE692" s="888">
        <f t="shared" si="2893"/>
        <v>0.19728516769925469</v>
      </c>
      <c r="GF692" s="888">
        <f t="shared" si="2893"/>
        <v>0.15659118381478965</v>
      </c>
      <c r="GG692" s="888">
        <f t="shared" si="2893"/>
        <v>5.3723642252457585E-2</v>
      </c>
      <c r="GH692" s="888">
        <f t="shared" si="2893"/>
        <v>0.15623317123509731</v>
      </c>
      <c r="GI692" s="888">
        <f t="shared" si="2893"/>
        <v>0.16917445672569803</v>
      </c>
      <c r="GJ692" s="888">
        <f t="shared" si="2893"/>
        <v>0.19540755086738479</v>
      </c>
      <c r="GK692" s="888">
        <f t="shared" si="2893"/>
        <v>0.21997372353804415</v>
      </c>
      <c r="GL692" s="888">
        <f t="shared" si="2893"/>
        <v>0.23403032944104876</v>
      </c>
      <c r="GM692" s="945">
        <f t="shared" si="2892"/>
        <v>0.22987485236223595</v>
      </c>
      <c r="GN692" s="888">
        <f t="shared" si="2892"/>
        <v>0.24231015691447191</v>
      </c>
      <c r="GO692" s="888">
        <f t="shared" si="2892"/>
        <v>0.24412518412132506</v>
      </c>
      <c r="GP692" s="888">
        <f t="shared" si="2892"/>
        <v>0.26220956295737607</v>
      </c>
      <c r="GQ692" s="888">
        <f t="shared" si="2892"/>
        <v>0.25387677462662001</v>
      </c>
      <c r="GR692" s="682">
        <f t="shared" si="2892"/>
        <v>0.28875558963457065</v>
      </c>
      <c r="GS692" s="682">
        <f t="shared" si="2892"/>
        <v>0.28895427803303275</v>
      </c>
      <c r="GT692" s="682">
        <f t="shared" si="2892"/>
        <v>0.19796410319659746</v>
      </c>
      <c r="GU692" s="682">
        <f t="shared" si="2892"/>
        <v>0.30625216770784763</v>
      </c>
      <c r="GV692" s="682">
        <f t="shared" si="2892"/>
        <v>0.25144376704279625</v>
      </c>
      <c r="GW692" s="682">
        <f t="shared" si="2892"/>
        <v>0.26834961398675128</v>
      </c>
      <c r="GX692" s="682">
        <f t="shared" si="2892"/>
        <v>0.26799161050364961</v>
      </c>
      <c r="GY692" s="682">
        <f t="shared" si="2892"/>
        <v>0.26325979394688176</v>
      </c>
      <c r="GZ692" s="682" t="e">
        <f t="shared" si="2892"/>
        <v>#DIV/0!</v>
      </c>
      <c r="HA692" s="682">
        <f t="shared" si="2892"/>
        <v>0.28125318685676709</v>
      </c>
      <c r="HB692" s="682">
        <f t="shared" si="2892"/>
        <v>0.2569717112716301</v>
      </c>
      <c r="HC692" s="682">
        <f t="shared" ref="HC692:HH692" si="2894">IF(HC539="",0,HC539/HC$565)</f>
        <v>0.40928062040341723</v>
      </c>
      <c r="HD692" s="682">
        <f t="shared" si="2894"/>
        <v>0.26100701146989386</v>
      </c>
      <c r="HE692" s="682">
        <f t="shared" si="2894"/>
        <v>0.27322416331492982</v>
      </c>
      <c r="HF692" s="682">
        <f t="shared" si="2894"/>
        <v>0.31877045150259764</v>
      </c>
      <c r="HG692" s="682" t="e">
        <f t="shared" si="2894"/>
        <v>#DIV/0!</v>
      </c>
      <c r="HH692" s="682" t="e">
        <f t="shared" si="2894"/>
        <v>#DIV/0!</v>
      </c>
      <c r="HI692" s="888">
        <f t="shared" si="2846"/>
        <v>0.31283214020380617</v>
      </c>
    </row>
    <row r="693" spans="1:217" s="753" customFormat="1" ht="21" x14ac:dyDescent="0.35">
      <c r="A693" s="66" t="s">
        <v>825</v>
      </c>
      <c r="C693" s="745">
        <f t="shared" si="2832"/>
        <v>0.34932611870158903</v>
      </c>
      <c r="D693" s="715">
        <f t="shared" si="2832"/>
        <v>0.12636789840692128</v>
      </c>
      <c r="E693" s="715">
        <f t="shared" ref="E693:T693" si="2895">IF(E540="",0,E540/E$565)</f>
        <v>0.11848811013168155</v>
      </c>
      <c r="F693" s="715">
        <f t="shared" si="2895"/>
        <v>0.12562036258291082</v>
      </c>
      <c r="G693" s="715">
        <f t="shared" si="2895"/>
        <v>0.15318190109285698</v>
      </c>
      <c r="H693" s="715">
        <f t="shared" si="2895"/>
        <v>4.8322751868280486E-2</v>
      </c>
      <c r="I693" s="715">
        <f t="shared" si="2895"/>
        <v>3.2392214565943857E-2</v>
      </c>
      <c r="J693" s="715">
        <f t="shared" si="2895"/>
        <v>9.9141631823497209E-2</v>
      </c>
      <c r="K693" s="715">
        <f t="shared" si="2895"/>
        <v>5.9317761514705289E-2</v>
      </c>
      <c r="L693" s="715">
        <f t="shared" si="2895"/>
        <v>5.8378972996113297E-2</v>
      </c>
      <c r="M693" s="715">
        <f t="shared" si="2895"/>
        <v>0.10612815834842702</v>
      </c>
      <c r="N693" s="715">
        <f t="shared" si="2895"/>
        <v>0.1531517789530088</v>
      </c>
      <c r="O693" s="715">
        <f t="shared" si="2895"/>
        <v>0.22322931603364868</v>
      </c>
      <c r="P693" s="715">
        <f t="shared" si="2895"/>
        <v>0.14391113928418839</v>
      </c>
      <c r="Q693" s="715">
        <f t="shared" si="2895"/>
        <v>0.1039071988078774</v>
      </c>
      <c r="R693" s="715">
        <f t="shared" si="2895"/>
        <v>0.10643018797891975</v>
      </c>
      <c r="S693" s="715">
        <f t="shared" si="2895"/>
        <v>9.0880095646454856E-2</v>
      </c>
      <c r="T693" s="1075">
        <f t="shared" si="2895"/>
        <v>0.13154397296596923</v>
      </c>
      <c r="U693" s="715">
        <f t="shared" ref="U693:W693" si="2896">IF(U540="",0,U540/U$565)</f>
        <v>0.19779019637730963</v>
      </c>
      <c r="V693" s="715">
        <f t="shared" si="2896"/>
        <v>0.15138082973009648</v>
      </c>
      <c r="W693" s="715">
        <f t="shared" si="2896"/>
        <v>0.22097546858223413</v>
      </c>
      <c r="X693" s="715">
        <f t="shared" ref="X693:Y693" si="2897">IF(X540="",0,X540/X$565)</f>
        <v>0.20374157708867299</v>
      </c>
      <c r="Y693" s="715">
        <f t="shared" si="2897"/>
        <v>0.1073456554487693</v>
      </c>
      <c r="Z693" s="715"/>
      <c r="AA693" s="715"/>
      <c r="AB693" s="715"/>
      <c r="AC693" s="715"/>
      <c r="AD693" s="715"/>
      <c r="AE693" s="715"/>
      <c r="AF693" s="715"/>
      <c r="AG693" s="715"/>
      <c r="AH693" s="715"/>
      <c r="AI693" s="745">
        <f t="shared" si="2836"/>
        <v>0</v>
      </c>
      <c r="AJ693" s="715">
        <f t="shared" si="2836"/>
        <v>1.1368627366699441E-2</v>
      </c>
      <c r="AK693" s="715">
        <f t="shared" si="2836"/>
        <v>3.2118548485509858E-2</v>
      </c>
      <c r="AL693" s="715">
        <f t="shared" si="2836"/>
        <v>0</v>
      </c>
      <c r="AM693" s="715">
        <f t="shared" si="2836"/>
        <v>1.4952176845278302E-2</v>
      </c>
      <c r="AN693" s="1075">
        <f t="shared" si="2836"/>
        <v>0</v>
      </c>
      <c r="AO693" s="715"/>
      <c r="AP693" s="715"/>
      <c r="AQ693" s="715"/>
      <c r="AR693" s="715"/>
      <c r="AS693" s="715"/>
      <c r="AT693" s="745">
        <f t="shared" ref="AT693:BB693" si="2898">IF(AT540="",0,AT540/AT$565)</f>
        <v>0.28325122838321748</v>
      </c>
      <c r="AU693" s="715">
        <f t="shared" si="2898"/>
        <v>0.37443476231053419</v>
      </c>
      <c r="AV693" s="715">
        <f t="shared" si="2898"/>
        <v>0.24414641553887031</v>
      </c>
      <c r="AW693" s="715">
        <f t="shared" si="2898"/>
        <v>0.28500728452229407</v>
      </c>
      <c r="AX693" s="715">
        <f t="shared" si="2898"/>
        <v>0.1990108289444231</v>
      </c>
      <c r="AY693" s="715">
        <f t="shared" si="2898"/>
        <v>0.2453520354317506</v>
      </c>
      <c r="AZ693" s="715">
        <f t="shared" si="2898"/>
        <v>0.2896929575396705</v>
      </c>
      <c r="BA693" s="715">
        <f t="shared" si="2898"/>
        <v>0.23723802935174976</v>
      </c>
      <c r="BB693" s="1075">
        <f t="shared" si="2898"/>
        <v>0.22125644613113218</v>
      </c>
      <c r="BC693" s="715"/>
      <c r="BD693" s="715"/>
      <c r="BE693" s="715"/>
      <c r="BF693" s="715"/>
      <c r="BG693" s="715"/>
      <c r="BH693" s="745">
        <f t="shared" ref="BH693:BS693" si="2899">IF(BH540="",0,BH540/BH$565)</f>
        <v>8.5348442728336943E-2</v>
      </c>
      <c r="BI693" s="715">
        <f t="shared" si="2899"/>
        <v>6.8981309793796367E-2</v>
      </c>
      <c r="BJ693" s="715">
        <f t="shared" si="2899"/>
        <v>7.7994925098874568E-2</v>
      </c>
      <c r="BK693" s="715">
        <f t="shared" si="2899"/>
        <v>0.1683303908298561</v>
      </c>
      <c r="BL693" s="715">
        <f t="shared" si="2899"/>
        <v>0.13947884287876397</v>
      </c>
      <c r="BM693" s="715">
        <f t="shared" si="2899"/>
        <v>0.2203843894926531</v>
      </c>
      <c r="BN693" s="1187">
        <f t="shared" si="2899"/>
        <v>0.15675243186857937</v>
      </c>
      <c r="BO693" s="888">
        <f t="shared" si="2899"/>
        <v>5.3859424056746673E-2</v>
      </c>
      <c r="BP693" s="888">
        <f t="shared" si="2899"/>
        <v>3.7692097299335516E-2</v>
      </c>
      <c r="BQ693" s="888">
        <f t="shared" si="2899"/>
        <v>8.6846846288916882E-2</v>
      </c>
      <c r="BR693" s="888">
        <f t="shared" si="2899"/>
        <v>0.10155240204114978</v>
      </c>
      <c r="BS693" s="1184">
        <f t="shared" si="2899"/>
        <v>0.19298089944698654</v>
      </c>
      <c r="BT693" s="888"/>
      <c r="BU693" s="888"/>
      <c r="BV693" s="888"/>
      <c r="BW693" s="888"/>
      <c r="BX693" s="888"/>
      <c r="BY693" s="745">
        <f t="shared" si="2839"/>
        <v>0.2659968872645499</v>
      </c>
      <c r="BZ693" s="715">
        <f t="shared" si="2839"/>
        <v>0.29438156194765064</v>
      </c>
      <c r="CA693" s="715">
        <f t="shared" si="2839"/>
        <v>0.36146904048139361</v>
      </c>
      <c r="CB693" s="715">
        <f t="shared" si="2839"/>
        <v>0.26721731113356956</v>
      </c>
      <c r="CC693" s="1075">
        <f t="shared" si="2839"/>
        <v>0.13666661374513664</v>
      </c>
      <c r="CD693" s="715"/>
      <c r="CE693" s="715"/>
      <c r="CF693" s="715"/>
      <c r="CG693" s="715"/>
      <c r="CH693" s="715"/>
      <c r="CI693" s="715"/>
      <c r="CJ693" s="715"/>
      <c r="CK693" s="745">
        <f t="shared" si="2840"/>
        <v>0.70893746081740305</v>
      </c>
      <c r="CL693" s="715">
        <f t="shared" si="2840"/>
        <v>0.15941139398680221</v>
      </c>
      <c r="CM693" s="715">
        <f t="shared" si="2840"/>
        <v>0.74722824505272278</v>
      </c>
      <c r="CN693" s="715">
        <f t="shared" si="2840"/>
        <v>0.46333277964110364</v>
      </c>
      <c r="CO693" s="1075">
        <f t="shared" si="2840"/>
        <v>0.38376008634938497</v>
      </c>
      <c r="CP693" s="715"/>
      <c r="CQ693" s="715"/>
      <c r="CR693" s="715"/>
      <c r="CS693" s="715"/>
      <c r="CT693" s="715"/>
      <c r="CU693" s="745">
        <f t="shared" si="2841"/>
        <v>0</v>
      </c>
      <c r="CV693" s="715">
        <f t="shared" si="2841"/>
        <v>7.4909629155645316E-3</v>
      </c>
      <c r="CW693" s="715">
        <f t="shared" si="2841"/>
        <v>0</v>
      </c>
      <c r="CX693" s="1075">
        <f t="shared" si="2841"/>
        <v>0</v>
      </c>
      <c r="CY693" s="715"/>
      <c r="CZ693" s="715"/>
      <c r="DA693" s="682"/>
      <c r="DB693" s="682"/>
      <c r="DC693" s="682"/>
      <c r="DD693" s="989"/>
      <c r="DE693" s="888">
        <f t="shared" si="2842"/>
        <v>0</v>
      </c>
      <c r="DF693" s="888">
        <f t="shared" si="2842"/>
        <v>0</v>
      </c>
      <c r="DG693" s="888">
        <f t="shared" si="2842"/>
        <v>7.33221222255937E-2</v>
      </c>
      <c r="DH693" s="888">
        <f t="shared" si="2842"/>
        <v>6.8734595739696576E-3</v>
      </c>
      <c r="DI693" s="888">
        <f t="shared" si="2842"/>
        <v>1.9726916689717568E-2</v>
      </c>
      <c r="DJ693" s="888">
        <f t="shared" si="2842"/>
        <v>4.0970782847809702E-3</v>
      </c>
      <c r="DK693" s="888">
        <f t="shared" si="2842"/>
        <v>8.6572499121415382E-3</v>
      </c>
      <c r="DL693" s="1082">
        <f t="shared" ref="DL693:HB693" si="2900">IF(DL540="",0,DL540/DL$565)</f>
        <v>2.2867623212023014E-2</v>
      </c>
      <c r="DM693" s="888"/>
      <c r="DN693" s="888"/>
      <c r="DO693" s="888"/>
      <c r="DP693" s="888"/>
      <c r="DQ693" s="888"/>
      <c r="DR693" s="945">
        <f t="shared" si="2900"/>
        <v>5.1826575318734094E-2</v>
      </c>
      <c r="DS693" s="888">
        <f t="shared" si="2900"/>
        <v>0.13811056646242015</v>
      </c>
      <c r="DT693" s="888">
        <f t="shared" si="2900"/>
        <v>6.0379911505447172E-2</v>
      </c>
      <c r="DU693" s="888">
        <f t="shared" si="2900"/>
        <v>0.10007552550603395</v>
      </c>
      <c r="DV693" s="888">
        <f t="shared" si="2900"/>
        <v>8.2609398464677117E-2</v>
      </c>
      <c r="DW693" s="888">
        <f t="shared" si="2900"/>
        <v>4.2560863020767295E-2</v>
      </c>
      <c r="DX693" s="1082">
        <f t="shared" si="2900"/>
        <v>4.2839535611637745E-2</v>
      </c>
      <c r="DY693" s="888"/>
      <c r="DZ693" s="888"/>
      <c r="EA693" s="888"/>
      <c r="EB693" s="888"/>
      <c r="EC693" s="888"/>
      <c r="ED693" s="745">
        <f t="shared" si="2900"/>
        <v>0.23310949792542815</v>
      </c>
      <c r="EE693" s="888">
        <f t="shared" si="2900"/>
        <v>0.21255780398919585</v>
      </c>
      <c r="EF693" s="888">
        <f t="shared" si="2900"/>
        <v>0.3485456951475997</v>
      </c>
      <c r="EG693" s="888">
        <f t="shared" si="2900"/>
        <v>0.27169832545894806</v>
      </c>
      <c r="EH693" s="888">
        <f t="shared" si="2900"/>
        <v>0.236480704808641</v>
      </c>
      <c r="EI693" s="888">
        <f t="shared" si="2900"/>
        <v>0.24261774014041834</v>
      </c>
      <c r="EJ693" s="888">
        <f t="shared" si="2900"/>
        <v>0.20562921044206794</v>
      </c>
      <c r="EK693" s="888">
        <f t="shared" si="2900"/>
        <v>0.30357900396160881</v>
      </c>
      <c r="EL693" s="1082">
        <f t="shared" si="2900"/>
        <v>0.30078440729824923</v>
      </c>
      <c r="EM693" s="888"/>
      <c r="EN693" s="888"/>
      <c r="EO693" s="682"/>
      <c r="EP693" s="682"/>
      <c r="EQ693" s="682"/>
      <c r="ER693" s="1263"/>
      <c r="ES693" s="745">
        <f t="shared" si="2900"/>
        <v>8.1378198790003058E-3</v>
      </c>
      <c r="ET693" s="715">
        <f t="shared" si="2900"/>
        <v>0</v>
      </c>
      <c r="EU693" s="715">
        <f t="shared" si="2900"/>
        <v>3.6424916265299256E-2</v>
      </c>
      <c r="EV693" s="715"/>
      <c r="EW693" s="1150"/>
      <c r="EX693" s="1269"/>
      <c r="EY693" s="888">
        <f t="shared" si="2900"/>
        <v>9.8170721389670923E-2</v>
      </c>
      <c r="EZ693" s="1270">
        <f t="shared" si="2900"/>
        <v>4.6803752786481981E-2</v>
      </c>
      <c r="FA693" s="888">
        <f t="shared" si="2900"/>
        <v>5.7061379258018866E-2</v>
      </c>
      <c r="FB693" s="888">
        <f t="shared" si="2900"/>
        <v>2.3740083111119394E-2</v>
      </c>
      <c r="FC693" s="888">
        <f t="shared" si="2900"/>
        <v>7.4712565110307702E-2</v>
      </c>
      <c r="FD693" s="888">
        <f t="shared" si="2900"/>
        <v>0</v>
      </c>
      <c r="FE693" s="1270">
        <f t="shared" si="2900"/>
        <v>6.8895831950354799E-2</v>
      </c>
      <c r="FF693" s="888">
        <f t="shared" si="2900"/>
        <v>8.3329090091425098E-2</v>
      </c>
      <c r="FG693" s="888">
        <f t="shared" si="2900"/>
        <v>5.3593820300737456E-2</v>
      </c>
      <c r="FH693" s="888">
        <f t="shared" si="2900"/>
        <v>6.9798459152907263E-2</v>
      </c>
      <c r="FI693" s="888">
        <f t="shared" si="2900"/>
        <v>7.0230141289043216E-2</v>
      </c>
      <c r="FJ693" s="888">
        <f t="shared" si="2900"/>
        <v>6.3818418640282384E-2</v>
      </c>
      <c r="FK693" s="888">
        <f t="shared" si="2900"/>
        <v>6.7124573469874702E-2</v>
      </c>
      <c r="FL693" s="888">
        <f t="shared" si="2900"/>
        <v>5.179710877656156E-2</v>
      </c>
      <c r="FM693" s="888">
        <f t="shared" si="2900"/>
        <v>9.9274812953332986E-2</v>
      </c>
      <c r="FN693" s="888">
        <f t="shared" si="2900"/>
        <v>6.4313206831870279E-2</v>
      </c>
      <c r="FO693" s="888">
        <f t="shared" si="2900"/>
        <v>7.0079233897378496E-2</v>
      </c>
      <c r="FP693" s="888">
        <f t="shared" ref="FP693:GL693" si="2901">IF(FP540="",0,FP540/FP$565)</f>
        <v>0.27890531254291495</v>
      </c>
      <c r="FQ693" s="1397">
        <f t="shared" si="2901"/>
        <v>0.11558323075111078</v>
      </c>
      <c r="FR693" s="1274">
        <f t="shared" si="2901"/>
        <v>3.9752880308628537E-2</v>
      </c>
      <c r="FS693" s="1274">
        <f t="shared" si="2901"/>
        <v>4.9135816038298884E-2</v>
      </c>
      <c r="FT693" s="1274">
        <f t="shared" si="2901"/>
        <v>2.6127116941918129E-2</v>
      </c>
      <c r="FU693" s="1274">
        <f t="shared" si="2901"/>
        <v>1.9396006093232002E-2</v>
      </c>
      <c r="FV693" s="1274"/>
      <c r="FW693" s="1274">
        <f t="shared" si="2901"/>
        <v>0</v>
      </c>
      <c r="FX693" s="1274">
        <f t="shared" si="2901"/>
        <v>1.8575807500789531E-2</v>
      </c>
      <c r="FY693" s="1274">
        <f t="shared" si="2901"/>
        <v>2.4194096131203515E-2</v>
      </c>
      <c r="FZ693" s="1274">
        <f t="shared" si="2901"/>
        <v>0</v>
      </c>
      <c r="GA693" s="1274">
        <f t="shared" si="2901"/>
        <v>0</v>
      </c>
      <c r="GB693" s="1274">
        <f t="shared" si="2901"/>
        <v>1.8829786782276387E-2</v>
      </c>
      <c r="GC693" s="1274">
        <f t="shared" si="2901"/>
        <v>4.0500724025835183E-2</v>
      </c>
      <c r="GD693" s="1274">
        <f t="shared" si="2901"/>
        <v>1.6716875806562441E-2</v>
      </c>
      <c r="GE693" s="1274">
        <f t="shared" si="2901"/>
        <v>4.436525522126338E-3</v>
      </c>
      <c r="GF693" s="1274">
        <f t="shared" si="2901"/>
        <v>0</v>
      </c>
      <c r="GG693" s="1274">
        <f t="shared" si="2901"/>
        <v>0.12063461969839791</v>
      </c>
      <c r="GH693" s="1274">
        <f t="shared" si="2901"/>
        <v>0</v>
      </c>
      <c r="GI693" s="1274">
        <f t="shared" si="2901"/>
        <v>2.5391976208998426E-2</v>
      </c>
      <c r="GJ693" s="1274">
        <f t="shared" si="2901"/>
        <v>3.8576491269760538E-2</v>
      </c>
      <c r="GK693" s="1274">
        <f t="shared" si="2901"/>
        <v>2.2155257283771278E-2</v>
      </c>
      <c r="GL693" s="1274">
        <f t="shared" si="2901"/>
        <v>2.3411317868110407E-2</v>
      </c>
      <c r="GM693" s="945">
        <f t="shared" si="2900"/>
        <v>0</v>
      </c>
      <c r="GN693" s="888">
        <f t="shared" si="2900"/>
        <v>1.4956539663730435E-2</v>
      </c>
      <c r="GO693" s="888">
        <f t="shared" si="2900"/>
        <v>0</v>
      </c>
      <c r="GP693" s="888">
        <f t="shared" si="2900"/>
        <v>0</v>
      </c>
      <c r="GQ693" s="888">
        <f t="shared" si="2900"/>
        <v>2.5295680279132818E-2</v>
      </c>
      <c r="GR693" s="682">
        <f t="shared" si="2900"/>
        <v>0</v>
      </c>
      <c r="GS693" s="682">
        <f t="shared" si="2900"/>
        <v>1.2558027642621166E-2</v>
      </c>
      <c r="GT693" s="682">
        <f t="shared" si="2900"/>
        <v>0</v>
      </c>
      <c r="GU693" s="682">
        <f t="shared" si="2900"/>
        <v>0</v>
      </c>
      <c r="GV693" s="682">
        <f t="shared" si="2900"/>
        <v>1.1739255267620308E-2</v>
      </c>
      <c r="GW693" s="682">
        <f t="shared" si="2900"/>
        <v>0</v>
      </c>
      <c r="GX693" s="682">
        <f t="shared" si="2900"/>
        <v>2.194787015977356E-2</v>
      </c>
      <c r="GY693" s="682">
        <f t="shared" si="2900"/>
        <v>1.508925174687248E-2</v>
      </c>
      <c r="GZ693" s="682" t="e">
        <f t="shared" si="2900"/>
        <v>#DIV/0!</v>
      </c>
      <c r="HA693" s="682">
        <f t="shared" si="2900"/>
        <v>0</v>
      </c>
      <c r="HB693" s="682">
        <f t="shared" si="2900"/>
        <v>0</v>
      </c>
      <c r="HC693" s="682">
        <f t="shared" ref="HC693:HH693" si="2902">IF(HC540="",0,HC540/HC$565)</f>
        <v>0</v>
      </c>
      <c r="HD693" s="682">
        <f t="shared" si="2902"/>
        <v>0</v>
      </c>
      <c r="HE693" s="682">
        <f t="shared" si="2902"/>
        <v>0</v>
      </c>
      <c r="HF693" s="682">
        <f t="shared" si="2902"/>
        <v>0</v>
      </c>
      <c r="HG693" s="682" t="e">
        <f t="shared" si="2902"/>
        <v>#DIV/0!</v>
      </c>
      <c r="HH693" s="682" t="e">
        <f t="shared" si="2902"/>
        <v>#DIV/0!</v>
      </c>
      <c r="HI693" s="1274">
        <f t="shared" si="2846"/>
        <v>0</v>
      </c>
    </row>
    <row r="694" spans="1:217" s="382" customFormat="1" ht="21" x14ac:dyDescent="0.35">
      <c r="A694" s="882" t="s">
        <v>234</v>
      </c>
      <c r="C694" s="371">
        <f>SUM(C682:C693)</f>
        <v>1</v>
      </c>
      <c r="D694" s="369">
        <f t="shared" ref="D694:T694" si="2903">SUM(D682:D693)</f>
        <v>1</v>
      </c>
      <c r="E694" s="369">
        <f t="shared" si="2903"/>
        <v>0.99999999999999989</v>
      </c>
      <c r="F694" s="369">
        <f t="shared" si="2903"/>
        <v>1</v>
      </c>
      <c r="G694" s="369">
        <f t="shared" si="2903"/>
        <v>1</v>
      </c>
      <c r="H694" s="369">
        <f t="shared" si="2903"/>
        <v>1</v>
      </c>
      <c r="I694" s="369">
        <f t="shared" si="2903"/>
        <v>1</v>
      </c>
      <c r="J694" s="369">
        <f t="shared" si="2903"/>
        <v>1</v>
      </c>
      <c r="K694" s="369">
        <f t="shared" si="2903"/>
        <v>0.99999999999999989</v>
      </c>
      <c r="L694" s="369">
        <f t="shared" si="2903"/>
        <v>1.0000000000000002</v>
      </c>
      <c r="M694" s="369">
        <f t="shared" si="2903"/>
        <v>1</v>
      </c>
      <c r="N694" s="369">
        <f t="shared" si="2903"/>
        <v>1</v>
      </c>
      <c r="O694" s="369">
        <f t="shared" si="2903"/>
        <v>1</v>
      </c>
      <c r="P694" s="369">
        <f t="shared" si="2903"/>
        <v>0.99999999999999989</v>
      </c>
      <c r="Q694" s="369">
        <f t="shared" si="2903"/>
        <v>1.0000000000000002</v>
      </c>
      <c r="R694" s="369">
        <f t="shared" si="2903"/>
        <v>1</v>
      </c>
      <c r="S694" s="369">
        <f t="shared" si="2903"/>
        <v>1</v>
      </c>
      <c r="T694" s="1243">
        <f t="shared" si="2903"/>
        <v>0.99999999999999989</v>
      </c>
      <c r="U694" s="369">
        <f t="shared" ref="U694:W694" si="2904">SUM(U682:U693)</f>
        <v>1</v>
      </c>
      <c r="V694" s="369">
        <f t="shared" si="2904"/>
        <v>0.99999999999999989</v>
      </c>
      <c r="W694" s="369">
        <f t="shared" si="2904"/>
        <v>0.99999999999999989</v>
      </c>
      <c r="X694" s="369">
        <f t="shared" ref="X694:Y694" si="2905">SUM(X682:X693)</f>
        <v>1.0000000000000002</v>
      </c>
      <c r="Y694" s="369">
        <f t="shared" si="2905"/>
        <v>1</v>
      </c>
      <c r="Z694" s="369"/>
      <c r="AA694" s="369"/>
      <c r="AB694" s="369"/>
      <c r="AC694" s="369"/>
      <c r="AD694" s="369"/>
      <c r="AE694" s="369"/>
      <c r="AF694" s="369"/>
      <c r="AG694" s="369"/>
      <c r="AH694" s="369"/>
      <c r="AI694" s="371">
        <f t="shared" ref="AI694:AN694" si="2906">SUM(AI682:AI693)</f>
        <v>1</v>
      </c>
      <c r="AJ694" s="369">
        <f t="shared" si="2906"/>
        <v>0.99999999999999989</v>
      </c>
      <c r="AK694" s="369">
        <f t="shared" si="2906"/>
        <v>1</v>
      </c>
      <c r="AL694" s="369">
        <f t="shared" si="2906"/>
        <v>1</v>
      </c>
      <c r="AM694" s="369">
        <f t="shared" si="2906"/>
        <v>1</v>
      </c>
      <c r="AN694" s="1243">
        <f t="shared" si="2906"/>
        <v>0.99999999999999989</v>
      </c>
      <c r="AO694" s="369"/>
      <c r="AP694" s="369"/>
      <c r="AQ694" s="369"/>
      <c r="AR694" s="369"/>
      <c r="AS694" s="369"/>
      <c r="AT694" s="371">
        <f t="shared" ref="AT694:BB694" si="2907">SUM(AT682:AT693)</f>
        <v>1</v>
      </c>
      <c r="AU694" s="369">
        <f t="shared" si="2907"/>
        <v>1</v>
      </c>
      <c r="AV694" s="369">
        <f t="shared" si="2907"/>
        <v>0.99999999999999989</v>
      </c>
      <c r="AW694" s="369">
        <f t="shared" si="2907"/>
        <v>1.0000000000000002</v>
      </c>
      <c r="AX694" s="369">
        <f t="shared" si="2907"/>
        <v>0.99999999999999989</v>
      </c>
      <c r="AY694" s="369">
        <f t="shared" si="2907"/>
        <v>1.0000000000000002</v>
      </c>
      <c r="AZ694" s="369">
        <f t="shared" si="2907"/>
        <v>1</v>
      </c>
      <c r="BA694" s="369">
        <f t="shared" si="2907"/>
        <v>0.99999999999999989</v>
      </c>
      <c r="BB694" s="1243">
        <f t="shared" si="2907"/>
        <v>1</v>
      </c>
      <c r="BC694" s="369"/>
      <c r="BD694" s="369"/>
      <c r="BE694" s="369"/>
      <c r="BF694" s="369"/>
      <c r="BG694" s="369"/>
      <c r="BH694" s="371">
        <f t="shared" ref="BH694:BS694" si="2908">SUM(BH682:BH693)</f>
        <v>0.99999999999999989</v>
      </c>
      <c r="BI694" s="369">
        <f t="shared" si="2908"/>
        <v>1</v>
      </c>
      <c r="BJ694" s="369">
        <f t="shared" si="2908"/>
        <v>1</v>
      </c>
      <c r="BK694" s="369">
        <f t="shared" si="2908"/>
        <v>1</v>
      </c>
      <c r="BL694" s="369">
        <f t="shared" si="2908"/>
        <v>1</v>
      </c>
      <c r="BM694" s="369">
        <f t="shared" si="2908"/>
        <v>1.0000000000000002</v>
      </c>
      <c r="BN694" s="1244">
        <f t="shared" si="2908"/>
        <v>1.0000000000000002</v>
      </c>
      <c r="BO694" s="898">
        <f t="shared" si="2908"/>
        <v>1</v>
      </c>
      <c r="BP694" s="898">
        <f t="shared" si="2908"/>
        <v>1</v>
      </c>
      <c r="BQ694" s="898">
        <f t="shared" si="2908"/>
        <v>1</v>
      </c>
      <c r="BR694" s="898">
        <f t="shared" si="2908"/>
        <v>1</v>
      </c>
      <c r="BS694" s="1186">
        <f t="shared" si="2908"/>
        <v>1</v>
      </c>
      <c r="BT694" s="898"/>
      <c r="BU694" s="898"/>
      <c r="BV694" s="898"/>
      <c r="BW694" s="898"/>
      <c r="BX694" s="898"/>
      <c r="BY694" s="371">
        <f t="shared" ref="BY694:CC694" si="2909">SUM(BY682:BY693)</f>
        <v>1</v>
      </c>
      <c r="BZ694" s="369">
        <f t="shared" si="2909"/>
        <v>1</v>
      </c>
      <c r="CA694" s="369">
        <f t="shared" si="2909"/>
        <v>0.99999999999999989</v>
      </c>
      <c r="CB694" s="369">
        <f t="shared" si="2909"/>
        <v>1</v>
      </c>
      <c r="CC694" s="1243">
        <f t="shared" si="2909"/>
        <v>1</v>
      </c>
      <c r="CD694" s="369"/>
      <c r="CE694" s="369"/>
      <c r="CF694" s="369"/>
      <c r="CG694" s="369"/>
      <c r="CH694" s="369"/>
      <c r="CI694" s="369"/>
      <c r="CJ694" s="369"/>
      <c r="CK694" s="371">
        <f t="shared" ref="CK694:CO694" si="2910">SUM(CK682:CK693)</f>
        <v>1</v>
      </c>
      <c r="CL694" s="369">
        <f t="shared" si="2910"/>
        <v>1</v>
      </c>
      <c r="CM694" s="369">
        <f t="shared" si="2910"/>
        <v>1</v>
      </c>
      <c r="CN694" s="369">
        <f t="shared" si="2910"/>
        <v>0.99999999999999989</v>
      </c>
      <c r="CO694" s="1243">
        <f t="shared" si="2910"/>
        <v>0.99999999999999989</v>
      </c>
      <c r="CP694" s="369"/>
      <c r="CQ694" s="369"/>
      <c r="CR694" s="369"/>
      <c r="CS694" s="369"/>
      <c r="CT694" s="369"/>
      <c r="CU694" s="371">
        <f t="shared" ref="CU694:CX694" si="2911">SUM(CU682:CU693)</f>
        <v>1.0000000000000002</v>
      </c>
      <c r="CV694" s="369">
        <f t="shared" si="2911"/>
        <v>0.99999999999999989</v>
      </c>
      <c r="CW694" s="369">
        <f t="shared" si="2911"/>
        <v>1</v>
      </c>
      <c r="CX694" s="1243">
        <f t="shared" si="2911"/>
        <v>1</v>
      </c>
      <c r="CY694" s="369"/>
      <c r="CZ694" s="369"/>
      <c r="DA694" s="895"/>
      <c r="DB694" s="895"/>
      <c r="DC694" s="895"/>
      <c r="DD694" s="373"/>
      <c r="DE694" s="898">
        <f t="shared" ref="DE694:DL694" si="2912">SUM(DE682:DE693)</f>
        <v>0.99999999999999989</v>
      </c>
      <c r="DF694" s="898">
        <f t="shared" si="2912"/>
        <v>1</v>
      </c>
      <c r="DG694" s="898">
        <f t="shared" si="2912"/>
        <v>1</v>
      </c>
      <c r="DH694" s="898">
        <f t="shared" si="2912"/>
        <v>1</v>
      </c>
      <c r="DI694" s="898">
        <f t="shared" si="2912"/>
        <v>0.99999999999999989</v>
      </c>
      <c r="DJ694" s="898">
        <f t="shared" si="2912"/>
        <v>1</v>
      </c>
      <c r="DK694" s="898">
        <f t="shared" si="2912"/>
        <v>1</v>
      </c>
      <c r="DL694" s="1130">
        <f t="shared" si="2912"/>
        <v>1</v>
      </c>
      <c r="DM694" s="898"/>
      <c r="DN694" s="898"/>
      <c r="DO694" s="898"/>
      <c r="DP694" s="898"/>
      <c r="DQ694" s="898"/>
      <c r="DR694" s="990">
        <f t="shared" ref="DR694:DX694" si="2913">SUM(DR682:DR693)</f>
        <v>1</v>
      </c>
      <c r="DS694" s="898">
        <f t="shared" si="2913"/>
        <v>0.99999999999999989</v>
      </c>
      <c r="DT694" s="898">
        <f t="shared" si="2913"/>
        <v>1</v>
      </c>
      <c r="DU694" s="898">
        <f t="shared" si="2913"/>
        <v>1.0000000000000002</v>
      </c>
      <c r="DV694" s="898">
        <f t="shared" si="2913"/>
        <v>1.0000000000000002</v>
      </c>
      <c r="DW694" s="898">
        <f t="shared" si="2913"/>
        <v>0.99999999999999989</v>
      </c>
      <c r="DX694" s="1130">
        <f t="shared" si="2913"/>
        <v>1</v>
      </c>
      <c r="DY694" s="898"/>
      <c r="DZ694" s="898"/>
      <c r="EA694" s="898"/>
      <c r="EB694" s="898"/>
      <c r="EC694" s="898"/>
      <c r="ED694" s="371">
        <f t="shared" ref="ED694:EL694" si="2914">SUM(ED682:ED693)</f>
        <v>1.0000000000000002</v>
      </c>
      <c r="EE694" s="898">
        <f t="shared" si="2914"/>
        <v>0.99999999999999989</v>
      </c>
      <c r="EF694" s="898">
        <f t="shared" si="2914"/>
        <v>0.99999999999999989</v>
      </c>
      <c r="EG694" s="898">
        <f t="shared" si="2914"/>
        <v>1.0000000000000002</v>
      </c>
      <c r="EH694" s="898">
        <f t="shared" si="2914"/>
        <v>1</v>
      </c>
      <c r="EI694" s="898">
        <f t="shared" si="2914"/>
        <v>0.99999999999999989</v>
      </c>
      <c r="EJ694" s="898">
        <f t="shared" si="2914"/>
        <v>1</v>
      </c>
      <c r="EK694" s="898">
        <f t="shared" si="2914"/>
        <v>1</v>
      </c>
      <c r="EL694" s="1130">
        <f t="shared" si="2914"/>
        <v>1</v>
      </c>
      <c r="EM694" s="898"/>
      <c r="EN694" s="898"/>
      <c r="EO694" s="895"/>
      <c r="EP694" s="895"/>
      <c r="EQ694" s="895"/>
      <c r="ER694" s="1271"/>
      <c r="ES694" s="371">
        <f t="shared" ref="ES694:EU694" si="2915">SUM(ES682:ES693)</f>
        <v>0.99999999999999989</v>
      </c>
      <c r="ET694" s="369">
        <f t="shared" si="2915"/>
        <v>1</v>
      </c>
      <c r="EU694" s="369">
        <f t="shared" si="2915"/>
        <v>1</v>
      </c>
      <c r="EV694" s="369"/>
      <c r="EW694" s="1272"/>
      <c r="EX694" s="1273"/>
      <c r="EY694" s="1274">
        <f t="shared" ref="EY694:HH694" si="2916">SUM(EY682:EY693)</f>
        <v>1.0000000000000002</v>
      </c>
      <c r="EZ694" s="1274">
        <f t="shared" si="2916"/>
        <v>1</v>
      </c>
      <c r="FA694" s="1274">
        <f t="shared" si="2916"/>
        <v>1</v>
      </c>
      <c r="FB694" s="1274">
        <f t="shared" si="2916"/>
        <v>1</v>
      </c>
      <c r="FC694" s="1274">
        <f t="shared" si="2916"/>
        <v>1.0000000000000002</v>
      </c>
      <c r="FD694" s="1274">
        <f t="shared" si="2916"/>
        <v>1</v>
      </c>
      <c r="FE694" s="1274">
        <f t="shared" si="2916"/>
        <v>1</v>
      </c>
      <c r="FF694" s="1274">
        <f t="shared" si="2916"/>
        <v>1.0000000000000002</v>
      </c>
      <c r="FG694" s="1274">
        <f t="shared" si="2916"/>
        <v>1.0000000000000002</v>
      </c>
      <c r="FH694" s="1274">
        <f t="shared" si="2916"/>
        <v>1</v>
      </c>
      <c r="FI694" s="1274">
        <f t="shared" si="2916"/>
        <v>1</v>
      </c>
      <c r="FJ694" s="1274">
        <f t="shared" si="2916"/>
        <v>0.99999999999999989</v>
      </c>
      <c r="FK694" s="1274">
        <f t="shared" si="2916"/>
        <v>1</v>
      </c>
      <c r="FL694" s="1274">
        <f t="shared" si="2916"/>
        <v>0.99999999999999989</v>
      </c>
      <c r="FM694" s="1274">
        <f t="shared" si="2916"/>
        <v>0.99999999999999989</v>
      </c>
      <c r="FN694" s="1274">
        <f t="shared" si="2916"/>
        <v>1.0000000000000002</v>
      </c>
      <c r="FO694" s="1274">
        <f t="shared" si="2916"/>
        <v>0.99999999999999989</v>
      </c>
      <c r="FP694" s="1274">
        <f t="shared" ref="FP694:GL694" si="2917">SUM(FP682:FP693)</f>
        <v>1</v>
      </c>
      <c r="FQ694" s="1400">
        <f t="shared" si="2917"/>
        <v>1</v>
      </c>
      <c r="FR694" s="865">
        <f t="shared" si="2917"/>
        <v>0.99999999999999989</v>
      </c>
      <c r="FS694" s="865">
        <f t="shared" si="2917"/>
        <v>0.99999999999999989</v>
      </c>
      <c r="FT694" s="865">
        <f t="shared" si="2917"/>
        <v>0.99999999999999978</v>
      </c>
      <c r="FU694" s="865">
        <f t="shared" si="2917"/>
        <v>0.99999999999999989</v>
      </c>
      <c r="FV694" s="865"/>
      <c r="FW694" s="865">
        <f t="shared" si="2917"/>
        <v>1</v>
      </c>
      <c r="FX694" s="865">
        <f t="shared" si="2917"/>
        <v>0.99999999999999989</v>
      </c>
      <c r="FY694" s="865">
        <f t="shared" si="2917"/>
        <v>0.99999999999999989</v>
      </c>
      <c r="FZ694" s="865">
        <f t="shared" si="2917"/>
        <v>1</v>
      </c>
      <c r="GA694" s="865">
        <f t="shared" si="2917"/>
        <v>0.99999999999999989</v>
      </c>
      <c r="GB694" s="865">
        <f t="shared" si="2917"/>
        <v>1</v>
      </c>
      <c r="GC694" s="865">
        <f t="shared" si="2917"/>
        <v>1</v>
      </c>
      <c r="GD694" s="865">
        <f t="shared" si="2917"/>
        <v>1</v>
      </c>
      <c r="GE694" s="865">
        <f t="shared" si="2917"/>
        <v>0.99999999999999978</v>
      </c>
      <c r="GF694" s="865">
        <f t="shared" si="2917"/>
        <v>1</v>
      </c>
      <c r="GG694" s="865">
        <f t="shared" si="2917"/>
        <v>1.0000000000000002</v>
      </c>
      <c r="GH694" s="865">
        <f t="shared" si="2917"/>
        <v>0.99999999999999989</v>
      </c>
      <c r="GI694" s="865">
        <f t="shared" si="2917"/>
        <v>1</v>
      </c>
      <c r="GJ694" s="865">
        <f t="shared" si="2917"/>
        <v>1</v>
      </c>
      <c r="GK694" s="865">
        <f t="shared" si="2917"/>
        <v>1</v>
      </c>
      <c r="GL694" s="865">
        <f t="shared" si="2917"/>
        <v>0.99999999999999978</v>
      </c>
      <c r="GM694" s="990">
        <f t="shared" si="2916"/>
        <v>0.99999999999999989</v>
      </c>
      <c r="GN694" s="898">
        <f t="shared" si="2916"/>
        <v>0.99999999999999989</v>
      </c>
      <c r="GO694" s="898">
        <f t="shared" si="2916"/>
        <v>0.99999999999999978</v>
      </c>
      <c r="GP694" s="898">
        <f t="shared" si="2916"/>
        <v>1</v>
      </c>
      <c r="GQ694" s="898">
        <f t="shared" si="2916"/>
        <v>1</v>
      </c>
      <c r="GR694" s="895">
        <f t="shared" si="2916"/>
        <v>1</v>
      </c>
      <c r="GS694" s="895">
        <f t="shared" si="2916"/>
        <v>1.0000000000000002</v>
      </c>
      <c r="GT694" s="895">
        <f t="shared" si="2916"/>
        <v>1</v>
      </c>
      <c r="GU694" s="895">
        <f t="shared" si="2916"/>
        <v>1</v>
      </c>
      <c r="GV694" s="895">
        <f t="shared" si="2916"/>
        <v>1</v>
      </c>
      <c r="GW694" s="895">
        <f t="shared" si="2916"/>
        <v>0.99999999999999989</v>
      </c>
      <c r="GX694" s="895">
        <f t="shared" si="2916"/>
        <v>0.99999999999999989</v>
      </c>
      <c r="GY694" s="895">
        <f t="shared" si="2916"/>
        <v>1.0000000000000002</v>
      </c>
      <c r="GZ694" s="895" t="e">
        <f t="shared" si="2916"/>
        <v>#DIV/0!</v>
      </c>
      <c r="HA694" s="895">
        <f t="shared" si="2916"/>
        <v>1</v>
      </c>
      <c r="HB694" s="895">
        <f t="shared" si="2916"/>
        <v>1</v>
      </c>
      <c r="HC694" s="895">
        <f t="shared" si="2916"/>
        <v>1</v>
      </c>
      <c r="HD694" s="895">
        <f t="shared" si="2916"/>
        <v>1</v>
      </c>
      <c r="HE694" s="895">
        <f t="shared" si="2916"/>
        <v>1</v>
      </c>
      <c r="HF694" s="895">
        <f t="shared" si="2916"/>
        <v>0.99999999999999989</v>
      </c>
      <c r="HG694" s="895" t="e">
        <f t="shared" si="2916"/>
        <v>#DIV/0!</v>
      </c>
      <c r="HH694" s="895" t="e">
        <f t="shared" si="2916"/>
        <v>#DIV/0!</v>
      </c>
      <c r="HI694" s="865">
        <f>SUM(HI682:HI693)</f>
        <v>1</v>
      </c>
    </row>
    <row r="695" spans="1:217" s="753" customFormat="1" ht="21" x14ac:dyDescent="0.35">
      <c r="A695" s="276"/>
      <c r="C695" s="7"/>
      <c r="D695" s="754"/>
      <c r="E695" s="754"/>
      <c r="F695" s="754"/>
      <c r="G695" s="754"/>
      <c r="H695" s="754"/>
      <c r="I695" s="754"/>
      <c r="J695" s="754"/>
      <c r="K695" s="754"/>
      <c r="L695" s="754"/>
      <c r="M695" s="754"/>
      <c r="N695" s="754"/>
      <c r="O695" s="754"/>
      <c r="P695" s="754"/>
      <c r="Q695" s="754"/>
      <c r="R695" s="754"/>
      <c r="S695" s="754"/>
      <c r="T695" s="1017"/>
      <c r="U695" s="754"/>
      <c r="V695" s="754"/>
      <c r="W695" s="754"/>
      <c r="X695" s="754"/>
      <c r="Y695" s="754"/>
      <c r="Z695" s="754"/>
      <c r="AA695" s="754"/>
      <c r="AB695" s="754"/>
      <c r="AC695" s="754"/>
      <c r="AD695" s="754"/>
      <c r="AE695" s="754"/>
      <c r="AF695" s="754"/>
      <c r="AG695" s="754"/>
      <c r="AH695" s="754"/>
      <c r="AI695" s="7"/>
      <c r="AJ695" s="754"/>
      <c r="AK695" s="754"/>
      <c r="AL695" s="754"/>
      <c r="AM695" s="754"/>
      <c r="AN695" s="1017"/>
      <c r="AO695" s="754"/>
      <c r="AP695" s="754"/>
      <c r="AQ695" s="754"/>
      <c r="AR695" s="754"/>
      <c r="AS695" s="754"/>
      <c r="AT695" s="7"/>
      <c r="AU695" s="754"/>
      <c r="AV695" s="754"/>
      <c r="AW695" s="754"/>
      <c r="AX695" s="754"/>
      <c r="AY695" s="754"/>
      <c r="AZ695" s="754"/>
      <c r="BA695" s="754"/>
      <c r="BB695" s="1017"/>
      <c r="BC695" s="754"/>
      <c r="BD695" s="754"/>
      <c r="BE695" s="754"/>
      <c r="BF695" s="754"/>
      <c r="BG695" s="754"/>
      <c r="BH695" s="7"/>
      <c r="BI695" s="754"/>
      <c r="BJ695" s="754"/>
      <c r="BK695" s="754"/>
      <c r="BL695" s="754"/>
      <c r="BM695" s="754"/>
      <c r="BN695" s="1188"/>
      <c r="BO695" s="338"/>
      <c r="BP695" s="338"/>
      <c r="BQ695" s="338"/>
      <c r="BR695" s="338"/>
      <c r="BS695" s="1156"/>
      <c r="BT695" s="338"/>
      <c r="BU695" s="338"/>
      <c r="BV695" s="338"/>
      <c r="BW695" s="338"/>
      <c r="BX695" s="338"/>
      <c r="BY695" s="7"/>
      <c r="BZ695" s="754"/>
      <c r="CA695" s="754"/>
      <c r="CB695" s="754"/>
      <c r="CC695" s="1017"/>
      <c r="CD695" s="754"/>
      <c r="CE695" s="754"/>
      <c r="CF695" s="754"/>
      <c r="CG695" s="754"/>
      <c r="CH695" s="754"/>
      <c r="CI695" s="754"/>
      <c r="CJ695" s="754"/>
      <c r="CK695" s="7"/>
      <c r="CL695" s="754"/>
      <c r="CM695" s="754"/>
      <c r="CN695" s="754"/>
      <c r="CO695" s="1017"/>
      <c r="CP695" s="754"/>
      <c r="CQ695" s="754"/>
      <c r="CR695" s="754"/>
      <c r="CS695" s="754"/>
      <c r="CT695" s="754"/>
      <c r="CU695" s="7"/>
      <c r="CV695" s="754"/>
      <c r="CW695" s="754"/>
      <c r="CX695" s="1017"/>
      <c r="CY695" s="754"/>
      <c r="CZ695" s="754"/>
      <c r="DD695" s="293"/>
      <c r="DE695" s="338"/>
      <c r="DF695" s="338"/>
      <c r="DG695" s="338"/>
      <c r="DH695" s="338"/>
      <c r="DI695" s="338"/>
      <c r="DJ695" s="338"/>
      <c r="DK695" s="338"/>
      <c r="DL695" s="1103"/>
      <c r="DM695" s="338"/>
      <c r="DN695" s="338"/>
      <c r="DO695" s="338"/>
      <c r="DP695" s="338"/>
      <c r="DQ695" s="338"/>
      <c r="DR695" s="337"/>
      <c r="DS695" s="338"/>
      <c r="DT695" s="338"/>
      <c r="DU695" s="338"/>
      <c r="DV695" s="338"/>
      <c r="DW695" s="338"/>
      <c r="DX695" s="1103"/>
      <c r="DY695" s="338"/>
      <c r="DZ695" s="338"/>
      <c r="EA695" s="338"/>
      <c r="EB695" s="338"/>
      <c r="EC695" s="338"/>
      <c r="ED695" s="7"/>
      <c r="EE695" s="338"/>
      <c r="EF695" s="338"/>
      <c r="EG695" s="338"/>
      <c r="EH695" s="338"/>
      <c r="EI695" s="338"/>
      <c r="EJ695" s="338"/>
      <c r="EK695" s="338"/>
      <c r="EL695" s="1103"/>
      <c r="EM695" s="338"/>
      <c r="EN695" s="338"/>
      <c r="ER695" s="1251"/>
      <c r="ES695" s="7"/>
      <c r="ET695" s="754"/>
      <c r="EU695" s="754"/>
      <c r="EV695" s="754"/>
      <c r="EW695" s="1131"/>
      <c r="EX695" s="889"/>
      <c r="EY695" s="865"/>
      <c r="EZ695" s="1153"/>
      <c r="FA695" s="865"/>
      <c r="FB695" s="865"/>
      <c r="FC695" s="865"/>
      <c r="FD695" s="865"/>
      <c r="FE695" s="1153"/>
      <c r="FF695" s="865"/>
      <c r="FG695" s="865"/>
      <c r="FH695" s="865"/>
      <c r="FI695" s="865"/>
      <c r="FJ695" s="865"/>
      <c r="FK695" s="865"/>
      <c r="FL695" s="865"/>
      <c r="FM695" s="865"/>
      <c r="FN695" s="865"/>
      <c r="FO695" s="865"/>
      <c r="FP695" s="865"/>
      <c r="FQ695" s="1401"/>
      <c r="FR695" s="865"/>
      <c r="FS695" s="865"/>
      <c r="FT695" s="865"/>
      <c r="FU695" s="865"/>
      <c r="FV695" s="865"/>
      <c r="FW695" s="865"/>
      <c r="FX695" s="865"/>
      <c r="FY695" s="865"/>
      <c r="FZ695" s="865"/>
      <c r="GA695" s="865"/>
      <c r="GB695" s="865"/>
      <c r="GC695" s="865"/>
      <c r="GD695" s="865"/>
      <c r="GE695" s="865"/>
      <c r="GF695" s="865"/>
      <c r="GG695" s="865"/>
      <c r="GH695" s="865"/>
      <c r="GI695" s="865"/>
      <c r="GJ695" s="865"/>
      <c r="GK695" s="865"/>
      <c r="GL695" s="865"/>
      <c r="GM695" s="337"/>
      <c r="GN695" s="338"/>
      <c r="GO695" s="338"/>
      <c r="GP695" s="338"/>
      <c r="GQ695" s="338"/>
      <c r="HI695" s="865"/>
    </row>
    <row r="696" spans="1:217" s="753" customFormat="1" ht="21" x14ac:dyDescent="0.35">
      <c r="A696" s="276" t="s">
        <v>946</v>
      </c>
      <c r="C696" s="7"/>
      <c r="D696" s="754"/>
      <c r="E696" s="754"/>
      <c r="F696" s="754"/>
      <c r="G696" s="754"/>
      <c r="H696" s="754"/>
      <c r="I696" s="754"/>
      <c r="J696" s="754"/>
      <c r="K696" s="754"/>
      <c r="L696" s="754"/>
      <c r="M696" s="754"/>
      <c r="N696" s="754"/>
      <c r="O696" s="754"/>
      <c r="P696" s="754"/>
      <c r="Q696" s="754"/>
      <c r="R696" s="754"/>
      <c r="S696" s="754"/>
      <c r="T696" s="1017"/>
      <c r="U696" s="754"/>
      <c r="V696" s="754"/>
      <c r="W696" s="754"/>
      <c r="X696" s="754"/>
      <c r="Y696" s="754"/>
      <c r="Z696" s="754"/>
      <c r="AA696" s="754"/>
      <c r="AB696" s="754"/>
      <c r="AC696" s="754"/>
      <c r="AD696" s="754"/>
      <c r="AE696" s="754"/>
      <c r="AF696" s="754"/>
      <c r="AG696" s="754"/>
      <c r="AH696" s="754"/>
      <c r="AI696" s="7"/>
      <c r="AJ696" s="754"/>
      <c r="AK696" s="754"/>
      <c r="AL696" s="754"/>
      <c r="AM696" s="754"/>
      <c r="AN696" s="1017"/>
      <c r="AO696" s="754"/>
      <c r="AP696" s="754"/>
      <c r="AQ696" s="754"/>
      <c r="AR696" s="754"/>
      <c r="AS696" s="754"/>
      <c r="AT696" s="7"/>
      <c r="AU696" s="754"/>
      <c r="AV696" s="754"/>
      <c r="AW696" s="754"/>
      <c r="AX696" s="754"/>
      <c r="AY696" s="754"/>
      <c r="AZ696" s="754"/>
      <c r="BA696" s="754"/>
      <c r="BB696" s="1017"/>
      <c r="BC696" s="754"/>
      <c r="BD696" s="754"/>
      <c r="BE696" s="754"/>
      <c r="BF696" s="754"/>
      <c r="BG696" s="754"/>
      <c r="BH696" s="7"/>
      <c r="BI696" s="754"/>
      <c r="BJ696" s="754"/>
      <c r="BK696" s="754"/>
      <c r="BL696" s="754"/>
      <c r="BM696" s="754"/>
      <c r="BN696" s="1188"/>
      <c r="BO696" s="338"/>
      <c r="BP696" s="338"/>
      <c r="BQ696" s="338"/>
      <c r="BR696" s="338"/>
      <c r="BS696" s="1156"/>
      <c r="BT696" s="338"/>
      <c r="BU696" s="338"/>
      <c r="BV696" s="338"/>
      <c r="BW696" s="338"/>
      <c r="BX696" s="338"/>
      <c r="BY696" s="7"/>
      <c r="BZ696" s="754"/>
      <c r="CA696" s="754"/>
      <c r="CB696" s="754"/>
      <c r="CC696" s="1017"/>
      <c r="CD696" s="754"/>
      <c r="CE696" s="754"/>
      <c r="CF696" s="754"/>
      <c r="CG696" s="754"/>
      <c r="CH696" s="754"/>
      <c r="CI696" s="754"/>
      <c r="CJ696" s="754"/>
      <c r="CK696" s="7"/>
      <c r="CL696" s="754"/>
      <c r="CM696" s="754"/>
      <c r="CN696" s="754"/>
      <c r="CO696" s="1017"/>
      <c r="CP696" s="754"/>
      <c r="CQ696" s="754"/>
      <c r="CR696" s="754"/>
      <c r="CS696" s="754"/>
      <c r="CT696" s="754"/>
      <c r="CU696" s="7"/>
      <c r="CV696" s="754"/>
      <c r="CW696" s="754"/>
      <c r="CX696" s="1017"/>
      <c r="CY696" s="754"/>
      <c r="CZ696" s="754"/>
      <c r="DD696" s="293"/>
      <c r="DE696" s="338"/>
      <c r="DF696" s="338"/>
      <c r="DG696" s="338"/>
      <c r="DH696" s="338"/>
      <c r="DI696" s="338"/>
      <c r="DJ696" s="338"/>
      <c r="DK696" s="338"/>
      <c r="DL696" s="1103"/>
      <c r="DM696" s="338"/>
      <c r="DN696" s="338"/>
      <c r="DO696" s="338"/>
      <c r="DP696" s="338"/>
      <c r="DQ696" s="338"/>
      <c r="DR696" s="337"/>
      <c r="DS696" s="338"/>
      <c r="DT696" s="338"/>
      <c r="DU696" s="338"/>
      <c r="DV696" s="338"/>
      <c r="DW696" s="338"/>
      <c r="DX696" s="1103"/>
      <c r="DY696" s="338"/>
      <c r="DZ696" s="338"/>
      <c r="EA696" s="338"/>
      <c r="EB696" s="338"/>
      <c r="EC696" s="338"/>
      <c r="ED696" s="7"/>
      <c r="EE696" s="338"/>
      <c r="EF696" s="338"/>
      <c r="EG696" s="338"/>
      <c r="EH696" s="338"/>
      <c r="EI696" s="338"/>
      <c r="EJ696" s="338"/>
      <c r="EK696" s="338"/>
      <c r="EL696" s="1103"/>
      <c r="EM696" s="338"/>
      <c r="EN696" s="338"/>
      <c r="ER696" s="1251"/>
      <c r="ES696" s="7"/>
      <c r="ET696" s="754"/>
      <c r="EU696" s="754"/>
      <c r="EV696" s="754"/>
      <c r="EW696" s="1131"/>
      <c r="EX696" s="889"/>
      <c r="EY696" s="865"/>
      <c r="EZ696" s="1153"/>
      <c r="FA696" s="865"/>
      <c r="FB696" s="865"/>
      <c r="FC696" s="865"/>
      <c r="FD696" s="865"/>
      <c r="FE696" s="1153"/>
      <c r="FF696" s="865"/>
      <c r="FG696" s="865"/>
      <c r="FH696" s="865"/>
      <c r="FI696" s="865"/>
      <c r="FJ696" s="865"/>
      <c r="FK696" s="865"/>
      <c r="FL696" s="865"/>
      <c r="FM696" s="865"/>
      <c r="FN696" s="865"/>
      <c r="FO696" s="865"/>
      <c r="FP696" s="865"/>
      <c r="FQ696" s="1401"/>
      <c r="FR696" s="1276"/>
      <c r="FS696" s="1276"/>
      <c r="FT696" s="1276"/>
      <c r="FU696" s="1276"/>
      <c r="FV696" s="1276"/>
      <c r="FW696" s="1276"/>
      <c r="FX696" s="1276"/>
      <c r="FY696" s="1276"/>
      <c r="FZ696" s="1276"/>
      <c r="GA696" s="1276"/>
      <c r="GB696" s="1276"/>
      <c r="GC696" s="1276"/>
      <c r="GD696" s="1276"/>
      <c r="GE696" s="1276"/>
      <c r="GF696" s="1276"/>
      <c r="GG696" s="1276"/>
      <c r="GH696" s="1276"/>
      <c r="GI696" s="1276"/>
      <c r="GJ696" s="1276"/>
      <c r="GK696" s="1276"/>
      <c r="GL696" s="1276"/>
      <c r="GM696" s="337"/>
      <c r="GN696" s="338"/>
      <c r="GO696" s="338"/>
      <c r="GP696" s="338"/>
      <c r="GQ696" s="338"/>
      <c r="HI696" s="1276"/>
    </row>
    <row r="697" spans="1:217" s="682" customFormat="1" ht="21" x14ac:dyDescent="0.35">
      <c r="A697" s="69" t="s">
        <v>696</v>
      </c>
      <c r="C697" s="745">
        <f>IF(C525="",0,C525/C$566)</f>
        <v>0.12194989777954128</v>
      </c>
      <c r="D697" s="715">
        <f t="shared" ref="D697:L697" si="2918">IF(D525="",0,D525/D$566)</f>
        <v>0.23502873496973387</v>
      </c>
      <c r="E697" s="715">
        <f t="shared" si="2918"/>
        <v>0.15716095626253618</v>
      </c>
      <c r="F697" s="715">
        <f t="shared" si="2918"/>
        <v>0.20586720850966889</v>
      </c>
      <c r="G697" s="715">
        <f t="shared" si="2918"/>
        <v>5.7308143839293092E-2</v>
      </c>
      <c r="H697" s="715">
        <f t="shared" si="2918"/>
        <v>0.15133941307794527</v>
      </c>
      <c r="I697" s="715">
        <f t="shared" si="2918"/>
        <v>0.21703975207662674</v>
      </c>
      <c r="J697" s="715">
        <f t="shared" si="2918"/>
        <v>9.9226627743126725E-2</v>
      </c>
      <c r="K697" s="715">
        <f t="shared" si="2918"/>
        <v>0.18859497630469096</v>
      </c>
      <c r="L697" s="715">
        <f t="shared" si="2918"/>
        <v>0.13093987901337303</v>
      </c>
      <c r="M697" s="715">
        <f t="shared" ref="M697:T697" si="2919">IF(M525="",0,M525/M$566)</f>
        <v>0.20484136905286543</v>
      </c>
      <c r="N697" s="715">
        <f t="shared" si="2919"/>
        <v>0.13440659413620551</v>
      </c>
      <c r="O697" s="715">
        <f t="shared" si="2919"/>
        <v>9.5339240801169831E-2</v>
      </c>
      <c r="P697" s="715">
        <f t="shared" si="2919"/>
        <v>0.16979542802325129</v>
      </c>
      <c r="Q697" s="715">
        <f t="shared" si="2919"/>
        <v>0.15140451546011813</v>
      </c>
      <c r="R697" s="715">
        <f t="shared" si="2919"/>
        <v>0.15067535764085363</v>
      </c>
      <c r="S697" s="715">
        <f t="shared" si="2919"/>
        <v>0.27258356705610248</v>
      </c>
      <c r="T697" s="1075">
        <f t="shared" si="2919"/>
        <v>0.16416633009303494</v>
      </c>
      <c r="U697" s="715">
        <f t="shared" ref="U697:W697" si="2920">IF(U525="",0,U525/U$566)</f>
        <v>8.5835050335500859E-2</v>
      </c>
      <c r="V697" s="715">
        <f t="shared" si="2920"/>
        <v>8.5410469448714305E-2</v>
      </c>
      <c r="W697" s="715">
        <f t="shared" si="2920"/>
        <v>0.10244951216465452</v>
      </c>
      <c r="X697" s="715">
        <f t="shared" ref="X697:Y697" si="2921">IF(X525="",0,X525/X$566)</f>
        <v>0.13381841217451154</v>
      </c>
      <c r="Y697" s="715">
        <f t="shared" si="2921"/>
        <v>0.24430852739801617</v>
      </c>
      <c r="Z697" s="715"/>
      <c r="AA697" s="715"/>
      <c r="AB697" s="715"/>
      <c r="AC697" s="715"/>
      <c r="AD697" s="715"/>
      <c r="AE697" s="715"/>
      <c r="AF697" s="715"/>
      <c r="AG697" s="715"/>
      <c r="AH697" s="715"/>
      <c r="AI697" s="745">
        <f t="shared" ref="AI697:AN697" si="2922">IF(AI525="",0,AI525/AI$566)</f>
        <v>0.1420599935986632</v>
      </c>
      <c r="AJ697" s="715">
        <f t="shared" si="2922"/>
        <v>6.5829465253679706E-2</v>
      </c>
      <c r="AK697" s="715">
        <f t="shared" si="2922"/>
        <v>0.12016237056746484</v>
      </c>
      <c r="AL697" s="715">
        <f t="shared" si="2922"/>
        <v>0.15936318841141819</v>
      </c>
      <c r="AM697" s="715">
        <f t="shared" si="2922"/>
        <v>6.3826230766869052E-2</v>
      </c>
      <c r="AN697" s="1075">
        <f t="shared" si="2922"/>
        <v>0.12782431381884882</v>
      </c>
      <c r="AO697" s="715"/>
      <c r="AP697" s="715"/>
      <c r="AQ697" s="715"/>
      <c r="AR697" s="715"/>
      <c r="AS697" s="715"/>
      <c r="AT697" s="745">
        <f t="shared" ref="AT697:BB697" si="2923">IF(AT525="",0,AT525/AT$566)</f>
        <v>0.11660892407191042</v>
      </c>
      <c r="AU697" s="715">
        <f t="shared" si="2923"/>
        <v>0.1217181066769389</v>
      </c>
      <c r="AV697" s="715">
        <f t="shared" si="2923"/>
        <v>6.7145215698198701E-2</v>
      </c>
      <c r="AW697" s="715">
        <f t="shared" si="2923"/>
        <v>0.10548141585854767</v>
      </c>
      <c r="AX697" s="715">
        <f t="shared" si="2923"/>
        <v>9.856511642648623E-2</v>
      </c>
      <c r="AY697" s="715">
        <f t="shared" si="2923"/>
        <v>7.2914902868736323E-2</v>
      </c>
      <c r="AZ697" s="715">
        <f t="shared" si="2923"/>
        <v>6.9883653631844345E-2</v>
      </c>
      <c r="BA697" s="715">
        <f t="shared" si="2923"/>
        <v>9.5906791017626114E-2</v>
      </c>
      <c r="BB697" s="1075">
        <f t="shared" si="2923"/>
        <v>0.13901857711367702</v>
      </c>
      <c r="BC697" s="715"/>
      <c r="BD697" s="715"/>
      <c r="BE697" s="715"/>
      <c r="BF697" s="715"/>
      <c r="BG697" s="715"/>
      <c r="BH697" s="745">
        <f t="shared" ref="BH697:BS697" si="2924">IF(BH525="",0,BH525/BH$566)</f>
        <v>0.20296287924610981</v>
      </c>
      <c r="BI697" s="715">
        <f t="shared" si="2924"/>
        <v>0.24516736328409322</v>
      </c>
      <c r="BJ697" s="715">
        <f t="shared" si="2924"/>
        <v>0.16146461385611285</v>
      </c>
      <c r="BK697" s="715">
        <f t="shared" si="2924"/>
        <v>9.1256247189417841E-2</v>
      </c>
      <c r="BL697" s="715">
        <f t="shared" si="2924"/>
        <v>8.9440250191978918E-2</v>
      </c>
      <c r="BM697" s="715">
        <f t="shared" si="2924"/>
        <v>0.27075690971997785</v>
      </c>
      <c r="BN697" s="1187">
        <f t="shared" si="2924"/>
        <v>0.13312784317147974</v>
      </c>
      <c r="BO697" s="888">
        <f t="shared" si="2924"/>
        <v>0.26200403263141553</v>
      </c>
      <c r="BP697" s="888">
        <f t="shared" si="2924"/>
        <v>0.38711096504616699</v>
      </c>
      <c r="BQ697" s="888">
        <f t="shared" si="2924"/>
        <v>9.3744962392986603E-2</v>
      </c>
      <c r="BR697" s="888">
        <f t="shared" si="2924"/>
        <v>0.15768645298683448</v>
      </c>
      <c r="BS697" s="1184">
        <f t="shared" si="2924"/>
        <v>0.17505360967576497</v>
      </c>
      <c r="BT697" s="888"/>
      <c r="BU697" s="888"/>
      <c r="BV697" s="888"/>
      <c r="BW697" s="888"/>
      <c r="BX697" s="888"/>
      <c r="BY697" s="745">
        <f t="shared" ref="BY697:CC697" si="2925">IF(BY525="",0,BY525/BY$566)</f>
        <v>0.10100299008691618</v>
      </c>
      <c r="BZ697" s="715">
        <f t="shared" si="2925"/>
        <v>0.11357158834318191</v>
      </c>
      <c r="CA697" s="715">
        <f t="shared" si="2925"/>
        <v>9.8164366239447409E-2</v>
      </c>
      <c r="CB697" s="715">
        <f t="shared" si="2925"/>
        <v>9.2401851658057685E-2</v>
      </c>
      <c r="CC697" s="1075">
        <f t="shared" si="2925"/>
        <v>0.14028012536736534</v>
      </c>
      <c r="CD697" s="715"/>
      <c r="CE697" s="715"/>
      <c r="CF697" s="715"/>
      <c r="CG697" s="715"/>
      <c r="CH697" s="715"/>
      <c r="CI697" s="715"/>
      <c r="CJ697" s="715"/>
      <c r="CK697" s="745">
        <f t="shared" ref="CK697:CO697" si="2926">IF(CK525="",0,CK525/CK$566)</f>
        <v>1.4756685773062264E-2</v>
      </c>
      <c r="CL697" s="715">
        <f t="shared" si="2926"/>
        <v>5.2647824259557927E-2</v>
      </c>
      <c r="CM697" s="715">
        <f t="shared" si="2926"/>
        <v>7.4237575306101795E-3</v>
      </c>
      <c r="CN697" s="715">
        <f t="shared" si="2926"/>
        <v>3.965351614836269E-2</v>
      </c>
      <c r="CO697" s="1075">
        <f t="shared" si="2926"/>
        <v>2.9845475768772702E-2</v>
      </c>
      <c r="CP697" s="715"/>
      <c r="CQ697" s="715"/>
      <c r="CR697" s="715"/>
      <c r="CS697" s="715"/>
      <c r="CT697" s="715"/>
      <c r="CU697" s="745">
        <f t="shared" ref="CU697:CX697" si="2927">IF(CU525="",0,CU525/CU$566)</f>
        <v>0.87078151375357704</v>
      </c>
      <c r="CV697" s="715">
        <f t="shared" si="2927"/>
        <v>0.71529402213514937</v>
      </c>
      <c r="CW697" s="715">
        <f t="shared" si="2927"/>
        <v>0.54943788893909806</v>
      </c>
      <c r="CX697" s="1075">
        <f t="shared" si="2927"/>
        <v>0.59108064136070559</v>
      </c>
      <c r="CY697" s="715"/>
      <c r="CZ697" s="715"/>
      <c r="DD697" s="989"/>
      <c r="DE697" s="888">
        <f t="shared" ref="DE697:DL697" si="2928">IF(DE525="",0,DE525/DE$566)</f>
        <v>0.78771181872434726</v>
      </c>
      <c r="DF697" s="888">
        <f t="shared" si="2928"/>
        <v>0.73863675652479499</v>
      </c>
      <c r="DG697" s="888">
        <f t="shared" si="2928"/>
        <v>0.77207001520240048</v>
      </c>
      <c r="DH697" s="888">
        <f t="shared" si="2928"/>
        <v>0.78470336574423261</v>
      </c>
      <c r="DI697" s="888">
        <f t="shared" si="2928"/>
        <v>0.63797946025385177</v>
      </c>
      <c r="DJ697" s="888">
        <f t="shared" si="2928"/>
        <v>0.71490509285380754</v>
      </c>
      <c r="DK697" s="888">
        <f t="shared" si="2928"/>
        <v>0.93665889520210976</v>
      </c>
      <c r="DL697" s="1082">
        <f t="shared" si="2928"/>
        <v>0.89843509002096777</v>
      </c>
      <c r="DM697" s="888"/>
      <c r="DN697" s="888"/>
      <c r="DO697" s="888"/>
      <c r="DP697" s="888"/>
      <c r="DQ697" s="888"/>
      <c r="DR697" s="945">
        <f t="shared" ref="DR697:DX697" si="2929">IF(DR525="",0,DR525/DR$566)</f>
        <v>0.45345167052873619</v>
      </c>
      <c r="DS697" s="888">
        <f t="shared" si="2929"/>
        <v>0.24431701963786095</v>
      </c>
      <c r="DT697" s="888">
        <f t="shared" si="2929"/>
        <v>0.39954627275470617</v>
      </c>
      <c r="DU697" s="888">
        <f t="shared" si="2929"/>
        <v>0.34784796961515363</v>
      </c>
      <c r="DV697" s="888">
        <f t="shared" si="2929"/>
        <v>0.36549542134796636</v>
      </c>
      <c r="DW697" s="888">
        <f t="shared" si="2929"/>
        <v>0.43967482517953227</v>
      </c>
      <c r="DX697" s="1082">
        <f t="shared" si="2929"/>
        <v>0.46029385835484465</v>
      </c>
      <c r="DY697" s="888"/>
      <c r="DZ697" s="888"/>
      <c r="EA697" s="888"/>
      <c r="EB697" s="888"/>
      <c r="EC697" s="888"/>
      <c r="ED697" s="745">
        <f t="shared" ref="ED697:EL697" si="2930">IF(ED525="",0,ED525/ED$566)</f>
        <v>0.10690114205565023</v>
      </c>
      <c r="EE697" s="888">
        <f t="shared" si="2930"/>
        <v>0.20358494883119688</v>
      </c>
      <c r="EF697" s="888">
        <f t="shared" si="2930"/>
        <v>0.14626956061449176</v>
      </c>
      <c r="EG697" s="888">
        <f t="shared" si="2930"/>
        <v>0.15309893233794247</v>
      </c>
      <c r="EH697" s="888">
        <f t="shared" si="2930"/>
        <v>0.19445944447057953</v>
      </c>
      <c r="EI697" s="888">
        <f t="shared" si="2930"/>
        <v>0.22088214951138327</v>
      </c>
      <c r="EJ697" s="888">
        <f t="shared" si="2930"/>
        <v>0.2395764366923199</v>
      </c>
      <c r="EK697" s="888">
        <f t="shared" si="2930"/>
        <v>0.1519332795983748</v>
      </c>
      <c r="EL697" s="1082">
        <f t="shared" si="2930"/>
        <v>0.15134767543836436</v>
      </c>
      <c r="EM697" s="888"/>
      <c r="EN697" s="888"/>
      <c r="ER697" s="1263"/>
      <c r="ES697" s="745">
        <f t="shared" ref="ES697:EU697" si="2931">IF(ES525="",0,ES525/ES$566)</f>
        <v>0.53642395730329595</v>
      </c>
      <c r="ET697" s="715">
        <f t="shared" si="2931"/>
        <v>0.59685445536535597</v>
      </c>
      <c r="EU697" s="715">
        <f t="shared" si="2931"/>
        <v>0.46392475204554057</v>
      </c>
      <c r="EV697" s="715"/>
      <c r="EW697" s="1150"/>
      <c r="EX697" s="1275"/>
      <c r="EY697" s="1276">
        <f t="shared" ref="EY697:HH697" si="2932">IF(EY525="",0,EY525/EY$566)</f>
        <v>0.16098139278536081</v>
      </c>
      <c r="EZ697" s="1277">
        <f t="shared" si="2932"/>
        <v>0.63792111442321242</v>
      </c>
      <c r="FA697" s="1276">
        <f t="shared" si="2932"/>
        <v>6.7958726970279409E-2</v>
      </c>
      <c r="FB697" s="1276">
        <f t="shared" si="2932"/>
        <v>0.71348263264158773</v>
      </c>
      <c r="FC697" s="1276">
        <f t="shared" si="2932"/>
        <v>0.24640809669259212</v>
      </c>
      <c r="FD697" s="1276">
        <f t="shared" si="2932"/>
        <v>0.48150731194478158</v>
      </c>
      <c r="FE697" s="1277">
        <f t="shared" si="2932"/>
        <v>0.26893554600700231</v>
      </c>
      <c r="FF697" s="1276">
        <f t="shared" si="2932"/>
        <v>6.9205852015970001E-2</v>
      </c>
      <c r="FG697" s="1276">
        <f t="shared" si="2932"/>
        <v>8.5103222198899056E-2</v>
      </c>
      <c r="FH697" s="1276">
        <f t="shared" si="2932"/>
        <v>0.3274839935943612</v>
      </c>
      <c r="FI697" s="1276">
        <f t="shared" si="2932"/>
        <v>0.24168850618390877</v>
      </c>
      <c r="FJ697" s="1276">
        <f t="shared" si="2932"/>
        <v>0.31935212876793517</v>
      </c>
      <c r="FK697" s="1276">
        <f t="shared" si="2932"/>
        <v>9.5217713654779032E-2</v>
      </c>
      <c r="FL697" s="1276">
        <f t="shared" si="2932"/>
        <v>9.1861067233409727E-2</v>
      </c>
      <c r="FM697" s="1276">
        <f t="shared" si="2932"/>
        <v>7.1589652429744313E-2</v>
      </c>
      <c r="FN697" s="1276">
        <f t="shared" si="2932"/>
        <v>7.8328364764178843E-2</v>
      </c>
      <c r="FO697" s="1276">
        <f t="shared" si="2932"/>
        <v>5.9372418851168583E-2</v>
      </c>
      <c r="FP697" s="1276">
        <f t="shared" ref="FP697:GL697" si="2933">IF(FP525="",0,FP525/FP$566)</f>
        <v>0</v>
      </c>
      <c r="FQ697" s="1402">
        <f t="shared" si="2933"/>
        <v>0.39782689699556933</v>
      </c>
      <c r="FR697" s="1276">
        <f t="shared" si="2933"/>
        <v>0.29133720828489929</v>
      </c>
      <c r="FS697" s="1276">
        <f t="shared" si="2933"/>
        <v>0.56738036161674998</v>
      </c>
      <c r="FT697" s="1276">
        <f t="shared" si="2933"/>
        <v>0.3502595338097389</v>
      </c>
      <c r="FU697" s="1276">
        <f t="shared" si="2933"/>
        <v>0.35427994967585541</v>
      </c>
      <c r="FV697" s="1276"/>
      <c r="FW697" s="1276">
        <f>IF(FW525="",0,FW525/FW$566)</f>
        <v>0.32926428393060586</v>
      </c>
      <c r="FX697" s="1276">
        <f t="shared" si="2933"/>
        <v>0.18670928954035579</v>
      </c>
      <c r="FY697" s="1276">
        <f t="shared" si="2933"/>
        <v>0</v>
      </c>
      <c r="FZ697" s="1276">
        <f t="shared" si="2933"/>
        <v>0.25536016703672165</v>
      </c>
      <c r="GA697" s="1276" t="e">
        <f t="shared" si="2933"/>
        <v>#DIV/0!</v>
      </c>
      <c r="GB697" s="1276">
        <f t="shared" si="2933"/>
        <v>0.20663547104173388</v>
      </c>
      <c r="GC697" s="1276">
        <f t="shared" si="2933"/>
        <v>0.44035236312645548</v>
      </c>
      <c r="GD697" s="1276">
        <f t="shared" si="2933"/>
        <v>5.1096985176034358E-2</v>
      </c>
      <c r="GE697" s="1276">
        <f t="shared" si="2933"/>
        <v>0.3887800188801328</v>
      </c>
      <c r="GF697" s="1276">
        <f t="shared" si="2933"/>
        <v>0.46603962395450949</v>
      </c>
      <c r="GG697" s="1276">
        <f t="shared" si="2933"/>
        <v>0.3948509156060806</v>
      </c>
      <c r="GH697" s="1276">
        <f t="shared" si="2933"/>
        <v>0.51045205380136216</v>
      </c>
      <c r="GI697" s="1276">
        <f t="shared" si="2933"/>
        <v>0.51088425555305184</v>
      </c>
      <c r="GJ697" s="1276">
        <f t="shared" si="2933"/>
        <v>0.37638190997660403</v>
      </c>
      <c r="GK697" s="1276">
        <f t="shared" si="2933"/>
        <v>0.41959830843983764</v>
      </c>
      <c r="GL697" s="1276">
        <f t="shared" si="2933"/>
        <v>0.37101006672382397</v>
      </c>
      <c r="GM697" s="945">
        <f t="shared" si="2932"/>
        <v>0</v>
      </c>
      <c r="GN697" s="888">
        <f t="shared" si="2932"/>
        <v>0.18342521051291291</v>
      </c>
      <c r="GO697" s="888">
        <f t="shared" si="2932"/>
        <v>0.32379083744506099</v>
      </c>
      <c r="GP697" s="888">
        <f t="shared" si="2932"/>
        <v>0.14455829480966195</v>
      </c>
      <c r="GQ697" s="888">
        <f t="shared" si="2932"/>
        <v>0</v>
      </c>
      <c r="GR697" s="682">
        <f t="shared" si="2932"/>
        <v>0</v>
      </c>
      <c r="GS697" s="682">
        <f t="shared" si="2932"/>
        <v>9.0548749782136811E-2</v>
      </c>
      <c r="GT697" s="682">
        <f t="shared" si="2932"/>
        <v>0.22134487769005973</v>
      </c>
      <c r="GU697" s="682">
        <f t="shared" si="2932"/>
        <v>0.17566992520880936</v>
      </c>
      <c r="GV697" s="682">
        <f t="shared" si="2932"/>
        <v>0.1944598082244795</v>
      </c>
      <c r="GW697" s="682">
        <f t="shared" si="2932"/>
        <v>0</v>
      </c>
      <c r="GX697" s="682">
        <f t="shared" si="2932"/>
        <v>0.19908413249690143</v>
      </c>
      <c r="GY697" s="682">
        <f t="shared" si="2932"/>
        <v>0.17926184460588035</v>
      </c>
      <c r="GZ697" s="682" t="e">
        <f t="shared" si="2932"/>
        <v>#DIV/0!</v>
      </c>
      <c r="HA697" s="682">
        <f t="shared" si="2932"/>
        <v>0.24497439086353601</v>
      </c>
      <c r="HB697" s="682">
        <f t="shared" si="2932"/>
        <v>0.26810898312117748</v>
      </c>
      <c r="HC697" s="682">
        <f t="shared" si="2932"/>
        <v>0.22052135299818637</v>
      </c>
      <c r="HD697" s="682">
        <f t="shared" si="2932"/>
        <v>0.26404119558204014</v>
      </c>
      <c r="HE697" s="682">
        <f t="shared" si="2932"/>
        <v>0.40711482576192981</v>
      </c>
      <c r="HF697" s="682">
        <f t="shared" si="2932"/>
        <v>0.35459076850656279</v>
      </c>
      <c r="HG697" s="682" t="e">
        <f t="shared" si="2932"/>
        <v>#DIV/0!</v>
      </c>
      <c r="HH697" s="682" t="e">
        <f t="shared" si="2932"/>
        <v>#DIV/0!</v>
      </c>
      <c r="HI697" s="1276" t="e">
        <f>IF(HI525="",0,HI525/HI$566)</f>
        <v>#DIV/0!</v>
      </c>
    </row>
    <row r="698" spans="1:217" s="682" customFormat="1" ht="21" x14ac:dyDescent="0.35">
      <c r="A698" s="69" t="s">
        <v>697</v>
      </c>
      <c r="C698" s="745">
        <f>IF(C527="",0,C527/C$566)</f>
        <v>4.7625890758466287E-2</v>
      </c>
      <c r="D698" s="715">
        <f t="shared" ref="D698:L698" si="2934">IF(D527="",0,D527/D$566)</f>
        <v>0.13182104962936073</v>
      </c>
      <c r="E698" s="715">
        <f t="shared" si="2934"/>
        <v>4.2744120051158532E-2</v>
      </c>
      <c r="F698" s="715">
        <f t="shared" si="2934"/>
        <v>6.6908254036257095E-2</v>
      </c>
      <c r="G698" s="715">
        <f t="shared" si="2934"/>
        <v>0.17656075529162304</v>
      </c>
      <c r="H698" s="715">
        <f t="shared" si="2934"/>
        <v>1.4674608561071254E-2</v>
      </c>
      <c r="I698" s="715">
        <f t="shared" si="2934"/>
        <v>4.5368208487164295E-2</v>
      </c>
      <c r="J698" s="715">
        <f t="shared" si="2934"/>
        <v>1.6152424091637176E-2</v>
      </c>
      <c r="K698" s="715">
        <f t="shared" si="2934"/>
        <v>0.12191560548187985</v>
      </c>
      <c r="L698" s="715">
        <f t="shared" si="2934"/>
        <v>1.297673619032119E-2</v>
      </c>
      <c r="M698" s="715">
        <f t="shared" ref="M698:T698" si="2935">IF(M527="",0,M527/M$566)</f>
        <v>9.8073440615192672E-2</v>
      </c>
      <c r="N698" s="715">
        <f t="shared" si="2935"/>
        <v>4.0326183090620304E-2</v>
      </c>
      <c r="O698" s="715">
        <f t="shared" si="2935"/>
        <v>2.8461802775411056E-2</v>
      </c>
      <c r="P698" s="715">
        <f t="shared" si="2935"/>
        <v>6.8646546642038855E-2</v>
      </c>
      <c r="Q698" s="715">
        <f t="shared" si="2935"/>
        <v>2.4110912420886893E-2</v>
      </c>
      <c r="R698" s="715">
        <f t="shared" si="2935"/>
        <v>9.4374876240634398E-2</v>
      </c>
      <c r="S698" s="715">
        <f t="shared" si="2935"/>
        <v>0.11384658172505328</v>
      </c>
      <c r="T698" s="1075">
        <f t="shared" si="2935"/>
        <v>7.6095255043558158E-2</v>
      </c>
      <c r="U698" s="715">
        <f t="shared" ref="U698:W698" si="2936">IF(U527="",0,U527/U$566)</f>
        <v>2.1312547120978589E-2</v>
      </c>
      <c r="V698" s="715">
        <f t="shared" si="2936"/>
        <v>1.8957473644923822E-2</v>
      </c>
      <c r="W698" s="715">
        <f t="shared" si="2936"/>
        <v>3.9085526164535665E-2</v>
      </c>
      <c r="X698" s="715">
        <f t="shared" ref="X698:Y698" si="2937">IF(X527="",0,X527/X$566)</f>
        <v>9.2967819880492616E-2</v>
      </c>
      <c r="Y698" s="715">
        <f t="shared" si="2937"/>
        <v>0.11979356639218132</v>
      </c>
      <c r="Z698" s="715"/>
      <c r="AA698" s="715"/>
      <c r="AB698" s="715"/>
      <c r="AC698" s="715"/>
      <c r="AD698" s="715"/>
      <c r="AE698" s="715"/>
      <c r="AF698" s="715"/>
      <c r="AG698" s="715"/>
      <c r="AH698" s="715"/>
      <c r="AI698" s="745">
        <f t="shared" ref="AI698:AN698" si="2938">IF(AI527="",0,AI527/AI$566)</f>
        <v>0</v>
      </c>
      <c r="AJ698" s="715">
        <f t="shared" si="2938"/>
        <v>0</v>
      </c>
      <c r="AK698" s="715">
        <f t="shared" si="2938"/>
        <v>3.9362877464672298E-2</v>
      </c>
      <c r="AL698" s="715">
        <f t="shared" si="2938"/>
        <v>4.7459819970749849E-2</v>
      </c>
      <c r="AM698" s="715">
        <f t="shared" si="2938"/>
        <v>9.2934571545277862E-3</v>
      </c>
      <c r="AN698" s="1075">
        <f t="shared" si="2938"/>
        <v>5.3179534734696339E-2</v>
      </c>
      <c r="AO698" s="715"/>
      <c r="AP698" s="715"/>
      <c r="AQ698" s="715"/>
      <c r="AR698" s="715"/>
      <c r="AS698" s="715"/>
      <c r="AT698" s="745">
        <f t="shared" ref="AT698:BB698" si="2939">IF(AT527="",0,AT527/AT$566)</f>
        <v>3.6737128495370544E-2</v>
      </c>
      <c r="AU698" s="715">
        <f t="shared" si="2939"/>
        <v>3.7156213991879884E-2</v>
      </c>
      <c r="AV698" s="715">
        <f t="shared" si="2939"/>
        <v>1.3158107293279774E-2</v>
      </c>
      <c r="AW698" s="715">
        <f t="shared" si="2939"/>
        <v>1.9461016332372183E-2</v>
      </c>
      <c r="AX698" s="715">
        <f t="shared" si="2939"/>
        <v>1.1344923269903804E-2</v>
      </c>
      <c r="AY698" s="715">
        <f t="shared" si="2939"/>
        <v>1.6934421873818148E-2</v>
      </c>
      <c r="AZ698" s="715">
        <f t="shared" si="2939"/>
        <v>2.5098301792555129E-2</v>
      </c>
      <c r="BA698" s="715">
        <f t="shared" si="2939"/>
        <v>2.0267724399812063E-2</v>
      </c>
      <c r="BB698" s="1075">
        <f t="shared" si="2939"/>
        <v>1.9038498774423804E-2</v>
      </c>
      <c r="BC698" s="715"/>
      <c r="BD698" s="715"/>
      <c r="BE698" s="715"/>
      <c r="BF698" s="715"/>
      <c r="BG698" s="715"/>
      <c r="BH698" s="745">
        <f t="shared" ref="BH698:BS698" si="2940">IF(BH527="",0,BH527/BH$566)</f>
        <v>1.5807663846166661E-2</v>
      </c>
      <c r="BI698" s="715">
        <f t="shared" si="2940"/>
        <v>4.6616406902365536E-2</v>
      </c>
      <c r="BJ698" s="715">
        <f t="shared" si="2940"/>
        <v>1.1926910872375567E-2</v>
      </c>
      <c r="BK698" s="715">
        <f t="shared" si="2940"/>
        <v>1.610523305660596E-2</v>
      </c>
      <c r="BL698" s="715">
        <f t="shared" si="2940"/>
        <v>1.3074093017409291E-2</v>
      </c>
      <c r="BM698" s="715">
        <f t="shared" si="2940"/>
        <v>3.7661872965872784E-2</v>
      </c>
      <c r="BN698" s="1187">
        <f t="shared" si="2940"/>
        <v>2.872588746990724E-2</v>
      </c>
      <c r="BO698" s="888">
        <f t="shared" si="2940"/>
        <v>3.290699758392291E-2</v>
      </c>
      <c r="BP698" s="888">
        <f t="shared" si="2940"/>
        <v>1.4689626961605352E-2</v>
      </c>
      <c r="BQ698" s="888">
        <f t="shared" si="2940"/>
        <v>1.0295483840984802E-2</v>
      </c>
      <c r="BR698" s="888">
        <f t="shared" si="2940"/>
        <v>2.7608185149676112E-2</v>
      </c>
      <c r="BS698" s="1184">
        <f t="shared" si="2940"/>
        <v>4.0428859751624385E-2</v>
      </c>
      <c r="BT698" s="888"/>
      <c r="BU698" s="888"/>
      <c r="BV698" s="888"/>
      <c r="BW698" s="888"/>
      <c r="BX698" s="888"/>
      <c r="BY698" s="745">
        <f t="shared" ref="BY698:CC698" si="2941">IF(BY527="",0,BY527/BY$566)</f>
        <v>9.7119339913946626E-2</v>
      </c>
      <c r="BZ698" s="715">
        <f t="shared" si="2941"/>
        <v>0.10934758184146672</v>
      </c>
      <c r="CA698" s="715">
        <f t="shared" si="2941"/>
        <v>0.12479848887646167</v>
      </c>
      <c r="CB698" s="715">
        <f t="shared" si="2941"/>
        <v>0.14416573231657859</v>
      </c>
      <c r="CC698" s="1075">
        <f t="shared" si="2941"/>
        <v>7.3624224628043508E-2</v>
      </c>
      <c r="CD698" s="715"/>
      <c r="CE698" s="715"/>
      <c r="CF698" s="715"/>
      <c r="CG698" s="715"/>
      <c r="CH698" s="715"/>
      <c r="CI698" s="715"/>
      <c r="CJ698" s="715"/>
      <c r="CK698" s="745">
        <f t="shared" ref="CK698:CO698" si="2942">IF(CK527="",0,CK527/CK$566)</f>
        <v>1.2544230373670126E-2</v>
      </c>
      <c r="CL698" s="715">
        <f t="shared" si="2942"/>
        <v>4.4245235938827843E-2</v>
      </c>
      <c r="CM698" s="715">
        <f t="shared" si="2942"/>
        <v>1.302955973426214E-2</v>
      </c>
      <c r="CN698" s="715">
        <f t="shared" si="2942"/>
        <v>8.290980786769233E-3</v>
      </c>
      <c r="CO698" s="1075">
        <f t="shared" si="2942"/>
        <v>6.2190137025802256E-3</v>
      </c>
      <c r="CP698" s="715"/>
      <c r="CQ698" s="715"/>
      <c r="CR698" s="715"/>
      <c r="CS698" s="715"/>
      <c r="CT698" s="715"/>
      <c r="CU698" s="745">
        <f t="shared" ref="CU698:CX698" si="2943">IF(CU527="",0,CU527/CU$566)</f>
        <v>0.11576173783956044</v>
      </c>
      <c r="CV698" s="715">
        <f t="shared" si="2943"/>
        <v>5.2791884046071338E-2</v>
      </c>
      <c r="CW698" s="715">
        <f t="shared" si="2943"/>
        <v>4.6993844199266922E-2</v>
      </c>
      <c r="CX698" s="1075">
        <f t="shared" si="2943"/>
        <v>5.5332883849957229E-2</v>
      </c>
      <c r="CY698" s="715"/>
      <c r="CZ698" s="715"/>
      <c r="DD698" s="989"/>
      <c r="DE698" s="888">
        <f t="shared" ref="DE698:DL698" si="2944">IF(DE527="",0,DE527/DE$566)</f>
        <v>3.9534574168107656E-2</v>
      </c>
      <c r="DF698" s="888">
        <f t="shared" si="2944"/>
        <v>5.3543473068533749E-2</v>
      </c>
      <c r="DG698" s="888">
        <f t="shared" si="2944"/>
        <v>6.1916268452097245E-2</v>
      </c>
      <c r="DH698" s="888">
        <f t="shared" si="2944"/>
        <v>2.4280597572832945E-2</v>
      </c>
      <c r="DI698" s="888">
        <f t="shared" si="2944"/>
        <v>6.8092819782647696E-2</v>
      </c>
      <c r="DJ698" s="888">
        <f t="shared" si="2944"/>
        <v>2.2016476066926225E-2</v>
      </c>
      <c r="DK698" s="888">
        <f t="shared" si="2944"/>
        <v>2.2691046724803467E-2</v>
      </c>
      <c r="DL698" s="1082">
        <f t="shared" si="2944"/>
        <v>4.4799822440384461E-2</v>
      </c>
      <c r="DM698" s="888"/>
      <c r="DN698" s="888"/>
      <c r="DO698" s="888"/>
      <c r="DP698" s="888"/>
      <c r="DQ698" s="888"/>
      <c r="DR698" s="945">
        <f t="shared" ref="DR698:DX698" si="2945">IF(DR527="",0,DR527/DR$566)</f>
        <v>9.561702573040376E-2</v>
      </c>
      <c r="DS698" s="888">
        <f t="shared" si="2945"/>
        <v>0.22105721395917849</v>
      </c>
      <c r="DT698" s="888">
        <f t="shared" si="2945"/>
        <v>0.11947965655572793</v>
      </c>
      <c r="DU698" s="888">
        <f t="shared" si="2945"/>
        <v>0.19228704495055127</v>
      </c>
      <c r="DV698" s="888">
        <f t="shared" si="2945"/>
        <v>0.16707568581272661</v>
      </c>
      <c r="DW698" s="888">
        <f t="shared" si="2945"/>
        <v>9.837415412957734E-2</v>
      </c>
      <c r="DX698" s="1082">
        <f t="shared" si="2945"/>
        <v>9.131669793343844E-2</v>
      </c>
      <c r="DY698" s="888"/>
      <c r="DZ698" s="888"/>
      <c r="EA698" s="888"/>
      <c r="EB698" s="888"/>
      <c r="EC698" s="888"/>
      <c r="ED698" s="745">
        <f t="shared" ref="ED698:EL698" si="2946">IF(ED527="",0,ED527/ED$566)</f>
        <v>4.197100435606365E-2</v>
      </c>
      <c r="EE698" s="888">
        <f t="shared" si="2946"/>
        <v>9.23739500146641E-2</v>
      </c>
      <c r="EF698" s="888">
        <f t="shared" si="2946"/>
        <v>9.5923818032246047E-2</v>
      </c>
      <c r="EG698" s="888">
        <f t="shared" si="2946"/>
        <v>9.6950916866844455E-2</v>
      </c>
      <c r="EH698" s="888">
        <f t="shared" si="2946"/>
        <v>9.9182634675954104E-2</v>
      </c>
      <c r="EI698" s="888">
        <f t="shared" si="2946"/>
        <v>6.6927755420363499E-2</v>
      </c>
      <c r="EJ698" s="888">
        <f t="shared" si="2946"/>
        <v>7.6047485022708666E-2</v>
      </c>
      <c r="EK698" s="888">
        <f t="shared" si="2946"/>
        <v>6.668174075002356E-2</v>
      </c>
      <c r="EL698" s="1082">
        <f t="shared" si="2946"/>
        <v>8.0864810056023459E-2</v>
      </c>
      <c r="EM698" s="888"/>
      <c r="EN698" s="888"/>
      <c r="ER698" s="1263"/>
      <c r="ES698" s="745">
        <f t="shared" ref="ES698:EU698" si="2947">IF(ES527="",0,ES527/ES$566)</f>
        <v>0.42031699081963736</v>
      </c>
      <c r="ET698" s="715">
        <f t="shared" si="2947"/>
        <v>0.28129838111483346</v>
      </c>
      <c r="EU698" s="715">
        <f t="shared" si="2947"/>
        <v>0.10495820657715703</v>
      </c>
      <c r="EV698" s="715"/>
      <c r="EW698" s="1150"/>
      <c r="EX698" s="1275"/>
      <c r="EY698" s="1276">
        <f t="shared" ref="EY698:HH698" si="2948">IF(EY527="",0,EY527/EY$566)</f>
        <v>5.7510556520710999E-2</v>
      </c>
      <c r="EZ698" s="1277">
        <f t="shared" si="2948"/>
        <v>0.1342330547220876</v>
      </c>
      <c r="FA698" s="1276">
        <f t="shared" si="2948"/>
        <v>3.9492134883976973E-2</v>
      </c>
      <c r="FB698" s="1276">
        <f t="shared" si="2948"/>
        <v>0.19981969369966657</v>
      </c>
      <c r="FC698" s="1276">
        <f t="shared" si="2948"/>
        <v>8.1764239227238272E-2</v>
      </c>
      <c r="FD698" s="1276">
        <f t="shared" si="2948"/>
        <v>0.10946720560572117</v>
      </c>
      <c r="FE698" s="1277">
        <f t="shared" si="2948"/>
        <v>0</v>
      </c>
      <c r="FF698" s="1276">
        <f t="shared" si="2948"/>
        <v>2.9029368543283692E-2</v>
      </c>
      <c r="FG698" s="1276">
        <f t="shared" si="2948"/>
        <v>2.9878156393089512E-2</v>
      </c>
      <c r="FH698" s="1276">
        <f t="shared" si="2948"/>
        <v>0.11581933530169623</v>
      </c>
      <c r="FI698" s="1276">
        <f t="shared" si="2948"/>
        <v>3.872499737134838E-2</v>
      </c>
      <c r="FJ698" s="1276">
        <f t="shared" si="2948"/>
        <v>8.4167171347245537E-2</v>
      </c>
      <c r="FK698" s="1276">
        <f t="shared" si="2948"/>
        <v>3.0284667323050195E-2</v>
      </c>
      <c r="FL698" s="1276">
        <f t="shared" si="2948"/>
        <v>4.4477504352225916E-2</v>
      </c>
      <c r="FM698" s="1276">
        <f t="shared" si="2948"/>
        <v>2.7709818728495997E-2</v>
      </c>
      <c r="FN698" s="1276">
        <f t="shared" si="2948"/>
        <v>3.0906745683670619E-2</v>
      </c>
      <c r="FO698" s="1276">
        <f t="shared" si="2948"/>
        <v>1.9577616665272263E-2</v>
      </c>
      <c r="FP698" s="1276">
        <f t="shared" ref="FP698:GL698" si="2949">IF(FP527="",0,FP527/FP$566)</f>
        <v>0</v>
      </c>
      <c r="FQ698" s="1402">
        <f t="shared" si="2949"/>
        <v>9.9838971183711586E-2</v>
      </c>
      <c r="FR698" s="1276">
        <f t="shared" si="2949"/>
        <v>7.4082966057917199E-2</v>
      </c>
      <c r="FS698" s="1276">
        <f t="shared" si="2949"/>
        <v>0.14694876156011755</v>
      </c>
      <c r="FT698" s="1276">
        <f t="shared" si="2949"/>
        <v>6.9533248999929728E-2</v>
      </c>
      <c r="FU698" s="1276">
        <f t="shared" si="2949"/>
        <v>9.4839363932815807E-2</v>
      </c>
      <c r="FV698" s="1276"/>
      <c r="FW698" s="1276">
        <f t="shared" si="2949"/>
        <v>0</v>
      </c>
      <c r="FX698" s="1276">
        <f t="shared" si="2949"/>
        <v>4.6115432087948903E-2</v>
      </c>
      <c r="FY698" s="1276">
        <f t="shared" si="2949"/>
        <v>0</v>
      </c>
      <c r="FZ698" s="1276">
        <f t="shared" si="2949"/>
        <v>0</v>
      </c>
      <c r="GA698" s="1276" t="e">
        <f t="shared" si="2949"/>
        <v>#DIV/0!</v>
      </c>
      <c r="GB698" s="1276">
        <f t="shared" si="2949"/>
        <v>6.4983121026143328E-2</v>
      </c>
      <c r="GC698" s="1276">
        <f t="shared" si="2949"/>
        <v>0.1355790857319257</v>
      </c>
      <c r="GD698" s="1276">
        <f t="shared" si="2949"/>
        <v>0</v>
      </c>
      <c r="GE698" s="1276">
        <f t="shared" si="2949"/>
        <v>7.1622562994603609E-2</v>
      </c>
      <c r="GF698" s="1276">
        <f t="shared" si="2949"/>
        <v>0</v>
      </c>
      <c r="GG698" s="1276">
        <f t="shared" si="2949"/>
        <v>9.4477092687761083E-2</v>
      </c>
      <c r="GH698" s="1276">
        <f t="shared" si="2949"/>
        <v>6.5639313997007745E-2</v>
      </c>
      <c r="GI698" s="1276">
        <f t="shared" si="2949"/>
        <v>0.13434614319711335</v>
      </c>
      <c r="GJ698" s="1276">
        <f t="shared" si="2949"/>
        <v>0</v>
      </c>
      <c r="GK698" s="1276">
        <f t="shared" si="2949"/>
        <v>0</v>
      </c>
      <c r="GL698" s="1276">
        <f t="shared" si="2949"/>
        <v>0</v>
      </c>
      <c r="GM698" s="945">
        <f t="shared" si="2948"/>
        <v>0</v>
      </c>
      <c r="GN698" s="888">
        <f t="shared" si="2948"/>
        <v>0.21201614789199968</v>
      </c>
      <c r="GO698" s="888">
        <f t="shared" si="2948"/>
        <v>0</v>
      </c>
      <c r="GP698" s="888">
        <f t="shared" si="2948"/>
        <v>0.14506930407247126</v>
      </c>
      <c r="GQ698" s="888">
        <f t="shared" si="2948"/>
        <v>0.19307906432663705</v>
      </c>
      <c r="GR698" s="682">
        <f t="shared" si="2948"/>
        <v>0</v>
      </c>
      <c r="GS698" s="682">
        <f t="shared" si="2948"/>
        <v>0.10895639252626461</v>
      </c>
      <c r="GT698" s="682">
        <f t="shared" si="2948"/>
        <v>0</v>
      </c>
      <c r="GU698" s="682">
        <f t="shared" si="2948"/>
        <v>0</v>
      </c>
      <c r="GV698" s="682">
        <f t="shared" si="2948"/>
        <v>0.17320033709372742</v>
      </c>
      <c r="GW698" s="682">
        <f t="shared" si="2948"/>
        <v>0</v>
      </c>
      <c r="GX698" s="682">
        <f t="shared" si="2948"/>
        <v>0</v>
      </c>
      <c r="GY698" s="682">
        <f t="shared" si="2948"/>
        <v>0.15851387320366295</v>
      </c>
      <c r="GZ698" s="682" t="e">
        <f t="shared" si="2948"/>
        <v>#DIV/0!</v>
      </c>
      <c r="HA698" s="682">
        <f t="shared" si="2948"/>
        <v>0.30194861173832105</v>
      </c>
      <c r="HB698" s="682">
        <f t="shared" si="2948"/>
        <v>0</v>
      </c>
      <c r="HC698" s="682">
        <f t="shared" si="2948"/>
        <v>0.29362743240731348</v>
      </c>
      <c r="HD698" s="682">
        <f t="shared" si="2948"/>
        <v>0.15906654287738478</v>
      </c>
      <c r="HE698" s="682">
        <f t="shared" si="2948"/>
        <v>0</v>
      </c>
      <c r="HF698" s="682">
        <f t="shared" si="2948"/>
        <v>0.23965277641503438</v>
      </c>
      <c r="HG698" s="682" t="e">
        <f t="shared" si="2948"/>
        <v>#DIV/0!</v>
      </c>
      <c r="HH698" s="682" t="e">
        <f t="shared" si="2948"/>
        <v>#DIV/0!</v>
      </c>
      <c r="HI698" s="1276" t="e">
        <f>IF(HI527="",0,HI527/HI$566)</f>
        <v>#DIV/0!</v>
      </c>
    </row>
    <row r="699" spans="1:217" s="682" customFormat="1" ht="21" x14ac:dyDescent="0.35">
      <c r="A699" s="69" t="s">
        <v>824</v>
      </c>
      <c r="C699" s="745">
        <f>IF(C538="",0,C538/C$566)</f>
        <v>0.36209297946436791</v>
      </c>
      <c r="D699" s="715">
        <f t="shared" ref="D699:L699" si="2950">IF(D538="",0,D538/D$566)</f>
        <v>0.38132266444069551</v>
      </c>
      <c r="E699" s="715">
        <f t="shared" si="2950"/>
        <v>0.61917258482347914</v>
      </c>
      <c r="F699" s="715">
        <f t="shared" si="2950"/>
        <v>0.46882055809196904</v>
      </c>
      <c r="G699" s="715">
        <f t="shared" si="2950"/>
        <v>0.47924215811145199</v>
      </c>
      <c r="H699" s="715">
        <f t="shared" si="2950"/>
        <v>0.73875546202961684</v>
      </c>
      <c r="I699" s="715">
        <f t="shared" si="2950"/>
        <v>0.57720853068949063</v>
      </c>
      <c r="J699" s="715">
        <f t="shared" si="2950"/>
        <v>0.68734507515433085</v>
      </c>
      <c r="K699" s="715">
        <f t="shared" si="2950"/>
        <v>0.38965586342167813</v>
      </c>
      <c r="L699" s="715">
        <f t="shared" si="2950"/>
        <v>0.74013726733686291</v>
      </c>
      <c r="M699" s="715">
        <f t="shared" ref="M699:T699" si="2951">IF(M538="",0,M538/M$566)</f>
        <v>0.376271500566012</v>
      </c>
      <c r="N699" s="715">
        <f t="shared" si="2951"/>
        <v>0.57163096569932559</v>
      </c>
      <c r="O699" s="715">
        <f t="shared" si="2951"/>
        <v>0.57061047335875148</v>
      </c>
      <c r="P699" s="715">
        <f t="shared" si="2951"/>
        <v>0.43014196847074992</v>
      </c>
      <c r="Q699" s="715">
        <f t="shared" si="2951"/>
        <v>0.67059776741476629</v>
      </c>
      <c r="R699" s="715">
        <f t="shared" si="2951"/>
        <v>0.38990615216888197</v>
      </c>
      <c r="S699" s="715">
        <f t="shared" si="2951"/>
        <v>0.37596290085327322</v>
      </c>
      <c r="T699" s="1075">
        <f t="shared" si="2951"/>
        <v>0.44436966401737454</v>
      </c>
      <c r="U699" s="715">
        <f t="shared" ref="U699:W699" si="2952">IF(U538="",0,U538/U$566)</f>
        <v>0.61177707425567851</v>
      </c>
      <c r="V699" s="715">
        <f t="shared" si="2952"/>
        <v>0.68962858865066401</v>
      </c>
      <c r="W699" s="715">
        <f t="shared" si="2952"/>
        <v>0.49758065741617541</v>
      </c>
      <c r="X699" s="715">
        <f t="shared" ref="X699:Y699" si="2953">IF(X538="",0,X538/X$566)</f>
        <v>0.36551112935668095</v>
      </c>
      <c r="Y699" s="715">
        <f t="shared" si="2953"/>
        <v>0.39258911368325899</v>
      </c>
      <c r="Z699" s="715"/>
      <c r="AA699" s="715"/>
      <c r="AB699" s="715"/>
      <c r="AC699" s="715"/>
      <c r="AD699" s="715"/>
      <c r="AE699" s="715"/>
      <c r="AF699" s="715"/>
      <c r="AG699" s="715"/>
      <c r="AH699" s="715"/>
      <c r="AI699" s="745">
        <f t="shared" ref="AI699:AN699" si="2954">IF(AI538="",0,AI538/AI$566)</f>
        <v>0.85794000640133683</v>
      </c>
      <c r="AJ699" s="715">
        <f t="shared" si="2954"/>
        <v>0.92235673761610926</v>
      </c>
      <c r="AK699" s="715">
        <f t="shared" si="2954"/>
        <v>0.79880513776435069</v>
      </c>
      <c r="AL699" s="715">
        <f t="shared" si="2954"/>
        <v>0.79317699161783195</v>
      </c>
      <c r="AM699" s="715">
        <f t="shared" si="2954"/>
        <v>0.91145651875006395</v>
      </c>
      <c r="AN699" s="1075">
        <f t="shared" si="2954"/>
        <v>0.81899615144645488</v>
      </c>
      <c r="AO699" s="715"/>
      <c r="AP699" s="715"/>
      <c r="AQ699" s="715"/>
      <c r="AR699" s="715"/>
      <c r="AS699" s="715"/>
      <c r="AT699" s="745">
        <f t="shared" ref="AT699:BB699" si="2955">IF(AT538="",0,AT538/AT$566)</f>
        <v>0.47931337188004086</v>
      </c>
      <c r="AU699" s="715">
        <f t="shared" si="2955"/>
        <v>0.35395177473009304</v>
      </c>
      <c r="AV699" s="715">
        <f t="shared" si="2955"/>
        <v>0.6572543837308843</v>
      </c>
      <c r="AW699" s="715">
        <f t="shared" si="2955"/>
        <v>0.55907069753072547</v>
      </c>
      <c r="AX699" s="715">
        <f t="shared" si="2955"/>
        <v>0.66460708720206385</v>
      </c>
      <c r="AY699" s="715">
        <f t="shared" si="2955"/>
        <v>0.64612141168659021</v>
      </c>
      <c r="AZ699" s="715">
        <f t="shared" si="2955"/>
        <v>0.58721696709990645</v>
      </c>
      <c r="BA699" s="715">
        <f t="shared" si="2955"/>
        <v>0.60715616379725934</v>
      </c>
      <c r="BB699" s="1075">
        <f t="shared" si="2955"/>
        <v>0.60595036290571125</v>
      </c>
      <c r="BC699" s="715"/>
      <c r="BD699" s="715"/>
      <c r="BE699" s="715"/>
      <c r="BF699" s="715"/>
      <c r="BG699" s="715"/>
      <c r="BH699" s="745">
        <f t="shared" ref="BH699:BS699" si="2956">IF(BH538="",0,BH538/BH$566)</f>
        <v>0.68140354441083784</v>
      </c>
      <c r="BI699" s="715">
        <f t="shared" si="2956"/>
        <v>0.61976818326377148</v>
      </c>
      <c r="BJ699" s="715">
        <f t="shared" si="2956"/>
        <v>0.7325342845407069</v>
      </c>
      <c r="BK699" s="715">
        <f t="shared" si="2956"/>
        <v>0.69762072172467071</v>
      </c>
      <c r="BL699" s="715">
        <f t="shared" si="2956"/>
        <v>0.73374889795301557</v>
      </c>
      <c r="BM699" s="715">
        <f t="shared" si="2956"/>
        <v>0.42489908942349847</v>
      </c>
      <c r="BN699" s="1187">
        <f t="shared" si="2956"/>
        <v>0.64151448381760046</v>
      </c>
      <c r="BO699" s="888">
        <f t="shared" si="2956"/>
        <v>0.63026736905921577</v>
      </c>
      <c r="BP699" s="888">
        <f t="shared" si="2956"/>
        <v>0.55193494476172067</v>
      </c>
      <c r="BQ699" s="888">
        <f t="shared" si="2956"/>
        <v>0.80065987273780215</v>
      </c>
      <c r="BR699" s="888">
        <f t="shared" si="2956"/>
        <v>0.68619230241997764</v>
      </c>
      <c r="BS699" s="1184">
        <f t="shared" si="2956"/>
        <v>0.5531398043325868</v>
      </c>
      <c r="BT699" s="888"/>
      <c r="BU699" s="888"/>
      <c r="BV699" s="888"/>
      <c r="BW699" s="888"/>
      <c r="BX699" s="888"/>
      <c r="BY699" s="745">
        <f t="shared" ref="BY699:CC699" si="2957">IF(BY538="",0,BY538/BY$566)</f>
        <v>0.44672338170166631</v>
      </c>
      <c r="BZ699" s="715">
        <f t="shared" si="2957"/>
        <v>0.38052152189410926</v>
      </c>
      <c r="CA699" s="715">
        <f t="shared" si="2957"/>
        <v>0.31505927066742917</v>
      </c>
      <c r="CB699" s="715">
        <f t="shared" si="2957"/>
        <v>0.3936923311879138</v>
      </c>
      <c r="CC699" s="1075">
        <f t="shared" si="2957"/>
        <v>0.60716819529213151</v>
      </c>
      <c r="CD699" s="715"/>
      <c r="CE699" s="715"/>
      <c r="CF699" s="715"/>
      <c r="CG699" s="715"/>
      <c r="CH699" s="715"/>
      <c r="CI699" s="715"/>
      <c r="CJ699" s="715"/>
      <c r="CK699" s="745">
        <f t="shared" ref="CK699:CO699" si="2958">IF(CK538="",0,CK538/CK$566)</f>
        <v>0.19494343458319149</v>
      </c>
      <c r="CL699" s="715">
        <f t="shared" si="2958"/>
        <v>0.73228143318161931</v>
      </c>
      <c r="CM699" s="715">
        <f t="shared" si="2958"/>
        <v>0.15409370369878411</v>
      </c>
      <c r="CN699" s="715">
        <f t="shared" si="2958"/>
        <v>0.46341499617810294</v>
      </c>
      <c r="CO699" s="1075">
        <f t="shared" si="2958"/>
        <v>0.56717038508177564</v>
      </c>
      <c r="CP699" s="715"/>
      <c r="CQ699" s="715"/>
      <c r="CR699" s="715"/>
      <c r="CS699" s="715"/>
      <c r="CT699" s="715"/>
      <c r="CU699" s="745">
        <f t="shared" ref="CU699:CX699" si="2959">IF(CU538="",0,CU538/CU$566)</f>
        <v>1.3456748406862567E-2</v>
      </c>
      <c r="CV699" s="715">
        <f t="shared" si="2959"/>
        <v>0.21454299342933658</v>
      </c>
      <c r="CW699" s="715">
        <f t="shared" si="2959"/>
        <v>0.40356826686163499</v>
      </c>
      <c r="CX699" s="1075">
        <f t="shared" si="2959"/>
        <v>0.35358647478933708</v>
      </c>
      <c r="CY699" s="715"/>
      <c r="CZ699" s="715"/>
      <c r="DD699" s="989"/>
      <c r="DE699" s="888">
        <f t="shared" ref="DE699:DL699" si="2960">IF(DE538="",0,DE538/DE$566)</f>
        <v>0.17275360710754506</v>
      </c>
      <c r="DF699" s="888">
        <f t="shared" si="2960"/>
        <v>0.20781977040667124</v>
      </c>
      <c r="DG699" s="888">
        <f t="shared" si="2960"/>
        <v>6.7224420436390236E-2</v>
      </c>
      <c r="DH699" s="888">
        <f t="shared" si="2960"/>
        <v>0.18322846734666245</v>
      </c>
      <c r="DI699" s="888">
        <f t="shared" si="2960"/>
        <v>0.2676776150568837</v>
      </c>
      <c r="DJ699" s="888">
        <f t="shared" si="2960"/>
        <v>0.25843268148244974</v>
      </c>
      <c r="DK699" s="888">
        <f t="shared" si="2960"/>
        <v>2.9437117646183206E-2</v>
      </c>
      <c r="DL699" s="1082">
        <f t="shared" si="2960"/>
        <v>1.8872491144589977E-2</v>
      </c>
      <c r="DM699" s="888"/>
      <c r="DN699" s="888"/>
      <c r="DO699" s="888"/>
      <c r="DP699" s="888"/>
      <c r="DQ699" s="888"/>
      <c r="DR699" s="945">
        <f t="shared" ref="DR699:DX699" si="2961">IF(DR538="",0,DR538/DR$566)</f>
        <v>0.38704102698250226</v>
      </c>
      <c r="DS699" s="888">
        <f t="shared" si="2961"/>
        <v>0.35600918212015398</v>
      </c>
      <c r="DT699" s="888">
        <f t="shared" si="2961"/>
        <v>0.40585945326164208</v>
      </c>
      <c r="DU699" s="888">
        <f t="shared" si="2961"/>
        <v>0.33111869265325372</v>
      </c>
      <c r="DV699" s="888">
        <f t="shared" si="2961"/>
        <v>0.36197109464634414</v>
      </c>
      <c r="DW699" s="888">
        <f t="shared" si="2961"/>
        <v>0.40575994061428722</v>
      </c>
      <c r="DX699" s="1082">
        <f t="shared" si="2961"/>
        <v>0.39480511200866891</v>
      </c>
      <c r="DY699" s="888"/>
      <c r="DZ699" s="888"/>
      <c r="EA699" s="888"/>
      <c r="EB699" s="888"/>
      <c r="EC699" s="888"/>
      <c r="ED699" s="745">
        <f t="shared" ref="ED699:EL699" si="2962">IF(ED538="",0,ED538/ED$566)</f>
        <v>0.56753474295080686</v>
      </c>
      <c r="EE699" s="888">
        <f t="shared" si="2962"/>
        <v>0.40106500781878662</v>
      </c>
      <c r="EF699" s="888">
        <f t="shared" si="2962"/>
        <v>0.24669492223558681</v>
      </c>
      <c r="EG699" s="888">
        <f t="shared" si="2962"/>
        <v>0.32884864997240637</v>
      </c>
      <c r="EH699" s="888">
        <f t="shared" si="2962"/>
        <v>0.3368911706945632</v>
      </c>
      <c r="EI699" s="888">
        <f t="shared" si="2962"/>
        <v>0.31397050905001739</v>
      </c>
      <c r="EJ699" s="888">
        <f t="shared" si="2962"/>
        <v>0.30679556356368864</v>
      </c>
      <c r="EK699" s="888">
        <f t="shared" si="2962"/>
        <v>0.33266297327012118</v>
      </c>
      <c r="EL699" s="1082">
        <f t="shared" si="2962"/>
        <v>0.31539607904561839</v>
      </c>
      <c r="EM699" s="888"/>
      <c r="EN699" s="888"/>
      <c r="ER699" s="1263"/>
      <c r="ES699" s="745">
        <f t="shared" ref="ES699:EU699" si="2963">IF(ES538="",0,ES538/ES$566)</f>
        <v>3.4788141634371189E-2</v>
      </c>
      <c r="ET699" s="715">
        <f t="shared" si="2963"/>
        <v>0.12184716351981061</v>
      </c>
      <c r="EU699" s="715">
        <f t="shared" si="2963"/>
        <v>0.36219730305105619</v>
      </c>
      <c r="EV699" s="715"/>
      <c r="EW699" s="1150"/>
      <c r="EX699" s="1275"/>
      <c r="EY699" s="1276">
        <f t="shared" ref="EY699:HH699" si="2964">IF(EY538="",0,EY538/EY$566)</f>
        <v>0.50119481869706317</v>
      </c>
      <c r="EZ699" s="1277">
        <f t="shared" si="2964"/>
        <v>0.12346231591837929</v>
      </c>
      <c r="FA699" s="1276">
        <f t="shared" si="2964"/>
        <v>0.59652862707627863</v>
      </c>
      <c r="FB699" s="1276">
        <f t="shared" si="2964"/>
        <v>5.9861267019755048E-2</v>
      </c>
      <c r="FC699" s="1276">
        <f t="shared" si="2964"/>
        <v>0.44644743885229093</v>
      </c>
      <c r="FD699" s="1276">
        <f t="shared" si="2964"/>
        <v>0.40902548244949721</v>
      </c>
      <c r="FE699" s="1277">
        <f t="shared" si="2964"/>
        <v>0.42164742157239588</v>
      </c>
      <c r="FF699" s="1276">
        <f t="shared" si="2964"/>
        <v>0.62100900305809559</v>
      </c>
      <c r="FG699" s="1276">
        <f t="shared" si="2964"/>
        <v>0.66689574098698845</v>
      </c>
      <c r="FH699" s="1276">
        <f t="shared" si="2964"/>
        <v>0.4055586682239824</v>
      </c>
      <c r="FI699" s="1276">
        <f t="shared" si="2964"/>
        <v>0.48313038919104617</v>
      </c>
      <c r="FJ699" s="1276">
        <f t="shared" si="2964"/>
        <v>0.40884818237648013</v>
      </c>
      <c r="FK699" s="1276">
        <f t="shared" si="2964"/>
        <v>0.62811602635471486</v>
      </c>
      <c r="FL699" s="1276">
        <f t="shared" si="2964"/>
        <v>0.65898327498085263</v>
      </c>
      <c r="FM699" s="1276">
        <f t="shared" si="2964"/>
        <v>0.61832294459556481</v>
      </c>
      <c r="FN699" s="1276">
        <f t="shared" si="2964"/>
        <v>0.62087987540290579</v>
      </c>
      <c r="FO699" s="1276">
        <f t="shared" si="2964"/>
        <v>0.6862484490643822</v>
      </c>
      <c r="FP699" s="1276">
        <f t="shared" ref="FP699:GL699" si="2965">IF(FP538="",0,FP538/FP$566)</f>
        <v>0.72109468745708505</v>
      </c>
      <c r="FQ699" s="1402">
        <f t="shared" si="2965"/>
        <v>0.33444023278077373</v>
      </c>
      <c r="FR699" s="1276">
        <f t="shared" si="2965"/>
        <v>0.43911373833904049</v>
      </c>
      <c r="FS699" s="1276">
        <f t="shared" si="2965"/>
        <v>0.20315816647573717</v>
      </c>
      <c r="FT699" s="1276">
        <f t="shared" si="2965"/>
        <v>0.48189531609812847</v>
      </c>
      <c r="FU699" s="1276">
        <f t="shared" si="2965"/>
        <v>0.42407058225109612</v>
      </c>
      <c r="FV699" s="1276"/>
      <c r="FW699" s="1276">
        <f t="shared" si="2965"/>
        <v>0.67073571606939408</v>
      </c>
      <c r="FX699" s="1276">
        <f t="shared" si="2965"/>
        <v>0.65456609517596487</v>
      </c>
      <c r="FY699" s="1276">
        <f t="shared" si="2965"/>
        <v>0.77801315878166755</v>
      </c>
      <c r="FZ699" s="1276">
        <f t="shared" si="2965"/>
        <v>0.74463983296327829</v>
      </c>
      <c r="GA699" s="1276" t="e">
        <f t="shared" si="2965"/>
        <v>#DIV/0!</v>
      </c>
      <c r="GB699" s="1276">
        <f t="shared" si="2965"/>
        <v>0.61840288351572448</v>
      </c>
      <c r="GC699" s="1276">
        <f t="shared" si="2965"/>
        <v>0.31748910422085375</v>
      </c>
      <c r="GD699" s="1276">
        <f t="shared" si="2965"/>
        <v>0.89808382888367055</v>
      </c>
      <c r="GE699" s="1276">
        <f t="shared" si="2965"/>
        <v>0.52460404537307614</v>
      </c>
      <c r="GF699" s="1276">
        <f t="shared" si="2965"/>
        <v>0.5339603760454904</v>
      </c>
      <c r="GG699" s="1276">
        <f t="shared" si="2965"/>
        <v>0.3421497037023416</v>
      </c>
      <c r="GH699" s="1276">
        <f t="shared" si="2965"/>
        <v>0.42390863220163005</v>
      </c>
      <c r="GI699" s="1276">
        <f t="shared" si="2965"/>
        <v>0.27703343968264693</v>
      </c>
      <c r="GJ699" s="1276">
        <f t="shared" si="2965"/>
        <v>0.3920010936677924</v>
      </c>
      <c r="GK699" s="1276">
        <f t="shared" si="2965"/>
        <v>0.44055589911775178</v>
      </c>
      <c r="GL699" s="1276">
        <f t="shared" si="2965"/>
        <v>0.47303989914190914</v>
      </c>
      <c r="GM699" s="945">
        <f t="shared" si="2964"/>
        <v>1</v>
      </c>
      <c r="GN699" s="888">
        <f t="shared" si="2964"/>
        <v>0.47445744743152357</v>
      </c>
      <c r="GO699" s="888">
        <f t="shared" si="2964"/>
        <v>0.67620916255493901</v>
      </c>
      <c r="GP699" s="888">
        <f t="shared" si="2964"/>
        <v>0.71037240111786681</v>
      </c>
      <c r="GQ699" s="888">
        <f t="shared" si="2964"/>
        <v>0.60071691037138042</v>
      </c>
      <c r="GR699" s="682">
        <f t="shared" si="2964"/>
        <v>1</v>
      </c>
      <c r="GS699" s="682">
        <f t="shared" si="2964"/>
        <v>0.71492990332498207</v>
      </c>
      <c r="GT699" s="682">
        <f t="shared" si="2964"/>
        <v>0.77865512230994027</v>
      </c>
      <c r="GU699" s="682">
        <f t="shared" si="2964"/>
        <v>0.82433007479119058</v>
      </c>
      <c r="GV699" s="682">
        <f t="shared" si="2964"/>
        <v>0.54871511192274569</v>
      </c>
      <c r="GW699" s="682">
        <f t="shared" si="2964"/>
        <v>1</v>
      </c>
      <c r="GX699" s="682">
        <f t="shared" si="2964"/>
        <v>0.60260803442930155</v>
      </c>
      <c r="GY699" s="682">
        <f t="shared" si="2964"/>
        <v>0.51825096319187258</v>
      </c>
      <c r="GZ699" s="682" t="e">
        <f t="shared" si="2964"/>
        <v>#DIV/0!</v>
      </c>
      <c r="HA699" s="682">
        <f t="shared" si="2964"/>
        <v>0.453076997398143</v>
      </c>
      <c r="HB699" s="682">
        <f t="shared" si="2964"/>
        <v>0.73189101687882241</v>
      </c>
      <c r="HC699" s="682">
        <f t="shared" si="2964"/>
        <v>0.48585121459450009</v>
      </c>
      <c r="HD699" s="682">
        <f t="shared" si="2964"/>
        <v>0.57689226154057505</v>
      </c>
      <c r="HE699" s="682">
        <f t="shared" si="2964"/>
        <v>0.59288517423807019</v>
      </c>
      <c r="HF699" s="682">
        <f t="shared" si="2964"/>
        <v>0.40575645507840286</v>
      </c>
      <c r="HG699" s="682" t="e">
        <f t="shared" si="2964"/>
        <v>#DIV/0!</v>
      </c>
      <c r="HH699" s="682" t="e">
        <f t="shared" si="2964"/>
        <v>#DIV/0!</v>
      </c>
      <c r="HI699" s="1276" t="e">
        <f>IF(HI538="",0,HI538/HI$566)</f>
        <v>#DIV/0!</v>
      </c>
    </row>
    <row r="700" spans="1:217" s="682" customFormat="1" ht="21" x14ac:dyDescent="0.35">
      <c r="A700" s="69" t="s">
        <v>825</v>
      </c>
      <c r="C700" s="745">
        <f>IF(C540="",0,C540/C$566)</f>
        <v>0.46833123199762461</v>
      </c>
      <c r="D700" s="715">
        <f t="shared" ref="D700:L700" si="2966">IF(D540="",0,D540/D$566)</f>
        <v>0.25182755096020987</v>
      </c>
      <c r="E700" s="715">
        <f t="shared" si="2966"/>
        <v>0.18092233886282622</v>
      </c>
      <c r="F700" s="715">
        <f t="shared" si="2966"/>
        <v>0.25840397936210502</v>
      </c>
      <c r="G700" s="715">
        <f t="shared" si="2966"/>
        <v>0.28688894275763194</v>
      </c>
      <c r="H700" s="715">
        <f t="shared" si="2966"/>
        <v>9.5230516331366616E-2</v>
      </c>
      <c r="I700" s="715">
        <f t="shared" si="2966"/>
        <v>0.16038350874671836</v>
      </c>
      <c r="J700" s="715">
        <f t="shared" si="2966"/>
        <v>0.19727587301090527</v>
      </c>
      <c r="K700" s="715">
        <f t="shared" si="2966"/>
        <v>0.29983355479175094</v>
      </c>
      <c r="L700" s="715">
        <f t="shared" si="2966"/>
        <v>0.11594611745944287</v>
      </c>
      <c r="M700" s="715">
        <f t="shared" ref="M700:T700" si="2967">IF(M540="",0,M540/M$566)</f>
        <v>0.32081368976592994</v>
      </c>
      <c r="N700" s="715">
        <f t="shared" si="2967"/>
        <v>0.25363625707384857</v>
      </c>
      <c r="O700" s="715">
        <f t="shared" si="2967"/>
        <v>0.30558848306466774</v>
      </c>
      <c r="P700" s="715">
        <f t="shared" si="2967"/>
        <v>0.33141605686396003</v>
      </c>
      <c r="Q700" s="715">
        <f t="shared" si="2967"/>
        <v>0.15388680470422872</v>
      </c>
      <c r="R700" s="715">
        <f t="shared" si="2967"/>
        <v>0.36504361394963009</v>
      </c>
      <c r="S700" s="715">
        <f t="shared" si="2967"/>
        <v>0.23760695036557108</v>
      </c>
      <c r="T700" s="1075">
        <f t="shared" si="2967"/>
        <v>0.31536875084603233</v>
      </c>
      <c r="U700" s="715">
        <f t="shared" ref="U700:W700" si="2968">IF(U540="",0,U540/U$566)</f>
        <v>0.28107532828784199</v>
      </c>
      <c r="V700" s="715">
        <f t="shared" si="2968"/>
        <v>0.20600346825569796</v>
      </c>
      <c r="W700" s="715">
        <f t="shared" si="2968"/>
        <v>0.3608843042546343</v>
      </c>
      <c r="X700" s="715">
        <f t="shared" ref="X700:Y700" si="2969">IF(X540="",0,X540/X$566)</f>
        <v>0.40770263858831474</v>
      </c>
      <c r="Y700" s="715">
        <f t="shared" si="2969"/>
        <v>0.24330879252654358</v>
      </c>
      <c r="Z700" s="715"/>
      <c r="AA700" s="715"/>
      <c r="AB700" s="715"/>
      <c r="AC700" s="715"/>
      <c r="AD700" s="715"/>
      <c r="AE700" s="715"/>
      <c r="AF700" s="715"/>
      <c r="AG700" s="715"/>
      <c r="AH700" s="715"/>
      <c r="AI700" s="745">
        <f t="shared" ref="AI700:AN700" si="2970">IF(AI540="",0,AI540/AI$566)</f>
        <v>0</v>
      </c>
      <c r="AJ700" s="715">
        <f t="shared" si="2970"/>
        <v>1.1813797130211015E-2</v>
      </c>
      <c r="AK700" s="715">
        <f t="shared" si="2970"/>
        <v>4.1669614203512048E-2</v>
      </c>
      <c r="AL700" s="715">
        <f t="shared" si="2970"/>
        <v>0</v>
      </c>
      <c r="AM700" s="715">
        <f t="shared" si="2970"/>
        <v>1.5423793328539277E-2</v>
      </c>
      <c r="AN700" s="1075">
        <f t="shared" si="2970"/>
        <v>0</v>
      </c>
      <c r="AO700" s="715"/>
      <c r="AP700" s="715"/>
      <c r="AQ700" s="715"/>
      <c r="AR700" s="715"/>
      <c r="AS700" s="715"/>
      <c r="AT700" s="745">
        <f t="shared" ref="AT700:BB700" si="2971">IF(AT540="",0,AT540/AT$566)</f>
        <v>0.36734057555267807</v>
      </c>
      <c r="AU700" s="715">
        <f t="shared" si="2971"/>
        <v>0.48717390460108823</v>
      </c>
      <c r="AV700" s="715">
        <f t="shared" si="2971"/>
        <v>0.26244229327763724</v>
      </c>
      <c r="AW700" s="715">
        <f t="shared" si="2971"/>
        <v>0.31598687027835459</v>
      </c>
      <c r="AX700" s="715">
        <f t="shared" si="2971"/>
        <v>0.22548287310154613</v>
      </c>
      <c r="AY700" s="715">
        <f t="shared" si="2971"/>
        <v>0.26402926357085532</v>
      </c>
      <c r="AZ700" s="715">
        <f t="shared" si="2971"/>
        <v>0.31780107747569425</v>
      </c>
      <c r="BA700" s="715">
        <f t="shared" si="2971"/>
        <v>0.27666932078530243</v>
      </c>
      <c r="BB700" s="1075">
        <f t="shared" si="2971"/>
        <v>0.23599256120618792</v>
      </c>
      <c r="BC700" s="715"/>
      <c r="BD700" s="715"/>
      <c r="BE700" s="715"/>
      <c r="BF700" s="715"/>
      <c r="BG700" s="715"/>
      <c r="BH700" s="745">
        <f t="shared" ref="BH700:BS700" si="2972">IF(BH540="",0,BH540/BH$566)</f>
        <v>9.9825912496885702E-2</v>
      </c>
      <c r="BI700" s="715">
        <f t="shared" si="2972"/>
        <v>8.8448046549769788E-2</v>
      </c>
      <c r="BJ700" s="715">
        <f t="shared" si="2972"/>
        <v>9.4074190730804738E-2</v>
      </c>
      <c r="BK700" s="715">
        <f t="shared" si="2972"/>
        <v>0.19501779802930549</v>
      </c>
      <c r="BL700" s="715">
        <f t="shared" si="2972"/>
        <v>0.16373675883759622</v>
      </c>
      <c r="BM700" s="715">
        <f t="shared" si="2972"/>
        <v>0.26668212789065082</v>
      </c>
      <c r="BN700" s="1187">
        <f t="shared" si="2972"/>
        <v>0.1966317855410124</v>
      </c>
      <c r="BO700" s="888">
        <f t="shared" si="2972"/>
        <v>7.4821600725445789E-2</v>
      </c>
      <c r="BP700" s="888">
        <f t="shared" si="2972"/>
        <v>4.6264463230507008E-2</v>
      </c>
      <c r="BQ700" s="888">
        <f t="shared" si="2972"/>
        <v>9.5299681028226405E-2</v>
      </c>
      <c r="BR700" s="888">
        <f t="shared" si="2972"/>
        <v>0.1285130594435118</v>
      </c>
      <c r="BS700" s="1184">
        <f t="shared" si="2972"/>
        <v>0.23137772624002395</v>
      </c>
      <c r="BT700" s="888"/>
      <c r="BU700" s="888"/>
      <c r="BV700" s="888"/>
      <c r="BW700" s="888"/>
      <c r="BX700" s="888"/>
      <c r="BY700" s="745">
        <f t="shared" ref="BY700:CC700" si="2973">IF(BY540="",0,BY540/BY$566)</f>
        <v>0.35515428829747092</v>
      </c>
      <c r="BZ700" s="715">
        <f t="shared" si="2973"/>
        <v>0.39655930792124211</v>
      </c>
      <c r="CA700" s="715">
        <f t="shared" si="2973"/>
        <v>0.46197787421666175</v>
      </c>
      <c r="CB700" s="715">
        <f t="shared" si="2973"/>
        <v>0.36974008483744991</v>
      </c>
      <c r="CC700" s="1075">
        <f t="shared" si="2973"/>
        <v>0.17892745471245958</v>
      </c>
      <c r="CD700" s="715"/>
      <c r="CE700" s="715"/>
      <c r="CF700" s="715"/>
      <c r="CG700" s="715"/>
      <c r="CH700" s="715"/>
      <c r="CI700" s="715"/>
      <c r="CJ700" s="715"/>
      <c r="CK700" s="745">
        <f t="shared" ref="CK700:CO700" si="2974">IF(CK540="",0,CK540/CK$566)</f>
        <v>0.77775564927007612</v>
      </c>
      <c r="CL700" s="715">
        <f t="shared" si="2974"/>
        <v>0.1708255066199949</v>
      </c>
      <c r="CM700" s="715">
        <f t="shared" si="2974"/>
        <v>0.82545297903634351</v>
      </c>
      <c r="CN700" s="715">
        <f t="shared" si="2974"/>
        <v>0.48864050688676519</v>
      </c>
      <c r="CO700" s="1075">
        <f t="shared" si="2974"/>
        <v>0.39676512544687137</v>
      </c>
      <c r="CP700" s="715"/>
      <c r="CQ700" s="715"/>
      <c r="CR700" s="715"/>
      <c r="CS700" s="715"/>
      <c r="CT700" s="715"/>
      <c r="CU700" s="745">
        <f t="shared" ref="CU700:CX700" si="2975">IF(CU540="",0,CU540/CU$566)</f>
        <v>0</v>
      </c>
      <c r="CV700" s="715">
        <f t="shared" si="2975"/>
        <v>1.7371100389442607E-2</v>
      </c>
      <c r="CW700" s="715">
        <f t="shared" si="2975"/>
        <v>0</v>
      </c>
      <c r="CX700" s="1075">
        <f t="shared" si="2975"/>
        <v>0</v>
      </c>
      <c r="CY700" s="715"/>
      <c r="CZ700" s="715"/>
      <c r="DD700" s="989"/>
      <c r="DE700" s="888">
        <f t="shared" ref="DE700:DL700" si="2976">IF(DE540="",0,DE540/DE$566)</f>
        <v>0</v>
      </c>
      <c r="DF700" s="888">
        <f t="shared" si="2976"/>
        <v>0</v>
      </c>
      <c r="DG700" s="888">
        <f t="shared" si="2976"/>
        <v>9.8789295909111952E-2</v>
      </c>
      <c r="DH700" s="888">
        <f t="shared" si="2976"/>
        <v>7.7875693362720469E-3</v>
      </c>
      <c r="DI700" s="888">
        <f t="shared" si="2976"/>
        <v>2.6250104906616813E-2</v>
      </c>
      <c r="DJ700" s="888">
        <f t="shared" si="2976"/>
        <v>4.6457495968165096E-3</v>
      </c>
      <c r="DK700" s="888">
        <f t="shared" si="2976"/>
        <v>1.1212940426903606E-2</v>
      </c>
      <c r="DL700" s="1082">
        <f t="shared" si="2976"/>
        <v>3.7892596394057697E-2</v>
      </c>
      <c r="DM700" s="888"/>
      <c r="DN700" s="888"/>
      <c r="DO700" s="888"/>
      <c r="DP700" s="888"/>
      <c r="DQ700" s="888"/>
      <c r="DR700" s="945">
        <f t="shared" ref="DR700:DX700" si="2977">IF(DR540="",0,DR540/DR$566)</f>
        <v>6.3890276758357609E-2</v>
      </c>
      <c r="DS700" s="888">
        <f t="shared" si="2977"/>
        <v>0.17861658428280655</v>
      </c>
      <c r="DT700" s="888">
        <f t="shared" si="2977"/>
        <v>7.5114617427923913E-2</v>
      </c>
      <c r="DU700" s="888">
        <f t="shared" si="2977"/>
        <v>0.12874629278104144</v>
      </c>
      <c r="DV700" s="888">
        <f t="shared" si="2977"/>
        <v>0.10545779819296296</v>
      </c>
      <c r="DW700" s="888">
        <f t="shared" si="2977"/>
        <v>5.6191080076603089E-2</v>
      </c>
      <c r="DX700" s="1082">
        <f t="shared" si="2977"/>
        <v>5.3584331703048146E-2</v>
      </c>
      <c r="DY700" s="888"/>
      <c r="DZ700" s="888"/>
      <c r="EA700" s="888"/>
      <c r="EB700" s="888"/>
      <c r="EC700" s="888"/>
      <c r="ED700" s="745">
        <f t="shared" ref="ED700:EL700" si="2978">IF(ED540="",0,ED540/ED$566)</f>
        <v>0.28359311063747927</v>
      </c>
      <c r="EE700" s="888">
        <f t="shared" si="2978"/>
        <v>0.30297609333535236</v>
      </c>
      <c r="EF700" s="888">
        <f t="shared" si="2978"/>
        <v>0.5111116991176754</v>
      </c>
      <c r="EG700" s="888">
        <f t="shared" si="2978"/>
        <v>0.42110150082280667</v>
      </c>
      <c r="EH700" s="888">
        <f t="shared" si="2978"/>
        <v>0.36946675015890318</v>
      </c>
      <c r="EI700" s="888">
        <f t="shared" si="2978"/>
        <v>0.39821958601823587</v>
      </c>
      <c r="EJ700" s="888">
        <f t="shared" si="2978"/>
        <v>0.37758051472128284</v>
      </c>
      <c r="EK700" s="888">
        <f t="shared" si="2978"/>
        <v>0.44872200638148052</v>
      </c>
      <c r="EL700" s="1082">
        <f t="shared" si="2978"/>
        <v>0.45239143545999383</v>
      </c>
      <c r="EM700" s="888"/>
      <c r="EN700" s="888"/>
      <c r="ER700" s="1263"/>
      <c r="ES700" s="745">
        <f t="shared" ref="ES700:EU700" si="2979">IF(ES540="",0,ES540/ES$566)</f>
        <v>8.4709102426955389E-3</v>
      </c>
      <c r="ET700" s="715">
        <f t="shared" si="2979"/>
        <v>0</v>
      </c>
      <c r="EU700" s="715">
        <f t="shared" si="2979"/>
        <v>6.8919738326246122E-2</v>
      </c>
      <c r="EV700" s="715"/>
      <c r="EW700" s="1150"/>
      <c r="EX700" s="1275"/>
      <c r="EY700" s="1276">
        <f t="shared" ref="EY700:HH700" si="2980">IF(EY540="",0,EY540/EY$566)</f>
        <v>0.28031323199686492</v>
      </c>
      <c r="EZ700" s="1277">
        <f t="shared" si="2980"/>
        <v>0.1043835149363206</v>
      </c>
      <c r="FA700" s="1276">
        <f t="shared" si="2980"/>
        <v>0.29602051106946486</v>
      </c>
      <c r="FB700" s="1276">
        <f t="shared" si="2980"/>
        <v>2.68364066389906E-2</v>
      </c>
      <c r="FC700" s="1276">
        <f t="shared" si="2980"/>
        <v>0.22538022522787873</v>
      </c>
      <c r="FD700" s="1276">
        <f t="shared" si="2980"/>
        <v>0</v>
      </c>
      <c r="FE700" s="1277">
        <f t="shared" si="2980"/>
        <v>0.30941703242060176</v>
      </c>
      <c r="FF700" s="1276">
        <f t="shared" si="2980"/>
        <v>0.2807557763826507</v>
      </c>
      <c r="FG700" s="1276">
        <f t="shared" si="2980"/>
        <v>0.21812288042102299</v>
      </c>
      <c r="FH700" s="1276">
        <f t="shared" si="2980"/>
        <v>0.15113800287996004</v>
      </c>
      <c r="FI700" s="1276">
        <f t="shared" si="2980"/>
        <v>0.2364561072536967</v>
      </c>
      <c r="FJ700" s="1276">
        <f t="shared" si="2980"/>
        <v>0.18763251750833917</v>
      </c>
      <c r="FK700" s="1276">
        <f t="shared" si="2980"/>
        <v>0.24638159266745602</v>
      </c>
      <c r="FL700" s="1276">
        <f t="shared" si="2980"/>
        <v>0.20467815343351164</v>
      </c>
      <c r="FM700" s="1276">
        <f t="shared" si="2980"/>
        <v>0.28237758424619491</v>
      </c>
      <c r="FN700" s="1276">
        <f t="shared" si="2980"/>
        <v>0.26988501414924482</v>
      </c>
      <c r="FO700" s="1276">
        <f t="shared" si="2980"/>
        <v>0.23480151541917699</v>
      </c>
      <c r="FP700" s="1276">
        <f t="shared" ref="FP700:GL700" si="2981">IF(FP540="",0,FP540/FP$566)</f>
        <v>0.27890531254291495</v>
      </c>
      <c r="FQ700" s="1402">
        <f t="shared" si="2981"/>
        <v>0.16789389903994548</v>
      </c>
      <c r="FR700" s="1274">
        <f t="shared" si="2981"/>
        <v>0.19546608731814299</v>
      </c>
      <c r="FS700" s="1274">
        <f t="shared" si="2981"/>
        <v>8.2512710347395365E-2</v>
      </c>
      <c r="FT700" s="1274">
        <f t="shared" si="2981"/>
        <v>9.831190109220285E-2</v>
      </c>
      <c r="FU700" s="1274">
        <f t="shared" si="2981"/>
        <v>0.12681010414023264</v>
      </c>
      <c r="FV700" s="1274"/>
      <c r="FW700" s="1274">
        <f t="shared" si="2981"/>
        <v>0</v>
      </c>
      <c r="FX700" s="1274">
        <f t="shared" si="2981"/>
        <v>0.11260918319573045</v>
      </c>
      <c r="FY700" s="1274">
        <f t="shared" si="2981"/>
        <v>0.22198684121833237</v>
      </c>
      <c r="FZ700" s="1274">
        <f t="shared" si="2981"/>
        <v>0</v>
      </c>
      <c r="GA700" s="1274" t="e">
        <f t="shared" si="2981"/>
        <v>#DIV/0!</v>
      </c>
      <c r="GB700" s="1274">
        <f t="shared" si="2981"/>
        <v>0.10997852441639833</v>
      </c>
      <c r="GC700" s="1274">
        <f t="shared" si="2981"/>
        <v>0.10657944692076526</v>
      </c>
      <c r="GD700" s="1274">
        <f t="shared" si="2981"/>
        <v>5.0819185940294921E-2</v>
      </c>
      <c r="GE700" s="1274">
        <f t="shared" si="2981"/>
        <v>1.4993372752187423E-2</v>
      </c>
      <c r="GF700" s="1274">
        <f t="shared" si="2981"/>
        <v>0</v>
      </c>
      <c r="GG700" s="1274">
        <f t="shared" si="2981"/>
        <v>0.16852228800381666</v>
      </c>
      <c r="GH700" s="1274">
        <f t="shared" si="2981"/>
        <v>0</v>
      </c>
      <c r="GI700" s="1274">
        <f t="shared" si="2981"/>
        <v>7.7736161567187878E-2</v>
      </c>
      <c r="GJ700" s="1274">
        <f t="shared" si="2981"/>
        <v>0.23161699635560357</v>
      </c>
      <c r="GK700" s="1274">
        <f t="shared" si="2981"/>
        <v>0.13984579244241052</v>
      </c>
      <c r="GL700" s="1274">
        <f t="shared" si="2981"/>
        <v>0.15595003413426695</v>
      </c>
      <c r="GM700" s="945">
        <f t="shared" si="2980"/>
        <v>0</v>
      </c>
      <c r="GN700" s="888">
        <f t="shared" si="2980"/>
        <v>0.13010119416356386</v>
      </c>
      <c r="GO700" s="888">
        <f t="shared" si="2980"/>
        <v>0</v>
      </c>
      <c r="GP700" s="888">
        <f t="shared" si="2980"/>
        <v>0</v>
      </c>
      <c r="GQ700" s="888">
        <f t="shared" si="2980"/>
        <v>0.20620402530198259</v>
      </c>
      <c r="GR700" s="682">
        <f t="shared" si="2980"/>
        <v>0</v>
      </c>
      <c r="GS700" s="682">
        <f t="shared" si="2980"/>
        <v>8.5564954366616527E-2</v>
      </c>
      <c r="GT700" s="682">
        <f t="shared" si="2980"/>
        <v>0</v>
      </c>
      <c r="GU700" s="682">
        <f t="shared" si="2980"/>
        <v>0</v>
      </c>
      <c r="GV700" s="682">
        <f t="shared" si="2980"/>
        <v>8.3624742759047396E-2</v>
      </c>
      <c r="GW700" s="682">
        <f t="shared" si="2980"/>
        <v>0</v>
      </c>
      <c r="GX700" s="682">
        <f t="shared" si="2980"/>
        <v>0.1983078330737969</v>
      </c>
      <c r="GY700" s="682">
        <f t="shared" si="2980"/>
        <v>0.14397331899858398</v>
      </c>
      <c r="GZ700" s="682" t="e">
        <f t="shared" si="2980"/>
        <v>#DIV/0!</v>
      </c>
      <c r="HA700" s="682">
        <f t="shared" si="2980"/>
        <v>0</v>
      </c>
      <c r="HB700" s="682">
        <f t="shared" si="2980"/>
        <v>0</v>
      </c>
      <c r="HC700" s="682">
        <f t="shared" si="2980"/>
        <v>0</v>
      </c>
      <c r="HD700" s="682">
        <f t="shared" si="2980"/>
        <v>0</v>
      </c>
      <c r="HE700" s="682">
        <f t="shared" si="2980"/>
        <v>0</v>
      </c>
      <c r="HF700" s="682">
        <f t="shared" si="2980"/>
        <v>0</v>
      </c>
      <c r="HG700" s="682" t="e">
        <f t="shared" si="2980"/>
        <v>#DIV/0!</v>
      </c>
      <c r="HH700" s="682" t="e">
        <f t="shared" si="2980"/>
        <v>#DIV/0!</v>
      </c>
      <c r="HI700" s="1274" t="e">
        <f>IF(HI540="",0,HI540/HI$566)</f>
        <v>#DIV/0!</v>
      </c>
    </row>
    <row r="701" spans="1:217" s="895" customFormat="1" ht="21" x14ac:dyDescent="0.35">
      <c r="A701" s="898" t="s">
        <v>234</v>
      </c>
      <c r="C701" s="371">
        <f>SUM(C697:C700)</f>
        <v>1</v>
      </c>
      <c r="D701" s="369">
        <f t="shared" ref="D701:M701" si="2982">SUM(D697:D700)</f>
        <v>1</v>
      </c>
      <c r="E701" s="369">
        <f t="shared" si="2982"/>
        <v>1</v>
      </c>
      <c r="F701" s="369">
        <f t="shared" si="2982"/>
        <v>1</v>
      </c>
      <c r="G701" s="369">
        <f t="shared" si="2982"/>
        <v>1</v>
      </c>
      <c r="H701" s="369">
        <f t="shared" si="2982"/>
        <v>0.99999999999999989</v>
      </c>
      <c r="I701" s="369">
        <f t="shared" si="2982"/>
        <v>1</v>
      </c>
      <c r="J701" s="369">
        <f t="shared" si="2982"/>
        <v>1</v>
      </c>
      <c r="K701" s="369">
        <f t="shared" si="2982"/>
        <v>1</v>
      </c>
      <c r="L701" s="369">
        <f t="shared" si="2982"/>
        <v>1</v>
      </c>
      <c r="M701" s="369">
        <f t="shared" si="2982"/>
        <v>1</v>
      </c>
      <c r="N701" s="369">
        <f t="shared" ref="N701" si="2983">SUM(N697:N700)</f>
        <v>1</v>
      </c>
      <c r="O701" s="369">
        <f t="shared" ref="O701" si="2984">SUM(O697:O700)</f>
        <v>1.0000000000000002</v>
      </c>
      <c r="P701" s="369">
        <f t="shared" ref="P701" si="2985">SUM(P697:P700)</f>
        <v>1</v>
      </c>
      <c r="Q701" s="369">
        <f t="shared" ref="Q701" si="2986">SUM(Q697:Q700)</f>
        <v>1</v>
      </c>
      <c r="R701" s="369">
        <f t="shared" ref="R701" si="2987">SUM(R697:R700)</f>
        <v>1</v>
      </c>
      <c r="S701" s="369">
        <f t="shared" ref="S701" si="2988">SUM(S697:S700)</f>
        <v>1</v>
      </c>
      <c r="T701" s="1243">
        <f t="shared" ref="T701:U701" si="2989">SUM(T697:T700)</f>
        <v>1</v>
      </c>
      <c r="U701" s="369">
        <f t="shared" si="2989"/>
        <v>1</v>
      </c>
      <c r="V701" s="369">
        <f t="shared" ref="V701:W701" si="2990">SUM(V697:V700)</f>
        <v>1.0000000000000002</v>
      </c>
      <c r="W701" s="369">
        <f t="shared" si="2990"/>
        <v>1</v>
      </c>
      <c r="X701" s="369">
        <f t="shared" ref="X701:Y701" si="2991">SUM(X697:X700)</f>
        <v>0.99999999999999978</v>
      </c>
      <c r="Y701" s="369">
        <f t="shared" si="2991"/>
        <v>1</v>
      </c>
      <c r="Z701" s="369"/>
      <c r="AA701" s="369"/>
      <c r="AB701" s="369"/>
      <c r="AC701" s="369"/>
      <c r="AD701" s="369"/>
      <c r="AE701" s="369"/>
      <c r="AF701" s="369"/>
      <c r="AG701" s="369"/>
      <c r="AH701" s="369"/>
      <c r="AI701" s="371">
        <f t="shared" ref="AI701" si="2992">SUM(AI697:AI700)</f>
        <v>1</v>
      </c>
      <c r="AJ701" s="369">
        <f t="shared" ref="AJ701" si="2993">SUM(AJ697:AJ700)</f>
        <v>1</v>
      </c>
      <c r="AK701" s="369">
        <f t="shared" ref="AK701" si="2994">SUM(AK697:AK700)</f>
        <v>0.99999999999999978</v>
      </c>
      <c r="AL701" s="369">
        <f t="shared" ref="AL701" si="2995">SUM(AL697:AL700)</f>
        <v>1</v>
      </c>
      <c r="AM701" s="369">
        <f t="shared" ref="AM701" si="2996">SUM(AM697:AM700)</f>
        <v>1</v>
      </c>
      <c r="AN701" s="1243">
        <f t="shared" ref="AN701" si="2997">SUM(AN697:AN700)</f>
        <v>1</v>
      </c>
      <c r="AO701" s="369"/>
      <c r="AP701" s="369"/>
      <c r="AQ701" s="369"/>
      <c r="AR701" s="369"/>
      <c r="AS701" s="369"/>
      <c r="AT701" s="371">
        <f t="shared" ref="AT701" si="2998">SUM(AT697:AT700)</f>
        <v>0.99999999999999989</v>
      </c>
      <c r="AU701" s="369">
        <f t="shared" ref="AU701" si="2999">SUM(AU697:AU700)</f>
        <v>1</v>
      </c>
      <c r="AV701" s="369">
        <f t="shared" ref="AV701" si="3000">SUM(AV697:AV700)</f>
        <v>1</v>
      </c>
      <c r="AW701" s="369">
        <f t="shared" ref="AW701" si="3001">SUM(AW697:AW700)</f>
        <v>0.99999999999999989</v>
      </c>
      <c r="AX701" s="369">
        <f t="shared" ref="AX701" si="3002">SUM(AX697:AX700)</f>
        <v>1</v>
      </c>
      <c r="AY701" s="369">
        <f t="shared" ref="AY701" si="3003">SUM(AY697:AY700)</f>
        <v>1</v>
      </c>
      <c r="AZ701" s="369">
        <f t="shared" ref="AZ701" si="3004">SUM(AZ697:AZ700)</f>
        <v>1.0000000000000002</v>
      </c>
      <c r="BA701" s="369">
        <f t="shared" ref="BA701" si="3005">SUM(BA697:BA700)</f>
        <v>1</v>
      </c>
      <c r="BB701" s="1243">
        <f t="shared" ref="BB701" si="3006">SUM(BB697:BB700)</f>
        <v>1</v>
      </c>
      <c r="BC701" s="369"/>
      <c r="BD701" s="369"/>
      <c r="BE701" s="369"/>
      <c r="BF701" s="369"/>
      <c r="BG701" s="369"/>
      <c r="BH701" s="371">
        <f t="shared" ref="BH701" si="3007">SUM(BH697:BH700)</f>
        <v>1</v>
      </c>
      <c r="BI701" s="369">
        <f t="shared" ref="BI701" si="3008">SUM(BI697:BI700)</f>
        <v>1</v>
      </c>
      <c r="BJ701" s="369">
        <f t="shared" ref="BJ701" si="3009">SUM(BJ697:BJ700)</f>
        <v>1</v>
      </c>
      <c r="BK701" s="369">
        <f t="shared" ref="BK701" si="3010">SUM(BK697:BK700)</f>
        <v>1</v>
      </c>
      <c r="BL701" s="369">
        <f t="shared" ref="BL701" si="3011">SUM(BL697:BL700)</f>
        <v>1</v>
      </c>
      <c r="BM701" s="369">
        <f t="shared" ref="BM701" si="3012">SUM(BM697:BM700)</f>
        <v>1</v>
      </c>
      <c r="BN701" s="1244">
        <f t="shared" ref="BN701" si="3013">SUM(BN697:BN700)</f>
        <v>0.99999999999999978</v>
      </c>
      <c r="BO701" s="898">
        <f t="shared" ref="BO701" si="3014">SUM(BO697:BO700)</f>
        <v>0.99999999999999989</v>
      </c>
      <c r="BP701" s="898">
        <f t="shared" ref="BP701" si="3015">SUM(BP697:BP700)</f>
        <v>1</v>
      </c>
      <c r="BQ701" s="898">
        <f t="shared" ref="BQ701" si="3016">SUM(BQ697:BQ700)</f>
        <v>0.99999999999999989</v>
      </c>
      <c r="BR701" s="898">
        <f t="shared" ref="BR701" si="3017">SUM(BR697:BR700)</f>
        <v>1</v>
      </c>
      <c r="BS701" s="1186">
        <f t="shared" ref="BS701" si="3018">SUM(BS697:BS700)</f>
        <v>1</v>
      </c>
      <c r="BT701" s="898"/>
      <c r="BU701" s="898"/>
      <c r="BV701" s="898"/>
      <c r="BW701" s="898"/>
      <c r="BX701" s="898"/>
      <c r="BY701" s="371">
        <f t="shared" ref="BY701" si="3019">SUM(BY697:BY700)</f>
        <v>1</v>
      </c>
      <c r="BZ701" s="369">
        <f t="shared" ref="BZ701" si="3020">SUM(BZ697:BZ700)</f>
        <v>1</v>
      </c>
      <c r="CA701" s="369">
        <f t="shared" ref="CA701" si="3021">SUM(CA697:CA700)</f>
        <v>1</v>
      </c>
      <c r="CB701" s="369">
        <f t="shared" ref="CB701" si="3022">SUM(CB697:CB700)</f>
        <v>1</v>
      </c>
      <c r="CC701" s="1243">
        <f t="shared" ref="CC701" si="3023">SUM(CC697:CC700)</f>
        <v>1</v>
      </c>
      <c r="CD701" s="369"/>
      <c r="CE701" s="369"/>
      <c r="CF701" s="369"/>
      <c r="CG701" s="369"/>
      <c r="CH701" s="369"/>
      <c r="CI701" s="369"/>
      <c r="CJ701" s="369"/>
      <c r="CK701" s="371">
        <f t="shared" ref="CK701" si="3024">SUM(CK697:CK700)</f>
        <v>1</v>
      </c>
      <c r="CL701" s="369">
        <f t="shared" ref="CL701" si="3025">SUM(CL697:CL700)</f>
        <v>1</v>
      </c>
      <c r="CM701" s="369">
        <f t="shared" ref="CM701" si="3026">SUM(CM697:CM700)</f>
        <v>1</v>
      </c>
      <c r="CN701" s="369">
        <f t="shared" ref="CN701" si="3027">SUM(CN697:CN700)</f>
        <v>1</v>
      </c>
      <c r="CO701" s="1243">
        <f t="shared" ref="CO701" si="3028">SUM(CO697:CO700)</f>
        <v>0.99999999999999989</v>
      </c>
      <c r="CP701" s="369"/>
      <c r="CQ701" s="369"/>
      <c r="CR701" s="369"/>
      <c r="CS701" s="369"/>
      <c r="CT701" s="369"/>
      <c r="CU701" s="371">
        <f t="shared" ref="CU701" si="3029">SUM(CU697:CU700)</f>
        <v>1</v>
      </c>
      <c r="CV701" s="369">
        <f t="shared" ref="CV701" si="3030">SUM(CV697:CV700)</f>
        <v>0.99999999999999989</v>
      </c>
      <c r="CW701" s="369">
        <f t="shared" ref="CW701" si="3031">SUM(CW697:CW700)</f>
        <v>1</v>
      </c>
      <c r="CX701" s="1243">
        <f t="shared" ref="CX701" si="3032">SUM(CX697:CX700)</f>
        <v>1</v>
      </c>
      <c r="CY701" s="369"/>
      <c r="CZ701" s="369"/>
      <c r="DD701" s="373"/>
      <c r="DE701" s="898">
        <f t="shared" ref="DE701" si="3033">SUM(DE697:DE700)</f>
        <v>1</v>
      </c>
      <c r="DF701" s="898">
        <f t="shared" ref="DF701" si="3034">SUM(DF697:DF700)</f>
        <v>1</v>
      </c>
      <c r="DG701" s="898">
        <f t="shared" ref="DG701" si="3035">SUM(DG697:DG700)</f>
        <v>1</v>
      </c>
      <c r="DH701" s="898">
        <f t="shared" ref="DH701" si="3036">SUM(DH697:DH700)</f>
        <v>1</v>
      </c>
      <c r="DI701" s="898">
        <f t="shared" ref="DI701" si="3037">SUM(DI697:DI700)</f>
        <v>1</v>
      </c>
      <c r="DJ701" s="898">
        <f t="shared" ref="DJ701" si="3038">SUM(DJ697:DJ700)</f>
        <v>1</v>
      </c>
      <c r="DK701" s="898">
        <f t="shared" ref="DK701" si="3039">SUM(DK697:DK700)</f>
        <v>1</v>
      </c>
      <c r="DL701" s="1130">
        <f t="shared" ref="DL701" si="3040">SUM(DL697:DL700)</f>
        <v>1</v>
      </c>
      <c r="DM701" s="898"/>
      <c r="DN701" s="898"/>
      <c r="DO701" s="898"/>
      <c r="DP701" s="898"/>
      <c r="DQ701" s="898"/>
      <c r="DR701" s="990">
        <f t="shared" ref="DR701" si="3041">SUM(DR697:DR700)</f>
        <v>0.99999999999999978</v>
      </c>
      <c r="DS701" s="898">
        <f t="shared" ref="DS701" si="3042">SUM(DS697:DS700)</f>
        <v>1</v>
      </c>
      <c r="DT701" s="898">
        <f t="shared" ref="DT701" si="3043">SUM(DT697:DT700)</f>
        <v>1</v>
      </c>
      <c r="DU701" s="898">
        <f t="shared" ref="DU701" si="3044">SUM(DU697:DU700)</f>
        <v>1</v>
      </c>
      <c r="DV701" s="898">
        <f t="shared" ref="DV701" si="3045">SUM(DV697:DV700)</f>
        <v>1</v>
      </c>
      <c r="DW701" s="898">
        <f t="shared" ref="DW701" si="3046">SUM(DW697:DW700)</f>
        <v>1</v>
      </c>
      <c r="DX701" s="1130">
        <f t="shared" ref="DX701" si="3047">SUM(DX697:DX700)</f>
        <v>1.0000000000000002</v>
      </c>
      <c r="DY701" s="898"/>
      <c r="DZ701" s="898"/>
      <c r="EA701" s="898"/>
      <c r="EB701" s="898"/>
      <c r="EC701" s="898"/>
      <c r="ED701" s="371">
        <f t="shared" ref="ED701" si="3048">SUM(ED697:ED700)</f>
        <v>1</v>
      </c>
      <c r="EE701" s="898">
        <f t="shared" ref="EE701" si="3049">SUM(EE697:EE700)</f>
        <v>0.99999999999999989</v>
      </c>
      <c r="EF701" s="898">
        <f t="shared" ref="EF701" si="3050">SUM(EF697:EF700)</f>
        <v>1</v>
      </c>
      <c r="EG701" s="898">
        <f t="shared" ref="EG701" si="3051">SUM(EG697:EG700)</f>
        <v>1</v>
      </c>
      <c r="EH701" s="898">
        <f t="shared" ref="EH701" si="3052">SUM(EH697:EH700)</f>
        <v>1</v>
      </c>
      <c r="EI701" s="898">
        <f t="shared" ref="EI701" si="3053">SUM(EI697:EI700)</f>
        <v>1</v>
      </c>
      <c r="EJ701" s="898">
        <f t="shared" ref="EJ701" si="3054">SUM(EJ697:EJ700)</f>
        <v>1</v>
      </c>
      <c r="EK701" s="898">
        <f t="shared" ref="EK701" si="3055">SUM(EK697:EK700)</f>
        <v>1</v>
      </c>
      <c r="EL701" s="1130">
        <f t="shared" ref="EL701" si="3056">SUM(EL697:EL700)</f>
        <v>1</v>
      </c>
      <c r="EM701" s="898"/>
      <c r="EN701" s="898"/>
      <c r="ER701" s="1271"/>
      <c r="ES701" s="371">
        <f t="shared" ref="ES701" si="3057">SUM(ES697:ES700)</f>
        <v>1</v>
      </c>
      <c r="ET701" s="369">
        <f t="shared" ref="ET701" si="3058">SUM(ET697:ET700)</f>
        <v>1</v>
      </c>
      <c r="EU701" s="369">
        <f t="shared" ref="EU701" si="3059">SUM(EU697:EU700)</f>
        <v>0.99999999999999978</v>
      </c>
      <c r="EV701" s="369"/>
      <c r="EW701" s="1272"/>
      <c r="EX701" s="1273"/>
      <c r="EY701" s="1274">
        <f t="shared" ref="EY701" si="3060">SUM(EY697:EY700)</f>
        <v>0.99999999999999978</v>
      </c>
      <c r="EZ701" s="1274">
        <f t="shared" ref="EZ701" si="3061">SUM(EZ697:EZ700)</f>
        <v>0.99999999999999989</v>
      </c>
      <c r="FA701" s="1274">
        <f t="shared" ref="FA701" si="3062">SUM(FA697:FA700)</f>
        <v>0.99999999999999978</v>
      </c>
      <c r="FB701" s="1274">
        <f t="shared" ref="FB701" si="3063">SUM(FB697:FB700)</f>
        <v>0.99999999999999989</v>
      </c>
      <c r="FC701" s="1274">
        <f t="shared" ref="FC701" si="3064">SUM(FC697:FC700)</f>
        <v>1</v>
      </c>
      <c r="FD701" s="1274">
        <f t="shared" ref="FD701" si="3065">SUM(FD697:FD700)</f>
        <v>1</v>
      </c>
      <c r="FE701" s="1274">
        <f t="shared" ref="FE701" si="3066">SUM(FE697:FE700)</f>
        <v>1</v>
      </c>
      <c r="FF701" s="1274">
        <f t="shared" ref="FF701" si="3067">SUM(FF697:FF700)</f>
        <v>1</v>
      </c>
      <c r="FG701" s="1274">
        <f t="shared" ref="FG701" si="3068">SUM(FG697:FG700)</f>
        <v>1</v>
      </c>
      <c r="FH701" s="1274">
        <f t="shared" ref="FH701" si="3069">SUM(FH697:FH700)</f>
        <v>0.99999999999999989</v>
      </c>
      <c r="FI701" s="1274">
        <f t="shared" ref="FI701" si="3070">SUM(FI697:FI700)</f>
        <v>1</v>
      </c>
      <c r="FJ701" s="1274">
        <f t="shared" ref="FJ701" si="3071">SUM(FJ697:FJ700)</f>
        <v>1</v>
      </c>
      <c r="FK701" s="1274">
        <f t="shared" ref="FK701" si="3072">SUM(FK697:FK700)</f>
        <v>1</v>
      </c>
      <c r="FL701" s="1274">
        <f t="shared" ref="FL701" si="3073">SUM(FL697:FL700)</f>
        <v>1</v>
      </c>
      <c r="FM701" s="1274">
        <f t="shared" ref="FM701" si="3074">SUM(FM697:FM700)</f>
        <v>1</v>
      </c>
      <c r="FN701" s="1274">
        <f t="shared" ref="FN701" si="3075">SUM(FN697:FN700)</f>
        <v>1</v>
      </c>
      <c r="FO701" s="1274">
        <f t="shared" ref="FO701:FQ701" si="3076">SUM(FO697:FO700)</f>
        <v>1</v>
      </c>
      <c r="FP701" s="1274">
        <f t="shared" si="3076"/>
        <v>1</v>
      </c>
      <c r="FQ701" s="1400">
        <f t="shared" si="3076"/>
        <v>1.0000000000000002</v>
      </c>
      <c r="FR701" s="865">
        <f t="shared" ref="FR701:GL701" si="3077">SUM(FR697:FR700)</f>
        <v>0.99999999999999989</v>
      </c>
      <c r="FS701" s="865">
        <f t="shared" si="3077"/>
        <v>1</v>
      </c>
      <c r="FT701" s="865">
        <f t="shared" si="3077"/>
        <v>1</v>
      </c>
      <c r="FU701" s="865">
        <f t="shared" si="3077"/>
        <v>0.99999999999999989</v>
      </c>
      <c r="FV701" s="865"/>
      <c r="FW701" s="865">
        <f t="shared" si="3077"/>
        <v>1</v>
      </c>
      <c r="FX701" s="865">
        <f t="shared" si="3077"/>
        <v>1</v>
      </c>
      <c r="FY701" s="865">
        <f t="shared" si="3077"/>
        <v>0.99999999999999989</v>
      </c>
      <c r="FZ701" s="865">
        <f t="shared" si="3077"/>
        <v>1</v>
      </c>
      <c r="GA701" s="865" t="e">
        <f t="shared" si="3077"/>
        <v>#DIV/0!</v>
      </c>
      <c r="GB701" s="865">
        <f t="shared" si="3077"/>
        <v>1</v>
      </c>
      <c r="GC701" s="865">
        <f t="shared" si="3077"/>
        <v>1.0000000000000002</v>
      </c>
      <c r="GD701" s="865">
        <f t="shared" si="3077"/>
        <v>0.99999999999999978</v>
      </c>
      <c r="GE701" s="865">
        <f t="shared" si="3077"/>
        <v>1</v>
      </c>
      <c r="GF701" s="865">
        <f t="shared" si="3077"/>
        <v>0.99999999999999989</v>
      </c>
      <c r="GG701" s="865">
        <f t="shared" si="3077"/>
        <v>1</v>
      </c>
      <c r="GH701" s="865">
        <f t="shared" si="3077"/>
        <v>1</v>
      </c>
      <c r="GI701" s="865">
        <f t="shared" si="3077"/>
        <v>1</v>
      </c>
      <c r="GJ701" s="865">
        <f t="shared" si="3077"/>
        <v>1</v>
      </c>
      <c r="GK701" s="865">
        <f t="shared" si="3077"/>
        <v>1</v>
      </c>
      <c r="GL701" s="865">
        <f t="shared" si="3077"/>
        <v>1</v>
      </c>
      <c r="GM701" s="990">
        <f t="shared" ref="GM701" si="3078">SUM(GM697:GM700)</f>
        <v>1</v>
      </c>
      <c r="GN701" s="898">
        <f t="shared" ref="GN701" si="3079">SUM(GN697:GN700)</f>
        <v>1</v>
      </c>
      <c r="GO701" s="898">
        <f t="shared" ref="GO701" si="3080">SUM(GO697:GO700)</f>
        <v>1</v>
      </c>
      <c r="GP701" s="898">
        <f t="shared" ref="GP701" si="3081">SUM(GP697:GP700)</f>
        <v>1</v>
      </c>
      <c r="GQ701" s="898">
        <f t="shared" ref="GQ701" si="3082">SUM(GQ697:GQ700)</f>
        <v>1</v>
      </c>
      <c r="GR701" s="895">
        <f t="shared" ref="GR701" si="3083">SUM(GR697:GR700)</f>
        <v>1</v>
      </c>
      <c r="GS701" s="895">
        <f t="shared" ref="GS701" si="3084">SUM(GS697:GS700)</f>
        <v>1</v>
      </c>
      <c r="GT701" s="895">
        <f t="shared" ref="GT701" si="3085">SUM(GT697:GT700)</f>
        <v>1</v>
      </c>
      <c r="GU701" s="895">
        <f t="shared" ref="GU701" si="3086">SUM(GU697:GU700)</f>
        <v>1</v>
      </c>
      <c r="GV701" s="895">
        <f t="shared" ref="GV701" si="3087">SUM(GV697:GV700)</f>
        <v>1</v>
      </c>
      <c r="GW701" s="895">
        <f t="shared" ref="GW701" si="3088">SUM(GW697:GW700)</f>
        <v>1</v>
      </c>
      <c r="GX701" s="895">
        <f t="shared" ref="GX701" si="3089">SUM(GX697:GX700)</f>
        <v>0.99999999999999978</v>
      </c>
      <c r="GY701" s="895">
        <f t="shared" ref="GY701" si="3090">SUM(GY697:GY700)</f>
        <v>0.99999999999999989</v>
      </c>
      <c r="GZ701" s="895" t="e">
        <f t="shared" ref="GZ701" si="3091">SUM(GZ697:GZ700)</f>
        <v>#DIV/0!</v>
      </c>
      <c r="HA701" s="895">
        <f t="shared" ref="HA701" si="3092">SUM(HA697:HA700)</f>
        <v>1</v>
      </c>
      <c r="HB701" s="895">
        <f t="shared" ref="HB701" si="3093">SUM(HB697:HB700)</f>
        <v>0.99999999999999989</v>
      </c>
      <c r="HC701" s="895">
        <f t="shared" ref="HC701" si="3094">SUM(HC697:HC700)</f>
        <v>0.99999999999999989</v>
      </c>
      <c r="HD701" s="895">
        <f t="shared" ref="HD701" si="3095">SUM(HD697:HD700)</f>
        <v>1</v>
      </c>
      <c r="HE701" s="895">
        <f t="shared" ref="HE701" si="3096">SUM(HE697:HE700)</f>
        <v>1</v>
      </c>
      <c r="HF701" s="895">
        <f t="shared" ref="HF701" si="3097">SUM(HF697:HF700)</f>
        <v>1</v>
      </c>
      <c r="HG701" s="895" t="e">
        <f t="shared" ref="HG701" si="3098">SUM(HG697:HG700)</f>
        <v>#DIV/0!</v>
      </c>
      <c r="HH701" s="895" t="e">
        <f t="shared" ref="HH701" si="3099">SUM(HH697:HH700)</f>
        <v>#DIV/0!</v>
      </c>
      <c r="HI701" s="865" t="e">
        <f>SUM(HI697:HI700)</f>
        <v>#DIV/0!</v>
      </c>
    </row>
    <row r="702" spans="1:217" s="753" customFormat="1" ht="21" x14ac:dyDescent="0.35">
      <c r="A702" s="276"/>
      <c r="C702" s="7"/>
      <c r="D702" s="754"/>
      <c r="E702" s="754"/>
      <c r="F702" s="754"/>
      <c r="G702" s="754"/>
      <c r="H702" s="754"/>
      <c r="I702" s="754"/>
      <c r="J702" s="754"/>
      <c r="K702" s="754"/>
      <c r="L702" s="754"/>
      <c r="M702" s="754"/>
      <c r="N702" s="754"/>
      <c r="O702" s="754"/>
      <c r="P702" s="754"/>
      <c r="Q702" s="754"/>
      <c r="R702" s="754"/>
      <c r="S702" s="754"/>
      <c r="T702" s="1017"/>
      <c r="U702" s="754"/>
      <c r="V702" s="754"/>
      <c r="W702" s="754"/>
      <c r="X702" s="754"/>
      <c r="Y702" s="754"/>
      <c r="Z702" s="754"/>
      <c r="AA702" s="754"/>
      <c r="AB702" s="754"/>
      <c r="AC702" s="754"/>
      <c r="AD702" s="754"/>
      <c r="AE702" s="754"/>
      <c r="AF702" s="754"/>
      <c r="AG702" s="754"/>
      <c r="AH702" s="754"/>
      <c r="AI702" s="7"/>
      <c r="AJ702" s="754"/>
      <c r="AK702" s="754"/>
      <c r="AL702" s="754"/>
      <c r="AM702" s="754"/>
      <c r="AN702" s="1017"/>
      <c r="AO702" s="754"/>
      <c r="AP702" s="754"/>
      <c r="AQ702" s="754"/>
      <c r="AR702" s="754"/>
      <c r="AS702" s="754"/>
      <c r="AT702" s="7"/>
      <c r="AU702" s="754"/>
      <c r="AV702" s="754"/>
      <c r="AW702" s="754"/>
      <c r="AX702" s="754"/>
      <c r="AY702" s="754"/>
      <c r="AZ702" s="754"/>
      <c r="BA702" s="754"/>
      <c r="BB702" s="1017"/>
      <c r="BC702" s="754"/>
      <c r="BD702" s="754"/>
      <c r="BE702" s="754"/>
      <c r="BF702" s="754"/>
      <c r="BG702" s="754"/>
      <c r="BH702" s="7"/>
      <c r="BI702" s="754"/>
      <c r="BJ702" s="754"/>
      <c r="BK702" s="754"/>
      <c r="BL702" s="754"/>
      <c r="BM702" s="754"/>
      <c r="BN702" s="1188"/>
      <c r="BO702" s="338"/>
      <c r="BP702" s="338"/>
      <c r="BQ702" s="338"/>
      <c r="BR702" s="338"/>
      <c r="BS702" s="1156"/>
      <c r="BT702" s="338"/>
      <c r="BU702" s="338"/>
      <c r="BV702" s="338"/>
      <c r="BW702" s="338"/>
      <c r="BX702" s="338"/>
      <c r="BY702" s="7"/>
      <c r="BZ702" s="754"/>
      <c r="CA702" s="754"/>
      <c r="CB702" s="754"/>
      <c r="CC702" s="1017"/>
      <c r="CD702" s="754"/>
      <c r="CE702" s="754"/>
      <c r="CF702" s="754"/>
      <c r="CG702" s="754"/>
      <c r="CH702" s="754"/>
      <c r="CI702" s="754"/>
      <c r="CJ702" s="754"/>
      <c r="CK702" s="7"/>
      <c r="CL702" s="754"/>
      <c r="CM702" s="754"/>
      <c r="CN702" s="754"/>
      <c r="CO702" s="1017"/>
      <c r="CP702" s="754"/>
      <c r="CQ702" s="754"/>
      <c r="CR702" s="754"/>
      <c r="CS702" s="754"/>
      <c r="CT702" s="754"/>
      <c r="CU702" s="7"/>
      <c r="CV702" s="754"/>
      <c r="CW702" s="754"/>
      <c r="CX702" s="1017"/>
      <c r="CY702" s="754"/>
      <c r="CZ702" s="754"/>
      <c r="DD702" s="293"/>
      <c r="DE702" s="338"/>
      <c r="DF702" s="338"/>
      <c r="DG702" s="338"/>
      <c r="DH702" s="338"/>
      <c r="DI702" s="338"/>
      <c r="DJ702" s="338"/>
      <c r="DK702" s="338"/>
      <c r="DL702" s="1103"/>
      <c r="DM702" s="338"/>
      <c r="DN702" s="338"/>
      <c r="DO702" s="338"/>
      <c r="DP702" s="338"/>
      <c r="DQ702" s="338"/>
      <c r="DR702" s="337"/>
      <c r="DS702" s="338"/>
      <c r="DT702" s="338"/>
      <c r="DU702" s="338"/>
      <c r="DV702" s="338"/>
      <c r="DW702" s="338"/>
      <c r="DX702" s="1103"/>
      <c r="DY702" s="338"/>
      <c r="DZ702" s="338"/>
      <c r="EA702" s="338"/>
      <c r="EB702" s="338"/>
      <c r="EC702" s="338"/>
      <c r="ED702" s="7"/>
      <c r="EE702" s="338"/>
      <c r="EF702" s="338"/>
      <c r="EG702" s="338"/>
      <c r="EH702" s="338"/>
      <c r="EI702" s="338"/>
      <c r="EJ702" s="338"/>
      <c r="EK702" s="338"/>
      <c r="EL702" s="1103"/>
      <c r="EM702" s="338"/>
      <c r="EN702" s="338"/>
      <c r="ER702" s="1251"/>
      <c r="ES702" s="7"/>
      <c r="ET702" s="754"/>
      <c r="EU702" s="754"/>
      <c r="EV702" s="754"/>
      <c r="EW702" s="1131"/>
      <c r="EX702" s="889"/>
      <c r="EY702" s="865"/>
      <c r="EZ702" s="1153"/>
      <c r="FA702" s="865"/>
      <c r="FB702" s="865"/>
      <c r="FC702" s="865"/>
      <c r="FD702" s="865"/>
      <c r="FE702" s="1153"/>
      <c r="FF702" s="865"/>
      <c r="FG702" s="865"/>
      <c r="FH702" s="865"/>
      <c r="FI702" s="865"/>
      <c r="FJ702" s="865"/>
      <c r="FK702" s="865"/>
      <c r="FL702" s="865"/>
      <c r="FM702" s="865"/>
      <c r="FN702" s="865"/>
      <c r="FO702" s="865"/>
      <c r="FP702" s="865"/>
      <c r="FQ702" s="1401"/>
      <c r="FR702" s="865"/>
      <c r="FS702" s="865"/>
      <c r="FT702" s="865"/>
      <c r="FU702" s="865"/>
      <c r="FV702" s="865"/>
      <c r="FW702" s="865"/>
      <c r="FX702" s="865"/>
      <c r="FY702" s="865"/>
      <c r="FZ702" s="865"/>
      <c r="GA702" s="865"/>
      <c r="GB702" s="865"/>
      <c r="GC702" s="865"/>
      <c r="GD702" s="865"/>
      <c r="GE702" s="865"/>
      <c r="GF702" s="865"/>
      <c r="GG702" s="865"/>
      <c r="GH702" s="865"/>
      <c r="GI702" s="865"/>
      <c r="GJ702" s="865"/>
      <c r="GK702" s="865"/>
      <c r="GL702" s="865"/>
      <c r="GM702" s="337"/>
      <c r="GN702" s="338"/>
      <c r="GO702" s="338"/>
      <c r="GP702" s="338"/>
      <c r="GQ702" s="338"/>
      <c r="HI702" s="865"/>
    </row>
    <row r="703" spans="1:217" s="753" customFormat="1" ht="21" x14ac:dyDescent="0.35">
      <c r="A703" s="276" t="s">
        <v>1151</v>
      </c>
      <c r="C703" s="7"/>
      <c r="D703" s="754"/>
      <c r="E703" s="754"/>
      <c r="F703" s="754"/>
      <c r="G703" s="754"/>
      <c r="H703" s="754"/>
      <c r="I703" s="754"/>
      <c r="J703" s="754"/>
      <c r="K703" s="754"/>
      <c r="L703" s="754"/>
      <c r="M703" s="754"/>
      <c r="N703" s="754"/>
      <c r="O703" s="754"/>
      <c r="P703" s="754"/>
      <c r="Q703" s="754"/>
      <c r="R703" s="754"/>
      <c r="S703" s="754"/>
      <c r="T703" s="1017"/>
      <c r="U703" s="754"/>
      <c r="V703" s="754"/>
      <c r="W703" s="754"/>
      <c r="X703" s="754"/>
      <c r="Y703" s="754"/>
      <c r="Z703" s="754"/>
      <c r="AA703" s="754"/>
      <c r="AB703" s="754"/>
      <c r="AC703" s="754"/>
      <c r="AD703" s="754"/>
      <c r="AE703" s="754"/>
      <c r="AF703" s="754"/>
      <c r="AG703" s="754"/>
      <c r="AH703" s="754"/>
      <c r="AI703" s="7"/>
      <c r="AJ703" s="754"/>
      <c r="AK703" s="754"/>
      <c r="AL703" s="754"/>
      <c r="AM703" s="754"/>
      <c r="AN703" s="1017"/>
      <c r="AO703" s="754"/>
      <c r="AP703" s="754"/>
      <c r="AQ703" s="754"/>
      <c r="AR703" s="754"/>
      <c r="AS703" s="754"/>
      <c r="AT703" s="7"/>
      <c r="AU703" s="754"/>
      <c r="AV703" s="754"/>
      <c r="AW703" s="754"/>
      <c r="AX703" s="754"/>
      <c r="AY703" s="754"/>
      <c r="AZ703" s="754"/>
      <c r="BA703" s="754"/>
      <c r="BB703" s="1017"/>
      <c r="BC703" s="754"/>
      <c r="BD703" s="754"/>
      <c r="BE703" s="754"/>
      <c r="BF703" s="754"/>
      <c r="BG703" s="754"/>
      <c r="BH703" s="7"/>
      <c r="BI703" s="754"/>
      <c r="BJ703" s="754"/>
      <c r="BK703" s="754"/>
      <c r="BL703" s="754"/>
      <c r="BM703" s="754"/>
      <c r="BN703" s="1188"/>
      <c r="BO703" s="338"/>
      <c r="BP703" s="338"/>
      <c r="BQ703" s="338"/>
      <c r="BR703" s="338"/>
      <c r="BS703" s="1156"/>
      <c r="BT703" s="338"/>
      <c r="BU703" s="338"/>
      <c r="BV703" s="338"/>
      <c r="BW703" s="338"/>
      <c r="BX703" s="338"/>
      <c r="BY703" s="7"/>
      <c r="BZ703" s="754"/>
      <c r="CA703" s="754"/>
      <c r="CB703" s="754"/>
      <c r="CC703" s="1017"/>
      <c r="CD703" s="754"/>
      <c r="CE703" s="754"/>
      <c r="CF703" s="754"/>
      <c r="CG703" s="754"/>
      <c r="CH703" s="754"/>
      <c r="CI703" s="754"/>
      <c r="CJ703" s="754"/>
      <c r="CK703" s="7"/>
      <c r="CL703" s="754"/>
      <c r="CM703" s="754"/>
      <c r="CN703" s="754"/>
      <c r="CO703" s="1017"/>
      <c r="CP703" s="754"/>
      <c r="CQ703" s="754"/>
      <c r="CR703" s="754"/>
      <c r="CS703" s="754"/>
      <c r="CT703" s="754"/>
      <c r="CU703" s="7"/>
      <c r="CV703" s="754"/>
      <c r="CW703" s="754"/>
      <c r="CX703" s="1017"/>
      <c r="CY703" s="754"/>
      <c r="CZ703" s="754"/>
      <c r="DD703" s="293"/>
      <c r="DE703" s="338"/>
      <c r="DF703" s="338"/>
      <c r="DG703" s="338"/>
      <c r="DH703" s="338"/>
      <c r="DI703" s="338"/>
      <c r="DJ703" s="338"/>
      <c r="DK703" s="338"/>
      <c r="DL703" s="1103"/>
      <c r="DM703" s="338"/>
      <c r="DN703" s="338"/>
      <c r="DO703" s="338"/>
      <c r="DP703" s="338"/>
      <c r="DQ703" s="338"/>
      <c r="DR703" s="337"/>
      <c r="DS703" s="338"/>
      <c r="DT703" s="338"/>
      <c r="DU703" s="338"/>
      <c r="DV703" s="338"/>
      <c r="DW703" s="338"/>
      <c r="DX703" s="1103"/>
      <c r="DY703" s="338"/>
      <c r="DZ703" s="338"/>
      <c r="EA703" s="338"/>
      <c r="EB703" s="338"/>
      <c r="EC703" s="338"/>
      <c r="ED703" s="7"/>
      <c r="EE703" s="338"/>
      <c r="EF703" s="338"/>
      <c r="EG703" s="338"/>
      <c r="EH703" s="338"/>
      <c r="EI703" s="338"/>
      <c r="EJ703" s="338"/>
      <c r="EK703" s="338"/>
      <c r="EL703" s="1103"/>
      <c r="EM703" s="338"/>
      <c r="EN703" s="338"/>
      <c r="ER703" s="1251"/>
      <c r="ES703" s="7"/>
      <c r="ET703" s="754"/>
      <c r="EU703" s="754"/>
      <c r="EV703" s="754"/>
      <c r="EW703" s="1131"/>
      <c r="EX703" s="889"/>
      <c r="EY703" s="865"/>
      <c r="EZ703" s="1153"/>
      <c r="FA703" s="865"/>
      <c r="FB703" s="865"/>
      <c r="FC703" s="865"/>
      <c r="FD703" s="865"/>
      <c r="FE703" s="1153"/>
      <c r="FF703" s="865"/>
      <c r="FG703" s="865"/>
      <c r="FH703" s="865"/>
      <c r="FI703" s="865"/>
      <c r="FJ703" s="865"/>
      <c r="FK703" s="865"/>
      <c r="FL703" s="865"/>
      <c r="FM703" s="865"/>
      <c r="FN703" s="865"/>
      <c r="FO703" s="865"/>
      <c r="FP703" s="865"/>
      <c r="FQ703" s="1401"/>
      <c r="FR703" s="1276"/>
      <c r="FS703" s="1276"/>
      <c r="FT703" s="1276"/>
      <c r="FU703" s="1276"/>
      <c r="FV703" s="1276"/>
      <c r="FW703" s="1276"/>
      <c r="FX703" s="1276"/>
      <c r="FY703" s="1276"/>
      <c r="FZ703" s="1276"/>
      <c r="GA703" s="1276"/>
      <c r="GB703" s="1276"/>
      <c r="GC703" s="1276"/>
      <c r="GD703" s="1276"/>
      <c r="GE703" s="1276"/>
      <c r="GF703" s="1276"/>
      <c r="GG703" s="1276"/>
      <c r="GH703" s="1276"/>
      <c r="GI703" s="1276"/>
      <c r="GJ703" s="1276"/>
      <c r="GK703" s="1276"/>
      <c r="GL703" s="1276"/>
      <c r="GM703" s="337"/>
      <c r="GN703" s="338"/>
      <c r="GO703" s="338"/>
      <c r="GP703" s="338"/>
      <c r="GQ703" s="338"/>
      <c r="HI703" s="1276"/>
    </row>
    <row r="704" spans="1:217" s="753" customFormat="1" ht="21" x14ac:dyDescent="0.35">
      <c r="A704" s="66" t="s">
        <v>89</v>
      </c>
      <c r="C704" s="745">
        <f>C525/C571</f>
        <v>0.11932929986791574</v>
      </c>
      <c r="D704" s="745">
        <f t="shared" ref="D704:Y704" si="3100">D525/D571</f>
        <v>0.23502873496973387</v>
      </c>
      <c r="E704" s="745">
        <f t="shared" si="3100"/>
        <v>0.13822258330980355</v>
      </c>
      <c r="F704" s="745">
        <f t="shared" si="3100"/>
        <v>0.18258492943105628</v>
      </c>
      <c r="G704" s="745">
        <f t="shared" si="3100"/>
        <v>5.2612345342463805E-2</v>
      </c>
      <c r="H704" s="745">
        <f t="shared" si="3100"/>
        <v>0.14096497966058472</v>
      </c>
      <c r="I704" s="745">
        <f t="shared" si="3100"/>
        <v>0.2062727064598468</v>
      </c>
      <c r="J704" s="745">
        <f t="shared" si="3100"/>
        <v>9.5481631407920486E-2</v>
      </c>
      <c r="K704" s="745">
        <f t="shared" si="3100"/>
        <v>0.17594527088636649</v>
      </c>
      <c r="L704" s="745">
        <f t="shared" si="3100"/>
        <v>0.12481397583539723</v>
      </c>
      <c r="M704" s="745">
        <f t="shared" si="3100"/>
        <v>0.18431289108385709</v>
      </c>
      <c r="N704" s="745">
        <f t="shared" si="3100"/>
        <v>0.1205127780491434</v>
      </c>
      <c r="O704" s="745">
        <f t="shared" si="3100"/>
        <v>8.9315006147289891E-2</v>
      </c>
      <c r="P704" s="745">
        <f t="shared" si="3100"/>
        <v>0.15323459748053558</v>
      </c>
      <c r="Q704" s="745">
        <f t="shared" si="3100"/>
        <v>0.14115064732758534</v>
      </c>
      <c r="R704" s="745">
        <f t="shared" si="3100"/>
        <v>0.14016177066111402</v>
      </c>
      <c r="S704" s="745">
        <f t="shared" si="3100"/>
        <v>0.25060286970779982</v>
      </c>
      <c r="T704" s="745">
        <f t="shared" si="3100"/>
        <v>0.15009665639477998</v>
      </c>
      <c r="U704" s="745">
        <f t="shared" si="3100"/>
        <v>8.2690468769090059E-2</v>
      </c>
      <c r="V704" s="745">
        <f t="shared" si="3100"/>
        <v>8.1626511551563835E-2</v>
      </c>
      <c r="W704" s="745">
        <f t="shared" si="3100"/>
        <v>9.7307571097781584E-2</v>
      </c>
      <c r="X704" s="745">
        <f t="shared" si="3100"/>
        <v>0.13014553069945456</v>
      </c>
      <c r="Y704" s="745">
        <f t="shared" si="3100"/>
        <v>0.22303521291328615</v>
      </c>
      <c r="Z704" s="754"/>
      <c r="AA704" s="754"/>
      <c r="AB704" s="754"/>
      <c r="AC704" s="754"/>
      <c r="AD704" s="754"/>
      <c r="AE704" s="754"/>
      <c r="AF704" s="754"/>
      <c r="AG704" s="754"/>
      <c r="AH704" s="754"/>
      <c r="AI704" s="745">
        <f t="shared" ref="AI704:AJ704" si="3101">AI525/AI571</f>
        <v>0.12577628128160567</v>
      </c>
      <c r="AJ704" s="715">
        <f t="shared" si="3101"/>
        <v>6.4561380353648182E-2</v>
      </c>
      <c r="AK704" s="715">
        <f t="shared" ref="AK704:AN704" si="3102">AK525/AK571</f>
        <v>0.11176567350485399</v>
      </c>
      <c r="AL704" s="715">
        <f t="shared" si="3102"/>
        <v>0.14554696414113502</v>
      </c>
      <c r="AM704" s="715">
        <f t="shared" si="3102"/>
        <v>6.291710415198784E-2</v>
      </c>
      <c r="AN704" s="715">
        <f t="shared" si="3102"/>
        <v>0.11466608918265252</v>
      </c>
      <c r="AO704" s="754"/>
      <c r="AP704" s="754"/>
      <c r="AQ704" s="754"/>
      <c r="AR704" s="754"/>
      <c r="AS704" s="754"/>
      <c r="AT704" s="715">
        <f t="shared" ref="AT704:AX704" si="3103">AT525/AT571</f>
        <v>0.105586033895111</v>
      </c>
      <c r="AU704" s="715">
        <f t="shared" si="3103"/>
        <v>0.11338764370408932</v>
      </c>
      <c r="AV704" s="715">
        <f t="shared" si="3103"/>
        <v>6.538276873927347E-2</v>
      </c>
      <c r="AW704" s="715">
        <f t="shared" si="3103"/>
        <v>0.100735501825332</v>
      </c>
      <c r="AX704" s="715">
        <f t="shared" si="3103"/>
        <v>9.2272211423448366E-2</v>
      </c>
      <c r="AY704" s="715">
        <f t="shared" ref="AY704:BB704" si="3104">AY525/AY571</f>
        <v>7.1122553663566929E-2</v>
      </c>
      <c r="AZ704" s="715">
        <f t="shared" si="3104"/>
        <v>6.7788065874371847E-2</v>
      </c>
      <c r="BA704" s="715">
        <f t="shared" si="3104"/>
        <v>8.9454431109124502E-2</v>
      </c>
      <c r="BB704" s="715">
        <f t="shared" si="3104"/>
        <v>0.13901857711367702</v>
      </c>
      <c r="BC704" s="754"/>
      <c r="BD704" s="754"/>
      <c r="BE704" s="754"/>
      <c r="BF704" s="754"/>
      <c r="BG704" s="754"/>
      <c r="BH704" s="715">
        <f t="shared" ref="BH704:BS704" si="3105">BH525/BH571</f>
        <v>0.18071174090171008</v>
      </c>
      <c r="BI704" s="715">
        <f t="shared" si="3105"/>
        <v>0.21624900498472455</v>
      </c>
      <c r="BJ704" s="715">
        <f t="shared" si="3105"/>
        <v>0.14701327303107736</v>
      </c>
      <c r="BK704" s="715">
        <f t="shared" si="3105"/>
        <v>8.6558813795246825E-2</v>
      </c>
      <c r="BL704" s="715">
        <f t="shared" si="3105"/>
        <v>8.3529416561547762E-2</v>
      </c>
      <c r="BM704" s="715">
        <f t="shared" si="3105"/>
        <v>0.25200345731236973</v>
      </c>
      <c r="BN704" s="715">
        <f t="shared" si="3105"/>
        <v>0.1227038758591238</v>
      </c>
      <c r="BO704" s="715">
        <f t="shared" si="3105"/>
        <v>0.23341304865712467</v>
      </c>
      <c r="BP704" s="715">
        <f t="shared" si="3105"/>
        <v>0.35117182784188183</v>
      </c>
      <c r="BQ704" s="715">
        <f t="shared" si="3105"/>
        <v>8.8940712484506732E-2</v>
      </c>
      <c r="BR704" s="715">
        <f t="shared" si="3105"/>
        <v>0.14028356468075104</v>
      </c>
      <c r="BS704" s="715">
        <f t="shared" si="3105"/>
        <v>0.16140494687925888</v>
      </c>
      <c r="BT704" s="338"/>
      <c r="BU704" s="338"/>
      <c r="BV704" s="338"/>
      <c r="BW704" s="338"/>
      <c r="BX704" s="338"/>
      <c r="BY704" s="715">
        <f t="shared" ref="BY704:CE704" si="3106">BY525/BY571</f>
        <v>9.2256272567247735E-2</v>
      </c>
      <c r="BZ704" s="715">
        <f t="shared" si="3106"/>
        <v>0.10485626222260398</v>
      </c>
      <c r="CA704" s="715">
        <f t="shared" si="3106"/>
        <v>9.3305410104055006E-2</v>
      </c>
      <c r="CB704" s="715">
        <f t="shared" si="3106"/>
        <v>8.4789326802563347E-2</v>
      </c>
      <c r="CC704" s="715">
        <f t="shared" si="3106"/>
        <v>0.12356169304440705</v>
      </c>
      <c r="CD704" s="715" t="e">
        <f t="shared" si="3106"/>
        <v>#DIV/0!</v>
      </c>
      <c r="CE704" s="715" t="e">
        <f t="shared" si="3106"/>
        <v>#DIV/0!</v>
      </c>
      <c r="CF704" s="754"/>
      <c r="CG704" s="754"/>
      <c r="CH704" s="754"/>
      <c r="CI704" s="754"/>
      <c r="CJ704" s="754"/>
      <c r="CK704" s="715">
        <f t="shared" ref="CK704:CO704" si="3107">CK525/CK571</f>
        <v>1.4485220542847857E-2</v>
      </c>
      <c r="CL704" s="715">
        <f t="shared" si="3107"/>
        <v>5.1454207303418487E-2</v>
      </c>
      <c r="CM704" s="715">
        <f t="shared" si="3107"/>
        <v>7.3243920564692901E-3</v>
      </c>
      <c r="CN704" s="715">
        <f t="shared" si="3107"/>
        <v>3.9192600898887223E-2</v>
      </c>
      <c r="CO704" s="715">
        <f t="shared" si="3107"/>
        <v>2.9589591315814071E-2</v>
      </c>
      <c r="CP704" s="754"/>
      <c r="CQ704" s="754"/>
      <c r="CR704" s="754"/>
      <c r="CS704" s="754"/>
      <c r="CT704" s="754"/>
      <c r="CU704" s="715">
        <f t="shared" ref="CU704:CX704" si="3108">CU525/CU571</f>
        <v>0.85371153607628192</v>
      </c>
      <c r="CV704" s="715">
        <f t="shared" si="3108"/>
        <v>0.64962752501168441</v>
      </c>
      <c r="CW704" s="715">
        <f t="shared" si="3108"/>
        <v>0.42862155070132268</v>
      </c>
      <c r="CX704" s="715">
        <f t="shared" si="3108"/>
        <v>0.44292498441828843</v>
      </c>
      <c r="CY704" s="754"/>
      <c r="CZ704" s="754"/>
      <c r="DD704" s="293"/>
      <c r="DE704" s="715">
        <f t="shared" ref="DE704:DL704" si="3109">DE525/DE571</f>
        <v>0.76257093033685419</v>
      </c>
      <c r="DF704" s="715">
        <f t="shared" si="3109"/>
        <v>0.61300559120799913</v>
      </c>
      <c r="DG704" s="715">
        <f t="shared" si="3109"/>
        <v>0.68543243710631974</v>
      </c>
      <c r="DH704" s="715">
        <f t="shared" si="3109"/>
        <v>0.74665963946105485</v>
      </c>
      <c r="DI704" s="715">
        <f t="shared" si="3109"/>
        <v>0.5745919707425744</v>
      </c>
      <c r="DJ704" s="715">
        <f t="shared" si="3109"/>
        <v>0.67690896607911455</v>
      </c>
      <c r="DK704" s="715">
        <f t="shared" si="3109"/>
        <v>0.86726704780427222</v>
      </c>
      <c r="DL704" s="715">
        <f t="shared" si="3109"/>
        <v>0.69097127997792473</v>
      </c>
      <c r="DM704" s="338"/>
      <c r="DN704" s="338"/>
      <c r="DO704" s="338"/>
      <c r="DP704" s="338"/>
      <c r="DQ704" s="338"/>
      <c r="DR704" s="715">
        <f t="shared" ref="DR704:DX704" si="3110">DR525/DR571</f>
        <v>0.38903854209360589</v>
      </c>
      <c r="DS704" s="715">
        <f t="shared" si="3110"/>
        <v>0.21637705688183431</v>
      </c>
      <c r="DT704" s="715">
        <f t="shared" si="3110"/>
        <v>0.3372244594921226</v>
      </c>
      <c r="DU704" s="715">
        <f t="shared" si="3110"/>
        <v>0.2919048470427385</v>
      </c>
      <c r="DV704" s="715">
        <f t="shared" si="3110"/>
        <v>0.30726298635899224</v>
      </c>
      <c r="DW704" s="715">
        <f t="shared" si="3110"/>
        <v>0.38284096369527454</v>
      </c>
      <c r="DX704" s="715">
        <f t="shared" si="3110"/>
        <v>0.40237462435023064</v>
      </c>
      <c r="DY704" s="338"/>
      <c r="DZ704" s="338"/>
      <c r="EA704" s="338"/>
      <c r="EB704" s="338"/>
      <c r="EC704" s="338"/>
      <c r="ED704" s="715">
        <f t="shared" ref="ED704:EL704" si="3111">ED525/ED571</f>
        <v>9.9847726055722147E-2</v>
      </c>
      <c r="EE704" s="715">
        <f t="shared" si="3111"/>
        <v>0.17847509670760317</v>
      </c>
      <c r="EF704" s="715">
        <f t="shared" si="3111"/>
        <v>0.13645968221604901</v>
      </c>
      <c r="EG704" s="715">
        <f t="shared" si="3111"/>
        <v>0.1348978247160563</v>
      </c>
      <c r="EH704" s="715">
        <f t="shared" si="3111"/>
        <v>0.17068849819218745</v>
      </c>
      <c r="EI704" s="715">
        <f t="shared" si="3111"/>
        <v>0.19742074966051312</v>
      </c>
      <c r="EJ704" s="715">
        <f t="shared" si="3111"/>
        <v>0.20683504173714229</v>
      </c>
      <c r="EK704" s="715">
        <f t="shared" si="3111"/>
        <v>0.13747113722324486</v>
      </c>
      <c r="EL704" s="715">
        <f t="shared" si="3111"/>
        <v>0.1373167965322446</v>
      </c>
      <c r="EM704" s="338"/>
      <c r="EN704" s="338"/>
      <c r="ER704" s="1251"/>
      <c r="ES704" s="7"/>
      <c r="ET704" s="754"/>
      <c r="EU704" s="754"/>
      <c r="EV704" s="754"/>
      <c r="EW704" s="1131"/>
      <c r="EX704" s="889"/>
      <c r="EY704" s="1276">
        <f t="shared" ref="EY704:FO704" si="3112">EY525/EY571</f>
        <v>0.16098139278536081</v>
      </c>
      <c r="EZ704" s="1276">
        <f t="shared" si="3112"/>
        <v>0.63407872951270694</v>
      </c>
      <c r="FA704" s="1276">
        <f>FA525/FA571</f>
        <v>6.7958726970279409E-2</v>
      </c>
      <c r="FB704" s="1276">
        <f t="shared" si="3112"/>
        <v>0.71169329140280846</v>
      </c>
      <c r="FC704" s="1276">
        <f t="shared" si="3112"/>
        <v>0.24640809669259212</v>
      </c>
      <c r="FD704" s="1276">
        <f t="shared" si="3112"/>
        <v>0.48150731194478158</v>
      </c>
      <c r="FE704" s="1276">
        <f t="shared" si="3112"/>
        <v>0.26893554600700231</v>
      </c>
      <c r="FF704" s="1276">
        <f t="shared" si="3112"/>
        <v>6.9205852015970001E-2</v>
      </c>
      <c r="FG704" s="1276">
        <f t="shared" si="3112"/>
        <v>8.5103222198899056E-2</v>
      </c>
      <c r="FH704" s="1276">
        <f t="shared" si="3112"/>
        <v>0.3274839935943612</v>
      </c>
      <c r="FI704" s="1276">
        <f t="shared" si="3112"/>
        <v>0.24168850618390877</v>
      </c>
      <c r="FJ704" s="1276">
        <f t="shared" si="3112"/>
        <v>0.31935212876793517</v>
      </c>
      <c r="FK704" s="1276">
        <f t="shared" si="3112"/>
        <v>9.5217713654779032E-2</v>
      </c>
      <c r="FL704" s="1276">
        <f t="shared" si="3112"/>
        <v>9.1861067233409727E-2</v>
      </c>
      <c r="FM704" s="1276">
        <f t="shared" si="3112"/>
        <v>7.1589652429744313E-2</v>
      </c>
      <c r="FN704" s="1276">
        <f t="shared" si="3112"/>
        <v>7.8328364764178843E-2</v>
      </c>
      <c r="FO704" s="1276">
        <f t="shared" si="3112"/>
        <v>5.9372418851168583E-2</v>
      </c>
      <c r="FP704" s="1276">
        <f t="shared" ref="FP704:GK704" si="3113">FP525/FP571</f>
        <v>0</v>
      </c>
      <c r="FQ704" s="1402">
        <f t="shared" si="3113"/>
        <v>0.39782689699556933</v>
      </c>
      <c r="FR704" s="1276">
        <f t="shared" si="3113"/>
        <v>0.26252765803985795</v>
      </c>
      <c r="FS704" s="1276">
        <f t="shared" si="3113"/>
        <v>0.55216068329012569</v>
      </c>
      <c r="FT704" s="1276">
        <f t="shared" si="3113"/>
        <v>0.31823096609826396</v>
      </c>
      <c r="FU704" s="1276">
        <f t="shared" si="3113"/>
        <v>0.31001928799389261</v>
      </c>
      <c r="FV704" s="1276"/>
      <c r="FW704" s="1276">
        <f t="shared" si="3113"/>
        <v>0.32926428393060586</v>
      </c>
      <c r="FX704" s="1276">
        <f t="shared" si="3113"/>
        <v>0.17037545550531999</v>
      </c>
      <c r="FY704" s="1276">
        <f t="shared" si="3113"/>
        <v>0</v>
      </c>
      <c r="FZ704" s="1276">
        <f t="shared" si="3113"/>
        <v>0.25536016703672165</v>
      </c>
      <c r="GA704" s="1276" t="e">
        <f t="shared" si="3113"/>
        <v>#DIV/0!</v>
      </c>
      <c r="GB704" s="1276">
        <f t="shared" si="3113"/>
        <v>0.18185109128303723</v>
      </c>
      <c r="GC704" s="1276">
        <f t="shared" si="3113"/>
        <v>0.44035236312645548</v>
      </c>
      <c r="GD704" s="1276">
        <f t="shared" si="3113"/>
        <v>5.0002086721700395E-2</v>
      </c>
      <c r="GE704" s="1276">
        <f t="shared" si="3113"/>
        <v>0.3887800188801328</v>
      </c>
      <c r="GF704" s="1276">
        <f t="shared" si="3113"/>
        <v>0.46603962395450949</v>
      </c>
      <c r="GG704" s="1276">
        <f t="shared" si="3113"/>
        <v>0.38603134792846022</v>
      </c>
      <c r="GH704" s="1276">
        <f t="shared" si="3113"/>
        <v>0.51045205380136216</v>
      </c>
      <c r="GI704" s="1276">
        <f t="shared" si="3113"/>
        <v>0.48384433003823701</v>
      </c>
      <c r="GJ704" s="1276">
        <f t="shared" si="3113"/>
        <v>0.32680096886519139</v>
      </c>
      <c r="GK704" s="1276">
        <f t="shared" si="3113"/>
        <v>0.35827567092413054</v>
      </c>
      <c r="GL704" s="1276">
        <f>GL525/GL571</f>
        <v>0.31312993848643356</v>
      </c>
      <c r="GM704" s="337"/>
      <c r="GN704" s="338"/>
      <c r="GO704" s="338"/>
      <c r="GP704" s="338"/>
      <c r="GQ704" s="338"/>
      <c r="HI704" s="1276" t="e">
        <f>HI525/HI571</f>
        <v>#DIV/0!</v>
      </c>
    </row>
    <row r="705" spans="1:217" s="753" customFormat="1" ht="21" x14ac:dyDescent="0.35">
      <c r="A705" s="66" t="s">
        <v>90</v>
      </c>
      <c r="C705" s="745">
        <f>C527/C571</f>
        <v>4.6602451525359509E-2</v>
      </c>
      <c r="D705" s="745">
        <f t="shared" ref="D705:Y705" si="3114">D527/D571</f>
        <v>0.13182104962936073</v>
      </c>
      <c r="E705" s="745">
        <f t="shared" si="3114"/>
        <v>3.7593323655437022E-2</v>
      </c>
      <c r="F705" s="745">
        <f t="shared" si="3114"/>
        <v>5.9341353729928402E-2</v>
      </c>
      <c r="G705" s="745">
        <f t="shared" si="3114"/>
        <v>0.16209346192364307</v>
      </c>
      <c r="H705" s="745">
        <f t="shared" si="3114"/>
        <v>1.366865283317205E-2</v>
      </c>
      <c r="I705" s="745">
        <f t="shared" si="3114"/>
        <v>4.3117553638644106E-2</v>
      </c>
      <c r="J705" s="745">
        <f t="shared" si="3114"/>
        <v>1.5542801751306576E-2</v>
      </c>
      <c r="K705" s="745">
        <f t="shared" si="3114"/>
        <v>0.11373831186854999</v>
      </c>
      <c r="L705" s="745">
        <f t="shared" si="3114"/>
        <v>1.236963138720828E-2</v>
      </c>
      <c r="M705" s="745">
        <f t="shared" si="3114"/>
        <v>8.8244867049594986E-2</v>
      </c>
      <c r="N705" s="745">
        <f t="shared" si="3114"/>
        <v>3.6157603602723389E-2</v>
      </c>
      <c r="O705" s="745">
        <f t="shared" si="3114"/>
        <v>2.6663376679810936E-2</v>
      </c>
      <c r="P705" s="745">
        <f t="shared" si="3114"/>
        <v>6.1951173041486077E-2</v>
      </c>
      <c r="Q705" s="745">
        <f t="shared" si="3114"/>
        <v>2.2478001303490633E-2</v>
      </c>
      <c r="R705" s="745">
        <f t="shared" si="3114"/>
        <v>8.7789735275360561E-2</v>
      </c>
      <c r="S705" s="745">
        <f t="shared" si="3114"/>
        <v>0.10466617777017306</v>
      </c>
      <c r="T705" s="745">
        <f t="shared" si="3114"/>
        <v>6.957360466712828E-2</v>
      </c>
      <c r="U705" s="745">
        <f t="shared" si="3114"/>
        <v>2.0531758357554608E-2</v>
      </c>
      <c r="V705" s="745">
        <f t="shared" si="3114"/>
        <v>1.8117596723842094E-2</v>
      </c>
      <c r="W705" s="745">
        <f t="shared" si="3114"/>
        <v>3.7123823586755117E-2</v>
      </c>
      <c r="X705" s="745">
        <f t="shared" si="3114"/>
        <v>9.0416154695807854E-2</v>
      </c>
      <c r="Y705" s="745">
        <f t="shared" si="3114"/>
        <v>0.10936246831202094</v>
      </c>
      <c r="Z705" s="754"/>
      <c r="AA705" s="754"/>
      <c r="AB705" s="754"/>
      <c r="AC705" s="754"/>
      <c r="AD705" s="754"/>
      <c r="AE705" s="754"/>
      <c r="AF705" s="754"/>
      <c r="AG705" s="754"/>
      <c r="AH705" s="754"/>
      <c r="AI705" s="745">
        <f t="shared" ref="AI705:AJ705" si="3115">AI527/AI571</f>
        <v>0</v>
      </c>
      <c r="AJ705" s="715">
        <f t="shared" si="3115"/>
        <v>0</v>
      </c>
      <c r="AK705" s="715">
        <f t="shared" ref="AK705:AN705" si="3116">AK527/AK571</f>
        <v>3.6612281283666059E-2</v>
      </c>
      <c r="AL705" s="715">
        <f t="shared" si="3116"/>
        <v>4.334522159279619E-2</v>
      </c>
      <c r="AM705" s="715">
        <f t="shared" si="3116"/>
        <v>9.1610832207716184E-3</v>
      </c>
      <c r="AN705" s="715">
        <f t="shared" si="3116"/>
        <v>4.7705237684455851E-2</v>
      </c>
      <c r="AO705" s="754"/>
      <c r="AP705" s="754"/>
      <c r="AQ705" s="754"/>
      <c r="AR705" s="754"/>
      <c r="AS705" s="754"/>
      <c r="AT705" s="715">
        <f t="shared" ref="AT705:AX705" si="3117">AT527/AT571</f>
        <v>3.3264415441559031E-2</v>
      </c>
      <c r="AU705" s="715">
        <f t="shared" si="3117"/>
        <v>3.4613219581917744E-2</v>
      </c>
      <c r="AV705" s="715">
        <f t="shared" si="3117"/>
        <v>1.2812729503617316E-2</v>
      </c>
      <c r="AW705" s="715">
        <f t="shared" si="3117"/>
        <v>1.8585408911285788E-2</v>
      </c>
      <c r="AX705" s="715">
        <f t="shared" si="3117"/>
        <v>1.0620604900559558E-2</v>
      </c>
      <c r="AY705" s="715">
        <f t="shared" ref="AY705:BB705" si="3118">AY527/AY571</f>
        <v>1.6518150351929373E-2</v>
      </c>
      <c r="AZ705" s="715">
        <f t="shared" si="3118"/>
        <v>2.4345683816298352E-2</v>
      </c>
      <c r="BA705" s="715">
        <f t="shared" si="3118"/>
        <v>1.89041645208263E-2</v>
      </c>
      <c r="BB705" s="715">
        <f t="shared" si="3118"/>
        <v>1.9038498774423804E-2</v>
      </c>
      <c r="BC705" s="754"/>
      <c r="BD705" s="754"/>
      <c r="BE705" s="754"/>
      <c r="BF705" s="754"/>
      <c r="BG705" s="754"/>
      <c r="BH705" s="715">
        <f t="shared" ref="BH705:BS705" si="3119">BH527/BH571</f>
        <v>1.4074644899799095E-2</v>
      </c>
      <c r="BI705" s="715">
        <f t="shared" si="3119"/>
        <v>4.1117836703730808E-2</v>
      </c>
      <c r="BJ705" s="715">
        <f t="shared" si="3119"/>
        <v>1.0859433300106284E-2</v>
      </c>
      <c r="BK705" s="715">
        <f t="shared" si="3119"/>
        <v>1.5276212995941216E-2</v>
      </c>
      <c r="BL705" s="715">
        <f t="shared" si="3119"/>
        <v>1.2210066043772555E-2</v>
      </c>
      <c r="BM705" s="715">
        <f t="shared" si="3119"/>
        <v>3.5053296353821276E-2</v>
      </c>
      <c r="BN705" s="715">
        <f t="shared" si="3119"/>
        <v>2.6476638140305861E-2</v>
      </c>
      <c r="BO705" s="715">
        <f t="shared" si="3119"/>
        <v>2.9316047356498221E-2</v>
      </c>
      <c r="BP705" s="715">
        <f t="shared" si="3119"/>
        <v>1.3325851283512793E-2</v>
      </c>
      <c r="BQ705" s="715">
        <f t="shared" si="3119"/>
        <v>9.7678599981861E-3</v>
      </c>
      <c r="BR705" s="715">
        <f t="shared" si="3119"/>
        <v>2.4561238798910017E-2</v>
      </c>
      <c r="BS705" s="715">
        <f t="shared" si="3119"/>
        <v>3.7276683255411572E-2</v>
      </c>
      <c r="BT705" s="338"/>
      <c r="BU705" s="338"/>
      <c r="BV705" s="338"/>
      <c r="BW705" s="338"/>
      <c r="BX705" s="338"/>
      <c r="BY705" s="715">
        <f t="shared" ref="BY705:CE705" si="3120">BY527/BY571</f>
        <v>8.8708941061467581E-2</v>
      </c>
      <c r="BZ705" s="715">
        <f t="shared" si="3120"/>
        <v>0.10095640011945657</v>
      </c>
      <c r="CA705" s="715">
        <f t="shared" si="3120"/>
        <v>0.11862119250666853</v>
      </c>
      <c r="CB705" s="715">
        <f t="shared" si="3120"/>
        <v>0.132288641101656</v>
      </c>
      <c r="CC705" s="715">
        <f t="shared" si="3120"/>
        <v>6.4849769846578253E-2</v>
      </c>
      <c r="CD705" s="715" t="e">
        <f t="shared" si="3120"/>
        <v>#DIV/0!</v>
      </c>
      <c r="CE705" s="715" t="e">
        <f t="shared" si="3120"/>
        <v>#DIV/0!</v>
      </c>
      <c r="CF705" s="754"/>
      <c r="CG705" s="754"/>
      <c r="CH705" s="754"/>
      <c r="CI705" s="754"/>
      <c r="CJ705" s="754"/>
      <c r="CK705" s="715">
        <f t="shared" ref="CK705:CO705" si="3121">CK527/CK571</f>
        <v>1.2313465658704982E-2</v>
      </c>
      <c r="CL705" s="715">
        <f t="shared" si="3121"/>
        <v>4.3242120148427682E-2</v>
      </c>
      <c r="CM705" s="715">
        <f t="shared" si="3121"/>
        <v>1.2855161745709357E-2</v>
      </c>
      <c r="CN705" s="715">
        <f t="shared" si="3121"/>
        <v>8.1946100270254511E-3</v>
      </c>
      <c r="CO705" s="715">
        <f t="shared" si="3121"/>
        <v>6.1656940995839151E-3</v>
      </c>
      <c r="CP705" s="754"/>
      <c r="CQ705" s="754"/>
      <c r="CR705" s="754"/>
      <c r="CS705" s="754"/>
      <c r="CT705" s="754"/>
      <c r="CU705" s="715">
        <f t="shared" ref="CU705:CX705" si="3122">CU527/CU571</f>
        <v>0.11349245415634551</v>
      </c>
      <c r="CV705" s="715">
        <f t="shared" si="3122"/>
        <v>4.7945404144693608E-2</v>
      </c>
      <c r="CW705" s="715">
        <f t="shared" si="3122"/>
        <v>3.6660330092995887E-2</v>
      </c>
      <c r="CX705" s="715">
        <f t="shared" si="3122"/>
        <v>4.1463575360278337E-2</v>
      </c>
      <c r="CY705" s="754"/>
      <c r="CZ705" s="754"/>
      <c r="DD705" s="293"/>
      <c r="DE705" s="715">
        <f t="shared" ref="DE705:DL705" si="3123">DE527/DE571</f>
        <v>3.8272774747328264E-2</v>
      </c>
      <c r="DF705" s="715">
        <f t="shared" si="3123"/>
        <v>4.4436521840765325E-2</v>
      </c>
      <c r="DG705" s="715">
        <f t="shared" si="3123"/>
        <v>5.4968355131010407E-2</v>
      </c>
      <c r="DH705" s="715">
        <f t="shared" si="3123"/>
        <v>2.3103433757335909E-2</v>
      </c>
      <c r="DI705" s="715">
        <f t="shared" si="3123"/>
        <v>6.1327346646493031E-2</v>
      </c>
      <c r="DJ705" s="715">
        <f t="shared" si="3123"/>
        <v>2.084633359048706E-2</v>
      </c>
      <c r="DK705" s="715">
        <f t="shared" si="3123"/>
        <v>2.100999329148823E-2</v>
      </c>
      <c r="DL705" s="715">
        <f t="shared" si="3123"/>
        <v>3.4454788106833369E-2</v>
      </c>
      <c r="DM705" s="338"/>
      <c r="DN705" s="338"/>
      <c r="DO705" s="338"/>
      <c r="DP705" s="338"/>
      <c r="DQ705" s="338"/>
      <c r="DR705" s="715">
        <f t="shared" ref="DR705:DX705" si="3124">DR527/DR571</f>
        <v>8.2034560036152129E-2</v>
      </c>
      <c r="DS705" s="715">
        <f t="shared" si="3124"/>
        <v>0.19577723005087225</v>
      </c>
      <c r="DT705" s="715">
        <f t="shared" si="3124"/>
        <v>0.10084304459785555</v>
      </c>
      <c r="DU705" s="715">
        <f t="shared" si="3124"/>
        <v>0.16136221955439475</v>
      </c>
      <c r="DV705" s="715">
        <f t="shared" si="3124"/>
        <v>0.14045640840441878</v>
      </c>
      <c r="DW705" s="715">
        <f t="shared" si="3124"/>
        <v>8.5657976788406046E-2</v>
      </c>
      <c r="DX705" s="715">
        <f t="shared" si="3124"/>
        <v>7.9826227008974904E-2</v>
      </c>
      <c r="DY705" s="338"/>
      <c r="DZ705" s="338"/>
      <c r="EA705" s="338"/>
      <c r="EB705" s="338"/>
      <c r="EC705" s="338"/>
      <c r="ED705" s="715">
        <f t="shared" ref="ED705:EL705" si="3125">ED527/ED571</f>
        <v>3.9201726610611692E-2</v>
      </c>
      <c r="EE705" s="715">
        <f t="shared" si="3125"/>
        <v>8.0980690157995264E-2</v>
      </c>
      <c r="EF705" s="715">
        <f t="shared" si="3125"/>
        <v>8.9490483670281396E-2</v>
      </c>
      <c r="EG705" s="715">
        <f t="shared" si="3125"/>
        <v>8.5424944445045586E-2</v>
      </c>
      <c r="EH705" s="715">
        <f t="shared" si="3125"/>
        <v>8.7058435272575715E-2</v>
      </c>
      <c r="EI705" s="715">
        <f t="shared" si="3125"/>
        <v>5.9818901968367061E-2</v>
      </c>
      <c r="EJ705" s="715">
        <f t="shared" si="3125"/>
        <v>6.5654556666093378E-2</v>
      </c>
      <c r="EK705" s="715">
        <f t="shared" si="3125"/>
        <v>6.0334475482680124E-2</v>
      </c>
      <c r="EL705" s="715">
        <f t="shared" si="3125"/>
        <v>7.3368134904745683E-2</v>
      </c>
      <c r="EM705" s="338"/>
      <c r="EN705" s="338"/>
      <c r="ER705" s="1251"/>
      <c r="ES705" s="7"/>
      <c r="ET705" s="754"/>
      <c r="EU705" s="754"/>
      <c r="EV705" s="754"/>
      <c r="EW705" s="1131"/>
      <c r="EX705" s="889"/>
      <c r="EY705" s="1276">
        <f t="shared" ref="EY705:FO705" si="3126">EY527/EY571</f>
        <v>5.7510556520710999E-2</v>
      </c>
      <c r="EZ705" s="1276">
        <f t="shared" si="3126"/>
        <v>0.13342452988681616</v>
      </c>
      <c r="FA705" s="1276">
        <f t="shared" si="3126"/>
        <v>3.9492134883976973E-2</v>
      </c>
      <c r="FB705" s="1276">
        <f t="shared" si="3126"/>
        <v>0.19931856640952736</v>
      </c>
      <c r="FC705" s="1276">
        <f t="shared" si="3126"/>
        <v>8.1764239227238272E-2</v>
      </c>
      <c r="FD705" s="1276">
        <f t="shared" si="3126"/>
        <v>0.10946720560572117</v>
      </c>
      <c r="FE705" s="1276">
        <f t="shared" si="3126"/>
        <v>0</v>
      </c>
      <c r="FF705" s="1276">
        <f t="shared" si="3126"/>
        <v>2.9029368543283692E-2</v>
      </c>
      <c r="FG705" s="1276">
        <f t="shared" si="3126"/>
        <v>2.9878156393089512E-2</v>
      </c>
      <c r="FH705" s="1276">
        <f t="shared" si="3126"/>
        <v>0.11581933530169623</v>
      </c>
      <c r="FI705" s="1276">
        <f t="shared" si="3126"/>
        <v>3.872499737134838E-2</v>
      </c>
      <c r="FJ705" s="1276">
        <f t="shared" si="3126"/>
        <v>8.4167171347245537E-2</v>
      </c>
      <c r="FK705" s="1276">
        <f t="shared" si="3126"/>
        <v>3.0284667323050195E-2</v>
      </c>
      <c r="FL705" s="1276">
        <f t="shared" si="3126"/>
        <v>4.4477504352225916E-2</v>
      </c>
      <c r="FM705" s="1276">
        <f t="shared" si="3126"/>
        <v>2.7709818728495997E-2</v>
      </c>
      <c r="FN705" s="1276">
        <f t="shared" si="3126"/>
        <v>3.0906745683670619E-2</v>
      </c>
      <c r="FO705" s="1276">
        <f t="shared" si="3126"/>
        <v>1.9577616665272263E-2</v>
      </c>
      <c r="FP705" s="1276">
        <f t="shared" ref="FP705:GL705" si="3127">FP527/FP571</f>
        <v>0</v>
      </c>
      <c r="FQ705" s="1402">
        <f t="shared" si="3127"/>
        <v>9.9838971183711586E-2</v>
      </c>
      <c r="FR705" s="1276">
        <f t="shared" si="3127"/>
        <v>6.6757101484998915E-2</v>
      </c>
      <c r="FS705" s="1276">
        <f t="shared" si="3127"/>
        <v>0.14300693869711281</v>
      </c>
      <c r="FT705" s="1276">
        <f t="shared" si="3127"/>
        <v>6.3174962761237852E-2</v>
      </c>
      <c r="FU705" s="1276">
        <f t="shared" si="3127"/>
        <v>8.2990957030298435E-2</v>
      </c>
      <c r="FV705" s="1276"/>
      <c r="FW705" s="1276">
        <f t="shared" si="3127"/>
        <v>0</v>
      </c>
      <c r="FX705" s="1276">
        <f t="shared" si="3127"/>
        <v>4.2081129263312457E-2</v>
      </c>
      <c r="FY705" s="1276">
        <f t="shared" si="3127"/>
        <v>0</v>
      </c>
      <c r="FZ705" s="1276">
        <f t="shared" si="3127"/>
        <v>0</v>
      </c>
      <c r="GA705" s="1276" t="e">
        <f t="shared" si="3127"/>
        <v>#DIV/0!</v>
      </c>
      <c r="GB705" s="1276">
        <f t="shared" si="3127"/>
        <v>5.7188881531356893E-2</v>
      </c>
      <c r="GC705" s="1276">
        <f t="shared" si="3127"/>
        <v>0.1355790857319257</v>
      </c>
      <c r="GD705" s="1276">
        <f t="shared" si="3127"/>
        <v>0</v>
      </c>
      <c r="GE705" s="1276">
        <f t="shared" si="3127"/>
        <v>7.1622562994603609E-2</v>
      </c>
      <c r="GF705" s="1276">
        <f t="shared" si="3127"/>
        <v>0</v>
      </c>
      <c r="GG705" s="1276">
        <f t="shared" si="3127"/>
        <v>9.2366809844259212E-2</v>
      </c>
      <c r="GH705" s="1276">
        <f t="shared" si="3127"/>
        <v>6.5639313997007745E-2</v>
      </c>
      <c r="GI705" s="1276">
        <f t="shared" si="3127"/>
        <v>0.12723551164844674</v>
      </c>
      <c r="GJ705" s="1276">
        <f t="shared" si="3127"/>
        <v>0</v>
      </c>
      <c r="GK705" s="1276">
        <f t="shared" si="3127"/>
        <v>0</v>
      </c>
      <c r="GL705" s="1276">
        <f t="shared" si="3127"/>
        <v>0</v>
      </c>
      <c r="GM705" s="337"/>
      <c r="GN705" s="338"/>
      <c r="GO705" s="338"/>
      <c r="GP705" s="338"/>
      <c r="GQ705" s="338"/>
      <c r="HI705" s="1276" t="e">
        <f>HI527/HI571</f>
        <v>#DIV/0!</v>
      </c>
    </row>
    <row r="706" spans="1:217" s="753" customFormat="1" ht="21" x14ac:dyDescent="0.35">
      <c r="A706" s="66" t="s">
        <v>966</v>
      </c>
      <c r="C706" s="745">
        <f>C533/C571</f>
        <v>2.1489135779047677E-2</v>
      </c>
      <c r="D706" s="745">
        <f t="shared" ref="D706:Y706" si="3128">D533/D571</f>
        <v>0</v>
      </c>
      <c r="E706" s="745">
        <f t="shared" si="3128"/>
        <v>0.12050303970596989</v>
      </c>
      <c r="F706" s="745">
        <f t="shared" si="3128"/>
        <v>0.11309367454467187</v>
      </c>
      <c r="G706" s="745">
        <f t="shared" si="3128"/>
        <v>8.1939462391200896E-2</v>
      </c>
      <c r="H706" s="745">
        <f t="shared" si="3128"/>
        <v>6.8550770789743629E-2</v>
      </c>
      <c r="I706" s="745">
        <f t="shared" si="3128"/>
        <v>4.9608633965719733E-2</v>
      </c>
      <c r="J706" s="745">
        <f t="shared" si="3128"/>
        <v>3.7741848336326697E-2</v>
      </c>
      <c r="K706" s="745">
        <f t="shared" si="3128"/>
        <v>6.7073395411592629E-2</v>
      </c>
      <c r="L706" s="745">
        <f t="shared" si="3128"/>
        <v>4.6784090715022993E-2</v>
      </c>
      <c r="M706" s="745">
        <f t="shared" si="3128"/>
        <v>0.1002164653747768</v>
      </c>
      <c r="N706" s="745">
        <f t="shared" si="3128"/>
        <v>0.10337153601989441</v>
      </c>
      <c r="O706" s="745">
        <f t="shared" si="3128"/>
        <v>6.3187357097205035E-2</v>
      </c>
      <c r="P706" s="745">
        <f t="shared" si="3128"/>
        <v>9.7534019234298344E-2</v>
      </c>
      <c r="Q706" s="745">
        <f t="shared" si="3128"/>
        <v>6.7724982318864854E-2</v>
      </c>
      <c r="R706" s="745">
        <f t="shared" si="3128"/>
        <v>6.9776419610693904E-2</v>
      </c>
      <c r="S706" s="745">
        <f t="shared" si="3128"/>
        <v>8.0638380316516545E-2</v>
      </c>
      <c r="T706" s="745">
        <f t="shared" si="3128"/>
        <v>8.5703771840922094E-2</v>
      </c>
      <c r="U706" s="745">
        <f t="shared" si="3128"/>
        <v>3.6635168898016192E-2</v>
      </c>
      <c r="V706" s="745">
        <f t="shared" si="3128"/>
        <v>4.4303209215148784E-2</v>
      </c>
      <c r="W706" s="745">
        <f t="shared" si="3128"/>
        <v>5.0190000501016907E-2</v>
      </c>
      <c r="X706" s="745">
        <f t="shared" si="3128"/>
        <v>2.744675725390644E-2</v>
      </c>
      <c r="Y706" s="745">
        <f t="shared" si="3128"/>
        <v>8.7075611773765396E-2</v>
      </c>
      <c r="Z706" s="754"/>
      <c r="AA706" s="754"/>
      <c r="AB706" s="754"/>
      <c r="AC706" s="754"/>
      <c r="AD706" s="754"/>
      <c r="AE706" s="754"/>
      <c r="AF706" s="754"/>
      <c r="AG706" s="754"/>
      <c r="AH706" s="754"/>
      <c r="AI706" s="745">
        <f t="shared" ref="AI706:AJ706" si="3129">AI533/AI571</f>
        <v>0.11462560221606795</v>
      </c>
      <c r="AJ706" s="715">
        <f t="shared" si="3129"/>
        <v>1.9263180934933014E-2</v>
      </c>
      <c r="AK706" s="715">
        <f t="shared" ref="AK706:AN706" si="3130">AK533/AK571</f>
        <v>6.9877924536255451E-2</v>
      </c>
      <c r="AL706" s="715">
        <f t="shared" si="3130"/>
        <v>8.6696459878894169E-2</v>
      </c>
      <c r="AM706" s="715">
        <f t="shared" si="3130"/>
        <v>1.4243777267717276E-2</v>
      </c>
      <c r="AN706" s="715">
        <f t="shared" si="3130"/>
        <v>0.10293991998145186</v>
      </c>
      <c r="AO706" s="754"/>
      <c r="AP706" s="754"/>
      <c r="AQ706" s="754"/>
      <c r="AR706" s="754"/>
      <c r="AS706" s="754"/>
      <c r="AT706" s="715">
        <f t="shared" ref="AT706:AX706" si="3131">AT533/AT571</f>
        <v>9.4528701508315521E-2</v>
      </c>
      <c r="AU706" s="715">
        <f t="shared" si="3131"/>
        <v>6.8440622355062389E-2</v>
      </c>
      <c r="AV706" s="715">
        <f t="shared" si="3131"/>
        <v>2.6248287991910094E-2</v>
      </c>
      <c r="AW706" s="715">
        <f t="shared" si="3131"/>
        <v>4.4992892772505427E-2</v>
      </c>
      <c r="AX706" s="715">
        <f t="shared" si="3131"/>
        <v>6.3845153652624706E-2</v>
      </c>
      <c r="AY706" s="715">
        <f t="shared" ref="AY706:BB706" si="3132">AY533/AY571</f>
        <v>2.4581383704179546E-2</v>
      </c>
      <c r="AZ706" s="715">
        <f t="shared" si="3132"/>
        <v>2.9986808768074608E-2</v>
      </c>
      <c r="BA706" s="715">
        <f t="shared" si="3132"/>
        <v>6.7277403821339066E-2</v>
      </c>
      <c r="BB706" s="715">
        <f t="shared" si="3132"/>
        <v>0</v>
      </c>
      <c r="BC706" s="754"/>
      <c r="BD706" s="754"/>
      <c r="BE706" s="754"/>
      <c r="BF706" s="754"/>
      <c r="BG706" s="754"/>
      <c r="BH706" s="715">
        <f t="shared" ref="BH706:BS706" si="3133">BH533/BH571</f>
        <v>0.10963156626004662</v>
      </c>
      <c r="BI706" s="715">
        <f t="shared" si="3133"/>
        <v>0.11795353962288549</v>
      </c>
      <c r="BJ706" s="715">
        <f t="shared" si="3133"/>
        <v>8.9501597160561719E-2</v>
      </c>
      <c r="BK706" s="715">
        <f t="shared" si="3133"/>
        <v>5.1475198014889999E-2</v>
      </c>
      <c r="BL706" s="715">
        <f t="shared" si="3133"/>
        <v>6.6086953220097833E-2</v>
      </c>
      <c r="BM706" s="715">
        <f t="shared" si="3133"/>
        <v>6.9263061197600811E-2</v>
      </c>
      <c r="BN706" s="715">
        <f t="shared" si="3133"/>
        <v>7.8300429602311011E-2</v>
      </c>
      <c r="BO706" s="715">
        <f t="shared" si="3133"/>
        <v>0.10912421342198338</v>
      </c>
      <c r="BP706" s="715">
        <f t="shared" si="3133"/>
        <v>9.2839367647462798E-2</v>
      </c>
      <c r="BQ706" s="715">
        <f t="shared" si="3133"/>
        <v>5.1248086146112856E-2</v>
      </c>
      <c r="BR706" s="715">
        <f t="shared" si="3133"/>
        <v>0.11036387702586228</v>
      </c>
      <c r="BS706" s="715">
        <f t="shared" si="3133"/>
        <v>7.7968473896575019E-2</v>
      </c>
      <c r="BT706" s="338"/>
      <c r="BU706" s="338"/>
      <c r="BV706" s="338"/>
      <c r="BW706" s="338"/>
      <c r="BX706" s="338"/>
      <c r="BY706" s="715">
        <f t="shared" ref="BY706:CE706" si="3134">BY533/BY571</f>
        <v>8.6598599825031056E-2</v>
      </c>
      <c r="BZ706" s="715">
        <f t="shared" si="3134"/>
        <v>7.6738612603027431E-2</v>
      </c>
      <c r="CA706" s="715">
        <f t="shared" si="3134"/>
        <v>4.9498166407351836E-2</v>
      </c>
      <c r="CB706" s="715">
        <f t="shared" si="3134"/>
        <v>8.2384981674017116E-2</v>
      </c>
      <c r="CC706" s="715">
        <f t="shared" si="3134"/>
        <v>0.1191789091945569</v>
      </c>
      <c r="CD706" s="715" t="e">
        <f t="shared" si="3134"/>
        <v>#DIV/0!</v>
      </c>
      <c r="CE706" s="715" t="e">
        <f t="shared" si="3134"/>
        <v>#DIV/0!</v>
      </c>
      <c r="CF706" s="754"/>
      <c r="CG706" s="754"/>
      <c r="CH706" s="754"/>
      <c r="CI706" s="754"/>
      <c r="CJ706" s="754"/>
      <c r="CK706" s="715">
        <f t="shared" ref="CK706:CO706" si="3135">CK533/CK571</f>
        <v>1.8396083943859189E-2</v>
      </c>
      <c r="CL706" s="715">
        <f t="shared" si="3135"/>
        <v>2.2671724291108652E-2</v>
      </c>
      <c r="CM706" s="715">
        <f t="shared" si="3135"/>
        <v>1.3384795197200186E-2</v>
      </c>
      <c r="CN706" s="715">
        <f t="shared" si="3135"/>
        <v>1.162356568206873E-2</v>
      </c>
      <c r="CO706" s="715">
        <f t="shared" si="3135"/>
        <v>8.5736429514841842E-3</v>
      </c>
      <c r="CP706" s="754"/>
      <c r="CQ706" s="754"/>
      <c r="CR706" s="754"/>
      <c r="CS706" s="754"/>
      <c r="CT706" s="754"/>
      <c r="CU706" s="715">
        <f t="shared" ref="CU706:CX706" si="3136">CU533/CU571</f>
        <v>1.9603054736099766E-2</v>
      </c>
      <c r="CV706" s="715">
        <f t="shared" si="3136"/>
        <v>9.1803503302670911E-2</v>
      </c>
      <c r="CW706" s="715">
        <f t="shared" si="3136"/>
        <v>0.21989080234538977</v>
      </c>
      <c r="CX706" s="715">
        <f t="shared" si="3136"/>
        <v>0.25065218952417972</v>
      </c>
      <c r="CY706" s="754"/>
      <c r="CZ706" s="754"/>
      <c r="DD706" s="293"/>
      <c r="DE706" s="715">
        <f t="shared" ref="DE706:DL706" si="3137">DE533/DE571</f>
        <v>3.1916352896935465E-2</v>
      </c>
      <c r="DF706" s="715">
        <f t="shared" si="3137"/>
        <v>0.17008517949726287</v>
      </c>
      <c r="DG706" s="715">
        <f t="shared" si="3137"/>
        <v>0.11221466497875637</v>
      </c>
      <c r="DH706" s="715">
        <f t="shared" si="3137"/>
        <v>4.848166574014371E-2</v>
      </c>
      <c r="DI706" s="715">
        <f t="shared" si="3137"/>
        <v>9.9356630519195022E-2</v>
      </c>
      <c r="DJ706" s="715">
        <f t="shared" si="3137"/>
        <v>5.3148490833961448E-2</v>
      </c>
      <c r="DK706" s="715">
        <f t="shared" si="3137"/>
        <v>7.4084437518595642E-2</v>
      </c>
      <c r="DL706" s="715">
        <f t="shared" si="3137"/>
        <v>0.23091686015758928</v>
      </c>
      <c r="DM706" s="338"/>
      <c r="DN706" s="338"/>
      <c r="DO706" s="338"/>
      <c r="DP706" s="338"/>
      <c r="DQ706" s="338"/>
      <c r="DR706" s="715">
        <f t="shared" ref="DR706:DX706" si="3138">DR533/DR571</f>
        <v>0.14205070269125486</v>
      </c>
      <c r="DS706" s="715">
        <f t="shared" si="3138"/>
        <v>0.11435946131563283</v>
      </c>
      <c r="DT706" s="715">
        <f t="shared" si="3138"/>
        <v>0.15598146575839747</v>
      </c>
      <c r="DU706" s="715">
        <f t="shared" si="3138"/>
        <v>0.16082635938426931</v>
      </c>
      <c r="DV706" s="715">
        <f t="shared" si="3138"/>
        <v>0.1593246634231692</v>
      </c>
      <c r="DW706" s="715">
        <f t="shared" si="3138"/>
        <v>0.12926339701403369</v>
      </c>
      <c r="DX706" s="715">
        <f t="shared" si="3138"/>
        <v>0.1258309945990275</v>
      </c>
      <c r="DY706" s="338"/>
      <c r="DZ706" s="338"/>
      <c r="EA706" s="338"/>
      <c r="EB706" s="338"/>
      <c r="EC706" s="338"/>
      <c r="ED706" s="715">
        <f t="shared" ref="ED706:EL706" si="3139">ED533/ED571</f>
        <v>6.5980735699308429E-2</v>
      </c>
      <c r="EE706" s="715">
        <f t="shared" si="3139"/>
        <v>0.12333845044907336</v>
      </c>
      <c r="EF706" s="715">
        <f t="shared" si="3139"/>
        <v>6.706712153390311E-2</v>
      </c>
      <c r="EG706" s="715">
        <f t="shared" si="3139"/>
        <v>0.1188846149606715</v>
      </c>
      <c r="EH706" s="715">
        <f t="shared" si="3139"/>
        <v>0.12224115081223769</v>
      </c>
      <c r="EI706" s="715">
        <f t="shared" si="3139"/>
        <v>0.10621682151667507</v>
      </c>
      <c r="EJ706" s="715">
        <f t="shared" si="3139"/>
        <v>0.13666366946272879</v>
      </c>
      <c r="EK706" s="715">
        <f t="shared" si="3139"/>
        <v>9.5187456055444986E-2</v>
      </c>
      <c r="EL706" s="715">
        <f t="shared" si="3139"/>
        <v>9.2706272927421077E-2</v>
      </c>
      <c r="EM706" s="338"/>
      <c r="EN706" s="338"/>
      <c r="ER706" s="1251"/>
      <c r="ES706" s="7"/>
      <c r="ET706" s="754"/>
      <c r="EU706" s="754"/>
      <c r="EV706" s="754"/>
      <c r="EW706" s="1131"/>
      <c r="EX706" s="889"/>
      <c r="EY706" s="1276">
        <f t="shared" ref="EY706:FO706" si="3140">EY533/EY571</f>
        <v>0</v>
      </c>
      <c r="EZ706" s="1276">
        <f t="shared" si="3140"/>
        <v>6.0232916321943369E-3</v>
      </c>
      <c r="FA706" s="1276">
        <f t="shared" si="3140"/>
        <v>0</v>
      </c>
      <c r="FB706" s="1276">
        <f t="shared" si="3140"/>
        <v>2.5078973992042697E-3</v>
      </c>
      <c r="FC706" s="1276">
        <f t="shared" si="3140"/>
        <v>0</v>
      </c>
      <c r="FD706" s="1276">
        <f t="shared" si="3140"/>
        <v>0</v>
      </c>
      <c r="FE706" s="1276">
        <f t="shared" si="3140"/>
        <v>0</v>
      </c>
      <c r="FF706" s="1276">
        <f t="shared" si="3140"/>
        <v>0</v>
      </c>
      <c r="FG706" s="1276">
        <f t="shared" si="3140"/>
        <v>0</v>
      </c>
      <c r="FH706" s="1276">
        <f t="shared" si="3140"/>
        <v>0</v>
      </c>
      <c r="FI706" s="1276">
        <f t="shared" si="3140"/>
        <v>0</v>
      </c>
      <c r="FJ706" s="1276">
        <f t="shared" si="3140"/>
        <v>0</v>
      </c>
      <c r="FK706" s="1276">
        <f t="shared" si="3140"/>
        <v>0</v>
      </c>
      <c r="FL706" s="1276">
        <f t="shared" si="3140"/>
        <v>0</v>
      </c>
      <c r="FM706" s="1276">
        <f t="shared" si="3140"/>
        <v>0</v>
      </c>
      <c r="FN706" s="1276">
        <f t="shared" si="3140"/>
        <v>0</v>
      </c>
      <c r="FO706" s="1276">
        <f t="shared" si="3140"/>
        <v>0</v>
      </c>
      <c r="FP706" s="1276">
        <f t="shared" ref="FP706:GL706" si="3141">FP533/FP571</f>
        <v>0</v>
      </c>
      <c r="FQ706" s="1402">
        <f t="shared" si="3141"/>
        <v>0</v>
      </c>
      <c r="FR706" s="1276">
        <f t="shared" si="3141"/>
        <v>9.8887301126563854E-2</v>
      </c>
      <c r="FS706" s="1276">
        <f t="shared" si="3141"/>
        <v>2.6824471476693069E-2</v>
      </c>
      <c r="FT706" s="1276">
        <f t="shared" si="3141"/>
        <v>9.1442386630003661E-2</v>
      </c>
      <c r="FU706" s="1276">
        <f t="shared" si="3141"/>
        <v>0.12493131977256595</v>
      </c>
      <c r="FV706" s="1276"/>
      <c r="FW706" s="1276">
        <f t="shared" si="3141"/>
        <v>0</v>
      </c>
      <c r="FX706" s="1276">
        <f t="shared" si="3141"/>
        <v>8.7482706807179719E-2</v>
      </c>
      <c r="FY706" s="1276">
        <f t="shared" si="3141"/>
        <v>0.20921192064795735</v>
      </c>
      <c r="FZ706" s="1276">
        <f t="shared" si="3141"/>
        <v>0</v>
      </c>
      <c r="GA706" s="1276" t="e">
        <f t="shared" si="3141"/>
        <v>#DIV/0!</v>
      </c>
      <c r="GB706" s="1276">
        <f t="shared" si="3141"/>
        <v>0.11994252309997132</v>
      </c>
      <c r="GC706" s="1276">
        <f t="shared" si="3141"/>
        <v>0</v>
      </c>
      <c r="GD706" s="1276">
        <f t="shared" si="3141"/>
        <v>2.1427848444715961E-2</v>
      </c>
      <c r="GE706" s="1276">
        <f t="shared" si="3141"/>
        <v>0</v>
      </c>
      <c r="GF706" s="1276">
        <f t="shared" si="3141"/>
        <v>0</v>
      </c>
      <c r="GG706" s="1276">
        <f t="shared" si="3141"/>
        <v>2.2336449857492963E-2</v>
      </c>
      <c r="GH706" s="1276">
        <f t="shared" si="3141"/>
        <v>0</v>
      </c>
      <c r="GI706" s="1276">
        <f t="shared" si="3141"/>
        <v>5.2927693936355782E-2</v>
      </c>
      <c r="GJ706" s="1276">
        <f t="shared" si="3141"/>
        <v>0.13173040413789974</v>
      </c>
      <c r="GK706" s="1276">
        <f t="shared" si="3141"/>
        <v>0.14614605512524279</v>
      </c>
      <c r="GL706" s="1276">
        <f t="shared" si="3141"/>
        <v>0.15600689422930339</v>
      </c>
      <c r="GM706" s="337"/>
      <c r="GN706" s="338"/>
      <c r="GO706" s="338"/>
      <c r="GP706" s="338"/>
      <c r="GQ706" s="338"/>
      <c r="HI706" s="1276" t="e">
        <f>HI533/HI571</f>
        <v>#DIV/0!</v>
      </c>
    </row>
    <row r="707" spans="1:217" s="753" customFormat="1" ht="21" x14ac:dyDescent="0.35">
      <c r="A707" s="66" t="s">
        <v>71</v>
      </c>
      <c r="C707" s="745">
        <f>C538/C571</f>
        <v>0.3543119142640182</v>
      </c>
      <c r="D707" s="745">
        <f t="shared" ref="D707:Y707" si="3142">D538/D571</f>
        <v>0.38132266444069551</v>
      </c>
      <c r="E707" s="745">
        <f t="shared" si="3142"/>
        <v>0.5445604062496473</v>
      </c>
      <c r="F707" s="745">
        <f t="shared" si="3142"/>
        <v>0.41579991847526437</v>
      </c>
      <c r="G707" s="745">
        <f t="shared" si="3142"/>
        <v>0.43997331332060075</v>
      </c>
      <c r="H707" s="745">
        <f t="shared" si="3142"/>
        <v>0.68811320568235346</v>
      </c>
      <c r="I707" s="745">
        <f t="shared" si="3142"/>
        <v>0.54857400396862477</v>
      </c>
      <c r="J707" s="745">
        <f t="shared" si="3142"/>
        <v>0.66140340157313504</v>
      </c>
      <c r="K707" s="745">
        <f t="shared" si="3142"/>
        <v>0.3635203216199504</v>
      </c>
      <c r="L707" s="745">
        <f t="shared" si="3142"/>
        <v>0.70551061828020578</v>
      </c>
      <c r="M707" s="745">
        <f t="shared" si="3142"/>
        <v>0.33856290075802292</v>
      </c>
      <c r="N707" s="745">
        <f t="shared" si="3142"/>
        <v>0.51254059473845071</v>
      </c>
      <c r="O707" s="745">
        <f t="shared" si="3142"/>
        <v>0.53455510561522679</v>
      </c>
      <c r="P707" s="745">
        <f t="shared" si="3142"/>
        <v>0.38818849344444484</v>
      </c>
      <c r="Q707" s="745">
        <f t="shared" si="3142"/>
        <v>0.625181545473531</v>
      </c>
      <c r="R707" s="745">
        <f t="shared" si="3142"/>
        <v>0.3626998968863549</v>
      </c>
      <c r="S707" s="745">
        <f t="shared" si="3142"/>
        <v>0.34564586146936616</v>
      </c>
      <c r="T707" s="745">
        <f t="shared" si="3142"/>
        <v>0.40628550771940231</v>
      </c>
      <c r="U707" s="745">
        <f t="shared" si="3142"/>
        <v>0.58936451781238763</v>
      </c>
      <c r="V707" s="745">
        <f t="shared" si="3142"/>
        <v>0.65907582900692585</v>
      </c>
      <c r="W707" s="745">
        <f t="shared" si="3142"/>
        <v>0.4726070839711613</v>
      </c>
      <c r="X707" s="745">
        <f t="shared" si="3142"/>
        <v>0.35547903411562704</v>
      </c>
      <c r="Y707" s="745">
        <f t="shared" si="3142"/>
        <v>0.35840417643356881</v>
      </c>
      <c r="Z707" s="754"/>
      <c r="AA707" s="754"/>
      <c r="AB707" s="754"/>
      <c r="AC707" s="754"/>
      <c r="AD707" s="754"/>
      <c r="AE707" s="754"/>
      <c r="AF707" s="754"/>
      <c r="AG707" s="754"/>
      <c r="AH707" s="754"/>
      <c r="AI707" s="745">
        <f t="shared" ref="AI707:AJ707" si="3143">AI538/AI571</f>
        <v>0.75959811650232634</v>
      </c>
      <c r="AJ707" s="715">
        <f t="shared" si="3143"/>
        <v>0.90458921289285554</v>
      </c>
      <c r="AK707" s="715">
        <f t="shared" ref="AK707:AN707" si="3144">AK538/AK571</f>
        <v>0.74298629262848026</v>
      </c>
      <c r="AL707" s="715">
        <f t="shared" si="3144"/>
        <v>0.72441135438717463</v>
      </c>
      <c r="AM707" s="715">
        <f t="shared" si="3144"/>
        <v>0.89847393510777895</v>
      </c>
      <c r="AN707" s="715">
        <f t="shared" si="3144"/>
        <v>0.73468875315143967</v>
      </c>
      <c r="AO707" s="754"/>
      <c r="AP707" s="754"/>
      <c r="AQ707" s="754"/>
      <c r="AR707" s="754"/>
      <c r="AS707" s="754"/>
      <c r="AT707" s="715">
        <f t="shared" ref="AT707:AX707" si="3145">AT538/AT571</f>
        <v>0.43400450122064832</v>
      </c>
      <c r="AU707" s="715">
        <f t="shared" si="3145"/>
        <v>0.32972709498388658</v>
      </c>
      <c r="AV707" s="715">
        <f t="shared" si="3145"/>
        <v>0.64000258138277077</v>
      </c>
      <c r="AW707" s="715">
        <f t="shared" si="3145"/>
        <v>0.5339164895844758</v>
      </c>
      <c r="AX707" s="715">
        <f t="shared" si="3145"/>
        <v>0.62217514560102471</v>
      </c>
      <c r="AY707" s="715">
        <f t="shared" ref="AY707:BB707" si="3146">AY538/AY571</f>
        <v>0.63023885334643603</v>
      </c>
      <c r="AZ707" s="715">
        <f t="shared" si="3146"/>
        <v>0.56960820420211267</v>
      </c>
      <c r="BA707" s="715">
        <f t="shared" si="3146"/>
        <v>0.56630827338285605</v>
      </c>
      <c r="BB707" s="715">
        <f t="shared" si="3146"/>
        <v>0.60595036290571125</v>
      </c>
      <c r="BC707" s="754"/>
      <c r="BD707" s="754"/>
      <c r="BE707" s="754"/>
      <c r="BF707" s="754"/>
      <c r="BG707" s="754"/>
      <c r="BH707" s="715">
        <f t="shared" ref="BH707:BS707" si="3147">BH538/BH571</f>
        <v>0.60670020658193047</v>
      </c>
      <c r="BI707" s="715">
        <f t="shared" si="3147"/>
        <v>0.54666433230216438</v>
      </c>
      <c r="BJ707" s="715">
        <f t="shared" si="3147"/>
        <v>0.66697129609944417</v>
      </c>
      <c r="BK707" s="715">
        <f t="shared" si="3147"/>
        <v>0.66171055693460279</v>
      </c>
      <c r="BL707" s="715">
        <f t="shared" si="3147"/>
        <v>0.68525766885869632</v>
      </c>
      <c r="BM707" s="715">
        <f t="shared" si="3147"/>
        <v>0.39546927778995389</v>
      </c>
      <c r="BN707" s="715">
        <f t="shared" si="3147"/>
        <v>0.5912836241385776</v>
      </c>
      <c r="BO707" s="715">
        <f t="shared" si="3147"/>
        <v>0.56148993816508597</v>
      </c>
      <c r="BP707" s="715">
        <f t="shared" si="3147"/>
        <v>0.50069365350750528</v>
      </c>
      <c r="BQ707" s="715">
        <f t="shared" si="3147"/>
        <v>0.75962758660599961</v>
      </c>
      <c r="BR707" s="715">
        <f t="shared" si="3147"/>
        <v>0.61046145953960584</v>
      </c>
      <c r="BS707" s="715">
        <f t="shared" si="3147"/>
        <v>0.51001233793732492</v>
      </c>
      <c r="BT707" s="338"/>
      <c r="BU707" s="338"/>
      <c r="BV707" s="338"/>
      <c r="BW707" s="338"/>
      <c r="BX707" s="338"/>
      <c r="BY707" s="715">
        <f t="shared" ref="BY707:CE707" si="3148">BY538/BY571</f>
        <v>0.40803776233719907</v>
      </c>
      <c r="BZ707" s="715">
        <f t="shared" si="3148"/>
        <v>0.3513208282383628</v>
      </c>
      <c r="CA707" s="715">
        <f t="shared" si="3148"/>
        <v>0.29946441445975386</v>
      </c>
      <c r="CB707" s="715">
        <f t="shared" si="3148"/>
        <v>0.36125799569779643</v>
      </c>
      <c r="CC707" s="715">
        <f t="shared" si="3148"/>
        <v>0.5348065520795876</v>
      </c>
      <c r="CD707" s="715" t="e">
        <f t="shared" si="3148"/>
        <v>#DIV/0!</v>
      </c>
      <c r="CE707" s="715" t="e">
        <f t="shared" si="3148"/>
        <v>#DIV/0!</v>
      </c>
      <c r="CF707" s="754"/>
      <c r="CG707" s="754"/>
      <c r="CH707" s="754"/>
      <c r="CI707" s="754"/>
      <c r="CJ707" s="754"/>
      <c r="CK707" s="715">
        <f t="shared" ref="CK707:CO707" si="3149">CK538/CK571</f>
        <v>0.19135723879629488</v>
      </c>
      <c r="CL707" s="715">
        <f t="shared" si="3149"/>
        <v>0.71567935042502773</v>
      </c>
      <c r="CM707" s="715">
        <f t="shared" si="3149"/>
        <v>0.15203119103359786</v>
      </c>
      <c r="CN707" s="715">
        <f t="shared" si="3149"/>
        <v>0.45802846153197113</v>
      </c>
      <c r="CO707" s="715">
        <f t="shared" si="3149"/>
        <v>0.56230766870742876</v>
      </c>
      <c r="CP707" s="754"/>
      <c r="CQ707" s="754"/>
      <c r="CR707" s="754"/>
      <c r="CS707" s="754"/>
      <c r="CT707" s="754"/>
      <c r="CU707" s="715">
        <f t="shared" ref="CU707:CX707" si="3150">CU538/CU571</f>
        <v>1.3192955031272918E-2</v>
      </c>
      <c r="CV707" s="715">
        <f t="shared" si="3150"/>
        <v>0.19484719502348158</v>
      </c>
      <c r="CW707" s="715">
        <f t="shared" si="3150"/>
        <v>0.31482731686029175</v>
      </c>
      <c r="CX707" s="715">
        <f t="shared" si="3150"/>
        <v>0.26495925069725362</v>
      </c>
      <c r="CY707" s="754"/>
      <c r="CZ707" s="754"/>
      <c r="DD707" s="293"/>
      <c r="DE707" s="715">
        <f t="shared" ref="DE707:DL707" si="3151">DE538/DE571</f>
        <v>0.16723994201888212</v>
      </c>
      <c r="DF707" s="715">
        <f t="shared" si="3151"/>
        <v>0.17247270745397261</v>
      </c>
      <c r="DG707" s="715">
        <f t="shared" si="3151"/>
        <v>5.9680854618729635E-2</v>
      </c>
      <c r="DH707" s="715">
        <f t="shared" si="3151"/>
        <v>0.17434524603868271</v>
      </c>
      <c r="DI707" s="715">
        <f t="shared" si="3151"/>
        <v>0.24108206915941763</v>
      </c>
      <c r="DJ707" s="715">
        <f t="shared" si="3151"/>
        <v>0.24469737447948367</v>
      </c>
      <c r="DK707" s="715">
        <f t="shared" si="3151"/>
        <v>2.7256285343196997E-2</v>
      </c>
      <c r="DL707" s="715">
        <f t="shared" si="3151"/>
        <v>1.4514514746129348E-2</v>
      </c>
      <c r="DM707" s="338"/>
      <c r="DN707" s="338"/>
      <c r="DO707" s="338"/>
      <c r="DP707" s="338"/>
      <c r="DQ707" s="338"/>
      <c r="DR707" s="715">
        <f t="shared" ref="DR707:DX707" si="3152">DR538/DR571</f>
        <v>0.33206157712929291</v>
      </c>
      <c r="DS707" s="715">
        <f t="shared" si="3152"/>
        <v>0.31529616382947412</v>
      </c>
      <c r="DT707" s="715">
        <f t="shared" si="3152"/>
        <v>0.34255290084998929</v>
      </c>
      <c r="DU707" s="715">
        <f t="shared" si="3152"/>
        <v>0.27786607878975211</v>
      </c>
      <c r="DV707" s="715">
        <f t="shared" si="3152"/>
        <v>0.30430017182289926</v>
      </c>
      <c r="DW707" s="715">
        <f t="shared" si="3152"/>
        <v>0.35331003231827185</v>
      </c>
      <c r="DX707" s="715">
        <f t="shared" si="3152"/>
        <v>0.34512639209183765</v>
      </c>
      <c r="DY707" s="338"/>
      <c r="DZ707" s="338"/>
      <c r="EA707" s="338"/>
      <c r="EB707" s="338"/>
      <c r="EC707" s="338"/>
      <c r="ED707" s="715">
        <f t="shared" ref="ED707:EL707" si="3153">ED538/ED571</f>
        <v>0.53008838307599471</v>
      </c>
      <c r="EE707" s="715">
        <f t="shared" si="3153"/>
        <v>0.35159827122507198</v>
      </c>
      <c r="EF707" s="715">
        <f t="shared" si="3153"/>
        <v>0.23014980390421591</v>
      </c>
      <c r="EG707" s="715">
        <f t="shared" si="3153"/>
        <v>0.28975360484010021</v>
      </c>
      <c r="EH707" s="715">
        <f t="shared" si="3153"/>
        <v>0.29570920629037778</v>
      </c>
      <c r="EI707" s="715">
        <f t="shared" si="3153"/>
        <v>0.28062155952875201</v>
      </c>
      <c r="EJ707" s="715">
        <f t="shared" si="3153"/>
        <v>0.26486775607218904</v>
      </c>
      <c r="EK707" s="715">
        <f t="shared" si="3153"/>
        <v>0.30099763112069788</v>
      </c>
      <c r="EL707" s="715">
        <f t="shared" si="3153"/>
        <v>0.28615688406137685</v>
      </c>
      <c r="EM707" s="338"/>
      <c r="EN707" s="338"/>
      <c r="ER707" s="1251"/>
      <c r="ES707" s="7"/>
      <c r="ET707" s="754"/>
      <c r="EU707" s="754"/>
      <c r="EV707" s="754"/>
      <c r="EW707" s="1131"/>
      <c r="EX707" s="889"/>
      <c r="EY707" s="1276">
        <f t="shared" ref="EY707:FO707" si="3154">EY538/EY571</f>
        <v>0.50119481869706317</v>
      </c>
      <c r="EZ707" s="1276">
        <f t="shared" si="3154"/>
        <v>0.12271866638401678</v>
      </c>
      <c r="FA707" s="1276">
        <f t="shared" si="3154"/>
        <v>0.59652862707627863</v>
      </c>
      <c r="FB707" s="1276">
        <f t="shared" si="3154"/>
        <v>5.9711141103883127E-2</v>
      </c>
      <c r="FC707" s="1276">
        <f t="shared" si="3154"/>
        <v>0.44644743885229093</v>
      </c>
      <c r="FD707" s="1276">
        <f t="shared" si="3154"/>
        <v>0.40902548244949721</v>
      </c>
      <c r="FE707" s="1276">
        <f t="shared" si="3154"/>
        <v>0.42164742157239588</v>
      </c>
      <c r="FF707" s="1276">
        <f t="shared" si="3154"/>
        <v>0.62100900305809559</v>
      </c>
      <c r="FG707" s="1276">
        <f t="shared" si="3154"/>
        <v>0.66689574098698845</v>
      </c>
      <c r="FH707" s="1276">
        <f t="shared" si="3154"/>
        <v>0.4055586682239824</v>
      </c>
      <c r="FI707" s="1276">
        <f t="shared" si="3154"/>
        <v>0.48313038919104617</v>
      </c>
      <c r="FJ707" s="1276">
        <f t="shared" si="3154"/>
        <v>0.40884818237648013</v>
      </c>
      <c r="FK707" s="1276">
        <f t="shared" si="3154"/>
        <v>0.62811602635471486</v>
      </c>
      <c r="FL707" s="1276">
        <f t="shared" si="3154"/>
        <v>0.65898327498085263</v>
      </c>
      <c r="FM707" s="1276">
        <f t="shared" si="3154"/>
        <v>0.61832294459556481</v>
      </c>
      <c r="FN707" s="1276">
        <f t="shared" si="3154"/>
        <v>0.62087987540290579</v>
      </c>
      <c r="FO707" s="1276">
        <f t="shared" si="3154"/>
        <v>0.6862484490643822</v>
      </c>
      <c r="FP707" s="1276">
        <f t="shared" ref="FP707:GL707" si="3155">FP538/FP571</f>
        <v>0.72109468745708505</v>
      </c>
      <c r="FQ707" s="1402">
        <f t="shared" si="3155"/>
        <v>0.33444023278077373</v>
      </c>
      <c r="FR707" s="1276">
        <f t="shared" si="3155"/>
        <v>0.39569096586709662</v>
      </c>
      <c r="FS707" s="1276">
        <f t="shared" si="3155"/>
        <v>0.19770855603385151</v>
      </c>
      <c r="FT707" s="1276">
        <f t="shared" si="3155"/>
        <v>0.43782965828829562</v>
      </c>
      <c r="FU707" s="1276">
        <f t="shared" si="3155"/>
        <v>0.37109088473374624</v>
      </c>
      <c r="FV707" s="1276"/>
      <c r="FW707" s="1276">
        <f t="shared" si="3155"/>
        <v>0.67073571606939408</v>
      </c>
      <c r="FX707" s="1276">
        <f t="shared" si="3155"/>
        <v>0.59730288138576537</v>
      </c>
      <c r="FY707" s="1276">
        <f t="shared" si="3155"/>
        <v>0.6152435315435707</v>
      </c>
      <c r="FZ707" s="1276">
        <f t="shared" si="3155"/>
        <v>0.74463983296327829</v>
      </c>
      <c r="GA707" s="1276" t="e">
        <f t="shared" si="3155"/>
        <v>#DIV/0!</v>
      </c>
      <c r="GB707" s="1276">
        <f t="shared" si="3155"/>
        <v>0.54423008137455076</v>
      </c>
      <c r="GC707" s="1276">
        <f t="shared" si="3155"/>
        <v>0.31748910422085375</v>
      </c>
      <c r="GD707" s="1276">
        <f t="shared" si="3155"/>
        <v>0.87883982470770106</v>
      </c>
      <c r="GE707" s="1276">
        <f t="shared" si="3155"/>
        <v>0.52460404537307614</v>
      </c>
      <c r="GF707" s="1276">
        <f t="shared" si="3155"/>
        <v>0.5339603760454904</v>
      </c>
      <c r="GG707" s="1276">
        <f t="shared" si="3155"/>
        <v>0.33450729400183821</v>
      </c>
      <c r="GH707" s="1276">
        <f t="shared" si="3155"/>
        <v>0.42390863220163005</v>
      </c>
      <c r="GI707" s="1276">
        <f t="shared" si="3155"/>
        <v>0.26237069857698797</v>
      </c>
      <c r="GJ707" s="1276">
        <f t="shared" si="3155"/>
        <v>0.34036263117643539</v>
      </c>
      <c r="GK707" s="1276">
        <f t="shared" si="3155"/>
        <v>0.37617039239953803</v>
      </c>
      <c r="GL707" s="1276">
        <f t="shared" si="3155"/>
        <v>0.39924241363023694</v>
      </c>
      <c r="GM707" s="337"/>
      <c r="GN707" s="338"/>
      <c r="GO707" s="338"/>
      <c r="GP707" s="338"/>
      <c r="GQ707" s="338"/>
      <c r="HI707" s="1276" t="e">
        <f>HI538/HI571</f>
        <v>#DIV/0!</v>
      </c>
    </row>
    <row r="708" spans="1:217" s="753" customFormat="1" ht="21" x14ac:dyDescent="0.35">
      <c r="A708" s="66" t="s">
        <v>72</v>
      </c>
      <c r="C708" s="745">
        <f>C540/C571</f>
        <v>0.45826719856365894</v>
      </c>
      <c r="D708" s="745">
        <f t="shared" ref="D708:Y708" si="3156">D540/D571</f>
        <v>0.25182755096020987</v>
      </c>
      <c r="E708" s="745">
        <f t="shared" si="3156"/>
        <v>0.15912064707914209</v>
      </c>
      <c r="F708" s="745">
        <f t="shared" si="3156"/>
        <v>0.22918012381907898</v>
      </c>
      <c r="G708" s="745">
        <f t="shared" si="3156"/>
        <v>0.26338141702209156</v>
      </c>
      <c r="H708" s="745">
        <f t="shared" si="3156"/>
        <v>8.8702391034146164E-2</v>
      </c>
      <c r="I708" s="745">
        <f t="shared" si="3156"/>
        <v>0.15242710196716461</v>
      </c>
      <c r="J708" s="745">
        <f t="shared" si="3156"/>
        <v>0.18983031693131122</v>
      </c>
      <c r="K708" s="745">
        <f t="shared" si="3156"/>
        <v>0.2797227002135404</v>
      </c>
      <c r="L708" s="745">
        <f t="shared" si="3156"/>
        <v>0.11052168378216556</v>
      </c>
      <c r="M708" s="745">
        <f t="shared" si="3156"/>
        <v>0.28866287573374827</v>
      </c>
      <c r="N708" s="745">
        <f t="shared" si="3156"/>
        <v>0.22741748758978803</v>
      </c>
      <c r="O708" s="745">
        <f t="shared" si="3156"/>
        <v>0.28627915446046742</v>
      </c>
      <c r="P708" s="745">
        <f t="shared" si="3156"/>
        <v>0.29909171679923524</v>
      </c>
      <c r="Q708" s="745">
        <f t="shared" si="3156"/>
        <v>0.14346482357652823</v>
      </c>
      <c r="R708" s="745">
        <f t="shared" si="3156"/>
        <v>0.33957217756647645</v>
      </c>
      <c r="S708" s="745">
        <f t="shared" si="3156"/>
        <v>0.21844671073614449</v>
      </c>
      <c r="T708" s="745">
        <f t="shared" si="3156"/>
        <v>0.28834045937776742</v>
      </c>
      <c r="U708" s="745">
        <f t="shared" si="3156"/>
        <v>0.27077808616295157</v>
      </c>
      <c r="V708" s="745">
        <f t="shared" si="3156"/>
        <v>0.19687685350251952</v>
      </c>
      <c r="W708" s="745">
        <f t="shared" si="3156"/>
        <v>0.3427715208432851</v>
      </c>
      <c r="X708" s="745">
        <f t="shared" si="3156"/>
        <v>0.3965125232352042</v>
      </c>
      <c r="Y708" s="745">
        <f t="shared" si="3156"/>
        <v>0.22212253056735859</v>
      </c>
      <c r="Z708" s="754"/>
      <c r="AA708" s="754"/>
      <c r="AB708" s="754"/>
      <c r="AC708" s="754"/>
      <c r="AD708" s="754"/>
      <c r="AE708" s="754"/>
      <c r="AF708" s="754"/>
      <c r="AG708" s="754"/>
      <c r="AH708" s="754"/>
      <c r="AI708" s="745">
        <f t="shared" ref="AI708:AJ708" si="3157">AI540/AI571</f>
        <v>0</v>
      </c>
      <c r="AJ708" s="715">
        <f t="shared" si="3157"/>
        <v>1.1586225818563167E-2</v>
      </c>
      <c r="AK708" s="715">
        <f t="shared" ref="AK708:AN708" si="3158">AK540/AK571</f>
        <v>3.8757828046744158E-2</v>
      </c>
      <c r="AL708" s="715">
        <f t="shared" si="3158"/>
        <v>0</v>
      </c>
      <c r="AM708" s="715">
        <f t="shared" si="3158"/>
        <v>1.5204100251744257E-2</v>
      </c>
      <c r="AN708" s="715">
        <f t="shared" si="3158"/>
        <v>0</v>
      </c>
      <c r="AO708" s="754"/>
      <c r="AP708" s="754"/>
      <c r="AQ708" s="754"/>
      <c r="AR708" s="754"/>
      <c r="AS708" s="754"/>
      <c r="AT708" s="715">
        <f t="shared" ref="AT708:AX708" si="3159">AT540/AT571</f>
        <v>0.33261634793436623</v>
      </c>
      <c r="AU708" s="715">
        <f t="shared" si="3159"/>
        <v>0.45383141937504395</v>
      </c>
      <c r="AV708" s="715">
        <f t="shared" si="3159"/>
        <v>0.25555363238242851</v>
      </c>
      <c r="AW708" s="715">
        <f t="shared" si="3159"/>
        <v>0.30176970690640104</v>
      </c>
      <c r="AX708" s="715">
        <f t="shared" si="3159"/>
        <v>0.21108688442234264</v>
      </c>
      <c r="AY708" s="715">
        <f t="shared" ref="AY708:BB708" si="3160">AY540/AY571</f>
        <v>0.25753905893388823</v>
      </c>
      <c r="AZ708" s="715">
        <f t="shared" si="3160"/>
        <v>0.30827123733914247</v>
      </c>
      <c r="BA708" s="715">
        <f t="shared" si="3160"/>
        <v>0.25805572716585407</v>
      </c>
      <c r="BB708" s="715">
        <f t="shared" si="3160"/>
        <v>0.23599256120618792</v>
      </c>
      <c r="BC708" s="754"/>
      <c r="BD708" s="754"/>
      <c r="BE708" s="754"/>
      <c r="BF708" s="754"/>
      <c r="BG708" s="754"/>
      <c r="BH708" s="715">
        <f t="shared" ref="BH708:BS708" si="3161">BH540/BH571</f>
        <v>8.8881841356513766E-2</v>
      </c>
      <c r="BI708" s="715">
        <f t="shared" si="3161"/>
        <v>7.8015286386494687E-2</v>
      </c>
      <c r="BJ708" s="715">
        <f t="shared" si="3161"/>
        <v>8.5654400408810394E-2</v>
      </c>
      <c r="BK708" s="715">
        <f t="shared" si="3161"/>
        <v>0.18497921825931918</v>
      </c>
      <c r="BL708" s="715">
        <f t="shared" si="3161"/>
        <v>0.15291589531588556</v>
      </c>
      <c r="BM708" s="715">
        <f t="shared" si="3161"/>
        <v>0.24821090734625431</v>
      </c>
      <c r="BN708" s="715">
        <f t="shared" si="3161"/>
        <v>0.18123543225968167</v>
      </c>
      <c r="BO708" s="715">
        <f t="shared" si="3161"/>
        <v>6.6656752399307823E-2</v>
      </c>
      <c r="BP708" s="715">
        <f t="shared" si="3161"/>
        <v>4.1969299719637448E-2</v>
      </c>
      <c r="BQ708" s="715">
        <f t="shared" si="3161"/>
        <v>9.0415754765194783E-2</v>
      </c>
      <c r="BR708" s="715">
        <f t="shared" si="3161"/>
        <v>0.11432985995487072</v>
      </c>
      <c r="BS708" s="715">
        <f t="shared" si="3161"/>
        <v>0.21333755803142979</v>
      </c>
      <c r="BT708" s="338"/>
      <c r="BU708" s="338"/>
      <c r="BV708" s="338"/>
      <c r="BW708" s="338"/>
      <c r="BX708" s="338"/>
      <c r="BY708" s="715">
        <f t="shared" ref="BY708:CE708" si="3162">BY540/BY571</f>
        <v>0.32439842420905451</v>
      </c>
      <c r="BZ708" s="715">
        <f t="shared" si="3162"/>
        <v>0.36612789681654923</v>
      </c>
      <c r="CA708" s="715">
        <f t="shared" si="3162"/>
        <v>0.43911081652217077</v>
      </c>
      <c r="CB708" s="715">
        <f t="shared" si="3162"/>
        <v>0.33927905472396708</v>
      </c>
      <c r="CC708" s="715">
        <f t="shared" si="3162"/>
        <v>0.15760307583487015</v>
      </c>
      <c r="CD708" s="715" t="e">
        <f t="shared" si="3162"/>
        <v>#DIV/0!</v>
      </c>
      <c r="CE708" s="715" t="e">
        <f t="shared" si="3162"/>
        <v>#DIV/0!</v>
      </c>
      <c r="CF708" s="754"/>
      <c r="CG708" s="754"/>
      <c r="CH708" s="754"/>
      <c r="CI708" s="754"/>
      <c r="CJ708" s="754"/>
      <c r="CK708" s="715">
        <f t="shared" ref="CK708:CO708" si="3163">CK540/CK571</f>
        <v>0.76344799105829309</v>
      </c>
      <c r="CL708" s="715">
        <f t="shared" si="3163"/>
        <v>0.16695259783201741</v>
      </c>
      <c r="CM708" s="715">
        <f t="shared" si="3163"/>
        <v>0.81440445996702338</v>
      </c>
      <c r="CN708" s="715">
        <f t="shared" si="3163"/>
        <v>0.48296076186004749</v>
      </c>
      <c r="CO708" s="715">
        <f t="shared" si="3163"/>
        <v>0.39336340292568905</v>
      </c>
      <c r="CP708" s="754"/>
      <c r="CQ708" s="754"/>
      <c r="CR708" s="754"/>
      <c r="CS708" s="754"/>
      <c r="CT708" s="754"/>
      <c r="CU708" s="715">
        <f t="shared" ref="CU708:CX708" si="3164">CU540/CU571</f>
        <v>0</v>
      </c>
      <c r="CV708" s="715">
        <f t="shared" si="3164"/>
        <v>1.5776372517469384E-2</v>
      </c>
      <c r="CW708" s="715">
        <f t="shared" si="3164"/>
        <v>0</v>
      </c>
      <c r="CX708" s="715">
        <f t="shared" si="3164"/>
        <v>0</v>
      </c>
      <c r="CY708" s="754"/>
      <c r="CZ708" s="754"/>
      <c r="DD708" s="293"/>
      <c r="DE708" s="715">
        <f t="shared" ref="DE708:DL708" si="3165">DE540/DE571</f>
        <v>0</v>
      </c>
      <c r="DF708" s="715">
        <f t="shared" si="3165"/>
        <v>0</v>
      </c>
      <c r="DG708" s="715">
        <f t="shared" si="3165"/>
        <v>8.7703688165183716E-2</v>
      </c>
      <c r="DH708" s="715">
        <f t="shared" si="3165"/>
        <v>7.4100150027827114E-3</v>
      </c>
      <c r="DI708" s="715">
        <f t="shared" si="3165"/>
        <v>2.3641982932319981E-2</v>
      </c>
      <c r="DJ708" s="715">
        <f t="shared" si="3165"/>
        <v>4.3988350169532264E-3</v>
      </c>
      <c r="DK708" s="715">
        <f t="shared" si="3165"/>
        <v>1.0382236042446931E-2</v>
      </c>
      <c r="DL708" s="715">
        <f t="shared" si="3165"/>
        <v>2.9142557011523101E-2</v>
      </c>
      <c r="DM708" s="338"/>
      <c r="DN708" s="338"/>
      <c r="DO708" s="338"/>
      <c r="DP708" s="338"/>
      <c r="DQ708" s="338"/>
      <c r="DR708" s="715">
        <f t="shared" ref="DR708:DX708" si="3166">DR540/DR571</f>
        <v>5.4814618049694168E-2</v>
      </c>
      <c r="DS708" s="715">
        <f t="shared" si="3166"/>
        <v>0.15819008792218647</v>
      </c>
      <c r="DT708" s="715">
        <f t="shared" si="3166"/>
        <v>6.3398129301635076E-2</v>
      </c>
      <c r="DU708" s="715">
        <f t="shared" si="3166"/>
        <v>0.10804049522884532</v>
      </c>
      <c r="DV708" s="715">
        <f t="shared" si="3166"/>
        <v>8.8655769990520633E-2</v>
      </c>
      <c r="DW708" s="715">
        <f t="shared" si="3166"/>
        <v>4.8927630184013783E-2</v>
      </c>
      <c r="DX708" s="715">
        <f t="shared" si="3166"/>
        <v>4.6841761949929395E-2</v>
      </c>
      <c r="DY708" s="338"/>
      <c r="DZ708" s="338"/>
      <c r="EA708" s="338"/>
      <c r="EB708" s="338"/>
      <c r="EC708" s="338"/>
      <c r="ED708" s="715">
        <f t="shared" ref="ED708:EL708" si="3167">ED540/ED571</f>
        <v>0.26488142855836305</v>
      </c>
      <c r="EE708" s="715">
        <f t="shared" si="3167"/>
        <v>0.2656074914602562</v>
      </c>
      <c r="EF708" s="715">
        <f t="shared" si="3167"/>
        <v>0.4768329086755505</v>
      </c>
      <c r="EG708" s="715">
        <f t="shared" si="3167"/>
        <v>0.37103901103812642</v>
      </c>
      <c r="EH708" s="715">
        <f t="shared" si="3167"/>
        <v>0.32430270943262135</v>
      </c>
      <c r="EI708" s="715">
        <f t="shared" si="3167"/>
        <v>0.35592196732569265</v>
      </c>
      <c r="EJ708" s="715">
        <f t="shared" si="3167"/>
        <v>0.32597897606184639</v>
      </c>
      <c r="EK708" s="715">
        <f t="shared" si="3167"/>
        <v>0.40600930011793229</v>
      </c>
      <c r="EL708" s="715">
        <f t="shared" si="3167"/>
        <v>0.41045191157421185</v>
      </c>
      <c r="EM708" s="338"/>
      <c r="EN708" s="338"/>
      <c r="ER708" s="1251"/>
      <c r="ES708" s="7"/>
      <c r="ET708" s="754"/>
      <c r="EU708" s="754"/>
      <c r="EV708" s="754"/>
      <c r="EW708" s="1131"/>
      <c r="EX708" s="889"/>
      <c r="EY708" s="1276">
        <f t="shared" ref="EY708:FO708" si="3168">EY540/EY571</f>
        <v>0.28031323199686492</v>
      </c>
      <c r="EZ708" s="1276">
        <f t="shared" si="3168"/>
        <v>0.10375478258426563</v>
      </c>
      <c r="FA708" s="1276">
        <f t="shared" si="3168"/>
        <v>0.29602051106946486</v>
      </c>
      <c r="FB708" s="1276">
        <f t="shared" si="3168"/>
        <v>2.6769103684576686E-2</v>
      </c>
      <c r="FC708" s="1276">
        <f t="shared" si="3168"/>
        <v>0.22538022522787873</v>
      </c>
      <c r="FD708" s="1276">
        <f t="shared" si="3168"/>
        <v>0</v>
      </c>
      <c r="FE708" s="1276">
        <f t="shared" si="3168"/>
        <v>0.30941703242060176</v>
      </c>
      <c r="FF708" s="1276">
        <f t="shared" si="3168"/>
        <v>0.2807557763826507</v>
      </c>
      <c r="FG708" s="1276">
        <f t="shared" si="3168"/>
        <v>0.21812288042102299</v>
      </c>
      <c r="FH708" s="1276">
        <f t="shared" si="3168"/>
        <v>0.15113800287996004</v>
      </c>
      <c r="FI708" s="1276">
        <f t="shared" si="3168"/>
        <v>0.2364561072536967</v>
      </c>
      <c r="FJ708" s="1276">
        <f t="shared" si="3168"/>
        <v>0.18763251750833917</v>
      </c>
      <c r="FK708" s="1276">
        <f t="shared" si="3168"/>
        <v>0.24638159266745602</v>
      </c>
      <c r="FL708" s="1276">
        <f t="shared" si="3168"/>
        <v>0.20467815343351164</v>
      </c>
      <c r="FM708" s="1276">
        <f t="shared" si="3168"/>
        <v>0.28237758424619491</v>
      </c>
      <c r="FN708" s="1276">
        <f t="shared" si="3168"/>
        <v>0.26988501414924482</v>
      </c>
      <c r="FO708" s="1276">
        <f t="shared" si="3168"/>
        <v>0.23480151541917699</v>
      </c>
      <c r="FP708" s="1276">
        <f t="shared" ref="FP708:GL708" si="3169">FP540/FP571</f>
        <v>0.27890531254291495</v>
      </c>
      <c r="FQ708" s="1402">
        <f t="shared" si="3169"/>
        <v>0.16789389903994548</v>
      </c>
      <c r="FR708" s="1276">
        <f t="shared" si="3169"/>
        <v>0.17613697348148252</v>
      </c>
      <c r="FS708" s="1276">
        <f t="shared" si="3169"/>
        <v>8.0299350502217023E-2</v>
      </c>
      <c r="FT708" s="1276">
        <f t="shared" si="3169"/>
        <v>8.9322026222198966E-2</v>
      </c>
      <c r="FU708" s="1276">
        <f t="shared" si="3169"/>
        <v>0.11096755046949687</v>
      </c>
      <c r="FV708" s="1276"/>
      <c r="FW708" s="1276">
        <f t="shared" si="3169"/>
        <v>0</v>
      </c>
      <c r="FX708" s="1276">
        <f t="shared" si="3169"/>
        <v>0.10275782703842236</v>
      </c>
      <c r="FY708" s="1276">
        <f t="shared" si="3169"/>
        <v>0.1755445478084719</v>
      </c>
      <c r="FZ708" s="1276">
        <f t="shared" si="3169"/>
        <v>0</v>
      </c>
      <c r="GA708" s="1276" t="e">
        <f t="shared" si="3169"/>
        <v>#DIV/0!</v>
      </c>
      <c r="GB708" s="1276">
        <f t="shared" si="3169"/>
        <v>9.678742271108369E-2</v>
      </c>
      <c r="GC708" s="1276">
        <f t="shared" si="3169"/>
        <v>0.10657944692076526</v>
      </c>
      <c r="GD708" s="1276">
        <f t="shared" si="3169"/>
        <v>4.9730240125882438E-2</v>
      </c>
      <c r="GE708" s="1276">
        <f t="shared" si="3169"/>
        <v>1.4993372752187423E-2</v>
      </c>
      <c r="GF708" s="1276">
        <f t="shared" si="3169"/>
        <v>0</v>
      </c>
      <c r="GG708" s="1276">
        <f t="shared" si="3169"/>
        <v>0.16475809836794944</v>
      </c>
      <c r="GH708" s="1276">
        <f t="shared" si="3169"/>
        <v>0</v>
      </c>
      <c r="GI708" s="1276">
        <f t="shared" si="3169"/>
        <v>7.3621765799972663E-2</v>
      </c>
      <c r="GJ708" s="1276">
        <f t="shared" si="3169"/>
        <v>0.20110599582047345</v>
      </c>
      <c r="GK708" s="1276">
        <f t="shared" si="3169"/>
        <v>0.11940788155108875</v>
      </c>
      <c r="GL708" s="1276">
        <f t="shared" si="3169"/>
        <v>0.13162075365402612</v>
      </c>
      <c r="GM708" s="337"/>
      <c r="GN708" s="338"/>
      <c r="GO708" s="338"/>
      <c r="GP708" s="338"/>
      <c r="GQ708" s="338"/>
      <c r="HI708" s="1276" t="e">
        <f>HI540/HI571</f>
        <v>#DIV/0!</v>
      </c>
    </row>
    <row r="709" spans="1:217" s="753" customFormat="1" ht="21" x14ac:dyDescent="0.35">
      <c r="A709" s="66" t="s">
        <v>572</v>
      </c>
      <c r="C709" s="745">
        <f>SUM(C704:C708)</f>
        <v>1</v>
      </c>
      <c r="D709" s="745">
        <f t="shared" ref="D709:Y709" si="3170">SUM(D704:D708)</f>
        <v>1</v>
      </c>
      <c r="E709" s="745">
        <f t="shared" si="3170"/>
        <v>0.99999999999999989</v>
      </c>
      <c r="F709" s="745">
        <f t="shared" si="3170"/>
        <v>0.99999999999999978</v>
      </c>
      <c r="G709" s="745">
        <f t="shared" si="3170"/>
        <v>1</v>
      </c>
      <c r="H709" s="745">
        <f t="shared" si="3170"/>
        <v>1</v>
      </c>
      <c r="I709" s="745">
        <f t="shared" si="3170"/>
        <v>1</v>
      </c>
      <c r="J709" s="745">
        <f t="shared" si="3170"/>
        <v>1</v>
      </c>
      <c r="K709" s="745">
        <f t="shared" si="3170"/>
        <v>0.99999999999999989</v>
      </c>
      <c r="L709" s="745">
        <f t="shared" si="3170"/>
        <v>0.99999999999999978</v>
      </c>
      <c r="M709" s="745">
        <f t="shared" si="3170"/>
        <v>1</v>
      </c>
      <c r="N709" s="745">
        <f t="shared" si="3170"/>
        <v>1</v>
      </c>
      <c r="O709" s="745">
        <f t="shared" si="3170"/>
        <v>1</v>
      </c>
      <c r="P709" s="745">
        <f t="shared" si="3170"/>
        <v>1</v>
      </c>
      <c r="Q709" s="745">
        <f t="shared" si="3170"/>
        <v>1</v>
      </c>
      <c r="R709" s="745">
        <f t="shared" si="3170"/>
        <v>0.99999999999999978</v>
      </c>
      <c r="S709" s="745">
        <f t="shared" si="3170"/>
        <v>1</v>
      </c>
      <c r="T709" s="745">
        <f t="shared" si="3170"/>
        <v>1</v>
      </c>
      <c r="U709" s="745">
        <f t="shared" si="3170"/>
        <v>1</v>
      </c>
      <c r="V709" s="745">
        <f t="shared" si="3170"/>
        <v>1.0000000000000002</v>
      </c>
      <c r="W709" s="745">
        <f t="shared" si="3170"/>
        <v>1</v>
      </c>
      <c r="X709" s="745">
        <f t="shared" si="3170"/>
        <v>1</v>
      </c>
      <c r="Y709" s="745">
        <f t="shared" si="3170"/>
        <v>1</v>
      </c>
      <c r="Z709" s="754"/>
      <c r="AA709" s="754"/>
      <c r="AB709" s="754"/>
      <c r="AC709" s="754"/>
      <c r="AD709" s="754"/>
      <c r="AE709" s="754"/>
      <c r="AF709" s="754"/>
      <c r="AG709" s="754"/>
      <c r="AH709" s="754"/>
      <c r="AI709" s="745">
        <f t="shared" ref="AI709:AJ709" si="3171">SUM(AI704:AI708)</f>
        <v>1</v>
      </c>
      <c r="AJ709" s="715">
        <f t="shared" si="3171"/>
        <v>0.99999999999999989</v>
      </c>
      <c r="AK709" s="715">
        <f t="shared" ref="AK709" si="3172">SUM(AK704:AK708)</f>
        <v>1</v>
      </c>
      <c r="AL709" s="715">
        <f t="shared" ref="AL709" si="3173">SUM(AL704:AL708)</f>
        <v>1</v>
      </c>
      <c r="AM709" s="715">
        <f t="shared" ref="AM709" si="3174">SUM(AM704:AM708)</f>
        <v>0.99999999999999989</v>
      </c>
      <c r="AN709" s="715">
        <f t="shared" ref="AN709" si="3175">SUM(AN704:AN708)</f>
        <v>0.99999999999999989</v>
      </c>
      <c r="AO709" s="754"/>
      <c r="AP709" s="754"/>
      <c r="AQ709" s="754"/>
      <c r="AR709" s="754"/>
      <c r="AS709" s="754"/>
      <c r="AT709" s="715">
        <f t="shared" ref="AT709" si="3176">SUM(AT704:AT708)</f>
        <v>1</v>
      </c>
      <c r="AU709" s="715">
        <f t="shared" ref="AU709" si="3177">SUM(AU704:AU708)</f>
        <v>1</v>
      </c>
      <c r="AV709" s="715">
        <f t="shared" ref="AV709" si="3178">SUM(AV704:AV708)</f>
        <v>1.0000000000000002</v>
      </c>
      <c r="AW709" s="715">
        <f t="shared" ref="AW709" si="3179">SUM(AW704:AW708)</f>
        <v>1</v>
      </c>
      <c r="AX709" s="715">
        <f t="shared" ref="AX709" si="3180">SUM(AX704:AX708)</f>
        <v>1</v>
      </c>
      <c r="AY709" s="715">
        <f t="shared" ref="AY709" si="3181">SUM(AY704:AY708)</f>
        <v>1</v>
      </c>
      <c r="AZ709" s="715">
        <f t="shared" ref="AZ709" si="3182">SUM(AZ704:AZ708)</f>
        <v>1</v>
      </c>
      <c r="BA709" s="715">
        <f t="shared" ref="BA709" si="3183">SUM(BA704:BA708)</f>
        <v>1</v>
      </c>
      <c r="BB709" s="715">
        <f t="shared" ref="BB709" si="3184">SUM(BB704:BB708)</f>
        <v>1</v>
      </c>
      <c r="BC709" s="754"/>
      <c r="BD709" s="754"/>
      <c r="BE709" s="754"/>
      <c r="BF709" s="754"/>
      <c r="BG709" s="754"/>
      <c r="BH709" s="715">
        <f t="shared" ref="BH709" si="3185">SUM(BH704:BH708)</f>
        <v>1</v>
      </c>
      <c r="BI709" s="715">
        <f t="shared" ref="BI709" si="3186">SUM(BI704:BI708)</f>
        <v>0.99999999999999989</v>
      </c>
      <c r="BJ709" s="715">
        <f t="shared" ref="BJ709" si="3187">SUM(BJ704:BJ708)</f>
        <v>1</v>
      </c>
      <c r="BK709" s="715">
        <f t="shared" ref="BK709" si="3188">SUM(BK704:BK708)</f>
        <v>1</v>
      </c>
      <c r="BL709" s="715">
        <f t="shared" ref="BL709" si="3189">SUM(BL704:BL708)</f>
        <v>1</v>
      </c>
      <c r="BM709" s="715">
        <f t="shared" ref="BM709" si="3190">SUM(BM704:BM708)</f>
        <v>1</v>
      </c>
      <c r="BN709" s="715">
        <f t="shared" ref="BN709" si="3191">SUM(BN704:BN708)</f>
        <v>0.99999999999999989</v>
      </c>
      <c r="BO709" s="715">
        <f t="shared" ref="BO709" si="3192">SUM(BO704:BO708)</f>
        <v>1</v>
      </c>
      <c r="BP709" s="715">
        <f t="shared" ref="BP709" si="3193">SUM(BP704:BP708)</f>
        <v>1.0000000000000002</v>
      </c>
      <c r="BQ709" s="715">
        <f t="shared" ref="BQ709" si="3194">SUM(BQ704:BQ708)</f>
        <v>1</v>
      </c>
      <c r="BR709" s="715">
        <f t="shared" ref="BR709" si="3195">SUM(BR704:BR708)</f>
        <v>1</v>
      </c>
      <c r="BS709" s="715">
        <f t="shared" ref="BS709" si="3196">SUM(BS704:BS708)</f>
        <v>1.0000000000000002</v>
      </c>
      <c r="BT709" s="338"/>
      <c r="BU709" s="338"/>
      <c r="BV709" s="338"/>
      <c r="BW709" s="338"/>
      <c r="BX709" s="338"/>
      <c r="BY709" s="715">
        <f t="shared" ref="BY709" si="3197">SUM(BY704:BY708)</f>
        <v>1</v>
      </c>
      <c r="BZ709" s="715">
        <f t="shared" ref="BZ709" si="3198">SUM(BZ704:BZ708)</f>
        <v>1</v>
      </c>
      <c r="CA709" s="715">
        <f t="shared" ref="CA709" si="3199">SUM(CA704:CA708)</f>
        <v>1</v>
      </c>
      <c r="CB709" s="715">
        <f t="shared" ref="CB709" si="3200">SUM(CB704:CB708)</f>
        <v>1</v>
      </c>
      <c r="CC709" s="715">
        <f t="shared" ref="CC709" si="3201">SUM(CC704:CC708)</f>
        <v>1</v>
      </c>
      <c r="CD709" s="715" t="e">
        <f t="shared" ref="CD709" si="3202">SUM(CD704:CD708)</f>
        <v>#DIV/0!</v>
      </c>
      <c r="CE709" s="715" t="e">
        <f t="shared" ref="CE709" si="3203">SUM(CE704:CE708)</f>
        <v>#DIV/0!</v>
      </c>
      <c r="CF709" s="754"/>
      <c r="CG709" s="754"/>
      <c r="CH709" s="754"/>
      <c r="CI709" s="754"/>
      <c r="CJ709" s="754"/>
      <c r="CK709" s="715">
        <f t="shared" ref="CK709" si="3204">SUM(CK704:CK708)</f>
        <v>1</v>
      </c>
      <c r="CL709" s="715">
        <f t="shared" ref="CL709" si="3205">SUM(CL704:CL708)</f>
        <v>1</v>
      </c>
      <c r="CM709" s="715">
        <f t="shared" ref="CM709" si="3206">SUM(CM704:CM708)</f>
        <v>1</v>
      </c>
      <c r="CN709" s="715">
        <f t="shared" ref="CN709" si="3207">SUM(CN704:CN708)</f>
        <v>1</v>
      </c>
      <c r="CO709" s="715">
        <f t="shared" ref="CO709" si="3208">SUM(CO704:CO708)</f>
        <v>1</v>
      </c>
      <c r="CP709" s="754"/>
      <c r="CQ709" s="754"/>
      <c r="CR709" s="754"/>
      <c r="CS709" s="754"/>
      <c r="CT709" s="754"/>
      <c r="CU709" s="715">
        <f t="shared" ref="CU709" si="3209">SUM(CU704:CU708)</f>
        <v>1.0000000000000002</v>
      </c>
      <c r="CV709" s="715">
        <f t="shared" ref="CV709" si="3210">SUM(CV704:CV708)</f>
        <v>1</v>
      </c>
      <c r="CW709" s="715">
        <f t="shared" ref="CW709" si="3211">SUM(CW704:CW708)</f>
        <v>1</v>
      </c>
      <c r="CX709" s="715">
        <f t="shared" ref="CX709" si="3212">SUM(CX704:CX708)</f>
        <v>1</v>
      </c>
      <c r="CY709" s="754"/>
      <c r="CZ709" s="754"/>
      <c r="DD709" s="293"/>
      <c r="DE709" s="715">
        <f t="shared" ref="DE709" si="3213">SUM(DE704:DE708)</f>
        <v>1</v>
      </c>
      <c r="DF709" s="715">
        <f t="shared" ref="DF709" si="3214">SUM(DF704:DF708)</f>
        <v>0.99999999999999989</v>
      </c>
      <c r="DG709" s="715">
        <f t="shared" ref="DG709" si="3215">SUM(DG704:DG708)</f>
        <v>0.99999999999999978</v>
      </c>
      <c r="DH709" s="715">
        <f t="shared" ref="DH709" si="3216">SUM(DH704:DH708)</f>
        <v>0.99999999999999989</v>
      </c>
      <c r="DI709" s="715">
        <f t="shared" ref="DI709" si="3217">SUM(DI704:DI708)</f>
        <v>1</v>
      </c>
      <c r="DJ709" s="715">
        <f t="shared" ref="DJ709" si="3218">SUM(DJ704:DJ708)</f>
        <v>1</v>
      </c>
      <c r="DK709" s="715">
        <f t="shared" ref="DK709" si="3219">SUM(DK704:DK708)</f>
        <v>1</v>
      </c>
      <c r="DL709" s="715">
        <f t="shared" ref="DL709" si="3220">SUM(DL704:DL708)</f>
        <v>0.99999999999999978</v>
      </c>
      <c r="DM709" s="338"/>
      <c r="DN709" s="338"/>
      <c r="DO709" s="338"/>
      <c r="DP709" s="338"/>
      <c r="DQ709" s="338"/>
      <c r="DR709" s="715">
        <f t="shared" ref="DR709" si="3221">SUM(DR704:DR708)</f>
        <v>0.99999999999999989</v>
      </c>
      <c r="DS709" s="715">
        <f t="shared" ref="DS709" si="3222">SUM(DS704:DS708)</f>
        <v>1</v>
      </c>
      <c r="DT709" s="715">
        <f t="shared" ref="DT709" si="3223">SUM(DT704:DT708)</f>
        <v>1</v>
      </c>
      <c r="DU709" s="715">
        <f t="shared" ref="DU709" si="3224">SUM(DU704:DU708)</f>
        <v>1</v>
      </c>
      <c r="DV709" s="715">
        <f t="shared" ref="DV709" si="3225">SUM(DV704:DV708)</f>
        <v>1.0000000000000002</v>
      </c>
      <c r="DW709" s="715">
        <f t="shared" ref="DW709" si="3226">SUM(DW704:DW708)</f>
        <v>0.99999999999999989</v>
      </c>
      <c r="DX709" s="715">
        <f t="shared" ref="DX709" si="3227">SUM(DX704:DX708)</f>
        <v>1</v>
      </c>
      <c r="DY709" s="338"/>
      <c r="DZ709" s="338"/>
      <c r="EA709" s="338"/>
      <c r="EB709" s="338"/>
      <c r="EC709" s="338"/>
      <c r="ED709" s="715">
        <f t="shared" ref="ED709" si="3228">SUM(ED704:ED708)</f>
        <v>1</v>
      </c>
      <c r="EE709" s="715">
        <f t="shared" ref="EE709" si="3229">SUM(EE704:EE708)</f>
        <v>1</v>
      </c>
      <c r="EF709" s="715">
        <f t="shared" ref="EF709" si="3230">SUM(EF704:EF708)</f>
        <v>1</v>
      </c>
      <c r="EG709" s="715">
        <f t="shared" ref="EG709" si="3231">SUM(EG704:EG708)</f>
        <v>1</v>
      </c>
      <c r="EH709" s="715">
        <f t="shared" ref="EH709" si="3232">SUM(EH704:EH708)</f>
        <v>1</v>
      </c>
      <c r="EI709" s="715">
        <f t="shared" ref="EI709" si="3233">SUM(EI704:EI708)</f>
        <v>0.99999999999999978</v>
      </c>
      <c r="EJ709" s="715">
        <f t="shared" ref="EJ709" si="3234">SUM(EJ704:EJ708)</f>
        <v>0.99999999999999978</v>
      </c>
      <c r="EK709" s="715">
        <f t="shared" ref="EK709" si="3235">SUM(EK704:EK708)</f>
        <v>1.0000000000000002</v>
      </c>
      <c r="EL709" s="715">
        <f t="shared" ref="EL709" si="3236">SUM(EL704:EL708)</f>
        <v>1</v>
      </c>
      <c r="EM709" s="338"/>
      <c r="EN709" s="338"/>
      <c r="ER709" s="1251"/>
      <c r="ES709" s="7"/>
      <c r="ET709" s="754"/>
      <c r="EU709" s="754"/>
      <c r="EV709" s="754"/>
      <c r="EW709" s="1131"/>
      <c r="EX709" s="889"/>
      <c r="EY709" s="1276">
        <f t="shared" ref="EY709" si="3237">SUM(EY704:EY708)</f>
        <v>0.99999999999999978</v>
      </c>
      <c r="EZ709" s="1276">
        <f t="shared" ref="EZ709" si="3238">SUM(EZ704:EZ708)</f>
        <v>0.99999999999999978</v>
      </c>
      <c r="FA709" s="1276">
        <f t="shared" ref="FA709" si="3239">SUM(FA704:FA708)</f>
        <v>0.99999999999999978</v>
      </c>
      <c r="FB709" s="1276">
        <f t="shared" ref="FB709" si="3240">SUM(FB704:FB708)</f>
        <v>0.99999999999999989</v>
      </c>
      <c r="FC709" s="1276">
        <f t="shared" ref="FC709" si="3241">SUM(FC704:FC708)</f>
        <v>1</v>
      </c>
      <c r="FD709" s="1276">
        <f t="shared" ref="FD709" si="3242">SUM(FD704:FD708)</f>
        <v>1</v>
      </c>
      <c r="FE709" s="1276">
        <f t="shared" ref="FE709" si="3243">SUM(FE704:FE708)</f>
        <v>1</v>
      </c>
      <c r="FF709" s="1276">
        <f t="shared" ref="FF709" si="3244">SUM(FF704:FF708)</f>
        <v>1</v>
      </c>
      <c r="FG709" s="1276">
        <f t="shared" ref="FG709" si="3245">SUM(FG704:FG708)</f>
        <v>1</v>
      </c>
      <c r="FH709" s="1276">
        <f t="shared" ref="FH709" si="3246">SUM(FH704:FH708)</f>
        <v>0.99999999999999989</v>
      </c>
      <c r="FI709" s="1276">
        <f t="shared" ref="FI709" si="3247">SUM(FI704:FI708)</f>
        <v>1</v>
      </c>
      <c r="FJ709" s="1276">
        <f t="shared" ref="FJ709" si="3248">SUM(FJ704:FJ708)</f>
        <v>1</v>
      </c>
      <c r="FK709" s="1276">
        <f t="shared" ref="FK709" si="3249">SUM(FK704:FK708)</f>
        <v>1</v>
      </c>
      <c r="FL709" s="1276">
        <f t="shared" ref="FL709" si="3250">SUM(FL704:FL708)</f>
        <v>1</v>
      </c>
      <c r="FM709" s="1276">
        <f t="shared" ref="FM709" si="3251">SUM(FM704:FM708)</f>
        <v>1</v>
      </c>
      <c r="FN709" s="1276">
        <f t="shared" ref="FN709" si="3252">SUM(FN704:FN708)</f>
        <v>1</v>
      </c>
      <c r="FO709" s="1276">
        <f t="shared" ref="FO709:FQ709" si="3253">SUM(FO704:FO708)</f>
        <v>1</v>
      </c>
      <c r="FP709" s="1276">
        <f t="shared" si="3253"/>
        <v>1</v>
      </c>
      <c r="FQ709" s="1402">
        <f t="shared" si="3253"/>
        <v>1.0000000000000002</v>
      </c>
      <c r="FR709" s="1276">
        <f t="shared" ref="FR709:GL709" si="3254">SUM(FR704:FR708)</f>
        <v>0.99999999999999989</v>
      </c>
      <c r="FS709" s="1276">
        <f t="shared" si="3254"/>
        <v>1</v>
      </c>
      <c r="FT709" s="1276">
        <f t="shared" si="3254"/>
        <v>1</v>
      </c>
      <c r="FU709" s="1276">
        <f t="shared" si="3254"/>
        <v>1.0000000000000002</v>
      </c>
      <c r="FV709" s="1276"/>
      <c r="FW709" s="1276">
        <f t="shared" si="3254"/>
        <v>1</v>
      </c>
      <c r="FX709" s="1276">
        <f t="shared" si="3254"/>
        <v>1</v>
      </c>
      <c r="FY709" s="1276">
        <f t="shared" si="3254"/>
        <v>1</v>
      </c>
      <c r="FZ709" s="1276">
        <f t="shared" si="3254"/>
        <v>1</v>
      </c>
      <c r="GA709" s="1276" t="e">
        <f t="shared" si="3254"/>
        <v>#DIV/0!</v>
      </c>
      <c r="GB709" s="1276">
        <f t="shared" si="3254"/>
        <v>0.99999999999999978</v>
      </c>
      <c r="GC709" s="1276">
        <f t="shared" si="3254"/>
        <v>1.0000000000000002</v>
      </c>
      <c r="GD709" s="1276">
        <f t="shared" si="3254"/>
        <v>0.99999999999999989</v>
      </c>
      <c r="GE709" s="1276">
        <f t="shared" si="3254"/>
        <v>1</v>
      </c>
      <c r="GF709" s="1276">
        <f t="shared" si="3254"/>
        <v>0.99999999999999989</v>
      </c>
      <c r="GG709" s="1276">
        <f t="shared" si="3254"/>
        <v>1</v>
      </c>
      <c r="GH709" s="1276">
        <f t="shared" si="3254"/>
        <v>1</v>
      </c>
      <c r="GI709" s="1276">
        <f t="shared" si="3254"/>
        <v>1.0000000000000002</v>
      </c>
      <c r="GJ709" s="1276">
        <f t="shared" si="3254"/>
        <v>1</v>
      </c>
      <c r="GK709" s="1276">
        <f t="shared" si="3254"/>
        <v>1.0000000000000002</v>
      </c>
      <c r="GL709" s="1276">
        <f t="shared" si="3254"/>
        <v>1</v>
      </c>
      <c r="GM709" s="337"/>
      <c r="GN709" s="338"/>
      <c r="GO709" s="338"/>
      <c r="GP709" s="338"/>
      <c r="GQ709" s="338"/>
      <c r="HI709" s="1276" t="e">
        <f>SUM(HI704:HI708)</f>
        <v>#DIV/0!</v>
      </c>
    </row>
    <row r="710" spans="1:217" s="753" customFormat="1" ht="21" x14ac:dyDescent="0.35">
      <c r="A710" s="276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54"/>
      <c r="AA710" s="754"/>
      <c r="AB710" s="754"/>
      <c r="AC710" s="754"/>
      <c r="AD710" s="754"/>
      <c r="AE710" s="754"/>
      <c r="AF710" s="754"/>
      <c r="AG710" s="754"/>
      <c r="AH710" s="754"/>
      <c r="AI710" s="7"/>
      <c r="AJ710" s="715"/>
      <c r="AK710" s="715"/>
      <c r="AL710" s="715"/>
      <c r="AM710" s="715"/>
      <c r="AN710" s="715"/>
      <c r="AO710" s="754"/>
      <c r="AP710" s="754"/>
      <c r="AQ710" s="754"/>
      <c r="AR710" s="754"/>
      <c r="AS710" s="754"/>
      <c r="AT710" s="715"/>
      <c r="AU710" s="715"/>
      <c r="AV710" s="715"/>
      <c r="AW710" s="715"/>
      <c r="AX710" s="715"/>
      <c r="AY710" s="715"/>
      <c r="AZ710" s="715"/>
      <c r="BA710" s="715"/>
      <c r="BB710" s="715"/>
      <c r="BC710" s="754"/>
      <c r="BD710" s="754"/>
      <c r="BE710" s="754"/>
      <c r="BF710" s="754"/>
      <c r="BG710" s="754"/>
      <c r="BH710" s="715"/>
      <c r="BI710" s="715"/>
      <c r="BJ710" s="715"/>
      <c r="BK710" s="715"/>
      <c r="BL710" s="715"/>
      <c r="BM710" s="715"/>
      <c r="BN710" s="715"/>
      <c r="BO710" s="715"/>
      <c r="BP710" s="715"/>
      <c r="BQ710" s="715"/>
      <c r="BR710" s="715"/>
      <c r="BS710" s="715"/>
      <c r="BT710" s="338"/>
      <c r="BU710" s="338"/>
      <c r="BV710" s="338"/>
      <c r="BW710" s="338"/>
      <c r="BX710" s="338"/>
      <c r="BY710" s="715"/>
      <c r="BZ710" s="715"/>
      <c r="CA710" s="715"/>
      <c r="CB710" s="715"/>
      <c r="CC710" s="715"/>
      <c r="CD710" s="715"/>
      <c r="CE710" s="715"/>
      <c r="CF710" s="754"/>
      <c r="CG710" s="754"/>
      <c r="CH710" s="754"/>
      <c r="CI710" s="754"/>
      <c r="CJ710" s="754"/>
      <c r="CK710" s="715"/>
      <c r="CL710" s="715"/>
      <c r="CM710" s="715"/>
      <c r="CN710" s="715"/>
      <c r="CO710" s="715"/>
      <c r="CP710" s="754"/>
      <c r="CQ710" s="754"/>
      <c r="CR710" s="754"/>
      <c r="CS710" s="754"/>
      <c r="CT710" s="754"/>
      <c r="CU710" s="715"/>
      <c r="CV710" s="715"/>
      <c r="CW710" s="715"/>
      <c r="CX710" s="715"/>
      <c r="CY710" s="754"/>
      <c r="CZ710" s="754"/>
      <c r="DD710" s="293"/>
      <c r="DE710" s="715"/>
      <c r="DF710" s="715"/>
      <c r="DG710" s="715"/>
      <c r="DH710" s="715"/>
      <c r="DI710" s="715"/>
      <c r="DJ710" s="715"/>
      <c r="DK710" s="715"/>
      <c r="DL710" s="715"/>
      <c r="DM710" s="338"/>
      <c r="DN710" s="338"/>
      <c r="DO710" s="338"/>
      <c r="DP710" s="338"/>
      <c r="DQ710" s="338"/>
      <c r="DR710" s="715"/>
      <c r="DS710" s="715"/>
      <c r="DT710" s="715"/>
      <c r="DU710" s="715"/>
      <c r="DV710" s="715"/>
      <c r="DW710" s="715"/>
      <c r="DX710" s="715"/>
      <c r="DY710" s="338"/>
      <c r="DZ710" s="338"/>
      <c r="EA710" s="338"/>
      <c r="EB710" s="338"/>
      <c r="EC710" s="338"/>
      <c r="ED710" s="715"/>
      <c r="EE710" s="715"/>
      <c r="EF710" s="715"/>
      <c r="EG710" s="715"/>
      <c r="EH710" s="715"/>
      <c r="EI710" s="715"/>
      <c r="EJ710" s="715"/>
      <c r="EK710" s="715"/>
      <c r="EL710" s="715"/>
      <c r="EM710" s="338"/>
      <c r="EN710" s="338"/>
      <c r="ER710" s="1251"/>
      <c r="ES710" s="7"/>
      <c r="ET710" s="754"/>
      <c r="EU710" s="754"/>
      <c r="EV710" s="754"/>
      <c r="EW710" s="1131"/>
      <c r="EX710" s="889"/>
      <c r="EY710" s="1276"/>
      <c r="EZ710" s="1276"/>
      <c r="FA710" s="1276"/>
      <c r="FB710" s="1276"/>
      <c r="FC710" s="1276"/>
      <c r="FD710" s="1276"/>
      <c r="FE710" s="1276"/>
      <c r="FF710" s="1276"/>
      <c r="FG710" s="1276"/>
      <c r="FH710" s="1276"/>
      <c r="FI710" s="1276"/>
      <c r="FJ710" s="1276"/>
      <c r="FK710" s="1276"/>
      <c r="FL710" s="1276"/>
      <c r="FM710" s="1276"/>
      <c r="FN710" s="1276"/>
      <c r="FO710" s="1276"/>
      <c r="FP710" s="1276"/>
      <c r="FQ710" s="1402"/>
      <c r="FR710" s="1276"/>
      <c r="FS710" s="1276"/>
      <c r="FT710" s="1276"/>
      <c r="FU710" s="1276"/>
      <c r="FV710" s="1276"/>
      <c r="FW710" s="1276"/>
      <c r="FX710" s="1276"/>
      <c r="FY710" s="1276"/>
      <c r="FZ710" s="1276"/>
      <c r="GA710" s="1276"/>
      <c r="GB710" s="1276"/>
      <c r="GC710" s="1276"/>
      <c r="GD710" s="1276"/>
      <c r="GE710" s="1276"/>
      <c r="GF710" s="1276"/>
      <c r="GG710" s="1276"/>
      <c r="GH710" s="1276"/>
      <c r="GI710" s="1276"/>
      <c r="GJ710" s="1276"/>
      <c r="GK710" s="1276"/>
      <c r="GL710" s="1276"/>
      <c r="GM710" s="337"/>
      <c r="GN710" s="338"/>
      <c r="GO710" s="338"/>
      <c r="GP710" s="338"/>
      <c r="GQ710" s="338"/>
      <c r="HI710" s="1276"/>
    </row>
    <row r="711" spans="1:217" s="753" customFormat="1" ht="21" x14ac:dyDescent="0.35">
      <c r="A711" s="276" t="s">
        <v>1152</v>
      </c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54"/>
      <c r="AA711" s="754"/>
      <c r="AB711" s="754"/>
      <c r="AC711" s="754"/>
      <c r="AD711" s="754"/>
      <c r="AE711" s="754"/>
      <c r="AF711" s="754"/>
      <c r="AG711" s="754"/>
      <c r="AH711" s="754"/>
      <c r="AI711" s="7"/>
      <c r="AJ711" s="715"/>
      <c r="AK711" s="715"/>
      <c r="AL711" s="715"/>
      <c r="AM711" s="715"/>
      <c r="AN711" s="715"/>
      <c r="AO711" s="754"/>
      <c r="AP711" s="754"/>
      <c r="AQ711" s="754"/>
      <c r="AR711" s="754"/>
      <c r="AS711" s="754"/>
      <c r="AT711" s="715"/>
      <c r="AU711" s="715"/>
      <c r="AV711" s="715"/>
      <c r="AW711" s="715"/>
      <c r="AX711" s="715"/>
      <c r="AY711" s="715"/>
      <c r="AZ711" s="715"/>
      <c r="BA711" s="715"/>
      <c r="BB711" s="715"/>
      <c r="BC711" s="754"/>
      <c r="BD711" s="754"/>
      <c r="BE711" s="754"/>
      <c r="BF711" s="754"/>
      <c r="BG711" s="754"/>
      <c r="BH711" s="715"/>
      <c r="BI711" s="715"/>
      <c r="BJ711" s="715"/>
      <c r="BK711" s="715"/>
      <c r="BL711" s="715"/>
      <c r="BM711" s="715"/>
      <c r="BN711" s="715"/>
      <c r="BO711" s="715"/>
      <c r="BP711" s="715"/>
      <c r="BQ711" s="715"/>
      <c r="BR711" s="715"/>
      <c r="BS711" s="715"/>
      <c r="BT711" s="338"/>
      <c r="BU711" s="338"/>
      <c r="BV711" s="338"/>
      <c r="BW711" s="338"/>
      <c r="BX711" s="338"/>
      <c r="BY711" s="715"/>
      <c r="BZ711" s="715"/>
      <c r="CA711" s="715"/>
      <c r="CB711" s="715"/>
      <c r="CC711" s="715"/>
      <c r="CD711" s="715"/>
      <c r="CE711" s="715"/>
      <c r="CF711" s="754"/>
      <c r="CG711" s="754"/>
      <c r="CH711" s="754"/>
      <c r="CI711" s="754"/>
      <c r="CJ711" s="754"/>
      <c r="CK711" s="715"/>
      <c r="CL711" s="715"/>
      <c r="CM711" s="715"/>
      <c r="CN711" s="715"/>
      <c r="CO711" s="715"/>
      <c r="CP711" s="754"/>
      <c r="CQ711" s="754"/>
      <c r="CR711" s="754"/>
      <c r="CS711" s="754"/>
      <c r="CT711" s="754"/>
      <c r="CU711" s="715"/>
      <c r="CV711" s="715"/>
      <c r="CW711" s="715"/>
      <c r="CX711" s="715"/>
      <c r="CY711" s="754"/>
      <c r="CZ711" s="754"/>
      <c r="DD711" s="293"/>
      <c r="DE711" s="715"/>
      <c r="DF711" s="715"/>
      <c r="DG711" s="715"/>
      <c r="DH711" s="715"/>
      <c r="DI711" s="715"/>
      <c r="DJ711" s="715"/>
      <c r="DK711" s="715"/>
      <c r="DL711" s="715"/>
      <c r="DM711" s="338"/>
      <c r="DN711" s="338"/>
      <c r="DO711" s="338"/>
      <c r="DP711" s="338"/>
      <c r="DQ711" s="338"/>
      <c r="DR711" s="715"/>
      <c r="DS711" s="715"/>
      <c r="DT711" s="715"/>
      <c r="DU711" s="715"/>
      <c r="DV711" s="715"/>
      <c r="DW711" s="715"/>
      <c r="DX711" s="715"/>
      <c r="DY711" s="338"/>
      <c r="DZ711" s="338"/>
      <c r="EA711" s="338"/>
      <c r="EB711" s="338"/>
      <c r="EC711" s="338"/>
      <c r="ED711" s="715"/>
      <c r="EE711" s="715"/>
      <c r="EF711" s="715"/>
      <c r="EG711" s="715"/>
      <c r="EH711" s="715"/>
      <c r="EI711" s="715"/>
      <c r="EJ711" s="715"/>
      <c r="EK711" s="715"/>
      <c r="EL711" s="715"/>
      <c r="EM711" s="338"/>
      <c r="EN711" s="338"/>
      <c r="ER711" s="1251"/>
      <c r="ES711" s="7"/>
      <c r="ET711" s="754"/>
      <c r="EU711" s="754"/>
      <c r="EV711" s="754"/>
      <c r="EW711" s="1131"/>
      <c r="EX711" s="889"/>
      <c r="EY711" s="1276"/>
      <c r="EZ711" s="1276"/>
      <c r="FA711" s="1276"/>
      <c r="FB711" s="1276"/>
      <c r="FC711" s="1276"/>
      <c r="FD711" s="1276"/>
      <c r="FE711" s="1276"/>
      <c r="FF711" s="1276"/>
      <c r="FG711" s="1276"/>
      <c r="FH711" s="1276"/>
      <c r="FI711" s="1276"/>
      <c r="FJ711" s="1276"/>
      <c r="FK711" s="1276"/>
      <c r="FL711" s="1276"/>
      <c r="FM711" s="1276"/>
      <c r="FN711" s="1276"/>
      <c r="FO711" s="1276"/>
      <c r="FP711" s="1276"/>
      <c r="FQ711" s="1402"/>
      <c r="FR711" s="1276"/>
      <c r="FS711" s="1276"/>
      <c r="FT711" s="1276"/>
      <c r="FU711" s="1276"/>
      <c r="FV711" s="1276"/>
      <c r="FW711" s="1276"/>
      <c r="FX711" s="1276"/>
      <c r="FY711" s="1276"/>
      <c r="FZ711" s="1276"/>
      <c r="GA711" s="1276"/>
      <c r="GB711" s="1276"/>
      <c r="GC711" s="1276"/>
      <c r="GD711" s="1276"/>
      <c r="GE711" s="1276"/>
      <c r="GF711" s="1276"/>
      <c r="GG711" s="1276"/>
      <c r="GH711" s="1276"/>
      <c r="GI711" s="1276"/>
      <c r="GJ711" s="1276"/>
      <c r="GK711" s="1276"/>
      <c r="GL711" s="1276"/>
      <c r="GM711" s="337"/>
      <c r="GN711" s="338"/>
      <c r="GO711" s="338"/>
      <c r="GP711" s="338"/>
      <c r="GQ711" s="338"/>
      <c r="HI711" s="1276"/>
    </row>
    <row r="712" spans="1:217" s="753" customFormat="1" ht="21" x14ac:dyDescent="0.35">
      <c r="A712" s="66" t="s">
        <v>89</v>
      </c>
      <c r="C712" s="745">
        <f>C525/C572</f>
        <v>0.11934207415152524</v>
      </c>
      <c r="D712" s="745">
        <f t="shared" ref="D712:Y712" si="3255">D525/D572</f>
        <v>0.1706967146765509</v>
      </c>
      <c r="E712" s="745">
        <f t="shared" si="3255"/>
        <v>0.14234083580670831</v>
      </c>
      <c r="F712" s="745">
        <f t="shared" si="3255"/>
        <v>0.14961537590451299</v>
      </c>
      <c r="G712" s="745">
        <f t="shared" si="3255"/>
        <v>4.4241449771255902E-2</v>
      </c>
      <c r="H712" s="745">
        <f t="shared" si="3255"/>
        <v>0.12246523984895007</v>
      </c>
      <c r="I712" s="745">
        <f t="shared" si="3255"/>
        <v>0.11748127136353349</v>
      </c>
      <c r="J712" s="745">
        <f t="shared" si="3255"/>
        <v>7.4784453928318229E-2</v>
      </c>
      <c r="K712" s="745">
        <f t="shared" si="3255"/>
        <v>9.5016068712494975E-2</v>
      </c>
      <c r="L712" s="745">
        <f t="shared" si="3255"/>
        <v>9.7597637289875944E-2</v>
      </c>
      <c r="M712" s="745">
        <f t="shared" si="3255"/>
        <v>0.10991728402682299</v>
      </c>
      <c r="N712" s="745">
        <f t="shared" si="3255"/>
        <v>0.11057726798208115</v>
      </c>
      <c r="O712" s="745">
        <f t="shared" si="3255"/>
        <v>8.5688975273205945E-2</v>
      </c>
      <c r="P712" s="745">
        <f t="shared" si="3255"/>
        <v>0.1228379049194834</v>
      </c>
      <c r="Q712" s="745">
        <f t="shared" si="3255"/>
        <v>0.1311076116628212</v>
      </c>
      <c r="R712" s="745">
        <f t="shared" si="3255"/>
        <v>7.0395342509829054E-2</v>
      </c>
      <c r="S712" s="745">
        <f t="shared" si="3255"/>
        <v>0.17093221232330982</v>
      </c>
      <c r="T712" s="745">
        <f t="shared" si="3255"/>
        <v>0.1161879871838218</v>
      </c>
      <c r="U712" s="745">
        <f t="shared" si="3255"/>
        <v>7.3539999955994972E-2</v>
      </c>
      <c r="V712" s="745">
        <f t="shared" si="3255"/>
        <v>7.4820391650326903E-2</v>
      </c>
      <c r="W712" s="745">
        <f t="shared" si="3255"/>
        <v>8.3936607248991546E-2</v>
      </c>
      <c r="X712" s="745">
        <f t="shared" si="3255"/>
        <v>9.2112298014750141E-2</v>
      </c>
      <c r="Y712" s="745">
        <f t="shared" si="3255"/>
        <v>0.15440167837738222</v>
      </c>
      <c r="Z712" s="754"/>
      <c r="AA712" s="754"/>
      <c r="AB712" s="754"/>
      <c r="AC712" s="754"/>
      <c r="AD712" s="754"/>
      <c r="AE712" s="754"/>
      <c r="AF712" s="754"/>
      <c r="AG712" s="754"/>
      <c r="AH712" s="754"/>
      <c r="AI712" s="745">
        <f t="shared" ref="AI712:AJ712" si="3256">AI525/AI572</f>
        <v>0.1420599935986632</v>
      </c>
      <c r="AJ712" s="715">
        <f t="shared" si="3256"/>
        <v>6.5829465253679706E-2</v>
      </c>
      <c r="AK712" s="715">
        <f t="shared" ref="AK712:AN712" si="3257">AK525/AK572</f>
        <v>0.12016237056746484</v>
      </c>
      <c r="AL712" s="715">
        <f t="shared" si="3257"/>
        <v>0.15936318841141819</v>
      </c>
      <c r="AM712" s="715">
        <f t="shared" si="3257"/>
        <v>6.3826230766869052E-2</v>
      </c>
      <c r="AN712" s="715">
        <f t="shared" si="3257"/>
        <v>0.12782431381884882</v>
      </c>
      <c r="AO712" s="754"/>
      <c r="AP712" s="754"/>
      <c r="AQ712" s="754"/>
      <c r="AR712" s="754"/>
      <c r="AS712" s="754"/>
      <c r="AT712" s="715">
        <f t="shared" ref="AT712:AX712" si="3258">AT525/AT572</f>
        <v>0.11503188795158042</v>
      </c>
      <c r="AU712" s="715">
        <f t="shared" si="3258"/>
        <v>0.11937290104855745</v>
      </c>
      <c r="AV712" s="715">
        <f t="shared" si="3258"/>
        <v>6.5920645066283604E-2</v>
      </c>
      <c r="AW712" s="715">
        <f t="shared" si="3258"/>
        <v>0.1032650374550162</v>
      </c>
      <c r="AX712" s="715">
        <f t="shared" si="3258"/>
        <v>9.6316158288109577E-2</v>
      </c>
      <c r="AY712" s="715">
        <f t="shared" ref="AY712:BB712" si="3259">AY525/AY572</f>
        <v>7.1666943117806026E-2</v>
      </c>
      <c r="AZ712" s="715">
        <f t="shared" si="3259"/>
        <v>6.8395346457184911E-2</v>
      </c>
      <c r="BA712" s="715">
        <f t="shared" si="3259"/>
        <v>9.4451168475156708E-2</v>
      </c>
      <c r="BB712" s="715">
        <f t="shared" si="3259"/>
        <v>0.13901857711367702</v>
      </c>
      <c r="BC712" s="754"/>
      <c r="BD712" s="754"/>
      <c r="BE712" s="754"/>
      <c r="BF712" s="754"/>
      <c r="BG712" s="754"/>
      <c r="BH712" s="715">
        <f t="shared" ref="BH712:BS712" si="3260">BH525/BH572</f>
        <v>0.20296287924610981</v>
      </c>
      <c r="BI712" s="715">
        <f t="shared" si="3260"/>
        <v>0.23616167552868794</v>
      </c>
      <c r="BJ712" s="715">
        <f t="shared" si="3260"/>
        <v>0.15586021948943948</v>
      </c>
      <c r="BK712" s="715">
        <f t="shared" si="3260"/>
        <v>8.8796282370619053E-2</v>
      </c>
      <c r="BL712" s="715">
        <f t="shared" si="3260"/>
        <v>8.7187806752587263E-2</v>
      </c>
      <c r="BM712" s="715">
        <f t="shared" si="3260"/>
        <v>0.26472001463292816</v>
      </c>
      <c r="BN712" s="715">
        <f t="shared" si="3260"/>
        <v>0.12792157913062582</v>
      </c>
      <c r="BO712" s="715">
        <f t="shared" si="3260"/>
        <v>0.25946464760209703</v>
      </c>
      <c r="BP712" s="715">
        <f t="shared" si="3260"/>
        <v>0.38161460082018583</v>
      </c>
      <c r="BQ712" s="715">
        <f t="shared" si="3260"/>
        <v>9.336759742229124E-2</v>
      </c>
      <c r="BR712" s="715">
        <f t="shared" si="3260"/>
        <v>0.15609745918253332</v>
      </c>
      <c r="BS712" s="715">
        <f t="shared" si="3260"/>
        <v>0.17362881470700323</v>
      </c>
      <c r="BT712" s="338"/>
      <c r="BU712" s="338"/>
      <c r="BV712" s="338"/>
      <c r="BW712" s="338"/>
      <c r="BX712" s="338"/>
      <c r="BY712" s="715">
        <f t="shared" ref="BY712:CE712" si="3261">BY525/BY572</f>
        <v>9.687532651307168E-2</v>
      </c>
      <c r="BZ712" s="715">
        <f t="shared" si="3261"/>
        <v>0.1063806128425943</v>
      </c>
      <c r="CA712" s="715">
        <f t="shared" si="3261"/>
        <v>9.3963987506826177E-2</v>
      </c>
      <c r="CB712" s="715">
        <f t="shared" si="3261"/>
        <v>8.6031433252599085E-2</v>
      </c>
      <c r="CC712" s="715">
        <f t="shared" si="3261"/>
        <v>0.13489320354961634</v>
      </c>
      <c r="CD712" s="715" t="e">
        <f t="shared" si="3261"/>
        <v>#DIV/0!</v>
      </c>
      <c r="CE712" s="715" t="e">
        <f t="shared" si="3261"/>
        <v>#DIV/0!</v>
      </c>
      <c r="CF712" s="754"/>
      <c r="CG712" s="754"/>
      <c r="CH712" s="754"/>
      <c r="CI712" s="754"/>
      <c r="CJ712" s="754"/>
      <c r="CK712" s="715">
        <f t="shared" ref="CK712:CO712" si="3262">CK525/CK572</f>
        <v>1.4756685773062264E-2</v>
      </c>
      <c r="CL712" s="715">
        <f t="shared" si="3262"/>
        <v>5.1521363303900086E-2</v>
      </c>
      <c r="CM712" s="715">
        <f t="shared" si="3262"/>
        <v>7.4237575306101795E-3</v>
      </c>
      <c r="CN712" s="715">
        <f t="shared" si="3262"/>
        <v>3.9109157672500304E-2</v>
      </c>
      <c r="CO712" s="715">
        <f t="shared" si="3262"/>
        <v>2.9483761208037959E-2</v>
      </c>
      <c r="CP712" s="754"/>
      <c r="CQ712" s="754"/>
      <c r="CR712" s="754"/>
      <c r="CS712" s="754"/>
      <c r="CT712" s="754"/>
      <c r="CU712" s="715">
        <f t="shared" ref="CU712:CX712" si="3263">CU525/CU572</f>
        <v>0.87078151375357704</v>
      </c>
      <c r="CV712" s="715">
        <f t="shared" si="3263"/>
        <v>0.62341203225303177</v>
      </c>
      <c r="CW712" s="715">
        <f t="shared" si="3263"/>
        <v>0.54943788893909806</v>
      </c>
      <c r="CX712" s="715">
        <f t="shared" si="3263"/>
        <v>0.59108064136070559</v>
      </c>
      <c r="CY712" s="754"/>
      <c r="CZ712" s="754"/>
      <c r="DD712" s="293"/>
      <c r="DE712" s="715">
        <f t="shared" ref="DE712:DL712" si="3264">DE525/DE572</f>
        <v>0.78771181872434726</v>
      </c>
      <c r="DF712" s="715">
        <f t="shared" si="3264"/>
        <v>0.73211357674052413</v>
      </c>
      <c r="DG712" s="715">
        <f t="shared" si="3264"/>
        <v>0.76629263516697854</v>
      </c>
      <c r="DH712" s="715">
        <f t="shared" si="3264"/>
        <v>0.78276131082375477</v>
      </c>
      <c r="DI712" s="715">
        <f t="shared" si="3264"/>
        <v>0.63593123270740326</v>
      </c>
      <c r="DJ712" s="715">
        <f t="shared" si="3264"/>
        <v>0.70363608675481637</v>
      </c>
      <c r="DK712" s="715">
        <f t="shared" si="3264"/>
        <v>0.93336601622256565</v>
      </c>
      <c r="DL712" s="715">
        <f t="shared" si="3264"/>
        <v>0.87981179100985651</v>
      </c>
      <c r="DM712" s="338"/>
      <c r="DN712" s="338"/>
      <c r="DO712" s="338"/>
      <c r="DP712" s="338"/>
      <c r="DQ712" s="338"/>
      <c r="DR712" s="715">
        <f t="shared" ref="DR712:DX712" si="3265">DR525/DR572</f>
        <v>0.45067654681494534</v>
      </c>
      <c r="DS712" s="715">
        <f t="shared" si="3265"/>
        <v>0.24289866953758629</v>
      </c>
      <c r="DT712" s="715">
        <f t="shared" si="3265"/>
        <v>0.39839752070814588</v>
      </c>
      <c r="DU712" s="715">
        <f t="shared" si="3265"/>
        <v>0.34541033924965431</v>
      </c>
      <c r="DV712" s="715">
        <f t="shared" si="3265"/>
        <v>0.36321807213920809</v>
      </c>
      <c r="DW712" s="715">
        <f t="shared" si="3265"/>
        <v>0.43778105214774155</v>
      </c>
      <c r="DX712" s="715">
        <f t="shared" si="3265"/>
        <v>0.4570560943659866</v>
      </c>
      <c r="DY712" s="338"/>
      <c r="DZ712" s="338"/>
      <c r="EA712" s="338"/>
      <c r="EB712" s="338"/>
      <c r="EC712" s="338"/>
      <c r="ED712" s="715">
        <f t="shared" ref="ED712:EL712" si="3266">ED525/ED572</f>
        <v>0.10339661017903555</v>
      </c>
      <c r="EE712" s="715">
        <f t="shared" si="3266"/>
        <v>0.20030212145414725</v>
      </c>
      <c r="EF712" s="715">
        <f t="shared" si="3266"/>
        <v>0.14459892521748124</v>
      </c>
      <c r="EG712" s="715">
        <f t="shared" si="3266"/>
        <v>0.15107249226604066</v>
      </c>
      <c r="EH712" s="715">
        <f t="shared" si="3266"/>
        <v>0.19220367571983013</v>
      </c>
      <c r="EI712" s="715">
        <f t="shared" si="3266"/>
        <v>0.2164989379577188</v>
      </c>
      <c r="EJ712" s="715">
        <f t="shared" si="3266"/>
        <v>0.23532948222934857</v>
      </c>
      <c r="EK712" s="715">
        <f t="shared" si="3266"/>
        <v>0.15074637308158031</v>
      </c>
      <c r="EL712" s="715">
        <f t="shared" si="3266"/>
        <v>0.15073014836114085</v>
      </c>
      <c r="EM712" s="338"/>
      <c r="EN712" s="338"/>
      <c r="ER712" s="1251"/>
      <c r="ES712" s="7"/>
      <c r="ET712" s="754"/>
      <c r="EU712" s="754"/>
      <c r="EV712" s="754"/>
      <c r="EW712" s="1131"/>
      <c r="EX712" s="889"/>
      <c r="EY712" s="1276">
        <f t="shared" ref="EY712:FO712" si="3267">EY525/EY572</f>
        <v>9.8660790387042632E-2</v>
      </c>
      <c r="EZ712" s="1276">
        <f t="shared" si="3267"/>
        <v>0.44385365660586223</v>
      </c>
      <c r="FA712" s="1276">
        <f>FA525/FA572</f>
        <v>2.6864582477472795E-2</v>
      </c>
      <c r="FB712" s="1276">
        <f t="shared" si="3267"/>
        <v>0.67920142596215949</v>
      </c>
      <c r="FC712" s="1276">
        <f t="shared" si="3267"/>
        <v>0.14208059556916339</v>
      </c>
      <c r="FD712" s="1276">
        <f t="shared" si="3267"/>
        <v>0.31726982501316586</v>
      </c>
      <c r="FE712" s="1276">
        <f t="shared" si="3267"/>
        <v>8.8441065499466051E-2</v>
      </c>
      <c r="FF712" s="1276">
        <f t="shared" si="3267"/>
        <v>4.3607549816819934E-2</v>
      </c>
      <c r="FG712" s="1276">
        <f t="shared" si="3267"/>
        <v>4.6994018442843191E-2</v>
      </c>
      <c r="FH712" s="1276">
        <f t="shared" si="3267"/>
        <v>0.24095254932833199</v>
      </c>
      <c r="FI712" s="1276">
        <f t="shared" si="3267"/>
        <v>0.14110849885927773</v>
      </c>
      <c r="FJ712" s="1276">
        <f t="shared" si="3267"/>
        <v>0.19370361296033115</v>
      </c>
      <c r="FK712" s="1276">
        <f t="shared" si="3267"/>
        <v>5.3259724067675457E-2</v>
      </c>
      <c r="FL712" s="1276">
        <f t="shared" si="3267"/>
        <v>4.6533024700379663E-2</v>
      </c>
      <c r="FM712" s="1276">
        <f t="shared" si="3267"/>
        <v>3.9138601269011863E-2</v>
      </c>
      <c r="FN712" s="1276">
        <f t="shared" si="3267"/>
        <v>3.7346287867544167E-2</v>
      </c>
      <c r="FO712" s="1276">
        <f t="shared" si="3267"/>
        <v>3.6643596703023855E-2</v>
      </c>
      <c r="FP712" s="1276">
        <f t="shared" ref="FP712:GL712" si="3268">FP525/FP572</f>
        <v>0</v>
      </c>
      <c r="FQ712" s="1402">
        <f t="shared" si="3268"/>
        <v>0.36395985553564431</v>
      </c>
      <c r="FR712" s="1276">
        <f t="shared" si="3268"/>
        <v>0.1144886521723768</v>
      </c>
      <c r="FS712" s="1276">
        <f t="shared" si="3268"/>
        <v>0.48239846464496761</v>
      </c>
      <c r="FT712" s="1276">
        <f t="shared" si="3268"/>
        <v>0.1768166209645502</v>
      </c>
      <c r="FU712" s="1276">
        <f t="shared" si="3268"/>
        <v>0.12665053287992478</v>
      </c>
      <c r="FV712" s="1276"/>
      <c r="FW712" s="1276">
        <f t="shared" si="3268"/>
        <v>0.10475970892264062</v>
      </c>
      <c r="FX712" s="1276">
        <f t="shared" si="3268"/>
        <v>0.10331862403248759</v>
      </c>
      <c r="FY712" s="1276">
        <f t="shared" si="3268"/>
        <v>0</v>
      </c>
      <c r="FZ712" s="1276">
        <f t="shared" si="3268"/>
        <v>6.6695810026644597E-2</v>
      </c>
      <c r="GA712" s="1276">
        <f t="shared" si="3268"/>
        <v>0</v>
      </c>
      <c r="GB712" s="1276">
        <f t="shared" si="3268"/>
        <v>8.5891267376281222E-2</v>
      </c>
      <c r="GC712" s="1276">
        <f t="shared" si="3268"/>
        <v>0.43637666035752298</v>
      </c>
      <c r="GD712" s="1276">
        <f t="shared" si="3268"/>
        <v>3.3006438363767869E-2</v>
      </c>
      <c r="GE712" s="1276">
        <f t="shared" si="3268"/>
        <v>0.31948608640878351</v>
      </c>
      <c r="GF712" s="1276">
        <f t="shared" si="3268"/>
        <v>0.11596172890423145</v>
      </c>
      <c r="GG712" s="1276">
        <f t="shared" si="3268"/>
        <v>0.38088754732976016</v>
      </c>
      <c r="GH712" s="1276">
        <f t="shared" si="3268"/>
        <v>0.2500877391733739</v>
      </c>
      <c r="GI712" s="1276">
        <f t="shared" si="3268"/>
        <v>0.3388571437912391</v>
      </c>
      <c r="GJ712" s="1276">
        <f t="shared" si="3268"/>
        <v>0.1416808733037567</v>
      </c>
      <c r="GK712" s="1276">
        <f t="shared" si="3268"/>
        <v>0.16624545978435795</v>
      </c>
      <c r="GL712" s="1276">
        <f t="shared" si="3268"/>
        <v>0.12225982986215647</v>
      </c>
      <c r="GM712" s="337"/>
      <c r="GN712" s="338"/>
      <c r="GO712" s="338"/>
      <c r="GP712" s="338"/>
      <c r="GQ712" s="338"/>
      <c r="HI712" s="1276" t="e">
        <f>HI525/HI572</f>
        <v>#DIV/0!</v>
      </c>
    </row>
    <row r="713" spans="1:217" s="753" customFormat="1" ht="21" x14ac:dyDescent="0.35">
      <c r="A713" s="66" t="s">
        <v>90</v>
      </c>
      <c r="C713" s="745">
        <f>C527/C572</f>
        <v>4.6607440349842197E-2</v>
      </c>
      <c r="D713" s="745">
        <f t="shared" ref="D713:Y713" si="3269">D527/D572</f>
        <v>9.5739017188022107E-2</v>
      </c>
      <c r="E713" s="745">
        <f t="shared" si="3269"/>
        <v>3.871339242642758E-2</v>
      </c>
      <c r="F713" s="745">
        <f t="shared" si="3269"/>
        <v>4.8626022819360737E-2</v>
      </c>
      <c r="G713" s="745">
        <f t="shared" si="3269"/>
        <v>0.13630355589101384</v>
      </c>
      <c r="H713" s="745">
        <f t="shared" si="3269"/>
        <v>1.1874827717188651E-2</v>
      </c>
      <c r="I713" s="745">
        <f t="shared" si="3269"/>
        <v>2.4557320774473448E-2</v>
      </c>
      <c r="J713" s="745">
        <f t="shared" si="3269"/>
        <v>1.2173649783189076E-2</v>
      </c>
      <c r="K713" s="745">
        <f t="shared" si="3269"/>
        <v>6.1422322983179033E-2</v>
      </c>
      <c r="L713" s="745">
        <f t="shared" si="3269"/>
        <v>9.6723687348147409E-3</v>
      </c>
      <c r="M713" s="745">
        <f t="shared" si="3269"/>
        <v>5.2625923549680036E-2</v>
      </c>
      <c r="N713" s="745">
        <f t="shared" si="3269"/>
        <v>3.317663975464738E-2</v>
      </c>
      <c r="O713" s="745">
        <f t="shared" si="3269"/>
        <v>2.5580890866745153E-2</v>
      </c>
      <c r="P713" s="745">
        <f t="shared" si="3269"/>
        <v>4.966210261156704E-2</v>
      </c>
      <c r="Q713" s="745">
        <f t="shared" si="3269"/>
        <v>2.0878664899176082E-2</v>
      </c>
      <c r="R713" s="745">
        <f t="shared" si="3269"/>
        <v>4.4091826568732007E-2</v>
      </c>
      <c r="S713" s="745">
        <f t="shared" si="3269"/>
        <v>7.1391127094997009E-2</v>
      </c>
      <c r="T713" s="745">
        <f t="shared" si="3269"/>
        <v>5.3856077021031595E-2</v>
      </c>
      <c r="U713" s="745">
        <f t="shared" si="3269"/>
        <v>1.8259728493345687E-2</v>
      </c>
      <c r="V713" s="745">
        <f t="shared" si="3269"/>
        <v>1.6606929009629769E-2</v>
      </c>
      <c r="W713" s="745">
        <f t="shared" si="3269"/>
        <v>3.2022665501033679E-2</v>
      </c>
      <c r="X713" s="745">
        <f t="shared" si="3269"/>
        <v>6.3993283072631149E-2</v>
      </c>
      <c r="Y713" s="745">
        <f t="shared" si="3269"/>
        <v>7.5708891158071612E-2</v>
      </c>
      <c r="Z713" s="754"/>
      <c r="AA713" s="754"/>
      <c r="AB713" s="754"/>
      <c r="AC713" s="754"/>
      <c r="AD713" s="754"/>
      <c r="AE713" s="754"/>
      <c r="AF713" s="754"/>
      <c r="AG713" s="754"/>
      <c r="AH713" s="754"/>
      <c r="AI713" s="745">
        <f t="shared" ref="AI713:AJ713" si="3270">AI527/AI572</f>
        <v>0</v>
      </c>
      <c r="AJ713" s="715">
        <f t="shared" si="3270"/>
        <v>0</v>
      </c>
      <c r="AK713" s="715">
        <f t="shared" ref="AK713:AN713" si="3271">AK527/AK572</f>
        <v>3.9362877464672298E-2</v>
      </c>
      <c r="AL713" s="715">
        <f t="shared" si="3271"/>
        <v>4.7459819970749849E-2</v>
      </c>
      <c r="AM713" s="715">
        <f t="shared" si="3271"/>
        <v>9.2934571545277862E-3</v>
      </c>
      <c r="AN713" s="715">
        <f t="shared" si="3271"/>
        <v>5.3179534734696339E-2</v>
      </c>
      <c r="AO713" s="754"/>
      <c r="AP713" s="754"/>
      <c r="AQ713" s="754"/>
      <c r="AR713" s="754"/>
      <c r="AS713" s="754"/>
      <c r="AT713" s="715">
        <f t="shared" ref="AT713:AX713" si="3272">AT527/AT572</f>
        <v>3.6240290204000353E-2</v>
      </c>
      <c r="AU713" s="715">
        <f t="shared" si="3272"/>
        <v>3.6440306025825299E-2</v>
      </c>
      <c r="AV713" s="715">
        <f t="shared" si="3272"/>
        <v>1.2918134398779554E-2</v>
      </c>
      <c r="AW713" s="715">
        <f t="shared" si="3272"/>
        <v>1.9052100923351838E-2</v>
      </c>
      <c r="AX713" s="715">
        <f t="shared" si="3272"/>
        <v>1.1086066400027957E-2</v>
      </c>
      <c r="AY713" s="715">
        <f t="shared" ref="AY713:BB713" si="3273">AY527/AY572</f>
        <v>1.6644584322476362E-2</v>
      </c>
      <c r="AZ713" s="715">
        <f t="shared" si="3273"/>
        <v>2.4563785053828033E-2</v>
      </c>
      <c r="BA713" s="715">
        <f t="shared" si="3273"/>
        <v>1.9960111599843584E-2</v>
      </c>
      <c r="BB713" s="715">
        <f t="shared" si="3273"/>
        <v>1.9038498774423804E-2</v>
      </c>
      <c r="BC713" s="754"/>
      <c r="BD713" s="754"/>
      <c r="BE713" s="754"/>
      <c r="BF713" s="754"/>
      <c r="BG713" s="754"/>
      <c r="BH713" s="715">
        <f t="shared" ref="BH713:BS713" si="3274">BH527/BH572</f>
        <v>1.5807663846166661E-2</v>
      </c>
      <c r="BI713" s="715">
        <f t="shared" si="3274"/>
        <v>4.4904054983993941E-2</v>
      </c>
      <c r="BJ713" s="715">
        <f t="shared" si="3274"/>
        <v>1.1512930926500098E-2</v>
      </c>
      <c r="BK713" s="715">
        <f t="shared" si="3274"/>
        <v>1.5671089554785515E-2</v>
      </c>
      <c r="BL713" s="715">
        <f t="shared" si="3274"/>
        <v>1.274483795629475E-2</v>
      </c>
      <c r="BM713" s="715">
        <f t="shared" si="3274"/>
        <v>3.6822150071591314E-2</v>
      </c>
      <c r="BN713" s="715">
        <f t="shared" si="3274"/>
        <v>2.760249696486048E-2</v>
      </c>
      <c r="BO713" s="715">
        <f t="shared" si="3274"/>
        <v>3.2588057695154139E-2</v>
      </c>
      <c r="BP713" s="715">
        <f t="shared" si="3274"/>
        <v>1.4481057462378827E-2</v>
      </c>
      <c r="BQ713" s="715">
        <f t="shared" si="3274"/>
        <v>1.0254039961134907E-2</v>
      </c>
      <c r="BR713" s="715">
        <f t="shared" si="3274"/>
        <v>2.7329979670892863E-2</v>
      </c>
      <c r="BS713" s="715">
        <f t="shared" si="3274"/>
        <v>4.0099801492993893E-2</v>
      </c>
      <c r="BT713" s="338"/>
      <c r="BU713" s="338"/>
      <c r="BV713" s="338"/>
      <c r="BW713" s="338"/>
      <c r="BX713" s="338"/>
      <c r="BY713" s="715">
        <f t="shared" ref="BY713:CE713" si="3275">BY527/BY572</f>
        <v>9.3150388486531913E-2</v>
      </c>
      <c r="BZ713" s="715">
        <f t="shared" si="3275"/>
        <v>0.10242405639340786</v>
      </c>
      <c r="CA713" s="715">
        <f t="shared" si="3275"/>
        <v>0.11945845624933403</v>
      </c>
      <c r="CB713" s="715">
        <f t="shared" si="3275"/>
        <v>0.1342265804694428</v>
      </c>
      <c r="CC713" s="715">
        <f t="shared" si="3275"/>
        <v>7.0796967802281313E-2</v>
      </c>
      <c r="CD713" s="715" t="e">
        <f t="shared" si="3275"/>
        <v>#DIV/0!</v>
      </c>
      <c r="CE713" s="715" t="e">
        <f t="shared" si="3275"/>
        <v>#DIV/0!</v>
      </c>
      <c r="CF713" s="754"/>
      <c r="CG713" s="754"/>
      <c r="CH713" s="754"/>
      <c r="CI713" s="754"/>
      <c r="CJ713" s="754"/>
      <c r="CK713" s="715">
        <f t="shared" ref="CK713:CO713" si="3276">CK527/CK572</f>
        <v>1.2544230373670126E-2</v>
      </c>
      <c r="CL713" s="715">
        <f t="shared" si="3276"/>
        <v>4.3298558056884595E-2</v>
      </c>
      <c r="CM713" s="715">
        <f t="shared" si="3276"/>
        <v>1.302955973426214E-2</v>
      </c>
      <c r="CN713" s="715">
        <f t="shared" si="3276"/>
        <v>8.1771632466650038E-3</v>
      </c>
      <c r="CO713" s="715">
        <f t="shared" si="3276"/>
        <v>6.1436418831775069E-3</v>
      </c>
      <c r="CP713" s="754"/>
      <c r="CQ713" s="754"/>
      <c r="CR713" s="754"/>
      <c r="CS713" s="754"/>
      <c r="CT713" s="754"/>
      <c r="CU713" s="715">
        <f t="shared" ref="CU713:CX713" si="3277">CU527/CU572</f>
        <v>0.11576173783956044</v>
      </c>
      <c r="CV713" s="715">
        <f t="shared" si="3277"/>
        <v>4.6010584041214643E-2</v>
      </c>
      <c r="CW713" s="715">
        <f t="shared" si="3277"/>
        <v>4.6993844199266922E-2</v>
      </c>
      <c r="CX713" s="715">
        <f t="shared" si="3277"/>
        <v>5.5332883849957229E-2</v>
      </c>
      <c r="CY713" s="754"/>
      <c r="CZ713" s="754"/>
      <c r="DD713" s="293"/>
      <c r="DE713" s="715">
        <f t="shared" ref="DE713:DL713" si="3278">DE527/DE572</f>
        <v>3.9534574168107656E-2</v>
      </c>
      <c r="DF713" s="715">
        <f t="shared" si="3278"/>
        <v>5.3070610463180068E-2</v>
      </c>
      <c r="DG713" s="715">
        <f t="shared" si="3278"/>
        <v>6.1452950610218354E-2</v>
      </c>
      <c r="DH713" s="715">
        <f t="shared" si="3278"/>
        <v>2.4220505752092836E-2</v>
      </c>
      <c r="DI713" s="715">
        <f t="shared" si="3278"/>
        <v>6.787420837290313E-2</v>
      </c>
      <c r="DJ713" s="715">
        <f t="shared" si="3278"/>
        <v>2.1669431675220903E-2</v>
      </c>
      <c r="DK713" s="715">
        <f t="shared" si="3278"/>
        <v>2.2611275026518534E-2</v>
      </c>
      <c r="DL713" s="715">
        <f t="shared" si="3278"/>
        <v>4.3871184970389276E-2</v>
      </c>
      <c r="DM713" s="338"/>
      <c r="DN713" s="338"/>
      <c r="DO713" s="338"/>
      <c r="DP713" s="338"/>
      <c r="DQ713" s="338"/>
      <c r="DR713" s="715">
        <f t="shared" ref="DR713:DX713" si="3279">DR527/DR572</f>
        <v>9.503184964044209E-2</v>
      </c>
      <c r="DS713" s="715">
        <f t="shared" si="3279"/>
        <v>0.21977389558025354</v>
      </c>
      <c r="DT713" s="715">
        <f t="shared" si="3279"/>
        <v>0.11913613564375843</v>
      </c>
      <c r="DU713" s="715">
        <f t="shared" si="3279"/>
        <v>0.1909395460987334</v>
      </c>
      <c r="DV713" s="715">
        <f t="shared" si="3279"/>
        <v>0.1660346613328984</v>
      </c>
      <c r="DW713" s="715">
        <f t="shared" si="3279"/>
        <v>9.7950435714405981E-2</v>
      </c>
      <c r="DX713" s="715">
        <f t="shared" si="3279"/>
        <v>9.0674364974213092E-2</v>
      </c>
      <c r="DY713" s="338"/>
      <c r="DZ713" s="338"/>
      <c r="EA713" s="338"/>
      <c r="EB713" s="338"/>
      <c r="EC713" s="338"/>
      <c r="ED713" s="715">
        <f t="shared" ref="ED713:EL713" si="3280">ED527/ED572</f>
        <v>4.0595072164592884E-2</v>
      </c>
      <c r="EE713" s="715">
        <f t="shared" si="3280"/>
        <v>9.0884410960940673E-2</v>
      </c>
      <c r="EF713" s="715">
        <f t="shared" si="3280"/>
        <v>9.4828212595627362E-2</v>
      </c>
      <c r="EG713" s="715">
        <f t="shared" si="3280"/>
        <v>9.5667660217392939E-2</v>
      </c>
      <c r="EH713" s="715">
        <f t="shared" si="3280"/>
        <v>9.8032096122642229E-2</v>
      </c>
      <c r="EI713" s="715">
        <f t="shared" si="3280"/>
        <v>6.5599633109582348E-2</v>
      </c>
      <c r="EJ713" s="715">
        <f t="shared" si="3280"/>
        <v>7.4699396661541004E-2</v>
      </c>
      <c r="EK713" s="715">
        <f t="shared" si="3280"/>
        <v>6.6160821351346613E-2</v>
      </c>
      <c r="EL713" s="715">
        <f t="shared" si="3280"/>
        <v>8.053486637066791E-2</v>
      </c>
      <c r="EM713" s="338"/>
      <c r="EN713" s="338"/>
      <c r="ER713" s="1251"/>
      <c r="ES713" s="7"/>
      <c r="ET713" s="754"/>
      <c r="EU713" s="754"/>
      <c r="EV713" s="754"/>
      <c r="EW713" s="1131"/>
      <c r="EX713" s="889"/>
      <c r="EY713" s="1276">
        <f t="shared" ref="EY713:FO713" si="3281">EY527/EY572</f>
        <v>3.5246539141932542E-2</v>
      </c>
      <c r="EZ713" s="1276">
        <f t="shared" si="3281"/>
        <v>9.3396864955071351E-2</v>
      </c>
      <c r="FA713" s="1276">
        <f t="shared" si="3281"/>
        <v>1.5611530146320485E-2</v>
      </c>
      <c r="FB713" s="1276">
        <f t="shared" si="3281"/>
        <v>0.1902188149887486</v>
      </c>
      <c r="FC713" s="1276">
        <f t="shared" si="3281"/>
        <v>4.714582013170842E-2</v>
      </c>
      <c r="FD713" s="1276">
        <f t="shared" si="3281"/>
        <v>7.2129000548158351E-2</v>
      </c>
      <c r="FE713" s="1276">
        <f t="shared" si="3281"/>
        <v>0</v>
      </c>
      <c r="FF713" s="1276">
        <f t="shared" si="3281"/>
        <v>1.8291800447886242E-2</v>
      </c>
      <c r="FG713" s="1276">
        <f t="shared" si="3281"/>
        <v>1.6498724681580455E-2</v>
      </c>
      <c r="FH713" s="1276">
        <f t="shared" si="3281"/>
        <v>8.5216269033971823E-2</v>
      </c>
      <c r="FI713" s="1276">
        <f t="shared" si="3281"/>
        <v>2.2609375736065761E-2</v>
      </c>
      <c r="FJ713" s="1276">
        <f t="shared" si="3281"/>
        <v>5.1051750447106109E-2</v>
      </c>
      <c r="FK713" s="1276">
        <f t="shared" si="3281"/>
        <v>1.6939631957084342E-2</v>
      </c>
      <c r="FL713" s="1276">
        <f t="shared" si="3281"/>
        <v>2.2530467704828014E-2</v>
      </c>
      <c r="FM713" s="1276">
        <f t="shared" si="3281"/>
        <v>1.5149166250185628E-2</v>
      </c>
      <c r="FN713" s="1276">
        <f t="shared" si="3281"/>
        <v>1.4736069428059911E-2</v>
      </c>
      <c r="FO713" s="1276">
        <f t="shared" si="3281"/>
        <v>1.2082955408755687E-2</v>
      </c>
      <c r="FP713" s="1276">
        <f t="shared" ref="FP713:GL713" si="3282">FP527/FP572</f>
        <v>0</v>
      </c>
      <c r="FQ713" s="1402">
        <f t="shared" si="3282"/>
        <v>9.1339670100927639E-2</v>
      </c>
      <c r="FR713" s="1276">
        <f t="shared" si="3282"/>
        <v>2.9112858542286318E-2</v>
      </c>
      <c r="FS713" s="1276">
        <f t="shared" si="3282"/>
        <v>0.12493886245213924</v>
      </c>
      <c r="FT713" s="1276">
        <f t="shared" si="3282"/>
        <v>3.5101497449981513E-2</v>
      </c>
      <c r="FU713" s="1276">
        <f t="shared" si="3282"/>
        <v>3.3903854821798383E-2</v>
      </c>
      <c r="FV713" s="1276"/>
      <c r="FW713" s="1276">
        <f t="shared" si="3282"/>
        <v>0</v>
      </c>
      <c r="FX713" s="1276">
        <f t="shared" si="3282"/>
        <v>2.5518724867520205E-2</v>
      </c>
      <c r="FY713" s="1276">
        <f t="shared" si="3282"/>
        <v>0</v>
      </c>
      <c r="FZ713" s="1276">
        <f t="shared" si="3282"/>
        <v>0</v>
      </c>
      <c r="GA713" s="1276">
        <f t="shared" si="3282"/>
        <v>0</v>
      </c>
      <c r="GB713" s="1276">
        <f t="shared" si="3282"/>
        <v>2.7011251238053095E-2</v>
      </c>
      <c r="GC713" s="1276">
        <f t="shared" si="3282"/>
        <v>0.13435501566511204</v>
      </c>
      <c r="GD713" s="1276">
        <f t="shared" si="3282"/>
        <v>0</v>
      </c>
      <c r="GE713" s="1276">
        <f t="shared" si="3282"/>
        <v>5.8856965992296756E-2</v>
      </c>
      <c r="GF713" s="1276">
        <f t="shared" si="3282"/>
        <v>0</v>
      </c>
      <c r="GG713" s="1276">
        <f t="shared" si="3282"/>
        <v>9.1136038161268931E-2</v>
      </c>
      <c r="GH713" s="1276">
        <f t="shared" si="3282"/>
        <v>3.2158921716849122E-2</v>
      </c>
      <c r="GI713" s="1276">
        <f t="shared" si="3282"/>
        <v>8.9108540473342629E-2</v>
      </c>
      <c r="GJ713" s="1276">
        <f t="shared" si="3282"/>
        <v>0</v>
      </c>
      <c r="GK713" s="1276">
        <f t="shared" si="3282"/>
        <v>0</v>
      </c>
      <c r="GL713" s="1276">
        <f t="shared" si="3282"/>
        <v>0</v>
      </c>
      <c r="GM713" s="337"/>
      <c r="GN713" s="338"/>
      <c r="GO713" s="338"/>
      <c r="GP713" s="338"/>
      <c r="GQ713" s="338"/>
      <c r="HI713" s="1276" t="e">
        <f>HI527/HI572</f>
        <v>#DIV/0!</v>
      </c>
    </row>
    <row r="714" spans="1:217" s="753" customFormat="1" ht="21" x14ac:dyDescent="0.35">
      <c r="A714" s="66" t="s">
        <v>960</v>
      </c>
      <c r="C714" s="745">
        <f>C529/C572</f>
        <v>2.1384385518144471E-2</v>
      </c>
      <c r="D714" s="745">
        <f t="shared" ref="D714:Y714" si="3283">D529/D572</f>
        <v>0.27371980835223159</v>
      </c>
      <c r="E714" s="745">
        <f t="shared" si="3283"/>
        <v>9.4298996444581021E-2</v>
      </c>
      <c r="F714" s="745">
        <f t="shared" si="3283"/>
        <v>0.27324328635132744</v>
      </c>
      <c r="G714" s="745">
        <f t="shared" si="3283"/>
        <v>0.22800763020138265</v>
      </c>
      <c r="H714" s="745">
        <f t="shared" si="3283"/>
        <v>0.1907908365821662</v>
      </c>
      <c r="I714" s="745">
        <f t="shared" si="3283"/>
        <v>0.45871081108655032</v>
      </c>
      <c r="J714" s="745">
        <f t="shared" si="3283"/>
        <v>0.24632676097874909</v>
      </c>
      <c r="K714" s="745">
        <f t="shared" si="3283"/>
        <v>0.49618982130791989</v>
      </c>
      <c r="L714" s="745">
        <f t="shared" si="3283"/>
        <v>0.25463779235729861</v>
      </c>
      <c r="M714" s="745">
        <f t="shared" si="3283"/>
        <v>0.46340290276787033</v>
      </c>
      <c r="N714" s="745">
        <f t="shared" si="3283"/>
        <v>0.17729283527544851</v>
      </c>
      <c r="O714" s="745">
        <f t="shared" si="3283"/>
        <v>0.10122028922056897</v>
      </c>
      <c r="P714" s="745">
        <f t="shared" si="3283"/>
        <v>0.27655351884585283</v>
      </c>
      <c r="Q714" s="745">
        <f t="shared" si="3283"/>
        <v>0.13405745354169049</v>
      </c>
      <c r="R714" s="745">
        <f t="shared" si="3283"/>
        <v>0.53280122501768457</v>
      </c>
      <c r="S714" s="745">
        <f t="shared" si="3283"/>
        <v>0.37291813233873705</v>
      </c>
      <c r="T714" s="745">
        <f t="shared" si="3283"/>
        <v>0.2922544646153889</v>
      </c>
      <c r="U714" s="745">
        <f t="shared" si="3283"/>
        <v>0.14324044002361028</v>
      </c>
      <c r="V714" s="745">
        <f t="shared" si="3283"/>
        <v>0.12399039446500541</v>
      </c>
      <c r="W714" s="745">
        <f t="shared" si="3283"/>
        <v>0.18070271419066852</v>
      </c>
      <c r="X714" s="745">
        <f t="shared" si="3283"/>
        <v>0.31166200137969663</v>
      </c>
      <c r="Y714" s="745">
        <f t="shared" si="3283"/>
        <v>0.36800536591243022</v>
      </c>
      <c r="Z714" s="754"/>
      <c r="AA714" s="754"/>
      <c r="AB714" s="754"/>
      <c r="AC714" s="754"/>
      <c r="AD714" s="754"/>
      <c r="AE714" s="754"/>
      <c r="AF714" s="754"/>
      <c r="AG714" s="754"/>
      <c r="AH714" s="754"/>
      <c r="AI714" s="745">
        <f t="shared" ref="AI714:AJ714" si="3284">AI529/AI572</f>
        <v>0</v>
      </c>
      <c r="AJ714" s="715">
        <f t="shared" si="3284"/>
        <v>0</v>
      </c>
      <c r="AK714" s="715">
        <f t="shared" ref="AK714:AN714" si="3285">AK529/AK572</f>
        <v>0</v>
      </c>
      <c r="AL714" s="715">
        <f t="shared" si="3285"/>
        <v>0</v>
      </c>
      <c r="AM714" s="715">
        <f t="shared" si="3285"/>
        <v>0</v>
      </c>
      <c r="AN714" s="715">
        <f t="shared" si="3285"/>
        <v>0</v>
      </c>
      <c r="AO714" s="754"/>
      <c r="AP714" s="754"/>
      <c r="AQ714" s="754"/>
      <c r="AR714" s="754"/>
      <c r="AS714" s="754"/>
      <c r="AT714" s="715">
        <f t="shared" ref="AT714:AX714" si="3286">AT529/AT572</f>
        <v>1.3524146053843028E-2</v>
      </c>
      <c r="AU714" s="715">
        <f t="shared" si="3286"/>
        <v>1.9267516496999374E-2</v>
      </c>
      <c r="AV714" s="715">
        <f t="shared" si="3286"/>
        <v>1.8237645365818126E-2</v>
      </c>
      <c r="AW714" s="715">
        <f t="shared" si="3286"/>
        <v>2.1012027431483067E-2</v>
      </c>
      <c r="AX714" s="715">
        <f t="shared" si="3286"/>
        <v>2.2816978459656207E-2</v>
      </c>
      <c r="AY714" s="715">
        <f t="shared" ref="AY714:BB714" si="3287">AY529/AY572</f>
        <v>1.7115290589866269E-2</v>
      </c>
      <c r="AZ714" s="715">
        <f t="shared" si="3287"/>
        <v>2.1296928499188045E-2</v>
      </c>
      <c r="BA714" s="715">
        <f t="shared" si="3287"/>
        <v>1.5177471032284642E-2</v>
      </c>
      <c r="BB714" s="715">
        <f t="shared" si="3287"/>
        <v>0</v>
      </c>
      <c r="BC714" s="754"/>
      <c r="BD714" s="754"/>
      <c r="BE714" s="754"/>
      <c r="BF714" s="754"/>
      <c r="BG714" s="754"/>
      <c r="BH714" s="715">
        <f t="shared" ref="BH714:BS714" si="3288">BH529/BH572</f>
        <v>0</v>
      </c>
      <c r="BI714" s="715">
        <f t="shared" si="3288"/>
        <v>3.6732816451469107E-2</v>
      </c>
      <c r="BJ714" s="715">
        <f t="shared" si="3288"/>
        <v>3.4709737525942592E-2</v>
      </c>
      <c r="BK714" s="715">
        <f t="shared" si="3288"/>
        <v>2.6956673044999432E-2</v>
      </c>
      <c r="BL714" s="715">
        <f t="shared" si="3288"/>
        <v>2.5183778383411317E-2</v>
      </c>
      <c r="BM714" s="715">
        <f t="shared" si="3288"/>
        <v>2.229636574480464E-2</v>
      </c>
      <c r="BN714" s="715">
        <f t="shared" si="3288"/>
        <v>3.9107251472164588E-2</v>
      </c>
      <c r="BO714" s="715">
        <f t="shared" si="3288"/>
        <v>9.6921600931650052E-3</v>
      </c>
      <c r="BP714" s="715">
        <f t="shared" si="3288"/>
        <v>1.4198420407248405E-2</v>
      </c>
      <c r="BQ714" s="715">
        <f t="shared" si="3288"/>
        <v>4.0254426591310377E-3</v>
      </c>
      <c r="BR714" s="715">
        <f t="shared" si="3288"/>
        <v>1.0076920205908913E-2</v>
      </c>
      <c r="BS714" s="715">
        <f t="shared" si="3288"/>
        <v>8.1391921674782118E-3</v>
      </c>
      <c r="BT714" s="338"/>
      <c r="BU714" s="338"/>
      <c r="BV714" s="338"/>
      <c r="BW714" s="338"/>
      <c r="BX714" s="338"/>
      <c r="BY714" s="715">
        <f t="shared" ref="BY714:CE714" si="3289">BY529/BY572</f>
        <v>4.0866746323970443E-2</v>
      </c>
      <c r="BZ714" s="715">
        <f t="shared" si="3289"/>
        <v>6.3316676340375494E-2</v>
      </c>
      <c r="CA714" s="715">
        <f t="shared" si="3289"/>
        <v>4.2789241081386598E-2</v>
      </c>
      <c r="CB714" s="715">
        <f t="shared" si="3289"/>
        <v>6.8942540556794912E-2</v>
      </c>
      <c r="CC714" s="715">
        <f t="shared" si="3289"/>
        <v>3.8401176243903011E-2</v>
      </c>
      <c r="CD714" s="715" t="e">
        <f t="shared" si="3289"/>
        <v>#DIV/0!</v>
      </c>
      <c r="CE714" s="715" t="e">
        <f t="shared" si="3289"/>
        <v>#DIV/0!</v>
      </c>
      <c r="CF714" s="754"/>
      <c r="CG714" s="754"/>
      <c r="CH714" s="754"/>
      <c r="CI714" s="754"/>
      <c r="CJ714" s="754"/>
      <c r="CK714" s="715">
        <f t="shared" ref="CK714:CO714" si="3290">CK529/CK572</f>
        <v>0</v>
      </c>
      <c r="CL714" s="715">
        <f t="shared" si="3290"/>
        <v>2.1396154000672438E-2</v>
      </c>
      <c r="CM714" s="715">
        <f t="shared" si="3290"/>
        <v>0</v>
      </c>
      <c r="CN714" s="715">
        <f t="shared" si="3290"/>
        <v>1.3727874063567907E-2</v>
      </c>
      <c r="CO714" s="715">
        <f t="shared" si="3290"/>
        <v>1.2119577638403791E-2</v>
      </c>
      <c r="CP714" s="754"/>
      <c r="CQ714" s="754"/>
      <c r="CR714" s="754"/>
      <c r="CS714" s="754"/>
      <c r="CT714" s="754"/>
      <c r="CU714" s="715">
        <f t="shared" ref="CU714:CX714" si="3291">CU529/CU572</f>
        <v>0</v>
      </c>
      <c r="CV714" s="715">
        <f t="shared" si="3291"/>
        <v>0.12845345695445667</v>
      </c>
      <c r="CW714" s="715">
        <f t="shared" si="3291"/>
        <v>0</v>
      </c>
      <c r="CX714" s="715">
        <f t="shared" si="3291"/>
        <v>0</v>
      </c>
      <c r="CY714" s="754"/>
      <c r="CZ714" s="754"/>
      <c r="DD714" s="293"/>
      <c r="DE714" s="715">
        <f t="shared" ref="DE714:DL714" si="3292">DE529/DE572</f>
        <v>0</v>
      </c>
      <c r="DF714" s="715">
        <f t="shared" si="3292"/>
        <v>8.8313771642798914E-3</v>
      </c>
      <c r="DG714" s="715">
        <f t="shared" si="3292"/>
        <v>7.4829742402410526E-3</v>
      </c>
      <c r="DH714" s="715">
        <f t="shared" si="3292"/>
        <v>2.4748905194714715E-3</v>
      </c>
      <c r="DI714" s="715">
        <f t="shared" si="3292"/>
        <v>3.2104913622665802E-3</v>
      </c>
      <c r="DJ714" s="715">
        <f t="shared" si="3292"/>
        <v>1.5762940020481245E-2</v>
      </c>
      <c r="DK714" s="715">
        <f t="shared" si="3292"/>
        <v>3.5155583280224545E-3</v>
      </c>
      <c r="DL714" s="715">
        <f t="shared" si="3292"/>
        <v>2.0728597110645619E-2</v>
      </c>
      <c r="DM714" s="338"/>
      <c r="DN714" s="338"/>
      <c r="DO714" s="338"/>
      <c r="DP714" s="338"/>
      <c r="DQ714" s="338"/>
      <c r="DR714" s="715">
        <f t="shared" ref="DR714:DX714" si="3293">DR529/DR572</f>
        <v>6.1199988756353903E-3</v>
      </c>
      <c r="DS714" s="715">
        <f t="shared" si="3293"/>
        <v>5.8053675604630957E-3</v>
      </c>
      <c r="DT714" s="715">
        <f t="shared" si="3293"/>
        <v>2.8751414414155455E-3</v>
      </c>
      <c r="DU714" s="715">
        <f t="shared" si="3293"/>
        <v>7.0077464249575306E-3</v>
      </c>
      <c r="DV714" s="715">
        <f t="shared" si="3293"/>
        <v>6.2308556434421732E-3</v>
      </c>
      <c r="DW714" s="715">
        <f t="shared" si="3293"/>
        <v>4.3072127930396048E-3</v>
      </c>
      <c r="DX714" s="715">
        <f t="shared" si="3293"/>
        <v>7.0341238104506491E-3</v>
      </c>
      <c r="DY714" s="338"/>
      <c r="DZ714" s="338"/>
      <c r="EA714" s="338"/>
      <c r="EB714" s="338"/>
      <c r="EC714" s="338"/>
      <c r="ED714" s="715">
        <f t="shared" ref="ED714:EL714" si="3294">ED529/ED572</f>
        <v>3.2782922700585401E-2</v>
      </c>
      <c r="EE714" s="715">
        <f t="shared" si="3294"/>
        <v>1.6125098618029923E-2</v>
      </c>
      <c r="EF714" s="715">
        <f t="shared" si="3294"/>
        <v>1.1421620397244767E-2</v>
      </c>
      <c r="EG714" s="715">
        <f t="shared" si="3294"/>
        <v>1.3236147639676279E-2</v>
      </c>
      <c r="EH714" s="715">
        <f t="shared" si="3294"/>
        <v>1.1600201558174707E-2</v>
      </c>
      <c r="EI714" s="715">
        <f t="shared" si="3294"/>
        <v>1.9844118519131704E-2</v>
      </c>
      <c r="EJ714" s="715">
        <f t="shared" si="3294"/>
        <v>1.772692891507326E-2</v>
      </c>
      <c r="EK714" s="715">
        <f t="shared" si="3294"/>
        <v>7.8120245935055692E-3</v>
      </c>
      <c r="EL714" s="715">
        <f t="shared" si="3294"/>
        <v>4.0801887140643903E-3</v>
      </c>
      <c r="EM714" s="338"/>
      <c r="EN714" s="338"/>
      <c r="ER714" s="1251"/>
      <c r="ES714" s="7"/>
      <c r="ET714" s="754"/>
      <c r="EU714" s="754"/>
      <c r="EV714" s="754"/>
      <c r="EW714" s="1131"/>
      <c r="EX714" s="889"/>
      <c r="EY714" s="1276">
        <f t="shared" ref="EY714:FO714" si="3295">EY529/EY572</f>
        <v>0.38712922854016596</v>
      </c>
      <c r="EZ714" s="1276">
        <f t="shared" si="3295"/>
        <v>0.30421858350435638</v>
      </c>
      <c r="FA714" s="1276">
        <f t="shared" si="3295"/>
        <v>0.60469267634719592</v>
      </c>
      <c r="FB714" s="1276">
        <f t="shared" si="3295"/>
        <v>4.8047710078808814E-2</v>
      </c>
      <c r="FC714" s="1276">
        <f t="shared" si="3295"/>
        <v>0.42339315356825769</v>
      </c>
      <c r="FD714" s="1276">
        <f t="shared" si="3295"/>
        <v>0.34109032792932992</v>
      </c>
      <c r="FE714" s="1276">
        <f t="shared" si="3295"/>
        <v>0.67114400899179283</v>
      </c>
      <c r="FF714" s="1276">
        <f t="shared" si="3295"/>
        <v>0.36988638176498401</v>
      </c>
      <c r="FG714" s="1276">
        <f t="shared" si="3295"/>
        <v>0.4477997750424646</v>
      </c>
      <c r="FH714" s="1276">
        <f t="shared" si="3295"/>
        <v>0.2642310645973483</v>
      </c>
      <c r="FI714" s="1276">
        <f t="shared" si="3295"/>
        <v>0.41615552560905156</v>
      </c>
      <c r="FJ714" s="1276">
        <f t="shared" si="3295"/>
        <v>0.39344818615225058</v>
      </c>
      <c r="FK714" s="1276">
        <f t="shared" si="3295"/>
        <v>0.44065319336721614</v>
      </c>
      <c r="FL714" s="1276">
        <f t="shared" si="3295"/>
        <v>0.49344127929469911</v>
      </c>
      <c r="FM714" s="1276">
        <f t="shared" si="3295"/>
        <v>0.45329248095706048</v>
      </c>
      <c r="FN714" s="1276">
        <f t="shared" si="3295"/>
        <v>0.52320863610543045</v>
      </c>
      <c r="FO714" s="1276">
        <f t="shared" si="3295"/>
        <v>0.38281785697699222</v>
      </c>
      <c r="FP714" s="1276">
        <f t="shared" ref="FP714:GL714" si="3296">FP529/FP572</f>
        <v>0</v>
      </c>
      <c r="FQ714" s="1402">
        <f t="shared" si="3296"/>
        <v>8.5130094811820073E-2</v>
      </c>
      <c r="FR714" s="1276">
        <f t="shared" si="3296"/>
        <v>0.60702358326843686</v>
      </c>
      <c r="FS714" s="1276">
        <f t="shared" si="3296"/>
        <v>0.14977941205019238</v>
      </c>
      <c r="FT714" s="1276">
        <f t="shared" si="3296"/>
        <v>0.49518398816633785</v>
      </c>
      <c r="FU714" s="1276">
        <f t="shared" si="3296"/>
        <v>0.64251284049294266</v>
      </c>
      <c r="FV714" s="1276"/>
      <c r="FW714" s="1276">
        <f t="shared" si="3296"/>
        <v>0.68183701046445933</v>
      </c>
      <c r="FX714" s="1276">
        <f t="shared" si="3296"/>
        <v>0.44663372515186994</v>
      </c>
      <c r="FY714" s="1276">
        <f t="shared" si="3296"/>
        <v>0.6986927140043192</v>
      </c>
      <c r="FZ714" s="1276">
        <f t="shared" si="3296"/>
        <v>0.73881670426283241</v>
      </c>
      <c r="GA714" s="1276">
        <f t="shared" si="3296"/>
        <v>1</v>
      </c>
      <c r="GB714" s="1276">
        <f t="shared" si="3296"/>
        <v>0.58433435003550838</v>
      </c>
      <c r="GC714" s="1276">
        <f t="shared" si="3296"/>
        <v>9.0284578938226636E-3</v>
      </c>
      <c r="GD714" s="1276">
        <f t="shared" si="3296"/>
        <v>0.35404333053980969</v>
      </c>
      <c r="GE714" s="1276">
        <f t="shared" si="3296"/>
        <v>0.17823429473291363</v>
      </c>
      <c r="GF714" s="1276">
        <f t="shared" si="3296"/>
        <v>0.75117624565856533</v>
      </c>
      <c r="GG714" s="1276">
        <f t="shared" si="3296"/>
        <v>3.5363646694062369E-2</v>
      </c>
      <c r="GH714" s="1276">
        <f t="shared" si="3296"/>
        <v>0.5100661515396836</v>
      </c>
      <c r="GI714" s="1276">
        <f t="shared" si="3296"/>
        <v>0.33672423820457487</v>
      </c>
      <c r="GJ714" s="1276">
        <f t="shared" si="3296"/>
        <v>0.62357151194497207</v>
      </c>
      <c r="GK714" s="1276">
        <f t="shared" si="3296"/>
        <v>0.60379854627513507</v>
      </c>
      <c r="GL714" s="1276">
        <f t="shared" si="3296"/>
        <v>0.67046762115712244</v>
      </c>
      <c r="GM714" s="337"/>
      <c r="GN714" s="338"/>
      <c r="GO714" s="338"/>
      <c r="GP714" s="338"/>
      <c r="GQ714" s="338"/>
      <c r="HI714" s="1276" t="e">
        <f>HI529/HI572</f>
        <v>#DIV/0!</v>
      </c>
    </row>
    <row r="715" spans="1:217" s="753" customFormat="1" ht="21" x14ac:dyDescent="0.35">
      <c r="A715" s="66" t="s">
        <v>71</v>
      </c>
      <c r="C715" s="745">
        <f>C538/C572</f>
        <v>0.35434984359808824</v>
      </c>
      <c r="D715" s="745">
        <f t="shared" ref="D715:Y715" si="3297">D538/D572</f>
        <v>0.27694709780962601</v>
      </c>
      <c r="E715" s="745">
        <f t="shared" si="3297"/>
        <v>0.5607852314486278</v>
      </c>
      <c r="F715" s="745">
        <f t="shared" si="3297"/>
        <v>0.34071848808985594</v>
      </c>
      <c r="G715" s="745">
        <f t="shared" si="3297"/>
        <v>0.36997128934786344</v>
      </c>
      <c r="H715" s="745">
        <f t="shared" si="3297"/>
        <v>0.59780768939934148</v>
      </c>
      <c r="I715" s="745">
        <f t="shared" si="3297"/>
        <v>0.31243673741083844</v>
      </c>
      <c r="J715" s="745">
        <f t="shared" si="3297"/>
        <v>0.51803358911686959</v>
      </c>
      <c r="K715" s="745">
        <f t="shared" si="3297"/>
        <v>0.19631259017889244</v>
      </c>
      <c r="L715" s="745">
        <f t="shared" si="3297"/>
        <v>0.55167034754084043</v>
      </c>
      <c r="M715" s="745">
        <f t="shared" si="3297"/>
        <v>0.20190619497489967</v>
      </c>
      <c r="N715" s="745">
        <f t="shared" si="3297"/>
        <v>0.47028489105924948</v>
      </c>
      <c r="O715" s="745">
        <f t="shared" si="3297"/>
        <v>0.51285311621309282</v>
      </c>
      <c r="P715" s="745">
        <f t="shared" si="3297"/>
        <v>0.3111846934868821</v>
      </c>
      <c r="Q715" s="745">
        <f t="shared" si="3297"/>
        <v>0.5806991383643999</v>
      </c>
      <c r="R715" s="745">
        <f t="shared" si="3297"/>
        <v>0.1821636766513699</v>
      </c>
      <c r="S715" s="745">
        <f t="shared" si="3297"/>
        <v>0.23575951803841677</v>
      </c>
      <c r="T715" s="745">
        <f t="shared" si="3297"/>
        <v>0.31450064576865649</v>
      </c>
      <c r="U715" s="745">
        <f t="shared" si="3297"/>
        <v>0.52414585694293825</v>
      </c>
      <c r="V715" s="745">
        <f t="shared" si="3297"/>
        <v>0.60412126790952314</v>
      </c>
      <c r="W715" s="745">
        <f t="shared" si="3297"/>
        <v>0.40766648209229533</v>
      </c>
      <c r="X715" s="745">
        <f t="shared" si="3297"/>
        <v>0.25159519925482465</v>
      </c>
      <c r="Y715" s="745">
        <f t="shared" si="3297"/>
        <v>0.24811421324901456</v>
      </c>
      <c r="Z715" s="754"/>
      <c r="AA715" s="754"/>
      <c r="AB715" s="754"/>
      <c r="AC715" s="754"/>
      <c r="AD715" s="754"/>
      <c r="AE715" s="754"/>
      <c r="AF715" s="754"/>
      <c r="AG715" s="754"/>
      <c r="AH715" s="754"/>
      <c r="AI715" s="745">
        <f t="shared" ref="AI715:AJ715" si="3298">AI538/AI572</f>
        <v>0.85794000640133683</v>
      </c>
      <c r="AJ715" s="715">
        <f t="shared" si="3298"/>
        <v>0.92235673761610926</v>
      </c>
      <c r="AK715" s="715">
        <f t="shared" ref="AK715:AN715" si="3299">AK538/AK572</f>
        <v>0.79880513776435069</v>
      </c>
      <c r="AL715" s="715">
        <f t="shared" si="3299"/>
        <v>0.79317699161783195</v>
      </c>
      <c r="AM715" s="715">
        <f t="shared" si="3299"/>
        <v>0.91145651875006395</v>
      </c>
      <c r="AN715" s="715">
        <f t="shared" si="3299"/>
        <v>0.81899615144645488</v>
      </c>
      <c r="AO715" s="754"/>
      <c r="AP715" s="754"/>
      <c r="AQ715" s="754"/>
      <c r="AR715" s="754"/>
      <c r="AS715" s="754"/>
      <c r="AT715" s="715">
        <f t="shared" ref="AT715:AX715" si="3300">AT538/AT572</f>
        <v>0.47283106783317524</v>
      </c>
      <c r="AU715" s="715">
        <f t="shared" si="3300"/>
        <v>0.34713200307133874</v>
      </c>
      <c r="AV715" s="715">
        <f t="shared" si="3300"/>
        <v>0.64526761136527111</v>
      </c>
      <c r="AW715" s="715">
        <f t="shared" si="3300"/>
        <v>0.54732348869807146</v>
      </c>
      <c r="AX715" s="715">
        <f t="shared" si="3300"/>
        <v>0.64944276160923953</v>
      </c>
      <c r="AY715" s="715">
        <f t="shared" ref="AY715:BB715" si="3301">AY538/AY572</f>
        <v>0.63506285596923961</v>
      </c>
      <c r="AZ715" s="715">
        <f t="shared" si="3301"/>
        <v>0.57471104933806949</v>
      </c>
      <c r="BA715" s="715">
        <f t="shared" si="3301"/>
        <v>0.59794106870915331</v>
      </c>
      <c r="BB715" s="715">
        <f t="shared" si="3301"/>
        <v>0.60595036290571125</v>
      </c>
      <c r="BC715" s="754"/>
      <c r="BD715" s="754"/>
      <c r="BE715" s="754"/>
      <c r="BF715" s="754"/>
      <c r="BG715" s="754"/>
      <c r="BH715" s="715">
        <f t="shared" ref="BH715:BS715" si="3302">BH538/BH572</f>
        <v>0.68140354441083784</v>
      </c>
      <c r="BI715" s="715">
        <f t="shared" si="3302"/>
        <v>0.59700235234548282</v>
      </c>
      <c r="BJ715" s="715">
        <f t="shared" si="3302"/>
        <v>0.70710821179554473</v>
      </c>
      <c r="BK715" s="715">
        <f t="shared" si="3302"/>
        <v>0.67881518801972218</v>
      </c>
      <c r="BL715" s="715">
        <f t="shared" si="3302"/>
        <v>0.7152703283178945</v>
      </c>
      <c r="BM715" s="715">
        <f t="shared" si="3302"/>
        <v>0.4154253839210777</v>
      </c>
      <c r="BN715" s="715">
        <f t="shared" si="3302"/>
        <v>0.61642661557590983</v>
      </c>
      <c r="BO715" s="715">
        <f t="shared" si="3302"/>
        <v>0.62415871681679591</v>
      </c>
      <c r="BP715" s="715">
        <f t="shared" si="3302"/>
        <v>0.54409834037854232</v>
      </c>
      <c r="BQ715" s="715">
        <f t="shared" si="3302"/>
        <v>0.79743686233062894</v>
      </c>
      <c r="BR715" s="715">
        <f t="shared" si="3302"/>
        <v>0.67927759734258253</v>
      </c>
      <c r="BS715" s="715">
        <f t="shared" si="3302"/>
        <v>0.54863769316964262</v>
      </c>
      <c r="BT715" s="338"/>
      <c r="BU715" s="338"/>
      <c r="BV715" s="338"/>
      <c r="BW715" s="338"/>
      <c r="BX715" s="338"/>
      <c r="BY715" s="715">
        <f t="shared" ref="BY715:CE715" si="3303">BY538/BY572</f>
        <v>0.42846725058467811</v>
      </c>
      <c r="BZ715" s="715">
        <f t="shared" si="3303"/>
        <v>0.35642816385179282</v>
      </c>
      <c r="CA715" s="715">
        <f t="shared" si="3303"/>
        <v>0.30157812357991476</v>
      </c>
      <c r="CB715" s="715">
        <f t="shared" si="3303"/>
        <v>0.36655018167809189</v>
      </c>
      <c r="CC715" s="715">
        <f t="shared" si="3303"/>
        <v>0.58385222241502588</v>
      </c>
      <c r="CD715" s="715" t="e">
        <f t="shared" si="3303"/>
        <v>#DIV/0!</v>
      </c>
      <c r="CE715" s="715" t="e">
        <f t="shared" si="3303"/>
        <v>#DIV/0!</v>
      </c>
      <c r="CF715" s="754"/>
      <c r="CG715" s="754"/>
      <c r="CH715" s="754"/>
      <c r="CI715" s="754"/>
      <c r="CJ715" s="754"/>
      <c r="CK715" s="715">
        <f t="shared" ref="CK715:CO715" si="3304">CK538/CK572</f>
        <v>0.19494343458319149</v>
      </c>
      <c r="CL715" s="715">
        <f t="shared" si="3304"/>
        <v>0.71661342686543228</v>
      </c>
      <c r="CM715" s="715">
        <f t="shared" si="3304"/>
        <v>0.15409370369878411</v>
      </c>
      <c r="CN715" s="715">
        <f t="shared" si="3304"/>
        <v>0.45705329347140111</v>
      </c>
      <c r="CO715" s="715">
        <f t="shared" si="3304"/>
        <v>0.56029651956557369</v>
      </c>
      <c r="CP715" s="754"/>
      <c r="CQ715" s="754"/>
      <c r="CR715" s="754"/>
      <c r="CS715" s="754"/>
      <c r="CT715" s="754"/>
      <c r="CU715" s="715">
        <f t="shared" ref="CU715:CX715" si="3305">CU538/CU572</f>
        <v>1.3456748406862567E-2</v>
      </c>
      <c r="CV715" s="715">
        <f t="shared" si="3305"/>
        <v>0.18698420425798098</v>
      </c>
      <c r="CW715" s="715">
        <f t="shared" si="3305"/>
        <v>0.40356826686163499</v>
      </c>
      <c r="CX715" s="715">
        <f t="shared" si="3305"/>
        <v>0.35358647478933708</v>
      </c>
      <c r="CY715" s="754"/>
      <c r="CZ715" s="754"/>
      <c r="DD715" s="293"/>
      <c r="DE715" s="715">
        <f t="shared" ref="DE715:DL715" si="3306">DE538/DE572</f>
        <v>0.17275360710754506</v>
      </c>
      <c r="DF715" s="715">
        <f t="shared" si="3306"/>
        <v>0.20598443563201588</v>
      </c>
      <c r="DG715" s="715">
        <f t="shared" si="3306"/>
        <v>6.6721381829949591E-2</v>
      </c>
      <c r="DH715" s="715">
        <f t="shared" si="3306"/>
        <v>0.18277499694992888</v>
      </c>
      <c r="DI715" s="715">
        <f t="shared" si="3306"/>
        <v>0.26681823838587149</v>
      </c>
      <c r="DJ715" s="715">
        <f t="shared" si="3306"/>
        <v>0.25435902262490978</v>
      </c>
      <c r="DK715" s="715">
        <f t="shared" si="3306"/>
        <v>2.9333629742089189E-2</v>
      </c>
      <c r="DL715" s="715">
        <f t="shared" si="3306"/>
        <v>1.8481290879179543E-2</v>
      </c>
      <c r="DM715" s="338"/>
      <c r="DN715" s="338"/>
      <c r="DO715" s="338"/>
      <c r="DP715" s="338"/>
      <c r="DQ715" s="338"/>
      <c r="DR715" s="715">
        <f t="shared" ref="DR715:DX715" si="3307">DR538/DR572</f>
        <v>0.38467233633254455</v>
      </c>
      <c r="DS715" s="715">
        <f t="shared" si="3307"/>
        <v>0.35394241796304665</v>
      </c>
      <c r="DT715" s="715">
        <f t="shared" si="3307"/>
        <v>0.40469254992817921</v>
      </c>
      <c r="DU715" s="715">
        <f t="shared" si="3307"/>
        <v>0.32879829681857631</v>
      </c>
      <c r="DV715" s="715">
        <f t="shared" si="3307"/>
        <v>0.35971570500850397</v>
      </c>
      <c r="DW715" s="715">
        <f t="shared" si="3307"/>
        <v>0.40401224620717036</v>
      </c>
      <c r="DX715" s="715">
        <f t="shared" si="3307"/>
        <v>0.39202800396980109</v>
      </c>
      <c r="DY715" s="338"/>
      <c r="DZ715" s="338"/>
      <c r="EA715" s="338"/>
      <c r="EB715" s="338"/>
      <c r="EC715" s="338"/>
      <c r="ED715" s="715">
        <f t="shared" ref="ED715:EL715" si="3308">ED538/ED572</f>
        <v>0.54892929534275392</v>
      </c>
      <c r="EE715" s="715">
        <f t="shared" si="3308"/>
        <v>0.39459779501546771</v>
      </c>
      <c r="EF715" s="715">
        <f t="shared" si="3308"/>
        <v>0.24387726647988411</v>
      </c>
      <c r="EG715" s="715">
        <f t="shared" si="3308"/>
        <v>0.32449596069026337</v>
      </c>
      <c r="EH715" s="715">
        <f t="shared" si="3308"/>
        <v>0.33298316521133686</v>
      </c>
      <c r="EI715" s="715">
        <f t="shared" si="3308"/>
        <v>0.30774004105691671</v>
      </c>
      <c r="EJ715" s="715">
        <f t="shared" si="3308"/>
        <v>0.3013570204169353</v>
      </c>
      <c r="EK715" s="715">
        <f t="shared" si="3308"/>
        <v>0.33006420194158631</v>
      </c>
      <c r="EL715" s="715">
        <f t="shared" si="3308"/>
        <v>0.3141092035234363</v>
      </c>
      <c r="EM715" s="338"/>
      <c r="EN715" s="338"/>
      <c r="ER715" s="1251"/>
      <c r="ES715" s="7"/>
      <c r="ET715" s="754"/>
      <c r="EU715" s="754"/>
      <c r="EV715" s="754"/>
      <c r="EW715" s="1131"/>
      <c r="EX715" s="889"/>
      <c r="EY715" s="1276">
        <f t="shared" ref="EY715:FO715" si="3309">EY538/EY572</f>
        <v>0.30716765518654071</v>
      </c>
      <c r="EZ715" s="1276">
        <f t="shared" si="3309"/>
        <v>8.5902785053522598E-2</v>
      </c>
      <c r="FA715" s="1276">
        <f t="shared" si="3309"/>
        <v>0.23581213505180543</v>
      </c>
      <c r="FB715" s="1276">
        <f t="shared" si="3309"/>
        <v>5.6985070217039697E-2</v>
      </c>
      <c r="FC715" s="1276">
        <f t="shared" si="3309"/>
        <v>0.25742464981414764</v>
      </c>
      <c r="FD715" s="1276">
        <f t="shared" si="3309"/>
        <v>0.26951084650934581</v>
      </c>
      <c r="FE715" s="1276">
        <f t="shared" si="3309"/>
        <v>0.13866128067724556</v>
      </c>
      <c r="FF715" s="1276">
        <f t="shared" si="3309"/>
        <v>0.3913062298734567</v>
      </c>
      <c r="FG715" s="1276">
        <f t="shared" si="3309"/>
        <v>0.36825997819623735</v>
      </c>
      <c r="FH715" s="1276">
        <f t="shared" si="3309"/>
        <v>0.29839746956247681</v>
      </c>
      <c r="FI715" s="1276">
        <f t="shared" si="3309"/>
        <v>0.28207300813954073</v>
      </c>
      <c r="FJ715" s="1276">
        <f t="shared" si="3309"/>
        <v>0.2479876066088095</v>
      </c>
      <c r="FK715" s="1276">
        <f t="shared" si="3309"/>
        <v>0.35133469353638314</v>
      </c>
      <c r="FL715" s="1276">
        <f t="shared" si="3309"/>
        <v>0.33381372474049026</v>
      </c>
      <c r="FM715" s="1276">
        <f t="shared" si="3309"/>
        <v>0.33804180300716619</v>
      </c>
      <c r="FN715" s="1276">
        <f t="shared" si="3309"/>
        <v>0.29603016260804177</v>
      </c>
      <c r="FO715" s="1276">
        <f t="shared" si="3309"/>
        <v>0.42354028843977076</v>
      </c>
      <c r="FP715" s="1276">
        <f t="shared" ref="FP715:GL715" si="3310">FP538/FP572</f>
        <v>0.72109468745708505</v>
      </c>
      <c r="FQ715" s="1402">
        <f t="shared" si="3310"/>
        <v>0.30596930405525929</v>
      </c>
      <c r="FR715" s="1276">
        <f t="shared" si="3310"/>
        <v>0.17256134343007737</v>
      </c>
      <c r="FS715" s="1276">
        <f t="shared" si="3310"/>
        <v>0.17272925574780618</v>
      </c>
      <c r="FT715" s="1276">
        <f t="shared" si="3310"/>
        <v>0.24326847159397927</v>
      </c>
      <c r="FU715" s="1276">
        <f t="shared" si="3310"/>
        <v>0.15159978787944828</v>
      </c>
      <c r="FV715" s="1276"/>
      <c r="FW715" s="1276">
        <f t="shared" si="3310"/>
        <v>0.21340328061289998</v>
      </c>
      <c r="FX715" s="1276">
        <f t="shared" si="3310"/>
        <v>0.36221480172941017</v>
      </c>
      <c r="FY715" s="1276">
        <f t="shared" si="3310"/>
        <v>0.23442103334143097</v>
      </c>
      <c r="FZ715" s="1276">
        <f t="shared" si="3310"/>
        <v>0.19448748571052299</v>
      </c>
      <c r="GA715" s="1276">
        <f t="shared" si="3310"/>
        <v>0</v>
      </c>
      <c r="GB715" s="1276">
        <f t="shared" si="3310"/>
        <v>0.25704883651647947</v>
      </c>
      <c r="GC715" s="1276">
        <f t="shared" si="3310"/>
        <v>0.31462266721164833</v>
      </c>
      <c r="GD715" s="1276">
        <f t="shared" si="3310"/>
        <v>0.58012323900175133</v>
      </c>
      <c r="GE715" s="1276">
        <f t="shared" si="3310"/>
        <v>0.4311016133319725</v>
      </c>
      <c r="GF715" s="1276">
        <f t="shared" si="3310"/>
        <v>0.13286202543720321</v>
      </c>
      <c r="GG715" s="1276">
        <f t="shared" si="3310"/>
        <v>0.33005004246413394</v>
      </c>
      <c r="GH715" s="1276">
        <f t="shared" si="3310"/>
        <v>0.20768718757009347</v>
      </c>
      <c r="GI715" s="1276">
        <f t="shared" si="3310"/>
        <v>0.18374956574831461</v>
      </c>
      <c r="GJ715" s="1276">
        <f t="shared" si="3310"/>
        <v>0.14756037900528449</v>
      </c>
      <c r="GK715" s="1276">
        <f t="shared" si="3310"/>
        <v>0.17454888767751822</v>
      </c>
      <c r="GL715" s="1276">
        <f t="shared" si="3310"/>
        <v>0.15588196325182824</v>
      </c>
      <c r="GM715" s="337"/>
      <c r="GN715" s="338"/>
      <c r="GO715" s="338"/>
      <c r="GP715" s="338"/>
      <c r="GQ715" s="338"/>
      <c r="HI715" s="1276" t="e">
        <f>HI538/HI572</f>
        <v>#DIV/0!</v>
      </c>
    </row>
    <row r="716" spans="1:217" s="753" customFormat="1" ht="21" x14ac:dyDescent="0.35">
      <c r="A716" s="66" t="s">
        <v>72</v>
      </c>
      <c r="C716" s="745">
        <f>C540/C572</f>
        <v>0.45831625638239976</v>
      </c>
      <c r="D716" s="745">
        <f t="shared" ref="D716:Y716" si="3311">D540/D572</f>
        <v>0.18289736197356937</v>
      </c>
      <c r="E716" s="745">
        <f t="shared" si="3311"/>
        <v>0.16386154387365526</v>
      </c>
      <c r="F716" s="745">
        <f t="shared" si="3311"/>
        <v>0.18779682683494284</v>
      </c>
      <c r="G716" s="745">
        <f t="shared" si="3311"/>
        <v>0.22147607478848413</v>
      </c>
      <c r="H716" s="745">
        <f t="shared" si="3311"/>
        <v>7.7061406452353529E-2</v>
      </c>
      <c r="I716" s="745">
        <f t="shared" si="3311"/>
        <v>8.681385936460434E-2</v>
      </c>
      <c r="J716" s="745">
        <f t="shared" si="3311"/>
        <v>0.14868154619287391</v>
      </c>
      <c r="K716" s="745">
        <f t="shared" si="3311"/>
        <v>0.15105919681751365</v>
      </c>
      <c r="L716" s="745">
        <f t="shared" si="3311"/>
        <v>8.642185407717029E-2</v>
      </c>
      <c r="M716" s="745">
        <f t="shared" si="3311"/>
        <v>0.17214769468072699</v>
      </c>
      <c r="N716" s="745">
        <f t="shared" si="3311"/>
        <v>0.20866836592857341</v>
      </c>
      <c r="O716" s="745">
        <f t="shared" si="3311"/>
        <v>0.27465672842638711</v>
      </c>
      <c r="P716" s="745">
        <f t="shared" si="3311"/>
        <v>0.2397617801362146</v>
      </c>
      <c r="Q716" s="745">
        <f t="shared" si="3311"/>
        <v>0.13325713153191238</v>
      </c>
      <c r="R716" s="745">
        <f t="shared" si="3311"/>
        <v>0.17054792925238441</v>
      </c>
      <c r="S716" s="745">
        <f t="shared" si="3311"/>
        <v>0.14899901020453929</v>
      </c>
      <c r="T716" s="745">
        <f t="shared" si="3311"/>
        <v>0.22320082541110117</v>
      </c>
      <c r="U716" s="745">
        <f t="shared" si="3311"/>
        <v>0.24081397458411077</v>
      </c>
      <c r="V716" s="745">
        <f t="shared" si="3311"/>
        <v>0.1804610169655147</v>
      </c>
      <c r="W716" s="745">
        <f t="shared" si="3311"/>
        <v>0.29567153096701088</v>
      </c>
      <c r="X716" s="745">
        <f t="shared" si="3311"/>
        <v>0.28063721827809746</v>
      </c>
      <c r="Y716" s="745">
        <f t="shared" si="3311"/>
        <v>0.15376985130310131</v>
      </c>
      <c r="Z716" s="754"/>
      <c r="AA716" s="754"/>
      <c r="AB716" s="754"/>
      <c r="AC716" s="754"/>
      <c r="AD716" s="754"/>
      <c r="AE716" s="754"/>
      <c r="AF716" s="754"/>
      <c r="AG716" s="754"/>
      <c r="AH716" s="754"/>
      <c r="AI716" s="745">
        <f t="shared" ref="AI716:AJ716" si="3312">AI540/AI572</f>
        <v>0</v>
      </c>
      <c r="AJ716" s="715">
        <f t="shared" si="3312"/>
        <v>1.1813797130211015E-2</v>
      </c>
      <c r="AK716" s="715">
        <f t="shared" ref="AK716:AN716" si="3313">AK540/AK572</f>
        <v>4.1669614203512048E-2</v>
      </c>
      <c r="AL716" s="715">
        <f t="shared" si="3313"/>
        <v>0</v>
      </c>
      <c r="AM716" s="715">
        <f t="shared" si="3313"/>
        <v>1.5423793328539277E-2</v>
      </c>
      <c r="AN716" s="715">
        <f t="shared" si="3313"/>
        <v>0</v>
      </c>
      <c r="AO716" s="754"/>
      <c r="AP716" s="754"/>
      <c r="AQ716" s="754"/>
      <c r="AR716" s="754"/>
      <c r="AS716" s="754"/>
      <c r="AT716" s="715">
        <f t="shared" ref="AT716:AX716" si="3314">AT540/AT572</f>
        <v>0.36237260795740095</v>
      </c>
      <c r="AU716" s="715">
        <f t="shared" si="3314"/>
        <v>0.47778727335727916</v>
      </c>
      <c r="AV716" s="715">
        <f t="shared" si="3314"/>
        <v>0.25765596380384764</v>
      </c>
      <c r="AW716" s="715">
        <f t="shared" si="3314"/>
        <v>0.30934734549207732</v>
      </c>
      <c r="AX716" s="715">
        <f t="shared" si="3314"/>
        <v>0.22033803524296675</v>
      </c>
      <c r="AY716" s="715">
        <f t="shared" ref="AY716:BB716" si="3315">AY540/AY572</f>
        <v>0.25951032600061175</v>
      </c>
      <c r="AZ716" s="715">
        <f t="shared" si="3315"/>
        <v>0.3110328906517294</v>
      </c>
      <c r="BA716" s="715">
        <f t="shared" si="3315"/>
        <v>0.27247018018356162</v>
      </c>
      <c r="BB716" s="715">
        <f t="shared" si="3315"/>
        <v>0.23599256120618792</v>
      </c>
      <c r="BC716" s="754"/>
      <c r="BD716" s="754"/>
      <c r="BE716" s="754"/>
      <c r="BF716" s="754"/>
      <c r="BG716" s="754"/>
      <c r="BH716" s="715">
        <f t="shared" ref="BH716:BS716" si="3316">BH540/BH572</f>
        <v>9.9825912496885702E-2</v>
      </c>
      <c r="BI716" s="715">
        <f t="shared" si="3316"/>
        <v>8.5199100690366097E-2</v>
      </c>
      <c r="BJ716" s="715">
        <f t="shared" si="3316"/>
        <v>9.0808900262573031E-2</v>
      </c>
      <c r="BK716" s="715">
        <f t="shared" si="3316"/>
        <v>0.18976076700987377</v>
      </c>
      <c r="BL716" s="715">
        <f t="shared" si="3316"/>
        <v>0.15961324858981213</v>
      </c>
      <c r="BM716" s="715">
        <f t="shared" si="3316"/>
        <v>0.26073608562959816</v>
      </c>
      <c r="BN716" s="715">
        <f t="shared" si="3316"/>
        <v>0.18894205685643933</v>
      </c>
      <c r="BO716" s="715">
        <f t="shared" si="3316"/>
        <v>7.4096417792787903E-2</v>
      </c>
      <c r="BP716" s="715">
        <f t="shared" si="3316"/>
        <v>4.5607580931644576E-2</v>
      </c>
      <c r="BQ716" s="715">
        <f t="shared" si="3316"/>
        <v>9.4916057626813807E-2</v>
      </c>
      <c r="BR716" s="715">
        <f t="shared" si="3316"/>
        <v>0.12721804359808228</v>
      </c>
      <c r="BS716" s="715">
        <f t="shared" si="3316"/>
        <v>0.22949449846288225</v>
      </c>
      <c r="BT716" s="338"/>
      <c r="BU716" s="338"/>
      <c r="BV716" s="338"/>
      <c r="BW716" s="338"/>
      <c r="BX716" s="338"/>
      <c r="BY716" s="715">
        <f t="shared" ref="BY716:CE716" si="3317">BY540/BY572</f>
        <v>0.34064028809174796</v>
      </c>
      <c r="BZ716" s="715">
        <f t="shared" si="3317"/>
        <v>0.37145049057182949</v>
      </c>
      <c r="CA716" s="715">
        <f t="shared" si="3317"/>
        <v>0.4422101915825386</v>
      </c>
      <c r="CB716" s="715">
        <f t="shared" si="3317"/>
        <v>0.34424926404307121</v>
      </c>
      <c r="CC716" s="715">
        <f t="shared" si="3317"/>
        <v>0.17205642998917345</v>
      </c>
      <c r="CD716" s="715" t="e">
        <f t="shared" si="3317"/>
        <v>#DIV/0!</v>
      </c>
      <c r="CE716" s="715" t="e">
        <f t="shared" si="3317"/>
        <v>#DIV/0!</v>
      </c>
      <c r="CF716" s="754"/>
      <c r="CG716" s="754"/>
      <c r="CH716" s="754"/>
      <c r="CI716" s="754"/>
      <c r="CJ716" s="754"/>
      <c r="CK716" s="715">
        <f t="shared" ref="CK716:CO716" si="3318">CK540/CK572</f>
        <v>0.77775564927007612</v>
      </c>
      <c r="CL716" s="715">
        <f t="shared" si="3318"/>
        <v>0.1671704977731106</v>
      </c>
      <c r="CM716" s="715">
        <f t="shared" si="3318"/>
        <v>0.82545297903634351</v>
      </c>
      <c r="CN716" s="715">
        <f t="shared" si="3318"/>
        <v>0.48193251154586564</v>
      </c>
      <c r="CO716" s="715">
        <f t="shared" si="3318"/>
        <v>0.39195649970480695</v>
      </c>
      <c r="CP716" s="754"/>
      <c r="CQ716" s="754"/>
      <c r="CR716" s="754"/>
      <c r="CS716" s="754"/>
      <c r="CT716" s="754"/>
      <c r="CU716" s="715">
        <f t="shared" ref="CU716:CX716" si="3319">CU540/CU572</f>
        <v>0</v>
      </c>
      <c r="CV716" s="715">
        <f t="shared" si="3319"/>
        <v>1.5139722493315794E-2</v>
      </c>
      <c r="CW716" s="715">
        <f t="shared" si="3319"/>
        <v>0</v>
      </c>
      <c r="CX716" s="715">
        <f t="shared" si="3319"/>
        <v>0</v>
      </c>
      <c r="CY716" s="754"/>
      <c r="CZ716" s="754"/>
      <c r="DD716" s="293"/>
      <c r="DE716" s="715">
        <f t="shared" ref="DE716:DL716" si="3320">DE540/DE572</f>
        <v>0</v>
      </c>
      <c r="DF716" s="715">
        <f t="shared" si="3320"/>
        <v>0</v>
      </c>
      <c r="DG716" s="715">
        <f t="shared" si="3320"/>
        <v>9.8050058152612515E-2</v>
      </c>
      <c r="DH716" s="715">
        <f t="shared" si="3320"/>
        <v>7.7682959547519803E-3</v>
      </c>
      <c r="DI716" s="715">
        <f t="shared" si="3320"/>
        <v>2.6165829171555528E-2</v>
      </c>
      <c r="DJ716" s="715">
        <f t="shared" si="3320"/>
        <v>4.5725189245717154E-3</v>
      </c>
      <c r="DK716" s="715">
        <f t="shared" si="3320"/>
        <v>1.1173520680804185E-2</v>
      </c>
      <c r="DL716" s="715">
        <f t="shared" si="3320"/>
        <v>3.7107136029928975E-2</v>
      </c>
      <c r="DM716" s="338"/>
      <c r="DN716" s="338"/>
      <c r="DO716" s="338"/>
      <c r="DP716" s="338"/>
      <c r="DQ716" s="338"/>
      <c r="DR716" s="715">
        <f t="shared" ref="DR716:DX716" si="3321">DR540/DR572</f>
        <v>6.3499268336432421E-2</v>
      </c>
      <c r="DS716" s="715">
        <f t="shared" si="3321"/>
        <v>0.17757964935865042</v>
      </c>
      <c r="DT716" s="715">
        <f t="shared" si="3321"/>
        <v>7.4898652278500802E-2</v>
      </c>
      <c r="DU716" s="715">
        <f t="shared" si="3321"/>
        <v>0.12784407140807857</v>
      </c>
      <c r="DV716" s="715">
        <f t="shared" si="3321"/>
        <v>0.10480070587594735</v>
      </c>
      <c r="DW716" s="715">
        <f t="shared" si="3321"/>
        <v>5.5949053137642431E-2</v>
      </c>
      <c r="DX716" s="715">
        <f t="shared" si="3321"/>
        <v>5.3207412879548645E-2</v>
      </c>
      <c r="DY716" s="338"/>
      <c r="DZ716" s="338"/>
      <c r="EA716" s="338"/>
      <c r="EB716" s="338"/>
      <c r="EC716" s="338"/>
      <c r="ED716" s="715">
        <f t="shared" ref="ED716:EL716" si="3322">ED540/ED572</f>
        <v>0.27429609961303225</v>
      </c>
      <c r="EE716" s="715">
        <f t="shared" si="3322"/>
        <v>0.29809057395141436</v>
      </c>
      <c r="EF716" s="715">
        <f t="shared" si="3322"/>
        <v>0.50527397530976259</v>
      </c>
      <c r="EG716" s="715">
        <f t="shared" si="3322"/>
        <v>0.41552773918662678</v>
      </c>
      <c r="EH716" s="715">
        <f t="shared" si="3322"/>
        <v>0.36518086138801614</v>
      </c>
      <c r="EI716" s="715">
        <f t="shared" si="3322"/>
        <v>0.3903172693566504</v>
      </c>
      <c r="EJ716" s="715">
        <f t="shared" si="3322"/>
        <v>0.3708871717771019</v>
      </c>
      <c r="EK716" s="715">
        <f t="shared" si="3322"/>
        <v>0.4452165790319812</v>
      </c>
      <c r="EL716" s="715">
        <f t="shared" si="3322"/>
        <v>0.45054559303069058</v>
      </c>
      <c r="EM716" s="338"/>
      <c r="EN716" s="338"/>
      <c r="ER716" s="1251"/>
      <c r="ES716" s="7"/>
      <c r="ET716" s="754"/>
      <c r="EU716" s="754"/>
      <c r="EV716" s="754"/>
      <c r="EW716" s="1131"/>
      <c r="EX716" s="889"/>
      <c r="EY716" s="1276">
        <f t="shared" ref="EY716:FO716" si="3323">EY540/EY572</f>
        <v>0.17179578674431806</v>
      </c>
      <c r="EZ716" s="1276">
        <f t="shared" si="3323"/>
        <v>7.2628109881187314E-2</v>
      </c>
      <c r="FA716" s="1276">
        <f t="shared" si="3323"/>
        <v>0.11701907597720547</v>
      </c>
      <c r="FB716" s="1276">
        <f t="shared" si="3323"/>
        <v>2.5546978753243358E-2</v>
      </c>
      <c r="FC716" s="1276">
        <f t="shared" si="3323"/>
        <v>0.129955780916723</v>
      </c>
      <c r="FD716" s="1276">
        <f t="shared" si="3323"/>
        <v>0</v>
      </c>
      <c r="FE716" s="1276">
        <f t="shared" si="3323"/>
        <v>0.10175364483149556</v>
      </c>
      <c r="FF716" s="1276">
        <f t="shared" si="3323"/>
        <v>0.1769080380968531</v>
      </c>
      <c r="FG716" s="1276">
        <f t="shared" si="3323"/>
        <v>0.12044750363687451</v>
      </c>
      <c r="FH716" s="1276">
        <f t="shared" si="3323"/>
        <v>0.11120264747787115</v>
      </c>
      <c r="FI716" s="1276">
        <f t="shared" si="3323"/>
        <v>0.13805359165606429</v>
      </c>
      <c r="FJ716" s="1276">
        <f t="shared" si="3323"/>
        <v>0.11380884383150275</v>
      </c>
      <c r="FK716" s="1276">
        <f t="shared" si="3323"/>
        <v>0.13781275707164081</v>
      </c>
      <c r="FL716" s="1276">
        <f t="shared" si="3323"/>
        <v>0.10368150355960296</v>
      </c>
      <c r="FM716" s="1276">
        <f t="shared" si="3323"/>
        <v>0.15437794851657588</v>
      </c>
      <c r="FN716" s="1276">
        <f t="shared" si="3323"/>
        <v>0.12867884399092361</v>
      </c>
      <c r="FO716" s="1276">
        <f t="shared" si="3323"/>
        <v>0.14491530247145745</v>
      </c>
      <c r="FP716" s="1276">
        <f t="shared" ref="FP716:GL716" si="3324">FP540/FP572</f>
        <v>0.27890531254291495</v>
      </c>
      <c r="FQ716" s="1402">
        <f t="shared" si="3324"/>
        <v>0.15360107549634877</v>
      </c>
      <c r="FR716" s="1276">
        <f t="shared" si="3324"/>
        <v>7.6813562586822676E-2</v>
      </c>
      <c r="FS716" s="1276">
        <f t="shared" si="3324"/>
        <v>7.0154005104894668E-2</v>
      </c>
      <c r="FT716" s="1276">
        <f t="shared" si="3324"/>
        <v>4.9629421825151308E-2</v>
      </c>
      <c r="FU716" s="1276">
        <f t="shared" si="3324"/>
        <v>4.5332983925885903E-2</v>
      </c>
      <c r="FV716" s="1276"/>
      <c r="FW716" s="1276">
        <f t="shared" si="3324"/>
        <v>0</v>
      </c>
      <c r="FX716" s="1276">
        <f t="shared" si="3324"/>
        <v>6.2314124218711991E-2</v>
      </c>
      <c r="FY716" s="1276">
        <f t="shared" si="3324"/>
        <v>6.688625265424987E-2</v>
      </c>
      <c r="FZ716" s="1276">
        <f t="shared" si="3324"/>
        <v>0</v>
      </c>
      <c r="GA716" s="1276">
        <f t="shared" si="3324"/>
        <v>0</v>
      </c>
      <c r="GB716" s="1276">
        <f t="shared" si="3324"/>
        <v>4.5714294833677928E-2</v>
      </c>
      <c r="GC716" s="1276">
        <f t="shared" si="3324"/>
        <v>0.10561719887189422</v>
      </c>
      <c r="GD716" s="1276">
        <f t="shared" si="3324"/>
        <v>3.2826992094671034E-2</v>
      </c>
      <c r="GE716" s="1276">
        <f t="shared" si="3324"/>
        <v>1.2321039534033613E-2</v>
      </c>
      <c r="GF716" s="1276">
        <f t="shared" si="3324"/>
        <v>0</v>
      </c>
      <c r="GG716" s="1276">
        <f t="shared" si="3324"/>
        <v>0.16256272535077471</v>
      </c>
      <c r="GH716" s="1276">
        <f t="shared" si="3324"/>
        <v>0</v>
      </c>
      <c r="GI716" s="1276">
        <f t="shared" si="3324"/>
        <v>5.1560511782528788E-2</v>
      </c>
      <c r="GJ716" s="1276">
        <f t="shared" si="3324"/>
        <v>8.7187235745986774E-2</v>
      </c>
      <c r="GK716" s="1276">
        <f t="shared" si="3324"/>
        <v>5.5407106262988781E-2</v>
      </c>
      <c r="GL716" s="1276">
        <f t="shared" si="3324"/>
        <v>5.1390585728892955E-2</v>
      </c>
      <c r="GM716" s="337"/>
      <c r="GN716" s="338"/>
      <c r="GO716" s="338"/>
      <c r="GP716" s="338"/>
      <c r="GQ716" s="338"/>
      <c r="HI716" s="1276" t="e">
        <f>HI540/HI572</f>
        <v>#DIV/0!</v>
      </c>
    </row>
    <row r="717" spans="1:217" s="753" customFormat="1" ht="21" x14ac:dyDescent="0.35">
      <c r="A717" s="66" t="s">
        <v>572</v>
      </c>
      <c r="C717" s="745">
        <f>SUM(C712:C716)</f>
        <v>1</v>
      </c>
      <c r="D717" s="745">
        <f t="shared" ref="D717:Y717" si="3325">SUM(D712:D716)</f>
        <v>1</v>
      </c>
      <c r="E717" s="745">
        <f t="shared" si="3325"/>
        <v>1</v>
      </c>
      <c r="F717" s="745">
        <f t="shared" si="3325"/>
        <v>0.99999999999999989</v>
      </c>
      <c r="G717" s="745">
        <f t="shared" si="3325"/>
        <v>1</v>
      </c>
      <c r="H717" s="745">
        <f t="shared" si="3325"/>
        <v>0.99999999999999989</v>
      </c>
      <c r="I717" s="745">
        <f t="shared" si="3325"/>
        <v>1</v>
      </c>
      <c r="J717" s="745">
        <f t="shared" si="3325"/>
        <v>0.99999999999999989</v>
      </c>
      <c r="K717" s="745">
        <f t="shared" si="3325"/>
        <v>1</v>
      </c>
      <c r="L717" s="745">
        <f t="shared" si="3325"/>
        <v>1</v>
      </c>
      <c r="M717" s="745">
        <f t="shared" si="3325"/>
        <v>1</v>
      </c>
      <c r="N717" s="745">
        <f t="shared" si="3325"/>
        <v>0.99999999999999989</v>
      </c>
      <c r="O717" s="745">
        <f t="shared" si="3325"/>
        <v>1</v>
      </c>
      <c r="P717" s="745">
        <f t="shared" si="3325"/>
        <v>1</v>
      </c>
      <c r="Q717" s="745">
        <f t="shared" si="3325"/>
        <v>1</v>
      </c>
      <c r="R717" s="745">
        <f t="shared" si="3325"/>
        <v>0.99999999999999989</v>
      </c>
      <c r="S717" s="745">
        <f t="shared" si="3325"/>
        <v>1</v>
      </c>
      <c r="T717" s="745">
        <f t="shared" si="3325"/>
        <v>1</v>
      </c>
      <c r="U717" s="745">
        <f t="shared" si="3325"/>
        <v>1</v>
      </c>
      <c r="V717" s="745">
        <f t="shared" si="3325"/>
        <v>1</v>
      </c>
      <c r="W717" s="745">
        <f t="shared" si="3325"/>
        <v>1</v>
      </c>
      <c r="X717" s="745">
        <f t="shared" si="3325"/>
        <v>1</v>
      </c>
      <c r="Y717" s="745">
        <f t="shared" si="3325"/>
        <v>0.99999999999999989</v>
      </c>
      <c r="Z717" s="754"/>
      <c r="AA717" s="754"/>
      <c r="AB717" s="754"/>
      <c r="AC717" s="754"/>
      <c r="AD717" s="754"/>
      <c r="AE717" s="754"/>
      <c r="AF717" s="754"/>
      <c r="AG717" s="754"/>
      <c r="AH717" s="754"/>
      <c r="AI717" s="745">
        <f t="shared" ref="AI717:AJ717" si="3326">SUM(AI712:AI716)</f>
        <v>1</v>
      </c>
      <c r="AJ717" s="715">
        <f t="shared" si="3326"/>
        <v>1</v>
      </c>
      <c r="AK717" s="715">
        <f t="shared" ref="AK717" si="3327">SUM(AK712:AK716)</f>
        <v>0.99999999999999978</v>
      </c>
      <c r="AL717" s="715">
        <f t="shared" ref="AL717" si="3328">SUM(AL712:AL716)</f>
        <v>1</v>
      </c>
      <c r="AM717" s="715">
        <f t="shared" ref="AM717" si="3329">SUM(AM712:AM716)</f>
        <v>1</v>
      </c>
      <c r="AN717" s="715">
        <f t="shared" ref="AN717" si="3330">SUM(AN712:AN716)</f>
        <v>1</v>
      </c>
      <c r="AO717" s="754"/>
      <c r="AP717" s="754"/>
      <c r="AQ717" s="754"/>
      <c r="AR717" s="754"/>
      <c r="AS717" s="754"/>
      <c r="AT717" s="715">
        <f t="shared" ref="AT717" si="3331">SUM(AT712:AT716)</f>
        <v>1</v>
      </c>
      <c r="AU717" s="715">
        <f t="shared" ref="AU717" si="3332">SUM(AU712:AU716)</f>
        <v>1</v>
      </c>
      <c r="AV717" s="715">
        <f t="shared" ref="AV717" si="3333">SUM(AV712:AV716)</f>
        <v>1</v>
      </c>
      <c r="AW717" s="715">
        <f t="shared" ref="AW717" si="3334">SUM(AW712:AW716)</f>
        <v>0.99999999999999989</v>
      </c>
      <c r="AX717" s="715">
        <f t="shared" ref="AX717" si="3335">SUM(AX712:AX716)</f>
        <v>1</v>
      </c>
      <c r="AY717" s="715">
        <f t="shared" ref="AY717" si="3336">SUM(AY712:AY716)</f>
        <v>1</v>
      </c>
      <c r="AZ717" s="715">
        <f t="shared" ref="AZ717" si="3337">SUM(AZ712:AZ716)</f>
        <v>0.99999999999999978</v>
      </c>
      <c r="BA717" s="715">
        <f t="shared" ref="BA717" si="3338">SUM(BA712:BA716)</f>
        <v>0.99999999999999989</v>
      </c>
      <c r="BB717" s="715">
        <f t="shared" ref="BB717" si="3339">SUM(BB712:BB716)</f>
        <v>1</v>
      </c>
      <c r="BC717" s="754"/>
      <c r="BD717" s="754"/>
      <c r="BE717" s="754"/>
      <c r="BF717" s="754"/>
      <c r="BG717" s="754"/>
      <c r="BH717" s="715">
        <f t="shared" ref="BH717" si="3340">SUM(BH712:BH716)</f>
        <v>1</v>
      </c>
      <c r="BI717" s="715">
        <f t="shared" ref="BI717" si="3341">SUM(BI712:BI716)</f>
        <v>0.99999999999999989</v>
      </c>
      <c r="BJ717" s="715">
        <f t="shared" ref="BJ717" si="3342">SUM(BJ712:BJ716)</f>
        <v>0.99999999999999989</v>
      </c>
      <c r="BK717" s="715">
        <f t="shared" ref="BK717" si="3343">SUM(BK712:BK716)</f>
        <v>1</v>
      </c>
      <c r="BL717" s="715">
        <f t="shared" ref="BL717" si="3344">SUM(BL712:BL716)</f>
        <v>1</v>
      </c>
      <c r="BM717" s="715">
        <f t="shared" ref="BM717" si="3345">SUM(BM712:BM716)</f>
        <v>1</v>
      </c>
      <c r="BN717" s="715">
        <f t="shared" ref="BN717" si="3346">SUM(BN712:BN716)</f>
        <v>1</v>
      </c>
      <c r="BO717" s="715">
        <f t="shared" ref="BO717" si="3347">SUM(BO712:BO716)</f>
        <v>1</v>
      </c>
      <c r="BP717" s="715">
        <f t="shared" ref="BP717" si="3348">SUM(BP712:BP716)</f>
        <v>1</v>
      </c>
      <c r="BQ717" s="715">
        <f t="shared" ref="BQ717" si="3349">SUM(BQ712:BQ716)</f>
        <v>0.99999999999999989</v>
      </c>
      <c r="BR717" s="715">
        <f t="shared" ref="BR717" si="3350">SUM(BR712:BR716)</f>
        <v>1</v>
      </c>
      <c r="BS717" s="715">
        <f t="shared" ref="BS717" si="3351">SUM(BS712:BS716)</f>
        <v>1.0000000000000002</v>
      </c>
      <c r="BT717" s="338"/>
      <c r="BU717" s="338"/>
      <c r="BV717" s="338"/>
      <c r="BW717" s="338"/>
      <c r="BX717" s="338"/>
      <c r="BY717" s="715">
        <f t="shared" ref="BY717" si="3352">SUM(BY712:BY716)</f>
        <v>1</v>
      </c>
      <c r="BZ717" s="715">
        <f t="shared" ref="BZ717" si="3353">SUM(BZ712:BZ716)</f>
        <v>1</v>
      </c>
      <c r="CA717" s="715">
        <f t="shared" ref="CA717" si="3354">SUM(CA712:CA716)</f>
        <v>1</v>
      </c>
      <c r="CB717" s="715">
        <f t="shared" ref="CB717" si="3355">SUM(CB712:CB716)</f>
        <v>1</v>
      </c>
      <c r="CC717" s="715">
        <f t="shared" ref="CC717" si="3356">SUM(CC712:CC716)</f>
        <v>1</v>
      </c>
      <c r="CD717" s="715" t="e">
        <f t="shared" ref="CD717" si="3357">SUM(CD712:CD716)</f>
        <v>#DIV/0!</v>
      </c>
      <c r="CE717" s="715" t="e">
        <f t="shared" ref="CE717" si="3358">SUM(CE712:CE716)</f>
        <v>#DIV/0!</v>
      </c>
      <c r="CF717" s="754"/>
      <c r="CG717" s="754"/>
      <c r="CH717" s="754"/>
      <c r="CI717" s="754"/>
      <c r="CJ717" s="754"/>
      <c r="CK717" s="715">
        <f t="shared" ref="CK717" si="3359">SUM(CK712:CK716)</f>
        <v>1</v>
      </c>
      <c r="CL717" s="715">
        <f t="shared" ref="CL717" si="3360">SUM(CL712:CL716)</f>
        <v>1</v>
      </c>
      <c r="CM717" s="715">
        <f t="shared" ref="CM717" si="3361">SUM(CM712:CM716)</f>
        <v>1</v>
      </c>
      <c r="CN717" s="715">
        <f t="shared" ref="CN717" si="3362">SUM(CN712:CN716)</f>
        <v>1</v>
      </c>
      <c r="CO717" s="715">
        <f t="shared" ref="CO717" si="3363">SUM(CO712:CO716)</f>
        <v>0.99999999999999989</v>
      </c>
      <c r="CP717" s="754"/>
      <c r="CQ717" s="754"/>
      <c r="CR717" s="754"/>
      <c r="CS717" s="754"/>
      <c r="CT717" s="754"/>
      <c r="CU717" s="715">
        <f t="shared" ref="CU717" si="3364">SUM(CU712:CU716)</f>
        <v>1</v>
      </c>
      <c r="CV717" s="715">
        <f t="shared" ref="CV717" si="3365">SUM(CV712:CV716)</f>
        <v>0.99999999999999978</v>
      </c>
      <c r="CW717" s="715">
        <f t="shared" ref="CW717" si="3366">SUM(CW712:CW716)</f>
        <v>1</v>
      </c>
      <c r="CX717" s="715">
        <f t="shared" ref="CX717" si="3367">SUM(CX712:CX716)</f>
        <v>1</v>
      </c>
      <c r="CY717" s="754"/>
      <c r="CZ717" s="754"/>
      <c r="DD717" s="293"/>
      <c r="DE717" s="715">
        <f t="shared" ref="DE717" si="3368">SUM(DE712:DE716)</f>
        <v>1</v>
      </c>
      <c r="DF717" s="715">
        <f t="shared" ref="DF717" si="3369">SUM(DF712:DF716)</f>
        <v>0.99999999999999989</v>
      </c>
      <c r="DG717" s="715">
        <f t="shared" ref="DG717" si="3370">SUM(DG712:DG716)</f>
        <v>1</v>
      </c>
      <c r="DH717" s="715">
        <f t="shared" ref="DH717" si="3371">SUM(DH712:DH716)</f>
        <v>1</v>
      </c>
      <c r="DI717" s="715">
        <f t="shared" ref="DI717" si="3372">SUM(DI712:DI716)</f>
        <v>1</v>
      </c>
      <c r="DJ717" s="715">
        <f t="shared" ref="DJ717" si="3373">SUM(DJ712:DJ716)</f>
        <v>1.0000000000000002</v>
      </c>
      <c r="DK717" s="715">
        <f t="shared" ref="DK717" si="3374">SUM(DK712:DK716)</f>
        <v>1</v>
      </c>
      <c r="DL717" s="715">
        <f t="shared" ref="DL717" si="3375">SUM(DL712:DL716)</f>
        <v>1</v>
      </c>
      <c r="DM717" s="338"/>
      <c r="DN717" s="338"/>
      <c r="DO717" s="338"/>
      <c r="DP717" s="338"/>
      <c r="DQ717" s="338"/>
      <c r="DR717" s="715">
        <f t="shared" ref="DR717" si="3376">SUM(DR712:DR716)</f>
        <v>0.99999999999999978</v>
      </c>
      <c r="DS717" s="715">
        <f t="shared" ref="DS717" si="3377">SUM(DS712:DS716)</f>
        <v>1</v>
      </c>
      <c r="DT717" s="715">
        <f t="shared" ref="DT717" si="3378">SUM(DT712:DT716)</f>
        <v>0.99999999999999989</v>
      </c>
      <c r="DU717" s="715">
        <f t="shared" ref="DU717" si="3379">SUM(DU712:DU716)</f>
        <v>1</v>
      </c>
      <c r="DV717" s="715">
        <f t="shared" ref="DV717" si="3380">SUM(DV712:DV716)</f>
        <v>0.99999999999999989</v>
      </c>
      <c r="DW717" s="715">
        <f t="shared" ref="DW717" si="3381">SUM(DW712:DW716)</f>
        <v>0.99999999999999989</v>
      </c>
      <c r="DX717" s="715">
        <f t="shared" ref="DX717" si="3382">SUM(DX712:DX716)</f>
        <v>1</v>
      </c>
      <c r="DY717" s="338"/>
      <c r="DZ717" s="338"/>
      <c r="EA717" s="338"/>
      <c r="EB717" s="338"/>
      <c r="EC717" s="338"/>
      <c r="ED717" s="715">
        <f t="shared" ref="ED717" si="3383">SUM(ED712:ED716)</f>
        <v>1</v>
      </c>
      <c r="EE717" s="715">
        <f t="shared" ref="EE717" si="3384">SUM(EE712:EE716)</f>
        <v>0.99999999999999989</v>
      </c>
      <c r="EF717" s="715">
        <f t="shared" ref="EF717" si="3385">SUM(EF712:EF716)</f>
        <v>1</v>
      </c>
      <c r="EG717" s="715">
        <f t="shared" ref="EG717" si="3386">SUM(EG712:EG716)</f>
        <v>1</v>
      </c>
      <c r="EH717" s="715">
        <f t="shared" ref="EH717" si="3387">SUM(EH712:EH716)</f>
        <v>1</v>
      </c>
      <c r="EI717" s="715">
        <f t="shared" ref="EI717" si="3388">SUM(EI712:EI716)</f>
        <v>1</v>
      </c>
      <c r="EJ717" s="715">
        <f t="shared" ref="EJ717" si="3389">SUM(EJ712:EJ716)</f>
        <v>1</v>
      </c>
      <c r="EK717" s="715">
        <f t="shared" ref="EK717" si="3390">SUM(EK712:EK716)</f>
        <v>1</v>
      </c>
      <c r="EL717" s="715">
        <f t="shared" ref="EL717" si="3391">SUM(EL712:EL716)</f>
        <v>1</v>
      </c>
      <c r="EM717" s="338"/>
      <c r="EN717" s="338"/>
      <c r="ER717" s="1251"/>
      <c r="ES717" s="7"/>
      <c r="ET717" s="754"/>
      <c r="EU717" s="754"/>
      <c r="EV717" s="754"/>
      <c r="EW717" s="1131"/>
      <c r="EX717" s="889"/>
      <c r="EY717" s="1276">
        <f t="shared" ref="EY717" si="3392">SUM(EY712:EY716)</f>
        <v>1</v>
      </c>
      <c r="EZ717" s="1276">
        <f t="shared" ref="EZ717" si="3393">SUM(EZ712:EZ716)</f>
        <v>0.99999999999999978</v>
      </c>
      <c r="FA717" s="1276">
        <f t="shared" ref="FA717" si="3394">SUM(FA712:FA716)</f>
        <v>1</v>
      </c>
      <c r="FB717" s="1276">
        <f t="shared" ref="FB717" si="3395">SUM(FB712:FB716)</f>
        <v>1</v>
      </c>
      <c r="FC717" s="1276">
        <f t="shared" ref="FC717" si="3396">SUM(FC712:FC716)</f>
        <v>1</v>
      </c>
      <c r="FD717" s="1276">
        <f t="shared" ref="FD717" si="3397">SUM(FD712:FD716)</f>
        <v>1</v>
      </c>
      <c r="FE717" s="1276">
        <f t="shared" ref="FE717" si="3398">SUM(FE712:FE716)</f>
        <v>1</v>
      </c>
      <c r="FF717" s="1276">
        <f t="shared" ref="FF717" si="3399">SUM(FF712:FF716)</f>
        <v>1</v>
      </c>
      <c r="FG717" s="1276">
        <f t="shared" ref="FG717" si="3400">SUM(FG712:FG716)</f>
        <v>1</v>
      </c>
      <c r="FH717" s="1276">
        <f t="shared" ref="FH717" si="3401">SUM(FH712:FH716)</f>
        <v>1.0000000000000002</v>
      </c>
      <c r="FI717" s="1276">
        <f t="shared" ref="FI717" si="3402">SUM(FI712:FI716)</f>
        <v>1</v>
      </c>
      <c r="FJ717" s="1276">
        <f t="shared" ref="FJ717" si="3403">SUM(FJ712:FJ716)</f>
        <v>1</v>
      </c>
      <c r="FK717" s="1276">
        <f t="shared" ref="FK717" si="3404">SUM(FK712:FK716)</f>
        <v>1</v>
      </c>
      <c r="FL717" s="1276">
        <f t="shared" ref="FL717" si="3405">SUM(FL712:FL716)</f>
        <v>0.99999999999999989</v>
      </c>
      <c r="FM717" s="1276">
        <f t="shared" ref="FM717" si="3406">SUM(FM712:FM716)</f>
        <v>1</v>
      </c>
      <c r="FN717" s="1276">
        <f t="shared" ref="FN717" si="3407">SUM(FN712:FN716)</f>
        <v>1</v>
      </c>
      <c r="FO717" s="1276">
        <f t="shared" ref="FO717:FQ717" si="3408">SUM(FO712:FO716)</f>
        <v>1</v>
      </c>
      <c r="FP717" s="1276">
        <f t="shared" si="3408"/>
        <v>1</v>
      </c>
      <c r="FQ717" s="1402">
        <f t="shared" si="3408"/>
        <v>1.0000000000000002</v>
      </c>
      <c r="FR717" s="865">
        <f t="shared" ref="FR717:GL717" si="3409">SUM(FR712:FR716)</f>
        <v>1</v>
      </c>
      <c r="FS717" s="865">
        <f t="shared" si="3409"/>
        <v>1</v>
      </c>
      <c r="FT717" s="865">
        <f t="shared" si="3409"/>
        <v>1.0000000000000002</v>
      </c>
      <c r="FU717" s="865">
        <f t="shared" si="3409"/>
        <v>1</v>
      </c>
      <c r="FV717" s="865"/>
      <c r="FW717" s="865">
        <f t="shared" si="3409"/>
        <v>1</v>
      </c>
      <c r="FX717" s="865">
        <f t="shared" si="3409"/>
        <v>1</v>
      </c>
      <c r="FY717" s="865">
        <f t="shared" si="3409"/>
        <v>1</v>
      </c>
      <c r="FZ717" s="865">
        <f t="shared" si="3409"/>
        <v>1</v>
      </c>
      <c r="GA717" s="865">
        <f t="shared" si="3409"/>
        <v>1</v>
      </c>
      <c r="GB717" s="865">
        <f t="shared" si="3409"/>
        <v>1</v>
      </c>
      <c r="GC717" s="865">
        <f t="shared" si="3409"/>
        <v>1.0000000000000002</v>
      </c>
      <c r="GD717" s="865">
        <f t="shared" si="3409"/>
        <v>0.99999999999999989</v>
      </c>
      <c r="GE717" s="865">
        <f t="shared" si="3409"/>
        <v>1</v>
      </c>
      <c r="GF717" s="865">
        <f t="shared" si="3409"/>
        <v>1</v>
      </c>
      <c r="GG717" s="865">
        <f t="shared" si="3409"/>
        <v>1</v>
      </c>
      <c r="GH717" s="865">
        <f t="shared" si="3409"/>
        <v>1</v>
      </c>
      <c r="GI717" s="865">
        <f t="shared" si="3409"/>
        <v>0.99999999999999989</v>
      </c>
      <c r="GJ717" s="865">
        <f t="shared" si="3409"/>
        <v>1</v>
      </c>
      <c r="GK717" s="865">
        <f t="shared" si="3409"/>
        <v>1</v>
      </c>
      <c r="GL717" s="865">
        <f t="shared" si="3409"/>
        <v>1</v>
      </c>
      <c r="GM717" s="337"/>
      <c r="GN717" s="338"/>
      <c r="GO717" s="338"/>
      <c r="GP717" s="338"/>
      <c r="GQ717" s="338"/>
      <c r="HI717" s="865" t="e">
        <f>SUM(HI712:HI716)</f>
        <v>#DIV/0!</v>
      </c>
    </row>
    <row r="718" spans="1:217" s="753" customFormat="1" ht="21" x14ac:dyDescent="0.35">
      <c r="A718" s="276"/>
      <c r="C718" s="7"/>
      <c r="D718" s="754"/>
      <c r="E718" s="754"/>
      <c r="F718" s="754"/>
      <c r="G718" s="754"/>
      <c r="H718" s="754"/>
      <c r="I718" s="754"/>
      <c r="J718" s="754"/>
      <c r="K718" s="754"/>
      <c r="L718" s="754"/>
      <c r="M718" s="754"/>
      <c r="N718" s="754"/>
      <c r="O718" s="754"/>
      <c r="P718" s="754"/>
      <c r="Q718" s="754"/>
      <c r="R718" s="754"/>
      <c r="S718" s="754"/>
      <c r="T718" s="1017"/>
      <c r="U718" s="754"/>
      <c r="V718" s="754"/>
      <c r="W718" s="754"/>
      <c r="X718" s="754"/>
      <c r="Y718" s="754"/>
      <c r="Z718" s="754"/>
      <c r="AA718" s="754"/>
      <c r="AB718" s="754"/>
      <c r="AC718" s="754"/>
      <c r="AD718" s="754"/>
      <c r="AE718" s="754"/>
      <c r="AF718" s="754"/>
      <c r="AG718" s="754"/>
      <c r="AH718" s="754"/>
      <c r="AI718" s="7"/>
      <c r="AJ718" s="754"/>
      <c r="AK718" s="754"/>
      <c r="AL718" s="754"/>
      <c r="AM718" s="754"/>
      <c r="AN718" s="1017"/>
      <c r="AO718" s="754"/>
      <c r="AP718" s="754"/>
      <c r="AQ718" s="754"/>
      <c r="AR718" s="754"/>
      <c r="AS718" s="754"/>
      <c r="AT718" s="7"/>
      <c r="AU718" s="754"/>
      <c r="AV718" s="754"/>
      <c r="AW718" s="754"/>
      <c r="AX718" s="754"/>
      <c r="AY718" s="754"/>
      <c r="AZ718" s="754"/>
      <c r="BA718" s="754"/>
      <c r="BB718" s="1017"/>
      <c r="BC718" s="754"/>
      <c r="BD718" s="754"/>
      <c r="BE718" s="754"/>
      <c r="BF718" s="754"/>
      <c r="BG718" s="754"/>
      <c r="BH718" s="7"/>
      <c r="BI718" s="754"/>
      <c r="BJ718" s="754"/>
      <c r="BK718" s="754"/>
      <c r="BL718" s="754"/>
      <c r="BM718" s="754"/>
      <c r="BN718" s="1188"/>
      <c r="BO718" s="338"/>
      <c r="BP718" s="338"/>
      <c r="BQ718" s="338"/>
      <c r="BR718" s="338"/>
      <c r="BS718" s="1156"/>
      <c r="BT718" s="338"/>
      <c r="BU718" s="338"/>
      <c r="BV718" s="338"/>
      <c r="BW718" s="338"/>
      <c r="BX718" s="338"/>
      <c r="BY718" s="7"/>
      <c r="BZ718" s="754"/>
      <c r="CA718" s="754"/>
      <c r="CB718" s="754"/>
      <c r="CC718" s="1017"/>
      <c r="CD718" s="754"/>
      <c r="CE718" s="754"/>
      <c r="CF718" s="754"/>
      <c r="CG718" s="754"/>
      <c r="CH718" s="754"/>
      <c r="CI718" s="754"/>
      <c r="CJ718" s="754"/>
      <c r="CK718" s="7"/>
      <c r="CL718" s="754"/>
      <c r="CM718" s="754"/>
      <c r="CN718" s="754"/>
      <c r="CO718" s="1017"/>
      <c r="CP718" s="754"/>
      <c r="CQ718" s="754"/>
      <c r="CR718" s="754"/>
      <c r="CS718" s="754"/>
      <c r="CT718" s="754"/>
      <c r="CU718" s="7"/>
      <c r="CV718" s="754"/>
      <c r="CW718" s="754"/>
      <c r="CX718" s="1017"/>
      <c r="CY718" s="754"/>
      <c r="CZ718" s="754"/>
      <c r="DD718" s="293"/>
      <c r="DE718" s="338"/>
      <c r="DF718" s="338"/>
      <c r="DG718" s="338"/>
      <c r="DH718" s="338"/>
      <c r="DI718" s="338"/>
      <c r="DJ718" s="338"/>
      <c r="DK718" s="338"/>
      <c r="DL718" s="1103"/>
      <c r="DM718" s="338"/>
      <c r="DN718" s="338"/>
      <c r="DO718" s="338"/>
      <c r="DP718" s="338"/>
      <c r="DQ718" s="338"/>
      <c r="DR718" s="337"/>
      <c r="DS718" s="338"/>
      <c r="DT718" s="338"/>
      <c r="DU718" s="338"/>
      <c r="DV718" s="338"/>
      <c r="DW718" s="338"/>
      <c r="DX718" s="1103"/>
      <c r="DY718" s="338"/>
      <c r="DZ718" s="338"/>
      <c r="EA718" s="338"/>
      <c r="EB718" s="338"/>
      <c r="EC718" s="338"/>
      <c r="ED718" s="7"/>
      <c r="EE718" s="338"/>
      <c r="EF718" s="338"/>
      <c r="EG718" s="338"/>
      <c r="EH718" s="338"/>
      <c r="EI718" s="338"/>
      <c r="EJ718" s="338"/>
      <c r="EK718" s="338"/>
      <c r="EL718" s="1103"/>
      <c r="EM718" s="338"/>
      <c r="EN718" s="338"/>
      <c r="ER718" s="1251"/>
      <c r="ES718" s="7"/>
      <c r="ET718" s="754"/>
      <c r="EU718" s="754"/>
      <c r="EV718" s="754"/>
      <c r="EW718" s="1131"/>
      <c r="EX718" s="889"/>
      <c r="EY718" s="865"/>
      <c r="EZ718" s="1153"/>
      <c r="FA718" s="865"/>
      <c r="FB718" s="865"/>
      <c r="FC718" s="865"/>
      <c r="FD718" s="865"/>
      <c r="FE718" s="1153"/>
      <c r="FF718" s="865"/>
      <c r="FG718" s="865"/>
      <c r="FH718" s="865"/>
      <c r="FI718" s="865"/>
      <c r="FJ718" s="865"/>
      <c r="FK718" s="865"/>
      <c r="FL718" s="865"/>
      <c r="FM718" s="865"/>
      <c r="FN718" s="865"/>
      <c r="FO718" s="865"/>
      <c r="FP718" s="865"/>
      <c r="FQ718" s="1401"/>
      <c r="FR718" s="865"/>
      <c r="FS718" s="865"/>
      <c r="FT718" s="865"/>
      <c r="FU718" s="865"/>
      <c r="FV718" s="865"/>
      <c r="FW718" s="865"/>
      <c r="FX718" s="865"/>
      <c r="FY718" s="865"/>
      <c r="FZ718" s="865"/>
      <c r="GA718" s="865"/>
      <c r="GB718" s="865"/>
      <c r="GC718" s="865"/>
      <c r="GD718" s="865"/>
      <c r="GE718" s="865"/>
      <c r="GF718" s="865"/>
      <c r="GG718" s="865"/>
      <c r="GH718" s="865"/>
      <c r="GI718" s="865"/>
      <c r="GJ718" s="865"/>
      <c r="GK718" s="865"/>
      <c r="GL718" s="865"/>
      <c r="GM718" s="337"/>
      <c r="GN718" s="338"/>
      <c r="GO718" s="338"/>
      <c r="GP718" s="338"/>
      <c r="GQ718" s="338"/>
      <c r="HI718" s="865"/>
    </row>
    <row r="719" spans="1:217" s="753" customFormat="1" ht="21" x14ac:dyDescent="0.35">
      <c r="A719" s="282" t="s">
        <v>183</v>
      </c>
      <c r="C719" s="7"/>
      <c r="D719" s="754"/>
      <c r="E719" s="754"/>
      <c r="F719" s="754"/>
      <c r="G719" s="754"/>
      <c r="H719" s="754"/>
      <c r="I719" s="754"/>
      <c r="J719" s="754"/>
      <c r="K719" s="754"/>
      <c r="L719" s="754"/>
      <c r="M719" s="754"/>
      <c r="N719" s="754"/>
      <c r="O719" s="754"/>
      <c r="P719" s="754"/>
      <c r="Q719" s="754"/>
      <c r="R719" s="754"/>
      <c r="S719" s="754"/>
      <c r="T719" s="1017"/>
      <c r="U719" s="754"/>
      <c r="V719" s="754"/>
      <c r="W719" s="754"/>
      <c r="X719" s="754"/>
      <c r="Y719" s="754"/>
      <c r="Z719" s="754"/>
      <c r="AA719" s="754"/>
      <c r="AB719" s="754"/>
      <c r="AC719" s="754"/>
      <c r="AD719" s="754"/>
      <c r="AE719" s="754"/>
      <c r="AF719" s="754"/>
      <c r="AG719" s="754"/>
      <c r="AH719" s="754"/>
      <c r="AI719" s="7"/>
      <c r="AJ719" s="754"/>
      <c r="AK719" s="754"/>
      <c r="AL719" s="754"/>
      <c r="AM719" s="754"/>
      <c r="AN719" s="1017"/>
      <c r="AO719" s="754"/>
      <c r="AP719" s="754"/>
      <c r="AQ719" s="754"/>
      <c r="AR719" s="754"/>
      <c r="AS719" s="754"/>
      <c r="AT719" s="7"/>
      <c r="AU719" s="754"/>
      <c r="AV719" s="754"/>
      <c r="AW719" s="754"/>
      <c r="AX719" s="754"/>
      <c r="AY719" s="754"/>
      <c r="AZ719" s="754"/>
      <c r="BA719" s="754"/>
      <c r="BB719" s="1017"/>
      <c r="BC719" s="754"/>
      <c r="BD719" s="754"/>
      <c r="BE719" s="754"/>
      <c r="BF719" s="754"/>
      <c r="BG719" s="754"/>
      <c r="BH719" s="7"/>
      <c r="BI719" s="754"/>
      <c r="BJ719" s="754"/>
      <c r="BK719" s="754"/>
      <c r="BL719" s="754"/>
      <c r="BM719" s="754"/>
      <c r="BN719" s="1188"/>
      <c r="BO719" s="338"/>
      <c r="BP719" s="338"/>
      <c r="BQ719" s="338"/>
      <c r="BR719" s="338"/>
      <c r="BS719" s="1156"/>
      <c r="BT719" s="338"/>
      <c r="BU719" s="338"/>
      <c r="BV719" s="338"/>
      <c r="BW719" s="338"/>
      <c r="BX719" s="338"/>
      <c r="BY719" s="7"/>
      <c r="BZ719" s="754"/>
      <c r="CA719" s="754"/>
      <c r="CB719" s="754"/>
      <c r="CC719" s="1017"/>
      <c r="CD719" s="754"/>
      <c r="CE719" s="754"/>
      <c r="CF719" s="754"/>
      <c r="CG719" s="754"/>
      <c r="CH719" s="754"/>
      <c r="CI719" s="754"/>
      <c r="CJ719" s="754"/>
      <c r="CK719" s="7"/>
      <c r="CL719" s="754"/>
      <c r="CM719" s="754"/>
      <c r="CN719" s="754"/>
      <c r="CO719" s="1017"/>
      <c r="CP719" s="754"/>
      <c r="CQ719" s="754"/>
      <c r="CR719" s="754"/>
      <c r="CS719" s="754"/>
      <c r="CT719" s="754"/>
      <c r="CU719" s="7"/>
      <c r="CV719" s="754"/>
      <c r="CW719" s="754"/>
      <c r="CX719" s="1017"/>
      <c r="CY719" s="754"/>
      <c r="CZ719" s="754"/>
      <c r="DD719" s="293"/>
      <c r="DE719" s="338"/>
      <c r="DF719" s="338"/>
      <c r="DG719" s="338"/>
      <c r="DH719" s="338"/>
      <c r="DI719" s="338"/>
      <c r="DJ719" s="338"/>
      <c r="DK719" s="338"/>
      <c r="DL719" s="1103"/>
      <c r="DM719" s="338"/>
      <c r="DN719" s="338"/>
      <c r="DO719" s="338"/>
      <c r="DP719" s="338"/>
      <c r="DQ719" s="338"/>
      <c r="DR719" s="337"/>
      <c r="DS719" s="338"/>
      <c r="DT719" s="338"/>
      <c r="DU719" s="338"/>
      <c r="DV719" s="338"/>
      <c r="DW719" s="338"/>
      <c r="DX719" s="1103"/>
      <c r="DY719" s="338"/>
      <c r="DZ719" s="338"/>
      <c r="EA719" s="338"/>
      <c r="EB719" s="338"/>
      <c r="EC719" s="338"/>
      <c r="ED719" s="7"/>
      <c r="EE719" s="338"/>
      <c r="EF719" s="338"/>
      <c r="EG719" s="338"/>
      <c r="EH719" s="338"/>
      <c r="EI719" s="338"/>
      <c r="EJ719" s="338"/>
      <c r="EK719" s="338"/>
      <c r="EL719" s="1103"/>
      <c r="EM719" s="338"/>
      <c r="EN719" s="338"/>
      <c r="ER719" s="1251"/>
      <c r="ES719" s="7"/>
      <c r="ET719" s="754"/>
      <c r="EU719" s="754"/>
      <c r="EV719" s="754"/>
      <c r="EW719" s="1131"/>
      <c r="EX719" s="889"/>
      <c r="EY719" s="865"/>
      <c r="EZ719" s="1153"/>
      <c r="FA719" s="865"/>
      <c r="FB719" s="865"/>
      <c r="FC719" s="865"/>
      <c r="FD719" s="865"/>
      <c r="FE719" s="1153"/>
      <c r="FF719" s="865"/>
      <c r="FG719" s="865"/>
      <c r="FH719" s="865"/>
      <c r="FI719" s="865"/>
      <c r="FJ719" s="865"/>
      <c r="FK719" s="865"/>
      <c r="FL719" s="865"/>
      <c r="FM719" s="865"/>
      <c r="FN719" s="865"/>
      <c r="FO719" s="865"/>
      <c r="FP719" s="865"/>
      <c r="FQ719" s="1401"/>
      <c r="FR719" s="694"/>
      <c r="FS719" s="694"/>
      <c r="FT719" s="694"/>
      <c r="FU719" s="694"/>
      <c r="FV719" s="694"/>
      <c r="FW719" s="694"/>
      <c r="FX719" s="694"/>
      <c r="FY719" s="694"/>
      <c r="FZ719" s="694"/>
      <c r="GA719" s="694"/>
      <c r="GB719" s="694"/>
      <c r="GC719" s="694"/>
      <c r="GD719" s="694"/>
      <c r="GE719" s="694"/>
      <c r="GF719" s="694"/>
      <c r="GG719" s="694"/>
      <c r="GH719" s="694"/>
      <c r="GI719" s="694"/>
      <c r="GJ719" s="694"/>
      <c r="GK719" s="694"/>
      <c r="GL719" s="694"/>
      <c r="GM719" s="337"/>
      <c r="GN719" s="338"/>
      <c r="GO719" s="338"/>
      <c r="GP719" s="338"/>
      <c r="GQ719" s="338"/>
      <c r="HI719" s="694"/>
    </row>
    <row r="720" spans="1:217" s="753" customFormat="1" ht="21" x14ac:dyDescent="0.35">
      <c r="A720" s="276" t="s">
        <v>1142</v>
      </c>
      <c r="B720" s="753" t="s">
        <v>1139</v>
      </c>
      <c r="C720" s="7">
        <f>(C525+C527)/(C525+C527+C532)</f>
        <v>1</v>
      </c>
      <c r="D720" s="754">
        <f t="shared" ref="D720:W720" si="3410">(D525+D527)/(D525+D527+D532)</f>
        <v>0.88617651132065356</v>
      </c>
      <c r="E720" s="754">
        <f t="shared" si="3410"/>
        <v>0.74217802655810261</v>
      </c>
      <c r="F720" s="754">
        <f t="shared" si="3410"/>
        <v>0.75349120779861534</v>
      </c>
      <c r="G720" s="754">
        <f t="shared" si="3410"/>
        <v>0.55243045205201113</v>
      </c>
      <c r="H720" s="754">
        <f t="shared" si="3410"/>
        <v>0.70046605446680121</v>
      </c>
      <c r="I720" s="754">
        <f t="shared" si="3410"/>
        <v>0.70621322644099682</v>
      </c>
      <c r="J720" s="754">
        <f t="shared" si="3410"/>
        <v>0.75690112131016241</v>
      </c>
      <c r="K720" s="754">
        <f t="shared" si="3410"/>
        <v>0.75517644494702141</v>
      </c>
      <c r="L720" s="754">
        <f t="shared" si="3410"/>
        <v>0.80687022537879716</v>
      </c>
      <c r="M720" s="754">
        <f t="shared" si="3410"/>
        <v>0.78622707868547992</v>
      </c>
      <c r="N720" s="754">
        <f t="shared" si="3410"/>
        <v>0.7456701696750152</v>
      </c>
      <c r="O720" s="754">
        <f t="shared" si="3410"/>
        <v>0.76435996802907846</v>
      </c>
      <c r="P720" s="754">
        <f t="shared" si="3410"/>
        <v>0.6887315537789106</v>
      </c>
      <c r="Q720" s="754">
        <f t="shared" si="3410"/>
        <v>0.69599491341542796</v>
      </c>
      <c r="R720" s="754">
        <f t="shared" si="3410"/>
        <v>0.71400290233396435</v>
      </c>
      <c r="S720" s="754">
        <f t="shared" si="3410"/>
        <v>0.76890655577081402</v>
      </c>
      <c r="T720" s="1017">
        <f t="shared" si="3410"/>
        <v>0.62864956472338618</v>
      </c>
      <c r="U720" s="754">
        <f t="shared" si="3410"/>
        <v>0.68210915792716842</v>
      </c>
      <c r="V720" s="754">
        <f t="shared" si="3410"/>
        <v>0.6577892983729603</v>
      </c>
      <c r="W720" s="754">
        <f t="shared" si="3410"/>
        <v>0.7319348148097562</v>
      </c>
      <c r="X720" s="754">
        <f t="shared" ref="X720:Y720" si="3411">(X525+X527)/(X525+X527+X532)</f>
        <v>0.58450603007915569</v>
      </c>
      <c r="Y720" s="754">
        <f t="shared" si="3411"/>
        <v>0.60035052714429482</v>
      </c>
      <c r="Z720" s="22">
        <f t="shared" ref="Z720:Z727" si="3412">AVERAGE(C720:Y720)</f>
        <v>0.72648416543559013</v>
      </c>
      <c r="AA720" s="22">
        <f t="shared" ref="AA720:AA727" si="3413">AVERAGE(F720:L720)</f>
        <v>0.71879267605634367</v>
      </c>
      <c r="AB720" s="22">
        <f t="shared" ref="AB720:AB727" si="3414">AVERAGE(M720:T720)</f>
        <v>0.72406783830150956</v>
      </c>
      <c r="AC720" s="22">
        <f t="shared" ref="AC720:AC727" si="3415">STDEVA(C720:Y720)</f>
        <v>9.6039826062262523E-2</v>
      </c>
      <c r="AD720" s="22">
        <f t="shared" ref="AD720:AD727" si="3416">AC720/SQRT(23)</f>
        <v>2.0025688057516051E-2</v>
      </c>
      <c r="AE720" s="22">
        <f t="shared" ref="AE720:AE727" si="3417">STDEVA(H720:L720)</f>
        <v>4.3476226183106058E-2</v>
      </c>
      <c r="AF720" s="22">
        <f t="shared" ref="AF720:AF727" si="3418">STDEVA(M720:T720)</f>
        <v>5.2381962779377109E-2</v>
      </c>
      <c r="AG720" s="22"/>
      <c r="AH720" s="22"/>
      <c r="AI720" s="1340">
        <f t="shared" ref="AI720:AN720" si="3419">(AI525+AI527)/(AI525+AI527+AI532)</f>
        <v>1</v>
      </c>
      <c r="AJ720" s="1341">
        <f t="shared" si="3419"/>
        <v>1</v>
      </c>
      <c r="AK720" s="1341">
        <f t="shared" si="3419"/>
        <v>1</v>
      </c>
      <c r="AL720" s="1341">
        <f t="shared" si="3419"/>
        <v>1</v>
      </c>
      <c r="AM720" s="1341">
        <f t="shared" si="3419"/>
        <v>1</v>
      </c>
      <c r="AN720" s="1342">
        <f t="shared" si="3419"/>
        <v>1</v>
      </c>
      <c r="AO720" s="22">
        <f t="shared" ref="AO720:AO727" si="3420">AVERAGE(AI720:AN720)</f>
        <v>1</v>
      </c>
      <c r="AP720" s="22">
        <f t="shared" ref="AP720:AP727" si="3421">AQ720/SQRT(5)</f>
        <v>0</v>
      </c>
      <c r="AQ720" s="1345">
        <f t="shared" ref="AQ720:AQ727" si="3422">STDEVA(AI720:AN720)</f>
        <v>0</v>
      </c>
      <c r="AR720" s="1345"/>
      <c r="AS720" s="1345"/>
      <c r="AT720" s="958">
        <f t="shared" ref="AT720:BB720" si="3423">(AT525+AT527)/(AT525+AT527+AT532)</f>
        <v>0.78688653959143195</v>
      </c>
      <c r="AU720" s="665">
        <f t="shared" si="3423"/>
        <v>0.75249357318729548</v>
      </c>
      <c r="AV720" s="665">
        <f t="shared" si="3423"/>
        <v>0.77492316753325208</v>
      </c>
      <c r="AW720" s="665">
        <f t="shared" si="3423"/>
        <v>0.80585162506016383</v>
      </c>
      <c r="AX720" s="665">
        <f t="shared" si="3423"/>
        <v>0.81494105908326819</v>
      </c>
      <c r="AY720" s="665">
        <f t="shared" si="3423"/>
        <v>0.80263352979224423</v>
      </c>
      <c r="AZ720" s="665">
        <f t="shared" si="3423"/>
        <v>0.74982032233329088</v>
      </c>
      <c r="BA720" s="665">
        <f t="shared" si="3423"/>
        <v>0.76922625513211795</v>
      </c>
      <c r="BB720" s="1077">
        <f t="shared" si="3423"/>
        <v>1</v>
      </c>
      <c r="BC720" s="22">
        <f t="shared" ref="BC720:BC727" si="3424">AVERAGE(AT720:BB720)</f>
        <v>0.80630845241256266</v>
      </c>
      <c r="BD720" s="22">
        <f t="shared" ref="BD720:BD727" si="3425">BE720/SQRT(9)</f>
        <v>2.5393825112793599E-2</v>
      </c>
      <c r="BE720" s="1345">
        <f t="shared" ref="BE720:BE727" si="3426">STDEVA(AT720:BB720)</f>
        <v>7.6181475338380794E-2</v>
      </c>
      <c r="BF720" s="1345"/>
      <c r="BG720" s="1345"/>
      <c r="BH720" s="7">
        <f t="shared" ref="BH720:BS720" si="3427">(BH525+BH527)/(BH525+BH527+BH532)</f>
        <v>0.69240568373666167</v>
      </c>
      <c r="BI720" s="754">
        <f t="shared" si="3427"/>
        <v>0.83159025653922547</v>
      </c>
      <c r="BJ720" s="754">
        <f t="shared" si="3427"/>
        <v>0.8387149204946136</v>
      </c>
      <c r="BK720" s="754">
        <f t="shared" si="3427"/>
        <v>0.80633486609237193</v>
      </c>
      <c r="BL720" s="754">
        <f t="shared" si="3427"/>
        <v>0.2249790848274473</v>
      </c>
      <c r="BM720" s="754">
        <f t="shared" si="3427"/>
        <v>0.73731026952737899</v>
      </c>
      <c r="BN720" s="1188">
        <f t="shared" si="3427"/>
        <v>0.7973058424881645</v>
      </c>
      <c r="BO720" s="338">
        <f>(BO525+BO527)/(BO525+BO527+BO532)</f>
        <v>0.83798705328925482</v>
      </c>
      <c r="BP720" s="338">
        <f t="shared" si="3427"/>
        <v>0.92690147282589153</v>
      </c>
      <c r="BQ720" s="338">
        <f t="shared" si="3427"/>
        <v>0.85259923904000012</v>
      </c>
      <c r="BR720" s="338">
        <f t="shared" si="3427"/>
        <v>0.77223942526841893</v>
      </c>
      <c r="BS720" s="1156">
        <f t="shared" si="3427"/>
        <v>0.82375509490884791</v>
      </c>
      <c r="BT720" s="22">
        <f t="shared" ref="BT720:BT727" si="3428">AVERAGE(BK720:BS720)</f>
        <v>0.75326803869641945</v>
      </c>
      <c r="BU720" s="22">
        <f t="shared" ref="BU720:BU727" si="3429">BV720/SQRT(12)</f>
        <v>5.921537247222422E-2</v>
      </c>
      <c r="BV720" s="1345">
        <f t="shared" ref="BV720:BV727" si="3430">STDEVA(BK720:BS720)</f>
        <v>0.20512806742201564</v>
      </c>
      <c r="BW720" s="1345"/>
      <c r="BX720" s="1345"/>
      <c r="BY720" s="1339">
        <f t="shared" ref="BY720:CE720" si="3431">(BY525+BY527)/(BY525+BY527+BY532)</f>
        <v>0.69888403049632586</v>
      </c>
      <c r="BZ720" s="22">
        <f t="shared" si="3431"/>
        <v>0.71720633987394633</v>
      </c>
      <c r="CA720" s="22">
        <f t="shared" si="3431"/>
        <v>0.82713966797718885</v>
      </c>
      <c r="CB720" s="22">
        <f t="shared" si="3431"/>
        <v>0.80747292601184739</v>
      </c>
      <c r="CC720" s="1343">
        <f t="shared" si="3431"/>
        <v>0.70882934962550148</v>
      </c>
      <c r="CD720" s="22">
        <f t="shared" si="3431"/>
        <v>0.71725999416392394</v>
      </c>
      <c r="CE720" s="22">
        <f t="shared" si="3431"/>
        <v>0.71402468987631207</v>
      </c>
      <c r="CF720" s="22">
        <f t="shared" ref="CF720:CF727" si="3432">AVERAGE(BY720:CE720)</f>
        <v>0.74154528543214948</v>
      </c>
      <c r="CG720" s="22">
        <f t="shared" ref="CG720:CG727" si="3433">CH720/SQRT(7)</f>
        <v>1.835183918197475E-2</v>
      </c>
      <c r="CH720" s="1345">
        <f t="shared" ref="CH720:CH727" si="3434">STDEVA(BY720:CF720)</f>
        <v>4.8554402576156223E-2</v>
      </c>
      <c r="CI720" s="1345"/>
      <c r="CJ720" s="1345"/>
      <c r="CK720" s="1339">
        <f t="shared" ref="CK720:CO720" si="3435">(CK525+CK527)/(CK525+CK527+CK532)</f>
        <v>0.83632019252778123</v>
      </c>
      <c r="CL720" s="22">
        <f t="shared" si="3435"/>
        <v>0.84219854450941756</v>
      </c>
      <c r="CM720" s="22">
        <f t="shared" si="3435"/>
        <v>0.87941220234296447</v>
      </c>
      <c r="CN720" s="22">
        <f t="shared" si="3435"/>
        <v>0.87223259845872736</v>
      </c>
      <c r="CO720" s="1343">
        <f t="shared" si="3435"/>
        <v>0.89169177226886631</v>
      </c>
      <c r="CP720" s="22">
        <f t="shared" ref="CP720:CP727" si="3436">AVERAGE(CK720:CO720)</f>
        <v>0.86437106202155134</v>
      </c>
      <c r="CQ720" s="22">
        <f t="shared" ref="CQ720:CQ727" si="3437">CR720/SQRT(5)</f>
        <v>1.0753912492487628E-2</v>
      </c>
      <c r="CR720" s="22">
        <f t="shared" ref="CR720:CR727" si="3438">STDEVA(CK720:CO720)</f>
        <v>2.4046479357286533E-2</v>
      </c>
      <c r="CS720" s="22"/>
      <c r="CT720" s="22"/>
      <c r="CU720" s="1339">
        <f t="shared" ref="CU720:CX720" si="3439">(CU525+CU527)/(CU525+CU527+CU532)</f>
        <v>0.7543666120248036</v>
      </c>
      <c r="CV720" s="22">
        <f t="shared" si="3439"/>
        <v>0.87309847424845799</v>
      </c>
      <c r="CW720" s="22">
        <f t="shared" si="3439"/>
        <v>9.778482298209705E-2</v>
      </c>
      <c r="CX720" s="1343">
        <f t="shared" si="3439"/>
        <v>0.12888765246912753</v>
      </c>
      <c r="CY720" s="22">
        <f t="shared" ref="CY720:CY727" si="3440">AVERAGE(CU720:CX720)</f>
        <v>0.46353439043112155</v>
      </c>
      <c r="CZ720" s="1345">
        <f t="shared" ref="CZ720:CZ727" si="3441">STDEVA(CU720:CX720)</f>
        <v>0.40746668787685486</v>
      </c>
      <c r="DA720" s="1346">
        <f t="shared" ref="DA720:DA727" si="3442">CZ720/SQRT(4)</f>
        <v>0.20373334393842743</v>
      </c>
      <c r="DD720" s="293"/>
      <c r="DE720" s="864">
        <f t="shared" ref="DE720:DL720" si="3443">(DE525+DE527)/(DE525+DE527+DE532)</f>
        <v>0.9844620540275163</v>
      </c>
      <c r="DF720" s="864">
        <f t="shared" si="3443"/>
        <v>0.94761295856333738</v>
      </c>
      <c r="DG720" s="864">
        <f t="shared" si="3443"/>
        <v>0.94796721619000834</v>
      </c>
      <c r="DH720" s="864">
        <f t="shared" si="3443"/>
        <v>0.9829612747503067</v>
      </c>
      <c r="DI720" s="864">
        <f t="shared" si="3443"/>
        <v>0.94919792444556161</v>
      </c>
      <c r="DJ720" s="864">
        <f t="shared" si="3443"/>
        <v>0.98571507762532506</v>
      </c>
      <c r="DK720" s="864">
        <f t="shared" si="3443"/>
        <v>0.98176536921482116</v>
      </c>
      <c r="DL720" s="1126">
        <f t="shared" si="3443"/>
        <v>0.99253831688001026</v>
      </c>
      <c r="DM720" s="22">
        <f t="shared" ref="DM720:DM727" si="3444">AVERAGE(DE720:DL720)</f>
        <v>0.97152752396211084</v>
      </c>
      <c r="DN720" s="22">
        <f t="shared" ref="DN720:DN727" si="3445">DO720/SQRT(8)</f>
        <v>6.9065081284678869E-3</v>
      </c>
      <c r="DO720" s="1345">
        <f t="shared" ref="DO720:DO727" si="3446">STDEVA(DE720:DL720)</f>
        <v>1.9534554927838618E-2</v>
      </c>
      <c r="DP720" s="1345"/>
      <c r="DQ720" s="1345"/>
      <c r="DR720" s="1012">
        <f t="shared" ref="DR720:DX720" si="3447">(DR525+DR527)/(DR525+DR527+DR532)</f>
        <v>0.91779090745063452</v>
      </c>
      <c r="DS720" s="864">
        <f t="shared" si="3447"/>
        <v>0.84154860742952597</v>
      </c>
      <c r="DT720" s="864">
        <f t="shared" si="3447"/>
        <v>0.86281181538294416</v>
      </c>
      <c r="DU720" s="864">
        <f t="shared" si="3447"/>
        <v>0.83622185058471177</v>
      </c>
      <c r="DV720" s="864">
        <f t="shared" si="3447"/>
        <v>0.8893402306357967</v>
      </c>
      <c r="DW720" s="864">
        <f t="shared" si="3447"/>
        <v>0.85427753676361029</v>
      </c>
      <c r="DX720" s="1126">
        <f t="shared" si="3447"/>
        <v>0.8613199330632012</v>
      </c>
      <c r="DY720" s="665">
        <f t="shared" ref="DY720:DY727" si="3448">AVERAGE(DR720:DX720)</f>
        <v>0.86618726875863206</v>
      </c>
      <c r="DZ720" s="665">
        <f>EA720/SQRT(7)</f>
        <v>1.0780175198268408E-2</v>
      </c>
      <c r="EA720" s="1407">
        <f t="shared" ref="EA720:EA727" si="3449">STDEVA(DR720:DX720)</f>
        <v>2.8521662664324626E-2</v>
      </c>
      <c r="EB720" s="1407"/>
      <c r="EC720" s="1407"/>
      <c r="ED720" s="958">
        <f t="shared" ref="ED720:EL720" si="3450">(ED525+ED527)/(ED525+ED527+ED532)</f>
        <v>0.7558867664012654</v>
      </c>
      <c r="EE720" s="864">
        <f t="shared" si="3450"/>
        <v>0.68169530244679155</v>
      </c>
      <c r="EF720" s="864">
        <f t="shared" si="3450"/>
        <v>0.8181201575631869</v>
      </c>
      <c r="EG720" s="864">
        <f t="shared" si="3450"/>
        <v>0.59485408890937685</v>
      </c>
      <c r="EH720" s="864">
        <f t="shared" si="3450"/>
        <v>0.71721547931169738</v>
      </c>
      <c r="EI720" s="864">
        <f t="shared" si="3450"/>
        <v>0.66611187401561334</v>
      </c>
      <c r="EJ720" s="864">
        <f t="shared" si="3450"/>
        <v>0.63703702077544155</v>
      </c>
      <c r="EK720" s="864">
        <f t="shared" si="3450"/>
        <v>0.57833491237032708</v>
      </c>
      <c r="EL720" s="1126">
        <f t="shared" si="3450"/>
        <v>0.61172218440924342</v>
      </c>
      <c r="EM720" s="22">
        <f t="shared" ref="EM720:EM727" si="3451">AVERAGE(ED720:EL720)</f>
        <v>0.67344197624477142</v>
      </c>
      <c r="EN720" s="1345">
        <f t="shared" ref="EN720:EN727" si="3452">STDEVA(ED720:EL720)</f>
        <v>7.9154082378922547E-2</v>
      </c>
      <c r="EO720" s="1346">
        <f t="shared" ref="EO720:EO727" si="3453">EN720/SQRT(9)</f>
        <v>2.6384694126307517E-2</v>
      </c>
      <c r="EP720" s="1346"/>
      <c r="EQ720" s="1346"/>
      <c r="ER720" s="1251"/>
      <c r="ES720" s="7"/>
      <c r="ET720" s="754"/>
      <c r="EU720" s="754"/>
      <c r="EV720" s="754"/>
      <c r="EW720" s="1131"/>
      <c r="EX720" s="889"/>
      <c r="EY720" s="907" t="s">
        <v>1236</v>
      </c>
      <c r="EZ720" s="694" t="s">
        <v>1237</v>
      </c>
      <c r="FA720" s="907" t="s">
        <v>1236</v>
      </c>
      <c r="FB720" s="694" t="s">
        <v>1237</v>
      </c>
      <c r="FC720" s="907" t="s">
        <v>1236</v>
      </c>
      <c r="FD720" s="907" t="s">
        <v>1236</v>
      </c>
      <c r="FE720" s="694"/>
      <c r="FF720" s="907" t="s">
        <v>1236</v>
      </c>
      <c r="FG720" s="907" t="s">
        <v>1236</v>
      </c>
      <c r="FH720" s="694" t="s">
        <v>1237</v>
      </c>
      <c r="FI720" s="907" t="s">
        <v>1236</v>
      </c>
      <c r="FJ720" s="907" t="s">
        <v>1236</v>
      </c>
      <c r="FK720" s="907" t="s">
        <v>1236</v>
      </c>
      <c r="FL720" s="907" t="s">
        <v>1236</v>
      </c>
      <c r="FM720" s="907" t="s">
        <v>1236</v>
      </c>
      <c r="FN720" s="907" t="s">
        <v>1236</v>
      </c>
      <c r="FO720" s="907" t="s">
        <v>1236</v>
      </c>
      <c r="FP720" s="694"/>
      <c r="FQ720" s="694" t="s">
        <v>1237</v>
      </c>
      <c r="FR720" s="1481" t="s">
        <v>1236</v>
      </c>
      <c r="FS720" s="1481" t="s">
        <v>1236</v>
      </c>
      <c r="FT720" s="1481" t="s">
        <v>1236</v>
      </c>
      <c r="FU720" s="1481" t="s">
        <v>1236</v>
      </c>
      <c r="FV720" s="1481" t="s">
        <v>1236</v>
      </c>
      <c r="FW720" s="1481" t="s">
        <v>1236</v>
      </c>
      <c r="FX720" s="1481" t="s">
        <v>1236</v>
      </c>
      <c r="FY720" s="1481" t="s">
        <v>1236</v>
      </c>
      <c r="FZ720" s="1481" t="s">
        <v>1236</v>
      </c>
      <c r="GA720" s="1481" t="s">
        <v>1236</v>
      </c>
      <c r="GB720" s="1481" t="s">
        <v>1236</v>
      </c>
      <c r="GC720" s="1481" t="s">
        <v>1236</v>
      </c>
      <c r="GD720" s="1481" t="s">
        <v>1236</v>
      </c>
      <c r="GE720" s="1481" t="s">
        <v>1236</v>
      </c>
      <c r="GF720" s="1481" t="s">
        <v>1236</v>
      </c>
      <c r="GG720" s="1481" t="s">
        <v>1236</v>
      </c>
      <c r="GH720" s="1481" t="s">
        <v>1236</v>
      </c>
      <c r="GI720" s="1481" t="s">
        <v>1236</v>
      </c>
      <c r="GJ720" s="1481" t="s">
        <v>1236</v>
      </c>
      <c r="GK720" s="1481" t="s">
        <v>1236</v>
      </c>
      <c r="GL720" s="1481" t="s">
        <v>1236</v>
      </c>
      <c r="GM720" s="337"/>
      <c r="GN720" s="338"/>
      <c r="GO720" s="338"/>
      <c r="GP720" s="338"/>
      <c r="GQ720" s="338"/>
      <c r="HI720" s="1481" t="s">
        <v>1236</v>
      </c>
    </row>
    <row r="721" spans="1:217" s="753" customFormat="1" ht="21" x14ac:dyDescent="0.35">
      <c r="A721" s="276" t="s">
        <v>1141</v>
      </c>
      <c r="B721" s="753" t="s">
        <v>1147</v>
      </c>
      <c r="C721" s="7">
        <f>(C540+C538)/(C538+C540+C532)</f>
        <v>1</v>
      </c>
      <c r="D721" s="754">
        <f t="shared" ref="D721:W721" si="3454">(D540+D538)/(D538+D540+D532)</f>
        <v>0.93073420218305347</v>
      </c>
      <c r="E721" s="754">
        <f t="shared" si="3454"/>
        <v>0.92013682771421823</v>
      </c>
      <c r="F721" s="754">
        <f t="shared" si="3454"/>
        <v>0.89069948623305684</v>
      </c>
      <c r="G721" s="754">
        <f t="shared" si="3454"/>
        <v>0.80172142544124292</v>
      </c>
      <c r="H721" s="754">
        <f t="shared" si="3454"/>
        <v>0.92155483898185442</v>
      </c>
      <c r="I721" s="754">
        <f t="shared" si="3454"/>
        <v>0.87108131272569123</v>
      </c>
      <c r="J721" s="754">
        <f t="shared" si="3454"/>
        <v>0.95979393641156663</v>
      </c>
      <c r="K721" s="754">
        <f t="shared" si="3454"/>
        <v>0.87260016765763104</v>
      </c>
      <c r="L721" s="754">
        <f t="shared" si="3454"/>
        <v>0.96131812281098139</v>
      </c>
      <c r="M721" s="754">
        <f t="shared" si="3454"/>
        <v>0.89433316888845316</v>
      </c>
      <c r="N721" s="754">
        <f t="shared" si="3454"/>
        <v>0.93264834975989996</v>
      </c>
      <c r="O721" s="754">
        <f t="shared" si="3454"/>
        <v>0.95825966580016653</v>
      </c>
      <c r="P721" s="754">
        <f t="shared" si="3454"/>
        <v>0.87603820038297031</v>
      </c>
      <c r="Q721" s="754">
        <f t="shared" si="3454"/>
        <v>0.91492659775574503</v>
      </c>
      <c r="R721" s="754">
        <f t="shared" si="3454"/>
        <v>0.88494277318600978</v>
      </c>
      <c r="S721" s="754">
        <f t="shared" si="3454"/>
        <v>0.84083985049481402</v>
      </c>
      <c r="T721" s="1017">
        <f t="shared" si="3454"/>
        <v>0.84259624481534023</v>
      </c>
      <c r="U721" s="754">
        <f t="shared" si="3454"/>
        <v>0.94703454317020785</v>
      </c>
      <c r="V721" s="754">
        <f t="shared" si="3454"/>
        <v>0.94284123385944063</v>
      </c>
      <c r="W721" s="754">
        <f t="shared" si="3454"/>
        <v>0.94305613435168534</v>
      </c>
      <c r="X721" s="754">
        <f t="shared" ref="X721:Y721" si="3455">(X540+X538)/(X538+X540+X532)</f>
        <v>0.82747641948339379</v>
      </c>
      <c r="Y721" s="754">
        <f t="shared" si="3455"/>
        <v>0.72402778359964248</v>
      </c>
      <c r="Z721" s="22">
        <f t="shared" si="3412"/>
        <v>0.89820266459595921</v>
      </c>
      <c r="AA721" s="22">
        <f t="shared" si="3413"/>
        <v>0.89696704146600348</v>
      </c>
      <c r="AB721" s="22">
        <f t="shared" si="3414"/>
        <v>0.89307310638542481</v>
      </c>
      <c r="AC721" s="22">
        <f t="shared" si="3415"/>
        <v>6.2101897059984132E-2</v>
      </c>
      <c r="AD721" s="22">
        <f t="shared" si="3416"/>
        <v>1.2949140677295367E-2</v>
      </c>
      <c r="AE721" s="22">
        <f t="shared" si="3417"/>
        <v>4.4428793842788854E-2</v>
      </c>
      <c r="AF721" s="22">
        <f t="shared" si="3418"/>
        <v>4.1278093765528372E-2</v>
      </c>
      <c r="AG721" s="22"/>
      <c r="AH721" s="22"/>
      <c r="AI721" s="1340">
        <f t="shared" ref="AI721:AN721" si="3456">(AI540+AI538)/(AI538+AI540+AI532)</f>
        <v>1</v>
      </c>
      <c r="AJ721" s="1341">
        <f t="shared" si="3456"/>
        <v>1</v>
      </c>
      <c r="AK721" s="1341">
        <f t="shared" si="3456"/>
        <v>1</v>
      </c>
      <c r="AL721" s="1341">
        <f t="shared" si="3456"/>
        <v>1</v>
      </c>
      <c r="AM721" s="1341">
        <f t="shared" si="3456"/>
        <v>1</v>
      </c>
      <c r="AN721" s="1342">
        <f t="shared" si="3456"/>
        <v>1</v>
      </c>
      <c r="AO721" s="22">
        <f t="shared" si="3420"/>
        <v>1</v>
      </c>
      <c r="AP721" s="22">
        <f t="shared" si="3421"/>
        <v>0</v>
      </c>
      <c r="AQ721" s="1345">
        <f t="shared" si="3422"/>
        <v>0</v>
      </c>
      <c r="AR721" s="1345"/>
      <c r="AS721" s="1345"/>
      <c r="AT721" s="958">
        <f t="shared" ref="AT721:BB721" si="3457">(AT540+AT538)/(AT538+AT540+AT532)</f>
        <v>0.95324069961539848</v>
      </c>
      <c r="AU721" s="665">
        <f t="shared" si="3457"/>
        <v>0.94150748731886991</v>
      </c>
      <c r="AV721" s="665">
        <f t="shared" si="3457"/>
        <v>0.97526656782406707</v>
      </c>
      <c r="AW721" s="665">
        <f t="shared" si="3457"/>
        <v>0.96674448278093505</v>
      </c>
      <c r="AX721" s="665">
        <f t="shared" si="3457"/>
        <v>0.97272422696599892</v>
      </c>
      <c r="AY721" s="665">
        <f t="shared" si="3457"/>
        <v>0.97630039739868801</v>
      </c>
      <c r="AZ721" s="665">
        <f t="shared" si="3457"/>
        <v>0.9661677240147295</v>
      </c>
      <c r="BA721" s="665">
        <f t="shared" si="3457"/>
        <v>0.96206155651731584</v>
      </c>
      <c r="BB721" s="1077">
        <f t="shared" si="3457"/>
        <v>1</v>
      </c>
      <c r="BC721" s="22">
        <f t="shared" si="3424"/>
        <v>0.96822368249288915</v>
      </c>
      <c r="BD721" s="22">
        <f t="shared" si="3425"/>
        <v>5.435807803607709E-3</v>
      </c>
      <c r="BE721" s="1345">
        <f t="shared" si="3426"/>
        <v>1.6307423410823127E-2</v>
      </c>
      <c r="BF721" s="1345"/>
      <c r="BG721" s="1345"/>
      <c r="BH721" s="7">
        <f t="shared" ref="BH721:BS721" si="3458">(BH540+BH538)/(BH538+BH540+BH532)</f>
        <v>0.88936150845557127</v>
      </c>
      <c r="BI721" s="754">
        <f t="shared" si="3458"/>
        <v>0.92298951701964382</v>
      </c>
      <c r="BJ721" s="754">
        <f t="shared" si="3458"/>
        <v>0.96122662313925633</v>
      </c>
      <c r="BK721" s="754">
        <f t="shared" si="3458"/>
        <v>0.97192362672516286</v>
      </c>
      <c r="BL721" s="754">
        <f t="shared" si="3458"/>
        <v>0.71762513535439165</v>
      </c>
      <c r="BM721" s="754">
        <f t="shared" si="3458"/>
        <v>0.86289633473102056</v>
      </c>
      <c r="BN721" s="1188">
        <f t="shared" si="3458"/>
        <v>0.95320437942322855</v>
      </c>
      <c r="BO721" s="338">
        <f t="shared" si="3458"/>
        <v>0.92518509397722803</v>
      </c>
      <c r="BP721" s="338">
        <f t="shared" si="3458"/>
        <v>0.94969360886330845</v>
      </c>
      <c r="BQ721" s="338">
        <f t="shared" si="3458"/>
        <v>0.98031949555916742</v>
      </c>
      <c r="BR721" s="338">
        <f t="shared" si="3458"/>
        <v>0.93713742865668315</v>
      </c>
      <c r="BS721" s="1156">
        <f t="shared" si="3458"/>
        <v>0.94449556674031443</v>
      </c>
      <c r="BT721" s="22">
        <f t="shared" si="3428"/>
        <v>0.91583118555894494</v>
      </c>
      <c r="BU721" s="22">
        <f t="shared" si="3429"/>
        <v>2.3562717401814155E-2</v>
      </c>
      <c r="BV721" s="1345">
        <f t="shared" si="3430"/>
        <v>8.1623647408658892E-2</v>
      </c>
      <c r="BW721" s="1345"/>
      <c r="BX721" s="1345"/>
      <c r="BY721" s="1339">
        <f t="shared" ref="BY721:CE721" si="3459">(BY540+BY538)/(BY538+BY540+BY532)</f>
        <v>0.90378974054355921</v>
      </c>
      <c r="BZ721" s="22">
        <f t="shared" si="3459"/>
        <v>0.898382594848817</v>
      </c>
      <c r="CA721" s="22">
        <f t="shared" si="3459"/>
        <v>0.94342622300802348</v>
      </c>
      <c r="CB721" s="22">
        <f t="shared" si="3459"/>
        <v>0.93119955627832052</v>
      </c>
      <c r="CC721" s="1343">
        <f t="shared" si="3459"/>
        <v>0.89946143630994846</v>
      </c>
      <c r="CD721" s="22">
        <f t="shared" si="3459"/>
        <v>0.86644594538591158</v>
      </c>
      <c r="CE721" s="22">
        <f t="shared" si="3459"/>
        <v>0.8820312660217835</v>
      </c>
      <c r="CF721" s="22">
        <f t="shared" si="3432"/>
        <v>0.90353382319948061</v>
      </c>
      <c r="CG721" s="22">
        <f t="shared" si="3433"/>
        <v>9.2998266138701411E-3</v>
      </c>
      <c r="CH721" s="1345">
        <f t="shared" si="3434"/>
        <v>2.4605028456320299E-2</v>
      </c>
      <c r="CI721" s="1345"/>
      <c r="CJ721" s="1345"/>
      <c r="CK721" s="1339">
        <f t="shared" ref="CK721:CO721" si="3460">(CK540+CK538)/(CK538+CK540+CK532)</f>
        <v>0.99453686261714225</v>
      </c>
      <c r="CL721" s="22">
        <f t="shared" si="3460"/>
        <v>0.98029364961760068</v>
      </c>
      <c r="CM721" s="22">
        <f t="shared" si="3460"/>
        <v>0.99714498888067671</v>
      </c>
      <c r="CN721" s="22">
        <f t="shared" si="3460"/>
        <v>0.99267728165962132</v>
      </c>
      <c r="CO721" s="1343">
        <f t="shared" si="3460"/>
        <v>0.99547613794718248</v>
      </c>
      <c r="CP721" s="22">
        <f t="shared" si="3436"/>
        <v>0.99202578414444476</v>
      </c>
      <c r="CQ721" s="22">
        <f t="shared" si="3437"/>
        <v>3.0206302584048512E-3</v>
      </c>
      <c r="CR721" s="22">
        <f t="shared" si="3438"/>
        <v>6.7543345926860034E-3</v>
      </c>
      <c r="CS721" s="22"/>
      <c r="CT721" s="22"/>
      <c r="CU721" s="1339">
        <f t="shared" ref="CU721:CX721" si="3461">(CU540+CU538)/(CU538+CU540+CU532)</f>
        <v>4.0206553127220303E-2</v>
      </c>
      <c r="CV721" s="22">
        <f t="shared" si="3461"/>
        <v>0.67504713682221962</v>
      </c>
      <c r="CW721" s="22">
        <f t="shared" si="3461"/>
        <v>6.8325351016297442E-2</v>
      </c>
      <c r="CX721" s="1343">
        <f t="shared" si="3461"/>
        <v>7.487275673748485E-2</v>
      </c>
      <c r="CY721" s="22">
        <f t="shared" si="3440"/>
        <v>0.21461294942580555</v>
      </c>
      <c r="CZ721" s="1345">
        <f t="shared" si="3441"/>
        <v>0.30732426680096159</v>
      </c>
      <c r="DA721" s="1346">
        <f t="shared" si="3442"/>
        <v>0.15366213340048079</v>
      </c>
      <c r="DD721" s="293"/>
      <c r="DE721" s="864">
        <f t="shared" ref="DE721:DL721" si="3462">(DE540+DE538)/(DE538+DE540+DE532)</f>
        <v>0.9297316133489103</v>
      </c>
      <c r="DF721" s="864">
        <f t="shared" si="3462"/>
        <v>0.82594677260943306</v>
      </c>
      <c r="DG721" s="864">
        <f t="shared" si="3462"/>
        <v>0.78385920581466961</v>
      </c>
      <c r="DH721" s="864">
        <f t="shared" si="3462"/>
        <v>0.93160819373436743</v>
      </c>
      <c r="DI721" s="864">
        <f t="shared" si="3462"/>
        <v>0.88607854735490166</v>
      </c>
      <c r="DJ721" s="864">
        <f t="shared" si="3462"/>
        <v>0.96098953144417376</v>
      </c>
      <c r="DK721" s="864">
        <f t="shared" si="3462"/>
        <v>0.69524881356343682</v>
      </c>
      <c r="DL721" s="1126">
        <f t="shared" si="3462"/>
        <v>0.88895298981852355</v>
      </c>
      <c r="DM721" s="22">
        <f t="shared" si="3444"/>
        <v>0.86280195846105201</v>
      </c>
      <c r="DN721" s="22">
        <f t="shared" si="3445"/>
        <v>3.1550603209206905E-2</v>
      </c>
      <c r="DO721" s="1345">
        <f t="shared" si="3446"/>
        <v>8.923858191902502E-2</v>
      </c>
      <c r="DP721" s="1345"/>
      <c r="DQ721" s="1345"/>
      <c r="DR721" s="1012">
        <f t="shared" ref="DR721:DX721" si="3463">(DR540+DR538)/(DR538+DR540+DR532)</f>
        <v>0.90165897868386646</v>
      </c>
      <c r="DS721" s="864">
        <f t="shared" si="3463"/>
        <v>0.85918303050058376</v>
      </c>
      <c r="DT721" s="864">
        <f t="shared" si="3463"/>
        <v>0.85354781056652229</v>
      </c>
      <c r="DU721" s="864">
        <f t="shared" si="3463"/>
        <v>0.81298061425931689</v>
      </c>
      <c r="DV721" s="864">
        <f t="shared" si="3463"/>
        <v>0.87583325381022081</v>
      </c>
      <c r="DW721" s="864">
        <f t="shared" si="3463"/>
        <v>0.83425124933455674</v>
      </c>
      <c r="DX721" s="1126">
        <f t="shared" si="3463"/>
        <v>0.83467321803151473</v>
      </c>
      <c r="DY721" s="665">
        <f t="shared" si="3448"/>
        <v>0.85316116502665451</v>
      </c>
      <c r="DZ721" s="665">
        <f t="shared" ref="DZ721:DZ727" si="3464">EA721/SQRT(7)</f>
        <v>1.1144440909135678E-2</v>
      </c>
      <c r="EA721" s="1407">
        <f t="shared" si="3449"/>
        <v>2.9485419146427581E-2</v>
      </c>
      <c r="EB721" s="1407"/>
      <c r="EC721" s="1407"/>
      <c r="ED721" s="958">
        <f t="shared" ref="ED721:EL721" si="3465">(ED540+ED538)/(ED538+ED540+ED532)</f>
        <v>0.94653263044865643</v>
      </c>
      <c r="EE721" s="864">
        <f t="shared" si="3465"/>
        <v>0.83592151440124762</v>
      </c>
      <c r="EF721" s="864">
        <f t="shared" si="3465"/>
        <v>0.9336621917448642</v>
      </c>
      <c r="EG721" s="864">
        <f t="shared" si="3465"/>
        <v>0.81493712248356753</v>
      </c>
      <c r="EH721" s="864">
        <f t="shared" si="3465"/>
        <v>0.85917463186441989</v>
      </c>
      <c r="EI721" s="864">
        <f t="shared" si="3465"/>
        <v>0.8315561414526752</v>
      </c>
      <c r="EJ721" s="864">
        <f t="shared" si="3465"/>
        <v>0.79191099897100004</v>
      </c>
      <c r="EK721" s="864">
        <f t="shared" si="3465"/>
        <v>0.8305735309372605</v>
      </c>
      <c r="EL721" s="1126">
        <f t="shared" si="3465"/>
        <v>0.83894744338717009</v>
      </c>
      <c r="EM721" s="22">
        <f t="shared" si="3451"/>
        <v>0.85369068952120686</v>
      </c>
      <c r="EN721" s="1345">
        <f t="shared" si="3452"/>
        <v>5.2346391995454544E-2</v>
      </c>
      <c r="EO721" s="1346">
        <f t="shared" si="3453"/>
        <v>1.7448797331818183E-2</v>
      </c>
      <c r="EP721" s="1346"/>
      <c r="EQ721" s="1346"/>
      <c r="ER721" s="1251"/>
      <c r="ES721" s="7"/>
      <c r="ET721" s="754"/>
      <c r="EU721" s="754"/>
      <c r="EV721" s="754"/>
      <c r="EW721" s="1131"/>
      <c r="EX721" s="889"/>
      <c r="EY721" s="1481">
        <v>1.5577283275566811</v>
      </c>
      <c r="EZ721" s="1482">
        <v>2.8328133712941601</v>
      </c>
      <c r="FA721" s="1481">
        <v>1.4956490068967261</v>
      </c>
      <c r="FB721" s="1481">
        <v>12.36496086589635</v>
      </c>
      <c r="FC721" s="1481">
        <v>1.1448500956945624</v>
      </c>
      <c r="FD721" s="1481">
        <v>2.6298628273170532</v>
      </c>
      <c r="FE721" s="1482"/>
      <c r="FF721" s="1481">
        <v>3.2132707530890143</v>
      </c>
      <c r="FG721" s="1481">
        <v>2.4718577564861905</v>
      </c>
      <c r="FH721" s="1481">
        <v>3.7331492759443021</v>
      </c>
      <c r="FI721" s="1481">
        <v>1.5504275274096249</v>
      </c>
      <c r="FJ721" s="1481">
        <v>2.2556300255223709</v>
      </c>
      <c r="FK721" s="1481">
        <v>1.7382611153589642</v>
      </c>
      <c r="FL721" s="1481">
        <v>1.2892858936474731</v>
      </c>
      <c r="FM721" s="1481">
        <v>2.8696322947341497</v>
      </c>
      <c r="FN721" s="1481">
        <v>1.9135357612797035</v>
      </c>
      <c r="FO721" s="1481">
        <v>1.9655650213595852</v>
      </c>
      <c r="FP721" s="1481"/>
      <c r="FQ721" s="1483">
        <v>7.5707944995208525</v>
      </c>
      <c r="FR721" s="865">
        <v>1.9655650213595852</v>
      </c>
      <c r="FS721" s="865">
        <v>1.9655650213595852</v>
      </c>
      <c r="FT721" s="865">
        <v>1.9655650213595852</v>
      </c>
      <c r="FU721" s="865">
        <v>1.9655650213595852</v>
      </c>
      <c r="FV721" s="865">
        <v>1.9655650213595852</v>
      </c>
      <c r="FW721" s="865">
        <v>1.9655650213595852</v>
      </c>
      <c r="FX721" s="865">
        <v>1.9655650213595852</v>
      </c>
      <c r="FY721" s="865">
        <v>1.9655650213595852</v>
      </c>
      <c r="FZ721" s="865">
        <v>1.9655650213595852</v>
      </c>
      <c r="GA721" s="865">
        <v>1.9655650213595852</v>
      </c>
      <c r="GB721" s="865">
        <v>1.9655650213595852</v>
      </c>
      <c r="GC721" s="865">
        <v>1.9655650213595852</v>
      </c>
      <c r="GD721" s="865">
        <v>1.9655650213595852</v>
      </c>
      <c r="GE721" s="865">
        <v>1.9655650213595852</v>
      </c>
      <c r="GF721" s="865">
        <v>1.9655650213595852</v>
      </c>
      <c r="GG721" s="865">
        <v>1.9655650213595852</v>
      </c>
      <c r="GH721" s="865">
        <v>1.9655650213595852</v>
      </c>
      <c r="GI721" s="865">
        <v>1.9655650213595852</v>
      </c>
      <c r="GJ721" s="865">
        <v>1.9655650213595852</v>
      </c>
      <c r="GK721" s="865">
        <v>1.9655650213595852</v>
      </c>
      <c r="GL721" s="865">
        <v>1.9655650213595852</v>
      </c>
      <c r="GM721" s="337"/>
      <c r="GN721" s="338"/>
      <c r="GO721" s="338"/>
      <c r="GP721" s="338"/>
      <c r="GQ721" s="338"/>
      <c r="HI721" s="865">
        <v>1.9655650213595852</v>
      </c>
    </row>
    <row r="722" spans="1:217" s="753" customFormat="1" ht="21" x14ac:dyDescent="0.35">
      <c r="A722" s="276" t="s">
        <v>1140</v>
      </c>
      <c r="B722" s="753" t="s">
        <v>1138</v>
      </c>
      <c r="C722" s="7">
        <f>C525/(C525+C532)</f>
        <v>1</v>
      </c>
      <c r="D722" s="754">
        <f t="shared" ref="D722:W722" si="3466">D525/(D525+D532)</f>
        <v>0.83299759966904852</v>
      </c>
      <c r="E722" s="754">
        <f t="shared" si="3466"/>
        <v>0.69354552384394708</v>
      </c>
      <c r="F722" s="754">
        <f t="shared" si="3466"/>
        <v>0.69760144018773396</v>
      </c>
      <c r="G722" s="754">
        <f t="shared" si="3466"/>
        <v>0.23221923050106086</v>
      </c>
      <c r="H722" s="754">
        <f t="shared" si="3466"/>
        <v>0.68069574076680273</v>
      </c>
      <c r="I722" s="754">
        <f t="shared" si="3466"/>
        <v>0.66535336028481074</v>
      </c>
      <c r="J722" s="754">
        <f t="shared" si="3466"/>
        <v>0.72808889358144446</v>
      </c>
      <c r="K722" s="754">
        <f t="shared" si="3466"/>
        <v>0.65198986369948586</v>
      </c>
      <c r="L722" s="754">
        <f t="shared" si="3466"/>
        <v>0.79171673768568029</v>
      </c>
      <c r="M722" s="754">
        <f t="shared" si="3466"/>
        <v>0.71322839045121222</v>
      </c>
      <c r="N722" s="754">
        <f t="shared" si="3466"/>
        <v>0.69280440897646589</v>
      </c>
      <c r="O722" s="754">
        <f t="shared" si="3466"/>
        <v>0.71412414674015434</v>
      </c>
      <c r="P722" s="754">
        <f t="shared" si="3466"/>
        <v>0.61174762169266017</v>
      </c>
      <c r="Q722" s="754">
        <f t="shared" si="3466"/>
        <v>0.66385611552629553</v>
      </c>
      <c r="R722" s="754">
        <f t="shared" si="3466"/>
        <v>0.60553207711316426</v>
      </c>
      <c r="S722" s="754">
        <f t="shared" si="3466"/>
        <v>0.70122570944618701</v>
      </c>
      <c r="T722" s="1017">
        <f t="shared" si="3466"/>
        <v>0.53633076775100486</v>
      </c>
      <c r="U722" s="754">
        <f t="shared" si="3466"/>
        <v>0.63220820543139233</v>
      </c>
      <c r="V722" s="754">
        <f t="shared" si="3466"/>
        <v>0.61135325904098414</v>
      </c>
      <c r="W722" s="754">
        <f t="shared" si="3466"/>
        <v>0.66402523176203754</v>
      </c>
      <c r="X722" s="754">
        <f t="shared" ref="X722:Y722" si="3467">X525/(X525+X532)</f>
        <v>0.45357780169655471</v>
      </c>
      <c r="Y722" s="754">
        <f t="shared" si="3467"/>
        <v>0.50198084684083777</v>
      </c>
      <c r="Z722" s="22">
        <f t="shared" si="3412"/>
        <v>0.65548708576908532</v>
      </c>
      <c r="AA722" s="22">
        <f t="shared" si="3413"/>
        <v>0.6353807523867171</v>
      </c>
      <c r="AB722" s="22">
        <f t="shared" si="3414"/>
        <v>0.65485615471214298</v>
      </c>
      <c r="AC722" s="22">
        <f t="shared" si="3415"/>
        <v>0.1434920757067413</v>
      </c>
      <c r="AD722" s="22">
        <f t="shared" si="3416"/>
        <v>2.9920166087824576E-2</v>
      </c>
      <c r="AE722" s="22">
        <f t="shared" si="3417"/>
        <v>5.7042259002895022E-2</v>
      </c>
      <c r="AF722" s="22">
        <f t="shared" si="3418"/>
        <v>6.4288074089743921E-2</v>
      </c>
      <c r="AG722" s="22"/>
      <c r="AH722" s="22"/>
      <c r="AI722" s="1340">
        <f t="shared" ref="AI722:AN722" si="3468">AI525/(AI525+AI532)</f>
        <v>1</v>
      </c>
      <c r="AJ722" s="1341">
        <f t="shared" si="3468"/>
        <v>1</v>
      </c>
      <c r="AK722" s="1341">
        <f t="shared" si="3468"/>
        <v>1</v>
      </c>
      <c r="AL722" s="1341">
        <f t="shared" si="3468"/>
        <v>1</v>
      </c>
      <c r="AM722" s="1341">
        <f t="shared" si="3468"/>
        <v>1</v>
      </c>
      <c r="AN722" s="1342">
        <f t="shared" si="3468"/>
        <v>1</v>
      </c>
      <c r="AO722" s="22">
        <f t="shared" si="3420"/>
        <v>1</v>
      </c>
      <c r="AP722" s="22">
        <f t="shared" si="3421"/>
        <v>0</v>
      </c>
      <c r="AQ722" s="1345">
        <f t="shared" si="3422"/>
        <v>0</v>
      </c>
      <c r="AR722" s="1345"/>
      <c r="AS722" s="1345"/>
      <c r="AT722" s="958">
        <f t="shared" ref="AT722:BB722" si="3469">AT525/(AT525+AT532)</f>
        <v>0.73737860244063347</v>
      </c>
      <c r="AU722" s="665">
        <f t="shared" si="3469"/>
        <v>0.69963286811506109</v>
      </c>
      <c r="AV722" s="665">
        <f t="shared" si="3469"/>
        <v>0.74218738600394552</v>
      </c>
      <c r="AW722" s="665">
        <f t="shared" si="3469"/>
        <v>0.77798436965101125</v>
      </c>
      <c r="AX722" s="665">
        <f t="shared" si="3469"/>
        <v>0.79794449718754779</v>
      </c>
      <c r="AY722" s="665">
        <f t="shared" si="3469"/>
        <v>0.76745479227364566</v>
      </c>
      <c r="AZ722" s="665">
        <f t="shared" si="3469"/>
        <v>0.6880028816882312</v>
      </c>
      <c r="BA722" s="665">
        <f t="shared" si="3469"/>
        <v>0.7334564668344361</v>
      </c>
      <c r="BB722" s="1077">
        <f t="shared" si="3469"/>
        <v>1</v>
      </c>
      <c r="BC722" s="22">
        <f t="shared" si="3424"/>
        <v>0.77156020713272355</v>
      </c>
      <c r="BD722" s="22">
        <f t="shared" si="3425"/>
        <v>3.0862014250908388E-2</v>
      </c>
      <c r="BE722" s="1345">
        <f t="shared" si="3426"/>
        <v>9.2586042752725167E-2</v>
      </c>
      <c r="BF722" s="1345"/>
      <c r="BG722" s="1345"/>
      <c r="BH722" s="7">
        <f t="shared" ref="BH722:BS722" si="3470">BH525/(BH525+BH532)</f>
        <v>0.6762059319860978</v>
      </c>
      <c r="BI722" s="754">
        <f t="shared" si="3470"/>
        <v>0.80578762807809312</v>
      </c>
      <c r="BJ722" s="754">
        <f t="shared" si="3470"/>
        <v>0.8288404066439431</v>
      </c>
      <c r="BK722" s="754">
        <f t="shared" si="3470"/>
        <v>0.77968618684451352</v>
      </c>
      <c r="BL722" s="754">
        <f t="shared" si="3470"/>
        <v>0.20208486841416942</v>
      </c>
      <c r="BM722" s="754">
        <f t="shared" si="3470"/>
        <v>0.71131886276730638</v>
      </c>
      <c r="BN722" s="1188">
        <f t="shared" si="3470"/>
        <v>0.7638955874422475</v>
      </c>
      <c r="BO722" s="338">
        <f t="shared" si="3470"/>
        <v>0.82127542254819696</v>
      </c>
      <c r="BP722" s="338">
        <f t="shared" si="3470"/>
        <v>0.92433749366915696</v>
      </c>
      <c r="BQ722" s="338">
        <f t="shared" si="3470"/>
        <v>0.83901706343962501</v>
      </c>
      <c r="BR722" s="338">
        <f t="shared" si="3470"/>
        <v>0.74262576843617045</v>
      </c>
      <c r="BS722" s="1156">
        <f t="shared" si="3470"/>
        <v>0.79153640424726834</v>
      </c>
      <c r="BT722" s="22">
        <f t="shared" si="3428"/>
        <v>0.73064196197873932</v>
      </c>
      <c r="BU722" s="22">
        <f t="shared" si="3429"/>
        <v>5.9911950448171901E-2</v>
      </c>
      <c r="BV722" s="1345">
        <f t="shared" si="3430"/>
        <v>0.20754108431356538</v>
      </c>
      <c r="BW722" s="1345"/>
      <c r="BX722" s="1345"/>
      <c r="BY722" s="1339">
        <f t="shared" ref="BY722:CE722" si="3471">BY525/(BY525+BY532)</f>
        <v>0.54196474658968097</v>
      </c>
      <c r="BZ722" s="22">
        <f t="shared" si="3471"/>
        <v>0.56371920384842544</v>
      </c>
      <c r="CA722" s="22">
        <f t="shared" si="3471"/>
        <v>0.67811612788204867</v>
      </c>
      <c r="CB722" s="22">
        <f t="shared" si="3471"/>
        <v>0.62095079582346924</v>
      </c>
      <c r="CC722" s="1343">
        <f t="shared" si="3471"/>
        <v>0.6148670934542475</v>
      </c>
      <c r="CD722" s="22">
        <f t="shared" si="3471"/>
        <v>0.5534653927850991</v>
      </c>
      <c r="CE722" s="22">
        <f t="shared" si="3471"/>
        <v>0.54735730867349941</v>
      </c>
      <c r="CF722" s="22">
        <f t="shared" si="3432"/>
        <v>0.58863438129378143</v>
      </c>
      <c r="CG722" s="22">
        <f t="shared" si="3433"/>
        <v>1.7773497901574842E-2</v>
      </c>
      <c r="CH722" s="1345">
        <f t="shared" si="3434"/>
        <v>4.7024255375295386E-2</v>
      </c>
      <c r="CI722" s="1345"/>
      <c r="CJ722" s="1345"/>
      <c r="CK722" s="1339">
        <f t="shared" ref="CK722:CO722" si="3472">CK525/(CK525+CK532)</f>
        <v>0.73416840145170315</v>
      </c>
      <c r="CL722" s="22">
        <f t="shared" si="3472"/>
        <v>0.74358677560520214</v>
      </c>
      <c r="CM722" s="22">
        <f t="shared" si="3472"/>
        <v>0.72579983239845747</v>
      </c>
      <c r="CN722" s="22">
        <f t="shared" si="3472"/>
        <v>0.84953776715694951</v>
      </c>
      <c r="CO722" s="1343">
        <f t="shared" si="3472"/>
        <v>0.87201169646107135</v>
      </c>
      <c r="CP722" s="22">
        <f t="shared" si="3436"/>
        <v>0.78502089461467683</v>
      </c>
      <c r="CQ722" s="22">
        <f t="shared" si="3437"/>
        <v>3.1256777615033711E-2</v>
      </c>
      <c r="CR722" s="22">
        <f t="shared" si="3438"/>
        <v>6.9892279504809141E-2</v>
      </c>
      <c r="CS722" s="22"/>
      <c r="CT722" s="22"/>
      <c r="CU722" s="1339">
        <f t="shared" ref="CU722:CX722" si="3473">CU525/(CU525+CU532)</f>
        <v>0.73051209401001671</v>
      </c>
      <c r="CV722" s="22">
        <f t="shared" si="3473"/>
        <v>0.86499700083268249</v>
      </c>
      <c r="CW722" s="22">
        <f t="shared" si="3473"/>
        <v>9.0779618008698743E-2</v>
      </c>
      <c r="CX722" s="1343">
        <f t="shared" si="3473"/>
        <v>0.11916966245536298</v>
      </c>
      <c r="CY722" s="22">
        <f t="shared" si="3440"/>
        <v>0.45136459382669025</v>
      </c>
      <c r="CZ722" s="1345">
        <f t="shared" si="3441"/>
        <v>0.40389358837802536</v>
      </c>
      <c r="DA722" s="1346">
        <f t="shared" si="3442"/>
        <v>0.20194679418901268</v>
      </c>
      <c r="DD722" s="293"/>
      <c r="DE722" s="864">
        <f t="shared" ref="DE722:DL722" si="3474">DE525/(DE525+DE532)</f>
        <v>0.98369493325109869</v>
      </c>
      <c r="DF722" s="864">
        <f t="shared" si="3474"/>
        <v>0.94402799810586369</v>
      </c>
      <c r="DG722" s="864">
        <f t="shared" si="3474"/>
        <v>0.94402799810586369</v>
      </c>
      <c r="DH722" s="864">
        <f t="shared" si="3474"/>
        <v>0.98244331208599012</v>
      </c>
      <c r="DI722" s="864">
        <f t="shared" si="3474"/>
        <v>0.94407893322276315</v>
      </c>
      <c r="DJ722" s="864">
        <f t="shared" si="3474"/>
        <v>0.98528162894348625</v>
      </c>
      <c r="DK722" s="864">
        <f t="shared" si="3474"/>
        <v>0.98133187236407848</v>
      </c>
      <c r="DL722" s="1126">
        <f t="shared" si="3474"/>
        <v>0.9921691590267987</v>
      </c>
      <c r="DM722" s="22">
        <f t="shared" si="3444"/>
        <v>0.96963197938824286</v>
      </c>
      <c r="DN722" s="22">
        <f t="shared" si="3445"/>
        <v>7.5778180673944139E-3</v>
      </c>
      <c r="DO722" s="1345">
        <f t="shared" si="3446"/>
        <v>2.1433306168210115E-2</v>
      </c>
      <c r="DP722" s="1345"/>
      <c r="DQ722" s="1345"/>
      <c r="DR722" s="1012">
        <f t="shared" ref="DR722:DX722" si="3475">DR525/(DR525+DR532)</f>
        <v>0.90215209255243889</v>
      </c>
      <c r="DS722" s="864">
        <f t="shared" si="3475"/>
        <v>0.73602713207957104</v>
      </c>
      <c r="DT722" s="864">
        <f t="shared" si="3475"/>
        <v>0.82881026558585558</v>
      </c>
      <c r="DU722" s="864">
        <f t="shared" si="3475"/>
        <v>0.76679964383902266</v>
      </c>
      <c r="DV722" s="864">
        <f t="shared" si="3475"/>
        <v>0.8465191277934857</v>
      </c>
      <c r="DW722" s="864">
        <f t="shared" si="3475"/>
        <v>0.82730381085460836</v>
      </c>
      <c r="DX722" s="1126">
        <f t="shared" si="3475"/>
        <v>0.83825742837102324</v>
      </c>
      <c r="DY722" s="665">
        <f t="shared" si="3448"/>
        <v>0.82083850015371507</v>
      </c>
      <c r="DZ722" s="665">
        <f t="shared" si="3464"/>
        <v>2.0582776802561195E-2</v>
      </c>
      <c r="EA722" s="1407">
        <f t="shared" si="3449"/>
        <v>5.4456908710726122E-2</v>
      </c>
      <c r="EB722" s="1407"/>
      <c r="EC722" s="1407"/>
      <c r="ED722" s="958">
        <f t="shared" ref="ED722:EL722" si="3476">ED525/(ED525+ED532)</f>
        <v>0.68977680176854961</v>
      </c>
      <c r="EE722" s="864">
        <f t="shared" si="3476"/>
        <v>0.5956654277626271</v>
      </c>
      <c r="EF722" s="864">
        <f t="shared" si="3476"/>
        <v>0.73093620700052819</v>
      </c>
      <c r="EG722" s="864">
        <f t="shared" si="3476"/>
        <v>0.47339836823641057</v>
      </c>
      <c r="EH722" s="864">
        <f t="shared" si="3476"/>
        <v>0.6268093821149745</v>
      </c>
      <c r="EI722" s="864">
        <f t="shared" si="3476"/>
        <v>0.60491349895953483</v>
      </c>
      <c r="EJ722" s="864">
        <f t="shared" si="3476"/>
        <v>0.57122431161563547</v>
      </c>
      <c r="EK722" s="864">
        <f t="shared" si="3476"/>
        <v>0.48802003222523088</v>
      </c>
      <c r="EL722" s="1126">
        <f t="shared" si="3476"/>
        <v>0.50662060495170858</v>
      </c>
      <c r="EM722" s="22">
        <f t="shared" si="3451"/>
        <v>0.5874849594039111</v>
      </c>
      <c r="EN722" s="1345">
        <f t="shared" si="3452"/>
        <v>8.8509491183780029E-2</v>
      </c>
      <c r="EO722" s="1346">
        <f t="shared" si="3453"/>
        <v>2.9503163727926676E-2</v>
      </c>
      <c r="EP722" s="1346"/>
      <c r="EQ722" s="1346"/>
      <c r="ER722" s="1251"/>
      <c r="ES722" s="7"/>
      <c r="ET722" s="754"/>
      <c r="EU722" s="754"/>
      <c r="EV722" s="754"/>
      <c r="EW722" s="1131"/>
      <c r="EX722" s="889"/>
      <c r="EY722" s="865"/>
      <c r="EZ722" s="1153"/>
      <c r="FA722" s="865"/>
      <c r="FB722" s="865"/>
      <c r="FC722" s="865"/>
      <c r="FD722" s="865"/>
      <c r="FE722" s="1153"/>
      <c r="FF722" s="865"/>
      <c r="FG722" s="865"/>
      <c r="FH722" s="865"/>
      <c r="FI722" s="865"/>
      <c r="FJ722" s="865"/>
      <c r="FK722" s="865"/>
      <c r="FL722" s="865"/>
      <c r="FM722" s="865"/>
      <c r="FN722" s="865"/>
      <c r="FO722" s="865"/>
      <c r="FP722" s="865"/>
      <c r="FQ722" s="1401"/>
      <c r="FR722" s="865"/>
      <c r="FS722" s="865"/>
      <c r="FT722" s="865"/>
      <c r="FU722" s="865"/>
      <c r="FV722" s="865"/>
      <c r="FW722" s="865"/>
      <c r="FX722" s="865"/>
      <c r="FY722" s="865"/>
      <c r="FZ722" s="865"/>
      <c r="GA722" s="865"/>
      <c r="GB722" s="865"/>
      <c r="GC722" s="865"/>
      <c r="GD722" s="865"/>
      <c r="GE722" s="865"/>
      <c r="GF722" s="865"/>
      <c r="GG722" s="865"/>
      <c r="GH722" s="865"/>
      <c r="GI722" s="865"/>
      <c r="GJ722" s="865"/>
      <c r="GK722" s="865"/>
      <c r="GL722" s="865"/>
      <c r="GM722" s="337"/>
      <c r="GN722" s="338"/>
      <c r="GO722" s="338"/>
      <c r="GP722" s="338"/>
      <c r="GQ722" s="338"/>
      <c r="HI722" s="865"/>
    </row>
    <row r="723" spans="1:217" s="753" customFormat="1" ht="21" x14ac:dyDescent="0.35">
      <c r="A723" s="276" t="s">
        <v>1135</v>
      </c>
      <c r="B723" s="753" t="s">
        <v>1137</v>
      </c>
      <c r="C723" s="7">
        <f>C525/(C525+C540)</f>
        <v>0.20659630069078777</v>
      </c>
      <c r="D723" s="754">
        <f t="shared" ref="D723:W723" si="3477">D525/(D525+D540)</f>
        <v>0.48274766447927386</v>
      </c>
      <c r="E723" s="754">
        <f t="shared" si="3477"/>
        <v>0.46485868579889578</v>
      </c>
      <c r="F723" s="754">
        <f t="shared" si="3477"/>
        <v>0.44342016883142649</v>
      </c>
      <c r="G723" s="754">
        <f t="shared" si="3477"/>
        <v>0.16649805030570841</v>
      </c>
      <c r="H723" s="754">
        <f t="shared" si="3477"/>
        <v>0.6137788717403504</v>
      </c>
      <c r="I723" s="754">
        <f t="shared" si="3477"/>
        <v>0.57505663960180053</v>
      </c>
      <c r="J723" s="754">
        <f t="shared" si="3477"/>
        <v>0.33465696744811485</v>
      </c>
      <c r="K723" s="754">
        <f t="shared" si="3477"/>
        <v>0.38612604362264874</v>
      </c>
      <c r="L723" s="754">
        <f t="shared" si="3477"/>
        <v>0.53036575943581532</v>
      </c>
      <c r="M723" s="754">
        <f t="shared" si="3477"/>
        <v>0.38968781069693587</v>
      </c>
      <c r="N723" s="754">
        <f t="shared" si="3477"/>
        <v>0.34637049417887344</v>
      </c>
      <c r="O723" s="754">
        <f t="shared" si="3477"/>
        <v>0.23779657810112725</v>
      </c>
      <c r="P723" s="754">
        <f t="shared" si="3477"/>
        <v>0.33877002651178417</v>
      </c>
      <c r="Q723" s="754">
        <f t="shared" si="3477"/>
        <v>0.49593455647089096</v>
      </c>
      <c r="R723" s="754">
        <f t="shared" si="3477"/>
        <v>0.29216562884271824</v>
      </c>
      <c r="S723" s="754">
        <f t="shared" si="3477"/>
        <v>0.53427799566649259</v>
      </c>
      <c r="T723" s="1017">
        <f t="shared" si="3477"/>
        <v>0.34234477646880423</v>
      </c>
      <c r="U723" s="754">
        <f t="shared" si="3477"/>
        <v>0.2339400990987395</v>
      </c>
      <c r="V723" s="754">
        <f t="shared" si="3477"/>
        <v>0.29308985740876975</v>
      </c>
      <c r="W723" s="754">
        <f t="shared" si="3477"/>
        <v>0.22111382449137701</v>
      </c>
      <c r="X723" s="754">
        <f t="shared" ref="X723:Y723" si="3478">X525/(X525+X540)</f>
        <v>0.24711580830699958</v>
      </c>
      <c r="Y723" s="754">
        <f t="shared" si="3478"/>
        <v>0.50102512239682873</v>
      </c>
      <c r="Z723" s="22">
        <f t="shared" si="3412"/>
        <v>0.37729294480848535</v>
      </c>
      <c r="AA723" s="22">
        <f t="shared" si="3413"/>
        <v>0.43570035728369488</v>
      </c>
      <c r="AB723" s="22">
        <f t="shared" si="3414"/>
        <v>0.37216848336720337</v>
      </c>
      <c r="AC723" s="22">
        <f t="shared" si="3415"/>
        <v>0.12979449093339326</v>
      </c>
      <c r="AD723" s="22">
        <f t="shared" si="3416"/>
        <v>2.70640222248128E-2</v>
      </c>
      <c r="AE723" s="22">
        <f t="shared" si="3417"/>
        <v>0.1215385013260996</v>
      </c>
      <c r="AF723" s="22">
        <f t="shared" si="3418"/>
        <v>9.9305570248065328E-2</v>
      </c>
      <c r="AG723" s="22"/>
      <c r="AH723" s="22"/>
      <c r="AI723" s="1340">
        <f t="shared" ref="AI723:AN723" si="3479">AI525/(AI525+AI540)</f>
        <v>1</v>
      </c>
      <c r="AJ723" s="1341">
        <f t="shared" si="3479"/>
        <v>0.84784517332875342</v>
      </c>
      <c r="AK723" s="1341">
        <f t="shared" si="3479"/>
        <v>0.74251311159235622</v>
      </c>
      <c r="AL723" s="1341">
        <f>AL525/(AL525+AL540)</f>
        <v>1</v>
      </c>
      <c r="AM723" s="1341">
        <f t="shared" si="3479"/>
        <v>0.80537806133698175</v>
      </c>
      <c r="AN723" s="1342">
        <f t="shared" si="3479"/>
        <v>1</v>
      </c>
      <c r="AO723" s="22">
        <f t="shared" si="3420"/>
        <v>0.89928939104301531</v>
      </c>
      <c r="AP723" s="22">
        <f t="shared" si="3421"/>
        <v>5.1564533334934125E-2</v>
      </c>
      <c r="AQ723" s="1345">
        <f t="shared" si="3422"/>
        <v>0.11530180176496664</v>
      </c>
      <c r="AR723" s="1345"/>
      <c r="AS723" s="1345"/>
      <c r="AT723" s="958">
        <f t="shared" ref="AT723:BB723" si="3480">AT525/(AT525+AT540)</f>
        <v>0.24095266998388637</v>
      </c>
      <c r="AU723" s="665">
        <f t="shared" si="3480"/>
        <v>0.19990097492240047</v>
      </c>
      <c r="AV723" s="665">
        <f t="shared" si="3480"/>
        <v>0.20372500131102217</v>
      </c>
      <c r="AW723" s="665">
        <f t="shared" si="3480"/>
        <v>0.25027129994849712</v>
      </c>
      <c r="AX723" s="665">
        <f t="shared" si="3480"/>
        <v>0.30416827016900744</v>
      </c>
      <c r="AY723" s="665">
        <f t="shared" si="3480"/>
        <v>0.21640054979794021</v>
      </c>
      <c r="AZ723" s="665">
        <f t="shared" si="3480"/>
        <v>0.1802589785576558</v>
      </c>
      <c r="BA723" s="665">
        <f t="shared" si="3480"/>
        <v>0.25741529845680317</v>
      </c>
      <c r="BB723" s="1077">
        <f t="shared" si="3480"/>
        <v>0.37070519488170889</v>
      </c>
      <c r="BC723" s="22">
        <f t="shared" si="3424"/>
        <v>0.24708869311432466</v>
      </c>
      <c r="BD723" s="22">
        <f t="shared" si="3425"/>
        <v>1.979358747621927E-2</v>
      </c>
      <c r="BE723" s="1345">
        <f t="shared" si="3426"/>
        <v>5.9380762428657807E-2</v>
      </c>
      <c r="BF723" s="1345"/>
      <c r="BG723" s="1345"/>
      <c r="BH723" s="7">
        <f t="shared" ref="BH723:BS723" si="3481">BH525/(BH525+BH540)</f>
        <v>0.67031173141436151</v>
      </c>
      <c r="BI723" s="754">
        <f t="shared" si="3481"/>
        <v>0.73488021253629743</v>
      </c>
      <c r="BJ723" s="754">
        <f t="shared" si="3481"/>
        <v>0.63185947088201677</v>
      </c>
      <c r="BK723" s="754">
        <f t="shared" si="3481"/>
        <v>0.31877233969881863</v>
      </c>
      <c r="BL723" s="754">
        <f t="shared" si="3481"/>
        <v>0.35327161235849364</v>
      </c>
      <c r="BM723" s="754">
        <f t="shared" si="3481"/>
        <v>0.50379092468556319</v>
      </c>
      <c r="BN723" s="1188">
        <f t="shared" si="3481"/>
        <v>0.40371176936140374</v>
      </c>
      <c r="BO723" s="338">
        <f t="shared" si="3481"/>
        <v>0.77786251010719987</v>
      </c>
      <c r="BP723" s="338">
        <f t="shared" si="3481"/>
        <v>0.89324622437760592</v>
      </c>
      <c r="BQ723" s="338">
        <f t="shared" si="3481"/>
        <v>0.49588795903680882</v>
      </c>
      <c r="BR723" s="338">
        <f t="shared" si="3481"/>
        <v>0.55096688197612276</v>
      </c>
      <c r="BS723" s="1156">
        <f t="shared" si="3481"/>
        <v>0.43070893950961359</v>
      </c>
      <c r="BT723" s="22">
        <f t="shared" si="3428"/>
        <v>0.52535768456795884</v>
      </c>
      <c r="BU723" s="22">
        <f t="shared" si="3429"/>
        <v>5.5634345664460474E-2</v>
      </c>
      <c r="BV723" s="1345">
        <f t="shared" si="3430"/>
        <v>0.19272302667338964</v>
      </c>
      <c r="BW723" s="1345"/>
      <c r="BX723" s="1345"/>
      <c r="BY723" s="1339">
        <f t="shared" ref="BY723:CE723" si="3482">BY525/(BY525+BY540)</f>
        <v>0.2214214150975459</v>
      </c>
      <c r="BZ723" s="22">
        <f t="shared" si="3482"/>
        <v>0.22263224826185124</v>
      </c>
      <c r="CA723" s="22">
        <f t="shared" si="3482"/>
        <v>0.17524899775370401</v>
      </c>
      <c r="CB723" s="22">
        <f t="shared" si="3482"/>
        <v>0.19994258118783795</v>
      </c>
      <c r="CC723" s="1343">
        <f t="shared" si="3482"/>
        <v>0.43946364097082274</v>
      </c>
      <c r="CD723" s="22">
        <f t="shared" si="3482"/>
        <v>0.26911355710478146</v>
      </c>
      <c r="CE723" s="22">
        <f t="shared" si="3482"/>
        <v>0.22468624331220666</v>
      </c>
      <c r="CF723" s="22">
        <f t="shared" si="3432"/>
        <v>0.2503583833841071</v>
      </c>
      <c r="CG723" s="22">
        <f t="shared" si="3433"/>
        <v>3.0825669593140245E-2</v>
      </c>
      <c r="CH723" s="1345">
        <f t="shared" si="3434"/>
        <v>8.1557055740494697E-2</v>
      </c>
      <c r="CI723" s="1345"/>
      <c r="CJ723" s="1345"/>
      <c r="CK723" s="1339">
        <f t="shared" ref="CK723:CO723" si="3483">CK525/(CK525+CK540)</f>
        <v>1.8620133871176937E-2</v>
      </c>
      <c r="CL723" s="22">
        <f t="shared" si="3483"/>
        <v>0.23558884656323462</v>
      </c>
      <c r="CM723" s="22">
        <f t="shared" si="3483"/>
        <v>8.9133928283436862E-3</v>
      </c>
      <c r="CN723" s="22">
        <f t="shared" si="3483"/>
        <v>7.5059558540048074E-2</v>
      </c>
      <c r="CO723" s="1343">
        <f t="shared" si="3483"/>
        <v>6.9959526752797083E-2</v>
      </c>
      <c r="CP723" s="22">
        <f t="shared" si="3436"/>
        <v>8.1628291711120085E-2</v>
      </c>
      <c r="CQ723" s="22">
        <f t="shared" si="3437"/>
        <v>4.0706661159699571E-2</v>
      </c>
      <c r="CR723" s="22">
        <f t="shared" si="3438"/>
        <v>9.1022861490138662E-2</v>
      </c>
      <c r="CS723" s="22"/>
      <c r="CT723" s="22"/>
      <c r="CU723" s="1339">
        <f t="shared" ref="CU723:CX723" si="3484">CU525/(CU525+CU540)</f>
        <v>1</v>
      </c>
      <c r="CV723" s="22">
        <f t="shared" si="3484"/>
        <v>0.97629053184681991</v>
      </c>
      <c r="CW723" s="22">
        <f t="shared" si="3484"/>
        <v>1</v>
      </c>
      <c r="CX723" s="1343">
        <f t="shared" si="3484"/>
        <v>1</v>
      </c>
      <c r="CY723" s="22">
        <f t="shared" si="3440"/>
        <v>0.994072632961705</v>
      </c>
      <c r="CZ723" s="1345">
        <f t="shared" si="3441"/>
        <v>1.1854734076590047E-2</v>
      </c>
      <c r="DA723" s="1346">
        <f t="shared" si="3442"/>
        <v>5.9273670382950236E-3</v>
      </c>
      <c r="DD723" s="293"/>
      <c r="DE723" s="864">
        <f t="shared" ref="DE723:DL723" si="3485">DE525/(DE525+DE540)</f>
        <v>1</v>
      </c>
      <c r="DF723" s="864">
        <f t="shared" si="3485"/>
        <v>1</v>
      </c>
      <c r="DG723" s="864">
        <f t="shared" si="3485"/>
        <v>0.88656113031274442</v>
      </c>
      <c r="DH723" s="864">
        <f t="shared" si="3485"/>
        <v>0.99017330168517204</v>
      </c>
      <c r="DI723" s="864">
        <f t="shared" si="3485"/>
        <v>0.96048037262497477</v>
      </c>
      <c r="DJ723" s="864">
        <f t="shared" si="3485"/>
        <v>0.99354354227285158</v>
      </c>
      <c r="DK723" s="864">
        <f t="shared" si="3485"/>
        <v>0.98817040447302384</v>
      </c>
      <c r="DL723" s="1126">
        <f t="shared" si="3485"/>
        <v>0.95953062486153806</v>
      </c>
      <c r="DM723" s="22">
        <f t="shared" si="3444"/>
        <v>0.97230742202878817</v>
      </c>
      <c r="DN723" s="22">
        <f t="shared" si="3445"/>
        <v>1.3503376963105178E-2</v>
      </c>
      <c r="DO723" s="1345">
        <f t="shared" si="3446"/>
        <v>3.8193317678119523E-2</v>
      </c>
      <c r="DP723" s="1345"/>
      <c r="DQ723" s="1345"/>
      <c r="DR723" s="1012">
        <f t="shared" ref="DR723:DX723" si="3486">DR525/(DR525+DR540)</f>
        <v>0.87650281000140451</v>
      </c>
      <c r="DS723" s="864">
        <f t="shared" si="3486"/>
        <v>0.5776722808804976</v>
      </c>
      <c r="DT723" s="864">
        <f t="shared" si="3486"/>
        <v>0.84175098690135841</v>
      </c>
      <c r="DU723" s="864">
        <f t="shared" si="3486"/>
        <v>0.72986184908366769</v>
      </c>
      <c r="DV723" s="864">
        <f t="shared" si="3486"/>
        <v>0.77607585251087163</v>
      </c>
      <c r="DW723" s="864">
        <f t="shared" si="3486"/>
        <v>0.88668089602252831</v>
      </c>
      <c r="DX723" s="1126">
        <f t="shared" si="3486"/>
        <v>0.89572561603166811</v>
      </c>
      <c r="DY723" s="665">
        <f t="shared" si="3448"/>
        <v>0.79775289877599942</v>
      </c>
      <c r="DZ723" s="665">
        <f t="shared" si="3464"/>
        <v>4.3413512718037818E-2</v>
      </c>
      <c r="EA723" s="1407">
        <f t="shared" si="3449"/>
        <v>0.11486135819166784</v>
      </c>
      <c r="EB723" s="1407"/>
      <c r="EC723" s="1407"/>
      <c r="ED723" s="958">
        <f t="shared" ref="ED723:EL723" si="3487">ED525/(ED525+ED540)</f>
        <v>0.27375855423833512</v>
      </c>
      <c r="EE723" s="864">
        <f t="shared" si="3487"/>
        <v>0.4018961820681452</v>
      </c>
      <c r="EF723" s="864">
        <f t="shared" si="3487"/>
        <v>0.22250339274059233</v>
      </c>
      <c r="EG723" s="864">
        <f t="shared" si="3487"/>
        <v>0.2666297750685987</v>
      </c>
      <c r="EH723" s="864">
        <f t="shared" si="3487"/>
        <v>0.34483137389697871</v>
      </c>
      <c r="EI723" s="864">
        <f t="shared" si="3487"/>
        <v>0.35677843694368999</v>
      </c>
      <c r="EJ723" s="864">
        <f t="shared" si="3487"/>
        <v>0.38819369391135955</v>
      </c>
      <c r="EK723" s="864">
        <f t="shared" si="3487"/>
        <v>0.25294587951644248</v>
      </c>
      <c r="EL723" s="1126">
        <f t="shared" si="3487"/>
        <v>0.25068390088752146</v>
      </c>
      <c r="EM723" s="22">
        <f t="shared" si="3451"/>
        <v>0.30646902103018481</v>
      </c>
      <c r="EN723" s="1345">
        <f t="shared" si="3452"/>
        <v>6.658833030809562E-2</v>
      </c>
      <c r="EO723" s="1346">
        <f t="shared" si="3453"/>
        <v>2.2196110102698539E-2</v>
      </c>
      <c r="EP723" s="1346"/>
      <c r="EQ723" s="1346"/>
      <c r="ER723" s="1251"/>
      <c r="ES723" s="7"/>
      <c r="ET723" s="754"/>
      <c r="EU723" s="754"/>
      <c r="EV723" s="754"/>
      <c r="EW723" s="1131"/>
      <c r="EX723" s="889"/>
      <c r="EY723" s="865"/>
      <c r="EZ723" s="1153" t="s">
        <v>1238</v>
      </c>
      <c r="FA723" s="865" t="s">
        <v>236</v>
      </c>
      <c r="FB723" s="865"/>
      <c r="FC723" s="865"/>
      <c r="FD723" s="865"/>
      <c r="FE723" s="1153"/>
      <c r="FF723" s="865"/>
      <c r="FG723" s="865"/>
      <c r="FH723" s="865"/>
      <c r="FI723" s="865"/>
      <c r="FJ723" s="865"/>
      <c r="FK723" s="865"/>
      <c r="FL723" s="865"/>
      <c r="FM723" s="865"/>
      <c r="FN723" s="865"/>
      <c r="FO723" s="865"/>
      <c r="FP723" s="865"/>
      <c r="FQ723" s="1401"/>
      <c r="FR723" s="865"/>
      <c r="FS723" s="865"/>
      <c r="FT723" s="865"/>
      <c r="FU723" s="865"/>
      <c r="FV723" s="865"/>
      <c r="FW723" s="865"/>
      <c r="FX723" s="865"/>
      <c r="FY723" s="865"/>
      <c r="FZ723" s="865"/>
      <c r="GA723" s="865"/>
      <c r="GB723" s="865"/>
      <c r="GC723" s="865"/>
      <c r="GD723" s="865"/>
      <c r="GE723" s="865"/>
      <c r="GF723" s="865"/>
      <c r="GG723" s="865"/>
      <c r="GH723" s="865"/>
      <c r="GI723" s="865"/>
      <c r="GJ723" s="865"/>
      <c r="GK723" s="865"/>
      <c r="GL723" s="865"/>
      <c r="GM723" s="337"/>
      <c r="GN723" s="338"/>
      <c r="GO723" s="338"/>
      <c r="GP723" s="338"/>
      <c r="GQ723" s="338"/>
      <c r="HI723" s="865"/>
    </row>
    <row r="724" spans="1:217" s="753" customFormat="1" ht="21" x14ac:dyDescent="0.35">
      <c r="A724" s="276" t="s">
        <v>1136</v>
      </c>
      <c r="B724" s="753" t="s">
        <v>1137</v>
      </c>
      <c r="C724" s="7">
        <f>(C540/C538)+(C527/C525)</f>
        <v>1.683937012941495</v>
      </c>
      <c r="D724" s="754">
        <f t="shared" ref="D724:W724" si="3488">(D540/D538)+(D527/D525)</f>
        <v>1.2212774663372081</v>
      </c>
      <c r="E724" s="754">
        <f t="shared" si="3488"/>
        <v>0.56417688841461877</v>
      </c>
      <c r="F724" s="754">
        <f t="shared" si="3488"/>
        <v>0.87618571227896958</v>
      </c>
      <c r="G724" s="754">
        <f t="shared" si="3488"/>
        <v>3.6795320940643022</v>
      </c>
      <c r="H724" s="754">
        <f t="shared" si="3488"/>
        <v>0.22587156675406106</v>
      </c>
      <c r="I724" s="754">
        <f t="shared" si="3488"/>
        <v>0.48689239295382825</v>
      </c>
      <c r="J724" s="754">
        <f t="shared" si="3488"/>
        <v>0.4497945617499382</v>
      </c>
      <c r="K724" s="754">
        <f t="shared" si="3488"/>
        <v>1.4159244059019911</v>
      </c>
      <c r="L724" s="754">
        <f t="shared" si="3488"/>
        <v>0.25575942140412811</v>
      </c>
      <c r="M724" s="754">
        <f t="shared" si="3488"/>
        <v>1.3313897574710059</v>
      </c>
      <c r="N724" s="754">
        <f t="shared" si="3488"/>
        <v>0.74373757810831953</v>
      </c>
      <c r="O724" s="754">
        <f t="shared" si="3488"/>
        <v>0.83407845199642816</v>
      </c>
      <c r="P724" s="754">
        <f t="shared" si="3488"/>
        <v>1.174770358136596</v>
      </c>
      <c r="Q724" s="754">
        <f t="shared" si="3488"/>
        <v>0.38872536565339144</v>
      </c>
      <c r="R724" s="754">
        <f t="shared" si="3488"/>
        <v>1.5625803499356639</v>
      </c>
      <c r="S724" s="754">
        <f t="shared" si="3488"/>
        <v>1.0496532751186596</v>
      </c>
      <c r="T724" s="1017">
        <f t="shared" si="3488"/>
        <v>1.1732244470293127</v>
      </c>
      <c r="U724" s="754">
        <f t="shared" si="3488"/>
        <v>0.70773732005058221</v>
      </c>
      <c r="V724" s="754">
        <f t="shared" si="3488"/>
        <v>0.52067380192201496</v>
      </c>
      <c r="W724" s="754">
        <f t="shared" si="3488"/>
        <v>1.1067881251429754</v>
      </c>
      <c r="X724" s="754">
        <f t="shared" ref="X724:Y724" si="3489">(X540/X538)+(X527/X525)</f>
        <v>1.8101626846559609</v>
      </c>
      <c r="Y724" s="754">
        <f t="shared" si="3489"/>
        <v>1.1100915322178873</v>
      </c>
      <c r="Z724" s="22">
        <f t="shared" si="3412"/>
        <v>1.0596941117495366</v>
      </c>
      <c r="AA724" s="22">
        <f t="shared" si="3413"/>
        <v>1.0557085935867456</v>
      </c>
      <c r="AB724" s="22">
        <f t="shared" si="3414"/>
        <v>1.0322699479311721</v>
      </c>
      <c r="AC724" s="22">
        <f t="shared" si="3415"/>
        <v>0.72811572846596873</v>
      </c>
      <c r="AD724" s="22">
        <f t="shared" si="3416"/>
        <v>0.15182262448682163</v>
      </c>
      <c r="AE724" s="22">
        <f t="shared" si="3417"/>
        <v>0.48838155711608944</v>
      </c>
      <c r="AF724" s="22">
        <f t="shared" si="3418"/>
        <v>0.36797882850544311</v>
      </c>
      <c r="AG724" s="22"/>
      <c r="AH724" s="22"/>
      <c r="AI724" s="1340">
        <f t="shared" ref="AI724:AN724" si="3490">(AI540/AI538)+(AI527/AI525)</f>
        <v>0</v>
      </c>
      <c r="AJ724" s="1341">
        <f t="shared" si="3490"/>
        <v>1.2808273250916494E-2</v>
      </c>
      <c r="AK724" s="1341">
        <f t="shared" si="3490"/>
        <v>0.37974566342833738</v>
      </c>
      <c r="AL724" s="1341">
        <f t="shared" si="3490"/>
        <v>0.29780917691120573</v>
      </c>
      <c r="AM724" s="1341">
        <f t="shared" si="3490"/>
        <v>0.16252774664215089</v>
      </c>
      <c r="AN724" s="1342">
        <f t="shared" si="3490"/>
        <v>0.41603614481405921</v>
      </c>
      <c r="AO724" s="22">
        <f t="shared" si="3420"/>
        <v>0.21148783417444494</v>
      </c>
      <c r="AP724" s="22">
        <f t="shared" si="3421"/>
        <v>8.1043160058418967E-2</v>
      </c>
      <c r="AQ724" s="1345">
        <f t="shared" si="3422"/>
        <v>0.18121801500202064</v>
      </c>
      <c r="AR724" s="1345"/>
      <c r="AS724" s="1345"/>
      <c r="AT724" s="958">
        <f t="shared" ref="AT724:BB724" si="3491">(AT540/AT538)+(AT527/AT525)</f>
        <v>1.0814347668617867</v>
      </c>
      <c r="AU724" s="665">
        <f t="shared" si="3491"/>
        <v>1.6816494504520669</v>
      </c>
      <c r="AV724" s="665">
        <f t="shared" si="3491"/>
        <v>0.59526586706159146</v>
      </c>
      <c r="AW724" s="665">
        <f t="shared" si="3491"/>
        <v>0.74969730989800565</v>
      </c>
      <c r="AX724" s="665">
        <f t="shared" si="3491"/>
        <v>0.45437324260191203</v>
      </c>
      <c r="AY724" s="665">
        <f t="shared" si="3491"/>
        <v>0.64088634737774142</v>
      </c>
      <c r="AZ724" s="665">
        <f t="shared" si="3491"/>
        <v>0.90034282973106716</v>
      </c>
      <c r="BA724" s="665">
        <f t="shared" si="3491"/>
        <v>0.66700797145516788</v>
      </c>
      <c r="BB724" s="1077">
        <f t="shared" si="3491"/>
        <v>0.5264078830126292</v>
      </c>
      <c r="BC724" s="22">
        <f t="shared" si="3424"/>
        <v>0.81078507427244095</v>
      </c>
      <c r="BD724" s="22">
        <f t="shared" si="3425"/>
        <v>0.12623248318258598</v>
      </c>
      <c r="BE724" s="1345">
        <f t="shared" si="3426"/>
        <v>0.37869744954775797</v>
      </c>
      <c r="BF724" s="1345"/>
      <c r="BG724" s="1345"/>
      <c r="BH724" s="7">
        <f t="shared" ref="BH724:BS724" si="3492">(BH540/BH538)+(BH527/BH525)</f>
        <v>0.22438493762783637</v>
      </c>
      <c r="BI724" s="754">
        <f t="shared" si="3492"/>
        <v>0.33285265935279063</v>
      </c>
      <c r="BJ724" s="754">
        <f t="shared" si="3492"/>
        <v>0.20228994477573159</v>
      </c>
      <c r="BK724" s="754">
        <f t="shared" si="3492"/>
        <v>0.45603064823957062</v>
      </c>
      <c r="BL724" s="754">
        <f t="shared" si="3492"/>
        <v>0.36932778206384476</v>
      </c>
      <c r="BM724" s="754">
        <f t="shared" si="3492"/>
        <v>0.76673485761924454</v>
      </c>
      <c r="BN724" s="1188">
        <f t="shared" si="3492"/>
        <v>0.52228854707248484</v>
      </c>
      <c r="BO724" s="338">
        <f t="shared" si="3492"/>
        <v>0.24431135816216801</v>
      </c>
      <c r="BP724" s="338">
        <f t="shared" si="3492"/>
        <v>0.12176912402291387</v>
      </c>
      <c r="BQ724" s="338">
        <f t="shared" si="3492"/>
        <v>0.22885081908047644</v>
      </c>
      <c r="BR724" s="338">
        <f t="shared" si="3492"/>
        <v>0.36236711745387168</v>
      </c>
      <c r="BS724" s="1156">
        <f t="shared" si="3492"/>
        <v>0.64925012368588586</v>
      </c>
      <c r="BT724" s="22">
        <f t="shared" si="3428"/>
        <v>0.41343670860005122</v>
      </c>
      <c r="BU724" s="22">
        <f t="shared" si="3429"/>
        <v>6.0068496533057063E-2</v>
      </c>
      <c r="BV724" s="1345">
        <f t="shared" si="3430"/>
        <v>0.20808337585905956</v>
      </c>
      <c r="BW724" s="1345"/>
      <c r="BX724" s="1345"/>
      <c r="BY724" s="1339">
        <f t="shared" ref="BY724:CE724" si="3493">(BY540/BY538)+(BY527/BY525)</f>
        <v>1.75656975047196</v>
      </c>
      <c r="BZ724" s="22">
        <f t="shared" si="3493"/>
        <v>2.0049543988721625</v>
      </c>
      <c r="CA724" s="22">
        <f t="shared" si="3493"/>
        <v>2.737642221048473</v>
      </c>
      <c r="CB724" s="22">
        <f t="shared" si="3493"/>
        <v>2.499363919885647</v>
      </c>
      <c r="CC724" s="1343">
        <f t="shared" si="3493"/>
        <v>0.81952891900182601</v>
      </c>
      <c r="CD724" s="22">
        <f t="shared" si="3493"/>
        <v>2.1251741173050291</v>
      </c>
      <c r="CE724" s="22">
        <f t="shared" si="3493"/>
        <v>2.3276306429524269</v>
      </c>
      <c r="CF724" s="22">
        <f t="shared" si="3432"/>
        <v>2.0386948527910751</v>
      </c>
      <c r="CG724" s="22">
        <f t="shared" si="3433"/>
        <v>0.2194057155460854</v>
      </c>
      <c r="CH724" s="1345">
        <f t="shared" si="3434"/>
        <v>0.58049295956112013</v>
      </c>
      <c r="CI724" s="1345"/>
      <c r="CJ724" s="1345"/>
      <c r="CK724" s="1339">
        <f t="shared" ref="CK724:CO724" si="3494">(CK540/CK538)+(CK527/CK525)</f>
        <v>4.8397188048776627</v>
      </c>
      <c r="CL724" s="22">
        <f t="shared" si="3494"/>
        <v>1.0736785736627736</v>
      </c>
      <c r="CM724" s="22">
        <f t="shared" si="3494"/>
        <v>7.1119413898646489</v>
      </c>
      <c r="CN724" s="22">
        <f t="shared" si="3494"/>
        <v>1.2635195938797392</v>
      </c>
      <c r="CO724" s="1343">
        <f t="shared" si="3494"/>
        <v>0.90792565857802421</v>
      </c>
      <c r="CP724" s="22">
        <f t="shared" si="3436"/>
        <v>3.0393568041725696</v>
      </c>
      <c r="CQ724" s="22">
        <f t="shared" si="3437"/>
        <v>1.2527516907386473</v>
      </c>
      <c r="CR724" s="22">
        <f t="shared" si="3438"/>
        <v>2.8012379394194094</v>
      </c>
      <c r="CS724" s="22"/>
      <c r="CT724" s="22"/>
      <c r="CU724" s="1339">
        <f t="shared" ref="CU724:CX724" si="3495">(CU540/CU538)+(CU527/CU525)</f>
        <v>0.13294004984161839</v>
      </c>
      <c r="CV724" s="22">
        <f t="shared" si="3495"/>
        <v>0.15477237515975389</v>
      </c>
      <c r="CW724" s="22">
        <f t="shared" si="3495"/>
        <v>8.5530767253795839E-2</v>
      </c>
      <c r="CX724" s="1343">
        <f t="shared" si="3495"/>
        <v>9.3613087585777424E-2</v>
      </c>
      <c r="CY724" s="22">
        <f t="shared" si="3440"/>
        <v>0.11671406996023638</v>
      </c>
      <c r="CZ724" s="1345">
        <f t="shared" si="3441"/>
        <v>3.2750423773936214E-2</v>
      </c>
      <c r="DA724" s="1346">
        <f t="shared" si="3442"/>
        <v>1.6375211886968107E-2</v>
      </c>
      <c r="DD724" s="293"/>
      <c r="DE724" s="864">
        <f t="shared" ref="DE724:DL724" si="3496">(DE540/DE538)+(DE527/DE525)</f>
        <v>5.0189134183782541E-2</v>
      </c>
      <c r="DF724" s="864">
        <f t="shared" si="3496"/>
        <v>7.2489586519427926E-2</v>
      </c>
      <c r="DG724" s="864">
        <f t="shared" si="3496"/>
        <v>1.5497399236679967</v>
      </c>
      <c r="DH724" s="864">
        <f t="shared" si="3496"/>
        <v>7.3444351884150619E-2</v>
      </c>
      <c r="DI724" s="864">
        <f t="shared" si="3496"/>
        <v>0.20479811298330541</v>
      </c>
      <c r="DJ724" s="864">
        <f t="shared" si="3496"/>
        <v>4.8772995534299438E-2</v>
      </c>
      <c r="DK724" s="864">
        <f t="shared" si="3496"/>
        <v>0.40513714648776883</v>
      </c>
      <c r="DL724" s="1126">
        <f t="shared" si="3496"/>
        <v>2.0576859384293402</v>
      </c>
      <c r="DM724" s="22">
        <f t="shared" si="3444"/>
        <v>0.55778214871125897</v>
      </c>
      <c r="DN724" s="22">
        <f t="shared" si="3445"/>
        <v>0.27929831691795864</v>
      </c>
      <c r="DO724" s="1345">
        <f t="shared" si="3446"/>
        <v>0.78997493546671205</v>
      </c>
      <c r="DP724" s="1345"/>
      <c r="DQ724" s="1345"/>
      <c r="DR724" s="1012">
        <f t="shared" ref="DR724:DX724" si="3497">(DR540/DR538)+(DR527/DR525)</f>
        <v>0.37593852045279358</v>
      </c>
      <c r="DS724" s="864">
        <f t="shared" si="3497"/>
        <v>1.4065156593131352</v>
      </c>
      <c r="DT724" s="864">
        <f t="shared" si="3497"/>
        <v>0.48411378732576138</v>
      </c>
      <c r="DU724" s="864">
        <f t="shared" si="3497"/>
        <v>0.94161265933451932</v>
      </c>
      <c r="DV724" s="864">
        <f t="shared" si="3497"/>
        <v>0.74846429384136881</v>
      </c>
      <c r="DW724" s="864">
        <f t="shared" si="3497"/>
        <v>0.36222653414083322</v>
      </c>
      <c r="DX724" s="1126">
        <f t="shared" si="3497"/>
        <v>0.33411132632681839</v>
      </c>
      <c r="DY724" s="665">
        <f t="shared" si="3448"/>
        <v>0.66471182581931842</v>
      </c>
      <c r="DZ724" s="665">
        <f t="shared" si="3464"/>
        <v>0.15045654254981478</v>
      </c>
      <c r="EA724" s="1407">
        <f t="shared" si="3449"/>
        <v>0.39807059470941786</v>
      </c>
      <c r="EB724" s="1407"/>
      <c r="EC724" s="1407"/>
      <c r="ED724" s="958">
        <f t="shared" ref="ED724:EL724" si="3498">(ED540/ED538)+(ED527/ED525)</f>
        <v>0.89230806787207717</v>
      </c>
      <c r="EE724" s="864">
        <f t="shared" si="3498"/>
        <v>1.2091655260966028</v>
      </c>
      <c r="EF724" s="864">
        <f t="shared" si="3498"/>
        <v>2.7276387698059112</v>
      </c>
      <c r="EG724" s="864">
        <f t="shared" si="3498"/>
        <v>1.9137895046999138</v>
      </c>
      <c r="EH724" s="864">
        <f t="shared" si="3498"/>
        <v>1.6067374416647144</v>
      </c>
      <c r="EI724" s="864">
        <f t="shared" si="3498"/>
        <v>1.5713364655462823</v>
      </c>
      <c r="EJ724" s="864">
        <f t="shared" si="3498"/>
        <v>1.5481482431688587</v>
      </c>
      <c r="EK724" s="864">
        <f t="shared" si="3498"/>
        <v>1.7877670352800497</v>
      </c>
      <c r="EL724" s="1126">
        <f t="shared" si="3498"/>
        <v>1.9686580609568831</v>
      </c>
      <c r="EM724" s="22">
        <f t="shared" si="3451"/>
        <v>1.6917276794545881</v>
      </c>
      <c r="EN724" s="1345">
        <f t="shared" si="3452"/>
        <v>0.51509800306310372</v>
      </c>
      <c r="EO724" s="1346">
        <f t="shared" si="3453"/>
        <v>0.17169933435436791</v>
      </c>
      <c r="EP724" s="1346"/>
      <c r="EQ724" s="1346"/>
      <c r="ER724" s="1251"/>
      <c r="ES724" s="7"/>
      <c r="ET724" s="754"/>
      <c r="EU724" s="754"/>
      <c r="EV724" s="754"/>
      <c r="EW724" s="1131"/>
      <c r="EX724" s="889"/>
      <c r="EY724" s="865" t="s">
        <v>1236</v>
      </c>
      <c r="EZ724" s="1482">
        <f>AVERAGE(EY721,FA721,FC721:FD721,FF721:FG721,FI721:FO721)</f>
        <v>2.0073504927963155</v>
      </c>
      <c r="FA724" s="1481">
        <f>STDEV(EY721,FA721,FC721:FD721,FF721,FG721,FI721:FO721)</f>
        <v>0.63757104412485899</v>
      </c>
      <c r="FB724" s="865"/>
      <c r="FC724" s="865"/>
      <c r="FD724" s="865"/>
      <c r="FE724" s="1153"/>
      <c r="FF724" s="865"/>
      <c r="FG724" s="865"/>
      <c r="FH724" s="865"/>
      <c r="FI724" s="865"/>
      <c r="FJ724" s="865"/>
      <c r="FK724" s="865"/>
      <c r="FL724" s="865"/>
      <c r="FM724" s="865"/>
      <c r="FN724" s="865"/>
      <c r="FO724" s="865"/>
      <c r="FP724" s="865"/>
      <c r="FQ724" s="1401"/>
      <c r="FR724" s="865"/>
      <c r="FS724" s="865"/>
      <c r="FT724" s="865"/>
      <c r="FU724" s="865"/>
      <c r="FV724" s="865"/>
      <c r="FW724" s="865"/>
      <c r="FX724" s="865"/>
      <c r="FY724" s="865"/>
      <c r="FZ724" s="865"/>
      <c r="GA724" s="865"/>
      <c r="GB724" s="865"/>
      <c r="GC724" s="865"/>
      <c r="GD724" s="865"/>
      <c r="GE724" s="865"/>
      <c r="GF724" s="865"/>
      <c r="GG724" s="865"/>
      <c r="GH724" s="865"/>
      <c r="GI724" s="865"/>
      <c r="GJ724" s="865"/>
      <c r="GK724" s="865"/>
      <c r="GL724" s="865"/>
      <c r="GM724" s="337"/>
      <c r="GN724" s="338"/>
      <c r="GO724" s="338"/>
      <c r="GP724" s="338"/>
      <c r="GQ724" s="338"/>
      <c r="HI724" s="865"/>
    </row>
    <row r="725" spans="1:217" s="753" customFormat="1" ht="21" x14ac:dyDescent="0.35">
      <c r="A725" s="276" t="s">
        <v>1144</v>
      </c>
      <c r="B725" s="753" t="s">
        <v>1076</v>
      </c>
      <c r="C725" s="7">
        <f>C543/C525</f>
        <v>2.2647322937061687</v>
      </c>
      <c r="D725" s="754">
        <f t="shared" ref="D725:W725" si="3499">D543/D525</f>
        <v>2.8957282682035661</v>
      </c>
      <c r="E725" s="754">
        <f t="shared" si="3499"/>
        <v>3.589725136707028</v>
      </c>
      <c r="F725" s="754">
        <f t="shared" si="3499"/>
        <v>1.4797431878751492</v>
      </c>
      <c r="G725" s="754">
        <f t="shared" si="3499"/>
        <v>10.502905825910556</v>
      </c>
      <c r="H725" s="754">
        <f t="shared" si="3499"/>
        <v>6.1247097081481741</v>
      </c>
      <c r="I725" s="754">
        <f t="shared" si="3499"/>
        <v>4.0105235631469451</v>
      </c>
      <c r="J725" s="754">
        <f t="shared" si="3499"/>
        <v>2.3620415835813109</v>
      </c>
      <c r="K725" s="754">
        <f t="shared" si="3499"/>
        <v>10.827908788678329</v>
      </c>
      <c r="L725" s="754">
        <f t="shared" si="3499"/>
        <v>4.8460371036740817</v>
      </c>
      <c r="M725" s="754">
        <f t="shared" si="3499"/>
        <v>1.1994769901689526</v>
      </c>
      <c r="N725" s="754">
        <f t="shared" si="3499"/>
        <v>4.5020547845972052</v>
      </c>
      <c r="O725" s="754">
        <f t="shared" si="3499"/>
        <v>7.0792999075364023</v>
      </c>
      <c r="P725" s="754">
        <f t="shared" si="3499"/>
        <v>3.0684355936046073</v>
      </c>
      <c r="Q725" s="754">
        <f t="shared" si="3499"/>
        <v>12.922508114550293</v>
      </c>
      <c r="R725" s="754">
        <f t="shared" si="3499"/>
        <v>2.9442771766334999</v>
      </c>
      <c r="S725" s="754">
        <f t="shared" si="3499"/>
        <v>1.9709745012882876</v>
      </c>
      <c r="T725" s="1017">
        <f t="shared" si="3499"/>
        <v>4.6452401280795526</v>
      </c>
      <c r="U725" s="754">
        <f t="shared" si="3499"/>
        <v>12.792045204168208</v>
      </c>
      <c r="V725" s="754">
        <f t="shared" si="3499"/>
        <v>14.922238952015425</v>
      </c>
      <c r="W725" s="754">
        <f t="shared" si="3499"/>
        <v>6.7805875492829761</v>
      </c>
      <c r="X725" s="754">
        <f t="shared" ref="X725:Y725" si="3500">X543/X525</f>
        <v>2.9357359449040312</v>
      </c>
      <c r="Y725" s="754">
        <f t="shared" si="3500"/>
        <v>1.7109434751959451</v>
      </c>
      <c r="Z725" s="22">
        <f t="shared" si="3412"/>
        <v>5.4946901644198558</v>
      </c>
      <c r="AA725" s="22">
        <f t="shared" si="3413"/>
        <v>5.7362671087163637</v>
      </c>
      <c r="AB725" s="22">
        <f t="shared" si="3414"/>
        <v>4.7915333995573492</v>
      </c>
      <c r="AC725" s="22">
        <f t="shared" si="3415"/>
        <v>4.1042714344502054</v>
      </c>
      <c r="AD725" s="22">
        <f t="shared" si="3416"/>
        <v>0.85579975328557434</v>
      </c>
      <c r="AE725" s="22">
        <f t="shared" si="3417"/>
        <v>3.2085727890493847</v>
      </c>
      <c r="AF725" s="22">
        <f t="shared" si="3418"/>
        <v>3.7548381808299265</v>
      </c>
      <c r="AG725" s="22"/>
      <c r="AH725" s="22"/>
      <c r="AI725" s="1340">
        <f t="shared" ref="AI725:AN725" si="3501">AI543/AI525</f>
        <v>1.600010430949292</v>
      </c>
      <c r="AJ725" s="1341">
        <f t="shared" si="3501"/>
        <v>4.7277886228101593</v>
      </c>
      <c r="AK725" s="1341">
        <f t="shared" si="3501"/>
        <v>4.1969593855605938</v>
      </c>
      <c r="AL725" s="1341">
        <f t="shared" si="3501"/>
        <v>3.743421255401381</v>
      </c>
      <c r="AM725" s="1341">
        <f t="shared" si="3501"/>
        <v>3.3189348361935846</v>
      </c>
      <c r="AN725" s="1342">
        <f t="shared" si="3501"/>
        <v>4.347724005425702</v>
      </c>
      <c r="AO725" s="22">
        <f t="shared" si="3420"/>
        <v>3.6558064227234524</v>
      </c>
      <c r="AP725" s="22">
        <f t="shared" si="3421"/>
        <v>0.50072740257564152</v>
      </c>
      <c r="AQ725" s="1345">
        <f t="shared" si="3422"/>
        <v>1.1196605103560378</v>
      </c>
      <c r="AR725" s="1345"/>
      <c r="AS725" s="1345"/>
      <c r="AT725" s="958">
        <f t="shared" ref="AT725:BB725" si="3502">AT543/AT525</f>
        <v>1.4536537011983268</v>
      </c>
      <c r="AU725" s="665">
        <f t="shared" si="3502"/>
        <v>5.8044272077322221</v>
      </c>
      <c r="AV725" s="665">
        <f t="shared" si="3502"/>
        <v>7.0953999961302623</v>
      </c>
      <c r="AW725" s="665">
        <f t="shared" si="3502"/>
        <v>4.918654534032628</v>
      </c>
      <c r="AX725" s="665">
        <f t="shared" si="3502"/>
        <v>4.2437845495633759</v>
      </c>
      <c r="AY725" s="665">
        <f t="shared" si="3502"/>
        <v>6.5470985182801744</v>
      </c>
      <c r="AZ725" s="665">
        <f t="shared" si="3502"/>
        <v>5.7222009709720139</v>
      </c>
      <c r="BA725" s="665">
        <f t="shared" si="3502"/>
        <v>3.8536829073400085</v>
      </c>
      <c r="BB725" s="1077">
        <f t="shared" si="3502"/>
        <v>3.3577597781185631</v>
      </c>
      <c r="BC725" s="22">
        <f t="shared" si="3424"/>
        <v>4.7774069070408416</v>
      </c>
      <c r="BD725" s="22">
        <f t="shared" si="3425"/>
        <v>0.5853893524516226</v>
      </c>
      <c r="BE725" s="1345">
        <f t="shared" si="3426"/>
        <v>1.7561680573548677</v>
      </c>
      <c r="BF725" s="1345"/>
      <c r="BG725" s="1345"/>
      <c r="BH725" s="7">
        <f t="shared" ref="BH725:BS725" si="3503">BH543/BH525</f>
        <v>2.4516244588672964</v>
      </c>
      <c r="BI725" s="754">
        <f t="shared" si="3503"/>
        <v>3.0244080962273245</v>
      </c>
      <c r="BJ725" s="754">
        <f t="shared" si="3503"/>
        <v>2.2680555710280075</v>
      </c>
      <c r="BK725" s="754">
        <f t="shared" si="3503"/>
        <v>3.2391476570781004</v>
      </c>
      <c r="BL725" s="754">
        <f t="shared" si="3503"/>
        <v>4.5897217811155659</v>
      </c>
      <c r="BM725" s="754">
        <f t="shared" si="3503"/>
        <v>2.1519972256469373</v>
      </c>
      <c r="BN725" s="1188">
        <f t="shared" si="3503"/>
        <v>2.1969033732135581</v>
      </c>
      <c r="BO725" s="338">
        <f t="shared" si="3503"/>
        <v>0.86283021192841036</v>
      </c>
      <c r="BP725" s="338">
        <f t="shared" si="3503"/>
        <v>0.56860442930113853</v>
      </c>
      <c r="BQ725" s="338">
        <f t="shared" si="3503"/>
        <v>2.5552200547975832</v>
      </c>
      <c r="BR725" s="338">
        <f t="shared" si="3503"/>
        <v>1.6110922191280497</v>
      </c>
      <c r="BS725" s="1156">
        <f t="shared" si="3503"/>
        <v>4.555023600357738</v>
      </c>
      <c r="BT725" s="22">
        <f t="shared" si="3428"/>
        <v>2.4811711725074534</v>
      </c>
      <c r="BU725" s="22">
        <f t="shared" si="3429"/>
        <v>0.41520578752840909</v>
      </c>
      <c r="BV725" s="1345">
        <f t="shared" si="3430"/>
        <v>1.4383150391917052</v>
      </c>
      <c r="BW725" s="1345"/>
      <c r="BX725" s="1345"/>
      <c r="BY725" s="1339">
        <f t="shared" ref="BY725:CE725" si="3504">BY543/BY525</f>
        <v>3.5743952572836526</v>
      </c>
      <c r="BZ725" s="22">
        <f t="shared" si="3504"/>
        <v>2.4478507419663567</v>
      </c>
      <c r="CA725" s="22">
        <f t="shared" si="3504"/>
        <v>1.4675319965354381</v>
      </c>
      <c r="CB725" s="22">
        <f t="shared" si="3504"/>
        <v>1.9259496577105677</v>
      </c>
      <c r="CC725" s="1343">
        <f t="shared" si="3504"/>
        <v>2.2447994607729447</v>
      </c>
      <c r="CD725" s="22">
        <f t="shared" si="3504"/>
        <v>0.94691073157497918</v>
      </c>
      <c r="CE725" s="22">
        <f t="shared" si="3504"/>
        <v>1.1152201499797516</v>
      </c>
      <c r="CF725" s="22">
        <f t="shared" si="3432"/>
        <v>1.9603797136890986</v>
      </c>
      <c r="CG725" s="22">
        <f t="shared" si="3433"/>
        <v>0.31652021045833412</v>
      </c>
      <c r="CH725" s="1345">
        <f t="shared" si="3434"/>
        <v>0.83743376179857765</v>
      </c>
      <c r="CI725" s="1345"/>
      <c r="CJ725" s="1345"/>
      <c r="CK725" s="1339">
        <f t="shared" ref="CK725:CO725" si="3505">CK543/CK525</f>
        <v>3.3926918180101793</v>
      </c>
      <c r="CL725" s="22">
        <f t="shared" si="3505"/>
        <v>30.322548305141684</v>
      </c>
      <c r="CM725" s="22">
        <f t="shared" si="3505"/>
        <v>3.5494748691573199</v>
      </c>
      <c r="CN725" s="22">
        <f t="shared" si="3505"/>
        <v>11.044136334670871</v>
      </c>
      <c r="CO725" s="1343">
        <f t="shared" si="3505"/>
        <v>4.5906836873289487</v>
      </c>
      <c r="CP725" s="22">
        <f t="shared" si="3436"/>
        <v>10.579907002861802</v>
      </c>
      <c r="CQ725" s="22">
        <f t="shared" si="3437"/>
        <v>5.1329388681646488</v>
      </c>
      <c r="CR725" s="22">
        <f t="shared" si="3438"/>
        <v>11.477600233566987</v>
      </c>
      <c r="CS725" s="22"/>
      <c r="CT725" s="22"/>
      <c r="CU725" s="1339">
        <f t="shared" ref="CU725:CX725" si="3506">CU543/CU525</f>
        <v>0.17984865272159173</v>
      </c>
      <c r="CV725" s="22">
        <f t="shared" si="3506"/>
        <v>7.1623661101855085E-2</v>
      </c>
      <c r="CW725" s="22">
        <f t="shared" si="3506"/>
        <v>8.8732549249936561</v>
      </c>
      <c r="CX725" s="1343">
        <f t="shared" si="3506"/>
        <v>2.9102382032596128</v>
      </c>
      <c r="CY725" s="22">
        <f t="shared" si="3440"/>
        <v>3.0087413605191791</v>
      </c>
      <c r="CZ725" s="1345">
        <f t="shared" si="3441"/>
        <v>4.1243794099781903</v>
      </c>
      <c r="DA725" s="1346">
        <f t="shared" si="3442"/>
        <v>2.0621897049890952</v>
      </c>
      <c r="DD725" s="293"/>
      <c r="DE725" s="864">
        <f t="shared" ref="DE725:DL725" si="3507">DE543/DE525</f>
        <v>4.8484284989799634E-2</v>
      </c>
      <c r="DF725" s="864">
        <f t="shared" si="3507"/>
        <v>8.1684797392509417E-2</v>
      </c>
      <c r="DG725" s="864">
        <f t="shared" si="3507"/>
        <v>8.1684797392509417E-2</v>
      </c>
      <c r="DH725" s="864">
        <f t="shared" si="3507"/>
        <v>1.8624654024108987E-2</v>
      </c>
      <c r="DI725" s="864">
        <f t="shared" si="3507"/>
        <v>5.5065342038018231E-2</v>
      </c>
      <c r="DJ725" s="864">
        <f t="shared" si="3507"/>
        <v>4.8697051783918102E-2</v>
      </c>
      <c r="DK725" s="864">
        <f t="shared" si="3507"/>
        <v>5.6796542609021299E-3</v>
      </c>
      <c r="DL725" s="1126">
        <f t="shared" si="3507"/>
        <v>2.5839336451636474E-3</v>
      </c>
      <c r="DM725" s="22">
        <f t="shared" si="3444"/>
        <v>4.2813064440866189E-2</v>
      </c>
      <c r="DN725" s="22">
        <f t="shared" si="3445"/>
        <v>1.1036690364961525E-2</v>
      </c>
      <c r="DO725" s="1345">
        <f t="shared" si="3446"/>
        <v>3.1216474395682106E-2</v>
      </c>
      <c r="DP725" s="1345"/>
      <c r="DQ725" s="1345"/>
      <c r="DR725" s="1012">
        <f t="shared" ref="DR725:DX725" si="3508">DR543/DR525</f>
        <v>0.15918725029562722</v>
      </c>
      <c r="DS725" s="864">
        <f t="shared" si="3508"/>
        <v>0.60971979905158236</v>
      </c>
      <c r="DT725" s="864">
        <f t="shared" si="3508"/>
        <v>0.28532601798404067</v>
      </c>
      <c r="DU725" s="864">
        <f t="shared" si="3508"/>
        <v>0.53460374723782844</v>
      </c>
      <c r="DV725" s="864">
        <f t="shared" si="3508"/>
        <v>0.40047084428875862</v>
      </c>
      <c r="DW725" s="864">
        <f t="shared" si="3508"/>
        <v>0.19325923102959405</v>
      </c>
      <c r="DX725" s="1126">
        <f t="shared" si="3508"/>
        <v>0.18964609008872566</v>
      </c>
      <c r="DY725" s="665">
        <f t="shared" si="3448"/>
        <v>0.33888756856802243</v>
      </c>
      <c r="DZ725" s="665">
        <f t="shared" si="3464"/>
        <v>6.7979180144568135E-2</v>
      </c>
      <c r="EA725" s="1407">
        <f t="shared" si="3449"/>
        <v>0.17985600499258714</v>
      </c>
      <c r="EB725" s="1407"/>
      <c r="EC725" s="1407"/>
      <c r="ED725" s="958">
        <f t="shared" ref="ED725:EL725" si="3509">ED543/ED525</f>
        <v>3.5342405620639008</v>
      </c>
      <c r="EE725" s="864">
        <f t="shared" si="3509"/>
        <v>2.059538914991891</v>
      </c>
      <c r="EF725" s="864">
        <f t="shared" si="3509"/>
        <v>2.0497129624833468</v>
      </c>
      <c r="EG725" s="864">
        <f t="shared" si="3509"/>
        <v>2.7131550976972663</v>
      </c>
      <c r="EH725" s="864">
        <f t="shared" si="3509"/>
        <v>1.850825609704722</v>
      </c>
      <c r="EI725" s="864">
        <f t="shared" si="3509"/>
        <v>2.0540605623856516</v>
      </c>
      <c r="EJ725" s="864">
        <f t="shared" si="3509"/>
        <v>1.7154805207960764</v>
      </c>
      <c r="EK725" s="864">
        <f t="shared" si="3509"/>
        <v>2.5336818402664441</v>
      </c>
      <c r="EL725" s="1126">
        <f t="shared" si="3509"/>
        <v>2.7061742613800446</v>
      </c>
      <c r="EM725" s="22">
        <f t="shared" si="3451"/>
        <v>2.3574300368632608</v>
      </c>
      <c r="EN725" s="1345">
        <f t="shared" si="3452"/>
        <v>0.57099909661269321</v>
      </c>
      <c r="EO725" s="1346">
        <f t="shared" si="3453"/>
        <v>0.19033303220423106</v>
      </c>
      <c r="EP725" s="1346"/>
      <c r="EQ725" s="1346"/>
      <c r="ER725" s="1251"/>
      <c r="ES725" s="7"/>
      <c r="ET725" s="754"/>
      <c r="EU725" s="754"/>
      <c r="EV725" s="754"/>
      <c r="EW725" s="1131"/>
      <c r="EX725" s="889"/>
      <c r="EY725" s="865" t="s">
        <v>1237</v>
      </c>
      <c r="EZ725" s="1482">
        <f>AVERAGE(EZ721,FB721,FE721,FH721,FQ721)</f>
        <v>6.6254295031639163</v>
      </c>
      <c r="FA725" s="1481">
        <f>STDEV(EZ721,FB721,FH721,FQ721)</f>
        <v>4.3430080695531164</v>
      </c>
      <c r="FB725" s="865"/>
      <c r="FC725" s="865"/>
      <c r="FD725" s="865"/>
      <c r="FE725" s="1153"/>
      <c r="FF725" s="865"/>
      <c r="FG725" s="865"/>
      <c r="FH725" s="865"/>
      <c r="FI725" s="865"/>
      <c r="FJ725" s="865"/>
      <c r="FK725" s="865"/>
      <c r="FL725" s="865"/>
      <c r="FM725" s="865"/>
      <c r="FN725" s="865"/>
      <c r="FO725" s="865"/>
      <c r="FP725" s="865"/>
      <c r="FQ725" s="1401"/>
      <c r="GM725" s="337"/>
      <c r="GN725" s="338"/>
      <c r="GO725" s="338"/>
      <c r="GP725" s="338"/>
      <c r="GQ725" s="338"/>
    </row>
    <row r="726" spans="1:217" s="753" customFormat="1" ht="21" x14ac:dyDescent="0.35">
      <c r="A726" s="276" t="s">
        <v>1145</v>
      </c>
      <c r="B726" s="753" t="s">
        <v>890</v>
      </c>
      <c r="C726" s="7">
        <f>C543/(C543+C538+C540)</f>
        <v>0.2495769513290253</v>
      </c>
      <c r="D726" s="754">
        <f t="shared" ref="D726:W726" si="3510">D543/(D543+D538+D540)</f>
        <v>0.51805133167400341</v>
      </c>
      <c r="E726" s="754">
        <f t="shared" si="3510"/>
        <v>0.41353174440149099</v>
      </c>
      <c r="F726" s="754">
        <f t="shared" si="3510"/>
        <v>0.29522613060598207</v>
      </c>
      <c r="G726" s="754">
        <f t="shared" si="3510"/>
        <v>0.43997621167758932</v>
      </c>
      <c r="H726" s="754">
        <f t="shared" si="3510"/>
        <v>0.5263854301264399</v>
      </c>
      <c r="I726" s="754">
        <f t="shared" si="3510"/>
        <v>0.54130848950951771</v>
      </c>
      <c r="J726" s="754">
        <f t="shared" si="3510"/>
        <v>0.20945287089003778</v>
      </c>
      <c r="K726" s="754">
        <f t="shared" si="3510"/>
        <v>0.74758573183465749</v>
      </c>
      <c r="L726" s="754">
        <f t="shared" si="3510"/>
        <v>0.42568748500519082</v>
      </c>
      <c r="M726" s="754">
        <f t="shared" si="3510"/>
        <v>0.26061276471500056</v>
      </c>
      <c r="N726" s="754">
        <f t="shared" si="3510"/>
        <v>0.42304057706381037</v>
      </c>
      <c r="O726" s="754">
        <f t="shared" si="3510"/>
        <v>0.43512363429199569</v>
      </c>
      <c r="P726" s="754">
        <f t="shared" si="3510"/>
        <v>0.40622237066597972</v>
      </c>
      <c r="Q726" s="754">
        <f t="shared" si="3510"/>
        <v>0.70353059539504759</v>
      </c>
      <c r="R726" s="754">
        <f t="shared" si="3510"/>
        <v>0.37012973436205049</v>
      </c>
      <c r="S726" s="754">
        <f t="shared" si="3510"/>
        <v>0.46684353238039006</v>
      </c>
      <c r="T726" s="1017">
        <f t="shared" si="3510"/>
        <v>0.50093725031406988</v>
      </c>
      <c r="U726" s="754">
        <f t="shared" si="3510"/>
        <v>0.55152386961931699</v>
      </c>
      <c r="V726" s="754">
        <f t="shared" si="3510"/>
        <v>0.58729438408640289</v>
      </c>
      <c r="W726" s="754">
        <f t="shared" si="3510"/>
        <v>0.44726881372770183</v>
      </c>
      <c r="X726" s="754">
        <f t="shared" ref="X726:Y726" si="3511">X543/(X543+X538+X540)</f>
        <v>0.33690581328129326</v>
      </c>
      <c r="Y726" s="754">
        <f t="shared" si="3511"/>
        <v>0.3966217596464035</v>
      </c>
      <c r="Z726" s="22">
        <f t="shared" si="3412"/>
        <v>0.4457755424610173</v>
      </c>
      <c r="AA726" s="22">
        <f t="shared" si="3413"/>
        <v>0.45508890709277355</v>
      </c>
      <c r="AB726" s="22">
        <f t="shared" si="3414"/>
        <v>0.44580505739854304</v>
      </c>
      <c r="AC726" s="22">
        <f t="shared" si="3415"/>
        <v>0.13280707696229613</v>
      </c>
      <c r="AD726" s="22">
        <f t="shared" si="3416"/>
        <v>2.7692189835426012E-2</v>
      </c>
      <c r="AE726" s="22">
        <f t="shared" si="3417"/>
        <v>0.19567168025904563</v>
      </c>
      <c r="AF726" s="22">
        <f t="shared" si="3418"/>
        <v>0.12656261708303479</v>
      </c>
      <c r="AG726" s="22"/>
      <c r="AH726" s="22"/>
      <c r="AI726" s="7">
        <f t="shared" ref="AI726:AN726" si="3512">AI543/(AI543+AI538+AI540)</f>
        <v>0.20944491522866865</v>
      </c>
      <c r="AJ726" s="754">
        <f t="shared" si="3512"/>
        <v>0.24990221118057535</v>
      </c>
      <c r="AK726" s="754">
        <f t="shared" si="3512"/>
        <v>0.37501475031973758</v>
      </c>
      <c r="AL726" s="754">
        <f t="shared" si="3512"/>
        <v>0.42926253521758362</v>
      </c>
      <c r="AM726" s="754">
        <f t="shared" si="3512"/>
        <v>0.18602988803667844</v>
      </c>
      <c r="AN726" s="1017">
        <f t="shared" si="3512"/>
        <v>0.40425421375233367</v>
      </c>
      <c r="AO726" s="22">
        <f t="shared" si="3420"/>
        <v>0.30898475228926287</v>
      </c>
      <c r="AP726" s="22">
        <f t="shared" si="3421"/>
        <v>4.7505705115407408E-2</v>
      </c>
      <c r="AQ726" s="1345">
        <f t="shared" si="3422"/>
        <v>0.10622598595711047</v>
      </c>
      <c r="AR726" s="1345"/>
      <c r="AS726" s="1345"/>
      <c r="AT726" s="958">
        <f t="shared" ref="AT726:BB726" si="3513">AT543/(AT543+AT538+AT540)</f>
        <v>0.16681280840573984</v>
      </c>
      <c r="AU726" s="665">
        <f t="shared" si="3513"/>
        <v>0.45650710224086255</v>
      </c>
      <c r="AV726" s="665">
        <f t="shared" si="3513"/>
        <v>0.34124757111095555</v>
      </c>
      <c r="AW726" s="665">
        <f t="shared" si="3513"/>
        <v>0.37221645803576031</v>
      </c>
      <c r="AX726" s="665">
        <f t="shared" si="3513"/>
        <v>0.31970024978518824</v>
      </c>
      <c r="AY726" s="665">
        <f t="shared" si="3513"/>
        <v>0.34405054887850045</v>
      </c>
      <c r="AZ726" s="665">
        <f t="shared" si="3513"/>
        <v>0.30644981462505161</v>
      </c>
      <c r="BA726" s="665">
        <f t="shared" si="3513"/>
        <v>0.29486876442361099</v>
      </c>
      <c r="BB726" s="1077">
        <f t="shared" si="3513"/>
        <v>0.35667371557150185</v>
      </c>
      <c r="BC726" s="22">
        <f t="shared" si="3424"/>
        <v>0.32872522589746356</v>
      </c>
      <c r="BD726" s="22">
        <f t="shared" si="3425"/>
        <v>2.5639602339894985E-2</v>
      </c>
      <c r="BE726" s="1345">
        <f t="shared" si="3426"/>
        <v>7.6918807019684954E-2</v>
      </c>
      <c r="BF726" s="1345"/>
      <c r="BG726" s="1345"/>
      <c r="BH726" s="7">
        <f t="shared" ref="BH726:BS726" si="3514">BH543/(BH543+BH538+BH540)</f>
        <v>0.38910046229515149</v>
      </c>
      <c r="BI726" s="754">
        <f t="shared" si="3514"/>
        <v>0.51147474436925389</v>
      </c>
      <c r="BJ726" s="754">
        <f t="shared" si="3514"/>
        <v>0.30701276384472437</v>
      </c>
      <c r="BK726" s="754">
        <f t="shared" si="3514"/>
        <v>0.24876683447381462</v>
      </c>
      <c r="BL726" s="754">
        <f t="shared" si="3514"/>
        <v>0.31384443840761106</v>
      </c>
      <c r="BM726" s="754">
        <f t="shared" si="3514"/>
        <v>0.45726381968297025</v>
      </c>
      <c r="BN726" s="1188">
        <f t="shared" si="3514"/>
        <v>0.25868128058967632</v>
      </c>
      <c r="BO726" s="338">
        <f t="shared" si="3514"/>
        <v>0.24277939368854767</v>
      </c>
      <c r="BP726" s="338">
        <f t="shared" si="3514"/>
        <v>0.26898407587348561</v>
      </c>
      <c r="BQ726" s="338">
        <f t="shared" si="3514"/>
        <v>0.21095491973351144</v>
      </c>
      <c r="BR726" s="338">
        <f t="shared" si="3514"/>
        <v>0.23770456777446955</v>
      </c>
      <c r="BS726" s="1156">
        <f t="shared" si="3514"/>
        <v>0.50406342599301912</v>
      </c>
      <c r="BT726" s="22">
        <f t="shared" si="3428"/>
        <v>0.30478252846856724</v>
      </c>
      <c r="BU726" s="22">
        <f t="shared" si="3429"/>
        <v>3.0058556122553693E-2</v>
      </c>
      <c r="BV726" s="1345">
        <f t="shared" si="3430"/>
        <v>0.10412589281284708</v>
      </c>
      <c r="BW726" s="1345"/>
      <c r="BX726" s="1345"/>
      <c r="BY726" s="1339">
        <f t="shared" ref="BY726:CE726" si="3515">BY543/(BY543+BY538+BY540)</f>
        <v>0.31045137268984863</v>
      </c>
      <c r="BZ726" s="22">
        <f t="shared" si="3515"/>
        <v>0.26349131723940938</v>
      </c>
      <c r="CA726" s="22">
        <f t="shared" si="3515"/>
        <v>0.15639984456583109</v>
      </c>
      <c r="CB726" s="22">
        <f t="shared" si="3515"/>
        <v>0.1890402589144167</v>
      </c>
      <c r="CC726" s="1343">
        <f t="shared" si="3515"/>
        <v>0.286014331965946</v>
      </c>
      <c r="CD726" s="22">
        <f t="shared" si="3515"/>
        <v>0.15319464521219572</v>
      </c>
      <c r="CE726" s="22">
        <f t="shared" si="3515"/>
        <v>0.15280642307483577</v>
      </c>
      <c r="CF726" s="22">
        <f t="shared" si="3432"/>
        <v>0.21591402766606907</v>
      </c>
      <c r="CG726" s="22">
        <f t="shared" si="3433"/>
        <v>2.4030333246039794E-2</v>
      </c>
      <c r="CH726" s="1345">
        <f t="shared" si="3434"/>
        <v>6.3578285691028802E-2</v>
      </c>
      <c r="CI726" s="1345"/>
      <c r="CJ726" s="1345"/>
      <c r="CK726" s="1339">
        <f t="shared" ref="CK726:CO726" si="3516">CK543/(CK543+CK538+CK540)</f>
        <v>4.8950577558353137E-2</v>
      </c>
      <c r="CL726" s="22">
        <f t="shared" si="3516"/>
        <v>0.63868830518479291</v>
      </c>
      <c r="CM726" s="22">
        <f t="shared" si="3516"/>
        <v>2.6195959977779969E-2</v>
      </c>
      <c r="CN726" s="22">
        <f t="shared" si="3516"/>
        <v>0.31506519515842385</v>
      </c>
      <c r="CO726" s="1343">
        <f t="shared" si="3516"/>
        <v>0.12444848153338242</v>
      </c>
      <c r="CP726" s="22">
        <f t="shared" si="3436"/>
        <v>0.23066970388254648</v>
      </c>
      <c r="CQ726" s="22">
        <f t="shared" si="3437"/>
        <v>0.11395527167537026</v>
      </c>
      <c r="CR726" s="22">
        <f t="shared" si="3438"/>
        <v>0.25481173386058426</v>
      </c>
      <c r="CS726" s="22"/>
      <c r="CT726" s="22"/>
      <c r="CU726" s="1339">
        <f t="shared" ref="CU726:CX726" si="3517">CU543/(CU543+CU538+CU540)</f>
        <v>0.92087320424680563</v>
      </c>
      <c r="CV726" s="22">
        <f t="shared" si="3517"/>
        <v>0.18093832822212033</v>
      </c>
      <c r="CW726" s="22">
        <f t="shared" si="3517"/>
        <v>0.92355026516064587</v>
      </c>
      <c r="CX726" s="1343">
        <f t="shared" si="3517"/>
        <v>0.82949596904674905</v>
      </c>
      <c r="CY726" s="22">
        <f t="shared" si="3440"/>
        <v>0.71371444166908027</v>
      </c>
      <c r="CZ726" s="1345">
        <f t="shared" si="3441"/>
        <v>0.3578647672304307</v>
      </c>
      <c r="DA726" s="1346">
        <f t="shared" si="3442"/>
        <v>0.17893238361521535</v>
      </c>
      <c r="DD726" s="293"/>
      <c r="DE726" s="864">
        <f t="shared" ref="DE726:DL726" si="3518">DE543/(DE543+DE538+DE540)</f>
        <v>0.18105003100294328</v>
      </c>
      <c r="DF726" s="864">
        <f t="shared" si="3518"/>
        <v>0.22500179693024458</v>
      </c>
      <c r="DG726" s="864">
        <f t="shared" si="3518"/>
        <v>0.27530275658872216</v>
      </c>
      <c r="DH726" s="864">
        <f t="shared" si="3518"/>
        <v>7.1073127428742722E-2</v>
      </c>
      <c r="DI726" s="864">
        <f t="shared" si="3518"/>
        <v>0.10676089808704503</v>
      </c>
      <c r="DJ726" s="864">
        <f t="shared" si="3518"/>
        <v>0.11686700814223662</v>
      </c>
      <c r="DK726" s="864">
        <f t="shared" si="3518"/>
        <v>0.11572555338968715</v>
      </c>
      <c r="DL726" s="1126">
        <f t="shared" si="3518"/>
        <v>3.9289742141970861E-2</v>
      </c>
      <c r="DM726" s="22">
        <f t="shared" si="3444"/>
        <v>0.14138386421394905</v>
      </c>
      <c r="DN726" s="22">
        <f t="shared" si="3445"/>
        <v>2.8133805793765038E-2</v>
      </c>
      <c r="DO726" s="1345">
        <f t="shared" si="3446"/>
        <v>7.9574419429426557E-2</v>
      </c>
      <c r="DP726" s="1345"/>
      <c r="DQ726" s="1345"/>
      <c r="DR726" s="1012">
        <f t="shared" ref="DR726:DX726" si="3519">DR543/(DR543+DR538+DR540)</f>
        <v>0.13798824477674948</v>
      </c>
      <c r="DS726" s="864">
        <f t="shared" si="3519"/>
        <v>0.21791537857961263</v>
      </c>
      <c r="DT726" s="864">
        <f t="shared" si="3519"/>
        <v>0.19160627524683657</v>
      </c>
      <c r="DU726" s="864">
        <f t="shared" si="3519"/>
        <v>0.28794269933119765</v>
      </c>
      <c r="DV726" s="864">
        <f t="shared" si="3519"/>
        <v>0.23846605082584055</v>
      </c>
      <c r="DW726" s="864">
        <f t="shared" si="3519"/>
        <v>0.155362522329964</v>
      </c>
      <c r="DX726" s="1126">
        <f t="shared" si="3519"/>
        <v>0.16295651066101349</v>
      </c>
      <c r="DY726" s="665">
        <f t="shared" si="3448"/>
        <v>0.19889109739303062</v>
      </c>
      <c r="DZ726" s="665">
        <f t="shared" si="3464"/>
        <v>2.0003895741266313E-2</v>
      </c>
      <c r="EA726" s="1407">
        <f t="shared" si="3449"/>
        <v>5.2925333383854731E-2</v>
      </c>
      <c r="EB726" s="1407"/>
      <c r="EC726" s="1407"/>
      <c r="ED726" s="958">
        <f t="shared" ref="ED726:EL726" si="3520">ED543/(ED543+ED538+ED540)</f>
        <v>0.30743052891174266</v>
      </c>
      <c r="EE726" s="864">
        <f t="shared" si="3520"/>
        <v>0.37325656204143626</v>
      </c>
      <c r="EF726" s="864">
        <f t="shared" si="3520"/>
        <v>0.28347742857309893</v>
      </c>
      <c r="EG726" s="864">
        <f t="shared" si="3520"/>
        <v>0.35644897626608407</v>
      </c>
      <c r="EH726" s="864">
        <f t="shared" si="3520"/>
        <v>0.33754212928704835</v>
      </c>
      <c r="EI726" s="864">
        <f t="shared" si="3520"/>
        <v>0.38914752506945466</v>
      </c>
      <c r="EJ726" s="864">
        <f t="shared" si="3520"/>
        <v>0.37520715896440443</v>
      </c>
      <c r="EK726" s="864">
        <f t="shared" si="3520"/>
        <v>0.33005131712373964</v>
      </c>
      <c r="EL726" s="1126">
        <f t="shared" si="3520"/>
        <v>0.34787400699171106</v>
      </c>
      <c r="EM726" s="22">
        <f t="shared" si="3451"/>
        <v>0.34449284813652448</v>
      </c>
      <c r="EN726" s="1345">
        <f t="shared" si="3452"/>
        <v>3.4045023086370925E-2</v>
      </c>
      <c r="EO726" s="1346">
        <f t="shared" si="3453"/>
        <v>1.1348341028790308E-2</v>
      </c>
      <c r="EP726" s="1346"/>
      <c r="EQ726" s="1346"/>
      <c r="ER726" s="1251"/>
      <c r="ES726" s="7"/>
      <c r="ET726" s="754"/>
      <c r="EU726" s="754"/>
      <c r="EV726" s="754"/>
      <c r="EW726" s="1131"/>
      <c r="EX726" s="889"/>
      <c r="EY726" s="865"/>
      <c r="EZ726" s="1153"/>
      <c r="FA726" s="865"/>
      <c r="FB726" s="865"/>
      <c r="FC726" s="865"/>
      <c r="FD726" s="865"/>
      <c r="FE726" s="1153"/>
      <c r="FF726" s="865"/>
      <c r="FG726" s="865"/>
      <c r="FH726" s="865"/>
      <c r="FI726" s="865"/>
      <c r="FJ726" s="865"/>
      <c r="FK726" s="865"/>
      <c r="FL726" s="865"/>
      <c r="FM726" s="865"/>
      <c r="FN726" s="865"/>
      <c r="FO726" s="865"/>
      <c r="FP726" s="865"/>
      <c r="FQ726" s="1401"/>
      <c r="FR726" s="694" t="s">
        <v>188</v>
      </c>
      <c r="FS726" s="694" t="s">
        <v>187</v>
      </c>
      <c r="FT726" s="694" t="s">
        <v>186</v>
      </c>
      <c r="FU726" s="694" t="s">
        <v>992</v>
      </c>
      <c r="FV726" s="694" t="s">
        <v>994</v>
      </c>
      <c r="FW726" s="694" t="s">
        <v>996</v>
      </c>
      <c r="FX726" s="694" t="s">
        <v>992</v>
      </c>
      <c r="FY726" s="694" t="s">
        <v>992</v>
      </c>
      <c r="FZ726" s="694" t="s">
        <v>992</v>
      </c>
      <c r="GA726" s="694" t="s">
        <v>992</v>
      </c>
      <c r="GB726" s="694" t="s">
        <v>992</v>
      </c>
      <c r="GC726" s="694" t="s">
        <v>187</v>
      </c>
      <c r="GD726" s="694" t="s">
        <v>187</v>
      </c>
      <c r="GE726" s="694" t="s">
        <v>186</v>
      </c>
      <c r="GF726" s="694" t="s">
        <v>186</v>
      </c>
      <c r="GG726" s="694" t="s">
        <v>186</v>
      </c>
      <c r="GH726" s="694" t="s">
        <v>186</v>
      </c>
      <c r="GI726" s="694" t="s">
        <v>188</v>
      </c>
      <c r="GJ726" s="694" t="s">
        <v>990</v>
      </c>
      <c r="GK726" s="694" t="s">
        <v>188</v>
      </c>
      <c r="GL726" s="694" t="s">
        <v>990</v>
      </c>
      <c r="GM726" s="337"/>
      <c r="GN726" s="338"/>
      <c r="GO726" s="338"/>
      <c r="GP726" s="338"/>
      <c r="GQ726" s="338"/>
      <c r="HI726" s="694" t="s">
        <v>1002</v>
      </c>
    </row>
    <row r="727" spans="1:217" s="753" customFormat="1" ht="21" x14ac:dyDescent="0.35">
      <c r="A727" s="276" t="s">
        <v>1146</v>
      </c>
      <c r="B727" s="753" t="s">
        <v>878</v>
      </c>
      <c r="C727" s="7">
        <f>C532/(C532+C525+C527)</f>
        <v>0</v>
      </c>
      <c r="D727" s="754">
        <f t="shared" ref="D727:W727" si="3521">D532/(D532+D525+D527)</f>
        <v>0.1138234886793465</v>
      </c>
      <c r="E727" s="754">
        <f t="shared" si="3521"/>
        <v>0.25782197344189739</v>
      </c>
      <c r="F727" s="754">
        <f t="shared" si="3521"/>
        <v>0.24650879220138458</v>
      </c>
      <c r="G727" s="754">
        <f t="shared" si="3521"/>
        <v>0.44756954794798887</v>
      </c>
      <c r="H727" s="754">
        <f t="shared" si="3521"/>
        <v>0.29953394553319873</v>
      </c>
      <c r="I727" s="754">
        <f t="shared" si="3521"/>
        <v>0.29378677355900318</v>
      </c>
      <c r="J727" s="754">
        <f t="shared" si="3521"/>
        <v>0.24309887868983754</v>
      </c>
      <c r="K727" s="754">
        <f t="shared" si="3521"/>
        <v>0.24482355505297856</v>
      </c>
      <c r="L727" s="754">
        <f t="shared" si="3521"/>
        <v>0.19312977462120279</v>
      </c>
      <c r="M727" s="754">
        <f t="shared" si="3521"/>
        <v>0.21377292131452011</v>
      </c>
      <c r="N727" s="754">
        <f t="shared" si="3521"/>
        <v>0.25432983032498474</v>
      </c>
      <c r="O727" s="754">
        <f t="shared" si="3521"/>
        <v>0.23564003197092154</v>
      </c>
      <c r="P727" s="754">
        <f t="shared" si="3521"/>
        <v>0.31126844622108935</v>
      </c>
      <c r="Q727" s="754">
        <f t="shared" si="3521"/>
        <v>0.30400508658457193</v>
      </c>
      <c r="R727" s="754">
        <f t="shared" si="3521"/>
        <v>0.28599709766603565</v>
      </c>
      <c r="S727" s="754">
        <f t="shared" si="3521"/>
        <v>0.23109344422918593</v>
      </c>
      <c r="T727" s="1017">
        <f t="shared" si="3521"/>
        <v>0.37135043527661388</v>
      </c>
      <c r="U727" s="754">
        <f t="shared" si="3521"/>
        <v>0.31789084207283158</v>
      </c>
      <c r="V727" s="754">
        <f t="shared" si="3521"/>
        <v>0.34221070162703976</v>
      </c>
      <c r="W727" s="754">
        <f t="shared" si="3521"/>
        <v>0.26806518519024392</v>
      </c>
      <c r="X727" s="754">
        <f t="shared" ref="X727:Y727" si="3522">X532/(X532+X525+X527)</f>
        <v>0.41549396992084431</v>
      </c>
      <c r="Y727" s="754">
        <f t="shared" si="3522"/>
        <v>0.39964947285570518</v>
      </c>
      <c r="Z727" s="22">
        <f t="shared" si="3412"/>
        <v>0.27351583456440981</v>
      </c>
      <c r="AA727" s="22">
        <f t="shared" si="3413"/>
        <v>0.28120732394365633</v>
      </c>
      <c r="AB727" s="22">
        <f t="shared" si="3414"/>
        <v>0.27593216169849039</v>
      </c>
      <c r="AC727" s="22">
        <f t="shared" si="3415"/>
        <v>9.6039826062261524E-2</v>
      </c>
      <c r="AD727" s="22">
        <f t="shared" si="3416"/>
        <v>2.0025688057515843E-2</v>
      </c>
      <c r="AE727" s="22">
        <f t="shared" si="3417"/>
        <v>4.347622618310619E-2</v>
      </c>
      <c r="AF727" s="22">
        <f t="shared" si="3418"/>
        <v>5.2381962779377116E-2</v>
      </c>
      <c r="AG727" s="22"/>
      <c r="AH727" s="22"/>
      <c r="AI727" s="7">
        <f t="shared" ref="AI727:AN727" si="3523">AI532/(AI532+AI525+AI527)</f>
        <v>0</v>
      </c>
      <c r="AJ727" s="754">
        <f t="shared" si="3523"/>
        <v>0</v>
      </c>
      <c r="AK727" s="754">
        <f t="shared" si="3523"/>
        <v>0</v>
      </c>
      <c r="AL727" s="754">
        <f t="shared" si="3523"/>
        <v>0</v>
      </c>
      <c r="AM727" s="754">
        <f t="shared" si="3523"/>
        <v>0</v>
      </c>
      <c r="AN727" s="1017">
        <f t="shared" si="3523"/>
        <v>0</v>
      </c>
      <c r="AO727" s="22">
        <f t="shared" si="3420"/>
        <v>0</v>
      </c>
      <c r="AP727" s="22">
        <f t="shared" si="3421"/>
        <v>0</v>
      </c>
      <c r="AQ727" s="1345">
        <f t="shared" si="3422"/>
        <v>0</v>
      </c>
      <c r="AR727" s="1345"/>
      <c r="AS727" s="1345"/>
      <c r="AT727" s="958">
        <f t="shared" ref="AT727:BB727" si="3524">AT532/(AT532+AT525+AT527)</f>
        <v>0.2131134604085681</v>
      </c>
      <c r="AU727" s="665">
        <f t="shared" si="3524"/>
        <v>0.24750642681270449</v>
      </c>
      <c r="AV727" s="665">
        <f t="shared" si="3524"/>
        <v>0.22507683246674789</v>
      </c>
      <c r="AW727" s="665">
        <f t="shared" si="3524"/>
        <v>0.19414837493983628</v>
      </c>
      <c r="AX727" s="665">
        <f t="shared" si="3524"/>
        <v>0.18505894091673183</v>
      </c>
      <c r="AY727" s="665">
        <f t="shared" si="3524"/>
        <v>0.19736647020775577</v>
      </c>
      <c r="AZ727" s="665">
        <f t="shared" si="3524"/>
        <v>0.25017967766670918</v>
      </c>
      <c r="BA727" s="665">
        <f t="shared" si="3524"/>
        <v>0.2307737448678821</v>
      </c>
      <c r="BB727" s="1077">
        <f t="shared" si="3524"/>
        <v>0</v>
      </c>
      <c r="BC727" s="22">
        <f t="shared" si="3424"/>
        <v>0.19369154758743731</v>
      </c>
      <c r="BD727" s="22">
        <f t="shared" si="3425"/>
        <v>2.5393825112793589E-2</v>
      </c>
      <c r="BE727" s="1345">
        <f t="shared" si="3426"/>
        <v>7.6181475338380766E-2</v>
      </c>
      <c r="BF727" s="1345"/>
      <c r="BG727" s="1345"/>
      <c r="BH727" s="7">
        <f t="shared" ref="BH727:BS727" si="3525">BH532/(BH532+BH525+BH527)</f>
        <v>0.30759431626333839</v>
      </c>
      <c r="BI727" s="754">
        <f t="shared" si="3525"/>
        <v>0.16840974346077456</v>
      </c>
      <c r="BJ727" s="754">
        <f t="shared" si="3525"/>
        <v>0.16128507950538651</v>
      </c>
      <c r="BK727" s="754">
        <f t="shared" si="3525"/>
        <v>0.19366513390762799</v>
      </c>
      <c r="BL727" s="754">
        <f t="shared" si="3525"/>
        <v>0.77502091517255267</v>
      </c>
      <c r="BM727" s="754">
        <f t="shared" si="3525"/>
        <v>0.26268973047262101</v>
      </c>
      <c r="BN727" s="1188">
        <f t="shared" si="3525"/>
        <v>0.20269415751183559</v>
      </c>
      <c r="BO727" s="338">
        <f t="shared" si="3525"/>
        <v>0.16201294671074515</v>
      </c>
      <c r="BP727" s="338">
        <f t="shared" si="3525"/>
        <v>7.309852717410846E-2</v>
      </c>
      <c r="BQ727" s="338">
        <f t="shared" si="3525"/>
        <v>0.14740076095999988</v>
      </c>
      <c r="BR727" s="338">
        <f t="shared" si="3525"/>
        <v>0.22776057473158109</v>
      </c>
      <c r="BS727" s="1156">
        <f t="shared" si="3525"/>
        <v>0.17624490509115204</v>
      </c>
      <c r="BT727" s="22">
        <f t="shared" si="3428"/>
        <v>0.24673196130358044</v>
      </c>
      <c r="BU727" s="22">
        <f t="shared" si="3429"/>
        <v>5.9215372472224137E-2</v>
      </c>
      <c r="BV727" s="1345">
        <f t="shared" si="3430"/>
        <v>0.20512806742201536</v>
      </c>
      <c r="BW727" s="1345"/>
      <c r="BX727" s="1345"/>
      <c r="BY727" s="1339">
        <f t="shared" ref="BY727:CE727" si="3526">BY532/(BY532+BY525+BY527)</f>
        <v>0.30111596950367414</v>
      </c>
      <c r="BZ727" s="22">
        <f t="shared" si="3526"/>
        <v>0.28279366012605367</v>
      </c>
      <c r="CA727" s="22">
        <f t="shared" si="3526"/>
        <v>0.17286033202281104</v>
      </c>
      <c r="CB727" s="22">
        <f t="shared" si="3526"/>
        <v>0.19252707398815264</v>
      </c>
      <c r="CC727" s="1343">
        <f t="shared" si="3526"/>
        <v>0.29117065037449846</v>
      </c>
      <c r="CD727" s="22">
        <f t="shared" si="3526"/>
        <v>0.28274000583607611</v>
      </c>
      <c r="CE727" s="22">
        <f t="shared" si="3526"/>
        <v>0.28597531012368793</v>
      </c>
      <c r="CF727" s="22">
        <f t="shared" si="3432"/>
        <v>0.25845471456785057</v>
      </c>
      <c r="CG727" s="22">
        <f t="shared" si="3433"/>
        <v>1.8351839181974753E-2</v>
      </c>
      <c r="CH727" s="1345">
        <f t="shared" si="3434"/>
        <v>4.855440257615623E-2</v>
      </c>
      <c r="CI727" s="1345"/>
      <c r="CJ727" s="1345"/>
      <c r="CK727" s="1339">
        <f t="shared" ref="CK727:CO727" si="3527">CK532/(CK532+CK525+CK527)</f>
        <v>0.1636798074722188</v>
      </c>
      <c r="CL727" s="22">
        <f t="shared" si="3527"/>
        <v>0.15780145549058242</v>
      </c>
      <c r="CM727" s="22">
        <f t="shared" si="3527"/>
        <v>0.12058779765703551</v>
      </c>
      <c r="CN727" s="22">
        <f t="shared" si="3527"/>
        <v>0.12776740154127261</v>
      </c>
      <c r="CO727" s="1343">
        <f t="shared" si="3527"/>
        <v>0.10830822773113361</v>
      </c>
      <c r="CP727" s="22">
        <f t="shared" si="3436"/>
        <v>0.1356289379784486</v>
      </c>
      <c r="CQ727" s="22">
        <f t="shared" si="3437"/>
        <v>1.0753912492487618E-2</v>
      </c>
      <c r="CR727" s="22">
        <f t="shared" si="3438"/>
        <v>2.4046479357286512E-2</v>
      </c>
      <c r="CS727" s="22"/>
      <c r="CT727" s="22"/>
      <c r="CU727" s="1339">
        <f t="shared" ref="CU727:CX727" si="3528">CU532/(CU532+CU525+CU527)</f>
        <v>0.24563338797519635</v>
      </c>
      <c r="CV727" s="22">
        <f t="shared" si="3528"/>
        <v>0.12690152575154212</v>
      </c>
      <c r="CW727" s="22">
        <f t="shared" si="3528"/>
        <v>0.90221517701790288</v>
      </c>
      <c r="CX727" s="1343">
        <f t="shared" si="3528"/>
        <v>0.87111234753087241</v>
      </c>
      <c r="CY727" s="22">
        <f t="shared" si="3440"/>
        <v>0.53646560956887845</v>
      </c>
      <c r="CZ727" s="1345">
        <f t="shared" si="3441"/>
        <v>0.40746668787685475</v>
      </c>
      <c r="DA727" s="1346">
        <f t="shared" si="3442"/>
        <v>0.20373334393842737</v>
      </c>
      <c r="DD727" s="293"/>
      <c r="DE727" s="864">
        <f t="shared" ref="DE727:DL727" si="3529">DE532/(DE532+DE525+DE527)</f>
        <v>1.5537945972483615E-2</v>
      </c>
      <c r="DF727" s="864">
        <f t="shared" si="3529"/>
        <v>5.238704143666266E-2</v>
      </c>
      <c r="DG727" s="864">
        <f t="shared" si="3529"/>
        <v>5.2032783809991677E-2</v>
      </c>
      <c r="DH727" s="864">
        <f t="shared" si="3529"/>
        <v>1.7038725249693333E-2</v>
      </c>
      <c r="DI727" s="864">
        <f t="shared" si="3529"/>
        <v>5.0802075554438511E-2</v>
      </c>
      <c r="DJ727" s="864">
        <f t="shared" si="3529"/>
        <v>1.428492237467502E-2</v>
      </c>
      <c r="DK727" s="864">
        <f t="shared" si="3529"/>
        <v>1.8234630785178813E-2</v>
      </c>
      <c r="DL727" s="1126">
        <f t="shared" si="3529"/>
        <v>7.4616831199897701E-3</v>
      </c>
      <c r="DM727" s="22">
        <f t="shared" si="3444"/>
        <v>2.8472476037889171E-2</v>
      </c>
      <c r="DN727" s="22">
        <f t="shared" si="3445"/>
        <v>6.9065081284678991E-3</v>
      </c>
      <c r="DO727" s="1345">
        <f t="shared" si="3446"/>
        <v>1.9534554927838652E-2</v>
      </c>
      <c r="DP727" s="1345"/>
      <c r="DQ727" s="1345"/>
      <c r="DR727" s="1012">
        <f t="shared" ref="DR727:DX727" si="3530">DR532/(DR532+DR525+DR527)</f>
        <v>8.2209092549365481E-2</v>
      </c>
      <c r="DS727" s="864">
        <f t="shared" si="3530"/>
        <v>0.158451392570474</v>
      </c>
      <c r="DT727" s="864">
        <f t="shared" si="3530"/>
        <v>0.13718818461705579</v>
      </c>
      <c r="DU727" s="864">
        <f t="shared" si="3530"/>
        <v>0.16377814941528826</v>
      </c>
      <c r="DV727" s="864">
        <f t="shared" si="3530"/>
        <v>0.11065976936420324</v>
      </c>
      <c r="DW727" s="864">
        <f t="shared" si="3530"/>
        <v>0.14572246323638968</v>
      </c>
      <c r="DX727" s="1126">
        <f t="shared" si="3530"/>
        <v>0.13868006693679885</v>
      </c>
      <c r="DY727" s="665">
        <f t="shared" si="3448"/>
        <v>0.13381273124136789</v>
      </c>
      <c r="DZ727" s="665">
        <f t="shared" si="3464"/>
        <v>1.0780175198268469E-2</v>
      </c>
      <c r="EA727" s="1407">
        <f t="shared" si="3449"/>
        <v>2.8521662664324786E-2</v>
      </c>
      <c r="EB727" s="1407"/>
      <c r="EC727" s="1407"/>
      <c r="ED727" s="958">
        <f t="shared" ref="ED727:EL727" si="3531">ED532/(ED532+ED525+ED527)</f>
        <v>0.24411323359873463</v>
      </c>
      <c r="EE727" s="864">
        <f t="shared" si="3531"/>
        <v>0.31830469755320839</v>
      </c>
      <c r="EF727" s="864">
        <f t="shared" si="3531"/>
        <v>0.18187984243681313</v>
      </c>
      <c r="EG727" s="864">
        <f t="shared" si="3531"/>
        <v>0.40514591109062315</v>
      </c>
      <c r="EH727" s="864">
        <f t="shared" si="3531"/>
        <v>0.28278452068830257</v>
      </c>
      <c r="EI727" s="864">
        <f t="shared" si="3531"/>
        <v>0.33388812598438672</v>
      </c>
      <c r="EJ727" s="864">
        <f t="shared" si="3531"/>
        <v>0.36296297922455845</v>
      </c>
      <c r="EK727" s="864">
        <f t="shared" si="3531"/>
        <v>0.42166508762967286</v>
      </c>
      <c r="EL727" s="1126">
        <f t="shared" si="3531"/>
        <v>0.38827781559075658</v>
      </c>
      <c r="EM727" s="22">
        <f t="shared" si="3451"/>
        <v>0.32655802375522852</v>
      </c>
      <c r="EN727" s="1345">
        <f t="shared" si="3452"/>
        <v>7.9154082378921575E-2</v>
      </c>
      <c r="EO727" s="1346">
        <f t="shared" si="3453"/>
        <v>2.6384694126307191E-2</v>
      </c>
      <c r="EP727" s="1346"/>
      <c r="EQ727" s="1346"/>
      <c r="ER727" s="1251"/>
      <c r="ES727" s="7"/>
      <c r="ET727" s="754"/>
      <c r="EU727" s="754"/>
      <c r="EV727" s="754"/>
      <c r="EW727" s="1131"/>
      <c r="EX727" s="889"/>
      <c r="EY727" s="865"/>
      <c r="EZ727" s="1153"/>
      <c r="FA727" s="865"/>
      <c r="FB727" s="865"/>
      <c r="FC727" s="865"/>
      <c r="FD727" s="865"/>
      <c r="FE727" s="1153"/>
      <c r="FF727" s="865"/>
      <c r="FG727" s="865"/>
      <c r="FH727" s="865"/>
      <c r="FI727" s="865"/>
      <c r="FJ727" s="865"/>
      <c r="FK727" s="865"/>
      <c r="FL727" s="865"/>
      <c r="FM727" s="865"/>
      <c r="FN727" s="865"/>
      <c r="FO727" s="865"/>
      <c r="FP727" s="865"/>
      <c r="FQ727" s="1401"/>
      <c r="FR727" s="694" t="s">
        <v>502</v>
      </c>
      <c r="FS727" s="694" t="s">
        <v>489</v>
      </c>
      <c r="FT727" s="694" t="s">
        <v>490</v>
      </c>
      <c r="FU727" s="694" t="s">
        <v>490</v>
      </c>
      <c r="FV727" s="694" t="s">
        <v>995</v>
      </c>
      <c r="FW727" s="694" t="s">
        <v>997</v>
      </c>
      <c r="FX727" s="694" t="s">
        <v>999</v>
      </c>
      <c r="FY727" s="694" t="s">
        <v>1000</v>
      </c>
      <c r="FZ727" s="694" t="s">
        <v>1004</v>
      </c>
      <c r="GA727" s="694" t="s">
        <v>1005</v>
      </c>
      <c r="GB727" s="694" t="s">
        <v>499</v>
      </c>
      <c r="GC727" s="694" t="s">
        <v>1006</v>
      </c>
      <c r="GD727" s="694" t="s">
        <v>493</v>
      </c>
      <c r="GE727" s="694" t="s">
        <v>1007</v>
      </c>
      <c r="GF727" s="694" t="s">
        <v>496</v>
      </c>
      <c r="GG727" s="694" t="s">
        <v>1008</v>
      </c>
      <c r="GH727" s="694" t="s">
        <v>1009</v>
      </c>
      <c r="GI727" s="694" t="s">
        <v>985</v>
      </c>
      <c r="GJ727" s="694" t="s">
        <v>985</v>
      </c>
      <c r="GK727" s="694" t="s">
        <v>998</v>
      </c>
      <c r="GL727" s="694" t="s">
        <v>998</v>
      </c>
      <c r="GM727" s="337"/>
      <c r="GN727" s="338"/>
      <c r="GO727" s="338"/>
      <c r="GP727" s="338"/>
      <c r="GQ727" s="338"/>
      <c r="HI727" s="694" t="s">
        <v>1003</v>
      </c>
    </row>
    <row r="728" spans="1:217" s="753" customFormat="1" ht="21" x14ac:dyDescent="0.35">
      <c r="A728" s="276"/>
      <c r="C728" s="7"/>
      <c r="D728" s="754"/>
      <c r="E728" s="754"/>
      <c r="F728" s="754"/>
      <c r="G728" s="754"/>
      <c r="H728" s="754"/>
      <c r="I728" s="754"/>
      <c r="J728" s="754"/>
      <c r="K728" s="754"/>
      <c r="L728" s="754"/>
      <c r="M728" s="754"/>
      <c r="N728" s="754"/>
      <c r="O728" s="754"/>
      <c r="P728" s="754"/>
      <c r="Q728" s="754"/>
      <c r="R728" s="754"/>
      <c r="S728" s="754"/>
      <c r="T728" s="1017"/>
      <c r="U728" s="754"/>
      <c r="V728" s="754"/>
      <c r="W728" s="754"/>
      <c r="X728" s="754"/>
      <c r="Y728" s="754"/>
      <c r="Z728" s="22"/>
      <c r="AA728" s="22"/>
      <c r="AB728" s="22"/>
      <c r="AC728" s="22"/>
      <c r="AD728" s="22"/>
      <c r="AE728" s="22"/>
      <c r="AF728" s="22"/>
      <c r="AG728" s="22"/>
      <c r="AH728" s="22"/>
      <c r="AI728" s="7"/>
      <c r="AJ728" s="754"/>
      <c r="AK728" s="754"/>
      <c r="AL728" s="754"/>
      <c r="AM728" s="754"/>
      <c r="AN728" s="1017"/>
      <c r="AO728" s="754"/>
      <c r="AP728" s="754"/>
      <c r="AQ728" s="754"/>
      <c r="AR728" s="754"/>
      <c r="AS728" s="754"/>
      <c r="AT728" s="958"/>
      <c r="AU728" s="665"/>
      <c r="AV728" s="665"/>
      <c r="AW728" s="665"/>
      <c r="AX728" s="665"/>
      <c r="AY728" s="665"/>
      <c r="AZ728" s="665"/>
      <c r="BA728" s="665"/>
      <c r="BB728" s="1077"/>
      <c r="BC728" s="754"/>
      <c r="BD728" s="754"/>
      <c r="BE728" s="754"/>
      <c r="BF728" s="754"/>
      <c r="BG728" s="754"/>
      <c r="BH728" s="7"/>
      <c r="BI728" s="754"/>
      <c r="BJ728" s="754"/>
      <c r="BK728" s="754"/>
      <c r="BL728" s="754"/>
      <c r="BM728" s="754"/>
      <c r="BN728" s="1188"/>
      <c r="BO728" s="338"/>
      <c r="BP728" s="338"/>
      <c r="BQ728" s="338"/>
      <c r="BR728" s="338"/>
      <c r="BS728" s="1156"/>
      <c r="BT728" s="338"/>
      <c r="BU728" s="338"/>
      <c r="BV728" s="338"/>
      <c r="BW728" s="338"/>
      <c r="BX728" s="338"/>
      <c r="BY728" s="1339"/>
      <c r="BZ728" s="22"/>
      <c r="CA728" s="22"/>
      <c r="CB728" s="22"/>
      <c r="CC728" s="1343"/>
      <c r="CD728" s="22"/>
      <c r="CE728" s="22"/>
      <c r="CF728" s="22"/>
      <c r="CG728" s="22"/>
      <c r="CH728" s="22"/>
      <c r="CI728" s="22"/>
      <c r="CJ728" s="22"/>
      <c r="CK728" s="1339"/>
      <c r="CL728" s="22"/>
      <c r="CM728" s="22"/>
      <c r="CN728" s="22"/>
      <c r="CO728" s="1343"/>
      <c r="CP728" s="22"/>
      <c r="CQ728" s="22"/>
      <c r="CR728" s="22"/>
      <c r="CS728" s="22"/>
      <c r="CT728" s="22"/>
      <c r="CU728" s="1339"/>
      <c r="CV728" s="22"/>
      <c r="CW728" s="22"/>
      <c r="CX728" s="1343"/>
      <c r="CY728" s="754"/>
      <c r="CZ728" s="754"/>
      <c r="DD728" s="293"/>
      <c r="DE728" s="864"/>
      <c r="DF728" s="864"/>
      <c r="DG728" s="864"/>
      <c r="DH728" s="864"/>
      <c r="DI728" s="864"/>
      <c r="DJ728" s="864"/>
      <c r="DK728" s="864"/>
      <c r="DL728" s="1126"/>
      <c r="DM728" s="338"/>
      <c r="DN728" s="338"/>
      <c r="DO728" s="338"/>
      <c r="DP728" s="338"/>
      <c r="DQ728" s="338"/>
      <c r="DR728" s="1012"/>
      <c r="DS728" s="864"/>
      <c r="DT728" s="864"/>
      <c r="DU728" s="864"/>
      <c r="DV728" s="864"/>
      <c r="DW728" s="864"/>
      <c r="DX728" s="1126"/>
      <c r="DY728" s="864"/>
      <c r="DZ728" s="864"/>
      <c r="EA728" s="864"/>
      <c r="EB728" s="864"/>
      <c r="EC728" s="864"/>
      <c r="ED728" s="958"/>
      <c r="EE728" s="864"/>
      <c r="EF728" s="864"/>
      <c r="EG728" s="864"/>
      <c r="EH728" s="864"/>
      <c r="EI728" s="864"/>
      <c r="EJ728" s="864"/>
      <c r="EK728" s="864"/>
      <c r="EL728" s="1126"/>
      <c r="EM728" s="338"/>
      <c r="EN728" s="338"/>
      <c r="ER728" s="1251"/>
      <c r="ES728" s="7"/>
      <c r="ET728" s="754"/>
      <c r="EU728" s="754"/>
      <c r="EV728" s="754"/>
      <c r="EW728" s="1131"/>
      <c r="EX728" s="889"/>
      <c r="EY728" s="865"/>
      <c r="EZ728" s="1153"/>
      <c r="FA728" s="865"/>
      <c r="FB728" s="865"/>
      <c r="FC728" s="865"/>
      <c r="FD728" s="865"/>
      <c r="FE728" s="1153" t="s">
        <v>1165</v>
      </c>
      <c r="FF728" s="865"/>
      <c r="FG728" s="865"/>
      <c r="FH728" s="865"/>
      <c r="FI728" s="865"/>
      <c r="FJ728" s="865"/>
      <c r="FK728" s="865"/>
      <c r="FL728" s="865"/>
      <c r="FM728" s="865"/>
      <c r="FN728" s="865"/>
      <c r="FO728" s="865"/>
      <c r="FP728" s="865" t="s">
        <v>1164</v>
      </c>
      <c r="FQ728" s="1401"/>
      <c r="FR728" s="694"/>
      <c r="FS728" s="694"/>
      <c r="FT728" s="694"/>
      <c r="FU728" s="694"/>
      <c r="FV728" s="694"/>
      <c r="FW728" s="694"/>
      <c r="FX728" s="694"/>
      <c r="FY728" s="694"/>
      <c r="FZ728" s="694"/>
      <c r="GA728" s="694"/>
      <c r="GB728" s="694"/>
      <c r="GC728" s="694"/>
      <c r="GD728" s="694"/>
      <c r="GE728" s="694"/>
      <c r="GF728" s="694"/>
      <c r="GG728" s="694"/>
      <c r="GH728" s="694"/>
      <c r="GI728" s="694"/>
      <c r="GJ728" s="694"/>
      <c r="GK728" s="694"/>
      <c r="GL728" s="694"/>
      <c r="GM728" s="1492" t="s">
        <v>430</v>
      </c>
      <c r="GN728" s="338"/>
      <c r="GO728" s="338"/>
      <c r="GP728" s="338"/>
      <c r="GQ728" s="338"/>
      <c r="HI728" s="694"/>
    </row>
    <row r="729" spans="1:217" s="753" customFormat="1" ht="21" x14ac:dyDescent="0.35">
      <c r="A729" s="282" t="s">
        <v>1143</v>
      </c>
      <c r="C729" s="7"/>
      <c r="D729" s="754"/>
      <c r="E729" s="754"/>
      <c r="F729" s="754"/>
      <c r="G729" s="754"/>
      <c r="H729" s="754"/>
      <c r="I729" s="754"/>
      <c r="J729" s="754"/>
      <c r="K729" s="754"/>
      <c r="L729" s="754"/>
      <c r="M729" s="754"/>
      <c r="N729" s="754"/>
      <c r="O729" s="754"/>
      <c r="P729" s="754"/>
      <c r="Q729" s="754"/>
      <c r="R729" s="754"/>
      <c r="S729" s="754"/>
      <c r="T729" s="1017"/>
      <c r="U729" s="754"/>
      <c r="V729" s="754"/>
      <c r="W729" s="754"/>
      <c r="X729" s="754"/>
      <c r="Y729" s="754"/>
      <c r="Z729" s="22"/>
      <c r="AA729" s="22"/>
      <c r="AB729" s="22"/>
      <c r="AC729" s="22"/>
      <c r="AD729" s="22"/>
      <c r="AE729" s="22"/>
      <c r="AF729" s="22"/>
      <c r="AG729" s="22"/>
      <c r="AH729" s="22"/>
      <c r="AI729" s="7"/>
      <c r="AJ729" s="754"/>
      <c r="AK729" s="754"/>
      <c r="AL729" s="754"/>
      <c r="AM729" s="754"/>
      <c r="AN729" s="1017"/>
      <c r="AO729" s="754"/>
      <c r="AP729" s="754"/>
      <c r="AQ729" s="754"/>
      <c r="AR729" s="754"/>
      <c r="AS729" s="754"/>
      <c r="AT729" s="958"/>
      <c r="AU729" s="665"/>
      <c r="AV729" s="665"/>
      <c r="AW729" s="665"/>
      <c r="AX729" s="665"/>
      <c r="AY729" s="665"/>
      <c r="AZ729" s="665"/>
      <c r="BA729" s="665"/>
      <c r="BB729" s="1077"/>
      <c r="BC729" s="754"/>
      <c r="BD729" s="754"/>
      <c r="BE729" s="754"/>
      <c r="BF729" s="754"/>
      <c r="BG729" s="754"/>
      <c r="BH729" s="7"/>
      <c r="BI729" s="754"/>
      <c r="BJ729" s="754"/>
      <c r="BK729" s="754"/>
      <c r="BL729" s="754"/>
      <c r="BM729" s="754"/>
      <c r="BN729" s="1188"/>
      <c r="BO729" s="338"/>
      <c r="BP729" s="338"/>
      <c r="BQ729" s="338"/>
      <c r="BR729" s="338"/>
      <c r="BS729" s="1156"/>
      <c r="BT729" s="338"/>
      <c r="BU729" s="338"/>
      <c r="BV729" s="338"/>
      <c r="BW729" s="338"/>
      <c r="BX729" s="338"/>
      <c r="BY729" s="1339"/>
      <c r="BZ729" s="22"/>
      <c r="CA729" s="22"/>
      <c r="CB729" s="22"/>
      <c r="CC729" s="1343"/>
      <c r="CD729" s="22"/>
      <c r="CE729" s="22"/>
      <c r="CF729" s="22"/>
      <c r="CG729" s="22"/>
      <c r="CH729" s="22"/>
      <c r="CI729" s="22"/>
      <c r="CJ729" s="22"/>
      <c r="CK729" s="1339"/>
      <c r="CL729" s="22"/>
      <c r="CM729" s="22"/>
      <c r="CN729" s="22"/>
      <c r="CO729" s="1343"/>
      <c r="CP729" s="22"/>
      <c r="CQ729" s="22"/>
      <c r="CR729" s="22"/>
      <c r="CS729" s="22"/>
      <c r="CT729" s="22"/>
      <c r="CU729" s="1339"/>
      <c r="CV729" s="22"/>
      <c r="CW729" s="22"/>
      <c r="CX729" s="1343"/>
      <c r="CY729" s="754"/>
      <c r="CZ729" s="754"/>
      <c r="DD729" s="293"/>
      <c r="DE729" s="864"/>
      <c r="DF729" s="864"/>
      <c r="DG729" s="864"/>
      <c r="DH729" s="864"/>
      <c r="DI729" s="864"/>
      <c r="DJ729" s="864"/>
      <c r="DK729" s="864"/>
      <c r="DL729" s="1126"/>
      <c r="DM729" s="338"/>
      <c r="DN729" s="338"/>
      <c r="DO729" s="338"/>
      <c r="DP729" s="338"/>
      <c r="DQ729" s="338"/>
      <c r="DR729" s="1012"/>
      <c r="DS729" s="864"/>
      <c r="DT729" s="864"/>
      <c r="DU729" s="864"/>
      <c r="DV729" s="864"/>
      <c r="DW729" s="864"/>
      <c r="DX729" s="1126"/>
      <c r="DY729" s="864"/>
      <c r="DZ729" s="864"/>
      <c r="EA729" s="864"/>
      <c r="EB729" s="864"/>
      <c r="EC729" s="864"/>
      <c r="ED729" s="958"/>
      <c r="EE729" s="864"/>
      <c r="EF729" s="864"/>
      <c r="EG729" s="864"/>
      <c r="EH729" s="864"/>
      <c r="EI729" s="864"/>
      <c r="EJ729" s="864"/>
      <c r="EK729" s="864"/>
      <c r="EL729" s="1126"/>
      <c r="EM729" s="338"/>
      <c r="EN729" s="338"/>
      <c r="ER729" s="1251"/>
      <c r="ES729" s="7"/>
      <c r="ET729" s="754"/>
      <c r="EU729" s="754"/>
      <c r="EV729" s="754"/>
      <c r="EW729" s="1131"/>
      <c r="EX729" s="889"/>
      <c r="EY729" s="694" t="s">
        <v>354</v>
      </c>
      <c r="EZ729" s="905" t="s">
        <v>247</v>
      </c>
      <c r="FA729" s="694" t="s">
        <v>355</v>
      </c>
      <c r="FB729" s="694" t="s">
        <v>248</v>
      </c>
      <c r="FC729" s="694" t="s">
        <v>356</v>
      </c>
      <c r="FD729" s="694" t="s">
        <v>357</v>
      </c>
      <c r="FE729" s="905" t="s">
        <v>358</v>
      </c>
      <c r="FF729" s="694" t="s">
        <v>395</v>
      </c>
      <c r="FG729" s="694" t="s">
        <v>359</v>
      </c>
      <c r="FH729" s="694" t="s">
        <v>360</v>
      </c>
      <c r="FI729" s="694" t="s">
        <v>361</v>
      </c>
      <c r="FJ729" s="694" t="s">
        <v>362</v>
      </c>
      <c r="FK729" s="694" t="s">
        <v>363</v>
      </c>
      <c r="FL729" s="694" t="s">
        <v>364</v>
      </c>
      <c r="FM729" s="694" t="s">
        <v>365</v>
      </c>
      <c r="FN729" s="694" t="s">
        <v>366</v>
      </c>
      <c r="FO729" s="694" t="s">
        <v>367</v>
      </c>
      <c r="FP729" s="694" t="s">
        <v>993</v>
      </c>
      <c r="FQ729" s="1359" t="s">
        <v>1028</v>
      </c>
      <c r="FR729" s="617" t="s">
        <v>974</v>
      </c>
      <c r="FS729" s="617" t="s">
        <v>1011</v>
      </c>
      <c r="FT729" s="617" t="s">
        <v>1010</v>
      </c>
      <c r="FU729" s="617" t="s">
        <v>991</v>
      </c>
      <c r="FV729" s="617" t="s">
        <v>993</v>
      </c>
      <c r="FW729" s="617" t="s">
        <v>1014</v>
      </c>
      <c r="FX729" s="617" t="s">
        <v>1019</v>
      </c>
      <c r="FY729" s="617" t="s">
        <v>1020</v>
      </c>
      <c r="FZ729" s="617" t="s">
        <v>1021</v>
      </c>
      <c r="GA729" s="617" t="s">
        <v>1022</v>
      </c>
      <c r="GB729" s="617" t="s">
        <v>1023</v>
      </c>
      <c r="GC729" s="617" t="s">
        <v>1024</v>
      </c>
      <c r="GD729" s="617" t="s">
        <v>1025</v>
      </c>
      <c r="GE729" s="617" t="s">
        <v>1026</v>
      </c>
      <c r="GF729" s="617" t="s">
        <v>1027</v>
      </c>
      <c r="GG729" s="617" t="s">
        <v>1028</v>
      </c>
      <c r="GH729" s="617" t="s">
        <v>1029</v>
      </c>
      <c r="GI729" s="617" t="s">
        <v>1057</v>
      </c>
      <c r="GJ729" s="617" t="s">
        <v>1058</v>
      </c>
      <c r="GK729" s="617" t="s">
        <v>1059</v>
      </c>
      <c r="GL729" s="617" t="s">
        <v>1060</v>
      </c>
      <c r="GM729" s="1493" t="s">
        <v>1153</v>
      </c>
      <c r="GN729" s="1352" t="s">
        <v>1154</v>
      </c>
      <c r="GO729" s="1352" t="s">
        <v>1155</v>
      </c>
      <c r="GP729" s="1351" t="s">
        <v>1156</v>
      </c>
      <c r="GQ729" s="1351" t="s">
        <v>1157</v>
      </c>
      <c r="GR729" s="1351" t="s">
        <v>1158</v>
      </c>
      <c r="GS729" s="1351" t="s">
        <v>1159</v>
      </c>
      <c r="HI729" s="617" t="s">
        <v>1001</v>
      </c>
    </row>
    <row r="730" spans="1:217" s="753" customFormat="1" ht="21" x14ac:dyDescent="0.35">
      <c r="A730" s="276" t="s">
        <v>1142</v>
      </c>
      <c r="B730" s="753" t="s">
        <v>1139</v>
      </c>
      <c r="C730" s="1339">
        <f>(C630+C632)/(C637+C630+C632)</f>
        <v>1</v>
      </c>
      <c r="D730" s="22">
        <f t="shared" ref="D730:W730" si="3532">(D630+D632)/(D637+D630+D632)</f>
        <v>0.88617651132065334</v>
      </c>
      <c r="E730" s="22">
        <f t="shared" si="3532"/>
        <v>0.74217802655810261</v>
      </c>
      <c r="F730" s="22">
        <f t="shared" si="3532"/>
        <v>0.75349120779861545</v>
      </c>
      <c r="G730" s="22">
        <f t="shared" si="3532"/>
        <v>0.55243045205201113</v>
      </c>
      <c r="H730" s="22">
        <f t="shared" si="3532"/>
        <v>0.70046605446680121</v>
      </c>
      <c r="I730" s="22">
        <f t="shared" si="3532"/>
        <v>0.70621322644099682</v>
      </c>
      <c r="J730" s="22">
        <f t="shared" si="3532"/>
        <v>0.75690112131016263</v>
      </c>
      <c r="K730" s="22">
        <f t="shared" si="3532"/>
        <v>0.75517644494702141</v>
      </c>
      <c r="L730" s="22">
        <f t="shared" si="3532"/>
        <v>0.80687022537879716</v>
      </c>
      <c r="M730" s="22">
        <f t="shared" si="3532"/>
        <v>0.78622707868548003</v>
      </c>
      <c r="N730" s="22">
        <f t="shared" si="3532"/>
        <v>0.74567016967501532</v>
      </c>
      <c r="O730" s="22">
        <f t="shared" si="3532"/>
        <v>0.76435996802907846</v>
      </c>
      <c r="P730" s="22">
        <f t="shared" si="3532"/>
        <v>0.6887315537789106</v>
      </c>
      <c r="Q730" s="22">
        <f t="shared" si="3532"/>
        <v>0.69599491341542796</v>
      </c>
      <c r="R730" s="22">
        <f t="shared" si="3532"/>
        <v>0.71400290233396435</v>
      </c>
      <c r="S730" s="22">
        <f t="shared" si="3532"/>
        <v>0.76890655577081413</v>
      </c>
      <c r="T730" s="1343">
        <f t="shared" si="3532"/>
        <v>0.62864956472338607</v>
      </c>
      <c r="U730" s="22">
        <f t="shared" si="3532"/>
        <v>0.68210915792716831</v>
      </c>
      <c r="V730" s="22">
        <f t="shared" si="3532"/>
        <v>0.65778929837296041</v>
      </c>
      <c r="W730" s="22">
        <f t="shared" si="3532"/>
        <v>0.7319348148097562</v>
      </c>
      <c r="X730" s="22">
        <f t="shared" ref="X730:Y730" si="3533">(X630+X632)/(X637+X630+X632)</f>
        <v>0.5845060300791558</v>
      </c>
      <c r="Y730" s="22">
        <f t="shared" si="3533"/>
        <v>0.60035052714429482</v>
      </c>
      <c r="Z730" s="22">
        <f>AVERAGE(C730:Y730)</f>
        <v>0.72648416543559013</v>
      </c>
      <c r="AA730" s="22">
        <f t="shared" ref="AA730:AA732" si="3534">AVERAGE(F730:L730)</f>
        <v>0.71879267605634378</v>
      </c>
      <c r="AB730" s="22">
        <f t="shared" ref="AB730:AB732" si="3535">AVERAGE(M730:T730)</f>
        <v>0.72406783830150956</v>
      </c>
      <c r="AC730" s="1345">
        <f>STDEVA(C730:Y730)</f>
        <v>9.6039826062262107E-2</v>
      </c>
      <c r="AD730" s="1345">
        <f>AC730/SQRT(23)</f>
        <v>2.0025688057515964E-2</v>
      </c>
      <c r="AE730" s="1345">
        <f t="shared" ref="AE730:AE732" si="3536">STDEVA(H730:L730)</f>
        <v>4.3476226183106072E-2</v>
      </c>
      <c r="AF730" s="1345">
        <f t="shared" ref="AF730:AF732" si="3537">STDEVA(M730:T730)</f>
        <v>5.2381962779377171E-2</v>
      </c>
      <c r="AG730" s="1345">
        <f>MIN(C730:Y730)</f>
        <v>0.55243045205201113</v>
      </c>
      <c r="AH730" s="1345">
        <f>MAX(C730:Y730)</f>
        <v>1</v>
      </c>
      <c r="AI730" s="7">
        <f t="shared" ref="AI730:AN730" si="3538">(AI630+AI632)/(AI637+AI630+AI632)</f>
        <v>1</v>
      </c>
      <c r="AJ730" s="754">
        <f t="shared" si="3538"/>
        <v>1</v>
      </c>
      <c r="AK730" s="754">
        <f t="shared" si="3538"/>
        <v>1</v>
      </c>
      <c r="AL730" s="754">
        <f t="shared" si="3538"/>
        <v>1</v>
      </c>
      <c r="AM730" s="754">
        <f t="shared" si="3538"/>
        <v>1</v>
      </c>
      <c r="AN730" s="1017">
        <f t="shared" si="3538"/>
        <v>1</v>
      </c>
      <c r="AO730" s="22">
        <f t="shared" ref="AO730:AO732" si="3539">AVERAGE(AI730:AN730)</f>
        <v>1</v>
      </c>
      <c r="AP730" s="22">
        <f t="shared" ref="AP730:AP732" si="3540">AQ730/SQRT(5)</f>
        <v>0</v>
      </c>
      <c r="AQ730" s="1345">
        <f>STDEVA(AI730:AN730)</f>
        <v>0</v>
      </c>
      <c r="AR730" s="1345">
        <f>MIN(AI729:AN730)</f>
        <v>1</v>
      </c>
      <c r="AS730" s="1345">
        <f>MAX(AI730:AN730)</f>
        <v>1</v>
      </c>
      <c r="AT730" s="958">
        <f t="shared" ref="AT730:BB730" si="3541">(AT630+AT632)/(AT637+AT630+AT632)</f>
        <v>0.78688653959143195</v>
      </c>
      <c r="AU730" s="665">
        <f t="shared" si="3541"/>
        <v>0.75249357318729559</v>
      </c>
      <c r="AV730" s="665">
        <f t="shared" si="3541"/>
        <v>0.77492316753325208</v>
      </c>
      <c r="AW730" s="665">
        <f t="shared" si="3541"/>
        <v>0.80585162506016372</v>
      </c>
      <c r="AX730" s="665">
        <f t="shared" si="3541"/>
        <v>0.81494105908326819</v>
      </c>
      <c r="AY730" s="665">
        <f t="shared" si="3541"/>
        <v>0.80263352979224423</v>
      </c>
      <c r="AZ730" s="665">
        <f t="shared" si="3541"/>
        <v>0.74982032233329088</v>
      </c>
      <c r="BA730" s="665">
        <f t="shared" si="3541"/>
        <v>0.76922625513211795</v>
      </c>
      <c r="BB730" s="1077">
        <f t="shared" si="3541"/>
        <v>1</v>
      </c>
      <c r="BC730" s="22">
        <f t="shared" ref="BC730" si="3542">AVERAGE(AT730:BB730)</f>
        <v>0.80630845241256266</v>
      </c>
      <c r="BD730" s="22">
        <f t="shared" ref="BD730" si="3543">BE730/SQRT(9)</f>
        <v>2.5393825112793592E-2</v>
      </c>
      <c r="BE730" s="1345">
        <f t="shared" ref="BE730" si="3544">STDEVA(AT730:BB730)</f>
        <v>7.618147533838078E-2</v>
      </c>
      <c r="BF730" s="1345">
        <f>MIN(AT730:BB730)</f>
        <v>0.74982032233329088</v>
      </c>
      <c r="BG730" s="1345">
        <f>MAX(AT730:BB730)</f>
        <v>1</v>
      </c>
      <c r="BH730" s="1339">
        <f t="shared" ref="BH730:BS730" si="3545">(BH630+BH632)/(BH637+BH630+BH632)</f>
        <v>0.69240568373666156</v>
      </c>
      <c r="BI730" s="22">
        <f t="shared" si="3545"/>
        <v>0.83159025653922536</v>
      </c>
      <c r="BJ730" s="22">
        <f t="shared" si="3545"/>
        <v>0.83871492049461349</v>
      </c>
      <c r="BK730" s="22">
        <f t="shared" si="3545"/>
        <v>0.80633486609237204</v>
      </c>
      <c r="BL730" s="22">
        <f t="shared" si="3545"/>
        <v>0.2249790848274473</v>
      </c>
      <c r="BM730" s="22">
        <f t="shared" si="3545"/>
        <v>0.73731026952737899</v>
      </c>
      <c r="BN730" s="1344">
        <f t="shared" si="3545"/>
        <v>0.7973058424881645</v>
      </c>
      <c r="BO730" s="856">
        <f t="shared" si="3545"/>
        <v>0.83798705328925482</v>
      </c>
      <c r="BP730" s="856">
        <f t="shared" si="3545"/>
        <v>0.92690147282589153</v>
      </c>
      <c r="BQ730" s="856">
        <f t="shared" si="3545"/>
        <v>0.85259923904000012</v>
      </c>
      <c r="BR730" s="856">
        <f t="shared" si="3545"/>
        <v>0.77223942526841893</v>
      </c>
      <c r="BS730" s="1171">
        <f t="shared" si="3545"/>
        <v>0.82375509490884802</v>
      </c>
      <c r="BT730" s="22">
        <f t="shared" ref="BT730:BT732" si="3546">AVERAGE(BK730:BS730)</f>
        <v>0.75326803869641945</v>
      </c>
      <c r="BU730" s="22">
        <f>BV730/SQRT(12)</f>
        <v>5.921537247222422E-2</v>
      </c>
      <c r="BV730" s="1345">
        <f t="shared" ref="BV730:BV732" si="3547">STDEVA(BK730:BS730)</f>
        <v>0.20512806742201564</v>
      </c>
      <c r="BW730" s="1345">
        <f>MIN(BH730:BS730)</f>
        <v>0.2249790848274473</v>
      </c>
      <c r="BX730" s="1345">
        <f>MAX(BH730:BS730)</f>
        <v>0.92690147282589153</v>
      </c>
      <c r="BY730" s="1339">
        <f t="shared" ref="BY730:CC730" si="3548">(BY630+BY632)/(BY637+BY630+BY632)</f>
        <v>0.69888403049632586</v>
      </c>
      <c r="BZ730" s="22">
        <f t="shared" si="3548"/>
        <v>0.71720633987394633</v>
      </c>
      <c r="CA730" s="22">
        <f t="shared" si="3548"/>
        <v>0.82713966797718896</v>
      </c>
      <c r="CB730" s="22">
        <f t="shared" si="3548"/>
        <v>0.80747292601184739</v>
      </c>
      <c r="CC730" s="1343">
        <f t="shared" si="3548"/>
        <v>0.70882934962550159</v>
      </c>
      <c r="CD730" s="22"/>
      <c r="CE730" s="22"/>
      <c r="CF730" s="22">
        <f t="shared" ref="CF730:CF732" si="3549">AVERAGE(BY730:CE730)</f>
        <v>0.75190646279696205</v>
      </c>
      <c r="CG730" s="22">
        <f t="shared" ref="CG730:CG732" si="3550">CH730/SQRT(7)</f>
        <v>2.0437208037607769E-2</v>
      </c>
      <c r="CH730" s="1345">
        <f t="shared" ref="CH730:CH732" si="3551">STDEVA(BY730:CF730)</f>
        <v>5.4071769960000543E-2</v>
      </c>
      <c r="CI730" s="1345">
        <f>MIN(BY730:CE730)</f>
        <v>0.69888403049632586</v>
      </c>
      <c r="CJ730" s="1345">
        <f>MAX(BY730:CE730)</f>
        <v>0.82713966797718896</v>
      </c>
      <c r="CK730" s="1339">
        <f t="shared" ref="CK730:CO730" si="3552">(CK630+CK632)/(CK637+CK630+CK632)</f>
        <v>0.83632019252778123</v>
      </c>
      <c r="CL730" s="22">
        <f t="shared" si="3552"/>
        <v>0.84219854450941767</v>
      </c>
      <c r="CM730" s="22">
        <f t="shared" si="3552"/>
        <v>0.87941220234296458</v>
      </c>
      <c r="CN730" s="22">
        <f t="shared" si="3552"/>
        <v>0.87223259845872736</v>
      </c>
      <c r="CO730" s="1343">
        <f t="shared" si="3552"/>
        <v>0.89169177226886631</v>
      </c>
      <c r="CP730" s="22">
        <f t="shared" ref="CP730:CP732" si="3553">AVERAGE(CK730:CO730)</f>
        <v>0.86437106202155134</v>
      </c>
      <c r="CQ730" s="22">
        <f t="shared" ref="CQ730:CQ732" si="3554">CR730/SQRT(5)</f>
        <v>1.0753912492487624E-2</v>
      </c>
      <c r="CR730" s="22">
        <f t="shared" ref="CR730:CR732" si="3555">STDEVA(CK730:CO730)</f>
        <v>2.4046479357286526E-2</v>
      </c>
      <c r="CS730" s="22">
        <f>MIN(CK730:CO730)</f>
        <v>0.83632019252778123</v>
      </c>
      <c r="CT730" s="22">
        <f>MAX(CK730:CO730)</f>
        <v>0.89169177226886631</v>
      </c>
      <c r="CU730" s="1339">
        <f t="shared" ref="CU730:CX730" si="3556">(CU630+CU632)/(CU637+CU630+CU632)</f>
        <v>0.75436661202480371</v>
      </c>
      <c r="CV730" s="22">
        <f t="shared" si="3556"/>
        <v>0.87309847424845788</v>
      </c>
      <c r="CW730" s="22">
        <f t="shared" si="3556"/>
        <v>9.778482298209705E-2</v>
      </c>
      <c r="CX730" s="1343">
        <f t="shared" si="3556"/>
        <v>0.12888765246912753</v>
      </c>
      <c r="CY730" s="22">
        <f t="shared" ref="CY730" si="3557">AVERAGE(CU730:CX730)</f>
        <v>0.46353439043112155</v>
      </c>
      <c r="CZ730" s="1345">
        <f t="shared" ref="CZ730" si="3558">STDEVA(CU730:CX730)</f>
        <v>0.40746668787685486</v>
      </c>
      <c r="DA730" s="1346">
        <f>CZ730/SQRT(4)</f>
        <v>0.20373334393842743</v>
      </c>
      <c r="DB730" s="683">
        <f>MIN(CU730:CX730)</f>
        <v>9.778482298209705E-2</v>
      </c>
      <c r="DC730" s="683">
        <f>MAX(CU730:CX730)</f>
        <v>0.87309847424845788</v>
      </c>
      <c r="DD730" s="293"/>
      <c r="DE730" s="864">
        <f t="shared" ref="DE730:DL730" si="3559">(DE630+DE632)/(DE637+DE630+DE632)</f>
        <v>0.9844620540275163</v>
      </c>
      <c r="DF730" s="864">
        <f t="shared" si="3559"/>
        <v>0.94761295856333716</v>
      </c>
      <c r="DG730" s="864">
        <f t="shared" si="3559"/>
        <v>0.94796721619000845</v>
      </c>
      <c r="DH730" s="864">
        <f t="shared" si="3559"/>
        <v>0.9829612747503067</v>
      </c>
      <c r="DI730" s="864">
        <f t="shared" si="3559"/>
        <v>0.94919792444556161</v>
      </c>
      <c r="DJ730" s="864">
        <f t="shared" si="3559"/>
        <v>0.98571507762532495</v>
      </c>
      <c r="DK730" s="864">
        <f t="shared" si="3559"/>
        <v>0.98176536921482116</v>
      </c>
      <c r="DL730" s="1126">
        <f t="shared" si="3559"/>
        <v>0.99253831688001037</v>
      </c>
      <c r="DM730" s="22">
        <f t="shared" ref="DM730" si="3560">AVERAGE(DE730:DL730)</f>
        <v>0.97152752396211084</v>
      </c>
      <c r="DN730" s="22">
        <f t="shared" ref="DN730" si="3561">DO730/SQRT(8)</f>
        <v>6.9065081284678956E-3</v>
      </c>
      <c r="DO730" s="1345">
        <f t="shared" ref="DO730" si="3562">STDEVA(DE730:DL730)</f>
        <v>1.9534554927838642E-2</v>
      </c>
      <c r="DP730" s="1345">
        <f>MIN(DE730:DL730)</f>
        <v>0.94761295856333716</v>
      </c>
      <c r="DQ730" s="1345">
        <f>MAX(DE730:DL730)</f>
        <v>0.99253831688001037</v>
      </c>
      <c r="DR730" s="1012">
        <f t="shared" ref="DR730:DX730" si="3563">(DR630+DR632)/(DR637+DR630+DR632)</f>
        <v>0.91779090745063452</v>
      </c>
      <c r="DS730" s="864">
        <f t="shared" si="3563"/>
        <v>0.8415486074295262</v>
      </c>
      <c r="DT730" s="864">
        <f t="shared" si="3563"/>
        <v>0.86281181538294416</v>
      </c>
      <c r="DU730" s="864">
        <f t="shared" si="3563"/>
        <v>0.83622185058471177</v>
      </c>
      <c r="DV730" s="864">
        <f t="shared" si="3563"/>
        <v>0.88934023063579692</v>
      </c>
      <c r="DW730" s="864">
        <f t="shared" si="3563"/>
        <v>0.85427753676361029</v>
      </c>
      <c r="DX730" s="1126">
        <f t="shared" si="3563"/>
        <v>0.8613199330632012</v>
      </c>
      <c r="DY730" s="665">
        <f t="shared" ref="DY730" si="3564">AVERAGE(DR730:DX730)</f>
        <v>0.86618726875863217</v>
      </c>
      <c r="DZ730" s="665">
        <f t="shared" ref="DZ730" si="3565">EA730/SQRT(7)</f>
        <v>1.0780175198268408E-2</v>
      </c>
      <c r="EA730" s="1407">
        <f t="shared" ref="EA730" si="3566">STDEVA(DR730:DX730)</f>
        <v>2.8521662664324626E-2</v>
      </c>
      <c r="EB730" s="1407">
        <f>MIN(DR730:DX730)</f>
        <v>0.83622185058471177</v>
      </c>
      <c r="EC730" s="1407">
        <f>MAX(DR730:DX730)</f>
        <v>0.91779090745063452</v>
      </c>
      <c r="ED730" s="958">
        <f t="shared" ref="ED730:EL730" si="3567">(ED630+ED632)/(ED637+ED630+ED632)</f>
        <v>0.75588676640126529</v>
      </c>
      <c r="EE730" s="864">
        <f t="shared" si="3567"/>
        <v>0.68169530244679155</v>
      </c>
      <c r="EF730" s="864">
        <f t="shared" si="3567"/>
        <v>0.81812015756318701</v>
      </c>
      <c r="EG730" s="864">
        <f t="shared" si="3567"/>
        <v>0.59485408890937685</v>
      </c>
      <c r="EH730" s="864">
        <f t="shared" si="3567"/>
        <v>0.71721547931169738</v>
      </c>
      <c r="EI730" s="864">
        <f t="shared" si="3567"/>
        <v>0.66611187401561323</v>
      </c>
      <c r="EJ730" s="864">
        <f t="shared" si="3567"/>
        <v>0.63703702077544144</v>
      </c>
      <c r="EK730" s="864">
        <f t="shared" si="3567"/>
        <v>0.57833491237032719</v>
      </c>
      <c r="EL730" s="1126">
        <f t="shared" si="3567"/>
        <v>0.61172218440924353</v>
      </c>
      <c r="EM730" s="22">
        <f t="shared" ref="EM730" si="3568">AVERAGE(ED730:EL730)</f>
        <v>0.67344197624477153</v>
      </c>
      <c r="EN730" s="1345">
        <f t="shared" ref="EN730" si="3569">STDEVA(ED730:EL730)</f>
        <v>7.9154082378921145E-2</v>
      </c>
      <c r="EO730" s="1346">
        <f t="shared" ref="EO730" si="3570">EN730/SQRT(9)</f>
        <v>2.6384694126307048E-2</v>
      </c>
      <c r="EP730" s="1346">
        <f>MIN(ED730:EL730)</f>
        <v>0.57833491237032719</v>
      </c>
      <c r="EQ730" s="1346">
        <f>MAX(ED730:EL730)</f>
        <v>0.81812015756318701</v>
      </c>
      <c r="ER730" s="1251"/>
      <c r="ES730" s="7"/>
      <c r="ET730" s="754"/>
      <c r="EU730" s="754"/>
      <c r="EV730" s="754"/>
      <c r="EW730" s="1131"/>
      <c r="EX730" s="1408" t="s">
        <v>1139</v>
      </c>
      <c r="EY730" s="1350">
        <f t="shared" ref="EY730:FO730" si="3571">(EY630+EY632)/(EY637+EY630+EY632)</f>
        <v>0.3732470798188226</v>
      </c>
      <c r="EZ730" s="1350">
        <f t="shared" si="3571"/>
        <v>0.80579303978337513</v>
      </c>
      <c r="FA730" s="1350">
        <f t="shared" si="3571"/>
        <v>0.30439855031011837</v>
      </c>
      <c r="FB730" s="1350">
        <f t="shared" si="3571"/>
        <v>0.94672289523395303</v>
      </c>
      <c r="FC730" s="1350">
        <f t="shared" si="3571"/>
        <v>0.73290871346312447</v>
      </c>
      <c r="FD730" s="1350">
        <f t="shared" si="3571"/>
        <v>0.77446464894207701</v>
      </c>
      <c r="FE730" s="1424">
        <f t="shared" si="3571"/>
        <v>4.3547195563515939E-2</v>
      </c>
      <c r="FF730" s="1350">
        <f t="shared" si="3571"/>
        <v>0.33607717607729265</v>
      </c>
      <c r="FG730" s="1350">
        <f t="shared" si="3571"/>
        <v>0.53998727503208066</v>
      </c>
      <c r="FH730" s="1350">
        <f t="shared" si="3571"/>
        <v>0.86296366237591227</v>
      </c>
      <c r="FI730" s="1350">
        <f t="shared" si="3571"/>
        <v>0.67085124949219843</v>
      </c>
      <c r="FJ730" s="1350">
        <f t="shared" si="3571"/>
        <v>0.82224661398953414</v>
      </c>
      <c r="FK730" s="1350">
        <f t="shared" si="3571"/>
        <v>0.42854299743158941</v>
      </c>
      <c r="FL730" s="1350">
        <f t="shared" si="3571"/>
        <v>1</v>
      </c>
      <c r="FM730" s="1350">
        <f t="shared" si="3571"/>
        <v>0.62560175333752688</v>
      </c>
      <c r="FN730" s="1350">
        <f t="shared" si="3571"/>
        <v>0.39771158884453889</v>
      </c>
      <c r="FO730" s="1350">
        <f t="shared" si="3571"/>
        <v>0.46550156918464392</v>
      </c>
      <c r="FP730" s="1406">
        <f>(FP630+FP632)/(FP637+FP630+FP632)</f>
        <v>0</v>
      </c>
      <c r="FQ730" s="1405">
        <f t="shared" ref="FQ730:GL730" si="3572">(FQ630+FQ632)/(FQ637+FQ630+FQ632)</f>
        <v>0.69957998696544599</v>
      </c>
      <c r="FR730" s="1353">
        <f t="shared" si="3572"/>
        <v>0.58240964220670999</v>
      </c>
      <c r="FS730" s="1353">
        <f t="shared" si="3572"/>
        <v>0.84445596665816791</v>
      </c>
      <c r="FT730" s="1353">
        <f t="shared" si="3572"/>
        <v>0.5518990666702277</v>
      </c>
      <c r="FU730" s="1353">
        <f t="shared" si="3572"/>
        <v>0.46371829574997098</v>
      </c>
      <c r="FV730" s="1353"/>
      <c r="FW730" s="1353">
        <f t="shared" si="3572"/>
        <v>0.18013389707872846</v>
      </c>
      <c r="FX730" s="1353">
        <f t="shared" si="3572"/>
        <v>0.37009623360872551</v>
      </c>
      <c r="FY730" s="1353">
        <f>(FY630+FY632)/(FY637+FY630+FY632)</f>
        <v>0</v>
      </c>
      <c r="FZ730" s="1353">
        <f t="shared" si="3572"/>
        <v>4.7340016488842902E-2</v>
      </c>
      <c r="GA730" s="1353">
        <f t="shared" si="3572"/>
        <v>0</v>
      </c>
      <c r="GB730" s="1353">
        <f t="shared" si="3572"/>
        <v>0.30944611426066321</v>
      </c>
      <c r="GC730" s="1353">
        <f t="shared" si="3572"/>
        <v>0.60317810596330701</v>
      </c>
      <c r="GD730" s="1353">
        <f t="shared" si="3572"/>
        <v>0.11207995463568927</v>
      </c>
      <c r="GE730" s="1353">
        <f t="shared" si="3572"/>
        <v>0.41756559242935609</v>
      </c>
      <c r="GF730" s="1353">
        <f t="shared" si="3572"/>
        <v>0.21887556639975059</v>
      </c>
      <c r="GG730" s="1353">
        <f t="shared" si="3572"/>
        <v>0.79714362134580341</v>
      </c>
      <c r="GH730" s="1353">
        <f t="shared" si="3572"/>
        <v>0.32435149676984842</v>
      </c>
      <c r="GI730" s="1353">
        <f t="shared" si="3572"/>
        <v>0.70430916052355286</v>
      </c>
      <c r="GJ730" s="1353">
        <f t="shared" si="3572"/>
        <v>0.37200749096399105</v>
      </c>
      <c r="GK730" s="1353">
        <f t="shared" si="3572"/>
        <v>0.4369466955775333</v>
      </c>
      <c r="GL730" s="1353">
        <f t="shared" si="3572"/>
        <v>0.40940026200742963</v>
      </c>
      <c r="GM730" s="1004">
        <v>0.5872416350675812</v>
      </c>
      <c r="GN730" s="856">
        <v>0.50552441892481059</v>
      </c>
      <c r="GO730" s="856">
        <v>0.44997095561885947</v>
      </c>
      <c r="GP730" s="856">
        <v>0.33799830514706203</v>
      </c>
      <c r="GQ730" s="856">
        <v>0.49004967437604169</v>
      </c>
      <c r="GR730" s="856">
        <v>0.49837560837132361</v>
      </c>
      <c r="GS730" s="856">
        <v>0.27613917990141867</v>
      </c>
      <c r="GT730" s="864"/>
      <c r="GU730" s="864"/>
      <c r="GV730" s="864"/>
      <c r="GW730" s="864"/>
      <c r="GX730" s="864">
        <f t="shared" ref="GX730:HH730" si="3573">(GX630+GX632)/(GX637+GX630+GX632)</f>
        <v>8.113913531188334E-2</v>
      </c>
      <c r="GY730" s="864">
        <f t="shared" si="3573"/>
        <v>0.14123012280505343</v>
      </c>
      <c r="GZ730" s="864" t="e">
        <f t="shared" si="3573"/>
        <v>#DIV/0!</v>
      </c>
      <c r="HA730" s="864">
        <f t="shared" si="3573"/>
        <v>0.16556941600415204</v>
      </c>
      <c r="HB730" s="864">
        <f t="shared" si="3573"/>
        <v>0.12507328086006889</v>
      </c>
      <c r="HC730" s="864">
        <f t="shared" si="3573"/>
        <v>0.24146373826521911</v>
      </c>
      <c r="HD730" s="864">
        <f t="shared" si="3573"/>
        <v>0.1526416265230795</v>
      </c>
      <c r="HE730" s="864">
        <f t="shared" si="3573"/>
        <v>0.13773391950317088</v>
      </c>
      <c r="HF730" s="864">
        <f t="shared" si="3573"/>
        <v>0.3707179268776109</v>
      </c>
      <c r="HG730" s="338" t="e">
        <f t="shared" si="3573"/>
        <v>#DIV/0!</v>
      </c>
      <c r="HH730" s="338" t="e">
        <f t="shared" si="3573"/>
        <v>#DIV/0!</v>
      </c>
      <c r="HI730" s="1353">
        <f>(HI630+HI632)/(HI637+HI630+HI632)</f>
        <v>0</v>
      </c>
    </row>
    <row r="731" spans="1:217" s="753" customFormat="1" ht="21" x14ac:dyDescent="0.35">
      <c r="A731" s="276" t="s">
        <v>1141</v>
      </c>
      <c r="B731" s="753" t="s">
        <v>1147</v>
      </c>
      <c r="C731" s="7">
        <f>(C643+C645)/(C637+C643+C645)</f>
        <v>1</v>
      </c>
      <c r="D731" s="22">
        <f t="shared" ref="D731:W731" si="3574">(D643+D645)/(D637+D643+D645)</f>
        <v>0.93073420218305347</v>
      </c>
      <c r="E731" s="22">
        <f t="shared" si="3574"/>
        <v>0.92013682771421823</v>
      </c>
      <c r="F731" s="22">
        <f t="shared" si="3574"/>
        <v>0.89069948623305684</v>
      </c>
      <c r="G731" s="22">
        <f t="shared" si="3574"/>
        <v>0.80172142544124303</v>
      </c>
      <c r="H731" s="22">
        <f t="shared" si="3574"/>
        <v>0.92155483898185442</v>
      </c>
      <c r="I731" s="22">
        <f t="shared" si="3574"/>
        <v>0.87108131272569134</v>
      </c>
      <c r="J731" s="22">
        <f t="shared" si="3574"/>
        <v>0.95979393641156685</v>
      </c>
      <c r="K731" s="22">
        <f t="shared" si="3574"/>
        <v>0.87260016765763115</v>
      </c>
      <c r="L731" s="22">
        <f t="shared" si="3574"/>
        <v>0.9613181228109815</v>
      </c>
      <c r="M731" s="22">
        <f t="shared" si="3574"/>
        <v>0.89433316888845327</v>
      </c>
      <c r="N731" s="22">
        <f t="shared" si="3574"/>
        <v>0.93264834975989996</v>
      </c>
      <c r="O731" s="22">
        <f t="shared" si="3574"/>
        <v>0.95825966580016664</v>
      </c>
      <c r="P731" s="22">
        <f t="shared" si="3574"/>
        <v>0.87603820038297042</v>
      </c>
      <c r="Q731" s="22">
        <f t="shared" si="3574"/>
        <v>0.91492659775574492</v>
      </c>
      <c r="R731" s="22">
        <f t="shared" si="3574"/>
        <v>0.88494277318600978</v>
      </c>
      <c r="S731" s="22">
        <f t="shared" si="3574"/>
        <v>0.84083985049481391</v>
      </c>
      <c r="T731" s="1343">
        <f t="shared" si="3574"/>
        <v>0.84259624481534012</v>
      </c>
      <c r="U731" s="22">
        <f t="shared" si="3574"/>
        <v>0.94703454317020797</v>
      </c>
      <c r="V731" s="22">
        <f t="shared" si="3574"/>
        <v>0.94284123385944074</v>
      </c>
      <c r="W731" s="22">
        <f t="shared" si="3574"/>
        <v>0.94305613435168545</v>
      </c>
      <c r="X731" s="22">
        <f t="shared" ref="X731:Y731" si="3575">(X643+X645)/(X637+X643+X645)</f>
        <v>0.82747641948339379</v>
      </c>
      <c r="Y731" s="22">
        <f t="shared" si="3575"/>
        <v>0.72402778359964259</v>
      </c>
      <c r="Z731" s="22">
        <f t="shared" ref="Z731" si="3576">AVERAGE(C731:Y731)</f>
        <v>0.89820266459595921</v>
      </c>
      <c r="AA731" s="22">
        <f t="shared" si="3534"/>
        <v>0.89696704146600348</v>
      </c>
      <c r="AB731" s="22">
        <f t="shared" si="3535"/>
        <v>0.89307310638542492</v>
      </c>
      <c r="AC731" s="1345">
        <f t="shared" ref="AC731" si="3577">STDEVA(C731:Y731)</f>
        <v>6.2101897059984139E-2</v>
      </c>
      <c r="AD731" s="1345">
        <f t="shared" ref="AD731" si="3578">AC731/SQRT(23)</f>
        <v>1.2949140677295367E-2</v>
      </c>
      <c r="AE731" s="1345">
        <f t="shared" si="3536"/>
        <v>4.4428793842788875E-2</v>
      </c>
      <c r="AF731" s="1345">
        <f t="shared" si="3537"/>
        <v>4.1278093765528427E-2</v>
      </c>
      <c r="AG731" s="1345">
        <f t="shared" ref="AG731:AG736" si="3579">MIN(C731:Y731)</f>
        <v>0.72402778359964259</v>
      </c>
      <c r="AH731" s="1345">
        <f t="shared" ref="AH731:AH736" si="3580">MAX(C731:Y731)</f>
        <v>1</v>
      </c>
      <c r="AI731" s="7">
        <f t="shared" ref="AI731:AN731" si="3581">(AI643+AI645)/(AI637+AI643+AI645)</f>
        <v>1</v>
      </c>
      <c r="AJ731" s="754">
        <f t="shared" si="3581"/>
        <v>1</v>
      </c>
      <c r="AK731" s="754">
        <f t="shared" si="3581"/>
        <v>1</v>
      </c>
      <c r="AL731" s="754">
        <f t="shared" si="3581"/>
        <v>1</v>
      </c>
      <c r="AM731" s="754">
        <f t="shared" si="3581"/>
        <v>1</v>
      </c>
      <c r="AN731" s="1017">
        <f t="shared" si="3581"/>
        <v>1</v>
      </c>
      <c r="AO731" s="22">
        <f t="shared" si="3539"/>
        <v>1</v>
      </c>
      <c r="AP731" s="22">
        <f t="shared" si="3540"/>
        <v>0</v>
      </c>
      <c r="AQ731" s="1345">
        <f>STDEVA(AI731:AN731)</f>
        <v>0</v>
      </c>
      <c r="AR731" s="1345">
        <f t="shared" ref="AR731:AR732" si="3582">MIN(AI730:AN731)</f>
        <v>1</v>
      </c>
      <c r="AS731" s="1345">
        <f t="shared" ref="AS731:AS736" si="3583">MAX(AI731:AN731)</f>
        <v>1</v>
      </c>
      <c r="AT731" s="958">
        <f t="shared" ref="AT731:BB731" si="3584">(AT643+AT645)/(AT637+AT643+AT645)</f>
        <v>0.95324069961539859</v>
      </c>
      <c r="AU731" s="665">
        <f t="shared" si="3584"/>
        <v>0.9415074873188698</v>
      </c>
      <c r="AV731" s="665">
        <f t="shared" si="3584"/>
        <v>0.97526656782406695</v>
      </c>
      <c r="AW731" s="665">
        <f t="shared" si="3584"/>
        <v>0.96674448278093505</v>
      </c>
      <c r="AX731" s="665">
        <f t="shared" si="3584"/>
        <v>0.97272422696599892</v>
      </c>
      <c r="AY731" s="665">
        <f t="shared" si="3584"/>
        <v>0.97630039739868801</v>
      </c>
      <c r="AZ731" s="665">
        <f t="shared" si="3584"/>
        <v>0.96616772401472961</v>
      </c>
      <c r="BA731" s="665">
        <f t="shared" si="3584"/>
        <v>0.96206155651731595</v>
      </c>
      <c r="BB731" s="1077">
        <f t="shared" si="3584"/>
        <v>1</v>
      </c>
      <c r="BC731" s="22">
        <f t="shared" ref="BC731:BC736" si="3585">AVERAGE(AT731:BB731)</f>
        <v>0.96822368249288915</v>
      </c>
      <c r="BD731" s="22">
        <f t="shared" ref="BD731:BD736" si="3586">BE731/SQRT(9)</f>
        <v>5.4358078036077081E-3</v>
      </c>
      <c r="BE731" s="1345">
        <f t="shared" ref="BE731:BE736" si="3587">STDEVA(AT731:BB731)</f>
        <v>1.6307423410823123E-2</v>
      </c>
      <c r="BF731" s="1345">
        <f t="shared" ref="BF731:BF736" si="3588">MIN(AT731:BB731)</f>
        <v>0.9415074873188698</v>
      </c>
      <c r="BG731" s="1345">
        <f t="shared" ref="BG731:BG736" si="3589">MAX(AT731:BB731)</f>
        <v>1</v>
      </c>
      <c r="BH731" s="1339">
        <f t="shared" ref="BH731:BS731" si="3590">(BH643+BH645)/(BH637+BH643+BH645)</f>
        <v>0.88936150845557127</v>
      </c>
      <c r="BI731" s="22">
        <f t="shared" si="3590"/>
        <v>0.92298951701964382</v>
      </c>
      <c r="BJ731" s="22">
        <f t="shared" si="3590"/>
        <v>0.96122662313925622</v>
      </c>
      <c r="BK731" s="22">
        <f t="shared" si="3590"/>
        <v>0.97192362672516286</v>
      </c>
      <c r="BL731" s="22">
        <f t="shared" si="3590"/>
        <v>0.71762513535439154</v>
      </c>
      <c r="BM731" s="22">
        <f t="shared" si="3590"/>
        <v>0.86289633473102068</v>
      </c>
      <c r="BN731" s="1344">
        <f t="shared" si="3590"/>
        <v>0.95320437942322844</v>
      </c>
      <c r="BO731" s="856">
        <f t="shared" si="3590"/>
        <v>0.92518509397722803</v>
      </c>
      <c r="BP731" s="856">
        <f t="shared" si="3590"/>
        <v>0.94969360886330845</v>
      </c>
      <c r="BQ731" s="856">
        <f t="shared" si="3590"/>
        <v>0.98031949555916742</v>
      </c>
      <c r="BR731" s="856">
        <f t="shared" si="3590"/>
        <v>0.93713742865668326</v>
      </c>
      <c r="BS731" s="1171">
        <f t="shared" si="3590"/>
        <v>0.94449556674031432</v>
      </c>
      <c r="BT731" s="22">
        <f t="shared" si="3546"/>
        <v>0.91583118555894494</v>
      </c>
      <c r="BU731" s="22">
        <f t="shared" ref="BU731" si="3591">BV731/SQRT(12)</f>
        <v>2.3562717401814162E-2</v>
      </c>
      <c r="BV731" s="1345">
        <f t="shared" si="3547"/>
        <v>8.1623647408658906E-2</v>
      </c>
      <c r="BW731" s="1345">
        <f t="shared" ref="BW731:BW736" si="3592">MIN(BH731:BS731)</f>
        <v>0.71762513535439154</v>
      </c>
      <c r="BX731" s="1345">
        <f t="shared" ref="BX731:BX736" si="3593">MAX(BH731:BS731)</f>
        <v>0.98031949555916742</v>
      </c>
      <c r="BY731" s="1339">
        <f t="shared" ref="BY731:CC731" si="3594">(BY643+BY645)/(BY637+BY643+BY645)</f>
        <v>0.90378974054355921</v>
      </c>
      <c r="BZ731" s="22">
        <f t="shared" si="3594"/>
        <v>0.898382594848817</v>
      </c>
      <c r="CA731" s="22">
        <f t="shared" si="3594"/>
        <v>0.94342622300802348</v>
      </c>
      <c r="CB731" s="22">
        <f t="shared" si="3594"/>
        <v>0.93119955627832052</v>
      </c>
      <c r="CC731" s="1343">
        <f t="shared" si="3594"/>
        <v>0.89946143630994846</v>
      </c>
      <c r="CD731" s="22"/>
      <c r="CE731" s="22"/>
      <c r="CF731" s="22">
        <f t="shared" si="3549"/>
        <v>0.91525191019773389</v>
      </c>
      <c r="CG731" s="22">
        <f t="shared" si="3550"/>
        <v>6.9967615304037372E-3</v>
      </c>
      <c r="CH731" s="1345">
        <f t="shared" si="3551"/>
        <v>1.8511690992271981E-2</v>
      </c>
      <c r="CI731" s="1345">
        <f t="shared" ref="CI731:CI732" si="3595">MIN(BY731:CE731)</f>
        <v>0.898382594848817</v>
      </c>
      <c r="CJ731" s="1345">
        <f t="shared" ref="CJ731:CJ732" si="3596">MAX(BY731:CE731)</f>
        <v>0.94342622300802348</v>
      </c>
      <c r="CK731" s="1339">
        <f t="shared" ref="CK731:CO731" si="3597">(CK643+CK645)/(CK637+CK643+CK645)</f>
        <v>0.99453686261714236</v>
      </c>
      <c r="CL731" s="22">
        <f t="shared" si="3597"/>
        <v>0.98029364961760068</v>
      </c>
      <c r="CM731" s="22">
        <f t="shared" si="3597"/>
        <v>0.99714498888067671</v>
      </c>
      <c r="CN731" s="22">
        <f t="shared" si="3597"/>
        <v>0.99267728165962121</v>
      </c>
      <c r="CO731" s="1343">
        <f t="shared" si="3597"/>
        <v>0.99547613794718248</v>
      </c>
      <c r="CP731" s="22">
        <f t="shared" si="3553"/>
        <v>0.99202578414444476</v>
      </c>
      <c r="CQ731" s="22">
        <f t="shared" si="3554"/>
        <v>3.0206302584048546E-3</v>
      </c>
      <c r="CR731" s="22">
        <f t="shared" si="3555"/>
        <v>6.7543345926860104E-3</v>
      </c>
      <c r="CS731" s="22">
        <f t="shared" ref="CS731:CS732" si="3598">MIN(CK731:CO731)</f>
        <v>0.98029364961760068</v>
      </c>
      <c r="CT731" s="22">
        <f t="shared" ref="CT731:CT736" si="3599">MAX(CK731:CO731)</f>
        <v>0.99714498888067671</v>
      </c>
      <c r="CU731" s="1339">
        <f t="shared" ref="CU731:CX731" si="3600">(CU643+CU645)/(CU637+CU643+CU645)</f>
        <v>4.020655312722031E-2</v>
      </c>
      <c r="CV731" s="22">
        <f t="shared" si="3600"/>
        <v>0.67504713682221962</v>
      </c>
      <c r="CW731" s="22">
        <f t="shared" si="3600"/>
        <v>6.8325351016297442E-2</v>
      </c>
      <c r="CX731" s="1343">
        <f t="shared" si="3600"/>
        <v>7.4872756737484836E-2</v>
      </c>
      <c r="CY731" s="22">
        <f t="shared" ref="CY731:CY736" si="3601">AVERAGE(CU731:CX731)</f>
        <v>0.21461294942580555</v>
      </c>
      <c r="CZ731" s="1345">
        <f t="shared" ref="CZ731:CZ736" si="3602">STDEVA(CU731:CX731)</f>
        <v>0.30732426680096159</v>
      </c>
      <c r="DA731" s="1346">
        <f t="shared" ref="DA731:DA736" si="3603">CZ731/SQRT(4)</f>
        <v>0.15366213340048079</v>
      </c>
      <c r="DB731" s="683">
        <f t="shared" ref="DB731:DB736" si="3604">MIN(CU731:CX731)</f>
        <v>4.020655312722031E-2</v>
      </c>
      <c r="DC731" s="683">
        <f t="shared" ref="DC731:DC736" si="3605">MAX(CU731:CX731)</f>
        <v>0.67504713682221962</v>
      </c>
      <c r="DD731" s="293"/>
      <c r="DE731" s="864">
        <f t="shared" ref="DE731:DL731" si="3606">(DE643+DE645)/(DE637+DE643+DE645)</f>
        <v>0.9297316133489103</v>
      </c>
      <c r="DF731" s="864">
        <f t="shared" si="3606"/>
        <v>0.82594677260943306</v>
      </c>
      <c r="DG731" s="864">
        <f t="shared" si="3606"/>
        <v>0.78385920581466961</v>
      </c>
      <c r="DH731" s="864">
        <f t="shared" si="3606"/>
        <v>0.93160819373436743</v>
      </c>
      <c r="DI731" s="864">
        <f t="shared" si="3606"/>
        <v>0.88607854735490155</v>
      </c>
      <c r="DJ731" s="864">
        <f t="shared" si="3606"/>
        <v>0.96098953144417387</v>
      </c>
      <c r="DK731" s="864">
        <f t="shared" si="3606"/>
        <v>0.69524881356343682</v>
      </c>
      <c r="DL731" s="1126">
        <f t="shared" si="3606"/>
        <v>0.88895298981852355</v>
      </c>
      <c r="DM731" s="22">
        <f t="shared" ref="DM731:DM736" si="3607">AVERAGE(DE731:DL731)</f>
        <v>0.86280195846105201</v>
      </c>
      <c r="DN731" s="22">
        <f t="shared" ref="DN731:DN736" si="3608">DO731/SQRT(8)</f>
        <v>3.1550603209206919E-2</v>
      </c>
      <c r="DO731" s="1345">
        <f t="shared" ref="DO731:DO736" si="3609">STDEVA(DE731:DL731)</f>
        <v>8.9238581919025048E-2</v>
      </c>
      <c r="DP731" s="1345">
        <f t="shared" ref="DP731:DP736" si="3610">MIN(DE731:DL731)</f>
        <v>0.69524881356343682</v>
      </c>
      <c r="DQ731" s="1345">
        <f t="shared" ref="DQ731:DQ736" si="3611">MAX(DE731:DL731)</f>
        <v>0.96098953144417387</v>
      </c>
      <c r="DR731" s="1012">
        <f t="shared" ref="DR731:DX731" si="3612">(DR643+DR645)/(DR637+DR643+DR645)</f>
        <v>0.90165897868386646</v>
      </c>
      <c r="DS731" s="864">
        <f t="shared" si="3612"/>
        <v>0.85918303050058364</v>
      </c>
      <c r="DT731" s="864">
        <f t="shared" si="3612"/>
        <v>0.85354781056652229</v>
      </c>
      <c r="DU731" s="864">
        <f t="shared" si="3612"/>
        <v>0.81298061425931678</v>
      </c>
      <c r="DV731" s="864">
        <f t="shared" si="3612"/>
        <v>0.87583325381022092</v>
      </c>
      <c r="DW731" s="864">
        <f t="shared" si="3612"/>
        <v>0.83425124933455685</v>
      </c>
      <c r="DX731" s="1126">
        <f t="shared" si="3612"/>
        <v>0.83467321803151473</v>
      </c>
      <c r="DY731" s="665">
        <f t="shared" ref="DY731:DY736" si="3613">AVERAGE(DR731:DX731)</f>
        <v>0.85316116502665451</v>
      </c>
      <c r="DZ731" s="665">
        <f t="shared" ref="DZ731:DZ736" si="3614">EA731/SQRT(7)</f>
        <v>1.1144440909135687E-2</v>
      </c>
      <c r="EA731" s="1407">
        <f t="shared" ref="EA731:EA736" si="3615">STDEVA(DR731:DX731)</f>
        <v>2.9485419146427602E-2</v>
      </c>
      <c r="EB731" s="1407">
        <f t="shared" ref="EB731:EB736" si="3616">MIN(DR731:DX731)</f>
        <v>0.81298061425931678</v>
      </c>
      <c r="EC731" s="1407">
        <f t="shared" ref="EC731:EC736" si="3617">MAX(DR731:DX731)</f>
        <v>0.90165897868386646</v>
      </c>
      <c r="ED731" s="958">
        <f t="shared" ref="ED731:EL731" si="3618">(ED643+ED645)/(ED637+ED643+ED645)</f>
        <v>0.94653263044865643</v>
      </c>
      <c r="EE731" s="864">
        <f t="shared" si="3618"/>
        <v>0.83592151440124762</v>
      </c>
      <c r="EF731" s="864">
        <f t="shared" si="3618"/>
        <v>0.9336621917448642</v>
      </c>
      <c r="EG731" s="864">
        <f t="shared" si="3618"/>
        <v>0.81493712248356753</v>
      </c>
      <c r="EH731" s="864">
        <f t="shared" si="3618"/>
        <v>0.85917463186442</v>
      </c>
      <c r="EI731" s="864">
        <f t="shared" si="3618"/>
        <v>0.8315561414526752</v>
      </c>
      <c r="EJ731" s="864">
        <f t="shared" si="3618"/>
        <v>0.79191099897100004</v>
      </c>
      <c r="EK731" s="864">
        <f t="shared" si="3618"/>
        <v>0.8305735309372605</v>
      </c>
      <c r="EL731" s="1126">
        <f t="shared" si="3618"/>
        <v>0.83894744338716998</v>
      </c>
      <c r="EM731" s="22">
        <f t="shared" ref="EM731:EM736" si="3619">AVERAGE(ED731:EL731)</f>
        <v>0.85369068952120686</v>
      </c>
      <c r="EN731" s="1345">
        <f t="shared" ref="EN731:EN736" si="3620">STDEVA(ED731:EL731)</f>
        <v>5.2346391995454551E-2</v>
      </c>
      <c r="EO731" s="1346">
        <f t="shared" ref="EO731:EO736" si="3621">EN731/SQRT(9)</f>
        <v>1.7448797331818183E-2</v>
      </c>
      <c r="EP731" s="1346">
        <f t="shared" ref="EP731:EP736" si="3622">MIN(ED731:EL731)</f>
        <v>0.79191099897100004</v>
      </c>
      <c r="EQ731" s="1346">
        <f t="shared" ref="EQ731:EQ736" si="3623">MAX(ED731:EL731)</f>
        <v>0.94653263044865643</v>
      </c>
      <c r="ER731" s="1251"/>
      <c r="ES731" s="7"/>
      <c r="ET731" s="754"/>
      <c r="EU731" s="754"/>
      <c r="EV731" s="754"/>
      <c r="EW731" s="1131"/>
      <c r="EX731" s="1408" t="s">
        <v>1147</v>
      </c>
      <c r="EY731" s="1353">
        <f>(EY643+EY645)/(EY648+EY643+EY645)</f>
        <v>0.15114212587362236</v>
      </c>
      <c r="EZ731" s="1353">
        <f t="shared" ref="EZ731:FO731" si="3624">(EZ643+EZ645)/(EZ648+EZ643+EZ645)</f>
        <v>7.3038008413842934E-2</v>
      </c>
      <c r="FA731" s="1353">
        <f t="shared" si="3624"/>
        <v>0.14664664305114061</v>
      </c>
      <c r="FB731" s="1353">
        <f t="shared" si="3624"/>
        <v>0.15261881337259309</v>
      </c>
      <c r="FC731" s="1353">
        <f t="shared" si="3624"/>
        <v>0.13994731125746646</v>
      </c>
      <c r="FD731" s="1353">
        <f t="shared" si="3624"/>
        <v>7.7316151548177253E-2</v>
      </c>
      <c r="FE731" s="1424">
        <f>(FE643+FE645)/(FE648+FE643+FE645)</f>
        <v>7.5254626812991554E-2</v>
      </c>
      <c r="FF731" s="1353">
        <f t="shared" si="3624"/>
        <v>0.16618448806444588</v>
      </c>
      <c r="FG731" s="1353">
        <f t="shared" si="3624"/>
        <v>0.15330807447863745</v>
      </c>
      <c r="FH731" s="1353">
        <f t="shared" si="3624"/>
        <v>0.12645005918539431</v>
      </c>
      <c r="FI731" s="1353">
        <f t="shared" si="3624"/>
        <v>0.1381673290132244</v>
      </c>
      <c r="FJ731" s="1353">
        <f t="shared" si="3624"/>
        <v>0.15764435903055424</v>
      </c>
      <c r="FK731" s="1353">
        <f t="shared" si="3624"/>
        <v>0.1335458609294907</v>
      </c>
      <c r="FL731" s="1353">
        <f t="shared" si="3624"/>
        <v>0.16928888231759429</v>
      </c>
      <c r="FM731" s="1353">
        <f t="shared" si="3624"/>
        <v>0.18556977093574248</v>
      </c>
      <c r="FN731" s="1353">
        <f t="shared" si="3624"/>
        <v>0.10550529073063777</v>
      </c>
      <c r="FO731" s="1353">
        <f t="shared" si="3624"/>
        <v>0.1711017704191263</v>
      </c>
      <c r="FP731" s="1423">
        <f t="shared" ref="FP731:GL731" si="3625">(FP643+FP645)/(FP648+FP643+FP645)</f>
        <v>7.3971346078462868E-2</v>
      </c>
      <c r="FQ731" s="1404">
        <f t="shared" si="3625"/>
        <v>0.38993672084458336</v>
      </c>
      <c r="FR731" s="1349">
        <f t="shared" si="3625"/>
        <v>0.24019999508565781</v>
      </c>
      <c r="FS731" s="1349">
        <f t="shared" si="3625"/>
        <v>0.26349206781043583</v>
      </c>
      <c r="FT731" s="1349">
        <f t="shared" si="3625"/>
        <v>0.20792200314152398</v>
      </c>
      <c r="FU731" s="1349">
        <f t="shared" si="3625"/>
        <v>0.14955480027617157</v>
      </c>
      <c r="FV731" s="1349"/>
      <c r="FW731" s="1349">
        <f t="shared" si="3625"/>
        <v>5.4775704374828912E-2</v>
      </c>
      <c r="FX731" s="1349">
        <f t="shared" si="3625"/>
        <v>0.12416255235876913</v>
      </c>
      <c r="FY731" s="1349">
        <f t="shared" si="3625"/>
        <v>0.12650213628283893</v>
      </c>
      <c r="FZ731" s="1349">
        <f t="shared" si="3625"/>
        <v>9.0528221569511833E-3</v>
      </c>
      <c r="GA731" s="1349">
        <f t="shared" si="3625"/>
        <v>0</v>
      </c>
      <c r="GB731" s="1349">
        <f t="shared" si="3625"/>
        <v>0.12904935048980914</v>
      </c>
      <c r="GC731" s="1349">
        <f t="shared" si="3625"/>
        <v>8.6785489374974115E-2</v>
      </c>
      <c r="GD731" s="1349">
        <f t="shared" si="3625"/>
        <v>0.18204659211820157</v>
      </c>
      <c r="GE731" s="1349">
        <f t="shared" si="3625"/>
        <v>8.4769356519985198E-2</v>
      </c>
      <c r="GF731" s="1349">
        <f t="shared" si="3625"/>
        <v>1.6190124840195077E-2</v>
      </c>
      <c r="GG731" s="1349">
        <f t="shared" si="3625"/>
        <v>0.38828939418376124</v>
      </c>
      <c r="GH731" s="1349">
        <f t="shared" si="3625"/>
        <v>2.5535387255040568E-2</v>
      </c>
      <c r="GI731" s="1349">
        <f t="shared" si="3625"/>
        <v>0.17843357743270458</v>
      </c>
      <c r="GJ731" s="1349">
        <f t="shared" si="3625"/>
        <v>0.16286001063312439</v>
      </c>
      <c r="GK731" s="1349">
        <f t="shared" si="3625"/>
        <v>0.1547980594281001</v>
      </c>
      <c r="GL731" s="1349">
        <f t="shared" si="3625"/>
        <v>0.11151051849516889</v>
      </c>
      <c r="GM731" s="1004">
        <v>0.38020834411507531</v>
      </c>
      <c r="GN731" s="856">
        <v>0.50785204422351105</v>
      </c>
      <c r="GO731" s="856">
        <v>0.42282553844106469</v>
      </c>
      <c r="GP731" s="856">
        <v>0.41498416751444339</v>
      </c>
      <c r="GQ731" s="856">
        <v>0.47994053206355602</v>
      </c>
      <c r="GR731" s="856">
        <v>0.38263297036994148</v>
      </c>
      <c r="GS731" s="856">
        <v>7.3385253507058698E-2</v>
      </c>
      <c r="GT731" s="864"/>
      <c r="GU731" s="864"/>
      <c r="GV731" s="864"/>
      <c r="GW731" s="864"/>
      <c r="GX731" s="864">
        <f t="shared" ref="GX731:HH731" si="3626">(GX643+GX645)/(GX637+GX643+GX645)</f>
        <v>0.2621273265047272</v>
      </c>
      <c r="GY731" s="864">
        <f t="shared" si="3626"/>
        <v>0.24381281262897112</v>
      </c>
      <c r="GZ731" s="864" t="e">
        <f t="shared" si="3626"/>
        <v>#DIV/0!</v>
      </c>
      <c r="HA731" s="864">
        <f t="shared" si="3626"/>
        <v>0.14117014497686955</v>
      </c>
      <c r="HB731" s="864">
        <f t="shared" si="3626"/>
        <v>0.28069793654245362</v>
      </c>
      <c r="HC731" s="864">
        <f t="shared" si="3626"/>
        <v>0.23124731429994155</v>
      </c>
      <c r="HD731" s="864">
        <f t="shared" si="3626"/>
        <v>0.19718179534226124</v>
      </c>
      <c r="HE731" s="864">
        <f t="shared" si="3626"/>
        <v>0.18872215688329511</v>
      </c>
      <c r="HF731" s="864">
        <f t="shared" si="3626"/>
        <v>0.28686188201245194</v>
      </c>
      <c r="HG731" s="338" t="e">
        <f t="shared" si="3626"/>
        <v>#DIV/0!</v>
      </c>
      <c r="HH731" s="338" t="e">
        <f t="shared" si="3626"/>
        <v>#DIV/0!</v>
      </c>
      <c r="HI731" s="1349">
        <f>(HI643+HI645)/(HI648+HI643+HI645)</f>
        <v>0</v>
      </c>
    </row>
    <row r="732" spans="1:217" s="753" customFormat="1" ht="21" x14ac:dyDescent="0.35">
      <c r="A732" s="276" t="s">
        <v>1140</v>
      </c>
      <c r="B732" s="753" t="s">
        <v>1138</v>
      </c>
      <c r="C732" s="7">
        <f>C630/(C630+C637)</f>
        <v>1</v>
      </c>
      <c r="D732" s="22">
        <f t="shared" ref="D732:W732" si="3627">D630/(D630+D637)</f>
        <v>0.83299759966904852</v>
      </c>
      <c r="E732" s="22">
        <f t="shared" si="3627"/>
        <v>0.69354552384394708</v>
      </c>
      <c r="F732" s="22">
        <f t="shared" si="3627"/>
        <v>0.69760144018773396</v>
      </c>
      <c r="G732" s="22">
        <f t="shared" si="3627"/>
        <v>0.23221923050106089</v>
      </c>
      <c r="H732" s="22">
        <f t="shared" si="3627"/>
        <v>0.68069574076680273</v>
      </c>
      <c r="I732" s="22">
        <f t="shared" si="3627"/>
        <v>0.66535336028481074</v>
      </c>
      <c r="J732" s="22">
        <f t="shared" si="3627"/>
        <v>0.72808889358144457</v>
      </c>
      <c r="K732" s="22">
        <f t="shared" si="3627"/>
        <v>0.65198986369948586</v>
      </c>
      <c r="L732" s="22">
        <f t="shared" si="3627"/>
        <v>0.79171673768568041</v>
      </c>
      <c r="M732" s="22">
        <f t="shared" si="3627"/>
        <v>0.71322839045121234</v>
      </c>
      <c r="N732" s="22">
        <f t="shared" si="3627"/>
        <v>0.69280440897646589</v>
      </c>
      <c r="O732" s="22">
        <f t="shared" si="3627"/>
        <v>0.71412414674015423</v>
      </c>
      <c r="P732" s="22">
        <f t="shared" si="3627"/>
        <v>0.61174762169266017</v>
      </c>
      <c r="Q732" s="22">
        <f t="shared" si="3627"/>
        <v>0.66385611552629553</v>
      </c>
      <c r="R732" s="22">
        <f t="shared" si="3627"/>
        <v>0.60553207711316426</v>
      </c>
      <c r="S732" s="22">
        <f t="shared" si="3627"/>
        <v>0.70122570944618712</v>
      </c>
      <c r="T732" s="1343">
        <f t="shared" si="3627"/>
        <v>0.53633076775100474</v>
      </c>
      <c r="U732" s="22">
        <f t="shared" si="3627"/>
        <v>0.63220820543139233</v>
      </c>
      <c r="V732" s="22">
        <f t="shared" si="3627"/>
        <v>0.61135325904098425</v>
      </c>
      <c r="W732" s="22">
        <f t="shared" si="3627"/>
        <v>0.66402523176203754</v>
      </c>
      <c r="X732" s="22">
        <f t="shared" ref="X732:Y732" si="3628">X630/(X630+X637)</f>
        <v>0.45357780169655476</v>
      </c>
      <c r="Y732" s="22">
        <f t="shared" si="3628"/>
        <v>0.50198084684083777</v>
      </c>
      <c r="Z732" s="22">
        <f>AVERAGE(C732:Y732)</f>
        <v>0.65548708576908554</v>
      </c>
      <c r="AA732" s="22">
        <f t="shared" si="3534"/>
        <v>0.6353807523867171</v>
      </c>
      <c r="AB732" s="22">
        <f t="shared" si="3535"/>
        <v>0.65485615471214309</v>
      </c>
      <c r="AC732" s="1345">
        <f>STDEVA(C732:Y732)</f>
        <v>0.14349207570674072</v>
      </c>
      <c r="AD732" s="1345">
        <f>AC732/SQRT(23)</f>
        <v>2.9920166087824454E-2</v>
      </c>
      <c r="AE732" s="1345">
        <f t="shared" si="3536"/>
        <v>5.7042259002895078E-2</v>
      </c>
      <c r="AF732" s="1345">
        <f t="shared" si="3537"/>
        <v>6.4288074089743963E-2</v>
      </c>
      <c r="AG732" s="1345">
        <f t="shared" si="3579"/>
        <v>0.23221923050106089</v>
      </c>
      <c r="AH732" s="1345">
        <f t="shared" si="3580"/>
        <v>1</v>
      </c>
      <c r="AI732" s="7">
        <f t="shared" ref="AI732:AN732" si="3629">AI630/(AI630+AI637)</f>
        <v>1</v>
      </c>
      <c r="AJ732" s="754">
        <f t="shared" si="3629"/>
        <v>1</v>
      </c>
      <c r="AK732" s="754">
        <f t="shared" si="3629"/>
        <v>1</v>
      </c>
      <c r="AL732" s="754">
        <f t="shared" si="3629"/>
        <v>1</v>
      </c>
      <c r="AM732" s="754">
        <f t="shared" si="3629"/>
        <v>1</v>
      </c>
      <c r="AN732" s="1017">
        <f t="shared" si="3629"/>
        <v>1</v>
      </c>
      <c r="AO732" s="22">
        <f t="shared" si="3539"/>
        <v>1</v>
      </c>
      <c r="AP732" s="22">
        <f t="shared" si="3540"/>
        <v>0</v>
      </c>
      <c r="AQ732" s="1345">
        <f>STDEVA(AI732:AN732)</f>
        <v>0</v>
      </c>
      <c r="AR732" s="1345">
        <f t="shared" si="3582"/>
        <v>1</v>
      </c>
      <c r="AS732" s="1345">
        <f t="shared" si="3583"/>
        <v>1</v>
      </c>
      <c r="AT732" s="958">
        <f t="shared" ref="AT732:BB732" si="3630">AT630/(AT630+AT637)</f>
        <v>0.73737860244063347</v>
      </c>
      <c r="AU732" s="665">
        <f t="shared" si="3630"/>
        <v>0.69963286811506109</v>
      </c>
      <c r="AV732" s="665">
        <f t="shared" si="3630"/>
        <v>0.74218738600394552</v>
      </c>
      <c r="AW732" s="665">
        <f t="shared" si="3630"/>
        <v>0.77798436965101114</v>
      </c>
      <c r="AX732" s="665">
        <f t="shared" si="3630"/>
        <v>0.7979444971875479</v>
      </c>
      <c r="AY732" s="665">
        <f t="shared" si="3630"/>
        <v>0.76745479227364566</v>
      </c>
      <c r="AZ732" s="665">
        <f t="shared" si="3630"/>
        <v>0.6880028816882312</v>
      </c>
      <c r="BA732" s="665">
        <f t="shared" si="3630"/>
        <v>0.73345646683443599</v>
      </c>
      <c r="BB732" s="1077">
        <f t="shared" si="3630"/>
        <v>1</v>
      </c>
      <c r="BC732" s="22">
        <f t="shared" si="3585"/>
        <v>0.77156020713272355</v>
      </c>
      <c r="BD732" s="22">
        <f t="shared" si="3586"/>
        <v>3.086201425090819E-2</v>
      </c>
      <c r="BE732" s="1345">
        <f t="shared" si="3587"/>
        <v>9.2586042752724571E-2</v>
      </c>
      <c r="BF732" s="1345">
        <f t="shared" si="3588"/>
        <v>0.6880028816882312</v>
      </c>
      <c r="BG732" s="1345">
        <f t="shared" si="3589"/>
        <v>1</v>
      </c>
      <c r="BH732" s="1339">
        <f t="shared" ref="BH732:BS732" si="3631">BH630/(BH630+BH637)</f>
        <v>0.6762059319860978</v>
      </c>
      <c r="BI732" s="22">
        <f t="shared" si="3631"/>
        <v>0.80578762807809301</v>
      </c>
      <c r="BJ732" s="22">
        <f t="shared" si="3631"/>
        <v>0.8288404066439431</v>
      </c>
      <c r="BK732" s="22">
        <f t="shared" si="3631"/>
        <v>0.77968618684451352</v>
      </c>
      <c r="BL732" s="22">
        <f t="shared" si="3631"/>
        <v>0.20208486841416942</v>
      </c>
      <c r="BM732" s="22">
        <f t="shared" si="3631"/>
        <v>0.71131886276730627</v>
      </c>
      <c r="BN732" s="1344">
        <f t="shared" si="3631"/>
        <v>0.7638955874422475</v>
      </c>
      <c r="BO732" s="856">
        <f t="shared" si="3631"/>
        <v>0.82127542254819696</v>
      </c>
      <c r="BP732" s="856">
        <f t="shared" si="3631"/>
        <v>0.92433749366915696</v>
      </c>
      <c r="BQ732" s="856">
        <f t="shared" si="3631"/>
        <v>0.83901706343962512</v>
      </c>
      <c r="BR732" s="856">
        <f t="shared" si="3631"/>
        <v>0.74262576843617056</v>
      </c>
      <c r="BS732" s="1171">
        <f t="shared" si="3631"/>
        <v>0.79153640424726845</v>
      </c>
      <c r="BT732" s="22">
        <f t="shared" si="3546"/>
        <v>0.73064196197873943</v>
      </c>
      <c r="BU732" s="22">
        <f>BV732/SQRT(12)</f>
        <v>5.9911950448171825E-2</v>
      </c>
      <c r="BV732" s="1345">
        <f t="shared" si="3547"/>
        <v>0.20754108431356513</v>
      </c>
      <c r="BW732" s="1345">
        <f t="shared" si="3592"/>
        <v>0.20208486841416942</v>
      </c>
      <c r="BX732" s="1345">
        <f t="shared" si="3593"/>
        <v>0.92433749366915696</v>
      </c>
      <c r="BY732" s="1339">
        <f t="shared" ref="BY732:CC732" si="3632">BY630/(BY630+BY637)</f>
        <v>0.54196474658968097</v>
      </c>
      <c r="BZ732" s="22">
        <f t="shared" si="3632"/>
        <v>0.56371920384842544</v>
      </c>
      <c r="CA732" s="22">
        <f t="shared" si="3632"/>
        <v>0.67811612788204867</v>
      </c>
      <c r="CB732" s="22">
        <f t="shared" si="3632"/>
        <v>0.62095079582346924</v>
      </c>
      <c r="CC732" s="1343">
        <f t="shared" si="3632"/>
        <v>0.6148670934542475</v>
      </c>
      <c r="CD732" s="22"/>
      <c r="CE732" s="22"/>
      <c r="CF732" s="22">
        <f t="shared" si="3549"/>
        <v>0.60392359351957425</v>
      </c>
      <c r="CG732" s="22">
        <f t="shared" si="3550"/>
        <v>1.8023405121402106E-2</v>
      </c>
      <c r="CH732" s="1345">
        <f t="shared" si="3551"/>
        <v>4.7685447729797881E-2</v>
      </c>
      <c r="CI732" s="1345">
        <f t="shared" si="3595"/>
        <v>0.54196474658968097</v>
      </c>
      <c r="CJ732" s="1345">
        <f t="shared" si="3596"/>
        <v>0.67811612788204867</v>
      </c>
      <c r="CK732" s="1339">
        <f t="shared" ref="CK732:CO732" si="3633">CK630/(CK630+CK637)</f>
        <v>0.73416840145170315</v>
      </c>
      <c r="CL732" s="22">
        <f t="shared" si="3633"/>
        <v>0.74358677560520225</v>
      </c>
      <c r="CM732" s="22">
        <f t="shared" si="3633"/>
        <v>0.72579983239845758</v>
      </c>
      <c r="CN732" s="22">
        <f t="shared" si="3633"/>
        <v>0.84953776715694951</v>
      </c>
      <c r="CO732" s="1343">
        <f t="shared" si="3633"/>
        <v>0.87201169646107135</v>
      </c>
      <c r="CP732" s="22">
        <f t="shared" si="3553"/>
        <v>0.78502089461467683</v>
      </c>
      <c r="CQ732" s="22">
        <f t="shared" si="3554"/>
        <v>3.1256777615033697E-2</v>
      </c>
      <c r="CR732" s="22">
        <f t="shared" si="3555"/>
        <v>6.9892279504809099E-2</v>
      </c>
      <c r="CS732" s="22">
        <f t="shared" si="3598"/>
        <v>0.72579983239845758</v>
      </c>
      <c r="CT732" s="22">
        <f t="shared" si="3599"/>
        <v>0.87201169646107135</v>
      </c>
      <c r="CU732" s="1339">
        <f t="shared" ref="CU732:CX732" si="3634">CU630/(CU630+CU637)</f>
        <v>0.73051209401001671</v>
      </c>
      <c r="CV732" s="22">
        <f t="shared" si="3634"/>
        <v>0.86499700083268261</v>
      </c>
      <c r="CW732" s="22">
        <f t="shared" si="3634"/>
        <v>9.0779618008698743E-2</v>
      </c>
      <c r="CX732" s="1343">
        <f t="shared" si="3634"/>
        <v>0.11916966245536298</v>
      </c>
      <c r="CY732" s="22">
        <f t="shared" si="3601"/>
        <v>0.45136459382669025</v>
      </c>
      <c r="CZ732" s="1345">
        <f t="shared" si="3602"/>
        <v>0.40389358837802536</v>
      </c>
      <c r="DA732" s="1346">
        <f t="shared" si="3603"/>
        <v>0.20194679418901268</v>
      </c>
      <c r="DB732" s="683">
        <f t="shared" si="3604"/>
        <v>9.0779618008698743E-2</v>
      </c>
      <c r="DC732" s="683">
        <f t="shared" si="3605"/>
        <v>0.86499700083268261</v>
      </c>
      <c r="DD732" s="293"/>
      <c r="DE732" s="864">
        <f t="shared" ref="DE732:DL732" si="3635">DE630/(DE630+DE637)</f>
        <v>0.98369493325109869</v>
      </c>
      <c r="DF732" s="864">
        <f t="shared" si="3635"/>
        <v>0.94402799810586357</v>
      </c>
      <c r="DG732" s="864">
        <f t="shared" si="3635"/>
        <v>0.94402799810586357</v>
      </c>
      <c r="DH732" s="864">
        <f t="shared" si="3635"/>
        <v>0.98244331208599023</v>
      </c>
      <c r="DI732" s="864">
        <f t="shared" si="3635"/>
        <v>0.94407893322276304</v>
      </c>
      <c r="DJ732" s="864">
        <f t="shared" si="3635"/>
        <v>0.98528162894348603</v>
      </c>
      <c r="DK732" s="864">
        <f t="shared" si="3635"/>
        <v>0.98133187236407837</v>
      </c>
      <c r="DL732" s="1126">
        <f t="shared" si="3635"/>
        <v>0.99216915902679881</v>
      </c>
      <c r="DM732" s="22">
        <f t="shared" si="3607"/>
        <v>0.96963197938824286</v>
      </c>
      <c r="DN732" s="22">
        <f t="shared" si="3608"/>
        <v>7.5778180673944321E-3</v>
      </c>
      <c r="DO732" s="1345">
        <f t="shared" si="3609"/>
        <v>2.1433306168210167E-2</v>
      </c>
      <c r="DP732" s="1345">
        <f t="shared" si="3610"/>
        <v>0.94402799810586357</v>
      </c>
      <c r="DQ732" s="1345">
        <f t="shared" si="3611"/>
        <v>0.99216915902679881</v>
      </c>
      <c r="DR732" s="1012">
        <f t="shared" ref="DR732:DX732" si="3636">DR630/(DR630+DR637)</f>
        <v>0.90215209255243889</v>
      </c>
      <c r="DS732" s="864">
        <f t="shared" si="3636"/>
        <v>0.73602713207957116</v>
      </c>
      <c r="DT732" s="864">
        <f t="shared" si="3636"/>
        <v>0.82881026558585558</v>
      </c>
      <c r="DU732" s="864">
        <f t="shared" si="3636"/>
        <v>0.76679964383902277</v>
      </c>
      <c r="DV732" s="864">
        <f t="shared" si="3636"/>
        <v>0.84651912779348581</v>
      </c>
      <c r="DW732" s="864">
        <f t="shared" si="3636"/>
        <v>0.82730381085460847</v>
      </c>
      <c r="DX732" s="1126">
        <f t="shared" si="3636"/>
        <v>0.83825742837102324</v>
      </c>
      <c r="DY732" s="665">
        <f t="shared" si="3613"/>
        <v>0.82083850015371507</v>
      </c>
      <c r="DZ732" s="665">
        <f t="shared" si="3614"/>
        <v>2.0582776802561174E-2</v>
      </c>
      <c r="EA732" s="1407">
        <f t="shared" si="3615"/>
        <v>5.4456908710726074E-2</v>
      </c>
      <c r="EB732" s="1407">
        <f t="shared" si="3616"/>
        <v>0.73602713207957116</v>
      </c>
      <c r="EC732" s="1407">
        <f t="shared" si="3617"/>
        <v>0.90215209255243889</v>
      </c>
      <c r="ED732" s="958">
        <f t="shared" ref="ED732:EL732" si="3637">ED630/(ED630+ED637)</f>
        <v>0.6897768017685495</v>
      </c>
      <c r="EE732" s="864">
        <f t="shared" si="3637"/>
        <v>0.59566542776262721</v>
      </c>
      <c r="EF732" s="864">
        <f t="shared" si="3637"/>
        <v>0.73093620700052819</v>
      </c>
      <c r="EG732" s="864">
        <f t="shared" si="3637"/>
        <v>0.47339836823641052</v>
      </c>
      <c r="EH732" s="864">
        <f t="shared" si="3637"/>
        <v>0.6268093821149745</v>
      </c>
      <c r="EI732" s="864">
        <f t="shared" si="3637"/>
        <v>0.60491349895953495</v>
      </c>
      <c r="EJ732" s="864">
        <f t="shared" si="3637"/>
        <v>0.57122431161563536</v>
      </c>
      <c r="EK732" s="864">
        <f t="shared" si="3637"/>
        <v>0.48802003222523083</v>
      </c>
      <c r="EL732" s="1126">
        <f t="shared" si="3637"/>
        <v>0.50662060495170858</v>
      </c>
      <c r="EM732" s="22">
        <f t="shared" si="3619"/>
        <v>0.5874849594039111</v>
      </c>
      <c r="EN732" s="1345">
        <f t="shared" si="3620"/>
        <v>8.8509491183779723E-2</v>
      </c>
      <c r="EO732" s="1346">
        <f t="shared" si="3621"/>
        <v>2.9503163727926576E-2</v>
      </c>
      <c r="EP732" s="1346">
        <f t="shared" si="3622"/>
        <v>0.47339836823641052</v>
      </c>
      <c r="EQ732" s="1346">
        <f t="shared" si="3623"/>
        <v>0.73093620700052819</v>
      </c>
      <c r="ER732" s="1251"/>
      <c r="ES732" s="7"/>
      <c r="ET732" s="754"/>
      <c r="EU732" s="754"/>
      <c r="EV732" s="754"/>
      <c r="EW732" s="1131"/>
      <c r="EX732" s="1408" t="s">
        <v>1138</v>
      </c>
      <c r="EY732" s="1350">
        <f t="shared" ref="EY732:FO732" si="3638">EY630/(EY630+EY637)</f>
        <v>0.30496352083178013</v>
      </c>
      <c r="EZ732" s="1350">
        <f t="shared" si="3638"/>
        <v>0.77415670472376819</v>
      </c>
      <c r="FA732" s="1350">
        <f t="shared" si="3638"/>
        <v>0.21677295908602354</v>
      </c>
      <c r="FB732" s="1350">
        <f t="shared" si="3638"/>
        <v>0.9328045957889689</v>
      </c>
      <c r="FC732" s="1350">
        <f t="shared" si="3638"/>
        <v>0.67324108745863798</v>
      </c>
      <c r="FD732" s="1350">
        <f t="shared" si="3638"/>
        <v>0.73669164582991198</v>
      </c>
      <c r="FE732" s="1424">
        <f t="shared" si="3638"/>
        <v>4.3547195563515939E-2</v>
      </c>
      <c r="FF732" s="1350">
        <f t="shared" si="3638"/>
        <v>0.2628700344550195</v>
      </c>
      <c r="FG732" s="1350">
        <f t="shared" si="3638"/>
        <v>0.46490434041853168</v>
      </c>
      <c r="FH732" s="1350">
        <f t="shared" si="3638"/>
        <v>0.82307353953890483</v>
      </c>
      <c r="FI732" s="1350">
        <f t="shared" si="3638"/>
        <v>0.63724397094717367</v>
      </c>
      <c r="FJ732" s="1350">
        <f t="shared" si="3638"/>
        <v>0.78544987974237546</v>
      </c>
      <c r="FK732" s="1350">
        <f t="shared" si="3638"/>
        <v>0.36263240345017317</v>
      </c>
      <c r="FL732" s="1350">
        <f t="shared" si="3638"/>
        <v>1</v>
      </c>
      <c r="FM732" s="1350">
        <f t="shared" si="3638"/>
        <v>0.54641702048095631</v>
      </c>
      <c r="FN732" s="1350">
        <f t="shared" si="3638"/>
        <v>0.32134402245988958</v>
      </c>
      <c r="FO732" s="1350">
        <f t="shared" si="3638"/>
        <v>0.39575157652771092</v>
      </c>
      <c r="FP732" s="1406">
        <f t="shared" ref="FP732:GL732" si="3639">FP630/(FP630+FP637)</f>
        <v>0</v>
      </c>
      <c r="FQ732" s="1405">
        <f t="shared" si="3639"/>
        <v>0.6505338596209157</v>
      </c>
      <c r="FR732" s="1353">
        <f t="shared" si="3639"/>
        <v>0.52650180008397796</v>
      </c>
      <c r="FS732" s="1353">
        <f t="shared" si="3639"/>
        <v>0.81175432190424757</v>
      </c>
      <c r="FT732" s="1353">
        <f t="shared" si="3639"/>
        <v>0.50681454408123705</v>
      </c>
      <c r="FU732" s="1353">
        <f t="shared" si="3639"/>
        <v>0.40550393743366875</v>
      </c>
      <c r="FV732" s="1353"/>
      <c r="FW732" s="1353">
        <f t="shared" si="3639"/>
        <v>0.18013389707872846</v>
      </c>
      <c r="FX732" s="1353">
        <f t="shared" si="3639"/>
        <v>0.32026873304689707</v>
      </c>
      <c r="FY732" s="1353">
        <f t="shared" si="3639"/>
        <v>0</v>
      </c>
      <c r="FZ732" s="1353">
        <f t="shared" si="3639"/>
        <v>4.7340016488842902E-2</v>
      </c>
      <c r="GA732" s="1353">
        <f t="shared" si="3639"/>
        <v>0</v>
      </c>
      <c r="GB732" s="1353">
        <f t="shared" si="3639"/>
        <v>0.2542347815614599</v>
      </c>
      <c r="GC732" s="1353">
        <f t="shared" si="3639"/>
        <v>0.53750729786147189</v>
      </c>
      <c r="GD732" s="1353">
        <f t="shared" si="3639"/>
        <v>0.11207995463568927</v>
      </c>
      <c r="GE732" s="1353">
        <f t="shared" si="3639"/>
        <v>0.37710306498389401</v>
      </c>
      <c r="GF732" s="1353">
        <f t="shared" si="3639"/>
        <v>0.21887556639975059</v>
      </c>
      <c r="GG732" s="1353">
        <f t="shared" si="3639"/>
        <v>0.76024293595992476</v>
      </c>
      <c r="GH732" s="1353">
        <f t="shared" si="3639"/>
        <v>0.29842383217025614</v>
      </c>
      <c r="GI732" s="1353">
        <f t="shared" si="3639"/>
        <v>0.65349520967900376</v>
      </c>
      <c r="GJ732" s="1353">
        <f t="shared" si="3639"/>
        <v>0.37200749096399105</v>
      </c>
      <c r="GK732" s="1353">
        <f t="shared" si="3639"/>
        <v>0.4369466955775333</v>
      </c>
      <c r="GL732" s="1353">
        <f t="shared" si="3639"/>
        <v>0.40940026200742963</v>
      </c>
      <c r="GM732" s="1004">
        <v>0.43583641871186019</v>
      </c>
      <c r="GN732" s="856">
        <v>0.39133909369901188</v>
      </c>
      <c r="GO732" s="856">
        <v>0.35426138317207084</v>
      </c>
      <c r="GP732" s="856">
        <v>0.26168547159332212</v>
      </c>
      <c r="GQ732" s="856">
        <v>0.34889916475938604</v>
      </c>
      <c r="GR732" s="856">
        <v>0.37460613368789775</v>
      </c>
      <c r="GS732" s="856">
        <v>0.16416424870464999</v>
      </c>
      <c r="GT732" s="864"/>
      <c r="GU732" s="864"/>
      <c r="GV732" s="864"/>
      <c r="GW732" s="864"/>
      <c r="GX732" s="864">
        <f t="shared" ref="GX732:HH732" si="3640">GX630/(GX630+GX637)</f>
        <v>8.113913531188334E-2</v>
      </c>
      <c r="GY732" s="864">
        <f t="shared" si="3640"/>
        <v>8.0272900020077087E-2</v>
      </c>
      <c r="GZ732" s="864" t="e">
        <f t="shared" si="3640"/>
        <v>#DIV/0!</v>
      </c>
      <c r="HA732" s="864">
        <f t="shared" si="3640"/>
        <v>8.162176520231533E-2</v>
      </c>
      <c r="HB732" s="864">
        <f t="shared" si="3640"/>
        <v>0.12507328086006889</v>
      </c>
      <c r="HC732" s="864">
        <f t="shared" si="3640"/>
        <v>0.12013108070080469</v>
      </c>
      <c r="HD732" s="864">
        <f t="shared" si="3640"/>
        <v>0.10105539671592537</v>
      </c>
      <c r="HE732" s="864">
        <f t="shared" si="3640"/>
        <v>0.13773391950317088</v>
      </c>
      <c r="HF732" s="864">
        <f t="shared" si="3640"/>
        <v>0.26009727706712243</v>
      </c>
      <c r="HG732" s="338" t="e">
        <f t="shared" si="3640"/>
        <v>#DIV/0!</v>
      </c>
      <c r="HH732" s="338" t="e">
        <f t="shared" si="3640"/>
        <v>#DIV/0!</v>
      </c>
      <c r="HI732" s="1353">
        <f>HI630/(HI630+HI637)</f>
        <v>0</v>
      </c>
    </row>
    <row r="733" spans="1:217" s="753" customFormat="1" ht="21" x14ac:dyDescent="0.35">
      <c r="A733" s="276" t="s">
        <v>1162</v>
      </c>
      <c r="B733" s="753" t="s">
        <v>1161</v>
      </c>
      <c r="C733" s="1339">
        <f>C643/(C643+C648)</f>
        <v>0.56729768406144654</v>
      </c>
      <c r="D733" s="22">
        <f t="shared" ref="D733:Y733" si="3641">D643/(D643+D648)</f>
        <v>0.35909402058527745</v>
      </c>
      <c r="E733" s="22">
        <f t="shared" si="3641"/>
        <v>0.52324271927221078</v>
      </c>
      <c r="F733" s="22">
        <f t="shared" si="3641"/>
        <v>0.60614112934133069</v>
      </c>
      <c r="G733" s="22">
        <f t="shared" si="3641"/>
        <v>0.44327311742779874</v>
      </c>
      <c r="H733" s="22">
        <f t="shared" si="3641"/>
        <v>0.44351971693312736</v>
      </c>
      <c r="I733" s="22">
        <f t="shared" si="3641"/>
        <v>0.39872061926974767</v>
      </c>
      <c r="J733" s="22">
        <f t="shared" si="3641"/>
        <v>0.74571802041932389</v>
      </c>
      <c r="K733" s="22">
        <f t="shared" si="3641"/>
        <v>0.160237135485015</v>
      </c>
      <c r="L733" s="22">
        <f t="shared" si="3641"/>
        <v>0.53840821234159753</v>
      </c>
      <c r="M733" s="22">
        <f t="shared" si="3641"/>
        <v>0.60496338253958981</v>
      </c>
      <c r="N733" s="22">
        <f t="shared" si="3641"/>
        <v>0.48577639279218982</v>
      </c>
      <c r="O733" s="22">
        <f t="shared" si="3641"/>
        <v>0.45812091935679172</v>
      </c>
      <c r="P733" s="22">
        <f t="shared" si="3641"/>
        <v>0.45223438543827899</v>
      </c>
      <c r="Q733" s="22">
        <f t="shared" si="3641"/>
        <v>0.25525928980222001</v>
      </c>
      <c r="R733" s="22">
        <f t="shared" si="3641"/>
        <v>0.46777352535606542</v>
      </c>
      <c r="S733" s="22">
        <f t="shared" si="3641"/>
        <v>0.41169012719289849</v>
      </c>
      <c r="T733" s="22">
        <f t="shared" si="3641"/>
        <v>0.36817213698264273</v>
      </c>
      <c r="U733" s="22">
        <f t="shared" si="3641"/>
        <v>0.35780979428782644</v>
      </c>
      <c r="V733" s="22">
        <f t="shared" si="3641"/>
        <v>0.35110897197789342</v>
      </c>
      <c r="W733" s="22">
        <f t="shared" si="3641"/>
        <v>0.41734641648988025</v>
      </c>
      <c r="X733" s="22">
        <f t="shared" si="3641"/>
        <v>0.48197152177019359</v>
      </c>
      <c r="Y733" s="22">
        <f t="shared" si="3641"/>
        <v>0.48432681433081531</v>
      </c>
      <c r="Z733" s="22">
        <f t="shared" ref="Z733:Z736" si="3642">AVERAGE(C733:Y733)</f>
        <v>0.45140026319365922</v>
      </c>
      <c r="AA733" s="22">
        <f t="shared" ref="AA733" si="3643">AVERAGE(F733:L733)</f>
        <v>0.4765739930311344</v>
      </c>
      <c r="AB733" s="22">
        <f t="shared" ref="AB733" si="3644">AVERAGE(M733:T733)</f>
        <v>0.43799876993258469</v>
      </c>
      <c r="AC733" s="1345">
        <f>STDEVA(C733:Y733)</f>
        <v>0.12191272148191108</v>
      </c>
      <c r="AD733" s="1345">
        <f>AC733/SQRT(23)</f>
        <v>2.5420559685904044E-2</v>
      </c>
      <c r="AE733" s="1345">
        <f t="shared" ref="AE733" si="3645">STDEVA(H733:L733)</f>
        <v>0.21309110726571878</v>
      </c>
      <c r="AF733" s="1345">
        <f t="shared" ref="AF733" si="3646">STDEVA(M733:T733)</f>
        <v>0.10043874733685194</v>
      </c>
      <c r="AG733" s="1345">
        <f t="shared" si="3579"/>
        <v>0.160237135485015</v>
      </c>
      <c r="AH733" s="1345">
        <f t="shared" si="3580"/>
        <v>0.74571802041932389</v>
      </c>
      <c r="AI733" s="22">
        <f t="shared" ref="AI733:AN733" si="3647">AI643/(AI643+AI648)</f>
        <v>0.7905550847713313</v>
      </c>
      <c r="AJ733" s="22">
        <f>AJ643/(AJ643+AJ648)</f>
        <v>0.74770452435903356</v>
      </c>
      <c r="AK733" s="22">
        <f t="shared" si="3647"/>
        <v>0.61299349200623565</v>
      </c>
      <c r="AL733" s="22">
        <f t="shared" si="3647"/>
        <v>0.57073746478241649</v>
      </c>
      <c r="AM733" s="22">
        <f t="shared" si="3647"/>
        <v>0.8114157560897568</v>
      </c>
      <c r="AN733" s="22">
        <f t="shared" si="3647"/>
        <v>0.59574578624766639</v>
      </c>
      <c r="AO733" s="22">
        <f>AVERAGE(AI733:AN733)</f>
        <v>0.68819201804273999</v>
      </c>
      <c r="AP733" s="22">
        <f t="shared" ref="AP733:AP736" si="3648">AQ733/SQRT(5)</f>
        <v>4.7833344699764829E-2</v>
      </c>
      <c r="AQ733" s="1345">
        <f t="shared" ref="AQ733:AQ736" si="3649">STDEVA(AI733:AN733)</f>
        <v>0.10695861033985343</v>
      </c>
      <c r="AR733" s="1345">
        <f t="shared" ref="AR733:AR736" si="3650">MIN(AI732:AN733)</f>
        <v>0.57073746478241649</v>
      </c>
      <c r="AS733" s="1345">
        <f t="shared" si="3583"/>
        <v>0.8114157560897568</v>
      </c>
      <c r="AT733" s="958">
        <f t="shared" ref="AT733:BB733" si="3651">AT643/(AT643+AT648)</f>
        <v>0.73874360230829517</v>
      </c>
      <c r="AU733" s="665">
        <f t="shared" si="3651"/>
        <v>0.33377328867120332</v>
      </c>
      <c r="AV733" s="665">
        <f t="shared" si="3651"/>
        <v>0.57975476824251548</v>
      </c>
      <c r="AW733" s="665">
        <f t="shared" si="3651"/>
        <v>0.51866785063732401</v>
      </c>
      <c r="AX733" s="665">
        <f t="shared" si="3651"/>
        <v>0.61373110726257807</v>
      </c>
      <c r="AY733" s="665">
        <f t="shared" si="3651"/>
        <v>0.57509567825978813</v>
      </c>
      <c r="AZ733" s="665">
        <f t="shared" si="3651"/>
        <v>0.59488788108622104</v>
      </c>
      <c r="BA733" s="665">
        <f t="shared" si="3651"/>
        <v>0.62160822874661059</v>
      </c>
      <c r="BB733" s="665">
        <f t="shared" si="3651"/>
        <v>0.56486156999569392</v>
      </c>
      <c r="BC733" s="22">
        <f t="shared" si="3585"/>
        <v>0.57123599724558105</v>
      </c>
      <c r="BD733" s="22">
        <f t="shared" si="3586"/>
        <v>3.5792894500807644E-2</v>
      </c>
      <c r="BE733" s="1345">
        <f t="shared" si="3587"/>
        <v>0.10737868350242293</v>
      </c>
      <c r="BF733" s="1345">
        <f t="shared" si="3588"/>
        <v>0.33377328867120332</v>
      </c>
      <c r="BG733" s="1345">
        <f t="shared" si="3589"/>
        <v>0.73874360230829517</v>
      </c>
      <c r="BH733" s="1339">
        <f t="shared" ref="BH733:BS733" si="3652">BH643/(BH643+BH648)</f>
        <v>0.57795419226947975</v>
      </c>
      <c r="BI733" s="22">
        <f t="shared" si="3652"/>
        <v>0.45529197907631108</v>
      </c>
      <c r="BJ733" s="22">
        <f t="shared" si="3652"/>
        <v>0.66670090287253947</v>
      </c>
      <c r="BK733" s="22">
        <f t="shared" si="3652"/>
        <v>0.70238769991037442</v>
      </c>
      <c r="BL733" s="22">
        <f t="shared" si="3652"/>
        <v>0.64124609491230999</v>
      </c>
      <c r="BM733" s="22">
        <f t="shared" si="3652"/>
        <v>0.42170793775772919</v>
      </c>
      <c r="BN733" s="22">
        <f t="shared" si="3652"/>
        <v>0.68685848264105465</v>
      </c>
      <c r="BO733" s="856">
        <f t="shared" si="3652"/>
        <v>0.7360078814147869</v>
      </c>
      <c r="BP733" s="856">
        <f t="shared" si="3652"/>
        <v>0.71489723121182713</v>
      </c>
      <c r="BQ733" s="856">
        <f t="shared" si="3652"/>
        <v>0.76971806796593245</v>
      </c>
      <c r="BR733" s="856">
        <f t="shared" si="3652"/>
        <v>0.7298056951912324</v>
      </c>
      <c r="BS733" s="856">
        <f t="shared" si="3652"/>
        <v>0.40957751018747296</v>
      </c>
      <c r="BT733" s="22">
        <f t="shared" ref="BT733:BT736" si="3653">AVERAGE(BK733:BS733)</f>
        <v>0.64580073346585776</v>
      </c>
      <c r="BU733" s="22">
        <f t="shared" ref="BU733:BU736" si="3654">BV733/SQRT(12)</f>
        <v>3.9031445055733353E-2</v>
      </c>
      <c r="BV733" s="1345">
        <f t="shared" ref="BV733:BV736" si="3655">STDEVA(BK733:BS733)</f>
        <v>0.13520889185872642</v>
      </c>
      <c r="BW733" s="1345">
        <f t="shared" si="3592"/>
        <v>0.40957751018747296</v>
      </c>
      <c r="BX733" s="1345">
        <f t="shared" si="3593"/>
        <v>0.76971806796593245</v>
      </c>
      <c r="BY733" s="1339">
        <f t="shared" ref="BY733:CC733" si="3656">BY643/(BY643+BY648)</f>
        <v>0.55304796420283475</v>
      </c>
      <c r="BZ733" s="22">
        <f t="shared" si="3656"/>
        <v>0.57783667006389139</v>
      </c>
      <c r="CA733" s="22">
        <f t="shared" si="3656"/>
        <v>0.68622629882413566</v>
      </c>
      <c r="CB733" s="22">
        <f t="shared" si="3656"/>
        <v>0.68869031818053883</v>
      </c>
      <c r="CC733" s="22">
        <f t="shared" si="3656"/>
        <v>0.65848459438511264</v>
      </c>
      <c r="CD733" s="22"/>
      <c r="CE733" s="22"/>
      <c r="CF733" s="22">
        <f t="shared" ref="CF733:CF736" si="3657">AVERAGE(BY733:CE733)</f>
        <v>0.63285716913130274</v>
      </c>
      <c r="CG733" s="22">
        <f t="shared" ref="CG733:CG736" si="3658">CH733/SQRT(7)</f>
        <v>2.1393679955274816E-2</v>
      </c>
      <c r="CH733" s="1345">
        <f t="shared" ref="CH733:CH736" si="3659">STDEVA(BY733:CF733)</f>
        <v>5.66023567901646E-2</v>
      </c>
      <c r="CI733" s="1345">
        <f t="shared" ref="CI733:CI736" si="3660">MIN(BY733:CE733)</f>
        <v>0.55304796420283475</v>
      </c>
      <c r="CJ733" s="1345">
        <f t="shared" ref="CJ733:CJ736" si="3661">MAX(BY733:CE733)</f>
        <v>0.68869031818053883</v>
      </c>
      <c r="CK733" s="1339">
        <f t="shared" ref="CK733:CO733" si="3662">CK643/(CK643+CK648)</f>
        <v>0.79566046270305146</v>
      </c>
      <c r="CL733" s="22">
        <f t="shared" si="3662"/>
        <v>0.31445964669215137</v>
      </c>
      <c r="CM733" s="22">
        <f t="shared" si="3662"/>
        <v>0.85396898932726606</v>
      </c>
      <c r="CN733" s="22">
        <f t="shared" si="3662"/>
        <v>0.51413216247970395</v>
      </c>
      <c r="CO733" s="1343">
        <f t="shared" si="3662"/>
        <v>0.80543207381202975</v>
      </c>
      <c r="CP733" s="22">
        <f t="shared" ref="CP733:CP736" si="3663">AVERAGE(CK733:CO733)</f>
        <v>0.65673066700284044</v>
      </c>
      <c r="CQ733" s="22">
        <f t="shared" ref="CQ733:CQ736" si="3664">CR733/SQRT(5)</f>
        <v>0.10435524355547342</v>
      </c>
      <c r="CR733" s="22">
        <f t="shared" ref="CR733:CR736" si="3665">STDEVA(CK733:CO733)</f>
        <v>0.23334541839858541</v>
      </c>
      <c r="CS733" s="22">
        <f t="shared" ref="CS733:CS736" si="3666">MIN(CK733:CO733)</f>
        <v>0.31445964669215137</v>
      </c>
      <c r="CT733" s="22">
        <f t="shared" si="3599"/>
        <v>0.85396898932726606</v>
      </c>
      <c r="CU733" s="1339">
        <f t="shared" ref="CU733:CX733" si="3667">CU643/(CU643+CU648)</f>
        <v>7.9126795753194326E-2</v>
      </c>
      <c r="CV733" s="22">
        <f t="shared" si="3667"/>
        <v>0.8072355097312901</v>
      </c>
      <c r="CW733" s="22">
        <f t="shared" si="3667"/>
        <v>7.6449734839354133E-2</v>
      </c>
      <c r="CX733" s="1343">
        <f t="shared" si="3667"/>
        <v>0.17050403095325098</v>
      </c>
      <c r="CY733" s="22">
        <f t="shared" si="3601"/>
        <v>0.28332901781927239</v>
      </c>
      <c r="CZ733" s="1345">
        <f t="shared" si="3602"/>
        <v>0.35199672117406811</v>
      </c>
      <c r="DA733" s="1346">
        <f t="shared" si="3603"/>
        <v>0.17599836058703405</v>
      </c>
      <c r="DB733" s="683">
        <f t="shared" si="3604"/>
        <v>7.6449734839354133E-2</v>
      </c>
      <c r="DC733" s="683">
        <f t="shared" si="3605"/>
        <v>0.8072355097312901</v>
      </c>
      <c r="DD733" s="293"/>
      <c r="DE733" s="864">
        <f t="shared" ref="DE733:DL733" si="3668">DE643/(DE643+DE648)</f>
        <v>0.81894996899705663</v>
      </c>
      <c r="DF733" s="864">
        <f t="shared" si="3668"/>
        <v>0.77499820306975553</v>
      </c>
      <c r="DG733" s="864">
        <f t="shared" si="3668"/>
        <v>0.51595675815020847</v>
      </c>
      <c r="DH733" s="864">
        <f t="shared" si="3668"/>
        <v>0.92612927002994816</v>
      </c>
      <c r="DI733" s="864">
        <f t="shared" si="3668"/>
        <v>0.88398411796091969</v>
      </c>
      <c r="DJ733" s="864">
        <f t="shared" si="3668"/>
        <v>0.88128152919689473</v>
      </c>
      <c r="DK733" s="864">
        <f t="shared" si="3668"/>
        <v>0.84694029445930263</v>
      </c>
      <c r="DL733" s="1126">
        <f t="shared" si="3668"/>
        <v>0.89046437702886627</v>
      </c>
      <c r="DM733" s="22">
        <f t="shared" si="3607"/>
        <v>0.81733806486161897</v>
      </c>
      <c r="DN733" s="22">
        <f t="shared" si="3608"/>
        <v>4.6139480507052633E-2</v>
      </c>
      <c r="DO733" s="1345">
        <f t="shared" si="3609"/>
        <v>0.13050215818784577</v>
      </c>
      <c r="DP733" s="1345">
        <f t="shared" si="3610"/>
        <v>0.51595675815020847</v>
      </c>
      <c r="DQ733" s="1345">
        <f t="shared" si="3611"/>
        <v>0.92612927002994816</v>
      </c>
      <c r="DR733" s="1012">
        <f t="shared" ref="DR733:DX733" si="3669">DR643/(DR643+DR648)</f>
        <v>0.84281395040476881</v>
      </c>
      <c r="DS733" s="864">
        <f t="shared" si="3669"/>
        <v>0.70500482642949069</v>
      </c>
      <c r="DT733" s="864">
        <f t="shared" si="3669"/>
        <v>0.78070853839436272</v>
      </c>
      <c r="DU733" s="864">
        <f t="shared" si="3669"/>
        <v>0.64036319252928986</v>
      </c>
      <c r="DV733" s="864">
        <f t="shared" si="3669"/>
        <v>0.71206304849797941</v>
      </c>
      <c r="DW733" s="864">
        <f t="shared" si="3669"/>
        <v>0.8268477209592201</v>
      </c>
      <c r="DX733" s="1126">
        <f t="shared" si="3669"/>
        <v>0.81893116580730263</v>
      </c>
      <c r="DY733" s="665">
        <f t="shared" si="3613"/>
        <v>0.76096177757463068</v>
      </c>
      <c r="DZ733" s="665">
        <f t="shared" si="3614"/>
        <v>2.880864828374901E-2</v>
      </c>
      <c r="EA733" s="1407">
        <f t="shared" si="3615"/>
        <v>7.6220518966727616E-2</v>
      </c>
      <c r="EB733" s="1407">
        <f t="shared" si="3616"/>
        <v>0.64036319252928986</v>
      </c>
      <c r="EC733" s="1407">
        <f t="shared" si="3617"/>
        <v>0.84281395040476881</v>
      </c>
      <c r="ED733" s="958">
        <f t="shared" ref="ED733:EL733" si="3670">ED643/(ED643+ED648)</f>
        <v>0.60034409061320038</v>
      </c>
      <c r="EE733" s="864">
        <f t="shared" si="3670"/>
        <v>0.48889133872174928</v>
      </c>
      <c r="EF733" s="864">
        <f t="shared" si="3670"/>
        <v>0.45140425063315065</v>
      </c>
      <c r="EG733" s="864">
        <f t="shared" si="3670"/>
        <v>0.44186439530923077</v>
      </c>
      <c r="EH733" s="864">
        <f t="shared" si="3670"/>
        <v>0.48348213739140083</v>
      </c>
      <c r="EI733" s="864">
        <f t="shared" si="3670"/>
        <v>0.40898840414152571</v>
      </c>
      <c r="EJ733" s="864">
        <f t="shared" si="3670"/>
        <v>0.42742029144064309</v>
      </c>
      <c r="EK733" s="864">
        <f t="shared" si="3670"/>
        <v>0.46356840174784059</v>
      </c>
      <c r="EL733" s="1126">
        <f t="shared" si="3670"/>
        <v>0.43504751885832171</v>
      </c>
      <c r="EM733" s="22">
        <f t="shared" si="3619"/>
        <v>0.46677898098411813</v>
      </c>
      <c r="EN733" s="1345">
        <f t="shared" si="3620"/>
        <v>5.6314696065592328E-2</v>
      </c>
      <c r="EO733" s="1346">
        <f t="shared" si="3621"/>
        <v>1.8771565355197441E-2</v>
      </c>
      <c r="EP733" s="1346">
        <f t="shared" si="3622"/>
        <v>0.40898840414152571</v>
      </c>
      <c r="EQ733" s="1346">
        <f t="shared" si="3623"/>
        <v>0.60034409061320038</v>
      </c>
      <c r="ER733" s="1251"/>
      <c r="ES733" s="7"/>
      <c r="ET733" s="754"/>
      <c r="EU733" s="754"/>
      <c r="EV733" s="754"/>
      <c r="EW733" s="1131"/>
      <c r="EX733" s="1408" t="s">
        <v>1161</v>
      </c>
      <c r="EY733" s="1353">
        <f>EY643/(EY643+EY648)</f>
        <v>0.10248607410672086</v>
      </c>
      <c r="EZ733" s="1353">
        <f t="shared" ref="EZ733:FO733" si="3671">EZ643/(EZ643+EZ648)</f>
        <v>4.0947076688420354E-2</v>
      </c>
      <c r="FA733" s="1353">
        <f t="shared" si="3671"/>
        <v>0.10302076466431637</v>
      </c>
      <c r="FB733" s="1353">
        <f t="shared" si="3671"/>
        <v>0.11060220014471404</v>
      </c>
      <c r="FC733" s="1353">
        <f t="shared" si="3671"/>
        <v>9.7579970004881139E-2</v>
      </c>
      <c r="FD733" s="1353">
        <f t="shared" si="3671"/>
        <v>7.7316151548177253E-2</v>
      </c>
      <c r="FE733" s="1424">
        <f t="shared" si="3671"/>
        <v>4.4831652029624108E-2</v>
      </c>
      <c r="FF733" s="1353">
        <f t="shared" si="3671"/>
        <v>0.12068898975062876</v>
      </c>
      <c r="FG733" s="1353">
        <f t="shared" si="3671"/>
        <v>0.12005996770474479</v>
      </c>
      <c r="FH733" s="1353">
        <f t="shared" si="3671"/>
        <v>9.5394947098093985E-2</v>
      </c>
      <c r="FI733" s="1353">
        <f t="shared" si="3671"/>
        <v>9.717758304829302E-2</v>
      </c>
      <c r="FJ733" s="1353">
        <f t="shared" si="3671"/>
        <v>0.11369278537659543</v>
      </c>
      <c r="FK733" s="1353">
        <f t="shared" si="3671"/>
        <v>9.9670693845387209E-2</v>
      </c>
      <c r="FL733" s="1353">
        <f t="shared" si="3671"/>
        <v>0.13456811657223794</v>
      </c>
      <c r="FM733" s="1353">
        <f t="shared" si="3671"/>
        <v>0.1352612003358255</v>
      </c>
      <c r="FN733" s="1353">
        <f t="shared" si="3671"/>
        <v>7.5967559335554102E-2</v>
      </c>
      <c r="FO733" s="1353">
        <f t="shared" si="3671"/>
        <v>0.13329737285790197</v>
      </c>
      <c r="FP733" s="1423">
        <f t="shared" ref="FP733:GL733" si="3672">FP643/(FP643+FP648)</f>
        <v>5.4463991363140951E-2</v>
      </c>
      <c r="FQ733" s="1404">
        <f t="shared" si="3672"/>
        <v>0.29851370277491607</v>
      </c>
      <c r="FR733" s="1350">
        <f t="shared" si="3672"/>
        <v>0.17949274233652027</v>
      </c>
      <c r="FS733" s="1350">
        <f t="shared" si="3672"/>
        <v>0.20282150778177002</v>
      </c>
      <c r="FT733" s="1350">
        <f t="shared" si="3672"/>
        <v>0.17899736260613028</v>
      </c>
      <c r="FU733" s="1350">
        <f t="shared" si="3672"/>
        <v>0.11923280321300736</v>
      </c>
      <c r="FV733" s="1350"/>
      <c r="FW733" s="1350">
        <f t="shared" si="3672"/>
        <v>5.4775704374828912E-2</v>
      </c>
      <c r="FX733" s="1350">
        <f t="shared" si="3672"/>
        <v>0.10790401683425999</v>
      </c>
      <c r="FY733" s="1350">
        <f t="shared" si="3672"/>
        <v>0.10126400310057614</v>
      </c>
      <c r="FZ733" s="1350">
        <f t="shared" si="3672"/>
        <v>9.0528221569511833E-3</v>
      </c>
      <c r="GA733" s="1350">
        <f t="shared" si="3672"/>
        <v>0</v>
      </c>
      <c r="GB733" s="1350">
        <f t="shared" si="3672"/>
        <v>0.11174145542146523</v>
      </c>
      <c r="GC733" s="1350">
        <f t="shared" si="3672"/>
        <v>6.6422818552718962E-2</v>
      </c>
      <c r="GD733" s="1350">
        <f t="shared" si="3672"/>
        <v>0.1739933271842658</v>
      </c>
      <c r="GE733" s="1350">
        <f t="shared" si="3672"/>
        <v>8.2608514250185797E-2</v>
      </c>
      <c r="GF733" s="1350">
        <f t="shared" si="3672"/>
        <v>1.6190124840195077E-2</v>
      </c>
      <c r="GG733" s="1350">
        <f t="shared" si="3672"/>
        <v>0.29838766344132261</v>
      </c>
      <c r="GH733" s="1350">
        <f t="shared" si="3672"/>
        <v>2.5535387255040568E-2</v>
      </c>
      <c r="GI733" s="1350">
        <f t="shared" si="3672"/>
        <v>0.14500508371739118</v>
      </c>
      <c r="GJ733" s="1350">
        <f t="shared" si="3672"/>
        <v>0.10896336461126516</v>
      </c>
      <c r="GK733" s="1350">
        <f t="shared" si="3672"/>
        <v>0.12205231368482526</v>
      </c>
      <c r="GL733" s="1350">
        <f t="shared" si="3672"/>
        <v>8.6247443005782312E-2</v>
      </c>
      <c r="GM733" s="1004">
        <v>0.30549101111183552</v>
      </c>
      <c r="GN733" s="856">
        <v>0.46128863043632351</v>
      </c>
      <c r="GO733" s="856">
        <v>0.32148552555170079</v>
      </c>
      <c r="GP733" s="856">
        <v>0.32143564285028853</v>
      </c>
      <c r="GQ733" s="856">
        <v>0.40924323104226989</v>
      </c>
      <c r="GR733" s="856">
        <v>0.32058663835638607</v>
      </c>
      <c r="GS733" s="856">
        <v>3.8260340819489216E-2</v>
      </c>
      <c r="GT733" s="864"/>
      <c r="GU733" s="864"/>
      <c r="GV733" s="864"/>
      <c r="GW733" s="864"/>
      <c r="GX733" s="864"/>
      <c r="GY733" s="864"/>
      <c r="GZ733" s="864"/>
      <c r="HA733" s="864"/>
      <c r="HB733" s="864"/>
      <c r="HC733" s="864"/>
      <c r="HD733" s="864"/>
      <c r="HE733" s="864"/>
      <c r="HF733" s="864"/>
      <c r="HG733" s="338"/>
      <c r="HH733" s="338"/>
      <c r="HI733" s="1350">
        <f>HI643/(HI643+HI648)</f>
        <v>0</v>
      </c>
    </row>
    <row r="734" spans="1:217" s="753" customFormat="1" ht="21" x14ac:dyDescent="0.35">
      <c r="A734" s="276" t="s">
        <v>1135</v>
      </c>
      <c r="B734" s="753" t="s">
        <v>1148</v>
      </c>
      <c r="C734" s="958">
        <f>C654/(C654+C663)</f>
        <v>0.25194027949323738</v>
      </c>
      <c r="D734" s="665">
        <f t="shared" ref="D734:W734" si="3673">D654/(D654+D663)</f>
        <v>0.38132262731057393</v>
      </c>
      <c r="E734" s="665">
        <f t="shared" si="3673"/>
        <v>0.2024399925355321</v>
      </c>
      <c r="F734" s="665">
        <f t="shared" si="3673"/>
        <v>0.3051296002395445</v>
      </c>
      <c r="G734" s="665">
        <f t="shared" si="3673"/>
        <v>0.10680852033991389</v>
      </c>
      <c r="H734" s="665">
        <f t="shared" si="3673"/>
        <v>0.17002615935706505</v>
      </c>
      <c r="I734" s="665">
        <f t="shared" si="3673"/>
        <v>0.2732643642876324</v>
      </c>
      <c r="J734" s="665">
        <f t="shared" si="3673"/>
        <v>0.12615077224061103</v>
      </c>
      <c r="K734" s="665">
        <f t="shared" si="3673"/>
        <v>0.32614734531805428</v>
      </c>
      <c r="L734" s="665">
        <f t="shared" si="3673"/>
        <v>0.15031949760363214</v>
      </c>
      <c r="M734" s="665">
        <f t="shared" si="3673"/>
        <v>0.35249842115389829</v>
      </c>
      <c r="N734" s="665">
        <f t="shared" si="3673"/>
        <v>0.19036748436940809</v>
      </c>
      <c r="O734" s="665">
        <f t="shared" si="3673"/>
        <v>0.14316282261857843</v>
      </c>
      <c r="P734" s="665">
        <f t="shared" si="3673"/>
        <v>0.28302191031185214</v>
      </c>
      <c r="Q734" s="665">
        <f t="shared" si="3673"/>
        <v>0.18418989656645901</v>
      </c>
      <c r="R734" s="665">
        <f t="shared" si="3673"/>
        <v>0.27872828594134802</v>
      </c>
      <c r="S734" s="665">
        <f t="shared" si="3673"/>
        <v>0.42029920837405871</v>
      </c>
      <c r="T734" s="665">
        <f t="shared" si="3673"/>
        <v>0.26977258811620841</v>
      </c>
      <c r="U734" s="958">
        <f t="shared" si="3673"/>
        <v>0.12304122492968803</v>
      </c>
      <c r="V734" s="958">
        <f t="shared" si="3673"/>
        <v>0.11020150346766482</v>
      </c>
      <c r="W734" s="958">
        <f t="shared" si="3673"/>
        <v>0.17074060165378663</v>
      </c>
      <c r="X734" s="958">
        <f t="shared" ref="X734:Y734" si="3674">X654/(X654+X663)</f>
        <v>0.26799618497266914</v>
      </c>
      <c r="Y734" s="958">
        <f t="shared" si="3674"/>
        <v>0.3835915092780815</v>
      </c>
      <c r="Z734" s="22">
        <f t="shared" si="3642"/>
        <v>0.23787655654258691</v>
      </c>
      <c r="AA734" s="22">
        <f t="shared" ref="AA734:AA735" si="3675">AVERAGE(F734:L734)</f>
        <v>0.20826375134092193</v>
      </c>
      <c r="AB734" s="22">
        <f t="shared" ref="AB734:AB735" si="3676">AVERAGE(M734:T734)</f>
        <v>0.2652550771814764</v>
      </c>
      <c r="AC734" s="1345">
        <f>STDEVA(C734:Y734)</f>
        <v>9.5087194226272598E-2</v>
      </c>
      <c r="AD734" s="1345">
        <f>AC734/SQRT(23)</f>
        <v>1.9827050588422494E-2</v>
      </c>
      <c r="AE734" s="1345">
        <f t="shared" ref="AE734:AE735" si="3677">STDEVA(H734:L734)</f>
        <v>8.6138841769292152E-2</v>
      </c>
      <c r="AF734" s="1345">
        <f t="shared" ref="AF734:AF735" si="3678">STDEVA(M734:T734)</f>
        <v>9.2004590718655521E-2</v>
      </c>
      <c r="AG734" s="1345">
        <f t="shared" si="3579"/>
        <v>0.10680852033991389</v>
      </c>
      <c r="AH734" s="1345">
        <f t="shared" si="3580"/>
        <v>0.42029920837405871</v>
      </c>
      <c r="AI734" s="958">
        <f t="shared" ref="AI734:AN734" si="3679">AI654/(AI654+AI663)</f>
        <v>0.14205999359866323</v>
      </c>
      <c r="AJ734" s="665">
        <f t="shared" si="3679"/>
        <v>6.6616458580887411E-2</v>
      </c>
      <c r="AK734" s="665">
        <f t="shared" si="3679"/>
        <v>0.1307580186220004</v>
      </c>
      <c r="AL734" s="665">
        <f t="shared" si="3679"/>
        <v>0.16730337654263</v>
      </c>
      <c r="AM734" s="665">
        <f t="shared" si="3679"/>
        <v>6.5443822110544655E-2</v>
      </c>
      <c r="AN734" s="665">
        <f t="shared" si="3679"/>
        <v>0.13500375045551199</v>
      </c>
      <c r="AO734" s="22">
        <f t="shared" ref="AO734:AO735" si="3680">AVERAGE(AI734:AN734)</f>
        <v>0.11786423665170627</v>
      </c>
      <c r="AP734" s="22">
        <f t="shared" si="3648"/>
        <v>1.8829668475235591E-2</v>
      </c>
      <c r="AQ734" s="1345">
        <f t="shared" si="3649"/>
        <v>4.2104418704411596E-2</v>
      </c>
      <c r="AR734" s="1345">
        <f t="shared" si="3650"/>
        <v>6.5443822110544655E-2</v>
      </c>
      <c r="AS734" s="1345">
        <f t="shared" si="3583"/>
        <v>0.16730337654263</v>
      </c>
      <c r="AT734" s="958">
        <f t="shared" ref="AT734:BB734" si="3681">AT654/(AT654+AT663)</f>
        <v>0.19567806887579936</v>
      </c>
      <c r="AU734" s="665">
        <f t="shared" si="3681"/>
        <v>0.25588777308518385</v>
      </c>
      <c r="AV734" s="665">
        <f t="shared" si="3681"/>
        <v>9.2690851501184557E-2</v>
      </c>
      <c r="AW734" s="665">
        <f t="shared" si="3681"/>
        <v>0.15872557431287571</v>
      </c>
      <c r="AX734" s="665">
        <f t="shared" si="3681"/>
        <v>0.12915186894629049</v>
      </c>
      <c r="AY734" s="665">
        <f t="shared" si="3681"/>
        <v>0.10140642606323585</v>
      </c>
      <c r="AZ734" s="665">
        <f t="shared" si="3681"/>
        <v>0.10635152581962491</v>
      </c>
      <c r="BA734" s="665">
        <f t="shared" si="3681"/>
        <v>0.13641280679178738</v>
      </c>
      <c r="BB734" s="665">
        <f t="shared" si="3681"/>
        <v>0.18660989693081562</v>
      </c>
      <c r="BC734" s="22">
        <f t="shared" si="3585"/>
        <v>0.15143497692519975</v>
      </c>
      <c r="BD734" s="22">
        <f t="shared" si="3586"/>
        <v>1.7821146089588669E-2</v>
      </c>
      <c r="BE734" s="1345">
        <f t="shared" si="3587"/>
        <v>5.3463438268766005E-2</v>
      </c>
      <c r="BF734" s="1345">
        <f t="shared" si="3588"/>
        <v>9.2690851501184557E-2</v>
      </c>
      <c r="BG734" s="1345">
        <f t="shared" si="3589"/>
        <v>0.25588777308518385</v>
      </c>
      <c r="BH734" s="1339">
        <f t="shared" ref="BH734:BS734" si="3682">BH654/(BH654+BH663)</f>
        <v>0.22950088766015908</v>
      </c>
      <c r="BI734" s="22">
        <f t="shared" si="3682"/>
        <v>0.28345159851807045</v>
      </c>
      <c r="BJ734" s="22">
        <f t="shared" si="3682"/>
        <v>0.18060941030874003</v>
      </c>
      <c r="BK734" s="22">
        <f t="shared" si="3682"/>
        <v>0.11567868094188966</v>
      </c>
      <c r="BL734" s="22">
        <f t="shared" si="3682"/>
        <v>0.1086509101748085</v>
      </c>
      <c r="BM734" s="22">
        <f t="shared" si="3682"/>
        <v>0.38921091754163872</v>
      </c>
      <c r="BN734" s="22">
        <f t="shared" si="3682"/>
        <v>0.17185717657454627</v>
      </c>
      <c r="BO734" s="22">
        <f t="shared" si="3682"/>
        <v>0.29363715135886165</v>
      </c>
      <c r="BP734" s="22">
        <f t="shared" si="3682"/>
        <v>0.41223859345211683</v>
      </c>
      <c r="BQ734" s="22">
        <f t="shared" si="3682"/>
        <v>0.10481267398255767</v>
      </c>
      <c r="BR734" s="22">
        <f t="shared" si="3682"/>
        <v>0.18685913346736394</v>
      </c>
      <c r="BS734" s="22">
        <f t="shared" si="3682"/>
        <v>0.24039438740894359</v>
      </c>
      <c r="BT734" s="22">
        <f t="shared" si="3653"/>
        <v>0.22481551387808077</v>
      </c>
      <c r="BU734" s="22">
        <f t="shared" si="3654"/>
        <v>3.4031755380767657E-2</v>
      </c>
      <c r="BV734" s="1345">
        <f t="shared" si="3655"/>
        <v>0.1178894587804902</v>
      </c>
      <c r="BW734" s="1345">
        <f t="shared" si="3592"/>
        <v>0.10481267398255767</v>
      </c>
      <c r="BX734" s="1345">
        <f t="shared" si="3593"/>
        <v>0.41223859345211683</v>
      </c>
      <c r="BY734" s="1339">
        <f t="shared" ref="BY734:CE734" si="3683">BY654/(BY654+BY663)</f>
        <v>0.18440410264909143</v>
      </c>
      <c r="BZ734" s="22">
        <f t="shared" si="3683"/>
        <v>0.22985867641149355</v>
      </c>
      <c r="CA734" s="22">
        <f t="shared" si="3683"/>
        <v>0.23755748091818274</v>
      </c>
      <c r="CB734" s="22">
        <f t="shared" si="3683"/>
        <v>0.19009042880757332</v>
      </c>
      <c r="CC734" s="22">
        <f t="shared" si="3683"/>
        <v>0.18767869495457806</v>
      </c>
      <c r="CD734" s="22">
        <f t="shared" si="3683"/>
        <v>0.28422968930832693</v>
      </c>
      <c r="CE734" s="22">
        <f t="shared" si="3683"/>
        <v>0.26792530897575112</v>
      </c>
      <c r="CF734" s="22">
        <f t="shared" si="3657"/>
        <v>0.22596348314642817</v>
      </c>
      <c r="CG734" s="22">
        <f t="shared" si="3658"/>
        <v>1.4131396557174948E-2</v>
      </c>
      <c r="CH734" s="1345">
        <f t="shared" si="3659"/>
        <v>3.7388160968319262E-2</v>
      </c>
      <c r="CI734" s="1345">
        <f t="shared" si="3660"/>
        <v>0.18440410264909143</v>
      </c>
      <c r="CJ734" s="1345">
        <f t="shared" si="3661"/>
        <v>0.28422968930832693</v>
      </c>
      <c r="CK734" s="1339">
        <f t="shared" ref="CK734:CO734" si="3684">CK654/(CK654+CK663)</f>
        <v>7.0370421094620911E-2</v>
      </c>
      <c r="CL734" s="22">
        <f t="shared" si="3684"/>
        <v>6.7073336559254654E-2</v>
      </c>
      <c r="CM734" s="22">
        <f t="shared" si="3684"/>
        <v>4.5962569459079283E-2</v>
      </c>
      <c r="CN734" s="22">
        <f t="shared" si="3684"/>
        <v>7.8823291811652083E-2</v>
      </c>
      <c r="CO734" s="1343">
        <f t="shared" si="3684"/>
        <v>4.9991093580416542E-2</v>
      </c>
      <c r="CP734" s="22">
        <f t="shared" si="3663"/>
        <v>6.2444142501004697E-2</v>
      </c>
      <c r="CQ734" s="22">
        <f t="shared" si="3664"/>
        <v>6.2420050443263795E-3</v>
      </c>
      <c r="CR734" s="22">
        <f t="shared" si="3665"/>
        <v>1.3957547595010373E-2</v>
      </c>
      <c r="CS734" s="22">
        <f t="shared" si="3666"/>
        <v>4.5962569459079283E-2</v>
      </c>
      <c r="CT734" s="22">
        <f t="shared" si="3599"/>
        <v>7.8823291811652083E-2</v>
      </c>
      <c r="CU734" s="1339">
        <f t="shared" ref="CU734:CX734" si="3685">CU654/(CU654+CU663)</f>
        <v>0.98478153572094473</v>
      </c>
      <c r="CV734" s="22">
        <f t="shared" si="3685"/>
        <v>0.76926817298288375</v>
      </c>
      <c r="CW734" s="22">
        <f t="shared" si="3685"/>
        <v>0.57653131157106785</v>
      </c>
      <c r="CX734" s="1343">
        <f t="shared" si="3685"/>
        <v>0.62570256893204212</v>
      </c>
      <c r="CY734" s="22">
        <f t="shared" si="3601"/>
        <v>0.73907089730173459</v>
      </c>
      <c r="CZ734" s="1345">
        <f t="shared" si="3602"/>
        <v>0.18308202906327228</v>
      </c>
      <c r="DA734" s="1346">
        <f t="shared" si="3603"/>
        <v>9.1541014531636142E-2</v>
      </c>
      <c r="DB734" s="683">
        <f t="shared" si="3604"/>
        <v>0.57653131157106785</v>
      </c>
      <c r="DC734" s="683">
        <f t="shared" si="3605"/>
        <v>0.98478153572094473</v>
      </c>
      <c r="DD734" s="293"/>
      <c r="DE734" s="864">
        <f t="shared" ref="DE734:DL734" si="3686">DE654/(DE654+DE663)</f>
        <v>0.82013552756683861</v>
      </c>
      <c r="DF734" s="864">
        <f t="shared" si="3686"/>
        <v>0.78042333219418991</v>
      </c>
      <c r="DG734" s="864">
        <f t="shared" si="3686"/>
        <v>0.91990365051660872</v>
      </c>
      <c r="DH734" s="864">
        <f t="shared" si="3686"/>
        <v>0.81070106273748699</v>
      </c>
      <c r="DI734" s="864">
        <f t="shared" si="3686"/>
        <v>0.70443822241984666</v>
      </c>
      <c r="DJ734" s="864">
        <f t="shared" si="3686"/>
        <v>0.73448818252360415</v>
      </c>
      <c r="DK734" s="864">
        <f t="shared" si="3686"/>
        <v>0.96952982182444247</v>
      </c>
      <c r="DL734" s="1126">
        <f t="shared" si="3686"/>
        <v>0.97942621261168472</v>
      </c>
      <c r="DM734" s="22">
        <f t="shared" si="3607"/>
        <v>0.83988075154933783</v>
      </c>
      <c r="DN734" s="22">
        <f t="shared" si="3608"/>
        <v>3.7060343315693169E-2</v>
      </c>
      <c r="DO734" s="1345">
        <f t="shared" si="3609"/>
        <v>0.10482248028651271</v>
      </c>
      <c r="DP734" s="1345">
        <f t="shared" si="3610"/>
        <v>0.70443822241984666</v>
      </c>
      <c r="DQ734" s="1345">
        <f t="shared" si="3611"/>
        <v>0.97942621261168472</v>
      </c>
      <c r="DR734" s="1012">
        <f t="shared" ref="DR734:DX734" si="3687">DR654/(DR654+DR663)</f>
        <v>0.53950697236447198</v>
      </c>
      <c r="DS734" s="864">
        <f t="shared" si="3687"/>
        <v>0.40697377346248592</v>
      </c>
      <c r="DT734" s="864">
        <f t="shared" si="3687"/>
        <v>0.49608074520517637</v>
      </c>
      <c r="DU734" s="864">
        <f t="shared" si="3687"/>
        <v>0.51231966007433116</v>
      </c>
      <c r="DV734" s="864">
        <f t="shared" si="3687"/>
        <v>0.50242232915476892</v>
      </c>
      <c r="DW734" s="864">
        <f t="shared" si="3687"/>
        <v>0.52005765905155354</v>
      </c>
      <c r="DX734" s="1126">
        <f t="shared" si="3687"/>
        <v>0.53829307987491537</v>
      </c>
      <c r="DY734" s="665">
        <f t="shared" si="3613"/>
        <v>0.50223631702681482</v>
      </c>
      <c r="DZ734" s="665">
        <f t="shared" si="3614"/>
        <v>1.7058264165492148E-2</v>
      </c>
      <c r="EA734" s="1407">
        <f t="shared" si="3615"/>
        <v>4.5131924780336972E-2</v>
      </c>
      <c r="EB734" s="1345">
        <f t="shared" si="3616"/>
        <v>0.40697377346248592</v>
      </c>
      <c r="EC734" s="1407">
        <f>MAX(DR734:DX734)</f>
        <v>0.53950697236447198</v>
      </c>
      <c r="ED734" s="1425">
        <f t="shared" ref="ED734:EL734" si="3688">ED654/(ED654+ED663)</f>
        <v>0.15850452864711781</v>
      </c>
      <c r="EE734" s="1426">
        <f t="shared" si="3688"/>
        <v>0.33669885624261614</v>
      </c>
      <c r="EF734" s="1426">
        <f t="shared" si="3688"/>
        <v>0.37222081637921367</v>
      </c>
      <c r="EG734" s="1426">
        <f t="shared" si="3688"/>
        <v>0.31766718613675882</v>
      </c>
      <c r="EH734" s="1426">
        <f t="shared" si="3688"/>
        <v>0.36597199461252511</v>
      </c>
      <c r="EI734" s="1426">
        <f t="shared" si="3688"/>
        <v>0.41297756676669151</v>
      </c>
      <c r="EJ734" s="1426">
        <f t="shared" si="3688"/>
        <v>0.43848593372292821</v>
      </c>
      <c r="EK734" s="1426">
        <f t="shared" si="3688"/>
        <v>0.31352549405619251</v>
      </c>
      <c r="EL734" s="1427">
        <f t="shared" si="3688"/>
        <v>0.32426288297245581</v>
      </c>
      <c r="EM734" s="22">
        <f t="shared" si="3619"/>
        <v>0.33781280661516661</v>
      </c>
      <c r="EN734" s="1345">
        <f t="shared" si="3620"/>
        <v>7.9916902260023695E-2</v>
      </c>
      <c r="EO734" s="1346">
        <f t="shared" si="3621"/>
        <v>2.6638967420007899E-2</v>
      </c>
      <c r="EP734" s="1346">
        <f t="shared" si="3622"/>
        <v>0.15850452864711781</v>
      </c>
      <c r="EQ734" s="1346">
        <f t="shared" si="3623"/>
        <v>0.43848593372292821</v>
      </c>
      <c r="ER734" s="1251"/>
      <c r="ES734" s="7"/>
      <c r="ET734" s="754"/>
      <c r="EU734" s="754"/>
      <c r="EV734" s="754"/>
      <c r="EW734" s="1131"/>
      <c r="EX734" s="1408" t="s">
        <v>1148</v>
      </c>
      <c r="EY734" s="1350">
        <f t="shared" ref="EY734:FO734" si="3689">EY654/(EY654+EY663)</f>
        <v>0.2431095983121612</v>
      </c>
      <c r="EZ734" s="1350">
        <f t="shared" si="3689"/>
        <v>0.83784475600816732</v>
      </c>
      <c r="FA734" s="1350">
        <f t="shared" si="3689"/>
        <v>0.10227241580509867</v>
      </c>
      <c r="FB734" s="1350">
        <f t="shared" si="3689"/>
        <v>0.92259424682089164</v>
      </c>
      <c r="FC734" s="1350">
        <f t="shared" si="3689"/>
        <v>0.35564137695574466</v>
      </c>
      <c r="FD734" s="1350">
        <f t="shared" si="3689"/>
        <v>0.54069576659699814</v>
      </c>
      <c r="FE734" s="1350">
        <f t="shared" si="3689"/>
        <v>0.38943263681938706</v>
      </c>
      <c r="FF734" s="1350">
        <f t="shared" si="3689"/>
        <v>0.10026711466322129</v>
      </c>
      <c r="FG734" s="1350">
        <f t="shared" si="3689"/>
        <v>0.1131693344873167</v>
      </c>
      <c r="FH734" s="1350">
        <f t="shared" si="3689"/>
        <v>0.44674615905986037</v>
      </c>
      <c r="FI734" s="1350">
        <f t="shared" si="3689"/>
        <v>0.33344675163149723</v>
      </c>
      <c r="FJ734" s="1350">
        <f t="shared" si="3689"/>
        <v>0.43854983839000566</v>
      </c>
      <c r="FK734" s="1350">
        <f t="shared" si="3689"/>
        <v>0.13163731813965884</v>
      </c>
      <c r="FL734" s="1350">
        <f t="shared" si="3689"/>
        <v>0.12234368972203841</v>
      </c>
      <c r="FM734" s="1350">
        <f t="shared" si="3689"/>
        <v>0.10376626363747653</v>
      </c>
      <c r="FN734" s="1350">
        <f t="shared" si="3689"/>
        <v>0.11202437309014163</v>
      </c>
      <c r="FO734" s="1350">
        <f t="shared" si="3689"/>
        <v>7.9628161450402329E-2</v>
      </c>
      <c r="FP734" s="1350">
        <f t="shared" ref="FP734:GL734" si="3690">FP654/(FP654+FP663)</f>
        <v>0</v>
      </c>
      <c r="FQ734" s="1403">
        <f t="shared" si="3690"/>
        <v>0.54328110715153621</v>
      </c>
      <c r="FR734" s="1350">
        <f t="shared" si="3690"/>
        <v>0.39884568516397484</v>
      </c>
      <c r="FS734" s="1350">
        <f t="shared" si="3690"/>
        <v>0.73634262393255401</v>
      </c>
      <c r="FT734" s="1350">
        <f t="shared" si="3690"/>
        <v>0.42090667842471646</v>
      </c>
      <c r="FU734" s="1350">
        <f t="shared" si="3690"/>
        <v>0.45516760783701077</v>
      </c>
      <c r="FV734" s="1350"/>
      <c r="FW734" s="1350">
        <f t="shared" si="3690"/>
        <v>0.32926428393060586</v>
      </c>
      <c r="FX734" s="1350">
        <f t="shared" si="3690"/>
        <v>0.22193599495760175</v>
      </c>
      <c r="FY734" s="1350">
        <f t="shared" si="3690"/>
        <v>0</v>
      </c>
      <c r="FZ734" s="1350">
        <f t="shared" si="3690"/>
        <v>0.25536016703672171</v>
      </c>
      <c r="GA734" s="1350" t="e">
        <f t="shared" si="3690"/>
        <v>#DIV/0!</v>
      </c>
      <c r="GB734" s="1350">
        <f t="shared" si="3690"/>
        <v>0.25045559385244692</v>
      </c>
      <c r="GC734" s="1350">
        <f t="shared" si="3690"/>
        <v>0.58106131968184782</v>
      </c>
      <c r="GD734" s="1350">
        <f t="shared" si="3690"/>
        <v>5.3832720193204703E-2</v>
      </c>
      <c r="GE734" s="1350">
        <f t="shared" si="3690"/>
        <v>0.42564791098912247</v>
      </c>
      <c r="GF734" s="1350">
        <f t="shared" si="3690"/>
        <v>0.46603962395450949</v>
      </c>
      <c r="GG734" s="1350">
        <f t="shared" si="3690"/>
        <v>0.53575384505998935</v>
      </c>
      <c r="GH734" s="1350">
        <f t="shared" si="3690"/>
        <v>0.54631157051884716</v>
      </c>
      <c r="GI734" s="1350">
        <f t="shared" si="3690"/>
        <v>0.64839799720480351</v>
      </c>
      <c r="GJ734" s="1350">
        <f t="shared" si="3690"/>
        <v>0.48983632926736564</v>
      </c>
      <c r="GK734" s="1350">
        <f t="shared" si="3690"/>
        <v>0.48781753870772587</v>
      </c>
      <c r="GL734" s="1350">
        <f t="shared" si="3690"/>
        <v>0.43955936464410955</v>
      </c>
      <c r="GM734" s="1012">
        <v>0.33149884812396435</v>
      </c>
      <c r="GN734" s="864">
        <v>0.30805564366017774</v>
      </c>
      <c r="GO734" s="864">
        <v>0.32113375546384076</v>
      </c>
      <c r="GP734" s="864">
        <v>0.34400823396796626</v>
      </c>
      <c r="GQ734" s="864">
        <v>0.18523434574348532</v>
      </c>
      <c r="GR734" s="864">
        <v>0.27349606031845153</v>
      </c>
      <c r="GS734" s="864">
        <v>0.41109329516774185</v>
      </c>
      <c r="GT734" s="864"/>
      <c r="GU734" s="864"/>
      <c r="GV734" s="864"/>
      <c r="GW734" s="864"/>
      <c r="GX734" s="864">
        <f t="shared" ref="GX734:HH734" si="3691">GX654/(GX654+GX663)</f>
        <v>0.24832989607496991</v>
      </c>
      <c r="GY734" s="864">
        <f t="shared" si="3691"/>
        <v>0.25700150965236201</v>
      </c>
      <c r="GZ734" s="864" t="e">
        <f t="shared" si="3691"/>
        <v>#DIV/0!</v>
      </c>
      <c r="HA734" s="864">
        <f t="shared" si="3691"/>
        <v>0.35094033903948391</v>
      </c>
      <c r="HB734" s="864">
        <f t="shared" si="3691"/>
        <v>0.26810898312117742</v>
      </c>
      <c r="HC734" s="864">
        <f t="shared" si="3691"/>
        <v>0.3121884443357163</v>
      </c>
      <c r="HD734" s="864">
        <f t="shared" si="3691"/>
        <v>0.31398583722129242</v>
      </c>
      <c r="HE734" s="864">
        <f t="shared" si="3691"/>
        <v>0.40711482576192981</v>
      </c>
      <c r="HF734" s="864">
        <f t="shared" si="3691"/>
        <v>0.46635373617161469</v>
      </c>
      <c r="HG734" s="338" t="e">
        <f t="shared" si="3691"/>
        <v>#DIV/0!</v>
      </c>
      <c r="HH734" s="338" t="e">
        <f t="shared" si="3691"/>
        <v>#DIV/0!</v>
      </c>
      <c r="HI734" s="1350" t="e">
        <f>HI654/(HI654+HI663)</f>
        <v>#DIV/0!</v>
      </c>
    </row>
    <row r="735" spans="1:217" s="753" customFormat="1" ht="21" x14ac:dyDescent="0.35">
      <c r="A735" s="276" t="s">
        <v>1136</v>
      </c>
      <c r="B735" s="753" t="s">
        <v>1137</v>
      </c>
      <c r="C735" s="958">
        <f>(C664/C663)+(C655/C654)</f>
        <v>1.6839370129414948</v>
      </c>
      <c r="D735" s="665">
        <f t="shared" ref="D735:W735" si="3692">(D664/D663)+(D655/D654)</f>
        <v>1.2212774663372081</v>
      </c>
      <c r="E735" s="665">
        <f t="shared" si="3692"/>
        <v>0.56417688841461877</v>
      </c>
      <c r="F735" s="665">
        <f t="shared" si="3692"/>
        <v>0.87618571227896946</v>
      </c>
      <c r="G735" s="665">
        <f t="shared" si="3692"/>
        <v>3.6795320940643022</v>
      </c>
      <c r="H735" s="665">
        <f t="shared" si="3692"/>
        <v>0.22587156675406103</v>
      </c>
      <c r="I735" s="665">
        <f t="shared" si="3692"/>
        <v>0.48689239295382825</v>
      </c>
      <c r="J735" s="665">
        <f t="shared" si="3692"/>
        <v>0.4497945617499382</v>
      </c>
      <c r="K735" s="665">
        <f t="shared" si="3692"/>
        <v>1.4159244059019911</v>
      </c>
      <c r="L735" s="665">
        <f t="shared" si="3692"/>
        <v>0.25575942140412816</v>
      </c>
      <c r="M735" s="665">
        <f t="shared" si="3692"/>
        <v>1.3313897574710059</v>
      </c>
      <c r="N735" s="665">
        <f t="shared" si="3692"/>
        <v>0.74373757810831953</v>
      </c>
      <c r="O735" s="665">
        <f t="shared" si="3692"/>
        <v>0.83407845199642816</v>
      </c>
      <c r="P735" s="665">
        <f t="shared" si="3692"/>
        <v>1.174770358136596</v>
      </c>
      <c r="Q735" s="665">
        <f t="shared" si="3692"/>
        <v>0.38872536565339144</v>
      </c>
      <c r="R735" s="665">
        <f t="shared" si="3692"/>
        <v>1.5625803499356639</v>
      </c>
      <c r="S735" s="665">
        <f t="shared" si="3692"/>
        <v>1.0496532751186596</v>
      </c>
      <c r="T735" s="1077">
        <f t="shared" si="3692"/>
        <v>1.1732244470293129</v>
      </c>
      <c r="U735" s="665">
        <f t="shared" si="3692"/>
        <v>0.70773732005058221</v>
      </c>
      <c r="V735" s="665">
        <f t="shared" si="3692"/>
        <v>0.52067380192201496</v>
      </c>
      <c r="W735" s="665">
        <f t="shared" si="3692"/>
        <v>1.1067881251429756</v>
      </c>
      <c r="X735" s="665">
        <f t="shared" ref="X735:Y735" si="3693">(X664/X663)+(X655/X654)</f>
        <v>1.8101626846559611</v>
      </c>
      <c r="Y735" s="665">
        <f t="shared" si="3693"/>
        <v>1.1100915322178873</v>
      </c>
      <c r="Z735" s="22">
        <f t="shared" si="3642"/>
        <v>1.0596941117495366</v>
      </c>
      <c r="AA735" s="22">
        <f t="shared" si="3675"/>
        <v>1.0557085935867456</v>
      </c>
      <c r="AB735" s="22">
        <f t="shared" si="3676"/>
        <v>1.0322699479311721</v>
      </c>
      <c r="AC735" s="1345">
        <f t="shared" ref="AC735" si="3694">STDEVA(C735:Y735)</f>
        <v>0.72811572846596895</v>
      </c>
      <c r="AD735" s="1345">
        <f t="shared" ref="AD735" si="3695">AC735/SQRT(23)</f>
        <v>0.15182262448682168</v>
      </c>
      <c r="AE735" s="1345">
        <f t="shared" si="3677"/>
        <v>0.48838155711608938</v>
      </c>
      <c r="AF735" s="1345">
        <f t="shared" si="3678"/>
        <v>0.36797882850544311</v>
      </c>
      <c r="AG735" s="1345">
        <f t="shared" si="3579"/>
        <v>0.22587156675406103</v>
      </c>
      <c r="AH735" s="1345">
        <f t="shared" si="3580"/>
        <v>3.6795320940643022</v>
      </c>
      <c r="AI735" s="958">
        <f t="shared" ref="AI735:AN735" si="3696">(AI664/AI663)+(AI655/AI654)</f>
        <v>0</v>
      </c>
      <c r="AJ735" s="22">
        <f t="shared" si="3696"/>
        <v>1.2808273250916494E-2</v>
      </c>
      <c r="AK735" s="22">
        <f t="shared" si="3696"/>
        <v>0.37974566342833749</v>
      </c>
      <c r="AL735" s="22">
        <f t="shared" si="3696"/>
        <v>0.29780917691120573</v>
      </c>
      <c r="AM735" s="22">
        <f t="shared" si="3696"/>
        <v>0.16252774664215089</v>
      </c>
      <c r="AN735" s="1343">
        <f t="shared" si="3696"/>
        <v>0.41603614481405921</v>
      </c>
      <c r="AO735" s="22">
        <f t="shared" si="3680"/>
        <v>0.21148783417444497</v>
      </c>
      <c r="AP735" s="22">
        <f t="shared" si="3648"/>
        <v>8.1043160058418967E-2</v>
      </c>
      <c r="AQ735" s="1345">
        <f t="shared" si="3649"/>
        <v>0.18121801500202064</v>
      </c>
      <c r="AR735" s="1345">
        <f t="shared" si="3650"/>
        <v>0</v>
      </c>
      <c r="AS735" s="1345">
        <f t="shared" si="3583"/>
        <v>0.41603614481405921</v>
      </c>
      <c r="AT735" s="958">
        <f t="shared" ref="AT735:BB735" si="3697">(AT664/AT663)+(AT655/AT654)</f>
        <v>1.0814347668617867</v>
      </c>
      <c r="AU735" s="665">
        <f t="shared" si="3697"/>
        <v>1.6816494504520669</v>
      </c>
      <c r="AV735" s="665">
        <f t="shared" si="3697"/>
        <v>0.59526586706159146</v>
      </c>
      <c r="AW735" s="665">
        <f t="shared" si="3697"/>
        <v>0.74969730989800554</v>
      </c>
      <c r="AX735" s="665">
        <f t="shared" si="3697"/>
        <v>0.45437324260191203</v>
      </c>
      <c r="AY735" s="22">
        <f t="shared" si="3697"/>
        <v>0.64088634737774142</v>
      </c>
      <c r="AZ735" s="22">
        <f t="shared" si="3697"/>
        <v>0.90034282973106694</v>
      </c>
      <c r="BA735" s="22">
        <f t="shared" si="3697"/>
        <v>0.66700797145516799</v>
      </c>
      <c r="BB735" s="1343">
        <f t="shared" si="3697"/>
        <v>0.5264078830126292</v>
      </c>
      <c r="BC735" s="22">
        <f t="shared" si="3585"/>
        <v>0.81078507427244095</v>
      </c>
      <c r="BD735" s="22">
        <f t="shared" si="3586"/>
        <v>0.12623248318258593</v>
      </c>
      <c r="BE735" s="1345">
        <f t="shared" si="3587"/>
        <v>0.3786974495477578</v>
      </c>
      <c r="BF735" s="1345">
        <f t="shared" si="3588"/>
        <v>0.45437324260191203</v>
      </c>
      <c r="BG735" s="1345">
        <f t="shared" si="3589"/>
        <v>1.6816494504520669</v>
      </c>
      <c r="BH735" s="1339">
        <f t="shared" ref="BH735:BS735" si="3698">(BH664/BH663)+(BH655/BH654)</f>
        <v>0.2243849376278364</v>
      </c>
      <c r="BI735" s="22">
        <f t="shared" si="3698"/>
        <v>0.33285265935279068</v>
      </c>
      <c r="BJ735" s="22">
        <f t="shared" si="3698"/>
        <v>0.20228994477573162</v>
      </c>
      <c r="BK735" s="22">
        <f t="shared" si="3698"/>
        <v>0.45603064823957057</v>
      </c>
      <c r="BL735" s="22">
        <f t="shared" si="3698"/>
        <v>0.36932778206384476</v>
      </c>
      <c r="BM735" s="22">
        <f t="shared" si="3698"/>
        <v>0.76673485761924454</v>
      </c>
      <c r="BN735" s="1344">
        <f t="shared" si="3698"/>
        <v>0.52228854707248484</v>
      </c>
      <c r="BO735" s="856">
        <f t="shared" si="3698"/>
        <v>0.24431135816216798</v>
      </c>
      <c r="BP735" s="856">
        <f t="shared" si="3698"/>
        <v>0.12176912402291387</v>
      </c>
      <c r="BQ735" s="856">
        <f t="shared" si="3698"/>
        <v>0.22885081908047644</v>
      </c>
      <c r="BR735" s="856">
        <f t="shared" si="3698"/>
        <v>0.36236711745387162</v>
      </c>
      <c r="BS735" s="1171">
        <f t="shared" si="3698"/>
        <v>0.64925012368588586</v>
      </c>
      <c r="BT735" s="22">
        <f t="shared" si="3653"/>
        <v>0.41343670860005116</v>
      </c>
      <c r="BU735" s="22">
        <f t="shared" si="3654"/>
        <v>6.0068496533057084E-2</v>
      </c>
      <c r="BV735" s="1345">
        <f t="shared" si="3655"/>
        <v>0.20808337585905964</v>
      </c>
      <c r="BW735" s="1345">
        <f t="shared" si="3592"/>
        <v>0.12176912402291387</v>
      </c>
      <c r="BX735" s="1345">
        <f t="shared" si="3593"/>
        <v>0.76673485761924454</v>
      </c>
      <c r="BY735" s="1339">
        <f t="shared" ref="BY735:CE735" si="3699">(BY664/BY663)+(BY655/BY654)</f>
        <v>1.75656975047196</v>
      </c>
      <c r="BZ735" s="22">
        <f t="shared" si="3699"/>
        <v>2.0049543988721625</v>
      </c>
      <c r="CA735" s="22">
        <f t="shared" si="3699"/>
        <v>2.737642221048473</v>
      </c>
      <c r="CB735" s="22">
        <f t="shared" si="3699"/>
        <v>2.4993639198856474</v>
      </c>
      <c r="CC735" s="1343">
        <f t="shared" si="3699"/>
        <v>0.81952891900182612</v>
      </c>
      <c r="CD735" s="22">
        <f t="shared" si="3699"/>
        <v>2.1251741173050291</v>
      </c>
      <c r="CE735" s="22">
        <f t="shared" si="3699"/>
        <v>2.3276306429524269</v>
      </c>
      <c r="CF735" s="22">
        <f t="shared" si="3657"/>
        <v>2.0386948527910751</v>
      </c>
      <c r="CG735" s="22">
        <f t="shared" si="3658"/>
        <v>0.2194057155460854</v>
      </c>
      <c r="CH735" s="1345">
        <f t="shared" si="3659"/>
        <v>0.58049295956112013</v>
      </c>
      <c r="CI735" s="1345">
        <f t="shared" si="3660"/>
        <v>0.81952891900182612</v>
      </c>
      <c r="CJ735" s="1345">
        <f t="shared" si="3661"/>
        <v>2.737642221048473</v>
      </c>
      <c r="CK735" s="1339">
        <f t="shared" ref="CK735:CO735" si="3700">(CK664/CK663)+(CK655/CK654)</f>
        <v>4.8397188048776627</v>
      </c>
      <c r="CL735" s="22">
        <f t="shared" si="3700"/>
        <v>1.0736785736627736</v>
      </c>
      <c r="CM735" s="22">
        <f t="shared" si="3700"/>
        <v>7.1119413898646489</v>
      </c>
      <c r="CN735" s="22">
        <f t="shared" si="3700"/>
        <v>1.2635195938797392</v>
      </c>
      <c r="CO735" s="1343">
        <f t="shared" si="3700"/>
        <v>0.9079256585780241</v>
      </c>
      <c r="CP735" s="22">
        <f t="shared" si="3663"/>
        <v>3.0393568041725696</v>
      </c>
      <c r="CQ735" s="22">
        <f t="shared" si="3664"/>
        <v>1.2527516907386473</v>
      </c>
      <c r="CR735" s="22">
        <f t="shared" si="3665"/>
        <v>2.8012379394194094</v>
      </c>
      <c r="CS735" s="22">
        <f t="shared" si="3666"/>
        <v>0.9079256585780241</v>
      </c>
      <c r="CT735" s="22">
        <f t="shared" si="3599"/>
        <v>7.1119413898646489</v>
      </c>
      <c r="CU735" s="1339">
        <f t="shared" ref="CU735:CX735" si="3701">(CU664/CU663)+(CU655/CU654)</f>
        <v>0.13294004984161839</v>
      </c>
      <c r="CV735" s="22">
        <f t="shared" si="3701"/>
        <v>0.15477237515975389</v>
      </c>
      <c r="CW735" s="22">
        <f t="shared" si="3701"/>
        <v>8.5530767253795853E-2</v>
      </c>
      <c r="CX735" s="1343">
        <f t="shared" si="3701"/>
        <v>9.3613087585777424E-2</v>
      </c>
      <c r="CY735" s="22">
        <f t="shared" si="3601"/>
        <v>0.11671406996023638</v>
      </c>
      <c r="CZ735" s="1345">
        <f t="shared" si="3602"/>
        <v>3.2750423773936214E-2</v>
      </c>
      <c r="DA735" s="1346">
        <f t="shared" si="3603"/>
        <v>1.6375211886968107E-2</v>
      </c>
      <c r="DB735" s="683">
        <f t="shared" si="3604"/>
        <v>8.5530767253795853E-2</v>
      </c>
      <c r="DC735" s="683">
        <f t="shared" si="3605"/>
        <v>0.15477237515975389</v>
      </c>
      <c r="DD735" s="293"/>
      <c r="DE735" s="864">
        <f t="shared" ref="DE735:DL735" si="3702">(DE664/DE663)+(DE655/DE654)</f>
        <v>5.0189134183782534E-2</v>
      </c>
      <c r="DF735" s="864">
        <f t="shared" si="3702"/>
        <v>7.248958651942794E-2</v>
      </c>
      <c r="DG735" s="864">
        <f t="shared" si="3702"/>
        <v>1.5497399236679967</v>
      </c>
      <c r="DH735" s="864">
        <f t="shared" si="3702"/>
        <v>7.3444351884150619E-2</v>
      </c>
      <c r="DI735" s="864">
        <f t="shared" si="3702"/>
        <v>0.20479811298330541</v>
      </c>
      <c r="DJ735" s="864">
        <f t="shared" si="3702"/>
        <v>4.8772995534299438E-2</v>
      </c>
      <c r="DK735" s="864">
        <f t="shared" si="3702"/>
        <v>0.40513714648776883</v>
      </c>
      <c r="DL735" s="1126">
        <f t="shared" si="3702"/>
        <v>2.0576859384293402</v>
      </c>
      <c r="DM735" s="22">
        <f t="shared" si="3607"/>
        <v>0.55778214871125897</v>
      </c>
      <c r="DN735" s="22">
        <f t="shared" si="3608"/>
        <v>0.27929831691795864</v>
      </c>
      <c r="DO735" s="1345">
        <f t="shared" si="3609"/>
        <v>0.78997493546671205</v>
      </c>
      <c r="DP735" s="1345">
        <f t="shared" si="3610"/>
        <v>4.8772995534299438E-2</v>
      </c>
      <c r="DQ735" s="1345">
        <f t="shared" si="3611"/>
        <v>2.0576859384293402</v>
      </c>
      <c r="DR735" s="1012">
        <f t="shared" ref="DR735:DX735" si="3703">(DR664/DR663)+(DR655/DR654)</f>
        <v>0.37593852045279358</v>
      </c>
      <c r="DS735" s="864">
        <f t="shared" si="3703"/>
        <v>1.4065156593131349</v>
      </c>
      <c r="DT735" s="864">
        <f t="shared" si="3703"/>
        <v>0.48411378732576138</v>
      </c>
      <c r="DU735" s="864">
        <f t="shared" si="3703"/>
        <v>0.94161265933451921</v>
      </c>
      <c r="DV735" s="864">
        <f t="shared" si="3703"/>
        <v>0.74846429384136892</v>
      </c>
      <c r="DW735" s="864">
        <f t="shared" si="3703"/>
        <v>0.36222653414083328</v>
      </c>
      <c r="DX735" s="1126">
        <f t="shared" si="3703"/>
        <v>0.33411132632681839</v>
      </c>
      <c r="DY735" s="665">
        <f t="shared" si="3613"/>
        <v>0.66471182581931842</v>
      </c>
      <c r="DZ735" s="665">
        <f t="shared" si="3614"/>
        <v>0.15045654254981469</v>
      </c>
      <c r="EA735" s="1407">
        <f t="shared" si="3615"/>
        <v>0.39807059470941764</v>
      </c>
      <c r="EB735" s="1407">
        <f t="shared" si="3616"/>
        <v>0.33411132632681839</v>
      </c>
      <c r="EC735" s="1407">
        <f t="shared" si="3617"/>
        <v>1.4065156593131349</v>
      </c>
      <c r="ED735" s="958">
        <f t="shared" ref="ED735:EL735" si="3704">(ED664/ED663)+(ED655/ED654)</f>
        <v>0.89230806787207717</v>
      </c>
      <c r="EE735" s="864">
        <f t="shared" si="3704"/>
        <v>1.209165526096603</v>
      </c>
      <c r="EF735" s="864">
        <f t="shared" si="3704"/>
        <v>2.7276387698059112</v>
      </c>
      <c r="EG735" s="864">
        <f t="shared" si="3704"/>
        <v>1.9137895046999138</v>
      </c>
      <c r="EH735" s="864">
        <f t="shared" si="3704"/>
        <v>1.6067374416647144</v>
      </c>
      <c r="EI735" s="864">
        <f t="shared" si="3704"/>
        <v>1.5713364655462823</v>
      </c>
      <c r="EJ735" s="864">
        <f t="shared" si="3704"/>
        <v>1.5481482431688587</v>
      </c>
      <c r="EK735" s="864">
        <f t="shared" si="3704"/>
        <v>1.7877670352800494</v>
      </c>
      <c r="EL735" s="1126">
        <f t="shared" si="3704"/>
        <v>1.9686580609568831</v>
      </c>
      <c r="EM735" s="22">
        <f t="shared" si="3619"/>
        <v>1.6917276794545881</v>
      </c>
      <c r="EN735" s="1345">
        <f t="shared" si="3620"/>
        <v>0.51509800306310372</v>
      </c>
      <c r="EO735" s="1346">
        <f t="shared" si="3621"/>
        <v>0.17169933435436791</v>
      </c>
      <c r="EP735" s="1346">
        <f t="shared" si="3622"/>
        <v>0.89230806787207717</v>
      </c>
      <c r="EQ735" s="1346">
        <f t="shared" si="3623"/>
        <v>2.7276387698059112</v>
      </c>
      <c r="ER735" s="1251"/>
      <c r="ES735" s="7"/>
      <c r="ET735" s="754"/>
      <c r="EU735" s="754"/>
      <c r="EV735" s="754"/>
      <c r="EW735" s="1131"/>
      <c r="EX735" s="1408" t="s">
        <v>1137</v>
      </c>
      <c r="EY735" s="1350">
        <f t="shared" ref="EY735:FO735" si="3705">(EY664/EY663)+(EY655/EY654)</f>
        <v>0.91653967771266265</v>
      </c>
      <c r="EZ735" s="1350">
        <f t="shared" si="3705"/>
        <v>1.0558912839321946</v>
      </c>
      <c r="FA735" s="1350">
        <f t="shared" si="3705"/>
        <v>1.0773579705556209</v>
      </c>
      <c r="FB735" s="1350">
        <f t="shared" si="3705"/>
        <v>0.72837248316426195</v>
      </c>
      <c r="FC735" s="1350">
        <f t="shared" si="3705"/>
        <v>0.83665485158690456</v>
      </c>
      <c r="FD735" s="1350">
        <f t="shared" si="3705"/>
        <v>0.22734276903000528</v>
      </c>
      <c r="FE735" s="1350">
        <f t="shared" si="3705"/>
        <v>0.73382882614752465</v>
      </c>
      <c r="FF735" s="1350">
        <f t="shared" si="3705"/>
        <v>0.87156021787336657</v>
      </c>
      <c r="FG735" s="1350">
        <f t="shared" si="3705"/>
        <v>0.67815331144698554</v>
      </c>
      <c r="FH735" s="1350">
        <f t="shared" si="3705"/>
        <v>0.72633029846972597</v>
      </c>
      <c r="FI735" s="1350">
        <f t="shared" si="3705"/>
        <v>0.64965192286423079</v>
      </c>
      <c r="FJ735" s="1350">
        <f t="shared" si="3705"/>
        <v>0.7224855679172375</v>
      </c>
      <c r="FK735" s="1350">
        <f t="shared" si="3705"/>
        <v>0.71031197888256192</v>
      </c>
      <c r="FL735" s="1350">
        <f t="shared" si="3705"/>
        <v>0.79477920320306805</v>
      </c>
      <c r="FM735" s="1350">
        <f t="shared" si="3705"/>
        <v>0.84374759092174667</v>
      </c>
      <c r="FN735" s="1350">
        <f t="shared" si="3705"/>
        <v>0.82926075774259833</v>
      </c>
      <c r="FO735" s="1350">
        <f t="shared" si="3705"/>
        <v>0.67189495925066811</v>
      </c>
      <c r="FP735" s="1350" t="e">
        <f t="shared" ref="FP735:GL735" si="3706">(FP664/FP663)+(FP655/FP654)</f>
        <v>#DIV/0!</v>
      </c>
      <c r="FQ735" s="1403">
        <f t="shared" si="3706"/>
        <v>0.75297549521088891</v>
      </c>
      <c r="FR735" s="1410">
        <f t="shared" si="3706"/>
        <v>0.69942369273706229</v>
      </c>
      <c r="FS735" s="1410">
        <f t="shared" si="3706"/>
        <v>0.66514525299596361</v>
      </c>
      <c r="FT735" s="1410">
        <f t="shared" si="3706"/>
        <v>0.40253012691176454</v>
      </c>
      <c r="FU735" s="1410">
        <f t="shared" si="3706"/>
        <v>0.56672676412540657</v>
      </c>
      <c r="FV735" s="1410"/>
      <c r="FW735" s="1410">
        <f t="shared" si="3706"/>
        <v>0</v>
      </c>
      <c r="FX735" s="1410">
        <f t="shared" si="3706"/>
        <v>0.41902694318784306</v>
      </c>
      <c r="FY735" s="1410" t="e">
        <f t="shared" si="3706"/>
        <v>#DIV/0!</v>
      </c>
      <c r="FZ735" s="1410">
        <f t="shared" si="3706"/>
        <v>0</v>
      </c>
      <c r="GA735" s="1410" t="e">
        <f t="shared" si="3706"/>
        <v>#DIV/0!</v>
      </c>
      <c r="GB735" s="1410">
        <f t="shared" si="3706"/>
        <v>0.49232476549226495</v>
      </c>
      <c r="GC735" s="1410">
        <f t="shared" si="3706"/>
        <v>0.6435825390478167</v>
      </c>
      <c r="GD735" s="1410">
        <f t="shared" si="3706"/>
        <v>5.658623872947785E-2</v>
      </c>
      <c r="GE735" s="1410">
        <f t="shared" si="3706"/>
        <v>0.21280423911526483</v>
      </c>
      <c r="GF735" s="1410">
        <f t="shared" si="3706"/>
        <v>0</v>
      </c>
      <c r="GG735" s="1410">
        <f t="shared" si="3706"/>
        <v>0.73181245024706321</v>
      </c>
      <c r="GH735" s="1410">
        <f t="shared" si="3706"/>
        <v>0.12859055715064416</v>
      </c>
      <c r="GI735" s="1410">
        <f t="shared" si="3706"/>
        <v>0.54356995525764573</v>
      </c>
      <c r="GJ735" s="1410">
        <f t="shared" si="3706"/>
        <v>0.59085803610510101</v>
      </c>
      <c r="GK735" s="1410">
        <f t="shared" si="3706"/>
        <v>0.31743030276626155</v>
      </c>
      <c r="GL735" s="1410">
        <f t="shared" si="3706"/>
        <v>0.32967627977504466</v>
      </c>
      <c r="GM735" s="1012">
        <v>1.2362487266053437</v>
      </c>
      <c r="GN735" s="864">
        <v>0.79518684614220114</v>
      </c>
      <c r="GO735" s="864">
        <v>1.037336565785409</v>
      </c>
      <c r="GP735" s="864">
        <v>0.93799275500370183</v>
      </c>
      <c r="GQ735" s="864">
        <v>1.1255074603240907</v>
      </c>
      <c r="GR735" s="864">
        <v>0.97215064789969574</v>
      </c>
      <c r="GS735" s="864">
        <v>1.9330527136327886</v>
      </c>
      <c r="GT735" s="864"/>
      <c r="GU735" s="864"/>
      <c r="GV735" s="864"/>
      <c r="GW735" s="864"/>
      <c r="GX735" s="864">
        <f t="shared" ref="GX735:HH735" si="3707">(GX664/GX663)+(GX655/GX654)</f>
        <v>0.32908262376820752</v>
      </c>
      <c r="GY735" s="864">
        <f t="shared" si="3707"/>
        <v>1.1620650309523599</v>
      </c>
      <c r="GZ735" s="864" t="e">
        <f t="shared" si="3707"/>
        <v>#DIV/0!</v>
      </c>
      <c r="HA735" s="864">
        <f t="shared" si="3707"/>
        <v>1.2325721503947846</v>
      </c>
      <c r="HB735" s="864">
        <f t="shared" si="3707"/>
        <v>0</v>
      </c>
      <c r="HC735" s="864">
        <f t="shared" si="3707"/>
        <v>1.3315147418387567</v>
      </c>
      <c r="HD735" s="864">
        <f t="shared" si="3707"/>
        <v>0.60243077799563016</v>
      </c>
      <c r="HE735" s="864">
        <f t="shared" si="3707"/>
        <v>0</v>
      </c>
      <c r="HF735" s="864">
        <f t="shared" si="3707"/>
        <v>0.67585734796307562</v>
      </c>
      <c r="HG735" s="338" t="e">
        <f t="shared" si="3707"/>
        <v>#DIV/0!</v>
      </c>
      <c r="HH735" s="338" t="e">
        <f t="shared" si="3707"/>
        <v>#DIV/0!</v>
      </c>
      <c r="HI735" s="1410" t="e">
        <f>(HI664/HI663)+(HI655/HI654)</f>
        <v>#DIV/0!</v>
      </c>
    </row>
    <row r="736" spans="1:217" s="753" customFormat="1" ht="21" x14ac:dyDescent="0.35">
      <c r="A736" s="276" t="s">
        <v>1167</v>
      </c>
      <c r="B736" s="753" t="s">
        <v>1166</v>
      </c>
      <c r="C736" s="1339">
        <f>(C630+C643)/(C630+C643+C637+C648)</f>
        <v>0.63670855821170003</v>
      </c>
      <c r="D736" s="22">
        <f t="shared" ref="D736:Y736" si="3708">(D630+D643)/(D630+D643+D637+D648)</f>
        <v>0.45857767302275959</v>
      </c>
      <c r="E736" s="22">
        <f t="shared" si="3708"/>
        <v>0.55061368631725227</v>
      </c>
      <c r="F736" s="22">
        <f t="shared" si="3708"/>
        <v>0.63140001775842847</v>
      </c>
      <c r="G736" s="22">
        <f t="shared" si="3708"/>
        <v>0.40405048777336866</v>
      </c>
      <c r="H736" s="22">
        <f t="shared" si="3708"/>
        <v>0.471449576062758</v>
      </c>
      <c r="I736" s="22">
        <f t="shared" si="3708"/>
        <v>0.44775295519732577</v>
      </c>
      <c r="J736" s="22">
        <f t="shared" si="3708"/>
        <v>0.74344718097856077</v>
      </c>
      <c r="K736" s="22">
        <f t="shared" si="3708"/>
        <v>0.21251364821801041</v>
      </c>
      <c r="L736" s="22">
        <f t="shared" si="3708"/>
        <v>0.56561098232082585</v>
      </c>
      <c r="M736" s="22">
        <f t="shared" si="3708"/>
        <v>0.63916358607140478</v>
      </c>
      <c r="N736" s="22">
        <f t="shared" si="3708"/>
        <v>0.51507748542877108</v>
      </c>
      <c r="O736" s="22">
        <f t="shared" si="3708"/>
        <v>0.48290445038671076</v>
      </c>
      <c r="P736" s="22">
        <f t="shared" si="3708"/>
        <v>0.48826754568039454</v>
      </c>
      <c r="Q736" s="22">
        <f t="shared" si="3708"/>
        <v>0.28789736358501172</v>
      </c>
      <c r="R736" s="22">
        <f t="shared" si="3708"/>
        <v>0.49944358627517638</v>
      </c>
      <c r="S736" s="22">
        <f t="shared" si="3708"/>
        <v>0.49813752954414225</v>
      </c>
      <c r="T736" s="22">
        <f t="shared" si="3708"/>
        <v>0.40219072810560313</v>
      </c>
      <c r="U736" s="22">
        <f t="shared" si="3708"/>
        <v>0.37799622683345419</v>
      </c>
      <c r="V736" s="22">
        <f t="shared" si="3708"/>
        <v>0.36839061584606381</v>
      </c>
      <c r="W736" s="22">
        <f t="shared" si="3708"/>
        <v>0.44561081876813696</v>
      </c>
      <c r="X736" s="22">
        <f t="shared" si="3708"/>
        <v>0.47401918010110289</v>
      </c>
      <c r="Y736" s="22">
        <f t="shared" si="3708"/>
        <v>0.49094993963568517</v>
      </c>
      <c r="Z736" s="22">
        <f t="shared" si="3642"/>
        <v>0.48226842704881073</v>
      </c>
      <c r="AA736" s="22">
        <f t="shared" ref="AA736" si="3709">AVERAGE(F736:L736)</f>
        <v>0.49660354975846832</v>
      </c>
      <c r="AB736" s="22">
        <f t="shared" ref="AB736" si="3710">AVERAGE(M736:T736)</f>
        <v>0.47663528438465175</v>
      </c>
      <c r="AC736" s="1345">
        <f t="shared" ref="AC736" si="3711">STDEVA(C736:Y736)</f>
        <v>0.11725555139289158</v>
      </c>
      <c r="AD736" s="1345">
        <f t="shared" ref="AD736" si="3712">AC736/SQRT(23)</f>
        <v>2.4449472593628008E-2</v>
      </c>
      <c r="AE736" s="1345">
        <f t="shared" ref="AE736" si="3713">STDEVA(H736:L736)</f>
        <v>0.19304343947111388</v>
      </c>
      <c r="AF736" s="1345">
        <f t="shared" ref="AF736" si="3714">STDEVA(M736:T736)</f>
        <v>0.10015304253626399</v>
      </c>
      <c r="AG736" s="1345">
        <f t="shared" si="3579"/>
        <v>0.21251364821801041</v>
      </c>
      <c r="AH736" s="1345">
        <f t="shared" si="3580"/>
        <v>0.74344718097856077</v>
      </c>
      <c r="AI736" s="22">
        <f t="shared" ref="AI736:AN736" si="3715">(AI630+AI643)/(AI630+AI643+AI637+AI648)</f>
        <v>0.81479838682783312</v>
      </c>
      <c r="AJ736" s="22">
        <f t="shared" si="3715"/>
        <v>0.76048603683363181</v>
      </c>
      <c r="AK736" s="22">
        <f t="shared" si="3715"/>
        <v>0.64566695439829436</v>
      </c>
      <c r="AL736" s="22">
        <f t="shared" si="3715"/>
        <v>0.61489761047946045</v>
      </c>
      <c r="AM736" s="22">
        <f t="shared" si="3715"/>
        <v>0.8215551213331086</v>
      </c>
      <c r="AN736" s="22">
        <f t="shared" si="3715"/>
        <v>0.63013598371889645</v>
      </c>
      <c r="AO736" s="22">
        <f>AVERAGE(AI736:AN736)</f>
        <v>0.71459001559853741</v>
      </c>
      <c r="AP736" s="22">
        <f t="shared" si="3648"/>
        <v>4.261978121896693E-2</v>
      </c>
      <c r="AQ736" s="1345">
        <f t="shared" si="3649"/>
        <v>9.5300727991778911E-2</v>
      </c>
      <c r="AR736" s="1345">
        <f t="shared" si="3650"/>
        <v>0</v>
      </c>
      <c r="AS736" s="1345">
        <f t="shared" si="3583"/>
        <v>0.8215551213331086</v>
      </c>
      <c r="AT736" s="958">
        <f t="shared" ref="AT736:BB736" si="3716">(AT630+AT643)/(AT630+AT643+AT637+AT648)</f>
        <v>0.73847610422227328</v>
      </c>
      <c r="AU736" s="665">
        <f t="shared" si="3716"/>
        <v>0.38533567111236544</v>
      </c>
      <c r="AV736" s="665">
        <f t="shared" si="3716"/>
        <v>0.5917591988094425</v>
      </c>
      <c r="AW736" s="665">
        <f t="shared" si="3716"/>
        <v>0.54764145561191324</v>
      </c>
      <c r="AX736" s="665">
        <f t="shared" si="3716"/>
        <v>0.63259247699809329</v>
      </c>
      <c r="AY736" s="22">
        <f t="shared" si="3716"/>
        <v>0.59009414088100098</v>
      </c>
      <c r="AZ736" s="22">
        <f t="shared" si="3716"/>
        <v>0.6035755803506172</v>
      </c>
      <c r="BA736" s="22">
        <f t="shared" si="3716"/>
        <v>0.63481377255924432</v>
      </c>
      <c r="BB736" s="1343">
        <f t="shared" si="3716"/>
        <v>0.61478261793236411</v>
      </c>
      <c r="BC736" s="22">
        <f t="shared" si="3585"/>
        <v>0.59323011316414609</v>
      </c>
      <c r="BD736" s="22">
        <f t="shared" si="3586"/>
        <v>3.1237654479513561E-2</v>
      </c>
      <c r="BE736" s="1345">
        <f t="shared" si="3587"/>
        <v>9.3712963438540686E-2</v>
      </c>
      <c r="BF736" s="1345">
        <f t="shared" si="3588"/>
        <v>0.38533567111236544</v>
      </c>
      <c r="BG736" s="1345">
        <f t="shared" si="3589"/>
        <v>0.73847610422227328</v>
      </c>
      <c r="BH736" s="1339">
        <f t="shared" ref="BH736:BS736" si="3717">(BH630+BH643)/(BH630+BH643+BH637+BH648)</f>
        <v>0.59789157168565066</v>
      </c>
      <c r="BI736" s="22">
        <f t="shared" si="3717"/>
        <v>0.51932099499772433</v>
      </c>
      <c r="BJ736" s="22">
        <f t="shared" si="3717"/>
        <v>0.69111896006181139</v>
      </c>
      <c r="BK736" s="22">
        <f t="shared" si="3717"/>
        <v>0.71053644703134533</v>
      </c>
      <c r="BL736" s="22">
        <f t="shared" si="3717"/>
        <v>0.51875925731930272</v>
      </c>
      <c r="BM736" s="22">
        <f t="shared" si="3717"/>
        <v>0.50111802075266088</v>
      </c>
      <c r="BN736" s="1344">
        <f t="shared" si="3717"/>
        <v>0.69897265673869713</v>
      </c>
      <c r="BO736" s="856">
        <f t="shared" si="3717"/>
        <v>0.7591516707450815</v>
      </c>
      <c r="BP736" s="856">
        <f t="shared" si="3717"/>
        <v>0.78855344392143789</v>
      </c>
      <c r="BQ736" s="856">
        <f t="shared" si="3717"/>
        <v>0.77643974599367171</v>
      </c>
      <c r="BR736" s="856">
        <f t="shared" si="3717"/>
        <v>0.73216750691190724</v>
      </c>
      <c r="BS736" s="1171">
        <f t="shared" si="3717"/>
        <v>0.46332466479744622</v>
      </c>
      <c r="BT736" s="22">
        <f t="shared" si="3653"/>
        <v>0.66100260157906132</v>
      </c>
      <c r="BU736" s="22">
        <f t="shared" si="3654"/>
        <v>3.7229689236020658E-2</v>
      </c>
      <c r="BV736" s="1345">
        <f t="shared" si="3655"/>
        <v>0.12896742661357583</v>
      </c>
      <c r="BW736" s="1345">
        <f t="shared" si="3592"/>
        <v>0.46332466479744622</v>
      </c>
      <c r="BX736" s="1345">
        <f t="shared" si="3593"/>
        <v>0.78855344392143789</v>
      </c>
      <c r="BY736" s="1339">
        <f t="shared" ref="BY736:CC736" si="3718">(BY630+BY643)/(BY630+BY643+BY637+BY648)</f>
        <v>0.55097021309666916</v>
      </c>
      <c r="BZ736" s="22">
        <f t="shared" si="3718"/>
        <v>0.57452941948632619</v>
      </c>
      <c r="CA736" s="22">
        <f t="shared" si="3718"/>
        <v>0.68428214843654167</v>
      </c>
      <c r="CB736" s="22">
        <f t="shared" si="3718"/>
        <v>0.67469910649707032</v>
      </c>
      <c r="CC736" s="1343">
        <f t="shared" si="3718"/>
        <v>0.64983299774373671</v>
      </c>
      <c r="CD736" s="22"/>
      <c r="CE736" s="22"/>
      <c r="CF736" s="22">
        <f t="shared" si="3657"/>
        <v>0.62686277705206872</v>
      </c>
      <c r="CG736" s="22">
        <f t="shared" si="3658"/>
        <v>2.0432041532435528E-2</v>
      </c>
      <c r="CH736" s="1345">
        <f t="shared" si="3659"/>
        <v>5.4058100672167465E-2</v>
      </c>
      <c r="CI736" s="1345">
        <f t="shared" si="3660"/>
        <v>0.55097021309666916</v>
      </c>
      <c r="CJ736" s="1345">
        <f t="shared" si="3661"/>
        <v>0.68428214843654167</v>
      </c>
      <c r="CK736" s="1339">
        <f t="shared" ref="CK736:CO736" si="3719">(CK630+CK643)/(CK630+CK643+CK637+CK648)</f>
        <v>0.79099828253218629</v>
      </c>
      <c r="CL736" s="22">
        <f t="shared" si="3719"/>
        <v>0.32712198635346396</v>
      </c>
      <c r="CM736" s="22">
        <f t="shared" si="3719"/>
        <v>0.84709352041102992</v>
      </c>
      <c r="CN736" s="22">
        <f t="shared" si="3719"/>
        <v>0.53064596390435526</v>
      </c>
      <c r="CO736" s="1343">
        <f t="shared" si="3719"/>
        <v>0.80851811281098884</v>
      </c>
      <c r="CP736" s="22">
        <f t="shared" si="3663"/>
        <v>0.66087557320240475</v>
      </c>
      <c r="CQ736" s="22">
        <f t="shared" si="3664"/>
        <v>0.10043868047730563</v>
      </c>
      <c r="CR736" s="22">
        <f t="shared" si="3665"/>
        <v>0.22458771711763642</v>
      </c>
      <c r="CS736" s="22">
        <f t="shared" si="3666"/>
        <v>0.32712198635346396</v>
      </c>
      <c r="CT736" s="22">
        <f t="shared" si="3599"/>
        <v>0.84709352041102992</v>
      </c>
      <c r="CU736" s="1339">
        <f t="shared" ref="CU736:CX736" si="3720">(CU630+CU643)/(CU630+CU643+CU637+CU648)</f>
        <v>0.64918193384108769</v>
      </c>
      <c r="CV736" s="22">
        <f t="shared" si="3720"/>
        <v>0.85094789731739529</v>
      </c>
      <c r="CW736" s="665">
        <f t="shared" si="3720"/>
        <v>8.4103812818204768E-2</v>
      </c>
      <c r="CX736" s="1077">
        <f t="shared" si="3720"/>
        <v>0.13430462647267016</v>
      </c>
      <c r="CY736" s="22">
        <f t="shared" si="3601"/>
        <v>0.42963456761233948</v>
      </c>
      <c r="CZ736" s="1345">
        <f t="shared" si="3602"/>
        <v>0.37961262906955834</v>
      </c>
      <c r="DA736" s="1346">
        <f t="shared" si="3603"/>
        <v>0.18980631453477917</v>
      </c>
      <c r="DB736" s="683">
        <f t="shared" si="3604"/>
        <v>8.4103812818204768E-2</v>
      </c>
      <c r="DC736" s="683">
        <f t="shared" si="3605"/>
        <v>0.85094789731739529</v>
      </c>
      <c r="DD736" s="293"/>
      <c r="DE736" s="856">
        <f t="shared" ref="DE736:DL736" si="3721">(DE630+DE643)/(DE630+DE643+DE637+DE648)</f>
        <v>0.94934512703587948</v>
      </c>
      <c r="DF736" s="856">
        <f t="shared" si="3721"/>
        <v>0.90088426117972431</v>
      </c>
      <c r="DG736" s="856">
        <f t="shared" si="3721"/>
        <v>0.88520345425431302</v>
      </c>
      <c r="DH736" s="856">
        <f t="shared" si="3721"/>
        <v>0.97126360610024909</v>
      </c>
      <c r="DI736" s="856">
        <f t="shared" si="3721"/>
        <v>0.9254833660358518</v>
      </c>
      <c r="DJ736" s="856">
        <f t="shared" si="3721"/>
        <v>0.95534765438566605</v>
      </c>
      <c r="DK736" s="856">
        <f t="shared" si="3721"/>
        <v>0.97660998729031301</v>
      </c>
      <c r="DL736" s="1118">
        <f t="shared" si="3721"/>
        <v>0.98984318175664199</v>
      </c>
      <c r="DM736" s="22">
        <f t="shared" si="3607"/>
        <v>0.94424757975482998</v>
      </c>
      <c r="DN736" s="22">
        <f t="shared" si="3608"/>
        <v>1.3177380876258978E-2</v>
      </c>
      <c r="DO736" s="1345">
        <f t="shared" si="3609"/>
        <v>3.7271261503522612E-2</v>
      </c>
      <c r="DP736" s="1345">
        <f t="shared" si="3610"/>
        <v>0.88520345425431302</v>
      </c>
      <c r="DQ736" s="1345">
        <f t="shared" si="3611"/>
        <v>0.98984318175664199</v>
      </c>
      <c r="DR736" s="1012">
        <f t="shared" ref="DR736:DX736" si="3722">(DR630+DR643)/(DR630+DR643+DR637+DR648)</f>
        <v>0.87382198298472391</v>
      </c>
      <c r="DS736" s="864">
        <f t="shared" si="3722"/>
        <v>0.71730901448284345</v>
      </c>
      <c r="DT736" s="864">
        <f t="shared" si="3722"/>
        <v>0.80385231270714719</v>
      </c>
      <c r="DU736" s="864">
        <f t="shared" si="3722"/>
        <v>0.69944963843277219</v>
      </c>
      <c r="DV736" s="864">
        <f t="shared" si="3722"/>
        <v>0.77381485430276198</v>
      </c>
      <c r="DW736" s="864">
        <f t="shared" si="3722"/>
        <v>0.82708485122547304</v>
      </c>
      <c r="DX736" s="1126">
        <f t="shared" si="3722"/>
        <v>0.82922222785367206</v>
      </c>
      <c r="DY736" s="665">
        <f t="shared" si="3613"/>
        <v>0.78922212599848485</v>
      </c>
      <c r="DZ736" s="665">
        <f t="shared" si="3614"/>
        <v>2.3841116658474257E-2</v>
      </c>
      <c r="EA736" s="1407">
        <f t="shared" si="3615"/>
        <v>6.3077665656402118E-2</v>
      </c>
      <c r="EB736" s="1407">
        <f t="shared" si="3616"/>
        <v>0.69944963843277219</v>
      </c>
      <c r="EC736" s="1407">
        <f t="shared" si="3617"/>
        <v>0.87382198298472391</v>
      </c>
      <c r="ED736" s="1339">
        <f t="shared" ref="ED736:EL736" si="3723">(ED630+ED643)/(ED630+ED643+ED637+ED648)</f>
        <v>0.61294053075868771</v>
      </c>
      <c r="EE736" s="856">
        <f t="shared" si="3723"/>
        <v>0.52029303691642914</v>
      </c>
      <c r="EF736" s="856">
        <f t="shared" si="3723"/>
        <v>0.52632591171867393</v>
      </c>
      <c r="EG736" s="856">
        <f t="shared" si="3723"/>
        <v>0.45141655944341541</v>
      </c>
      <c r="EH736" s="856">
        <f t="shared" si="3723"/>
        <v>0.527636758281395</v>
      </c>
      <c r="EI736" s="856">
        <f t="shared" si="3723"/>
        <v>0.47214163108771712</v>
      </c>
      <c r="EJ736" s="856">
        <f t="shared" si="3723"/>
        <v>0.48045672155229258</v>
      </c>
      <c r="EK736" s="856">
        <f t="shared" si="3723"/>
        <v>0.47096672425398101</v>
      </c>
      <c r="EL736" s="1118">
        <f t="shared" si="3723"/>
        <v>0.45593404211187166</v>
      </c>
      <c r="EM736" s="22">
        <f t="shared" si="3619"/>
        <v>0.50201243512494043</v>
      </c>
      <c r="EN736" s="1345">
        <f t="shared" si="3620"/>
        <v>5.1101473447049212E-2</v>
      </c>
      <c r="EO736" s="1346">
        <f t="shared" si="3621"/>
        <v>1.7033824482349736E-2</v>
      </c>
      <c r="EP736" s="1346">
        <f t="shared" si="3622"/>
        <v>0.45141655944341541</v>
      </c>
      <c r="EQ736" s="1346">
        <f t="shared" si="3623"/>
        <v>0.61294053075868771</v>
      </c>
      <c r="ER736" s="1251"/>
      <c r="ES736" s="7"/>
      <c r="ET736" s="754"/>
      <c r="EU736" s="754"/>
      <c r="EV736" s="754"/>
      <c r="EW736" s="1131"/>
      <c r="EX736" s="1408" t="s">
        <v>1166</v>
      </c>
      <c r="EY736" s="1410">
        <f>(EY630+EY643)/(EY630+EY643+EY637+EY648)</f>
        <v>0.12221239661852976</v>
      </c>
      <c r="EZ736" s="1410">
        <f t="shared" ref="EZ736:FQ736" si="3724">(EZ630+EZ643)/(EZ630+EZ643+EZ637+EZ648)</f>
        <v>0.19831883661029243</v>
      </c>
      <c r="FA736" s="1410">
        <f t="shared" si="3724"/>
        <v>0.10886320531567997</v>
      </c>
      <c r="FB736" s="1410">
        <f t="shared" si="3724"/>
        <v>0.59209736991273265</v>
      </c>
      <c r="FC736" s="1410">
        <f t="shared" si="3724"/>
        <v>0.1402201450197533</v>
      </c>
      <c r="FD736" s="1410">
        <f t="shared" si="3724"/>
        <v>0.14982283407740249</v>
      </c>
      <c r="FE736" s="1410">
        <f t="shared" si="3724"/>
        <v>4.432253672642171E-2</v>
      </c>
      <c r="FF736" s="1410">
        <f t="shared" si="3724"/>
        <v>0.12760956785710104</v>
      </c>
      <c r="FG736" s="1410">
        <f t="shared" si="3724"/>
        <v>0.13106178374538446</v>
      </c>
      <c r="FH736" s="1410">
        <f t="shared" si="3724"/>
        <v>0.15766922935529593</v>
      </c>
      <c r="FI736" s="1410">
        <f t="shared" si="3724"/>
        <v>0.13545749677933364</v>
      </c>
      <c r="FJ736" s="1410">
        <f t="shared" si="3724"/>
        <v>0.18192893595743656</v>
      </c>
      <c r="FK736" s="1410">
        <f t="shared" si="3724"/>
        <v>0.11018892947707577</v>
      </c>
      <c r="FL736" s="1410">
        <f t="shared" si="3724"/>
        <v>0.15050344037807253</v>
      </c>
      <c r="FM736" s="1410">
        <f t="shared" si="3724"/>
        <v>0.14671681203833464</v>
      </c>
      <c r="FN736" s="1410">
        <f t="shared" si="3724"/>
        <v>8.307378861667708E-2</v>
      </c>
      <c r="FO736" s="1410">
        <f t="shared" si="3724"/>
        <v>0.14072895045097594</v>
      </c>
      <c r="FP736" s="1409">
        <f>(FP630+FP643)/(FP630+FP643+FP637+FP648)</f>
        <v>5.186760827287365E-2</v>
      </c>
      <c r="FQ736" s="1410">
        <f t="shared" si="3724"/>
        <v>0.42281376504868362</v>
      </c>
      <c r="FR736" s="1485">
        <f t="shared" ref="FR736:GL736" si="3725">(FR630+FR643)/(FR630+FR643+FR637+FR648)</f>
        <v>0.24350311788060161</v>
      </c>
      <c r="FS736" s="1485">
        <f t="shared" si="3725"/>
        <v>0.45309387377468008</v>
      </c>
      <c r="FT736" s="1485">
        <f t="shared" si="3725"/>
        <v>0.24596008329890864</v>
      </c>
      <c r="FU736" s="1485">
        <f t="shared" si="3725"/>
        <v>0.17568646850483505</v>
      </c>
      <c r="FV736" s="1485"/>
      <c r="FW736" s="1485">
        <f t="shared" si="3725"/>
        <v>7.1057963319857198E-2</v>
      </c>
      <c r="FX736" s="1485">
        <f t="shared" si="3725"/>
        <v>0.12652345675809598</v>
      </c>
      <c r="FY736" s="1485">
        <f t="shared" si="3725"/>
        <v>8.7782472541716547E-2</v>
      </c>
      <c r="FZ736" s="1485">
        <f t="shared" si="3725"/>
        <v>1.1409121735616803E-2</v>
      </c>
      <c r="GA736" s="1485">
        <f t="shared" si="3725"/>
        <v>0</v>
      </c>
      <c r="GB736" s="1485">
        <f t="shared" si="3725"/>
        <v>0.12998863165591834</v>
      </c>
      <c r="GC736" s="1485">
        <f t="shared" si="3725"/>
        <v>0.13535133800294288</v>
      </c>
      <c r="GD736" s="1485">
        <f t="shared" si="3725"/>
        <v>0.16896864090471639</v>
      </c>
      <c r="GE736" s="1485">
        <f t="shared" si="3725"/>
        <v>0.12374048539138842</v>
      </c>
      <c r="GF736" s="1485">
        <f t="shared" si="3725"/>
        <v>2.8482022752302293E-2</v>
      </c>
      <c r="GG736" s="1485">
        <f t="shared" si="3725"/>
        <v>0.44236766975909031</v>
      </c>
      <c r="GH736" s="1485">
        <f t="shared" si="3725"/>
        <v>5.1026386068220658E-2</v>
      </c>
      <c r="GI736" s="1485">
        <f t="shared" si="3725"/>
        <v>0.29265810401746822</v>
      </c>
      <c r="GJ736" s="1485">
        <f t="shared" si="3725"/>
        <v>0.16670244956110544</v>
      </c>
      <c r="GK736" s="1485">
        <f t="shared" si="3725"/>
        <v>0.18822321515690485</v>
      </c>
      <c r="GL736" s="1485">
        <f t="shared" si="3725"/>
        <v>0.13207035985843515</v>
      </c>
      <c r="GM736" s="1004">
        <v>0.33911087564255332</v>
      </c>
      <c r="GN736" s="856">
        <v>0.43721425176377582</v>
      </c>
      <c r="GO736" s="856">
        <v>0.33132963633169304</v>
      </c>
      <c r="GP736" s="856">
        <v>0.2980266124027105</v>
      </c>
      <c r="GQ736" s="856">
        <v>0.39653917909608266</v>
      </c>
      <c r="GR736" s="856">
        <v>0.33374940598907077</v>
      </c>
      <c r="GS736" s="856">
        <v>5.5877624952930333E-2</v>
      </c>
      <c r="GT736" s="864"/>
      <c r="GU736" s="864"/>
      <c r="GV736" s="864"/>
      <c r="GW736" s="864"/>
      <c r="GX736" s="864"/>
      <c r="GY736" s="864"/>
      <c r="GZ736" s="864"/>
      <c r="HA736" s="864"/>
      <c r="HB736" s="864"/>
      <c r="HC736" s="864"/>
      <c r="HD736" s="864"/>
      <c r="HE736" s="864"/>
      <c r="HF736" s="864"/>
      <c r="HG736" s="338"/>
      <c r="HH736" s="338"/>
      <c r="HI736" s="1485">
        <f>(HI630+HI643)/(HI630+HI643+HI637+HI648)</f>
        <v>0</v>
      </c>
    </row>
    <row r="737" spans="1:217" ht="21" x14ac:dyDescent="0.35">
      <c r="A737" s="276" t="s">
        <v>1211</v>
      </c>
      <c r="B737" t="s">
        <v>1209</v>
      </c>
      <c r="C737" s="1339">
        <f>(C654+C655)/(C663+C664)</f>
        <v>0.20420381077216321</v>
      </c>
      <c r="D737" s="1339">
        <f t="shared" ref="D737:Y737" si="3726">(D654+D655)/(D663+D664)</f>
        <v>0.57940402715777084</v>
      </c>
      <c r="E737" s="1339">
        <f t="shared" si="3726"/>
        <v>0.24985169933670498</v>
      </c>
      <c r="F737" s="1339">
        <f t="shared" si="3726"/>
        <v>0.37509111491325664</v>
      </c>
      <c r="G737" s="1339">
        <f t="shared" si="3726"/>
        <v>0.30525963358701907</v>
      </c>
      <c r="H737" s="1339">
        <f t="shared" si="3726"/>
        <v>0.19906092661807179</v>
      </c>
      <c r="I737" s="1339">
        <f t="shared" si="3726"/>
        <v>0.35576300520321102</v>
      </c>
      <c r="J737" s="1339">
        <f t="shared" si="3726"/>
        <v>0.13042767308875952</v>
      </c>
      <c r="K737" s="1339">
        <f t="shared" si="3726"/>
        <v>0.4503485819857112</v>
      </c>
      <c r="L737" s="1339">
        <f t="shared" si="3726"/>
        <v>0.16811051091470181</v>
      </c>
      <c r="M737" s="1339">
        <f t="shared" si="3726"/>
        <v>0.43454489332044827</v>
      </c>
      <c r="N737" s="1339">
        <f t="shared" si="3726"/>
        <v>0.21172872544200311</v>
      </c>
      <c r="O737" s="1339">
        <f t="shared" si="3726"/>
        <v>0.14129330178836072</v>
      </c>
      <c r="P737" s="1339">
        <f t="shared" si="3726"/>
        <v>0.31309757987317277</v>
      </c>
      <c r="Q737" s="1339">
        <f t="shared" si="3726"/>
        <v>0.21287897168277578</v>
      </c>
      <c r="R737" s="1339">
        <f t="shared" si="3726"/>
        <v>0.32459144287359115</v>
      </c>
      <c r="S737" s="1339">
        <f t="shared" si="3726"/>
        <v>0.62980628532109251</v>
      </c>
      <c r="T737" s="1339">
        <f t="shared" si="3726"/>
        <v>0.31624251247028179</v>
      </c>
      <c r="U737" s="1339">
        <f t="shared" si="3726"/>
        <v>0.12000594628097754</v>
      </c>
      <c r="V737" s="1339">
        <f t="shared" si="3726"/>
        <v>0.11652993245255151</v>
      </c>
      <c r="W737" s="1339">
        <f t="shared" si="3726"/>
        <v>0.16486990692517484</v>
      </c>
      <c r="X737" s="1339">
        <f t="shared" si="3726"/>
        <v>0.29330340645348818</v>
      </c>
      <c r="Y737" s="1339">
        <f t="shared" si="3726"/>
        <v>0.57257948207501863</v>
      </c>
      <c r="Z737" s="22">
        <f t="shared" ref="Z737:Z739" si="3727">AVERAGE(C737:Y737)</f>
        <v>0.29865188567549161</v>
      </c>
      <c r="AA737" s="22">
        <f t="shared" ref="AA737:AA739" si="3728">AVERAGE(F737:L737)</f>
        <v>0.28343734947296156</v>
      </c>
      <c r="AB737" s="22">
        <f t="shared" ref="AB737:AB739" si="3729">AVERAGE(M737:T737)</f>
        <v>0.32302296409646575</v>
      </c>
      <c r="AC737" s="1345">
        <f t="shared" ref="AC737:AC739" si="3730">STDEVA(C737:Y737)</f>
        <v>0.15144507555254916</v>
      </c>
      <c r="AD737" s="1345">
        <f t="shared" ref="AD737:AD739" si="3731">AC737/SQRT(23)</f>
        <v>3.1578481190669208E-2</v>
      </c>
      <c r="AE737" s="1345">
        <f t="shared" ref="AE737:AE739" si="3732">STDEVA(H737:L737)</f>
        <v>0.13633288189581377</v>
      </c>
      <c r="AF737" s="1345">
        <f t="shared" ref="AF737:AF739" si="3733">STDEVA(M737:T737)</f>
        <v>0.15317770798580052</v>
      </c>
      <c r="AG737" s="1345">
        <f t="shared" ref="AG737:AG739" si="3734">MIN(C737:Y737)</f>
        <v>0.11652993245255151</v>
      </c>
      <c r="AH737" s="1345">
        <f t="shared" ref="AH737:AH739" si="3735">MAX(C737:Y737)</f>
        <v>0.62980628532109251</v>
      </c>
      <c r="AI737" s="1339">
        <f t="shared" ref="AI737:AN737" si="3736">(AI654+AI655)/(AI663+AI664)</f>
        <v>0.16558266608237499</v>
      </c>
      <c r="AJ737" s="22">
        <f t="shared" si="3736"/>
        <v>7.0468359689332419E-2</v>
      </c>
      <c r="AK737" s="22">
        <f t="shared" si="3736"/>
        <v>0.18980373611298784</v>
      </c>
      <c r="AL737" s="22">
        <f t="shared" si="3736"/>
        <v>0.26075265743691589</v>
      </c>
      <c r="AM737" s="22">
        <f t="shared" si="3736"/>
        <v>7.888795022241879E-2</v>
      </c>
      <c r="AN737" s="1343">
        <f t="shared" si="3736"/>
        <v>0.22100695862107361</v>
      </c>
      <c r="AO737" s="22">
        <f t="shared" ref="AO737:AO739" si="3737">AVERAGE(AI737:AN737)</f>
        <v>0.16441705469418391</v>
      </c>
      <c r="AP737" s="22">
        <f t="shared" ref="AP737:AP739" si="3738">AQ737/SQRT(5)</f>
        <v>3.4217184472416722E-2</v>
      </c>
      <c r="AQ737" s="1345">
        <f t="shared" ref="AQ737:AQ739" si="3739">STDEVA(AI737:AN737)</f>
        <v>7.6511950478974078E-2</v>
      </c>
      <c r="AR737" s="1345">
        <f t="shared" ref="AR737:AR739" si="3740">MIN(AI736:AN737)</f>
        <v>7.0468359689332419E-2</v>
      </c>
      <c r="AS737" s="1345">
        <f t="shared" ref="AS737:AS739" si="3741">MAX(AI737:AN737)</f>
        <v>0.26075265743691589</v>
      </c>
      <c r="AT737" s="1339">
        <f t="shared" ref="AT737:BB737" si="3742">(AT654+AT655)/(AT663+AT664)</f>
        <v>0.18112010583812568</v>
      </c>
      <c r="AU737" s="22">
        <f t="shared" si="3742"/>
        <v>0.18888297500933185</v>
      </c>
      <c r="AV737" s="22">
        <f t="shared" si="3742"/>
        <v>8.7315008305433317E-2</v>
      </c>
      <c r="AW737" s="22">
        <f t="shared" si="3742"/>
        <v>0.14278195719596332</v>
      </c>
      <c r="AX737" s="22">
        <f t="shared" si="3742"/>
        <v>0.12348194519450557</v>
      </c>
      <c r="AY737" s="22">
        <f t="shared" si="3742"/>
        <v>9.8719176049767418E-2</v>
      </c>
      <c r="AZ737" s="22">
        <f t="shared" si="3742"/>
        <v>0.10495034435356518</v>
      </c>
      <c r="BA737" s="22">
        <f t="shared" si="3742"/>
        <v>0.1314450844018244</v>
      </c>
      <c r="BB737" s="1343">
        <f t="shared" si="3742"/>
        <v>0.18772896756015031</v>
      </c>
      <c r="BC737" s="22">
        <f t="shared" ref="BC737:BC739" si="3743">AVERAGE(AT737:BB737)</f>
        <v>0.13849172932318524</v>
      </c>
      <c r="BD737" s="22">
        <f t="shared" ref="BD737:BD739" si="3744">BE737/SQRT(9)</f>
        <v>1.3123374983232483E-2</v>
      </c>
      <c r="BE737" s="1345">
        <f t="shared" ref="BE737:BE739" si="3745">STDEVA(AT737:BB737)</f>
        <v>3.9370124949697452E-2</v>
      </c>
      <c r="BF737" s="1345">
        <f t="shared" ref="BF737:BF739" si="3746">MIN(AT737:BB737)</f>
        <v>8.7315008305433317E-2</v>
      </c>
      <c r="BG737" s="1345">
        <f t="shared" ref="BG737:BG739" si="3747">MAX(AT737:BB737)</f>
        <v>0.18888297500933185</v>
      </c>
      <c r="BH737" s="1339">
        <f t="shared" ref="BH737:BS737" si="3748">(BH654+BH655)/(BH663+BH664)</f>
        <v>0.28003365868744629</v>
      </c>
      <c r="BI737" s="22">
        <f t="shared" si="3748"/>
        <v>0.41199814110907818</v>
      </c>
      <c r="BJ737" s="22">
        <f t="shared" si="3748"/>
        <v>0.20976257795026285</v>
      </c>
      <c r="BK737" s="22">
        <f t="shared" si="3748"/>
        <v>0.12027430798708323</v>
      </c>
      <c r="BL737" s="22">
        <f t="shared" si="3748"/>
        <v>0.11422393487153565</v>
      </c>
      <c r="BM737" s="22">
        <f t="shared" si="3748"/>
        <v>0.44596176842921986</v>
      </c>
      <c r="BN737" s="1344">
        <f t="shared" si="3748"/>
        <v>0.1931091702707747</v>
      </c>
      <c r="BO737" s="856">
        <f t="shared" si="3748"/>
        <v>0.41826073425231158</v>
      </c>
      <c r="BP737" s="856">
        <f t="shared" si="3748"/>
        <v>0.67168336618111935</v>
      </c>
      <c r="BQ737" s="856">
        <f t="shared" si="3748"/>
        <v>0.1161218112990183</v>
      </c>
      <c r="BR737" s="856">
        <f t="shared" si="3748"/>
        <v>0.22743760727520318</v>
      </c>
      <c r="BS737" s="1171">
        <f t="shared" si="3748"/>
        <v>0.274668775432094</v>
      </c>
      <c r="BT737" s="22">
        <f t="shared" ref="BT737:BT739" si="3749">AVERAGE(BK737:BS737)</f>
        <v>0.28686016399981779</v>
      </c>
      <c r="BU737" s="22">
        <f t="shared" ref="BU737:BU739" si="3750">BV737/SQRT(12)</f>
        <v>5.4947223397581187E-2</v>
      </c>
      <c r="BV737" s="1345">
        <f t="shared" ref="BV737:BV739" si="3751">STDEVA(BK737:BS737)</f>
        <v>0.19034276531889599</v>
      </c>
      <c r="BW737" s="1345">
        <f t="shared" ref="BW737:BW739" si="3752">MIN(BH737:BS737)</f>
        <v>0.11422393487153565</v>
      </c>
      <c r="BX737" s="1345">
        <f t="shared" ref="BX737:BX739" si="3753">MAX(BH737:BS737)</f>
        <v>0.67168336618111935</v>
      </c>
      <c r="BY737" s="1339">
        <f t="shared" ref="BY737:CE737" si="3754">(BY654+BY655)/(BY663+BY664)</f>
        <v>0.24707301052675026</v>
      </c>
      <c r="BZ737" s="22">
        <f t="shared" si="3754"/>
        <v>0.28686741665936899</v>
      </c>
      <c r="CA737" s="22">
        <f t="shared" si="3754"/>
        <v>0.28693976418484851</v>
      </c>
      <c r="CB737" s="22">
        <f t="shared" si="3754"/>
        <v>0.30987364304789583</v>
      </c>
      <c r="CC737" s="1343">
        <f t="shared" si="3754"/>
        <v>0.27210982530454092</v>
      </c>
      <c r="CD737" s="22">
        <f t="shared" si="3754"/>
        <v>0.391025382411051</v>
      </c>
      <c r="CE737" s="22">
        <f t="shared" si="3754"/>
        <v>0.33393937356055847</v>
      </c>
      <c r="CF737" s="22">
        <f t="shared" ref="CF737:CF739" si="3755">AVERAGE(BY737:CE737)</f>
        <v>0.30397548795643059</v>
      </c>
      <c r="CG737" s="22">
        <f t="shared" ref="CG737:CG739" si="3756">CH737/SQRT(7)</f>
        <v>1.6503877825298791E-2</v>
      </c>
      <c r="CH737" s="1345">
        <f t="shared" ref="CH737:CH739" si="3757">STDEVA(BY737:CF737)</f>
        <v>4.3665156393934104E-2</v>
      </c>
      <c r="CI737" s="1345">
        <f t="shared" ref="CI737:CI739" si="3758">MIN(BY737:CE737)</f>
        <v>0.24707301052675026</v>
      </c>
      <c r="CJ737" s="1345">
        <f t="shared" ref="CJ737:CJ739" si="3759">MAX(BY737:CE737)</f>
        <v>0.391025382411051</v>
      </c>
      <c r="CK737" s="1339">
        <f t="shared" ref="CK737:CO737" si="3760">(CK654+CK655)/(CK663+CK664)</f>
        <v>2.8067175758593348E-2</v>
      </c>
      <c r="CL737" s="22">
        <f t="shared" si="3760"/>
        <v>0.10728857893581274</v>
      </c>
      <c r="CM737" s="22">
        <f t="shared" si="3760"/>
        <v>2.0880390516725331E-2</v>
      </c>
      <c r="CN737" s="22">
        <f t="shared" si="3760"/>
        <v>5.0358930525361639E-2</v>
      </c>
      <c r="CO737" s="1343">
        <f t="shared" si="3760"/>
        <v>3.7413799032649228E-2</v>
      </c>
      <c r="CP737" s="22">
        <f t="shared" ref="CP737:CP739" si="3761">AVERAGE(CK737:CO737)</f>
        <v>4.880177495382846E-2</v>
      </c>
      <c r="CQ737" s="22">
        <f t="shared" ref="CQ737:CQ739" si="3762">CR737/SQRT(5)</f>
        <v>1.5431047083321854E-2</v>
      </c>
      <c r="CR737" s="22">
        <f t="shared" ref="CR737:CR739" si="3763">STDEVA(CK737:CO737)</f>
        <v>3.4504870242307528E-2</v>
      </c>
      <c r="CS737" s="22">
        <f t="shared" ref="CS737:CS739" si="3764">MIN(CK737:CO737)</f>
        <v>2.0880390516725331E-2</v>
      </c>
      <c r="CT737" s="22">
        <f t="shared" ref="CT737:CT739" si="3765">MAX(CK737:CO737)</f>
        <v>0.10728857893581274</v>
      </c>
      <c r="CU737" s="1339">
        <f t="shared" ref="CU737:CX737" si="3766">(CU654+CU655)/(CU663+CU664)</f>
        <v>73.312156976199987</v>
      </c>
      <c r="CV737" s="22">
        <f t="shared" si="3766"/>
        <v>3.3119414759734842</v>
      </c>
      <c r="CW737" s="22">
        <f t="shared" si="3766"/>
        <v>1.477895518833878</v>
      </c>
      <c r="CX737" s="1343">
        <f t="shared" si="3766"/>
        <v>1.8281624759425228</v>
      </c>
      <c r="CY737" s="22">
        <f t="shared" ref="CY737:CY739" si="3767">AVERAGE(CU737:CX737)</f>
        <v>19.982539111737466</v>
      </c>
      <c r="CZ737" s="1345">
        <f t="shared" ref="CZ737:CZ739" si="3768">STDEVA(CU737:CX737)</f>
        <v>35.561965602957628</v>
      </c>
      <c r="DA737" s="1346">
        <f t="shared" ref="DA737:DA739" si="3769">CZ737/SQRT(4)</f>
        <v>17.780982801478814</v>
      </c>
      <c r="DB737" s="683">
        <f t="shared" ref="DB737:DB739" si="3770">MIN(CU737:CX737)</f>
        <v>1.477895518833878</v>
      </c>
      <c r="DC737" s="683">
        <f t="shared" ref="DC737:DC739" si="3771">MAX(CU737:CX737)</f>
        <v>73.312156976199987</v>
      </c>
      <c r="DE737" s="856">
        <f t="shared" ref="DE737:DL737" si="3772">(DE654+DE655)/(DE663+DE664)</f>
        <v>4.7885911428608585</v>
      </c>
      <c r="DF737" s="856">
        <f t="shared" si="3772"/>
        <v>3.8118617302057176</v>
      </c>
      <c r="DG737" s="856">
        <f t="shared" si="3772"/>
        <v>5.0235986640937149</v>
      </c>
      <c r="DH737" s="856">
        <f t="shared" si="3772"/>
        <v>4.2351625411424987</v>
      </c>
      <c r="DI737" s="856">
        <f t="shared" si="3772"/>
        <v>2.4021969759238035</v>
      </c>
      <c r="DJ737" s="856">
        <f t="shared" si="3772"/>
        <v>2.8011478018078089</v>
      </c>
      <c r="DK737" s="856">
        <f t="shared" si="3772"/>
        <v>23.600210858298137</v>
      </c>
      <c r="DL737" s="1118">
        <f t="shared" si="3772"/>
        <v>16.616461866973513</v>
      </c>
      <c r="DM737" s="22">
        <f t="shared" ref="DM737:DM739" si="3773">AVERAGE(DE737:DL737)</f>
        <v>7.9099039476632562</v>
      </c>
      <c r="DN737" s="22">
        <f t="shared" ref="DN737:DN739" si="3774">DO737/SQRT(8)</f>
        <v>2.7606777552701471</v>
      </c>
      <c r="DO737" s="1345">
        <f t="shared" ref="DO737:DO739" si="3775">STDEVA(DE737:DL737)</f>
        <v>7.8083758456895085</v>
      </c>
      <c r="DP737" s="1345">
        <f t="shared" ref="DP737:DP739" si="3776">MIN(DE737:DL737)</f>
        <v>2.4021969759238035</v>
      </c>
      <c r="DQ737" s="1345">
        <f t="shared" ref="DQ737:DQ739" si="3777">MAX(DE737:DL737)</f>
        <v>23.600210858298137</v>
      </c>
      <c r="DR737" s="1004">
        <f t="shared" ref="DR737:DX737" si="3778">(DR654+DR655)/(DR663+DR664)</f>
        <v>1.2176326897337726</v>
      </c>
      <c r="DS737" s="856">
        <f t="shared" si="3778"/>
        <v>0.87046727419844472</v>
      </c>
      <c r="DT737" s="856">
        <f t="shared" si="3778"/>
        <v>1.0791141579967369</v>
      </c>
      <c r="DU737" s="856">
        <f t="shared" si="3778"/>
        <v>1.1745512958669877</v>
      </c>
      <c r="DV737" s="856">
        <f t="shared" si="3778"/>
        <v>1.1393628321212494</v>
      </c>
      <c r="DW737" s="856">
        <f t="shared" si="3778"/>
        <v>1.1647316603054751</v>
      </c>
      <c r="DX737" s="1118">
        <f t="shared" si="3778"/>
        <v>1.2302041540543716</v>
      </c>
      <c r="DY737" s="665">
        <f t="shared" ref="DY737:DY739" si="3779">AVERAGE(DR737:DX737)</f>
        <v>1.1251520091824341</v>
      </c>
      <c r="DZ737" s="665">
        <f t="shared" ref="DZ737:DZ739" si="3780">EA737/SQRT(7)</f>
        <v>4.6491477250100041E-2</v>
      </c>
      <c r="EA737" s="1407">
        <f t="shared" ref="EA737:EA739" si="3781">STDEVA(DR737:DX737)</f>
        <v>0.12300488688778177</v>
      </c>
      <c r="EB737" s="1407">
        <f t="shared" ref="EB737:EB739" si="3782">MIN(DR737:DX737)</f>
        <v>0.87046727419844472</v>
      </c>
      <c r="EC737" s="1407">
        <f t="shared" ref="EC737:EC739" si="3783">MAX(DR737:DX737)</f>
        <v>1.2302041540543716</v>
      </c>
      <c r="ED737" s="1339">
        <f t="shared" ref="ED737:EL737" si="3784">(ED654+ED655)/(ED663+ED664)</f>
        <v>0.17491161378878739</v>
      </c>
      <c r="EE737" s="856">
        <f t="shared" si="3784"/>
        <v>0.42037162086232421</v>
      </c>
      <c r="EF737" s="856">
        <f t="shared" si="3784"/>
        <v>0.31959786550061825</v>
      </c>
      <c r="EG737" s="856">
        <f t="shared" si="3784"/>
        <v>0.33342196003247071</v>
      </c>
      <c r="EH737" s="856">
        <f t="shared" si="3784"/>
        <v>0.41571287087959125</v>
      </c>
      <c r="EI737" s="856">
        <f t="shared" si="3784"/>
        <v>0.40411949973014488</v>
      </c>
      <c r="EJ737" s="856">
        <f t="shared" si="3784"/>
        <v>0.46118491240367987</v>
      </c>
      <c r="EK737" s="856">
        <f t="shared" si="3784"/>
        <v>0.2797788875412896</v>
      </c>
      <c r="EL737" s="1118">
        <f t="shared" si="3784"/>
        <v>0.30244368540417366</v>
      </c>
      <c r="EM737" s="22">
        <f t="shared" ref="EM737:EM739" si="3785">AVERAGE(ED737:EL737)</f>
        <v>0.34572699068256446</v>
      </c>
      <c r="EN737" s="1345">
        <f t="shared" ref="EN737:EN739" si="3786">STDEVA(ED737:EL737)</f>
        <v>8.9053843131450205E-2</v>
      </c>
      <c r="EO737" s="1346">
        <f t="shared" ref="EO737:EO739" si="3787">EN737/SQRT(9)</f>
        <v>2.968461437715007E-2</v>
      </c>
      <c r="EP737" s="1346">
        <f t="shared" ref="EP737:EP739" si="3788">MIN(ED737:EL737)</f>
        <v>0.17491161378878739</v>
      </c>
      <c r="EQ737" s="1346">
        <f t="shared" ref="EQ737:EQ739" si="3789">MAX(ED737:EL737)</f>
        <v>0.46118491240367987</v>
      </c>
      <c r="EX737" s="1408" t="s">
        <v>1209</v>
      </c>
      <c r="EY737" s="1410">
        <f t="shared" ref="EY737:FQ737" si="3790">(EY654+EY655)/(EY663+EY664)</f>
        <v>0.27957734934664491</v>
      </c>
      <c r="EZ737" s="1438">
        <f t="shared" si="3790"/>
        <v>3.3889326227685612</v>
      </c>
      <c r="FA737" s="1410">
        <f t="shared" si="3790"/>
        <v>0.1203864944371397</v>
      </c>
      <c r="FB737" s="1438">
        <f t="shared" si="3790"/>
        <v>10.534334865040808</v>
      </c>
      <c r="FC737" s="1410">
        <f t="shared" si="3790"/>
        <v>0.48847696137840096</v>
      </c>
      <c r="FD737" s="1438">
        <f t="shared" si="3790"/>
        <v>1.4448354513547232</v>
      </c>
      <c r="FE737" s="1410">
        <f t="shared" si="3790"/>
        <v>0.36786844790237638</v>
      </c>
      <c r="FF737" s="1410">
        <f t="shared" si="3790"/>
        <v>0.10893663491734165</v>
      </c>
      <c r="FG737" s="1410">
        <f t="shared" si="3790"/>
        <v>0.12991972802680707</v>
      </c>
      <c r="FH737" s="1410">
        <f t="shared" si="3790"/>
        <v>0.79631036416470136</v>
      </c>
      <c r="FI737" s="1410">
        <f t="shared" si="3790"/>
        <v>0.3896870007159593</v>
      </c>
      <c r="FJ737" s="1410">
        <f t="shared" si="3790"/>
        <v>0.67650017878717705</v>
      </c>
      <c r="FK737" s="1410">
        <f t="shared" si="3790"/>
        <v>0.14351369088707305</v>
      </c>
      <c r="FL737" s="1410">
        <f t="shared" si="3790"/>
        <v>0.15786113296265403</v>
      </c>
      <c r="FM737" s="1410">
        <f t="shared" si="3790"/>
        <v>0.11024693333524824</v>
      </c>
      <c r="FN737" s="1410">
        <f t="shared" si="3790"/>
        <v>0.12263068709720872</v>
      </c>
      <c r="FO737" s="1436">
        <f t="shared" si="3790"/>
        <v>8.5717429630116582E-2</v>
      </c>
      <c r="FP737" s="1436">
        <f t="shared" si="3790"/>
        <v>0</v>
      </c>
      <c r="FQ737" s="1439">
        <f t="shared" si="3790"/>
        <v>0.99070685556540206</v>
      </c>
      <c r="FR737" s="1436">
        <f t="shared" ref="FR737:GL737" si="3791">(FR654+FR655)/(FR663+FR664)</f>
        <v>0.57584587402283083</v>
      </c>
      <c r="FS737" s="1436">
        <f t="shared" si="3791"/>
        <v>2.5005318397196303</v>
      </c>
      <c r="FT737" s="1436">
        <f t="shared" si="3791"/>
        <v>0.7235221665158289</v>
      </c>
      <c r="FU737" s="1436">
        <f t="shared" si="3791"/>
        <v>0.81527511256698992</v>
      </c>
      <c r="FV737" s="1436"/>
      <c r="FW737" s="1436">
        <f t="shared" si="3791"/>
        <v>0.49090018026793175</v>
      </c>
      <c r="FX737" s="1436">
        <f t="shared" si="3791"/>
        <v>0.30348308684094677</v>
      </c>
      <c r="FY737" s="1436">
        <f t="shared" si="3791"/>
        <v>0</v>
      </c>
      <c r="FZ737" s="1436">
        <f t="shared" si="3791"/>
        <v>0.3429311134491978</v>
      </c>
      <c r="GA737" s="1436" t="e">
        <f t="shared" si="3791"/>
        <v>#DIV/0!</v>
      </c>
      <c r="GB737" s="1436">
        <f t="shared" si="3791"/>
        <v>0.37290709113375542</v>
      </c>
      <c r="GC737" s="1436">
        <f t="shared" si="3791"/>
        <v>1.3581093134775917</v>
      </c>
      <c r="GD737" s="1436">
        <f t="shared" si="3791"/>
        <v>5.384848016898075E-2</v>
      </c>
      <c r="GE737" s="1436">
        <f t="shared" si="3791"/>
        <v>0.85323347816289485</v>
      </c>
      <c r="GF737" s="1436">
        <f t="shared" si="3791"/>
        <v>0.87279814170107162</v>
      </c>
      <c r="GG737" s="1436">
        <f t="shared" si="3791"/>
        <v>0.95820412366653163</v>
      </c>
      <c r="GH737" s="1436">
        <f t="shared" si="3791"/>
        <v>1.3589989069256672</v>
      </c>
      <c r="GI737" s="1436">
        <f t="shared" si="3791"/>
        <v>1.81873079451298</v>
      </c>
      <c r="GJ737" s="1436">
        <f t="shared" si="3791"/>
        <v>0.60354552890292756</v>
      </c>
      <c r="GK737" s="1436">
        <f t="shared" si="3791"/>
        <v>0.72294466839324101</v>
      </c>
      <c r="GL737" s="1436">
        <f t="shared" si="3791"/>
        <v>0.58985056373059841</v>
      </c>
      <c r="GM737" s="1339">
        <v>0.65482763017933265</v>
      </c>
      <c r="GN737" s="683">
        <v>0.58742516881649165</v>
      </c>
      <c r="GO737" s="683">
        <v>0.45622780611024516</v>
      </c>
      <c r="GP737" s="683">
        <v>0.50446002132118306</v>
      </c>
      <c r="GQ737" s="683">
        <v>0.30604672292525159</v>
      </c>
      <c r="GR737" s="683">
        <v>0.47538157398121433</v>
      </c>
      <c r="GS737" s="683">
        <v>0.68106871659972135</v>
      </c>
      <c r="HI737" s="1436" t="e">
        <f>(HI654+HI655)/(HI663+HI664)</f>
        <v>#DIV/0!</v>
      </c>
    </row>
    <row r="738" spans="1:217" ht="21" x14ac:dyDescent="0.35">
      <c r="A738" s="276" t="s">
        <v>1212</v>
      </c>
      <c r="B738" t="s">
        <v>1210</v>
      </c>
      <c r="C738" s="1339">
        <f>(C585+C600)/(C606+C612)</f>
        <v>0.910257708708618</v>
      </c>
      <c r="D738" s="1339">
        <f t="shared" ref="D738:W738" si="3792">(D585+D600)/(D606+D612)</f>
        <v>0.20574235726903553</v>
      </c>
      <c r="E738" s="1339">
        <f t="shared" si="3792"/>
        <v>0.6122083021691217</v>
      </c>
      <c r="F738" s="1339">
        <f t="shared" si="3792"/>
        <v>0.45652951805582354</v>
      </c>
      <c r="G738" s="1339">
        <f t="shared" si="3792"/>
        <v>0.15961058285897997</v>
      </c>
      <c r="H738" s="1339">
        <f t="shared" si="3792"/>
        <v>0.1681024389464196</v>
      </c>
      <c r="I738" s="1339">
        <f t="shared" si="3792"/>
        <v>0.20956974113156859</v>
      </c>
      <c r="J738" s="1339">
        <f t="shared" si="3792"/>
        <v>0.31088787085471564</v>
      </c>
      <c r="K738" s="1339">
        <f t="shared" si="3792"/>
        <v>0.52399061570320593</v>
      </c>
      <c r="L738" s="1339">
        <f t="shared" si="3792"/>
        <v>0.37915088502723421</v>
      </c>
      <c r="M738" s="1339">
        <f t="shared" si="3792"/>
        <v>0.33756899501999704</v>
      </c>
      <c r="N738" s="1339">
        <f t="shared" si="3792"/>
        <v>0.39942165280600916</v>
      </c>
      <c r="O738" s="1339">
        <f t="shared" si="3792"/>
        <v>0.45717157405074782</v>
      </c>
      <c r="P738" s="1339">
        <f t="shared" si="3792"/>
        <v>0.26380993687226323</v>
      </c>
      <c r="Q738" s="1339">
        <f t="shared" si="3792"/>
        <v>0.21135798086802898</v>
      </c>
      <c r="R738" s="1339">
        <f t="shared" si="3792"/>
        <v>0.23190229847797014</v>
      </c>
      <c r="S738" s="1339">
        <f t="shared" si="3792"/>
        <v>0.36081493805385784</v>
      </c>
      <c r="T738" s="1339">
        <f t="shared" si="3792"/>
        <v>0.31597877773444749</v>
      </c>
      <c r="U738" s="1339">
        <f t="shared" si="3792"/>
        <v>0.29318627249055157</v>
      </c>
      <c r="V738" s="1339">
        <f t="shared" si="3792"/>
        <v>0.2542359174523085</v>
      </c>
      <c r="W738" s="1339">
        <f t="shared" si="3792"/>
        <v>0.57111241125826739</v>
      </c>
      <c r="X738" s="1339"/>
      <c r="Y738" s="1339"/>
      <c r="Z738" s="22">
        <f t="shared" si="3727"/>
        <v>0.36345765599091301</v>
      </c>
      <c r="AA738" s="22">
        <f t="shared" si="3728"/>
        <v>0.31540595036827818</v>
      </c>
      <c r="AB738" s="22">
        <f t="shared" si="3729"/>
        <v>0.3222532692354152</v>
      </c>
      <c r="AC738" s="1345">
        <f t="shared" si="3730"/>
        <v>0.1802704970411633</v>
      </c>
      <c r="AD738" s="1345">
        <f t="shared" si="3731"/>
        <v>3.7588997062315797E-2</v>
      </c>
      <c r="AE738" s="1345">
        <f t="shared" si="3732"/>
        <v>0.14181675471436139</v>
      </c>
      <c r="AF738" s="1345">
        <f t="shared" si="3733"/>
        <v>8.4342446012598951E-2</v>
      </c>
      <c r="AG738" s="1345">
        <f t="shared" si="3734"/>
        <v>0.15961058285897997</v>
      </c>
      <c r="AH738" s="1345">
        <f t="shared" si="3735"/>
        <v>0.910257708708618</v>
      </c>
      <c r="AI738" s="1339">
        <f t="shared" ref="AI738:AN738" si="3793">(AI585+AI600)/(AI606+AI612)</f>
        <v>8.7455384417283767E-3</v>
      </c>
      <c r="AJ738" s="22">
        <f t="shared" si="3793"/>
        <v>1.5513100156300415E-2</v>
      </c>
      <c r="AK738" s="22">
        <f t="shared" si="3793"/>
        <v>9.9991009171788436E-3</v>
      </c>
      <c r="AL738" s="22">
        <f t="shared" si="3793"/>
        <v>2.0047286788802278E-2</v>
      </c>
      <c r="AM738" s="22">
        <f t="shared" si="3793"/>
        <v>1.7493545405618875E-2</v>
      </c>
      <c r="AN738" s="1343">
        <f t="shared" si="3793"/>
        <v>1.3032590936547715E-2</v>
      </c>
      <c r="AO738" s="22">
        <f t="shared" si="3737"/>
        <v>1.4138527107696084E-2</v>
      </c>
      <c r="AP738" s="22">
        <f t="shared" si="3738"/>
        <v>1.9544954394120537E-3</v>
      </c>
      <c r="AQ738" s="1345">
        <f t="shared" si="3739"/>
        <v>4.3703846642386742E-3</v>
      </c>
      <c r="AR738" s="1345">
        <f t="shared" si="3740"/>
        <v>8.7455384417283767E-3</v>
      </c>
      <c r="AS738" s="1345">
        <f t="shared" si="3741"/>
        <v>2.0047286788802278E-2</v>
      </c>
      <c r="AT738" s="1339">
        <f t="shared" ref="AT738:BB738" si="3794">(AT585+AT600)/(AT606+AT612)</f>
        <v>2.4107115097436562</v>
      </c>
      <c r="AU738" s="22">
        <f t="shared" si="3794"/>
        <v>2.5998910847536592</v>
      </c>
      <c r="AV738" s="22">
        <f t="shared" si="3794"/>
        <v>0.31434887492207386</v>
      </c>
      <c r="AW738" s="22">
        <f t="shared" si="3794"/>
        <v>0.64982020972410803</v>
      </c>
      <c r="AX738" s="22">
        <f t="shared" si="3794"/>
        <v>0.60604357055762659</v>
      </c>
      <c r="AY738" s="22">
        <f t="shared" si="3794"/>
        <v>0.34724330590780883</v>
      </c>
      <c r="AZ738" s="22">
        <f t="shared" si="3794"/>
        <v>0.49970761616713233</v>
      </c>
      <c r="BA738" s="22">
        <f t="shared" si="3794"/>
        <v>0.94898897103396995</v>
      </c>
      <c r="BB738" s="1343">
        <f t="shared" si="3794"/>
        <v>0.93024914504078138</v>
      </c>
      <c r="BC738" s="22">
        <f t="shared" si="3743"/>
        <v>1.0341115875389797</v>
      </c>
      <c r="BD738" s="22">
        <f t="shared" si="3744"/>
        <v>0.28797863877527469</v>
      </c>
      <c r="BE738" s="1345">
        <f t="shared" si="3745"/>
        <v>0.86393591632582412</v>
      </c>
      <c r="BF738" s="1345">
        <f t="shared" si="3746"/>
        <v>0.31434887492207386</v>
      </c>
      <c r="BG738" s="1345">
        <f t="shared" si="3747"/>
        <v>2.5998910847536592</v>
      </c>
      <c r="BH738" s="1339">
        <f t="shared" ref="BH738:BS738" si="3795">(BH585+BH600)/(BH606+BH612)</f>
        <v>0.48396235423796879</v>
      </c>
      <c r="BI738" s="22">
        <f t="shared" si="3795"/>
        <v>0.56052552632973729</v>
      </c>
      <c r="BJ738" s="22">
        <f t="shared" si="3795"/>
        <v>0.52453412246483366</v>
      </c>
      <c r="BK738" s="22">
        <f t="shared" si="3795"/>
        <v>0.56529004510672176</v>
      </c>
      <c r="BL738" s="22">
        <f t="shared" si="3795"/>
        <v>0.60535263146605001</v>
      </c>
      <c r="BM738" s="22">
        <f t="shared" si="3795"/>
        <v>1.4195464281538321</v>
      </c>
      <c r="BN738" s="1344">
        <f t="shared" si="3795"/>
        <v>1.2671947002968531</v>
      </c>
      <c r="BO738" s="856">
        <f t="shared" si="3795"/>
        <v>0.94727438041860168</v>
      </c>
      <c r="BP738" s="856">
        <f t="shared" si="3795"/>
        <v>1.3832953932296292</v>
      </c>
      <c r="BQ738" s="856">
        <f t="shared" si="3795"/>
        <v>2.5755870748879031</v>
      </c>
      <c r="BR738" s="856">
        <f t="shared" si="3795"/>
        <v>2.8147230265229717</v>
      </c>
      <c r="BS738" s="1171">
        <f t="shared" si="3795"/>
        <v>5.7797126043893359</v>
      </c>
      <c r="BT738" s="22">
        <f t="shared" si="3749"/>
        <v>1.9286640316079888</v>
      </c>
      <c r="BU738" s="22">
        <f t="shared" si="3750"/>
        <v>0.47435726004084455</v>
      </c>
      <c r="BV738" s="1345">
        <f t="shared" si="3751"/>
        <v>1.6432217506598095</v>
      </c>
      <c r="BW738" s="1345">
        <f t="shared" si="3752"/>
        <v>0.48396235423796879</v>
      </c>
      <c r="BX738" s="1345">
        <f t="shared" si="3753"/>
        <v>5.7797126043893359</v>
      </c>
      <c r="BY738" s="1339">
        <f t="shared" ref="BY738:CE738" si="3796">(BY585+BY600)/(BY606+BY612)</f>
        <v>0.72529519047835989</v>
      </c>
      <c r="BZ738" s="22">
        <f t="shared" si="3796"/>
        <v>0.79887587289648698</v>
      </c>
      <c r="CA738" s="22">
        <f t="shared" si="3796"/>
        <v>1.1604570433792902</v>
      </c>
      <c r="CB738" s="22">
        <f t="shared" si="3796"/>
        <v>0.9091569430652735</v>
      </c>
      <c r="CC738" s="1343">
        <f t="shared" si="3796"/>
        <v>0.3812857245918983</v>
      </c>
      <c r="CD738" s="22" t="e">
        <f t="shared" si="3796"/>
        <v>#DIV/0!</v>
      </c>
      <c r="CE738" s="22" t="e">
        <f t="shared" si="3796"/>
        <v>#DIV/0!</v>
      </c>
      <c r="CF738" s="22" t="e">
        <f t="shared" si="3755"/>
        <v>#DIV/0!</v>
      </c>
      <c r="CG738" s="22" t="e">
        <f t="shared" si="3756"/>
        <v>#DIV/0!</v>
      </c>
      <c r="CH738" s="1345" t="e">
        <f t="shared" si="3757"/>
        <v>#DIV/0!</v>
      </c>
      <c r="CI738" s="1345" t="e">
        <f t="shared" si="3758"/>
        <v>#DIV/0!</v>
      </c>
      <c r="CJ738" s="1345" t="e">
        <f t="shared" si="3759"/>
        <v>#DIV/0!</v>
      </c>
      <c r="CK738" s="1339">
        <f t="shared" ref="CK738:CO738" si="3797">(CK585+CK600)/(CK606+CK612)</f>
        <v>2.2997581380416827</v>
      </c>
      <c r="CL738" s="22">
        <f t="shared" si="3797"/>
        <v>6.3476723797571688E-2</v>
      </c>
      <c r="CM738" s="22">
        <f t="shared" si="3797"/>
        <v>4.1548977957415465</v>
      </c>
      <c r="CN738" s="22">
        <f t="shared" si="3797"/>
        <v>0.76749078938502624</v>
      </c>
      <c r="CO738" s="1343">
        <f t="shared" si="3797"/>
        <v>1.3115830718945451</v>
      </c>
      <c r="CP738" s="22">
        <f t="shared" si="3761"/>
        <v>1.7194413037720744</v>
      </c>
      <c r="CQ738" s="22">
        <f t="shared" si="3762"/>
        <v>0.71003495553722962</v>
      </c>
      <c r="CR738" s="22">
        <f t="shared" si="3763"/>
        <v>1.5876864269822861</v>
      </c>
      <c r="CS738" s="22">
        <f t="shared" si="3764"/>
        <v>6.3476723797571688E-2</v>
      </c>
      <c r="CT738" s="22">
        <f t="shared" si="3765"/>
        <v>4.1548977957415465</v>
      </c>
      <c r="CU738" s="1339">
        <f t="shared" ref="CU738:CX738" si="3798">(CU585+CU600)/(CU606+CU612)</f>
        <v>0.14467088183066212</v>
      </c>
      <c r="CV738" s="22">
        <f t="shared" si="3798"/>
        <v>7.2932874058471084E-2</v>
      </c>
      <c r="CW738" s="22">
        <f t="shared" si="3798"/>
        <v>6.1415792211062994E-3</v>
      </c>
      <c r="CX738" s="1343">
        <f t="shared" si="3798"/>
        <v>3.880052444251754E-3</v>
      </c>
      <c r="CY738" s="22">
        <f t="shared" si="3767"/>
        <v>5.6906346888622818E-2</v>
      </c>
      <c r="CZ738" s="1345">
        <f t="shared" si="3768"/>
        <v>6.6704104585241203E-2</v>
      </c>
      <c r="DA738" s="1346">
        <f t="shared" si="3769"/>
        <v>3.3352052292620601E-2</v>
      </c>
      <c r="DB738" s="683">
        <f t="shared" si="3770"/>
        <v>3.880052444251754E-3</v>
      </c>
      <c r="DC738" s="683">
        <f t="shared" si="3771"/>
        <v>0.14467088183066212</v>
      </c>
      <c r="DE738" s="856">
        <f t="shared" ref="DE738:DL738" si="3799">(DE585+DE600)/(DE606+DE612)</f>
        <v>0.90889228132838173</v>
      </c>
      <c r="DF738" s="856">
        <f t="shared" si="3799"/>
        <v>0.78657527276576389</v>
      </c>
      <c r="DG738" s="856">
        <f t="shared" si="3799"/>
        <v>0.88722057156768253</v>
      </c>
      <c r="DH738" s="856">
        <f t="shared" si="3799"/>
        <v>1.4106930690947865</v>
      </c>
      <c r="DI738" s="856">
        <f t="shared" si="3799"/>
        <v>0.97209697170851983</v>
      </c>
      <c r="DJ738" s="856">
        <f t="shared" si="3799"/>
        <v>0.78181721589924569</v>
      </c>
      <c r="DK738" s="856">
        <f t="shared" si="3799"/>
        <v>0.77208303523127386</v>
      </c>
      <c r="DL738" s="1118">
        <f t="shared" si="3799"/>
        <v>1.2555140392800415</v>
      </c>
      <c r="DM738" s="22">
        <f t="shared" si="3773"/>
        <v>0.97186155710946187</v>
      </c>
      <c r="DN738" s="22">
        <f t="shared" si="3774"/>
        <v>8.3934543448039037E-2</v>
      </c>
      <c r="DO738" s="1345">
        <f t="shared" si="3775"/>
        <v>0.23740273939162124</v>
      </c>
      <c r="DP738" s="1345">
        <f t="shared" si="3776"/>
        <v>0.77208303523127386</v>
      </c>
      <c r="DQ738" s="1345">
        <f t="shared" si="3777"/>
        <v>1.4106930690947865</v>
      </c>
      <c r="DR738" s="1004">
        <f t="shared" ref="DR738:DX738" si="3800">(DR585+DR600)/(DR606+DR612)</f>
        <v>2.0525384447828112</v>
      </c>
      <c r="DS738" s="856">
        <f t="shared" si="3800"/>
        <v>2.0784379768080732</v>
      </c>
      <c r="DT738" s="856">
        <f t="shared" si="3800"/>
        <v>3.8790195845454982</v>
      </c>
      <c r="DU738" s="856">
        <f t="shared" si="3800"/>
        <v>0.8200870069950742</v>
      </c>
      <c r="DV738" s="856">
        <f t="shared" si="3800"/>
        <v>1.1037054610764632</v>
      </c>
      <c r="DW738" s="856">
        <f t="shared" si="3800"/>
        <v>1.916748311984422</v>
      </c>
      <c r="DX738" s="1118">
        <f t="shared" si="3800"/>
        <v>2.3302778148522258</v>
      </c>
      <c r="DY738" s="665">
        <f t="shared" si="3779"/>
        <v>2.0258306572920812</v>
      </c>
      <c r="DZ738" s="665">
        <f t="shared" si="3780"/>
        <v>0.37309866222289179</v>
      </c>
      <c r="EA738" s="1407">
        <f t="shared" si="3781"/>
        <v>0.98712627473266079</v>
      </c>
      <c r="EB738" s="1407">
        <f t="shared" si="3782"/>
        <v>0.8200870069950742</v>
      </c>
      <c r="EC738" s="1407">
        <f t="shared" si="3783"/>
        <v>3.8790195845454982</v>
      </c>
      <c r="ED738" s="1339">
        <f t="shared" ref="ED738:EL738" si="3801">(ED585+ED600)/(ED606+ED612)</f>
        <v>0.89241975254820782</v>
      </c>
      <c r="EE738" s="856">
        <f t="shared" si="3801"/>
        <v>1.1768341685499415</v>
      </c>
      <c r="EF738" s="856">
        <f t="shared" si="3801"/>
        <v>2.1519294966796836</v>
      </c>
      <c r="EG738" s="856">
        <f t="shared" si="3801"/>
        <v>0.69926515189811167</v>
      </c>
      <c r="EH738" s="856">
        <f t="shared" si="3801"/>
        <v>1.5831190669711774</v>
      </c>
      <c r="EI738" s="856">
        <f t="shared" si="3801"/>
        <v>1.1252486325961133</v>
      </c>
      <c r="EJ738" s="856">
        <f t="shared" si="3801"/>
        <v>1.0141222814626774</v>
      </c>
      <c r="EK738" s="856">
        <f t="shared" si="3801"/>
        <v>0.81311953132601578</v>
      </c>
      <c r="EL738" s="1118">
        <f t="shared" si="3801"/>
        <v>0.8205487563349193</v>
      </c>
      <c r="EM738" s="22">
        <f t="shared" si="3785"/>
        <v>1.1418452042629832</v>
      </c>
      <c r="EN738" s="1345">
        <f t="shared" si="3786"/>
        <v>0.46127375992075459</v>
      </c>
      <c r="EO738" s="1346">
        <f t="shared" si="3787"/>
        <v>0.15375791997358487</v>
      </c>
      <c r="EP738" s="1346">
        <f t="shared" si="3788"/>
        <v>0.69926515189811167</v>
      </c>
      <c r="EQ738" s="1346">
        <f t="shared" si="3789"/>
        <v>2.1519294966796836</v>
      </c>
      <c r="EX738" s="1408" t="s">
        <v>1210</v>
      </c>
      <c r="EY738" s="1410">
        <f t="shared" ref="EY738:FQ738" si="3802">(EY585+EY600)/(EY606+EY612)</f>
        <v>6.5797555704173233E-3</v>
      </c>
      <c r="EZ738" s="1410">
        <f t="shared" si="3802"/>
        <v>1.3358978777909565E-2</v>
      </c>
      <c r="FA738" s="1410">
        <f t="shared" si="3802"/>
        <v>3.2692079247335173E-3</v>
      </c>
      <c r="FB738" s="1410">
        <f t="shared" si="3802"/>
        <v>0.10477172955485198</v>
      </c>
      <c r="FC738" s="1410">
        <f t="shared" si="3802"/>
        <v>7.1084846396099553E-3</v>
      </c>
      <c r="FD738" s="1410">
        <f t="shared" si="3802"/>
        <v>5.5732888155192528E-3</v>
      </c>
      <c r="FE738" s="1410">
        <f t="shared" si="3802"/>
        <v>3.4558036893749928E-3</v>
      </c>
      <c r="FF738" s="1410">
        <f t="shared" si="3802"/>
        <v>4.7403142933570269E-3</v>
      </c>
      <c r="FG738" s="1410">
        <f>(FG585+FG600)/(FG606+FG612)</f>
        <v>2.8118200006827677E-3</v>
      </c>
      <c r="FH738" s="1410">
        <f t="shared" si="3802"/>
        <v>6.582772002064829E-3</v>
      </c>
      <c r="FI738" s="1410">
        <f t="shared" si="3802"/>
        <v>5.4595514946851297E-3</v>
      </c>
      <c r="FJ738" s="1410">
        <f t="shared" si="3802"/>
        <v>7.4165935326126987E-3</v>
      </c>
      <c r="FK738" s="1410">
        <f t="shared" si="3802"/>
        <v>3.454028588481877E-3</v>
      </c>
      <c r="FL738" s="1410">
        <f t="shared" si="3802"/>
        <v>3.3512480659584711E-3</v>
      </c>
      <c r="FM738" s="1410">
        <f t="shared" si="3802"/>
        <v>6.8421530440750155E-3</v>
      </c>
      <c r="FN738" s="1410">
        <f t="shared" si="3802"/>
        <v>2.8083811080618737E-3</v>
      </c>
      <c r="FO738" s="1436">
        <f t="shared" si="3802"/>
        <v>3.2053860940962024E-3</v>
      </c>
      <c r="FP738" s="1436" t="e">
        <f t="shared" si="3802"/>
        <v>#VALUE!</v>
      </c>
      <c r="FQ738" s="1437">
        <f t="shared" si="3802"/>
        <v>0.1084115706174366</v>
      </c>
      <c r="FR738" s="1436">
        <f t="shared" ref="FR738:GL738" si="3803">(FR585+FR600)/(FR606+FR612)</f>
        <v>2.064295279326785E-2</v>
      </c>
      <c r="FS738" s="1436">
        <f t="shared" si="3803"/>
        <v>9.2044134912692532E-2</v>
      </c>
      <c r="FT738" s="1436">
        <f t="shared" si="3803"/>
        <v>1.2568120111026758E-2</v>
      </c>
      <c r="FU738" s="1436">
        <f t="shared" si="3803"/>
        <v>1.0726195988125624E-2</v>
      </c>
      <c r="FV738" s="1436"/>
      <c r="FW738" s="1436">
        <f t="shared" si="3803"/>
        <v>3.183373101126701E-3</v>
      </c>
      <c r="FX738" s="1436">
        <f t="shared" si="3803"/>
        <v>2.1184290656415623E-3</v>
      </c>
      <c r="FY738" s="1436">
        <f t="shared" si="3803"/>
        <v>4.5897703041614651E-3</v>
      </c>
      <c r="FZ738" s="1436">
        <f t="shared" si="3803"/>
        <v>3.7916375952129212E-4</v>
      </c>
      <c r="GA738" s="1436">
        <f t="shared" si="3803"/>
        <v>0</v>
      </c>
      <c r="GB738" s="1436">
        <f t="shared" si="3803"/>
        <v>6.0927507093945839E-3</v>
      </c>
      <c r="GC738" s="1436">
        <f t="shared" si="3803"/>
        <v>7.6127357609184921E-3</v>
      </c>
      <c r="GD738" s="1436">
        <f t="shared" si="3803"/>
        <v>1.7460563450477581E-3</v>
      </c>
      <c r="GE738" s="1436">
        <f t="shared" si="3803"/>
        <v>6.3607054791189133E-3</v>
      </c>
      <c r="GF738" s="1436">
        <f t="shared" si="3803"/>
        <v>1.5081546377284562E-3</v>
      </c>
      <c r="GG738" s="1436">
        <f t="shared" si="3803"/>
        <v>8.6217587214448096E-2</v>
      </c>
      <c r="GH738" s="1436">
        <f t="shared" si="3803"/>
        <v>2.4114028349967167E-3</v>
      </c>
      <c r="GI738" s="1436">
        <f t="shared" si="3803"/>
        <v>2.1675684013826326E-2</v>
      </c>
      <c r="GJ738" s="1436">
        <f t="shared" si="3803"/>
        <v>2.2904163671925975E-2</v>
      </c>
      <c r="GK738" s="1436">
        <f t="shared" si="3803"/>
        <v>1.817483783199321E-2</v>
      </c>
      <c r="GL738" s="1436">
        <f t="shared" si="3803"/>
        <v>1.4371238097459412E-2</v>
      </c>
      <c r="HI738" s="1436">
        <f>(HI585+HI600)/(HI606+HI612)</f>
        <v>0</v>
      </c>
    </row>
    <row r="739" spans="1:217" ht="21" x14ac:dyDescent="0.35">
      <c r="A739" s="276" t="s">
        <v>1213</v>
      </c>
      <c r="B739" t="s">
        <v>1161</v>
      </c>
      <c r="C739" s="1339">
        <f>C632/(C630+C637)</f>
        <v>0.39053653693554929</v>
      </c>
      <c r="D739" s="1339">
        <f t="shared" ref="D739:Y739" si="3804">D632/(D630+D637)</f>
        <v>0.46720507575915132</v>
      </c>
      <c r="E739" s="1339">
        <f t="shared" si="3804"/>
        <v>0.18862823080948662</v>
      </c>
      <c r="F739" s="1339">
        <f t="shared" si="3804"/>
        <v>0.22672525029136698</v>
      </c>
      <c r="G739" s="1339">
        <f t="shared" si="3804"/>
        <v>0.71544461194701592</v>
      </c>
      <c r="H739" s="1339">
        <f t="shared" si="3804"/>
        <v>6.6003583215937245E-2</v>
      </c>
      <c r="I739" s="1339">
        <f t="shared" si="3804"/>
        <v>0.13908000575110954</v>
      </c>
      <c r="J739" s="1339">
        <f t="shared" si="3804"/>
        <v>0.11852061138249259</v>
      </c>
      <c r="K739" s="1339">
        <f t="shared" si="3804"/>
        <v>0.42147325744537339</v>
      </c>
      <c r="L739" s="1339">
        <f t="shared" si="3804"/>
        <v>7.8462721363592461E-2</v>
      </c>
      <c r="M739" s="1339">
        <f t="shared" si="3804"/>
        <v>0.34147771282437606</v>
      </c>
      <c r="N739" s="1339">
        <f t="shared" si="3804"/>
        <v>0.20786299676682432</v>
      </c>
      <c r="O739" s="1339">
        <f t="shared" si="3804"/>
        <v>0.21318882393940336</v>
      </c>
      <c r="P739" s="1339">
        <f t="shared" si="3804"/>
        <v>0.24732327680772978</v>
      </c>
      <c r="Q739" s="1339">
        <f t="shared" si="3804"/>
        <v>0.10571796100586521</v>
      </c>
      <c r="R739" s="1339">
        <f t="shared" si="3804"/>
        <v>0.37927246851806712</v>
      </c>
      <c r="S739" s="1339">
        <f t="shared" si="3804"/>
        <v>0.29287220392762325</v>
      </c>
      <c r="T739" s="1339">
        <f t="shared" si="3804"/>
        <v>0.2486029049719958</v>
      </c>
      <c r="U739" s="1339">
        <f t="shared" si="3804"/>
        <v>0.15697511815814841</v>
      </c>
      <c r="V739" s="1339">
        <f t="shared" si="3804"/>
        <v>0.13569429334382621</v>
      </c>
      <c r="W739" s="1339">
        <f t="shared" si="3804"/>
        <v>0.25333234899386015</v>
      </c>
      <c r="X739" s="1339">
        <f t="shared" si="3804"/>
        <v>0.31511462947956637</v>
      </c>
      <c r="Y739" s="1339">
        <f t="shared" si="3804"/>
        <v>0.246139897547103</v>
      </c>
      <c r="Z739" s="22">
        <f t="shared" si="3727"/>
        <v>0.25894150092110718</v>
      </c>
      <c r="AA739" s="22">
        <f t="shared" si="3728"/>
        <v>0.25224429162812689</v>
      </c>
      <c r="AB739" s="22">
        <f t="shared" si="3729"/>
        <v>0.2545397935952356</v>
      </c>
      <c r="AC739" s="1345">
        <f t="shared" si="3730"/>
        <v>0.1485030448545625</v>
      </c>
      <c r="AD739" s="1345">
        <f t="shared" si="3731"/>
        <v>3.0965025383540595E-2</v>
      </c>
      <c r="AE739" s="1345">
        <f t="shared" si="3732"/>
        <v>0.14654289164546827</v>
      </c>
      <c r="AF739" s="1345">
        <f t="shared" si="3733"/>
        <v>8.511312165511932E-2</v>
      </c>
      <c r="AG739" s="1345">
        <f t="shared" si="3734"/>
        <v>6.6003583215937245E-2</v>
      </c>
      <c r="AH739" s="1345">
        <f t="shared" si="3735"/>
        <v>0.71544461194701592</v>
      </c>
      <c r="AI739" s="1339">
        <f t="shared" ref="AI739:AN739" si="3805">AI632/(AI630+AI637)</f>
        <v>0</v>
      </c>
      <c r="AJ739" s="22">
        <f t="shared" si="3805"/>
        <v>0</v>
      </c>
      <c r="AK739" s="22">
        <f t="shared" si="3805"/>
        <v>0.32758073329264187</v>
      </c>
      <c r="AL739" s="22">
        <f t="shared" si="3805"/>
        <v>0.29780917691120568</v>
      </c>
      <c r="AM739" s="22">
        <f t="shared" si="3805"/>
        <v>0.14560560827213753</v>
      </c>
      <c r="AN739" s="1343">
        <f t="shared" si="3805"/>
        <v>0.41603614481405921</v>
      </c>
      <c r="AO739" s="22">
        <f t="shared" si="3737"/>
        <v>0.19783861054834073</v>
      </c>
      <c r="AP739" s="22">
        <f t="shared" si="3738"/>
        <v>7.8853234476952319E-2</v>
      </c>
      <c r="AQ739" s="1345">
        <f t="shared" si="3739"/>
        <v>0.17632119253619546</v>
      </c>
      <c r="AR739" s="1345">
        <f t="shared" si="3740"/>
        <v>0</v>
      </c>
      <c r="AS739" s="1345">
        <f t="shared" si="3741"/>
        <v>0.41603614481405921</v>
      </c>
      <c r="AT739" s="1339">
        <f t="shared" ref="AT739:BB739" si="3806">AT632/(AT630+AT637)</f>
        <v>0.23230788452256829</v>
      </c>
      <c r="AU739" s="22">
        <f t="shared" si="3806"/>
        <v>0.21357306051788197</v>
      </c>
      <c r="AV739" s="22">
        <f t="shared" si="3806"/>
        <v>0.14544269692502829</v>
      </c>
      <c r="AW739" s="22">
        <f t="shared" si="3806"/>
        <v>0.14353586744049857</v>
      </c>
      <c r="AX739" s="22">
        <f t="shared" si="3806"/>
        <v>9.1844046072694543E-2</v>
      </c>
      <c r="AY739" s="22">
        <f t="shared" si="3806"/>
        <v>0.17824069854199653</v>
      </c>
      <c r="AZ739" s="22">
        <f t="shared" si="3806"/>
        <v>0.24709217479851886</v>
      </c>
      <c r="BA739" s="22">
        <f t="shared" si="3806"/>
        <v>0.1549993839990769</v>
      </c>
      <c r="BB739" s="1343">
        <f t="shared" si="3806"/>
        <v>0.13694931403920077</v>
      </c>
      <c r="BC739" s="22">
        <f t="shared" si="3743"/>
        <v>0.17155390298416273</v>
      </c>
      <c r="BD739" s="22">
        <f t="shared" si="3744"/>
        <v>1.6873465353039838E-2</v>
      </c>
      <c r="BE739" s="1345">
        <f t="shared" si="3745"/>
        <v>5.0620396059119513E-2</v>
      </c>
      <c r="BF739" s="1345">
        <f t="shared" si="3746"/>
        <v>9.1844046072694543E-2</v>
      </c>
      <c r="BG739" s="1345">
        <f t="shared" si="3747"/>
        <v>0.24709217479851886</v>
      </c>
      <c r="BH739" s="1339">
        <f t="shared" ref="BH739:BS739" si="3807">BH632/(BH630+BH637)</f>
        <v>5.266596583239469E-2</v>
      </c>
      <c r="BI739" s="22">
        <f t="shared" si="3807"/>
        <v>0.1532133944918822</v>
      </c>
      <c r="BJ739" s="22">
        <f t="shared" si="3807"/>
        <v>6.1223976086024492E-2</v>
      </c>
      <c r="BK739" s="22">
        <f t="shared" si="3807"/>
        <v>0.13760184246984281</v>
      </c>
      <c r="BL739" s="22">
        <f t="shared" si="3807"/>
        <v>2.9540127195381124E-2</v>
      </c>
      <c r="BM739" s="22">
        <f t="shared" si="3807"/>
        <v>9.8943368335374052E-2</v>
      </c>
      <c r="BN739" s="1344">
        <f t="shared" si="3807"/>
        <v>0.16483087354881523</v>
      </c>
      <c r="BO739" s="856">
        <f t="shared" si="3807"/>
        <v>0.10314997091494489</v>
      </c>
      <c r="BP739" s="856">
        <f t="shared" si="3807"/>
        <v>3.5075660972315334E-2</v>
      </c>
      <c r="BQ739" s="856">
        <f t="shared" si="3807"/>
        <v>9.2144541940735028E-2</v>
      </c>
      <c r="BR739" s="856">
        <f t="shared" si="3807"/>
        <v>0.13002099624638072</v>
      </c>
      <c r="BS739" s="1171">
        <f t="shared" si="3807"/>
        <v>0.18280636620341681</v>
      </c>
      <c r="BT739" s="22">
        <f t="shared" si="3749"/>
        <v>0.10823486086968956</v>
      </c>
      <c r="BU739" s="22">
        <f t="shared" si="3750"/>
        <v>1.5144199007020104E-2</v>
      </c>
      <c r="BV739" s="1345">
        <f t="shared" si="3751"/>
        <v>5.2461044240185918E-2</v>
      </c>
      <c r="BW739" s="1345">
        <f t="shared" si="3752"/>
        <v>2.9540127195381124E-2</v>
      </c>
      <c r="BX739" s="1345">
        <f t="shared" si="3753"/>
        <v>0.18280636620341681</v>
      </c>
      <c r="BY739" s="1339">
        <f t="shared" ref="BY739:CE739" si="3808">BY632/(BY630+BY637)</f>
        <v>0.52112574489255126</v>
      </c>
      <c r="BZ739" s="22">
        <f t="shared" si="3808"/>
        <v>0.54275310117314834</v>
      </c>
      <c r="CA739" s="22">
        <f t="shared" si="3808"/>
        <v>0.86210374787128574</v>
      </c>
      <c r="CB739" s="22">
        <f t="shared" si="3808"/>
        <v>0.96880987346151659</v>
      </c>
      <c r="CC739" s="1343">
        <f t="shared" si="3808"/>
        <v>0.32270510798530494</v>
      </c>
      <c r="CD739" s="22">
        <f t="shared" si="3808"/>
        <v>0</v>
      </c>
      <c r="CE739" s="22">
        <f t="shared" si="3808"/>
        <v>0</v>
      </c>
      <c r="CF739" s="22">
        <f t="shared" si="3755"/>
        <v>0.45964251076911528</v>
      </c>
      <c r="CG739" s="22">
        <f t="shared" si="3756"/>
        <v>0.13349373879760348</v>
      </c>
      <c r="CH739" s="1345">
        <f t="shared" si="3757"/>
        <v>0.35319123444267347</v>
      </c>
      <c r="CI739" s="1345">
        <f t="shared" si="3758"/>
        <v>0</v>
      </c>
      <c r="CJ739" s="1345">
        <f t="shared" si="3759"/>
        <v>0.96880987346151659</v>
      </c>
      <c r="CK739" s="1339">
        <f t="shared" ref="CK739:CO739" si="3809">CK632/(CK630+CK637)</f>
        <v>0.62409525434843982</v>
      </c>
      <c r="CL739" s="22">
        <f t="shared" si="3809"/>
        <v>0.62491038880246919</v>
      </c>
      <c r="CM739" s="22">
        <f t="shared" si="3809"/>
        <v>1.2738633006748901</v>
      </c>
      <c r="CN739" s="22">
        <f t="shared" si="3809"/>
        <v>0.17762614742107638</v>
      </c>
      <c r="CO739" s="1343">
        <f t="shared" si="3809"/>
        <v>0.18170434712170908</v>
      </c>
      <c r="CP739" s="22">
        <f t="shared" si="3761"/>
        <v>0.57643988767371679</v>
      </c>
      <c r="CQ739" s="22">
        <f t="shared" si="3762"/>
        <v>0.20073469889931417</v>
      </c>
      <c r="CR739" s="22">
        <f t="shared" si="3763"/>
        <v>0.4488564321818187</v>
      </c>
      <c r="CS739" s="22">
        <f t="shared" si="3764"/>
        <v>0.17762614742107638</v>
      </c>
      <c r="CT739" s="22">
        <f t="shared" si="3765"/>
        <v>1.2738633006748901</v>
      </c>
      <c r="CU739" s="1339">
        <f t="shared" ref="CU739:CX739" si="3810">CU632/(CU630+CU637)</f>
        <v>9.7114314187596654E-2</v>
      </c>
      <c r="CV739" s="22">
        <f t="shared" si="3810"/>
        <v>6.3840630503033097E-2</v>
      </c>
      <c r="CW739" s="22">
        <f t="shared" si="3810"/>
        <v>7.7644503792905061E-3</v>
      </c>
      <c r="CX739" s="1343">
        <f t="shared" si="3810"/>
        <v>1.1155840049001426E-2</v>
      </c>
      <c r="CY739" s="22">
        <f t="shared" si="3767"/>
        <v>4.4968808779730418E-2</v>
      </c>
      <c r="CZ739" s="1345">
        <f t="shared" si="3768"/>
        <v>4.3215662777020901E-2</v>
      </c>
      <c r="DA739" s="1346">
        <f t="shared" si="3769"/>
        <v>2.160783138851045E-2</v>
      </c>
      <c r="DB739" s="683">
        <f t="shared" si="3770"/>
        <v>7.7644503792905061E-3</v>
      </c>
      <c r="DC739" s="683">
        <f t="shared" si="3771"/>
        <v>9.7114314187596654E-2</v>
      </c>
      <c r="DE739" s="856">
        <f t="shared" ref="DE739:DL739" si="3811">DE632/(DE630+DE637)</f>
        <v>4.9370797000846414E-2</v>
      </c>
      <c r="DF739" s="856">
        <f t="shared" si="3811"/>
        <v>6.8432199245457348E-2</v>
      </c>
      <c r="DG739" s="856">
        <f t="shared" si="3811"/>
        <v>7.5706464188608033E-2</v>
      </c>
      <c r="DH739" s="856">
        <f t="shared" si="3811"/>
        <v>3.0399144110025599E-2</v>
      </c>
      <c r="DI739" s="856">
        <f t="shared" si="3811"/>
        <v>0.10076342682717859</v>
      </c>
      <c r="DJ739" s="856">
        <f t="shared" si="3811"/>
        <v>3.0343089760660413E-2</v>
      </c>
      <c r="DK739" s="856">
        <f t="shared" si="3811"/>
        <v>2.3773272727578555E-2</v>
      </c>
      <c r="DL739" s="1118">
        <f t="shared" si="3811"/>
        <v>4.9473804673177676E-2</v>
      </c>
      <c r="DM739" s="22">
        <f t="shared" si="3773"/>
        <v>5.3532774816691581E-2</v>
      </c>
      <c r="DN739" s="22">
        <f t="shared" si="3774"/>
        <v>9.3891573705622081E-3</v>
      </c>
      <c r="DO739" s="1345">
        <f t="shared" si="3775"/>
        <v>2.6556547385408767E-2</v>
      </c>
      <c r="DP739" s="1345">
        <f t="shared" si="3776"/>
        <v>2.3773272727578555E-2</v>
      </c>
      <c r="DQ739" s="1345">
        <f t="shared" si="3777"/>
        <v>0.10076342682717859</v>
      </c>
      <c r="DR739" s="1004">
        <f t="shared" ref="DR739:DX739" si="3812">DR632/(DR630+DR637)</f>
        <v>0.19023218008159834</v>
      </c>
      <c r="DS739" s="856">
        <f t="shared" si="3812"/>
        <v>0.6659548624858086</v>
      </c>
      <c r="DT739" s="856">
        <f t="shared" si="3812"/>
        <v>0.24784605097005816</v>
      </c>
      <c r="DU739" s="856">
        <f t="shared" si="3812"/>
        <v>0.42387954066849776</v>
      </c>
      <c r="DV739" s="856">
        <f t="shared" si="3812"/>
        <v>0.3869617936883486</v>
      </c>
      <c r="DW739" s="856">
        <f t="shared" si="3812"/>
        <v>0.18510341720785564</v>
      </c>
      <c r="DX739" s="1118">
        <f t="shared" si="3812"/>
        <v>0.16630006893988786</v>
      </c>
      <c r="DY739" s="665">
        <f t="shared" si="3779"/>
        <v>0.32375398772029357</v>
      </c>
      <c r="DZ739" s="665">
        <f t="shared" si="3780"/>
        <v>6.8786695314863824E-2</v>
      </c>
      <c r="EA739" s="1407">
        <f t="shared" si="3781"/>
        <v>0.1819924893131015</v>
      </c>
      <c r="EB739" s="1407">
        <f t="shared" si="3782"/>
        <v>0.16630006893988786</v>
      </c>
      <c r="EC739" s="1407">
        <f t="shared" si="3783"/>
        <v>0.6659548624858086</v>
      </c>
      <c r="ED739" s="1339">
        <f t="shared" ref="ED739:EL739" si="3813">ED632/(ED630+ED637)</f>
        <v>0.27081679947505544</v>
      </c>
      <c r="EE739" s="856">
        <f t="shared" si="3813"/>
        <v>0.27027522793559622</v>
      </c>
      <c r="EF739" s="856">
        <f t="shared" si="3813"/>
        <v>0.47934916478139866</v>
      </c>
      <c r="EG739" s="856">
        <f t="shared" si="3813"/>
        <v>0.29978266433941397</v>
      </c>
      <c r="EH739" s="856">
        <f t="shared" si="3813"/>
        <v>0.31969959662810687</v>
      </c>
      <c r="EI739" s="856">
        <f t="shared" si="3813"/>
        <v>0.18329006123128849</v>
      </c>
      <c r="EJ739" s="856">
        <f t="shared" si="3813"/>
        <v>0.18132072119423781</v>
      </c>
      <c r="EK739" s="856">
        <f t="shared" si="3813"/>
        <v>0.21418628858459188</v>
      </c>
      <c r="EL739" s="1118">
        <f t="shared" si="3813"/>
        <v>0.27068654256649982</v>
      </c>
      <c r="EM739" s="22">
        <f t="shared" si="3785"/>
        <v>0.27660078519290987</v>
      </c>
      <c r="EN739" s="1345">
        <f t="shared" si="3786"/>
        <v>9.0340335062469829E-2</v>
      </c>
      <c r="EO739" s="1346">
        <f t="shared" si="3787"/>
        <v>3.0113445020823276E-2</v>
      </c>
      <c r="EP739" s="1346">
        <f t="shared" si="3788"/>
        <v>0.18132072119423781</v>
      </c>
      <c r="EQ739" s="1346">
        <f t="shared" si="3789"/>
        <v>0.47934916478139866</v>
      </c>
      <c r="EX739" s="1408" t="s">
        <v>1161</v>
      </c>
      <c r="EY739" s="1410">
        <f t="shared" ref="EY739:FQ739" si="3814">EY632/(EY630+EY637)</f>
        <v>0.10894813057640554</v>
      </c>
      <c r="EZ739" s="1410">
        <f t="shared" si="3814"/>
        <v>0.16290010936950308</v>
      </c>
      <c r="FA739" s="1410">
        <f t="shared" si="3814"/>
        <v>0.12597097269299931</v>
      </c>
      <c r="FB739" s="1410">
        <f>FB632/(FB630+FB637)</f>
        <v>0.26124353990523258</v>
      </c>
      <c r="FC739" s="1410">
        <f t="shared" si="3814"/>
        <v>0.22339787560328581</v>
      </c>
      <c r="FD739" s="1410">
        <f t="shared" si="3814"/>
        <v>0.1674815186842441</v>
      </c>
      <c r="FE739" s="1410">
        <f t="shared" si="3814"/>
        <v>0</v>
      </c>
      <c r="FF739" s="1410">
        <f t="shared" si="3814"/>
        <v>0.11026453525085593</v>
      </c>
      <c r="FG739" s="1410">
        <f t="shared" si="3814"/>
        <v>0.16321925576903373</v>
      </c>
      <c r="FH739" s="1410">
        <f t="shared" si="3814"/>
        <v>0.29109157124756579</v>
      </c>
      <c r="FI739" s="1410">
        <f t="shared" si="3814"/>
        <v>0.10210361878383721</v>
      </c>
      <c r="FJ739" s="1410">
        <f t="shared" si="3814"/>
        <v>0.20701003268085197</v>
      </c>
      <c r="FK739" s="1410">
        <f t="shared" si="3814"/>
        <v>0.11533780089347286</v>
      </c>
      <c r="FL739" s="1410">
        <f t="shared" si="3814"/>
        <v>0.48418231675028389</v>
      </c>
      <c r="FM739" s="1410">
        <f t="shared" si="3814"/>
        <v>0.21149867437268488</v>
      </c>
      <c r="FN739" s="1410">
        <f t="shared" si="3814"/>
        <v>0.12679567624112478</v>
      </c>
      <c r="FO739" s="1436">
        <f t="shared" si="3814"/>
        <v>0.1304961598306886</v>
      </c>
      <c r="FP739" s="1436">
        <f t="shared" si="3814"/>
        <v>0</v>
      </c>
      <c r="FQ739" s="1437">
        <f t="shared" si="3814"/>
        <v>0.16325852212412029</v>
      </c>
      <c r="FR739" s="1410">
        <f t="shared" ref="FR739:GL739" si="3815">FR632/(FR630+FR637)</f>
        <v>0.13388202356532075</v>
      </c>
      <c r="FS739" s="1410">
        <f t="shared" si="3815"/>
        <v>0.21024043192999489</v>
      </c>
      <c r="FT739" s="1410">
        <f t="shared" si="3815"/>
        <v>0.10061242732518783</v>
      </c>
      <c r="FU739" s="1410">
        <f t="shared" si="3815"/>
        <v>0.10855182612972585</v>
      </c>
      <c r="FV739" s="1410"/>
      <c r="FW739" s="1410">
        <f t="shared" si="3815"/>
        <v>0</v>
      </c>
      <c r="FX739" s="1410">
        <f t="shared" si="3815"/>
        <v>7.9103353909583271E-2</v>
      </c>
      <c r="FY739" s="1410">
        <f t="shared" si="3815"/>
        <v>0</v>
      </c>
      <c r="FZ739" s="1410">
        <f t="shared" si="3815"/>
        <v>0</v>
      </c>
      <c r="GA739" s="1410">
        <f t="shared" si="3815"/>
        <v>0</v>
      </c>
      <c r="GB739" s="1410">
        <f t="shared" si="3815"/>
        <v>7.9952243900693817E-2</v>
      </c>
      <c r="GC739" s="1410">
        <f t="shared" si="3815"/>
        <v>0.16549189721815769</v>
      </c>
      <c r="GD739" s="1410">
        <f t="shared" si="3815"/>
        <v>0</v>
      </c>
      <c r="GE739" s="1410">
        <f t="shared" si="3815"/>
        <v>6.9471389257775587E-2</v>
      </c>
      <c r="GF739" s="1410">
        <f t="shared" si="3815"/>
        <v>0</v>
      </c>
      <c r="GG739" s="1410">
        <f t="shared" si="3815"/>
        <v>0.18190547238734919</v>
      </c>
      <c r="GH739" s="1410">
        <f t="shared" si="3815"/>
        <v>3.8374486845803565E-2</v>
      </c>
      <c r="GI739" s="1410">
        <f t="shared" si="3815"/>
        <v>0.17184824167877727</v>
      </c>
      <c r="GJ739" s="1410">
        <f t="shared" si="3815"/>
        <v>0</v>
      </c>
      <c r="GK739" s="1410">
        <f t="shared" si="3815"/>
        <v>0</v>
      </c>
      <c r="GL739" s="1410">
        <f t="shared" si="3815"/>
        <v>0</v>
      </c>
      <c r="GM739" s="1339">
        <v>0.36681319924433448</v>
      </c>
      <c r="GN739" s="683">
        <v>0.23092207096963957</v>
      </c>
      <c r="GO739" s="683">
        <v>0.17400821542883285</v>
      </c>
      <c r="GP739" s="683">
        <v>0.11527588848649781</v>
      </c>
      <c r="GQ739" s="683">
        <v>0.27679266494035204</v>
      </c>
      <c r="GR739" s="683">
        <v>0.24673735318486126</v>
      </c>
      <c r="GS739" s="683">
        <v>0.15469124462561598</v>
      </c>
      <c r="HI739" s="1410">
        <f>HI632/(HI630+HI637)</f>
        <v>0</v>
      </c>
    </row>
    <row r="740" spans="1:217" s="753" customFormat="1" ht="21" x14ac:dyDescent="0.35">
      <c r="A740" s="276" t="s">
        <v>1144</v>
      </c>
      <c r="B740" s="753" t="s">
        <v>1076</v>
      </c>
      <c r="C740" s="958">
        <f t="shared" ref="C740:Y740" si="3816">C603/C585</f>
        <v>2.2647322937061691</v>
      </c>
      <c r="D740" s="665">
        <f t="shared" si="3816"/>
        <v>2.8957282682035657</v>
      </c>
      <c r="E740" s="665">
        <f t="shared" si="3816"/>
        <v>3.589725136707028</v>
      </c>
      <c r="F740" s="665">
        <f t="shared" si="3816"/>
        <v>1.4797431878751495</v>
      </c>
      <c r="G740" s="665">
        <f t="shared" si="3816"/>
        <v>10.502905825910556</v>
      </c>
      <c r="H740" s="665">
        <f t="shared" si="3816"/>
        <v>6.1247097081481732</v>
      </c>
      <c r="I740" s="665">
        <f t="shared" si="3816"/>
        <v>4.0105235631469451</v>
      </c>
      <c r="J740" s="665">
        <f t="shared" si="3816"/>
        <v>2.3620415835813109</v>
      </c>
      <c r="K740" s="665">
        <f t="shared" si="3816"/>
        <v>10.827908788678329</v>
      </c>
      <c r="L740" s="665">
        <f t="shared" si="3816"/>
        <v>4.8460371036740826</v>
      </c>
      <c r="M740" s="665">
        <f t="shared" si="3816"/>
        <v>1.1994769901689526</v>
      </c>
      <c r="N740" s="665">
        <f t="shared" si="3816"/>
        <v>4.5020547845972052</v>
      </c>
      <c r="O740" s="665">
        <f t="shared" si="3816"/>
        <v>7.0792999075364023</v>
      </c>
      <c r="P740" s="665">
        <f t="shared" si="3816"/>
        <v>3.0684355936046073</v>
      </c>
      <c r="Q740" s="665">
        <f t="shared" si="3816"/>
        <v>12.922508114550292</v>
      </c>
      <c r="R740" s="665">
        <f t="shared" si="3816"/>
        <v>2.9442771766334999</v>
      </c>
      <c r="S740" s="665">
        <f t="shared" si="3816"/>
        <v>1.9709745012882876</v>
      </c>
      <c r="T740" s="1077">
        <f t="shared" si="3816"/>
        <v>4.6452401280795517</v>
      </c>
      <c r="U740" s="665">
        <f t="shared" si="3816"/>
        <v>12.792045204168208</v>
      </c>
      <c r="V740" s="665">
        <f t="shared" si="3816"/>
        <v>14.922238952015427</v>
      </c>
      <c r="W740" s="665">
        <f t="shared" si="3816"/>
        <v>6.7805875492829752</v>
      </c>
      <c r="X740" s="665">
        <f t="shared" si="3816"/>
        <v>2.9357359449040312</v>
      </c>
      <c r="Y740" s="665">
        <f t="shared" si="3816"/>
        <v>1.7109434751959451</v>
      </c>
      <c r="Z740" s="22">
        <f>AVERAGE(C740:Y740)</f>
        <v>5.4946901644198558</v>
      </c>
      <c r="AA740" s="22">
        <f t="shared" ref="AA740:AA741" si="3817">AVERAGE(F740:L740)</f>
        <v>5.7362671087163637</v>
      </c>
      <c r="AB740" s="22">
        <f t="shared" ref="AB740:AB741" si="3818">AVERAGE(M740:T740)</f>
        <v>4.7915333995573492</v>
      </c>
      <c r="AC740" s="1345">
        <f>STDEVA(C740:Y740)</f>
        <v>4.1042714344502045</v>
      </c>
      <c r="AD740" s="1345">
        <f>AC740/SQRT(23)</f>
        <v>0.85579975328557423</v>
      </c>
      <c r="AE740" s="1345">
        <f t="shared" ref="AE740:AE741" si="3819">STDEVA(H740:L740)</f>
        <v>3.2085727890493847</v>
      </c>
      <c r="AF740" s="1345">
        <f t="shared" ref="AF740:AF741" si="3820">STDEVA(M740:T740)</f>
        <v>3.7548381808299252</v>
      </c>
      <c r="AG740" s="1345">
        <f>MIN(C740:Y740)</f>
        <v>1.1994769901689526</v>
      </c>
      <c r="AH740" s="1345">
        <f>MAX(C740:Y740)</f>
        <v>14.922238952015427</v>
      </c>
      <c r="AI740" s="958">
        <f t="shared" ref="AI740:AN740" si="3821">AI603/AI585</f>
        <v>1.600010430949292</v>
      </c>
      <c r="AJ740" s="22">
        <f t="shared" si="3821"/>
        <v>4.7277886228101593</v>
      </c>
      <c r="AK740" s="22">
        <f t="shared" si="3821"/>
        <v>4.1969593855605938</v>
      </c>
      <c r="AL740" s="22">
        <f t="shared" si="3821"/>
        <v>3.743421255401381</v>
      </c>
      <c r="AM740" s="22">
        <f t="shared" si="3821"/>
        <v>3.3189348361935842</v>
      </c>
      <c r="AN740" s="1343">
        <f t="shared" si="3821"/>
        <v>4.347724005425702</v>
      </c>
      <c r="AO740" s="22">
        <f>AVERAGE(AI740:AN740)</f>
        <v>3.6558064227234524</v>
      </c>
      <c r="AP740" s="22">
        <f>AQ740/SQRT(5)</f>
        <v>0.50072740257564152</v>
      </c>
      <c r="AQ740" s="1345">
        <f>STDEVA(AI740:AN740)</f>
        <v>1.1196605103560378</v>
      </c>
      <c r="AR740" s="1345">
        <f>MIN(AI736:AN740)</f>
        <v>0</v>
      </c>
      <c r="AS740" s="1345">
        <f>MAX(AI740:AN740)</f>
        <v>4.7277886228101593</v>
      </c>
      <c r="AT740" s="958">
        <f t="shared" ref="AT740:BB740" si="3822">AT603/AT585</f>
        <v>1.4536537011983268</v>
      </c>
      <c r="AU740" s="665">
        <f t="shared" si="3822"/>
        <v>5.8044272077322221</v>
      </c>
      <c r="AV740" s="665">
        <f t="shared" si="3822"/>
        <v>7.0953999961302623</v>
      </c>
      <c r="AW740" s="665">
        <f t="shared" si="3822"/>
        <v>4.918654534032628</v>
      </c>
      <c r="AX740" s="665">
        <f t="shared" si="3822"/>
        <v>4.243784549563375</v>
      </c>
      <c r="AY740" s="22">
        <f t="shared" si="3822"/>
        <v>6.5470985182801753</v>
      </c>
      <c r="AZ740" s="22">
        <f t="shared" si="3822"/>
        <v>5.7222009709720139</v>
      </c>
      <c r="BA740" s="22">
        <f t="shared" si="3822"/>
        <v>3.8536829073400085</v>
      </c>
      <c r="BB740" s="1343">
        <f t="shared" si="3822"/>
        <v>3.3577597781185626</v>
      </c>
      <c r="BC740" s="22">
        <f>AVERAGE(AT740:BB740)</f>
        <v>4.7774069070408416</v>
      </c>
      <c r="BD740" s="22">
        <f>BE740/SQRT(9)</f>
        <v>0.5853893524516226</v>
      </c>
      <c r="BE740" s="1345">
        <f>STDEVA(AT740:BB740)</f>
        <v>1.7561680573548677</v>
      </c>
      <c r="BF740" s="1345">
        <f>MIN(AT740:BB740)</f>
        <v>1.4536537011983268</v>
      </c>
      <c r="BG740" s="1345">
        <f>MAX(AT740:BB740)</f>
        <v>7.0953999961302623</v>
      </c>
      <c r="BH740" s="1339">
        <f t="shared" ref="BH740:BS740" si="3823">BH603/BH585</f>
        <v>2.4516244588672964</v>
      </c>
      <c r="BI740" s="22">
        <f t="shared" si="3823"/>
        <v>3.024408096227325</v>
      </c>
      <c r="BJ740" s="22">
        <f t="shared" si="3823"/>
        <v>2.2680555710280075</v>
      </c>
      <c r="BK740" s="22">
        <f t="shared" si="3823"/>
        <v>3.2391476570781008</v>
      </c>
      <c r="BL740" s="22">
        <f t="shared" si="3823"/>
        <v>4.5897217811155668</v>
      </c>
      <c r="BM740" s="22">
        <f t="shared" si="3823"/>
        <v>2.1519972256469373</v>
      </c>
      <c r="BN740" s="1344">
        <f t="shared" si="3823"/>
        <v>2.1969033732135581</v>
      </c>
      <c r="BO740" s="856">
        <f t="shared" si="3823"/>
        <v>0.86283021192841047</v>
      </c>
      <c r="BP740" s="856">
        <f t="shared" si="3823"/>
        <v>0.56860442930113853</v>
      </c>
      <c r="BQ740" s="856">
        <f t="shared" si="3823"/>
        <v>2.5552200547975832</v>
      </c>
      <c r="BR740" s="856">
        <f t="shared" si="3823"/>
        <v>1.6110922191280497</v>
      </c>
      <c r="BS740" s="1171">
        <f t="shared" si="3823"/>
        <v>4.555023600357738</v>
      </c>
      <c r="BT740" s="22">
        <f>AVERAGE(BK740:BS740)</f>
        <v>2.4811711725074534</v>
      </c>
      <c r="BU740" s="22">
        <f>BV740/SQRT(12)</f>
        <v>0.41520578752840909</v>
      </c>
      <c r="BV740" s="1345">
        <f>STDEVA(BK740:BS740)</f>
        <v>1.4383150391917052</v>
      </c>
      <c r="BW740" s="1345">
        <f>MIN(BH740:BS740)</f>
        <v>0.56860442930113853</v>
      </c>
      <c r="BX740" s="1345">
        <f>MAX(BH740:BS740)</f>
        <v>4.5897217811155668</v>
      </c>
      <c r="BY740" s="1339">
        <f>BY603/BY585</f>
        <v>3.5743952572836535</v>
      </c>
      <c r="BZ740" s="22">
        <f>BZ603/BZ585</f>
        <v>2.4478507419663567</v>
      </c>
      <c r="CA740" s="22">
        <f>CA603/CA585</f>
        <v>1.4675319965354383</v>
      </c>
      <c r="CB740" s="22">
        <f>CB603/CB585</f>
        <v>1.9259496577105677</v>
      </c>
      <c r="CC740" s="1343">
        <f>CC603/CC585</f>
        <v>2.2447994607729447</v>
      </c>
      <c r="CD740" s="22"/>
      <c r="CE740" s="22"/>
      <c r="CF740" s="22">
        <f>AVERAGE(BY740:CE740)</f>
        <v>2.3321054228537923</v>
      </c>
      <c r="CG740" s="22">
        <f>CH740/SQRT(7)</f>
        <v>0.26601573840089271</v>
      </c>
      <c r="CH740" s="1345">
        <f>STDEVA(BY740:CF740)</f>
        <v>0.70381148863797705</v>
      </c>
      <c r="CI740" s="1345">
        <f>MIN(BY740:CE740)</f>
        <v>1.4675319965354383</v>
      </c>
      <c r="CJ740" s="1345">
        <f>MAX(BY740:CE740)</f>
        <v>3.5743952572836535</v>
      </c>
      <c r="CK740" s="1339">
        <f>CK603/CK585</f>
        <v>3.3926918180101788</v>
      </c>
      <c r="CL740" s="22">
        <f>CL603/CL585</f>
        <v>30.322548305141684</v>
      </c>
      <c r="CM740" s="22">
        <f>CM603/CM585</f>
        <v>3.5494748691573199</v>
      </c>
      <c r="CN740" s="22">
        <f>CN603/CN585</f>
        <v>11.044136334670872</v>
      </c>
      <c r="CO740" s="1343">
        <f>CO603/CO585</f>
        <v>4.5906836873289487</v>
      </c>
      <c r="CP740" s="22">
        <f>AVERAGE(CK740:CO740)</f>
        <v>10.579907002861802</v>
      </c>
      <c r="CQ740" s="22">
        <f>CR740/SQRT(5)</f>
        <v>5.1329388681646506</v>
      </c>
      <c r="CR740" s="22">
        <f>STDEVA(CK740:CO740)</f>
        <v>11.47760023356699</v>
      </c>
      <c r="CS740" s="22">
        <f>MIN(CK740:CO740)</f>
        <v>3.3926918180101788</v>
      </c>
      <c r="CT740" s="22">
        <f>MAX(CK740:CO740)</f>
        <v>30.322548305141684</v>
      </c>
      <c r="CU740" s="1339">
        <f>CU603/CU585</f>
        <v>0.17984865272159173</v>
      </c>
      <c r="CV740" s="22">
        <f>CV603/CV585</f>
        <v>7.1623661101855085E-2</v>
      </c>
      <c r="CW740" s="665">
        <f>CW603/CW585</f>
        <v>8.8732549249936543</v>
      </c>
      <c r="CX740" s="1077">
        <f>CX603/CX585</f>
        <v>2.9102382032596128</v>
      </c>
      <c r="CY740" s="22">
        <f>AVERAGE(CU740:CX740)</f>
        <v>3.0087413605191786</v>
      </c>
      <c r="CZ740" s="1345">
        <f>STDEVA(CU740:CX740)</f>
        <v>4.1243794099781894</v>
      </c>
      <c r="DA740" s="1346">
        <f>CZ740/SQRT(4)</f>
        <v>2.0621897049890947</v>
      </c>
      <c r="DB740" s="683">
        <f>MIN(CU740:CX740)</f>
        <v>7.1623661101855085E-2</v>
      </c>
      <c r="DC740" s="683">
        <f>MAX(CU740:CX740)</f>
        <v>8.8732549249936543</v>
      </c>
      <c r="DD740" s="293"/>
      <c r="DE740" s="864">
        <f t="shared" ref="DE740:DL740" si="3824">DE603/DE585</f>
        <v>4.8484284989799641E-2</v>
      </c>
      <c r="DF740" s="864">
        <f t="shared" si="3824"/>
        <v>8.1684797392509417E-2</v>
      </c>
      <c r="DG740" s="864">
        <f t="shared" si="3824"/>
        <v>8.1684797392509417E-2</v>
      </c>
      <c r="DH740" s="864">
        <f t="shared" si="3824"/>
        <v>1.8624654024108987E-2</v>
      </c>
      <c r="DI740" s="864">
        <f t="shared" si="3824"/>
        <v>5.5065342038018224E-2</v>
      </c>
      <c r="DJ740" s="864">
        <f t="shared" si="3824"/>
        <v>4.8697051783918102E-2</v>
      </c>
      <c r="DK740" s="864">
        <f t="shared" si="3824"/>
        <v>5.6796542609021299E-3</v>
      </c>
      <c r="DL740" s="1126">
        <f t="shared" si="3824"/>
        <v>2.5839336451636474E-3</v>
      </c>
      <c r="DM740" s="22">
        <f>AVERAGE(DE740:DL740)</f>
        <v>4.2813064440866189E-2</v>
      </c>
      <c r="DN740" s="22">
        <f>DO740/SQRT(8)</f>
        <v>1.1036690364961528E-2</v>
      </c>
      <c r="DO740" s="1345">
        <f>STDEVA(DE740:DL740)</f>
        <v>3.1216474395682117E-2</v>
      </c>
      <c r="DP740" s="1345">
        <f>MIN(DE740:DL740)</f>
        <v>2.5839336451636474E-3</v>
      </c>
      <c r="DQ740" s="1345">
        <f>MAX(DE740:DL740)</f>
        <v>8.1684797392509417E-2</v>
      </c>
      <c r="DR740" s="1012">
        <f t="shared" ref="DR740:DX740" si="3825">DR603/DR585</f>
        <v>0.15918725029562722</v>
      </c>
      <c r="DS740" s="864">
        <f t="shared" si="3825"/>
        <v>0.60971979905158247</v>
      </c>
      <c r="DT740" s="864">
        <f t="shared" si="3825"/>
        <v>0.28532601798404067</v>
      </c>
      <c r="DU740" s="864">
        <f t="shared" si="3825"/>
        <v>0.53460374723782844</v>
      </c>
      <c r="DV740" s="864">
        <f t="shared" si="3825"/>
        <v>0.40047084428875862</v>
      </c>
      <c r="DW740" s="864">
        <f t="shared" si="3825"/>
        <v>0.19325923102959405</v>
      </c>
      <c r="DX740" s="1126">
        <f t="shared" si="3825"/>
        <v>0.18964609008872566</v>
      </c>
      <c r="DY740" s="665">
        <f>AVERAGE(DR740:DX740)</f>
        <v>0.33888756856802243</v>
      </c>
      <c r="DZ740" s="665">
        <f>EA740/SQRT(7)</f>
        <v>6.7979180144568177E-2</v>
      </c>
      <c r="EA740" s="1407">
        <f>STDEVA(DR740:DX740)</f>
        <v>0.17985600499258725</v>
      </c>
      <c r="EB740" s="1407">
        <f>MIN(DR740:DX740)</f>
        <v>0.15918725029562722</v>
      </c>
      <c r="EC740" s="1407">
        <f>MAX(DR740:DX740)</f>
        <v>0.60971979905158247</v>
      </c>
      <c r="ED740" s="958">
        <f t="shared" ref="ED740:EL740" si="3826">ED603/ED585</f>
        <v>3.5342405620639008</v>
      </c>
      <c r="EE740" s="864">
        <f t="shared" si="3826"/>
        <v>2.059538914991891</v>
      </c>
      <c r="EF740" s="864">
        <f t="shared" si="3826"/>
        <v>2.0497129624833468</v>
      </c>
      <c r="EG740" s="864">
        <f t="shared" si="3826"/>
        <v>2.7131550976972663</v>
      </c>
      <c r="EH740" s="864">
        <f t="shared" si="3826"/>
        <v>1.850825609704722</v>
      </c>
      <c r="EI740" s="864">
        <f t="shared" si="3826"/>
        <v>2.0540605623856516</v>
      </c>
      <c r="EJ740" s="864">
        <f t="shared" si="3826"/>
        <v>1.7154805207960764</v>
      </c>
      <c r="EK740" s="864">
        <f t="shared" si="3826"/>
        <v>2.5336818402664445</v>
      </c>
      <c r="EL740" s="1126">
        <f t="shared" si="3826"/>
        <v>2.706174261380045</v>
      </c>
      <c r="EM740" s="22">
        <f>AVERAGE(ED740:EL740)</f>
        <v>2.3574300368632608</v>
      </c>
      <c r="EN740" s="1345">
        <f>STDEVA(ED740:EL740)</f>
        <v>0.57099909661269399</v>
      </c>
      <c r="EO740" s="1346">
        <f>EN740/SQRT(9)</f>
        <v>0.19033303220423134</v>
      </c>
      <c r="EP740" s="1346">
        <f>MIN(ED740:EL740)</f>
        <v>1.7154805207960764</v>
      </c>
      <c r="EQ740" s="1346">
        <f>MAX(ED740:EL740)</f>
        <v>3.5342405620639008</v>
      </c>
      <c r="ER740" s="1251"/>
      <c r="ES740" s="7"/>
      <c r="ET740" s="754"/>
      <c r="EU740" s="754"/>
      <c r="EV740" s="754"/>
      <c r="EW740" s="1131"/>
      <c r="EY740" s="1410"/>
      <c r="EZ740" s="1410"/>
      <c r="FA740" s="1410"/>
      <c r="FB740" s="1410"/>
      <c r="FC740" s="1410"/>
      <c r="FD740" s="1410"/>
      <c r="FE740" s="1410"/>
      <c r="FF740" s="1410"/>
      <c r="FG740" s="1410"/>
      <c r="FH740" s="1410"/>
      <c r="FI740" s="1410"/>
      <c r="FJ740" s="1410"/>
      <c r="FK740" s="1410"/>
      <c r="FL740" s="1410"/>
      <c r="FM740" s="1410"/>
      <c r="FN740" s="1410"/>
      <c r="FO740" s="1410"/>
      <c r="FP740" s="1409"/>
      <c r="FQ740" s="1410"/>
      <c r="FR740" s="1410"/>
      <c r="FS740" s="1410"/>
      <c r="FT740" s="1410"/>
      <c r="FU740" s="1410"/>
      <c r="FV740" s="1410"/>
      <c r="FW740" s="1410"/>
      <c r="FX740" s="1410"/>
      <c r="FY740" s="1410"/>
      <c r="FZ740" s="1410"/>
      <c r="GA740" s="1410"/>
      <c r="GB740" s="1410"/>
      <c r="GC740" s="1410"/>
      <c r="GD740" s="1410"/>
      <c r="GE740" s="1410"/>
      <c r="GF740" s="1410"/>
      <c r="GG740" s="1410"/>
      <c r="GH740" s="1410"/>
      <c r="GI740" s="1410"/>
      <c r="GJ740" s="1410"/>
      <c r="GK740" s="1410"/>
      <c r="GL740" s="1410"/>
      <c r="GM740" s="1004"/>
      <c r="GN740" s="856"/>
      <c r="GO740" s="856"/>
      <c r="GP740" s="856"/>
      <c r="GQ740" s="856"/>
      <c r="GR740" s="856"/>
      <c r="GS740" s="856"/>
      <c r="GT740" s="864"/>
      <c r="GU740" s="864"/>
      <c r="GV740" s="864"/>
      <c r="GW740" s="864"/>
      <c r="GX740" s="864"/>
      <c r="GY740" s="864"/>
      <c r="GZ740" s="864"/>
      <c r="HA740" s="864"/>
      <c r="HB740" s="864"/>
      <c r="HC740" s="864"/>
      <c r="HD740" s="864"/>
      <c r="HE740" s="864"/>
      <c r="HF740" s="864"/>
      <c r="HG740" s="338"/>
      <c r="HH740" s="338"/>
      <c r="HI740" s="1410"/>
    </row>
    <row r="741" spans="1:217" s="753" customFormat="1" ht="21" x14ac:dyDescent="0.35">
      <c r="A741" s="276" t="s">
        <v>1145</v>
      </c>
      <c r="B741" s="753" t="s">
        <v>890</v>
      </c>
      <c r="C741" s="958">
        <f t="shared" ref="C741:Y741" si="3827">C603/(C603+C600+C598)</f>
        <v>0.2495769513290253</v>
      </c>
      <c r="D741" s="665">
        <f t="shared" si="3827"/>
        <v>0.5180513316740033</v>
      </c>
      <c r="E741" s="665">
        <f t="shared" si="3827"/>
        <v>0.41353174440149104</v>
      </c>
      <c r="F741" s="665">
        <f t="shared" si="3827"/>
        <v>0.29522613060598207</v>
      </c>
      <c r="G741" s="665">
        <f t="shared" si="3827"/>
        <v>0.43997621167758927</v>
      </c>
      <c r="H741" s="665">
        <f t="shared" si="3827"/>
        <v>0.5263854301264399</v>
      </c>
      <c r="I741" s="665">
        <f t="shared" si="3827"/>
        <v>0.54130848950951771</v>
      </c>
      <c r="J741" s="665">
        <f t="shared" si="3827"/>
        <v>0.20945287089003778</v>
      </c>
      <c r="K741" s="665">
        <f t="shared" si="3827"/>
        <v>0.74758573183465749</v>
      </c>
      <c r="L741" s="665">
        <f t="shared" si="3827"/>
        <v>0.42568748500519077</v>
      </c>
      <c r="M741" s="665">
        <f t="shared" si="3827"/>
        <v>0.2606127647150005</v>
      </c>
      <c r="N741" s="665">
        <f t="shared" si="3827"/>
        <v>0.42304057706381037</v>
      </c>
      <c r="O741" s="665">
        <f t="shared" si="3827"/>
        <v>0.43512363429199569</v>
      </c>
      <c r="P741" s="665">
        <f t="shared" si="3827"/>
        <v>0.40622237066597977</v>
      </c>
      <c r="Q741" s="665">
        <f t="shared" si="3827"/>
        <v>0.70353059539504759</v>
      </c>
      <c r="R741" s="665">
        <f t="shared" si="3827"/>
        <v>0.37012973436205054</v>
      </c>
      <c r="S741" s="665">
        <f t="shared" si="3827"/>
        <v>0.46684353238039006</v>
      </c>
      <c r="T741" s="1077">
        <f t="shared" si="3827"/>
        <v>0.50093725031406988</v>
      </c>
      <c r="U741" s="665">
        <f t="shared" si="3827"/>
        <v>0.55152386961931699</v>
      </c>
      <c r="V741" s="665">
        <f t="shared" si="3827"/>
        <v>0.587294384086403</v>
      </c>
      <c r="W741" s="665">
        <f t="shared" si="3827"/>
        <v>0.44726881372770189</v>
      </c>
      <c r="X741" s="665">
        <f t="shared" si="3827"/>
        <v>0.33690581328129326</v>
      </c>
      <c r="Y741" s="665">
        <f t="shared" si="3827"/>
        <v>0.39662175964640345</v>
      </c>
      <c r="Z741" s="1347">
        <f t="shared" ref="Z741" si="3828">AVERAGE(C741:Y741)</f>
        <v>0.4457755424610173</v>
      </c>
      <c r="AA741" s="22">
        <f t="shared" si="3817"/>
        <v>0.45508890709277355</v>
      </c>
      <c r="AB741" s="22">
        <f t="shared" si="3818"/>
        <v>0.44580505739854304</v>
      </c>
      <c r="AC741" s="1345">
        <f t="shared" ref="AC741" si="3829">STDEVA(C741:Y741)</f>
        <v>0.13280707696229629</v>
      </c>
      <c r="AD741" s="1345">
        <f t="shared" ref="AD741" si="3830">AC741/SQRT(23)</f>
        <v>2.7692189835426047E-2</v>
      </c>
      <c r="AE741" s="1345">
        <f t="shared" si="3819"/>
        <v>0.19567168025904563</v>
      </c>
      <c r="AF741" s="1345">
        <f t="shared" si="3820"/>
        <v>0.12656261708303479</v>
      </c>
      <c r="AG741" s="1345">
        <f>MIN(C741:Y741)</f>
        <v>0.20945287089003778</v>
      </c>
      <c r="AH741" s="1345">
        <f>MAX(C741:Y741)</f>
        <v>0.74758573183465749</v>
      </c>
      <c r="AI741" s="958">
        <f t="shared" ref="AI741:AN741" si="3831">AI603/(AI603+AI600+AI598)</f>
        <v>0.20944491522866865</v>
      </c>
      <c r="AJ741" s="22">
        <f t="shared" si="3831"/>
        <v>0.24990221118057535</v>
      </c>
      <c r="AK741" s="22">
        <f t="shared" si="3831"/>
        <v>0.37501475031973758</v>
      </c>
      <c r="AL741" s="22">
        <f t="shared" si="3831"/>
        <v>0.42926253521758356</v>
      </c>
      <c r="AM741" s="22">
        <f t="shared" si="3831"/>
        <v>0.18602988803667844</v>
      </c>
      <c r="AN741" s="1343">
        <f t="shared" si="3831"/>
        <v>0.40425421375233367</v>
      </c>
      <c r="AO741" s="22">
        <f>AVERAGE(AI741:AN741)</f>
        <v>0.30898475228926287</v>
      </c>
      <c r="AP741" s="22">
        <f>AQ741/SQRT(5)</f>
        <v>4.7505705115407366E-2</v>
      </c>
      <c r="AQ741" s="1345">
        <f>STDEVA(AI741:AN741)</f>
        <v>0.10622598595711037</v>
      </c>
      <c r="AR741" s="1345">
        <f>MIN(AI740:AN741)</f>
        <v>0.18602988803667844</v>
      </c>
      <c r="AS741" s="1345">
        <f>MAX(AI741:AN741)</f>
        <v>0.42926253521758356</v>
      </c>
      <c r="AT741" s="958">
        <f t="shared" ref="AT741:BB741" si="3832">AT603/(AT603+AT600+AT598)</f>
        <v>0.16681280840573981</v>
      </c>
      <c r="AU741" s="665">
        <f t="shared" si="3832"/>
        <v>0.45650710224086255</v>
      </c>
      <c r="AV741" s="665">
        <f t="shared" si="3832"/>
        <v>0.34124757111095561</v>
      </c>
      <c r="AW741" s="665">
        <f t="shared" si="3832"/>
        <v>0.37221645803576031</v>
      </c>
      <c r="AX741" s="665">
        <f t="shared" si="3832"/>
        <v>0.31970024978518818</v>
      </c>
      <c r="AY741" s="22">
        <f t="shared" si="3832"/>
        <v>0.3440505488785004</v>
      </c>
      <c r="AZ741" s="22">
        <f t="shared" si="3832"/>
        <v>0.30644981462505166</v>
      </c>
      <c r="BA741" s="22">
        <f t="shared" si="3832"/>
        <v>0.29486876442361104</v>
      </c>
      <c r="BB741" s="1343">
        <f t="shared" si="3832"/>
        <v>0.35667371557150185</v>
      </c>
      <c r="BC741" s="22">
        <f>AVERAGE(AT741:BB741)</f>
        <v>0.3287252258974635</v>
      </c>
      <c r="BD741" s="22">
        <f>BE741/SQRT(9)</f>
        <v>2.5639602339895106E-2</v>
      </c>
      <c r="BE741" s="1345">
        <f>STDEVA(AT741:BB741)</f>
        <v>7.6918807019685315E-2</v>
      </c>
      <c r="BF741" s="1345">
        <f>MIN(AT741:BB741)</f>
        <v>0.16681280840573981</v>
      </c>
      <c r="BG741" s="1345">
        <f>MAX(AT741:BB741)</f>
        <v>0.45650710224086255</v>
      </c>
      <c r="BH741" s="1339">
        <f t="shared" ref="BH741:BS741" si="3833">BH603/(BH603+BH600+BH598)</f>
        <v>0.38910046229515149</v>
      </c>
      <c r="BI741" s="22">
        <f t="shared" si="3833"/>
        <v>0.511474744369254</v>
      </c>
      <c r="BJ741" s="22">
        <f t="shared" si="3833"/>
        <v>0.30701276384472431</v>
      </c>
      <c r="BK741" s="22">
        <f t="shared" si="3833"/>
        <v>0.24876683447381459</v>
      </c>
      <c r="BL741" s="22">
        <f t="shared" si="3833"/>
        <v>0.31384443840761111</v>
      </c>
      <c r="BM741" s="22">
        <f t="shared" si="3833"/>
        <v>0.4572638196829702</v>
      </c>
      <c r="BN741" s="1344">
        <f t="shared" si="3833"/>
        <v>0.25868128058967632</v>
      </c>
      <c r="BO741" s="856">
        <f t="shared" si="3833"/>
        <v>0.24277939368854765</v>
      </c>
      <c r="BP741" s="856">
        <f t="shared" si="3833"/>
        <v>0.26898407587348561</v>
      </c>
      <c r="BQ741" s="856">
        <f t="shared" si="3833"/>
        <v>0.21095491973351146</v>
      </c>
      <c r="BR741" s="856">
        <f t="shared" si="3833"/>
        <v>0.23770456777446952</v>
      </c>
      <c r="BS741" s="1171">
        <f t="shared" si="3833"/>
        <v>0.50406342599301901</v>
      </c>
      <c r="BT741" s="22">
        <f>AVERAGE(BK741:BS741)</f>
        <v>0.30478252846856724</v>
      </c>
      <c r="BU741" s="22">
        <f>BV741/SQRT(12)</f>
        <v>3.0058556122553655E-2</v>
      </c>
      <c r="BV741" s="1345">
        <f>STDEVA(BK741:BS741)</f>
        <v>0.10412589281284695</v>
      </c>
      <c r="BW741" s="1345">
        <f>MIN(BH741:BS741)</f>
        <v>0.21095491973351146</v>
      </c>
      <c r="BX741" s="1345">
        <f>MAX(BH741:BS741)</f>
        <v>0.511474744369254</v>
      </c>
      <c r="BY741" s="1339">
        <f>BY603/(BY603+BY600+BY598)</f>
        <v>0.31045137268984863</v>
      </c>
      <c r="BZ741" s="22">
        <f>BZ603/(BZ603+BZ600+BZ598)</f>
        <v>0.26349131723940938</v>
      </c>
      <c r="CA741" s="22">
        <f>CA603/(CA603+CA600+CA598)</f>
        <v>0.15639984456583111</v>
      </c>
      <c r="CB741" s="22">
        <f>CB603/(CB603+CB600+CB598)</f>
        <v>0.1890402589144167</v>
      </c>
      <c r="CC741" s="1343">
        <f>CC603/(CC603+CC600+CC598)</f>
        <v>0.286014331965946</v>
      </c>
      <c r="CD741" s="22"/>
      <c r="CE741" s="22"/>
      <c r="CF741" s="22">
        <f>AVERAGE(BY741:CE741)</f>
        <v>0.24107942507509036</v>
      </c>
      <c r="CG741" s="22">
        <f>CH741/SQRT(7)</f>
        <v>2.217631429731285E-2</v>
      </c>
      <c r="CH741" s="1345">
        <f>STDEVA(BY741:CF741)</f>
        <v>5.86730126266959E-2</v>
      </c>
      <c r="CI741" s="1345">
        <f>MIN(BY741:CE741)</f>
        <v>0.15639984456583111</v>
      </c>
      <c r="CJ741" s="1345">
        <f>MAX(BY741:CE741)</f>
        <v>0.31045137268984863</v>
      </c>
      <c r="CK741" s="1339">
        <f>CK603/(CK603+CK600+CK598)</f>
        <v>4.8950577558353137E-2</v>
      </c>
      <c r="CL741" s="22">
        <f>CL603/(CL603+CL600+CL598)</f>
        <v>0.63868830518479291</v>
      </c>
      <c r="CM741" s="22">
        <f>CM603/(CM603+CM600+CM598)</f>
        <v>2.6195959977779969E-2</v>
      </c>
      <c r="CN741" s="22">
        <f>CN603/(CN603+CN600+CN598)</f>
        <v>0.31506519515842385</v>
      </c>
      <c r="CO741" s="1343">
        <f>CO603/(CO603+CO600+CO598)</f>
        <v>0.12444848153338244</v>
      </c>
      <c r="CP741" s="22">
        <f>AVERAGE(CK741:CO741)</f>
        <v>0.23066970388254648</v>
      </c>
      <c r="CQ741" s="22">
        <f>CR741/SQRT(5)</f>
        <v>0.11395527167537026</v>
      </c>
      <c r="CR741" s="22">
        <f>STDEVA(CK741:CO741)</f>
        <v>0.25481173386058426</v>
      </c>
      <c r="CS741" s="22">
        <f>MIN(CK741:CO741)</f>
        <v>2.6195959977779969E-2</v>
      </c>
      <c r="CT741" s="22">
        <f>MAX(CK741:CO741)</f>
        <v>0.63868830518479291</v>
      </c>
      <c r="CU741" s="1339">
        <f>CU603/(CU603+CU600+CU598)</f>
        <v>0.92087320424680563</v>
      </c>
      <c r="CV741" s="22">
        <f>CV603/(CV603+CV600+CV598)</f>
        <v>0.18093832822212033</v>
      </c>
      <c r="CW741" s="665">
        <f>CW603/(CW603+CW600+CW598)</f>
        <v>0.92355026516064576</v>
      </c>
      <c r="CX741" s="1077">
        <f>CX603/(CX603+CX600+CX598)</f>
        <v>0.82949596904674894</v>
      </c>
      <c r="CY741" s="22">
        <f>AVERAGE(CU741:CX741)</f>
        <v>0.71371444166908016</v>
      </c>
      <c r="CZ741" s="1345">
        <f>STDEVA(CU741:CX741)</f>
        <v>0.35786476723043087</v>
      </c>
      <c r="DA741" s="1346">
        <f>CZ741/SQRT(4)</f>
        <v>0.17893238361521543</v>
      </c>
      <c r="DB741" s="683">
        <f>MIN(CU741:CX741)</f>
        <v>0.18093832822212033</v>
      </c>
      <c r="DC741" s="683">
        <f>MAX(CU741:CX741)</f>
        <v>0.92355026516064576</v>
      </c>
      <c r="DD741" s="293"/>
      <c r="DE741" s="864">
        <f t="shared" ref="DE741:DL741" si="3834">DE603/(DE603+DE600+DE598)</f>
        <v>0.18105003100294326</v>
      </c>
      <c r="DF741" s="864">
        <f t="shared" si="3834"/>
        <v>0.22500179693024461</v>
      </c>
      <c r="DG741" s="864">
        <f t="shared" si="3834"/>
        <v>0.27530275658872211</v>
      </c>
      <c r="DH741" s="864">
        <f t="shared" si="3834"/>
        <v>7.1073127428742722E-2</v>
      </c>
      <c r="DI741" s="864">
        <f t="shared" si="3834"/>
        <v>0.10676089808704504</v>
      </c>
      <c r="DJ741" s="864">
        <f t="shared" si="3834"/>
        <v>0.11686700814223662</v>
      </c>
      <c r="DK741" s="864">
        <f t="shared" si="3834"/>
        <v>0.11572555338968717</v>
      </c>
      <c r="DL741" s="1126">
        <f t="shared" si="3834"/>
        <v>3.9289742141970868E-2</v>
      </c>
      <c r="DM741" s="22">
        <f>AVERAGE(DE741:DL741)</f>
        <v>0.14138386421394905</v>
      </c>
      <c r="DN741" s="22">
        <f>DO741/SQRT(8)</f>
        <v>2.8133805793765038E-2</v>
      </c>
      <c r="DO741" s="1345">
        <f>STDEVA(DE741:DL741)</f>
        <v>7.9574419429426557E-2</v>
      </c>
      <c r="DP741" s="1345">
        <f>MIN(DE741:DL741)</f>
        <v>3.9289742141970868E-2</v>
      </c>
      <c r="DQ741" s="1345">
        <f>MAX(DE741:DL741)</f>
        <v>0.27530275658872211</v>
      </c>
      <c r="DR741" s="1012">
        <f t="shared" ref="DR741:DX741" si="3835">DR603/(DR603+DR600+DR598)</f>
        <v>0.13798824477674948</v>
      </c>
      <c r="DS741" s="864">
        <f t="shared" si="3835"/>
        <v>0.2179153785796126</v>
      </c>
      <c r="DT741" s="864">
        <f t="shared" si="3835"/>
        <v>0.19160627524683654</v>
      </c>
      <c r="DU741" s="864">
        <f t="shared" si="3835"/>
        <v>0.2879426993311977</v>
      </c>
      <c r="DV741" s="864">
        <f t="shared" si="3835"/>
        <v>0.23846605082584049</v>
      </c>
      <c r="DW741" s="864">
        <f t="shared" si="3835"/>
        <v>0.15536252232996403</v>
      </c>
      <c r="DX741" s="1126">
        <f t="shared" si="3835"/>
        <v>0.16295651066101352</v>
      </c>
      <c r="DY741" s="665">
        <f>AVERAGE(DR741:DX741)</f>
        <v>0.19889109739303062</v>
      </c>
      <c r="DZ741" s="665">
        <f>EA741/SQRT(7)</f>
        <v>2.0003895741266282E-2</v>
      </c>
      <c r="EA741" s="1407">
        <f>STDEVA(DR741:DX741)</f>
        <v>5.2925333383854647E-2</v>
      </c>
      <c r="EB741" s="1407">
        <f>MIN(DR741:DX741)</f>
        <v>0.13798824477674948</v>
      </c>
      <c r="EC741" s="1407">
        <f>MAX(DR741:DX741)</f>
        <v>0.2879426993311977</v>
      </c>
      <c r="ED741" s="958">
        <f t="shared" ref="ED741:EL741" si="3836">ED603/(ED603+ED600+ED598)</f>
        <v>0.30743052891174261</v>
      </c>
      <c r="EE741" s="864">
        <f t="shared" si="3836"/>
        <v>0.37325656204143626</v>
      </c>
      <c r="EF741" s="864">
        <f t="shared" si="3836"/>
        <v>0.28347742857309899</v>
      </c>
      <c r="EG741" s="864">
        <f t="shared" si="3836"/>
        <v>0.35644897626608407</v>
      </c>
      <c r="EH741" s="864">
        <f t="shared" si="3836"/>
        <v>0.33754212928704841</v>
      </c>
      <c r="EI741" s="864">
        <f t="shared" si="3836"/>
        <v>0.3891475250694546</v>
      </c>
      <c r="EJ741" s="864">
        <f t="shared" si="3836"/>
        <v>0.37520715896440437</v>
      </c>
      <c r="EK741" s="864">
        <f t="shared" si="3836"/>
        <v>0.33005131712373958</v>
      </c>
      <c r="EL741" s="1126">
        <f t="shared" si="3836"/>
        <v>0.34787400699171112</v>
      </c>
      <c r="EM741" s="22">
        <f>AVERAGE(ED741:EL741)</f>
        <v>0.34449284813652448</v>
      </c>
      <c r="EN741" s="1345">
        <f>STDEVA(ED741:EL741)</f>
        <v>3.4045023086370904E-2</v>
      </c>
      <c r="EO741" s="1346">
        <f>EN741/SQRT(9)</f>
        <v>1.1348341028790301E-2</v>
      </c>
      <c r="EP741" s="1346">
        <f>MIN(ED741:EL741)</f>
        <v>0.28347742857309899</v>
      </c>
      <c r="EQ741" s="1346">
        <f>MAX(ED741:EL741)</f>
        <v>0.3891475250694546</v>
      </c>
      <c r="ER741" s="1251"/>
      <c r="ES741" s="7"/>
      <c r="ET741" s="754"/>
      <c r="EU741" s="754"/>
      <c r="EV741" s="754"/>
      <c r="EW741" s="1131"/>
      <c r="EY741" s="1475" t="s">
        <v>1190</v>
      </c>
      <c r="EZ741" s="1475" t="s">
        <v>1191</v>
      </c>
      <c r="FA741" s="694" t="s">
        <v>1192</v>
      </c>
      <c r="FB741" s="1475" t="s">
        <v>1193</v>
      </c>
      <c r="FC741" s="1475" t="s">
        <v>1194</v>
      </c>
      <c r="FD741" s="694" t="s">
        <v>1195</v>
      </c>
      <c r="FE741" s="694" t="s">
        <v>1196</v>
      </c>
      <c r="FF741" s="694" t="s">
        <v>1197</v>
      </c>
      <c r="FG741" s="694" t="s">
        <v>1198</v>
      </c>
      <c r="FH741" s="1475" t="s">
        <v>1199</v>
      </c>
      <c r="FI741" s="1475" t="s">
        <v>1200</v>
      </c>
      <c r="FJ741" s="1475" t="s">
        <v>1201</v>
      </c>
      <c r="FK741" s="694" t="s">
        <v>1202</v>
      </c>
      <c r="FL741" s="694" t="s">
        <v>1203</v>
      </c>
      <c r="FM741" s="694" t="s">
        <v>1204</v>
      </c>
      <c r="FN741" s="694" t="s">
        <v>1205</v>
      </c>
      <c r="FO741" s="694" t="s">
        <v>1206</v>
      </c>
      <c r="FP741" s="1475" t="s">
        <v>1207</v>
      </c>
      <c r="FQ741" s="1476" t="s">
        <v>1208</v>
      </c>
      <c r="FR741" s="1433" t="s">
        <v>1240</v>
      </c>
      <c r="FS741" s="1433" t="s">
        <v>1241</v>
      </c>
      <c r="FT741" s="1433" t="s">
        <v>1242</v>
      </c>
      <c r="FU741" s="1433" t="s">
        <v>1243</v>
      </c>
      <c r="FV741" s="1433" t="s">
        <v>1207</v>
      </c>
      <c r="FW741" s="1433" t="s">
        <v>1244</v>
      </c>
      <c r="FX741" s="1433" t="s">
        <v>1245</v>
      </c>
      <c r="FY741" s="1433" t="s">
        <v>1246</v>
      </c>
      <c r="FZ741" s="1433" t="s">
        <v>1247</v>
      </c>
      <c r="GA741" s="1433" t="s">
        <v>1248</v>
      </c>
      <c r="GB741" s="1433" t="s">
        <v>1249</v>
      </c>
      <c r="GC741" s="1433" t="s">
        <v>1250</v>
      </c>
      <c r="GD741" s="1433" t="s">
        <v>1251</v>
      </c>
      <c r="GE741" s="1433" t="s">
        <v>1252</v>
      </c>
      <c r="GF741" s="1433" t="s">
        <v>1253</v>
      </c>
      <c r="GG741" s="1433" t="s">
        <v>1208</v>
      </c>
      <c r="GH741" s="1433" t="s">
        <v>1254</v>
      </c>
      <c r="GI741" s="1433" t="s">
        <v>1256</v>
      </c>
      <c r="GJ741" s="1433" t="s">
        <v>1257</v>
      </c>
      <c r="GK741" s="1433" t="s">
        <v>1258</v>
      </c>
      <c r="GL741" s="1433" t="s">
        <v>1259</v>
      </c>
      <c r="GM741" s="1004"/>
      <c r="GN741" s="856"/>
      <c r="GO741" s="856"/>
      <c r="GP741" s="856"/>
      <c r="GQ741" s="856"/>
      <c r="GR741" s="856"/>
      <c r="GS741" s="856"/>
      <c r="GT741" s="864"/>
      <c r="GU741" s="864"/>
      <c r="GV741" s="864"/>
      <c r="GW741" s="864"/>
      <c r="GX741" s="864"/>
      <c r="GY741" s="864"/>
      <c r="GZ741" s="864"/>
      <c r="HA741" s="864"/>
      <c r="HB741" s="864"/>
      <c r="HC741" s="864"/>
      <c r="HD741" s="864"/>
      <c r="HE741" s="864"/>
      <c r="HF741" s="864"/>
      <c r="HG741" s="338"/>
      <c r="HH741" s="338"/>
      <c r="HI741" s="1410"/>
    </row>
    <row r="742" spans="1:217" s="753" customFormat="1" ht="21" x14ac:dyDescent="0.35">
      <c r="A742" s="276" t="s">
        <v>1146</v>
      </c>
      <c r="B742" s="753" t="s">
        <v>878</v>
      </c>
      <c r="C742" s="958">
        <f t="shared" ref="C742:Y742" si="3837">C592/(C592+C585+C587)</f>
        <v>0</v>
      </c>
      <c r="D742" s="665">
        <f t="shared" si="3837"/>
        <v>0.11382348867934651</v>
      </c>
      <c r="E742" s="665">
        <f t="shared" si="3837"/>
        <v>0.25782197344189739</v>
      </c>
      <c r="F742" s="665">
        <f t="shared" si="3837"/>
        <v>0.24650879220138458</v>
      </c>
      <c r="G742" s="665">
        <f t="shared" si="3837"/>
        <v>0.44756954794798892</v>
      </c>
      <c r="H742" s="665">
        <f t="shared" si="3837"/>
        <v>0.29953394553319873</v>
      </c>
      <c r="I742" s="665">
        <f t="shared" si="3837"/>
        <v>0.29378677355900318</v>
      </c>
      <c r="J742" s="665">
        <f t="shared" si="3837"/>
        <v>0.24309887868983751</v>
      </c>
      <c r="K742" s="665">
        <f t="shared" si="3837"/>
        <v>0.24482355505297854</v>
      </c>
      <c r="L742" s="665">
        <f t="shared" si="3837"/>
        <v>0.19312977462120282</v>
      </c>
      <c r="M742" s="665">
        <f t="shared" si="3837"/>
        <v>0.21377292131452011</v>
      </c>
      <c r="N742" s="665">
        <f t="shared" si="3837"/>
        <v>0.25432983032498474</v>
      </c>
      <c r="O742" s="665">
        <f t="shared" si="3837"/>
        <v>0.23564003197092154</v>
      </c>
      <c r="P742" s="665">
        <f t="shared" si="3837"/>
        <v>0.31126844622108929</v>
      </c>
      <c r="Q742" s="665">
        <f t="shared" si="3837"/>
        <v>0.30400508658457198</v>
      </c>
      <c r="R742" s="665">
        <f t="shared" si="3837"/>
        <v>0.2859970976660357</v>
      </c>
      <c r="S742" s="665">
        <f t="shared" si="3837"/>
        <v>0.23109344422918596</v>
      </c>
      <c r="T742" s="1077">
        <f t="shared" si="3837"/>
        <v>0.37135043527661388</v>
      </c>
      <c r="U742" s="665">
        <f t="shared" si="3837"/>
        <v>0.31789084207283158</v>
      </c>
      <c r="V742" s="665">
        <f t="shared" si="3837"/>
        <v>0.3422107016270397</v>
      </c>
      <c r="W742" s="665">
        <f t="shared" si="3837"/>
        <v>0.2680651851902438</v>
      </c>
      <c r="X742" s="665">
        <f t="shared" si="3837"/>
        <v>0.41549396992084436</v>
      </c>
      <c r="Y742" s="665">
        <f t="shared" si="3837"/>
        <v>0.39964947285570523</v>
      </c>
      <c r="Z742" s="22">
        <f>AVERAGE(C742:Y742)</f>
        <v>0.27351583456440981</v>
      </c>
      <c r="AA742" s="22">
        <f t="shared" ref="AA742" si="3838">AVERAGE(F742:L742)</f>
        <v>0.28120732394365633</v>
      </c>
      <c r="AB742" s="22">
        <f t="shared" ref="AB742" si="3839">AVERAGE(M742:T742)</f>
        <v>0.27593216169849039</v>
      </c>
      <c r="AC742" s="1345">
        <f t="shared" ref="AC742" si="3840">STDEVA(C742:Y742)</f>
        <v>9.603982606226158E-2</v>
      </c>
      <c r="AD742" s="1345">
        <f t="shared" ref="AD742" si="3841">AC742/SQRT(23)</f>
        <v>2.0025688057515853E-2</v>
      </c>
      <c r="AE742" s="1345">
        <f t="shared" ref="AE742" si="3842">STDEVA(H742:L742)</f>
        <v>4.347622618310619E-2</v>
      </c>
      <c r="AF742" s="1345">
        <f t="shared" ref="AF742" si="3843">STDEVA(M742:T742)</f>
        <v>5.2381962779377268E-2</v>
      </c>
      <c r="AG742" s="1345">
        <f>MIN(C742:Y742)</f>
        <v>0</v>
      </c>
      <c r="AH742" s="1345">
        <f>MAX(C742:Y742)</f>
        <v>0.44756954794798892</v>
      </c>
      <c r="AI742" s="958">
        <f t="shared" ref="AI742:AN742" si="3844">AI592/(AI592+AI585+AI587)</f>
        <v>0</v>
      </c>
      <c r="AJ742" s="22">
        <f t="shared" si="3844"/>
        <v>0</v>
      </c>
      <c r="AK742" s="22">
        <f t="shared" si="3844"/>
        <v>0</v>
      </c>
      <c r="AL742" s="22">
        <f t="shared" si="3844"/>
        <v>0</v>
      </c>
      <c r="AM742" s="22">
        <f t="shared" si="3844"/>
        <v>0</v>
      </c>
      <c r="AN742" s="1343">
        <f t="shared" si="3844"/>
        <v>0</v>
      </c>
      <c r="AO742" s="22">
        <f>AVERAGE(AI742:AN742)</f>
        <v>0</v>
      </c>
      <c r="AP742" s="22">
        <f>AQ742/SQRT(5)</f>
        <v>0</v>
      </c>
      <c r="AQ742" s="1345">
        <f>STDEVA(AI742:AN742)</f>
        <v>0</v>
      </c>
      <c r="AR742" s="1345">
        <f>MIN(AI741:AN742)</f>
        <v>0</v>
      </c>
      <c r="AS742" s="1345">
        <f>MAX(AI742:AN742)</f>
        <v>0</v>
      </c>
      <c r="AT742" s="958">
        <f t="shared" ref="AT742:BB742" si="3845">AT592/(AT592+AT585+AT587)</f>
        <v>0.2131134604085681</v>
      </c>
      <c r="AU742" s="665">
        <f t="shared" si="3845"/>
        <v>0.24750642681270449</v>
      </c>
      <c r="AV742" s="665">
        <f t="shared" si="3845"/>
        <v>0.22507683246674792</v>
      </c>
      <c r="AW742" s="665">
        <f t="shared" si="3845"/>
        <v>0.19414837493983625</v>
      </c>
      <c r="AX742" s="665">
        <f t="shared" si="3845"/>
        <v>0.18505894091673183</v>
      </c>
      <c r="AY742" s="22">
        <f t="shared" si="3845"/>
        <v>0.19736647020775583</v>
      </c>
      <c r="AZ742" s="22">
        <f t="shared" si="3845"/>
        <v>0.25017967766670918</v>
      </c>
      <c r="BA742" s="22">
        <f t="shared" si="3845"/>
        <v>0.2307737448678821</v>
      </c>
      <c r="BB742" s="1343">
        <f t="shared" si="3845"/>
        <v>0</v>
      </c>
      <c r="BC742" s="22">
        <f>AVERAGE(AT742:BB742)</f>
        <v>0.19369154758743731</v>
      </c>
      <c r="BD742" s="22">
        <f>BE742/SQRT(9)</f>
        <v>2.5393825112793589E-2</v>
      </c>
      <c r="BE742" s="1345">
        <f>STDEVA(AT742:BB742)</f>
        <v>7.6181475338380766E-2</v>
      </c>
      <c r="BF742" s="1345">
        <f>MIN(AT742:BB742)</f>
        <v>0</v>
      </c>
      <c r="BG742" s="1345">
        <f>MAX(AT742:BB742)</f>
        <v>0.25017967766670918</v>
      </c>
      <c r="BH742" s="1339">
        <f t="shared" ref="BH742:BS742" si="3846">BH592/(BH592+BH585+BH587)</f>
        <v>0.30759431626333833</v>
      </c>
      <c r="BI742" s="22">
        <f t="shared" si="3846"/>
        <v>0.16840974346077459</v>
      </c>
      <c r="BJ742" s="22">
        <f t="shared" si="3846"/>
        <v>0.16128507950538654</v>
      </c>
      <c r="BK742" s="22">
        <f t="shared" si="3846"/>
        <v>0.19366513390762802</v>
      </c>
      <c r="BL742" s="22">
        <f t="shared" si="3846"/>
        <v>0.77502091517255267</v>
      </c>
      <c r="BM742" s="22">
        <f t="shared" si="3846"/>
        <v>0.26268973047262101</v>
      </c>
      <c r="BN742" s="1344">
        <f t="shared" si="3846"/>
        <v>0.20269415751183556</v>
      </c>
      <c r="BO742" s="856">
        <f t="shared" si="3846"/>
        <v>0.16201294671074515</v>
      </c>
      <c r="BP742" s="856">
        <f t="shared" si="3846"/>
        <v>7.309852717410846E-2</v>
      </c>
      <c r="BQ742" s="856">
        <f t="shared" si="3846"/>
        <v>0.14740076095999988</v>
      </c>
      <c r="BR742" s="856">
        <f t="shared" si="3846"/>
        <v>0.22776057473158115</v>
      </c>
      <c r="BS742" s="1171">
        <f t="shared" si="3846"/>
        <v>0.17624490509115204</v>
      </c>
      <c r="BT742" s="22">
        <f>AVERAGE(BK742:BS742)</f>
        <v>0.24673196130358044</v>
      </c>
      <c r="BU742" s="22">
        <f>BV742/SQRT(12)</f>
        <v>5.9215372472224137E-2</v>
      </c>
      <c r="BV742" s="1345">
        <f>STDEVA(BK742:BS742)</f>
        <v>0.20512806742201536</v>
      </c>
      <c r="BW742" s="1345">
        <f>MIN(BH742:BS742)</f>
        <v>7.309852717410846E-2</v>
      </c>
      <c r="BX742" s="1345">
        <f>MAX(BH742:BS742)</f>
        <v>0.77502091517255267</v>
      </c>
      <c r="BY742" s="1339">
        <f>BY592/(BY592+BY585+BY587)</f>
        <v>0.30111596950367414</v>
      </c>
      <c r="BZ742" s="22">
        <f>BZ592/(BZ592+BZ585+BZ587)</f>
        <v>0.28279366012605367</v>
      </c>
      <c r="CA742" s="22">
        <f>CA592/(CA592+CA585+CA587)</f>
        <v>0.17286033202281104</v>
      </c>
      <c r="CB742" s="22">
        <f>CB592/(CB592+CB585+CB587)</f>
        <v>0.19252707398815264</v>
      </c>
      <c r="CC742" s="1343">
        <f>CC592/(CC592+CC585+CC587)</f>
        <v>0.29117065037449852</v>
      </c>
      <c r="CD742" s="22"/>
      <c r="CE742" s="22"/>
      <c r="CF742" s="22">
        <f>AVERAGE(BY742:CE742)</f>
        <v>0.24809353720303801</v>
      </c>
      <c r="CG742" s="22">
        <f>CH742/SQRT(7)</f>
        <v>2.0437208037607804E-2</v>
      </c>
      <c r="CH742" s="1345">
        <f>STDEVA(BY742:CF742)</f>
        <v>5.407176996000064E-2</v>
      </c>
      <c r="CI742" s="1345">
        <f>MIN(BY742:CE742)</f>
        <v>0.17286033202281104</v>
      </c>
      <c r="CJ742" s="1345">
        <f>MAX(BY742:CE742)</f>
        <v>0.30111596950367414</v>
      </c>
      <c r="CK742" s="1339">
        <f>CK592/(CK592+CK585+CK587)</f>
        <v>0.16367980747221877</v>
      </c>
      <c r="CL742" s="22">
        <f>CL592/(CL592+CL585+CL587)</f>
        <v>0.15780145549058242</v>
      </c>
      <c r="CM742" s="22">
        <f>CM592/(CM592+CM585+CM587)</f>
        <v>0.12058779765703549</v>
      </c>
      <c r="CN742" s="22">
        <f>CN592/(CN592+CN585+CN587)</f>
        <v>0.12776740154127261</v>
      </c>
      <c r="CO742" s="1343">
        <f>CO592/(CO592+CO585+CO587)</f>
        <v>0.10830822773113361</v>
      </c>
      <c r="CP742" s="22">
        <f>AVERAGE(CK742:CO742)</f>
        <v>0.13562893797844858</v>
      </c>
      <c r="CQ742" s="22">
        <f>CR742/SQRT(5)</f>
        <v>1.0753912492487618E-2</v>
      </c>
      <c r="CR742" s="22">
        <f>STDEVA(CK742:CO742)</f>
        <v>2.4046479357286512E-2</v>
      </c>
      <c r="CS742" s="22">
        <f>MIN(CK742:CO742)</f>
        <v>0.10830822773113361</v>
      </c>
      <c r="CT742" s="22">
        <f>MAX(CK742:CO742)</f>
        <v>0.16367980747221877</v>
      </c>
      <c r="CU742" s="1339">
        <f>CU592/(CU592+CU585+CU587)</f>
        <v>0.24563338797519635</v>
      </c>
      <c r="CV742" s="22">
        <f>CV592/(CV592+CV585+CV587)</f>
        <v>0.12690152575154212</v>
      </c>
      <c r="CW742" s="665">
        <f>CW592/(CW592+CW585+CW587)</f>
        <v>0.90221517701790299</v>
      </c>
      <c r="CX742" s="1077">
        <f>CX592/(CX592+CX585+CX587)</f>
        <v>0.87111234753087241</v>
      </c>
      <c r="CY742" s="22">
        <f>AVERAGE(CU742:CX742)</f>
        <v>0.53646560956887845</v>
      </c>
      <c r="CZ742" s="1345">
        <f>STDEVA(CU742:CX742)</f>
        <v>0.40746668787685486</v>
      </c>
      <c r="DA742" s="1346">
        <f>CZ742/SQRT(4)</f>
        <v>0.20373334393842743</v>
      </c>
      <c r="DB742" s="683">
        <f>MIN(CU742:CX742)</f>
        <v>0.12690152575154212</v>
      </c>
      <c r="DC742" s="683">
        <f>MAX(CU742:CX742)</f>
        <v>0.90221517701790299</v>
      </c>
      <c r="DD742" s="293"/>
      <c r="DE742" s="864">
        <f t="shared" ref="DE742:DL742" si="3847">DE592/(DE592+DE585+DE587)</f>
        <v>1.5537945972483615E-2</v>
      </c>
      <c r="DF742" s="864">
        <f t="shared" si="3847"/>
        <v>5.2387041436662667E-2</v>
      </c>
      <c r="DG742" s="864">
        <f t="shared" si="3847"/>
        <v>5.203278380999167E-2</v>
      </c>
      <c r="DH742" s="864">
        <f t="shared" si="3847"/>
        <v>1.7038725249693333E-2</v>
      </c>
      <c r="DI742" s="864">
        <f t="shared" si="3847"/>
        <v>5.0802075554438511E-2</v>
      </c>
      <c r="DJ742" s="864">
        <f t="shared" si="3847"/>
        <v>1.4284922374675017E-2</v>
      </c>
      <c r="DK742" s="864">
        <f t="shared" si="3847"/>
        <v>1.8234630785178813E-2</v>
      </c>
      <c r="DL742" s="1126">
        <f t="shared" si="3847"/>
        <v>7.4616831199897692E-3</v>
      </c>
      <c r="DM742" s="22">
        <f>AVERAGE(DE742:DL742)</f>
        <v>2.8472476037889171E-2</v>
      </c>
      <c r="DN742" s="22">
        <f>DO742/SQRT(8)</f>
        <v>6.9065081284678991E-3</v>
      </c>
      <c r="DO742" s="1345">
        <f>STDEVA(DE742:DL742)</f>
        <v>1.9534554927838652E-2</v>
      </c>
      <c r="DP742" s="1345">
        <f>MIN(DE742:DL742)</f>
        <v>7.4616831199897692E-3</v>
      </c>
      <c r="DQ742" s="1345">
        <f>MAX(DE742:DL742)</f>
        <v>5.2387041436662667E-2</v>
      </c>
      <c r="DR742" s="1012">
        <f t="shared" ref="DR742:DX742" si="3848">DR592/(DR592+DR585+DR587)</f>
        <v>8.2209092549365481E-2</v>
      </c>
      <c r="DS742" s="864">
        <f t="shared" si="3848"/>
        <v>0.15845139257047403</v>
      </c>
      <c r="DT742" s="864">
        <f t="shared" si="3848"/>
        <v>0.13718818461705581</v>
      </c>
      <c r="DU742" s="864">
        <f t="shared" si="3848"/>
        <v>0.16377814941528826</v>
      </c>
      <c r="DV742" s="864">
        <f t="shared" si="3848"/>
        <v>0.11065976936420326</v>
      </c>
      <c r="DW742" s="864">
        <f t="shared" si="3848"/>
        <v>0.14572246323638971</v>
      </c>
      <c r="DX742" s="1126">
        <f t="shared" si="3848"/>
        <v>0.13868006693679885</v>
      </c>
      <c r="DY742" s="665">
        <f>AVERAGE(DR742:DX742)</f>
        <v>0.13381273124136792</v>
      </c>
      <c r="DZ742" s="665">
        <f>EA742/SQRT(7)</f>
        <v>1.0780175198268439E-2</v>
      </c>
      <c r="EA742" s="1407">
        <f>STDEVA(DR742:DX742)</f>
        <v>2.8521662664324706E-2</v>
      </c>
      <c r="EB742" s="1407">
        <f>MIN(DR742:DX742)</f>
        <v>8.2209092549365481E-2</v>
      </c>
      <c r="EC742" s="1407">
        <f>MAX(DR742:DX742)</f>
        <v>0.16377814941528826</v>
      </c>
      <c r="ED742" s="958">
        <f t="shared" ref="ED742:EL742" si="3849">ED592/(ED592+ED585+ED587)</f>
        <v>0.24411323359873463</v>
      </c>
      <c r="EE742" s="864">
        <f t="shared" si="3849"/>
        <v>0.31830469755320839</v>
      </c>
      <c r="EF742" s="864">
        <f t="shared" si="3849"/>
        <v>0.18187984243681313</v>
      </c>
      <c r="EG742" s="864">
        <f t="shared" si="3849"/>
        <v>0.40514591109062315</v>
      </c>
      <c r="EH742" s="864">
        <f t="shared" si="3849"/>
        <v>0.28278452068830262</v>
      </c>
      <c r="EI742" s="864">
        <f t="shared" si="3849"/>
        <v>0.33388812598438672</v>
      </c>
      <c r="EJ742" s="864">
        <f t="shared" si="3849"/>
        <v>0.36296297922455845</v>
      </c>
      <c r="EK742" s="864">
        <f t="shared" si="3849"/>
        <v>0.42166508762967286</v>
      </c>
      <c r="EL742" s="1126">
        <f t="shared" si="3849"/>
        <v>0.38827781559075653</v>
      </c>
      <c r="EM742" s="22">
        <f>AVERAGE(ED742:EL742)</f>
        <v>0.32655802375522852</v>
      </c>
      <c r="EN742" s="1345">
        <f>STDEVA(ED742:EL742)</f>
        <v>7.9154082378921409E-2</v>
      </c>
      <c r="EO742" s="1346">
        <f>EN742/SQRT(9)</f>
        <v>2.6384694126307135E-2</v>
      </c>
      <c r="EP742" s="1346">
        <f>MIN(ED742:EL742)</f>
        <v>0.18187984243681313</v>
      </c>
      <c r="EQ742" s="1346">
        <f>MAX(ED742:EL742)</f>
        <v>0.42166508762967286</v>
      </c>
      <c r="ER742" s="1251"/>
      <c r="ES742" s="7"/>
      <c r="ET742" s="754"/>
      <c r="EU742" s="754"/>
      <c r="EV742" s="754"/>
      <c r="EW742" s="1131"/>
      <c r="EY742" s="1410"/>
      <c r="EZ742" s="1410"/>
      <c r="FA742" s="1410"/>
      <c r="FB742" s="1410"/>
      <c r="FC742" s="1410"/>
      <c r="FD742" s="1410"/>
      <c r="FE742" s="1410"/>
      <c r="FF742" s="1410"/>
      <c r="FG742" s="1410"/>
      <c r="FH742" s="1410"/>
      <c r="FI742" s="1410"/>
      <c r="FJ742" s="1410"/>
      <c r="FK742" s="1410"/>
      <c r="FL742" s="1410"/>
      <c r="FM742" s="1410"/>
      <c r="FN742" s="1410"/>
      <c r="FO742" s="1410"/>
      <c r="FP742" s="1409"/>
      <c r="FQ742" s="1410"/>
      <c r="FR742" s="1410"/>
      <c r="FS742" s="1410"/>
      <c r="FT742" s="1410"/>
      <c r="FU742" s="1410"/>
      <c r="FV742" s="1410"/>
      <c r="FW742" s="1410"/>
      <c r="FX742" s="1410"/>
      <c r="FY742" s="1410"/>
      <c r="FZ742" s="1410"/>
      <c r="GA742" s="1410"/>
      <c r="GB742" s="1410"/>
      <c r="GC742" s="1410"/>
      <c r="GD742" s="1410"/>
      <c r="GE742" s="1410"/>
      <c r="GF742" s="1410"/>
      <c r="GG742" s="1410"/>
      <c r="GH742" s="1410"/>
      <c r="GI742" s="1410"/>
      <c r="GJ742" s="1410"/>
      <c r="GK742" s="1410"/>
      <c r="GL742" s="1410"/>
      <c r="GM742" s="1004"/>
      <c r="GN742" s="856"/>
      <c r="GO742" s="856"/>
      <c r="GP742" s="856"/>
      <c r="GQ742" s="856"/>
      <c r="GR742" s="856"/>
      <c r="GS742" s="856"/>
      <c r="GT742" s="864"/>
      <c r="GU742" s="864"/>
      <c r="GV742" s="864"/>
      <c r="GW742" s="864"/>
      <c r="GX742" s="864"/>
      <c r="GY742" s="864"/>
      <c r="GZ742" s="864"/>
      <c r="HA742" s="864"/>
      <c r="HB742" s="864"/>
      <c r="HC742" s="864"/>
      <c r="HD742" s="864"/>
      <c r="HE742" s="864"/>
      <c r="HF742" s="864"/>
      <c r="HG742" s="338"/>
      <c r="HH742" s="338"/>
      <c r="HI742" s="1410"/>
    </row>
    <row r="743" spans="1:217" s="753" customFormat="1" ht="21" x14ac:dyDescent="0.35">
      <c r="A743" s="276"/>
      <c r="C743" s="958"/>
      <c r="D743" s="665"/>
      <c r="E743" s="665"/>
      <c r="F743" s="665"/>
      <c r="G743" s="665"/>
      <c r="H743" s="665"/>
      <c r="I743" s="665"/>
      <c r="J743" s="665"/>
      <c r="K743" s="665"/>
      <c r="L743" s="665"/>
      <c r="M743" s="665"/>
      <c r="N743" s="665"/>
      <c r="O743" s="665"/>
      <c r="P743" s="665"/>
      <c r="Q743" s="665"/>
      <c r="R743" s="665"/>
      <c r="S743" s="665"/>
      <c r="T743" s="1077"/>
      <c r="U743" s="665"/>
      <c r="V743" s="665"/>
      <c r="W743" s="665"/>
      <c r="X743" s="665"/>
      <c r="Y743" s="665"/>
      <c r="Z743" s="22"/>
      <c r="AA743" s="22"/>
      <c r="AB743" s="22"/>
      <c r="AC743" s="1345"/>
      <c r="AD743" s="1345"/>
      <c r="AE743" s="1345"/>
      <c r="AF743" s="1345"/>
      <c r="AG743" s="1345"/>
      <c r="AH743" s="1345"/>
      <c r="AI743" s="958"/>
      <c r="AJ743" s="22"/>
      <c r="AK743" s="22"/>
      <c r="AL743" s="22"/>
      <c r="AM743" s="22"/>
      <c r="AN743" s="1343"/>
      <c r="AO743" s="22"/>
      <c r="AP743" s="22"/>
      <c r="AQ743" s="1345"/>
      <c r="AR743" s="1345"/>
      <c r="AS743" s="1345"/>
      <c r="AT743" s="958"/>
      <c r="AU743" s="665"/>
      <c r="AV743" s="665"/>
      <c r="AW743" s="665"/>
      <c r="AX743" s="665"/>
      <c r="AY743" s="22"/>
      <c r="AZ743" s="22"/>
      <c r="BA743" s="22"/>
      <c r="BB743" s="1343"/>
      <c r="BC743" s="22"/>
      <c r="BD743" s="22"/>
      <c r="BE743" s="1345"/>
      <c r="BF743" s="1345"/>
      <c r="BG743" s="1345"/>
      <c r="BH743" s="1339"/>
      <c r="BI743" s="22"/>
      <c r="BJ743" s="22"/>
      <c r="BK743" s="22"/>
      <c r="BL743" s="22"/>
      <c r="BM743" s="22"/>
      <c r="BN743" s="1344"/>
      <c r="BO743" s="856"/>
      <c r="BP743" s="856"/>
      <c r="BQ743" s="856"/>
      <c r="BR743" s="856"/>
      <c r="BS743" s="1171"/>
      <c r="BT743" s="22"/>
      <c r="BU743" s="22"/>
      <c r="BV743" s="1345"/>
      <c r="BW743" s="1345"/>
      <c r="BX743" s="1345"/>
      <c r="BY743" s="1339"/>
      <c r="BZ743" s="22"/>
      <c r="CA743" s="22"/>
      <c r="CB743" s="22"/>
      <c r="CC743" s="1343"/>
      <c r="CD743" s="22"/>
      <c r="CE743" s="22"/>
      <c r="CF743" s="22"/>
      <c r="CG743" s="22"/>
      <c r="CH743" s="1345"/>
      <c r="CI743" s="1345"/>
      <c r="CJ743" s="1345"/>
      <c r="CK743" s="1339"/>
      <c r="CL743" s="22"/>
      <c r="CM743" s="22"/>
      <c r="CN743" s="22"/>
      <c r="CO743" s="1343"/>
      <c r="CP743" s="22"/>
      <c r="CQ743" s="22"/>
      <c r="CR743" s="22"/>
      <c r="CS743" s="22"/>
      <c r="CT743" s="22"/>
      <c r="CU743" s="1339"/>
      <c r="CV743" s="22"/>
      <c r="CW743" s="665"/>
      <c r="CX743" s="1077"/>
      <c r="CY743" s="22"/>
      <c r="CZ743" s="1345"/>
      <c r="DA743" s="1346"/>
      <c r="DB743" s="683"/>
      <c r="DC743" s="683"/>
      <c r="DD743" s="293"/>
      <c r="DE743" s="864"/>
      <c r="DF743" s="864"/>
      <c r="DG743" s="864"/>
      <c r="DH743" s="864"/>
      <c r="DI743" s="864"/>
      <c r="DJ743" s="864"/>
      <c r="DK743" s="864"/>
      <c r="DL743" s="1126"/>
      <c r="DM743" s="22"/>
      <c r="DN743" s="22"/>
      <c r="DO743" s="1345"/>
      <c r="DP743" s="1345"/>
      <c r="DQ743" s="1345"/>
      <c r="DR743" s="1012"/>
      <c r="DS743" s="864"/>
      <c r="DT743" s="864"/>
      <c r="DU743" s="864"/>
      <c r="DV743" s="864"/>
      <c r="DW743" s="864"/>
      <c r="DX743" s="1126"/>
      <c r="DY743" s="665"/>
      <c r="DZ743" s="665"/>
      <c r="EA743" s="1407"/>
      <c r="EB743" s="1407"/>
      <c r="EC743" s="1407"/>
      <c r="ED743" s="958"/>
      <c r="EE743" s="864"/>
      <c r="EF743" s="864"/>
      <c r="EG743" s="864"/>
      <c r="EH743" s="864"/>
      <c r="EI743" s="864"/>
      <c r="EJ743" s="864"/>
      <c r="EK743" s="864"/>
      <c r="EL743" s="1126"/>
      <c r="EM743" s="22"/>
      <c r="EN743" s="1345"/>
      <c r="EO743" s="1346"/>
      <c r="EP743" s="1346"/>
      <c r="EQ743" s="1346"/>
      <c r="ER743" s="1251"/>
      <c r="ES743" s="7"/>
      <c r="ET743" s="754"/>
      <c r="EU743" s="754"/>
      <c r="EV743" s="754"/>
      <c r="EW743" s="1131"/>
      <c r="EY743" s="1410"/>
      <c r="EZ743" s="1410"/>
      <c r="FA743" s="1410"/>
      <c r="FB743" s="1410"/>
      <c r="FC743" s="1410"/>
      <c r="FD743" s="1410"/>
      <c r="FE743" s="1410"/>
      <c r="FF743" s="1410"/>
      <c r="FG743" s="1410"/>
      <c r="FH743" s="1410"/>
      <c r="FI743" s="1410"/>
      <c r="FJ743" s="1410"/>
      <c r="FK743" s="1410"/>
      <c r="FL743" s="1410"/>
      <c r="FM743" s="1410"/>
      <c r="FN743" s="1410"/>
      <c r="FO743" s="1410"/>
      <c r="FP743" s="1409"/>
      <c r="FQ743" s="1410"/>
      <c r="FR743" s="1410"/>
      <c r="FS743" s="1410"/>
      <c r="FT743" s="1410"/>
      <c r="FU743" s="1410"/>
      <c r="FV743" s="1410"/>
      <c r="FW743" s="1410"/>
      <c r="FX743" s="1410"/>
      <c r="FY743" s="1410"/>
      <c r="FZ743" s="1410"/>
      <c r="GA743" s="1410"/>
      <c r="GB743" s="1410"/>
      <c r="GC743" s="1410"/>
      <c r="GD743" s="1410"/>
      <c r="GE743" s="1410"/>
      <c r="GF743" s="1410"/>
      <c r="GG743" s="1410"/>
      <c r="GH743" s="1410"/>
      <c r="GI743" s="1410"/>
      <c r="GJ743" s="1410"/>
      <c r="GK743" s="1410"/>
      <c r="GL743" s="1410"/>
      <c r="GM743" s="1004"/>
      <c r="GN743" s="856"/>
      <c r="GO743" s="856"/>
      <c r="GP743" s="856"/>
      <c r="GQ743" s="856"/>
      <c r="GR743" s="856"/>
      <c r="GS743" s="856"/>
      <c r="GT743" s="864"/>
      <c r="GU743" s="864"/>
      <c r="GV743" s="864"/>
      <c r="GW743" s="864"/>
      <c r="GX743" s="864"/>
      <c r="GY743" s="864"/>
      <c r="GZ743" s="864"/>
      <c r="HA743" s="864"/>
      <c r="HB743" s="864"/>
      <c r="HC743" s="864"/>
      <c r="HD743" s="864"/>
      <c r="HE743" s="864"/>
      <c r="HF743" s="864"/>
      <c r="HG743" s="338"/>
      <c r="HH743" s="338"/>
      <c r="HI743" s="1410"/>
    </row>
    <row r="744" spans="1:217" s="753" customFormat="1" ht="21.75" thickBot="1" x14ac:dyDescent="0.4">
      <c r="A744" s="276"/>
      <c r="C744" s="7"/>
      <c r="D744" s="754"/>
      <c r="E744" s="754"/>
      <c r="F744" s="754"/>
      <c r="G744" s="754"/>
      <c r="H744" s="754"/>
      <c r="I744" s="754"/>
      <c r="J744" s="754"/>
      <c r="K744" s="754"/>
      <c r="L744" s="754"/>
      <c r="M744" s="754"/>
      <c r="N744" s="754"/>
      <c r="O744" s="754"/>
      <c r="P744" s="754"/>
      <c r="Q744" s="754"/>
      <c r="R744" s="754"/>
      <c r="S744" s="754"/>
      <c r="T744" s="1017"/>
      <c r="U744" s="754"/>
      <c r="V744" s="754"/>
      <c r="W744" s="754"/>
      <c r="X744" s="754"/>
      <c r="Y744" s="754"/>
      <c r="Z744" s="754"/>
      <c r="AA744" s="754"/>
      <c r="AB744" s="754"/>
      <c r="AC744" s="754"/>
      <c r="AD744" s="754"/>
      <c r="AE744" s="754"/>
      <c r="AF744" s="754"/>
      <c r="AG744" s="754"/>
      <c r="AH744" s="754"/>
      <c r="AI744" s="7"/>
      <c r="AJ744" s="754"/>
      <c r="AK744" s="754"/>
      <c r="AL744" s="754"/>
      <c r="AM744" s="754"/>
      <c r="AN744" s="1017"/>
      <c r="AO744" s="754"/>
      <c r="AP744" s="754"/>
      <c r="AQ744" s="754"/>
      <c r="AR744" s="754"/>
      <c r="AS744" s="754"/>
      <c r="AT744" s="7"/>
      <c r="AU744" s="754"/>
      <c r="AV744" s="754"/>
      <c r="AW744" s="754"/>
      <c r="AX744" s="754"/>
      <c r="AY744" s="754"/>
      <c r="AZ744" s="754"/>
      <c r="BA744" s="754"/>
      <c r="BB744" s="1017"/>
      <c r="BC744" s="22"/>
      <c r="BD744" s="22"/>
      <c r="BE744" s="1345"/>
      <c r="BF744" s="1345"/>
      <c r="BG744" s="1345"/>
      <c r="BH744" s="7"/>
      <c r="BI744" s="754"/>
      <c r="BJ744" s="754"/>
      <c r="BK744" s="754"/>
      <c r="BL744" s="754"/>
      <c r="BM744" s="754"/>
      <c r="BN744" s="1188"/>
      <c r="BO744" s="338"/>
      <c r="BP744" s="338"/>
      <c r="BQ744" s="338"/>
      <c r="BR744" s="338"/>
      <c r="BS744" s="1156"/>
      <c r="BT744" s="338"/>
      <c r="BU744" s="338"/>
      <c r="BV744" s="338"/>
      <c r="BW744" s="338"/>
      <c r="BX744" s="338"/>
      <c r="BY744" s="7"/>
      <c r="BZ744" s="754"/>
      <c r="CA744" s="754"/>
      <c r="CB744" s="754"/>
      <c r="CC744" s="1017"/>
      <c r="CD744" s="754"/>
      <c r="CE744" s="754"/>
      <c r="CF744" s="754"/>
      <c r="CG744" s="754"/>
      <c r="CH744" s="754"/>
      <c r="CI744" s="754"/>
      <c r="CJ744" s="754"/>
      <c r="CK744" s="7"/>
      <c r="CL744" s="754"/>
      <c r="CM744" s="754"/>
      <c r="CN744" s="754"/>
      <c r="CO744" s="1017"/>
      <c r="CP744" s="754"/>
      <c r="CQ744" s="754"/>
      <c r="CR744" s="754"/>
      <c r="CS744" s="754"/>
      <c r="CT744" s="754"/>
      <c r="CU744" s="7"/>
      <c r="CV744" s="754"/>
      <c r="CW744" s="754"/>
      <c r="CX744" s="1017"/>
      <c r="CY744" s="754"/>
      <c r="CZ744" s="754"/>
      <c r="DD744" s="293"/>
      <c r="DE744" s="338"/>
      <c r="DF744" s="338"/>
      <c r="DG744" s="338"/>
      <c r="DH744" s="338"/>
      <c r="DI744" s="338"/>
      <c r="DJ744" s="338"/>
      <c r="DK744" s="338"/>
      <c r="DL744" s="1103"/>
      <c r="DM744" s="338"/>
      <c r="DN744" s="338"/>
      <c r="DO744" s="338"/>
      <c r="DP744" s="338"/>
      <c r="DQ744" s="338"/>
      <c r="DR744" s="337"/>
      <c r="DS744" s="338"/>
      <c r="DT744" s="338"/>
      <c r="DU744" s="338"/>
      <c r="DV744" s="338"/>
      <c r="DW744" s="338"/>
      <c r="DX744" s="1103"/>
      <c r="DY744" s="338"/>
      <c r="DZ744" s="338"/>
      <c r="EA744" s="338"/>
      <c r="EB744" s="338"/>
      <c r="EC744" s="338"/>
      <c r="ED744" s="7"/>
      <c r="EE744" s="338"/>
      <c r="EF744" s="338"/>
      <c r="EG744" s="338"/>
      <c r="EH744" s="338"/>
      <c r="EI744" s="338"/>
      <c r="EJ744" s="338"/>
      <c r="EK744" s="338"/>
      <c r="EL744" s="1103"/>
      <c r="EM744" s="338"/>
      <c r="EN744" s="338"/>
      <c r="ER744" s="1251"/>
      <c r="ES744" s="7"/>
      <c r="ET744" s="754"/>
      <c r="EU744" s="754"/>
      <c r="EV744" s="754"/>
      <c r="EW744" s="1131"/>
      <c r="EY744" s="1410"/>
      <c r="EZ744" s="1410"/>
      <c r="FA744" s="1410"/>
      <c r="FB744" s="1410"/>
      <c r="FC744" s="1410"/>
      <c r="FD744" s="1410"/>
      <c r="FE744" s="1410"/>
      <c r="FF744" s="1410"/>
      <c r="FG744" s="1410"/>
      <c r="FH744" s="1410"/>
      <c r="FI744" s="1410"/>
      <c r="FJ744" s="1410"/>
      <c r="FK744" s="1410"/>
      <c r="FL744" s="1410"/>
      <c r="FM744" s="1410"/>
      <c r="FN744" s="1410"/>
      <c r="FO744" s="1410"/>
      <c r="FP744" s="1409"/>
      <c r="FQ744" s="1410"/>
      <c r="FR744" s="1349"/>
      <c r="FS744" s="1349"/>
      <c r="FT744" s="1349"/>
      <c r="FU744" s="1349"/>
      <c r="FV744" s="1349"/>
      <c r="FW744" s="1349"/>
      <c r="FX744" s="1349"/>
      <c r="FY744" s="1349"/>
      <c r="FZ744" s="1349"/>
      <c r="GA744" s="1349"/>
      <c r="GB744" s="1349"/>
      <c r="GC744" s="1349"/>
      <c r="GD744" s="1349"/>
      <c r="GE744" s="1349"/>
      <c r="GF744" s="1349"/>
      <c r="GG744" s="1349"/>
      <c r="GH744" s="1349"/>
      <c r="GI744" s="1349"/>
      <c r="GJ744" s="1349"/>
      <c r="GK744" s="1349"/>
      <c r="GL744" s="1349"/>
      <c r="GM744" s="1004"/>
      <c r="GN744" s="856"/>
      <c r="GO744" s="856"/>
      <c r="GP744" s="856"/>
      <c r="GQ744" s="856"/>
      <c r="GR744" s="856"/>
      <c r="GS744" s="856"/>
      <c r="GT744" s="864"/>
      <c r="GU744" s="864"/>
      <c r="GV744" s="864"/>
      <c r="GW744" s="864"/>
      <c r="GX744" s="864"/>
      <c r="GY744" s="864"/>
      <c r="GZ744" s="864"/>
      <c r="HA744" s="864"/>
      <c r="HB744" s="864"/>
      <c r="HC744" s="864"/>
      <c r="HD744" s="864"/>
      <c r="HE744" s="864"/>
      <c r="HF744" s="864"/>
      <c r="HG744" s="338"/>
      <c r="HH744" s="338"/>
      <c r="HI744" s="1349"/>
    </row>
    <row r="745" spans="1:217" s="753" customFormat="1" ht="21.75" thickBot="1" x14ac:dyDescent="0.4">
      <c r="A745" s="762"/>
      <c r="B745" s="763"/>
      <c r="C745" s="763"/>
      <c r="D745" s="763"/>
      <c r="E745" s="763"/>
      <c r="F745" s="763"/>
      <c r="G745" s="763"/>
      <c r="H745" s="763"/>
      <c r="I745" s="763"/>
      <c r="J745" s="763"/>
      <c r="K745" s="763"/>
      <c r="L745" s="763"/>
      <c r="M745" s="763"/>
      <c r="N745" s="763"/>
      <c r="O745" s="763"/>
      <c r="P745" s="763"/>
      <c r="Q745" s="763"/>
      <c r="R745" s="763"/>
      <c r="S745" s="764"/>
      <c r="T745" s="1017"/>
      <c r="U745" s="754"/>
      <c r="V745" s="754"/>
      <c r="W745" s="754"/>
      <c r="X745" s="754"/>
      <c r="Y745" s="754"/>
      <c r="Z745" s="754"/>
      <c r="AA745" s="754"/>
      <c r="AB745" s="754"/>
      <c r="AC745" s="754"/>
      <c r="AD745" s="754"/>
      <c r="AE745" s="754"/>
      <c r="AF745" s="754"/>
      <c r="AG745" s="754"/>
      <c r="AH745" s="754"/>
      <c r="AI745" s="7"/>
      <c r="AJ745" s="754"/>
      <c r="AK745" s="754"/>
      <c r="AL745" s="754"/>
      <c r="AM745" s="754"/>
      <c r="AN745" s="1017"/>
      <c r="AO745" s="754"/>
      <c r="AP745" s="754"/>
      <c r="AQ745" s="754"/>
      <c r="AR745" s="754"/>
      <c r="AS745" s="754"/>
      <c r="AT745" s="7"/>
      <c r="AU745" s="754"/>
      <c r="AV745" s="754"/>
      <c r="AW745" s="754"/>
      <c r="AX745" s="754"/>
      <c r="AY745" s="754"/>
      <c r="AZ745" s="754"/>
      <c r="BA745" s="754"/>
      <c r="BB745" s="1017"/>
      <c r="BC745" s="754"/>
      <c r="BD745" s="754"/>
      <c r="BE745" s="754"/>
      <c r="BF745" s="754"/>
      <c r="BG745" s="754"/>
      <c r="BH745" s="7"/>
      <c r="BI745" s="754"/>
      <c r="BJ745" s="754"/>
      <c r="BK745" s="754"/>
      <c r="BL745" s="754"/>
      <c r="BM745" s="754"/>
      <c r="BN745" s="1188"/>
      <c r="BO745" s="338"/>
      <c r="BP745" s="338"/>
      <c r="BQ745" s="338"/>
      <c r="BR745" s="338"/>
      <c r="BS745" s="1156"/>
      <c r="BT745" s="338"/>
      <c r="BU745" s="338"/>
      <c r="BV745" s="338"/>
      <c r="BW745" s="338"/>
      <c r="BX745" s="338"/>
      <c r="BY745" s="7"/>
      <c r="BZ745" s="754"/>
      <c r="CA745" s="754"/>
      <c r="CB745" s="754"/>
      <c r="CC745" s="1017"/>
      <c r="CD745" s="754"/>
      <c r="CE745" s="754"/>
      <c r="CF745" s="754"/>
      <c r="CG745" s="754"/>
      <c r="CH745" s="754"/>
      <c r="CI745" s="754"/>
      <c r="CJ745" s="754"/>
      <c r="CK745" s="7"/>
      <c r="CL745" s="754"/>
      <c r="CM745" s="754"/>
      <c r="CN745" s="754"/>
      <c r="CO745" s="1017"/>
      <c r="CP745" s="754"/>
      <c r="CQ745" s="754"/>
      <c r="CR745" s="754"/>
      <c r="CS745" s="754"/>
      <c r="CT745" s="754"/>
      <c r="CU745" s="7"/>
      <c r="CV745" s="754"/>
      <c r="CW745" s="754"/>
      <c r="CX745" s="1017"/>
      <c r="CY745" s="754"/>
      <c r="CZ745" s="754"/>
      <c r="DD745" s="293"/>
      <c r="DE745" s="338"/>
      <c r="DF745" s="338"/>
      <c r="DG745" s="338"/>
      <c r="DH745" s="338"/>
      <c r="DI745" s="338"/>
      <c r="DJ745" s="338"/>
      <c r="DK745" s="338"/>
      <c r="DL745" s="1103"/>
      <c r="DM745" s="338"/>
      <c r="DN745" s="338"/>
      <c r="DO745" s="338"/>
      <c r="DP745" s="338"/>
      <c r="DQ745" s="338"/>
      <c r="DR745" s="337"/>
      <c r="DS745" s="338"/>
      <c r="DT745" s="338"/>
      <c r="DU745" s="338"/>
      <c r="DV745" s="338"/>
      <c r="DW745" s="338"/>
      <c r="DX745" s="1103"/>
      <c r="DY745" s="338"/>
      <c r="DZ745" s="338"/>
      <c r="EA745" s="338"/>
      <c r="EB745" s="338"/>
      <c r="EC745" s="338"/>
      <c r="ED745" s="7"/>
      <c r="EE745" s="338"/>
      <c r="EF745" s="338"/>
      <c r="EG745" s="338"/>
      <c r="EH745" s="338"/>
      <c r="EI745" s="338"/>
      <c r="EJ745" s="338"/>
      <c r="EK745" s="338"/>
      <c r="EL745" s="1103"/>
      <c r="EM745" s="338"/>
      <c r="EN745" s="338"/>
      <c r="ER745" s="1251"/>
      <c r="ES745" s="7"/>
      <c r="ET745" s="754"/>
      <c r="EU745" s="754"/>
      <c r="EV745" s="754"/>
      <c r="EW745" s="1131"/>
      <c r="EY745" s="1348"/>
      <c r="EZ745" s="1349"/>
      <c r="FA745" s="1349"/>
      <c r="FB745" s="1349"/>
      <c r="FC745" s="1349"/>
      <c r="FD745" s="1349"/>
      <c r="FE745" s="1349"/>
      <c r="FF745" s="1349"/>
      <c r="FG745" s="1349"/>
      <c r="FH745" s="1349"/>
      <c r="FI745" s="1349"/>
      <c r="FJ745" s="1349"/>
      <c r="FK745" s="1349"/>
      <c r="FL745" s="1349"/>
      <c r="FM745" s="1349"/>
      <c r="FN745" s="1349"/>
      <c r="FO745" s="1349"/>
      <c r="FP745" s="1349"/>
      <c r="FQ745" s="1405"/>
      <c r="FR745" s="694"/>
      <c r="FS745" s="694"/>
      <c r="FT745" s="694"/>
      <c r="FU745" s="694"/>
      <c r="FV745" s="694"/>
      <c r="FW745" s="694"/>
      <c r="FX745" s="694"/>
      <c r="FY745" s="694"/>
      <c r="FZ745" s="694"/>
      <c r="GA745" s="694"/>
      <c r="GB745" s="694"/>
      <c r="GC745" s="694"/>
      <c r="GD745" s="694"/>
      <c r="GE745" s="694"/>
      <c r="GF745" s="694"/>
      <c r="GG745" s="694"/>
      <c r="GH745" s="694"/>
      <c r="GI745" s="694"/>
      <c r="GJ745" s="694"/>
      <c r="GK745" s="694"/>
      <c r="GL745" s="694"/>
      <c r="GM745" s="337"/>
      <c r="GN745" s="338"/>
      <c r="GO745" s="338"/>
      <c r="GP745" s="338"/>
      <c r="GQ745" s="338"/>
      <c r="HI745" s="694"/>
    </row>
    <row r="746" spans="1:217" s="753" customFormat="1" ht="21" x14ac:dyDescent="0.35">
      <c r="A746" s="1288" t="s">
        <v>970</v>
      </c>
      <c r="B746" s="754"/>
      <c r="C746" s="181" t="s">
        <v>89</v>
      </c>
      <c r="D746" s="1290" t="s">
        <v>90</v>
      </c>
      <c r="E746" s="1291" t="s">
        <v>961</v>
      </c>
      <c r="F746" s="1290" t="s">
        <v>960</v>
      </c>
      <c r="G746" s="181" t="s">
        <v>962</v>
      </c>
      <c r="H746" s="1291" t="s">
        <v>91</v>
      </c>
      <c r="I746" s="1291" t="s">
        <v>966</v>
      </c>
      <c r="J746" s="1291" t="s">
        <v>971</v>
      </c>
      <c r="K746" s="1291" t="s">
        <v>963</v>
      </c>
      <c r="L746" s="1290" t="s">
        <v>964</v>
      </c>
      <c r="M746" s="1290" t="s">
        <v>965</v>
      </c>
      <c r="N746" s="1290" t="s">
        <v>71</v>
      </c>
      <c r="O746" s="1290" t="s">
        <v>959</v>
      </c>
      <c r="P746" s="1290" t="s">
        <v>72</v>
      </c>
      <c r="Q746" s="181" t="s">
        <v>73</v>
      </c>
      <c r="R746" s="181" t="s">
        <v>124</v>
      </c>
      <c r="S746" s="1284" t="s">
        <v>234</v>
      </c>
      <c r="T746" s="1282"/>
      <c r="U746" s="754"/>
      <c r="V746" s="754"/>
      <c r="W746" s="754"/>
      <c r="X746" s="754"/>
      <c r="Y746" s="754"/>
      <c r="Z746" s="754"/>
      <c r="AA746" s="754"/>
      <c r="AB746" s="754"/>
      <c r="AC746" s="754"/>
      <c r="AD746" s="754"/>
      <c r="AE746" s="754"/>
      <c r="AF746" s="754"/>
      <c r="AG746" s="754"/>
      <c r="AH746" s="754"/>
      <c r="AI746" s="7"/>
      <c r="AJ746" s="754"/>
      <c r="AK746" s="754"/>
      <c r="AL746" s="754"/>
      <c r="AM746" s="754"/>
      <c r="AN746" s="1017"/>
      <c r="AO746" s="754"/>
      <c r="AP746" s="754"/>
      <c r="AQ746" s="754"/>
      <c r="AR746" s="754"/>
      <c r="AS746" s="754"/>
      <c r="AT746" s="7"/>
      <c r="AU746" s="754"/>
      <c r="AV746" s="754"/>
      <c r="AW746" s="754"/>
      <c r="AX746" s="754"/>
      <c r="AY746" s="754"/>
      <c r="AZ746" s="754"/>
      <c r="BA746" s="754"/>
      <c r="BB746" s="1017"/>
      <c r="BC746" s="754"/>
      <c r="BD746" s="754"/>
      <c r="BE746" s="754"/>
      <c r="BF746" s="754"/>
      <c r="BG746" s="754"/>
      <c r="BH746" s="7"/>
      <c r="BI746" s="754"/>
      <c r="BJ746" s="754"/>
      <c r="BK746" s="754"/>
      <c r="BL746" s="754"/>
      <c r="BM746" s="754"/>
      <c r="BN746" s="1188"/>
      <c r="BO746" s="338"/>
      <c r="BP746" s="338"/>
      <c r="BQ746" s="338"/>
      <c r="BR746" s="338"/>
      <c r="BS746" s="1156"/>
      <c r="BT746" s="338"/>
      <c r="BU746" s="338"/>
      <c r="BV746" s="338"/>
      <c r="BW746" s="338"/>
      <c r="BX746" s="338"/>
      <c r="BY746" s="7"/>
      <c r="BZ746" s="754"/>
      <c r="CA746" s="754"/>
      <c r="CB746" s="754"/>
      <c r="CC746" s="1017"/>
      <c r="CD746" s="754"/>
      <c r="CE746" s="754"/>
      <c r="CF746" s="754"/>
      <c r="CG746" s="754"/>
      <c r="CH746" s="754"/>
      <c r="CI746" s="754"/>
      <c r="CJ746" s="754"/>
      <c r="CK746" s="7"/>
      <c r="CL746" s="754"/>
      <c r="CM746" s="754"/>
      <c r="CN746" s="754"/>
      <c r="CO746" s="1017"/>
      <c r="CP746" s="754"/>
      <c r="CQ746" s="754"/>
      <c r="CR746" s="754"/>
      <c r="CS746" s="754"/>
      <c r="CT746" s="754"/>
      <c r="CU746" s="7"/>
      <c r="CV746" s="754"/>
      <c r="CW746" s="754"/>
      <c r="CX746" s="1017"/>
      <c r="CY746" s="754"/>
      <c r="CZ746" s="754"/>
      <c r="DD746" s="293"/>
      <c r="DE746" s="338"/>
      <c r="DF746" s="338"/>
      <c r="DG746" s="338"/>
      <c r="DH746" s="338"/>
      <c r="DI746" s="338"/>
      <c r="DJ746" s="338"/>
      <c r="DK746" s="338"/>
      <c r="DL746" s="1103"/>
      <c r="DM746" s="338"/>
      <c r="DN746" s="338"/>
      <c r="DO746" s="338"/>
      <c r="DP746" s="338"/>
      <c r="DQ746" s="338"/>
      <c r="DR746" s="337"/>
      <c r="DS746" s="1453"/>
      <c r="DT746" s="1454"/>
      <c r="DU746" s="1454" t="s">
        <v>1172</v>
      </c>
      <c r="DV746" s="1454"/>
      <c r="DW746" s="1455" t="s">
        <v>1215</v>
      </c>
      <c r="DX746" s="1454"/>
      <c r="DY746" s="1454" t="s">
        <v>1216</v>
      </c>
      <c r="DZ746" s="1454"/>
      <c r="EA746" s="1454" t="s">
        <v>1217</v>
      </c>
      <c r="EB746" s="1454"/>
      <c r="EC746" s="1454" t="s">
        <v>1171</v>
      </c>
      <c r="ED746" s="1454"/>
      <c r="EE746" s="1456" t="s">
        <v>1218</v>
      </c>
      <c r="EF746" s="1454"/>
      <c r="EG746" s="1454" t="s">
        <v>1222</v>
      </c>
      <c r="EH746" s="1457"/>
      <c r="EI746" s="1454" t="s">
        <v>1219</v>
      </c>
      <c r="EJ746" s="1457"/>
      <c r="EK746" s="1457" t="s">
        <v>1220</v>
      </c>
      <c r="EL746" s="1454"/>
      <c r="EM746" s="1454" t="s">
        <v>1221</v>
      </c>
      <c r="EN746" s="1458"/>
      <c r="ER746" s="1251"/>
      <c r="ES746" s="7"/>
      <c r="ET746" s="754"/>
      <c r="EU746" s="754"/>
      <c r="EV746" s="754"/>
      <c r="EW746" s="1131"/>
      <c r="EX746" s="889"/>
      <c r="EY746" s="694" t="s">
        <v>354</v>
      </c>
      <c r="EZ746" s="905" t="s">
        <v>247</v>
      </c>
      <c r="FA746" s="694" t="s">
        <v>355</v>
      </c>
      <c r="FB746" s="694" t="s">
        <v>248</v>
      </c>
      <c r="FC746" s="694" t="s">
        <v>356</v>
      </c>
      <c r="FD746" s="694" t="s">
        <v>357</v>
      </c>
      <c r="FE746" s="905" t="s">
        <v>358</v>
      </c>
      <c r="FF746" s="694" t="s">
        <v>395</v>
      </c>
      <c r="FG746" s="694" t="s">
        <v>359</v>
      </c>
      <c r="FH746" s="694" t="s">
        <v>360</v>
      </c>
      <c r="FI746" s="694" t="s">
        <v>361</v>
      </c>
      <c r="FJ746" s="694" t="s">
        <v>362</v>
      </c>
      <c r="FK746" s="694" t="s">
        <v>363</v>
      </c>
      <c r="FL746" s="694" t="s">
        <v>364</v>
      </c>
      <c r="FM746" s="694" t="s">
        <v>365</v>
      </c>
      <c r="FN746" s="694" t="s">
        <v>366</v>
      </c>
      <c r="FO746" s="694" t="s">
        <v>367</v>
      </c>
      <c r="FP746" s="694" t="s">
        <v>993</v>
      </c>
      <c r="FQ746" s="1359" t="s">
        <v>1028</v>
      </c>
      <c r="FR746" s="617" t="s">
        <v>974</v>
      </c>
      <c r="FS746" s="617" t="s">
        <v>1011</v>
      </c>
      <c r="FT746" s="617" t="s">
        <v>1010</v>
      </c>
      <c r="FU746" s="617" t="s">
        <v>991</v>
      </c>
      <c r="FV746" s="617" t="s">
        <v>993</v>
      </c>
      <c r="FW746" s="617" t="s">
        <v>1014</v>
      </c>
      <c r="FX746" s="617" t="s">
        <v>1019</v>
      </c>
      <c r="FY746" s="617" t="s">
        <v>1020</v>
      </c>
      <c r="FZ746" s="617" t="s">
        <v>1021</v>
      </c>
      <c r="GA746" s="617" t="s">
        <v>1022</v>
      </c>
      <c r="GB746" s="617" t="s">
        <v>1023</v>
      </c>
      <c r="GC746" s="617" t="s">
        <v>1024</v>
      </c>
      <c r="GD746" s="617" t="s">
        <v>1025</v>
      </c>
      <c r="GE746" s="617" t="s">
        <v>1026</v>
      </c>
      <c r="GF746" s="617" t="s">
        <v>1027</v>
      </c>
      <c r="GG746" s="617" t="s">
        <v>1028</v>
      </c>
      <c r="GH746" s="617" t="s">
        <v>1029</v>
      </c>
      <c r="GI746" s="617" t="s">
        <v>1057</v>
      </c>
      <c r="GJ746" s="617" t="s">
        <v>1058</v>
      </c>
      <c r="GK746" s="617" t="s">
        <v>1059</v>
      </c>
      <c r="GL746" s="617" t="s">
        <v>1060</v>
      </c>
      <c r="GM746" s="1493" t="s">
        <v>1153</v>
      </c>
      <c r="GN746" s="1352" t="s">
        <v>1154</v>
      </c>
      <c r="GO746" s="1352" t="s">
        <v>1155</v>
      </c>
      <c r="GP746" s="1351" t="s">
        <v>1156</v>
      </c>
      <c r="GQ746" s="1351" t="s">
        <v>1157</v>
      </c>
      <c r="GR746" s="1351" t="s">
        <v>1158</v>
      </c>
      <c r="GS746" s="1351" t="s">
        <v>1159</v>
      </c>
      <c r="HI746" s="617" t="s">
        <v>1001</v>
      </c>
    </row>
    <row r="747" spans="1:217" s="753" customFormat="1" ht="21" x14ac:dyDescent="0.35">
      <c r="A747" s="1289" t="s">
        <v>952</v>
      </c>
      <c r="B747" s="754"/>
      <c r="C747" s="754"/>
      <c r="D747" s="338">
        <v>1</v>
      </c>
      <c r="E747" s="338"/>
      <c r="F747" s="338"/>
      <c r="G747" s="754"/>
      <c r="H747" s="754"/>
      <c r="I747" s="754"/>
      <c r="J747" s="754"/>
      <c r="K747" s="754"/>
      <c r="L747" s="754">
        <v>1</v>
      </c>
      <c r="M747" s="754"/>
      <c r="N747" s="754">
        <v>1</v>
      </c>
      <c r="O747" s="754">
        <v>1</v>
      </c>
      <c r="P747" s="754"/>
      <c r="Q747" s="754">
        <v>1</v>
      </c>
      <c r="R747" s="588">
        <v>1</v>
      </c>
      <c r="S747" s="766">
        <f>SUM(C747:R747)</f>
        <v>6</v>
      </c>
      <c r="T747" s="1282"/>
      <c r="U747" s="754"/>
      <c r="V747" s="754"/>
      <c r="W747" s="754"/>
      <c r="X747" s="754"/>
      <c r="Y747" s="754"/>
      <c r="Z747" s="754"/>
      <c r="AA747" s="754"/>
      <c r="AB747" s="754"/>
      <c r="AC747" s="754"/>
      <c r="AD747" s="754"/>
      <c r="AE747" s="754"/>
      <c r="AF747" s="754"/>
      <c r="AG747" s="754"/>
      <c r="AH747" s="754"/>
      <c r="AI747" s="7"/>
      <c r="AJ747" s="754"/>
      <c r="AK747" s="754"/>
      <c r="AL747" s="754"/>
      <c r="AM747" s="754"/>
      <c r="AN747" s="1017"/>
      <c r="AO747" s="754"/>
      <c r="AP747" s="754"/>
      <c r="AQ747" s="754"/>
      <c r="AR747" s="754"/>
      <c r="AS747" s="754"/>
      <c r="AT747" s="7"/>
      <c r="AU747" s="754"/>
      <c r="AV747" s="754"/>
      <c r="AW747" s="754"/>
      <c r="AX747" s="754"/>
      <c r="AY747" s="754"/>
      <c r="AZ747" s="754"/>
      <c r="BA747" s="754"/>
      <c r="BB747" s="1017"/>
      <c r="BC747" s="754"/>
      <c r="BD747" s="754"/>
      <c r="BE747" s="754"/>
      <c r="BF747" s="754"/>
      <c r="BG747" s="754"/>
      <c r="BH747" s="7"/>
      <c r="BI747" s="754"/>
      <c r="BJ747" s="754"/>
      <c r="BK747" s="754"/>
      <c r="BL747" s="754"/>
      <c r="BM747" s="754"/>
      <c r="BN747" s="1188"/>
      <c r="BO747" s="338"/>
      <c r="BP747" s="338"/>
      <c r="BQ747" s="338"/>
      <c r="BR747" s="338"/>
      <c r="BS747" s="1156"/>
      <c r="BT747" s="338"/>
      <c r="BU747" s="338"/>
      <c r="BV747" s="338"/>
      <c r="BW747" s="338"/>
      <c r="BX747" s="338"/>
      <c r="BY747" s="7"/>
      <c r="BZ747" s="754"/>
      <c r="CA747" s="754"/>
      <c r="CB747" s="754"/>
      <c r="CC747" s="1017"/>
      <c r="CD747" s="754"/>
      <c r="CE747" s="754"/>
      <c r="CF747" s="754"/>
      <c r="CG747" s="754"/>
      <c r="CH747" s="754"/>
      <c r="CI747" s="754"/>
      <c r="CJ747" s="754"/>
      <c r="CK747" s="7"/>
      <c r="CL747" s="754"/>
      <c r="CM747" s="754"/>
      <c r="CN747" s="754"/>
      <c r="CO747" s="1017"/>
      <c r="CP747" s="754"/>
      <c r="CQ747" s="754"/>
      <c r="CR747" s="754"/>
      <c r="CS747" s="754"/>
      <c r="CT747" s="754"/>
      <c r="CU747" s="7"/>
      <c r="CV747" s="754"/>
      <c r="CW747" s="754"/>
      <c r="CX747" s="1017"/>
      <c r="CY747" s="754"/>
      <c r="CZ747" s="754"/>
      <c r="DD747" s="293"/>
      <c r="DE747" s="338"/>
      <c r="DF747" s="338"/>
      <c r="DG747" s="338"/>
      <c r="DH747" s="338"/>
      <c r="DI747" s="338"/>
      <c r="DJ747" s="338"/>
      <c r="DK747" s="338"/>
      <c r="DL747" s="1103"/>
      <c r="DM747" s="338"/>
      <c r="DN747" s="338"/>
      <c r="DO747" s="338"/>
      <c r="DP747" s="338"/>
      <c r="DQ747" s="338"/>
      <c r="DR747" s="337"/>
      <c r="DS747" s="1459"/>
      <c r="DT747" s="1460"/>
      <c r="DU747" s="1460" t="s">
        <v>861</v>
      </c>
      <c r="DV747" s="1460" t="s">
        <v>236</v>
      </c>
      <c r="DW747" s="1460" t="s">
        <v>861</v>
      </c>
      <c r="DX747" s="1460" t="s">
        <v>236</v>
      </c>
      <c r="DY747" s="1460" t="s">
        <v>861</v>
      </c>
      <c r="DZ747" s="1460" t="s">
        <v>236</v>
      </c>
      <c r="EA747" s="1460" t="s">
        <v>861</v>
      </c>
      <c r="EB747" s="1460" t="s">
        <v>236</v>
      </c>
      <c r="EC747" s="1460" t="s">
        <v>861</v>
      </c>
      <c r="ED747" s="1460" t="s">
        <v>236</v>
      </c>
      <c r="EE747" s="1460" t="s">
        <v>861</v>
      </c>
      <c r="EF747" s="1460" t="s">
        <v>236</v>
      </c>
      <c r="EG747" s="1460" t="s">
        <v>861</v>
      </c>
      <c r="EH747" s="1460" t="s">
        <v>236</v>
      </c>
      <c r="EI747" s="1460" t="s">
        <v>861</v>
      </c>
      <c r="EJ747" s="1460" t="s">
        <v>236</v>
      </c>
      <c r="EK747" s="1460" t="s">
        <v>861</v>
      </c>
      <c r="EL747" s="1460" t="s">
        <v>236</v>
      </c>
      <c r="EM747" s="1460" t="s">
        <v>861</v>
      </c>
      <c r="EN747" s="1474" t="s">
        <v>236</v>
      </c>
      <c r="ER747" s="1251"/>
      <c r="ES747" s="7"/>
      <c r="ET747" s="754"/>
      <c r="EU747" s="754"/>
      <c r="EV747" s="754"/>
      <c r="EW747" s="1131"/>
      <c r="EX747" s="1408" t="s">
        <v>1178</v>
      </c>
      <c r="EY747" s="1348" t="str">
        <f t="shared" ref="EY747:GS747" si="3850">IF(EY730&gt;0.7,"Conta",IF(AND(EY730&gt;=0.3,EY730&lt;=0.7),"Maybe", "NO"))</f>
        <v>Maybe</v>
      </c>
      <c r="EZ747" s="1348" t="str">
        <f t="shared" si="3850"/>
        <v>Conta</v>
      </c>
      <c r="FA747" s="1348" t="str">
        <f t="shared" si="3850"/>
        <v>Maybe</v>
      </c>
      <c r="FB747" s="1348" t="str">
        <f t="shared" si="3850"/>
        <v>Conta</v>
      </c>
      <c r="FC747" s="1348" t="str">
        <f t="shared" si="3850"/>
        <v>Conta</v>
      </c>
      <c r="FD747" s="1348" t="str">
        <f t="shared" si="3850"/>
        <v>Conta</v>
      </c>
      <c r="FE747" s="1348" t="str">
        <f t="shared" si="3850"/>
        <v>NO</v>
      </c>
      <c r="FF747" s="1348" t="str">
        <f t="shared" si="3850"/>
        <v>Maybe</v>
      </c>
      <c r="FG747" s="1348" t="str">
        <f t="shared" si="3850"/>
        <v>Maybe</v>
      </c>
      <c r="FH747" s="1348" t="str">
        <f t="shared" si="3850"/>
        <v>Conta</v>
      </c>
      <c r="FI747" s="1348" t="str">
        <f t="shared" si="3850"/>
        <v>Maybe</v>
      </c>
      <c r="FJ747" s="1348" t="str">
        <f t="shared" si="3850"/>
        <v>Conta</v>
      </c>
      <c r="FK747" s="1348" t="str">
        <f t="shared" si="3850"/>
        <v>Maybe</v>
      </c>
      <c r="FL747" s="1348" t="str">
        <f t="shared" si="3850"/>
        <v>Conta</v>
      </c>
      <c r="FM747" s="1348" t="str">
        <f t="shared" si="3850"/>
        <v>Maybe</v>
      </c>
      <c r="FN747" s="1348" t="str">
        <f t="shared" si="3850"/>
        <v>Maybe</v>
      </c>
      <c r="FO747" s="1348" t="str">
        <f t="shared" si="3850"/>
        <v>Maybe</v>
      </c>
      <c r="FP747" s="1348" t="str">
        <f t="shared" si="3850"/>
        <v>NO</v>
      </c>
      <c r="FQ747" s="1348" t="str">
        <f t="shared" si="3850"/>
        <v>Maybe</v>
      </c>
      <c r="FR747" s="1348" t="str">
        <f t="shared" ref="FR747:GL747" si="3851">IF(FR730&gt;0.7,"Conta",IF(AND(FR730&gt;=0.3,FR730&lt;=0.7),"Maybe", "NO"))</f>
        <v>Maybe</v>
      </c>
      <c r="FS747" s="1348" t="str">
        <f t="shared" si="3851"/>
        <v>Conta</v>
      </c>
      <c r="FT747" s="1348" t="str">
        <f t="shared" si="3851"/>
        <v>Maybe</v>
      </c>
      <c r="FU747" s="1348" t="str">
        <f t="shared" si="3851"/>
        <v>Maybe</v>
      </c>
      <c r="FV747" s="1348"/>
      <c r="FW747" s="1348" t="str">
        <f t="shared" si="3851"/>
        <v>NO</v>
      </c>
      <c r="FX747" s="1348" t="str">
        <f t="shared" si="3851"/>
        <v>Maybe</v>
      </c>
      <c r="FY747" s="1348" t="str">
        <f t="shared" si="3851"/>
        <v>NO</v>
      </c>
      <c r="FZ747" s="1348" t="str">
        <f t="shared" si="3851"/>
        <v>NO</v>
      </c>
      <c r="GA747" s="1348" t="str">
        <f t="shared" si="3851"/>
        <v>NO</v>
      </c>
      <c r="GB747" s="1348" t="str">
        <f t="shared" si="3851"/>
        <v>Maybe</v>
      </c>
      <c r="GC747" s="1348" t="str">
        <f t="shared" si="3851"/>
        <v>Maybe</v>
      </c>
      <c r="GD747" s="1348" t="str">
        <f t="shared" si="3851"/>
        <v>NO</v>
      </c>
      <c r="GE747" s="1348" t="str">
        <f t="shared" si="3851"/>
        <v>Maybe</v>
      </c>
      <c r="GF747" s="1348" t="str">
        <f t="shared" si="3851"/>
        <v>NO</v>
      </c>
      <c r="GG747" s="1348" t="str">
        <f t="shared" si="3851"/>
        <v>Conta</v>
      </c>
      <c r="GH747" s="1348" t="str">
        <f t="shared" si="3851"/>
        <v>Maybe</v>
      </c>
      <c r="GI747" s="1348" t="str">
        <f t="shared" si="3851"/>
        <v>Conta</v>
      </c>
      <c r="GJ747" s="1348" t="str">
        <f t="shared" si="3851"/>
        <v>Maybe</v>
      </c>
      <c r="GK747" s="1348" t="str">
        <f t="shared" si="3851"/>
        <v>Maybe</v>
      </c>
      <c r="GL747" s="1348" t="str">
        <f t="shared" si="3851"/>
        <v>Maybe</v>
      </c>
      <c r="GM747" s="1494" t="str">
        <f t="shared" si="3850"/>
        <v>Maybe</v>
      </c>
      <c r="GN747" s="1348" t="str">
        <f t="shared" si="3850"/>
        <v>Maybe</v>
      </c>
      <c r="GO747" s="1348" t="str">
        <f t="shared" si="3850"/>
        <v>Maybe</v>
      </c>
      <c r="GP747" s="1348" t="str">
        <f t="shared" si="3850"/>
        <v>Maybe</v>
      </c>
      <c r="GQ747" s="1348" t="str">
        <f t="shared" si="3850"/>
        <v>Maybe</v>
      </c>
      <c r="GR747" s="1348" t="str">
        <f t="shared" si="3850"/>
        <v>Maybe</v>
      </c>
      <c r="GS747" s="1348" t="str">
        <f t="shared" si="3850"/>
        <v>NO</v>
      </c>
      <c r="GT747" s="338" t="str">
        <f t="shared" ref="GT747:HH747" si="3852">IF(GT730&gt;0.7,"YES","")</f>
        <v/>
      </c>
      <c r="GU747" s="338" t="str">
        <f t="shared" si="3852"/>
        <v/>
      </c>
      <c r="GV747" s="338" t="str">
        <f t="shared" si="3852"/>
        <v/>
      </c>
      <c r="GW747" s="338" t="str">
        <f t="shared" si="3852"/>
        <v/>
      </c>
      <c r="GX747" s="338" t="str">
        <f t="shared" si="3852"/>
        <v/>
      </c>
      <c r="GY747" s="338" t="str">
        <f t="shared" si="3852"/>
        <v/>
      </c>
      <c r="GZ747" s="338" t="e">
        <f t="shared" si="3852"/>
        <v>#DIV/0!</v>
      </c>
      <c r="HA747" s="338" t="str">
        <f t="shared" si="3852"/>
        <v/>
      </c>
      <c r="HB747" s="338" t="str">
        <f t="shared" si="3852"/>
        <v/>
      </c>
      <c r="HC747" s="338" t="str">
        <f t="shared" si="3852"/>
        <v/>
      </c>
      <c r="HD747" s="338" t="str">
        <f t="shared" si="3852"/>
        <v/>
      </c>
      <c r="HE747" s="338" t="str">
        <f t="shared" si="3852"/>
        <v/>
      </c>
      <c r="HF747" s="338" t="str">
        <f t="shared" si="3852"/>
        <v/>
      </c>
      <c r="HG747" s="338" t="e">
        <f t="shared" si="3852"/>
        <v>#DIV/0!</v>
      </c>
      <c r="HH747" s="338" t="e">
        <f t="shared" si="3852"/>
        <v>#DIV/0!</v>
      </c>
      <c r="HI747" s="1348" t="str">
        <f>IF(HI730&gt;0.7,"Conta",IF(AND(HI730&gt;=0.3,HI730&lt;=0.7),"Maybe", "NO"))</f>
        <v>NO</v>
      </c>
    </row>
    <row r="748" spans="1:217" s="753" customFormat="1" ht="21" x14ac:dyDescent="0.35">
      <c r="A748" s="1289" t="s">
        <v>953</v>
      </c>
      <c r="B748" s="754"/>
      <c r="C748" s="754"/>
      <c r="D748" s="754"/>
      <c r="E748" s="754"/>
      <c r="F748" s="754">
        <v>1</v>
      </c>
      <c r="G748" s="754"/>
      <c r="H748" s="754"/>
      <c r="I748" s="754">
        <v>1</v>
      </c>
      <c r="J748" s="754"/>
      <c r="K748" s="754"/>
      <c r="L748" s="754"/>
      <c r="M748" s="754"/>
      <c r="N748" s="754">
        <v>1</v>
      </c>
      <c r="O748" s="754">
        <v>1</v>
      </c>
      <c r="P748" s="754"/>
      <c r="Q748" s="754"/>
      <c r="R748" s="754"/>
      <c r="S748" s="766">
        <f t="shared" ref="S748:S756" si="3853">SUM(C748:R748)</f>
        <v>4</v>
      </c>
      <c r="T748" s="1282"/>
      <c r="U748" s="754"/>
      <c r="V748" s="754"/>
      <c r="W748" s="754"/>
      <c r="X748" s="754"/>
      <c r="Y748" s="754"/>
      <c r="Z748" s="754"/>
      <c r="AA748" s="754"/>
      <c r="AB748" s="754"/>
      <c r="AC748" s="754"/>
      <c r="AD748" s="754"/>
      <c r="AE748" s="754"/>
      <c r="AF748" s="754"/>
      <c r="AG748" s="754"/>
      <c r="AH748" s="754"/>
      <c r="AI748" s="7"/>
      <c r="AJ748" s="754"/>
      <c r="AK748" s="754"/>
      <c r="AL748" s="754"/>
      <c r="AM748" s="754"/>
      <c r="AN748" s="1017"/>
      <c r="AO748" s="754"/>
      <c r="AP748" s="754"/>
      <c r="AQ748" s="754"/>
      <c r="AR748" s="754"/>
      <c r="AS748" s="754"/>
      <c r="AT748" s="7"/>
      <c r="AU748" s="754"/>
      <c r="AV748" s="754"/>
      <c r="AW748" s="754"/>
      <c r="AX748" s="754"/>
      <c r="AY748" s="754"/>
      <c r="AZ748" s="754"/>
      <c r="BA748" s="754"/>
      <c r="BB748" s="1017"/>
      <c r="BC748" s="754"/>
      <c r="BD748" s="754"/>
      <c r="BE748" s="754"/>
      <c r="BF748" s="754"/>
      <c r="BG748" s="754"/>
      <c r="BH748" s="7"/>
      <c r="BI748" s="754"/>
      <c r="BJ748" s="754"/>
      <c r="BK748" s="754"/>
      <c r="BL748" s="754"/>
      <c r="BM748" s="754"/>
      <c r="BN748" s="1188"/>
      <c r="BO748" s="338"/>
      <c r="BP748" s="338"/>
      <c r="BQ748" s="338"/>
      <c r="BR748" s="338"/>
      <c r="BS748" s="1156"/>
      <c r="BT748" s="338"/>
      <c r="BU748" s="338"/>
      <c r="BV748" s="338"/>
      <c r="BW748" s="338"/>
      <c r="BX748" s="338"/>
      <c r="BY748" s="7"/>
      <c r="BZ748" s="754"/>
      <c r="CA748" s="754"/>
      <c r="CB748" s="754"/>
      <c r="CC748" s="1017"/>
      <c r="CD748" s="754"/>
      <c r="CE748" s="754"/>
      <c r="CF748" s="754"/>
      <c r="CG748" s="754"/>
      <c r="CH748" s="754"/>
      <c r="CI748" s="754"/>
      <c r="CJ748" s="754"/>
      <c r="CK748" s="7"/>
      <c r="CL748" s="754"/>
      <c r="CM748" s="754"/>
      <c r="CN748" s="754"/>
      <c r="CO748" s="1017"/>
      <c r="CP748" s="754"/>
      <c r="CQ748" s="754"/>
      <c r="CR748" s="754"/>
      <c r="CS748" s="754"/>
      <c r="CT748" s="754"/>
      <c r="CU748" s="7"/>
      <c r="CV748" s="754"/>
      <c r="CW748" s="754"/>
      <c r="CX748" s="1017"/>
      <c r="CY748" s="754"/>
      <c r="CZ748" s="754"/>
      <c r="DD748" s="293"/>
      <c r="DE748" s="338"/>
      <c r="DF748" s="338"/>
      <c r="DG748" s="338"/>
      <c r="DH748" s="338"/>
      <c r="DI748" s="338"/>
      <c r="DJ748" s="338"/>
      <c r="DK748" s="338"/>
      <c r="DL748" s="1103"/>
      <c r="DM748" s="338"/>
      <c r="DN748" s="338"/>
      <c r="DO748" s="338"/>
      <c r="DP748" s="338"/>
      <c r="DQ748" s="338"/>
      <c r="DR748" s="337"/>
      <c r="DS748" s="1459" t="s">
        <v>1142</v>
      </c>
      <c r="DT748" s="1460" t="s">
        <v>1139</v>
      </c>
      <c r="DU748" s="1461">
        <f>Z730</f>
        <v>0.72648416543559013</v>
      </c>
      <c r="DV748" s="1461">
        <f>AC730</f>
        <v>9.6039826062262107E-2</v>
      </c>
      <c r="DW748" s="1461">
        <f>AO730</f>
        <v>1</v>
      </c>
      <c r="DX748" s="1462">
        <f>AQ730</f>
        <v>0</v>
      </c>
      <c r="DY748" s="1461">
        <f>BC730</f>
        <v>0.80630845241256266</v>
      </c>
      <c r="DZ748" s="1461">
        <f>BE730</f>
        <v>7.618147533838078E-2</v>
      </c>
      <c r="EA748" s="1461">
        <f>BT730</f>
        <v>0.75326803869641945</v>
      </c>
      <c r="EB748" s="1463">
        <f>BV730</f>
        <v>0.20512806742201564</v>
      </c>
      <c r="EC748" s="1463">
        <f>CF730</f>
        <v>0.75190646279696205</v>
      </c>
      <c r="ED748" s="1463">
        <f>CH730</f>
        <v>5.4071769960000543E-2</v>
      </c>
      <c r="EE748" s="1463">
        <f>CP730</f>
        <v>0.86437106202155134</v>
      </c>
      <c r="EF748" s="1463">
        <f>CR730</f>
        <v>2.4046479357286526E-2</v>
      </c>
      <c r="EG748" s="1463">
        <f>EM730</f>
        <v>0.67344197624477153</v>
      </c>
      <c r="EH748" s="1463">
        <f>EN730</f>
        <v>7.9154082378921145E-2</v>
      </c>
      <c r="EI748" s="1463">
        <f>CY730</f>
        <v>0.46353439043112155</v>
      </c>
      <c r="EJ748" s="1463">
        <f>CZ730</f>
        <v>0.40746668787685486</v>
      </c>
      <c r="EK748" s="1463">
        <f>DM730</f>
        <v>0.97152752396211084</v>
      </c>
      <c r="EL748" s="1463">
        <f>DO730</f>
        <v>1.9534554927838642E-2</v>
      </c>
      <c r="EM748" s="1463">
        <f>DY730</f>
        <v>0.86618726875863217</v>
      </c>
      <c r="EN748" s="1465">
        <f>EA730</f>
        <v>2.8521662664324626E-2</v>
      </c>
      <c r="ER748" s="1251"/>
      <c r="ES748" s="7"/>
      <c r="ET748" s="754"/>
      <c r="EU748" s="754"/>
      <c r="EV748" s="754"/>
      <c r="EW748" s="1131"/>
      <c r="EX748" s="1408" t="s">
        <v>1179</v>
      </c>
      <c r="EY748" s="1348" t="str">
        <f>IF(EY732&gt;0.7,"Conta",IF(AND(EY732&gt;=0.3,EY732&lt;=0.7),"Maybe", "NO"))</f>
        <v>Maybe</v>
      </c>
      <c r="EZ748" s="1348" t="str">
        <f t="shared" ref="EZ748:GS748" si="3854">IF(EZ732&gt;0.7,"Conta",IF(AND(EZ732&gt;=0.3,EZ732&lt;=0.7),"Maybe", "NO"))</f>
        <v>Conta</v>
      </c>
      <c r="FA748" s="1348" t="str">
        <f t="shared" si="3854"/>
        <v>NO</v>
      </c>
      <c r="FB748" s="1348" t="str">
        <f t="shared" si="3854"/>
        <v>Conta</v>
      </c>
      <c r="FC748" s="1348" t="str">
        <f t="shared" si="3854"/>
        <v>Maybe</v>
      </c>
      <c r="FD748" s="1348" t="str">
        <f t="shared" si="3854"/>
        <v>Conta</v>
      </c>
      <c r="FE748" s="1348" t="str">
        <f t="shared" si="3854"/>
        <v>NO</v>
      </c>
      <c r="FF748" s="1348" t="str">
        <f t="shared" si="3854"/>
        <v>NO</v>
      </c>
      <c r="FG748" s="1348" t="str">
        <f t="shared" si="3854"/>
        <v>Maybe</v>
      </c>
      <c r="FH748" s="1348" t="str">
        <f t="shared" si="3854"/>
        <v>Conta</v>
      </c>
      <c r="FI748" s="1348" t="str">
        <f t="shared" si="3854"/>
        <v>Maybe</v>
      </c>
      <c r="FJ748" s="1348" t="str">
        <f t="shared" si="3854"/>
        <v>Conta</v>
      </c>
      <c r="FK748" s="1348" t="str">
        <f t="shared" si="3854"/>
        <v>Maybe</v>
      </c>
      <c r="FL748" s="1348" t="str">
        <f t="shared" si="3854"/>
        <v>Conta</v>
      </c>
      <c r="FM748" s="1348" t="str">
        <f t="shared" si="3854"/>
        <v>Maybe</v>
      </c>
      <c r="FN748" s="1348" t="str">
        <f t="shared" si="3854"/>
        <v>Maybe</v>
      </c>
      <c r="FO748" s="1348" t="str">
        <f t="shared" si="3854"/>
        <v>Maybe</v>
      </c>
      <c r="FP748" s="1348" t="str">
        <f t="shared" si="3854"/>
        <v>NO</v>
      </c>
      <c r="FQ748" s="1348" t="str">
        <f t="shared" si="3854"/>
        <v>Maybe</v>
      </c>
      <c r="FR748" s="1348" t="str">
        <f t="shared" ref="FR748:GL748" si="3855">IF(FR732&gt;0.7,"Conta",IF(AND(FR732&gt;=0.3,FR732&lt;=0.7),"Maybe", "NO"))</f>
        <v>Maybe</v>
      </c>
      <c r="FS748" s="1348" t="str">
        <f t="shared" si="3855"/>
        <v>Conta</v>
      </c>
      <c r="FT748" s="1348" t="str">
        <f t="shared" si="3855"/>
        <v>Maybe</v>
      </c>
      <c r="FU748" s="1348" t="str">
        <f t="shared" si="3855"/>
        <v>Maybe</v>
      </c>
      <c r="FV748" s="1348"/>
      <c r="FW748" s="1348" t="str">
        <f t="shared" si="3855"/>
        <v>NO</v>
      </c>
      <c r="FX748" s="1348" t="str">
        <f t="shared" si="3855"/>
        <v>Maybe</v>
      </c>
      <c r="FY748" s="1348" t="str">
        <f t="shared" si="3855"/>
        <v>NO</v>
      </c>
      <c r="FZ748" s="1348" t="str">
        <f t="shared" si="3855"/>
        <v>NO</v>
      </c>
      <c r="GA748" s="1348" t="str">
        <f t="shared" si="3855"/>
        <v>NO</v>
      </c>
      <c r="GB748" s="1348" t="str">
        <f t="shared" si="3855"/>
        <v>NO</v>
      </c>
      <c r="GC748" s="1348" t="str">
        <f t="shared" si="3855"/>
        <v>Maybe</v>
      </c>
      <c r="GD748" s="1348" t="str">
        <f t="shared" si="3855"/>
        <v>NO</v>
      </c>
      <c r="GE748" s="1348" t="str">
        <f t="shared" si="3855"/>
        <v>Maybe</v>
      </c>
      <c r="GF748" s="1348" t="str">
        <f t="shared" si="3855"/>
        <v>NO</v>
      </c>
      <c r="GG748" s="1348" t="str">
        <f t="shared" si="3855"/>
        <v>Conta</v>
      </c>
      <c r="GH748" s="1348" t="str">
        <f t="shared" si="3855"/>
        <v>NO</v>
      </c>
      <c r="GI748" s="1348" t="str">
        <f t="shared" si="3855"/>
        <v>Maybe</v>
      </c>
      <c r="GJ748" s="1348" t="str">
        <f t="shared" si="3855"/>
        <v>Maybe</v>
      </c>
      <c r="GK748" s="1348" t="str">
        <f t="shared" si="3855"/>
        <v>Maybe</v>
      </c>
      <c r="GL748" s="1348" t="str">
        <f t="shared" si="3855"/>
        <v>Maybe</v>
      </c>
      <c r="GM748" s="1494" t="str">
        <f t="shared" si="3854"/>
        <v>Maybe</v>
      </c>
      <c r="GN748" s="1348" t="str">
        <f t="shared" si="3854"/>
        <v>Maybe</v>
      </c>
      <c r="GO748" s="1348" t="str">
        <f t="shared" si="3854"/>
        <v>Maybe</v>
      </c>
      <c r="GP748" s="1348" t="str">
        <f t="shared" si="3854"/>
        <v>NO</v>
      </c>
      <c r="GQ748" s="1348" t="str">
        <f t="shared" si="3854"/>
        <v>Maybe</v>
      </c>
      <c r="GR748" s="1348" t="str">
        <f t="shared" si="3854"/>
        <v>Maybe</v>
      </c>
      <c r="GS748" s="1348" t="str">
        <f t="shared" si="3854"/>
        <v>NO</v>
      </c>
      <c r="GT748" s="338" t="str">
        <f t="shared" ref="GT748:HH748" si="3856">IF(GT731&gt;0.7,"YES","")</f>
        <v/>
      </c>
      <c r="GU748" s="338" t="str">
        <f t="shared" si="3856"/>
        <v/>
      </c>
      <c r="GV748" s="338" t="str">
        <f t="shared" si="3856"/>
        <v/>
      </c>
      <c r="GW748" s="338" t="str">
        <f t="shared" si="3856"/>
        <v/>
      </c>
      <c r="GX748" s="338" t="str">
        <f t="shared" si="3856"/>
        <v/>
      </c>
      <c r="GY748" s="338" t="str">
        <f t="shared" si="3856"/>
        <v/>
      </c>
      <c r="GZ748" s="338" t="e">
        <f t="shared" si="3856"/>
        <v>#DIV/0!</v>
      </c>
      <c r="HA748" s="338" t="str">
        <f t="shared" si="3856"/>
        <v/>
      </c>
      <c r="HB748" s="338" t="str">
        <f t="shared" si="3856"/>
        <v/>
      </c>
      <c r="HC748" s="338" t="str">
        <f t="shared" si="3856"/>
        <v/>
      </c>
      <c r="HD748" s="338" t="str">
        <f t="shared" si="3856"/>
        <v/>
      </c>
      <c r="HE748" s="338" t="str">
        <f t="shared" si="3856"/>
        <v/>
      </c>
      <c r="HF748" s="338" t="str">
        <f t="shared" si="3856"/>
        <v/>
      </c>
      <c r="HG748" s="338" t="e">
        <f t="shared" si="3856"/>
        <v>#DIV/0!</v>
      </c>
      <c r="HH748" s="338" t="e">
        <f t="shared" si="3856"/>
        <v>#DIV/0!</v>
      </c>
      <c r="HI748" s="1348" t="str">
        <f>IF(HI732&gt;0.7,"Conta",IF(AND(HI732&gt;=0.3,HI732&lt;=0.7),"Maybe", "NO"))</f>
        <v>NO</v>
      </c>
    </row>
    <row r="749" spans="1:217" s="753" customFormat="1" ht="21" x14ac:dyDescent="0.35">
      <c r="A749" s="1289" t="s">
        <v>954</v>
      </c>
      <c r="B749" s="754"/>
      <c r="C749" s="754"/>
      <c r="D749" s="754"/>
      <c r="E749" s="754"/>
      <c r="F749" s="754">
        <v>1</v>
      </c>
      <c r="G749" s="754"/>
      <c r="H749" s="754"/>
      <c r="I749" s="754"/>
      <c r="J749" s="754"/>
      <c r="K749" s="754"/>
      <c r="L749" s="754">
        <v>1</v>
      </c>
      <c r="M749" s="754"/>
      <c r="N749" s="754"/>
      <c r="O749" s="754">
        <v>1</v>
      </c>
      <c r="P749" s="754">
        <v>1</v>
      </c>
      <c r="Q749" s="754"/>
      <c r="R749" s="754"/>
      <c r="S749" s="766">
        <f t="shared" si="3853"/>
        <v>4</v>
      </c>
      <c r="T749" s="1282"/>
      <c r="U749" s="754"/>
      <c r="V749" s="754"/>
      <c r="W749" s="754"/>
      <c r="X749" s="754"/>
      <c r="Y749" s="754"/>
      <c r="Z749" s="754"/>
      <c r="AA749" s="754"/>
      <c r="AB749" s="754"/>
      <c r="AC749" s="754"/>
      <c r="AD749" s="754"/>
      <c r="AE749" s="754"/>
      <c r="AF749" s="754"/>
      <c r="AG749" s="754"/>
      <c r="AH749" s="754"/>
      <c r="AI749" s="7"/>
      <c r="AJ749" s="754"/>
      <c r="AK749" s="754"/>
      <c r="AL749" s="754"/>
      <c r="AM749" s="754"/>
      <c r="AN749" s="1017"/>
      <c r="AO749" s="754"/>
      <c r="AP749" s="754"/>
      <c r="AQ749" s="754"/>
      <c r="AR749" s="754"/>
      <c r="AS749" s="754"/>
      <c r="AT749" s="7"/>
      <c r="AU749" s="754"/>
      <c r="AV749" s="754"/>
      <c r="AW749" s="754"/>
      <c r="AX749" s="754"/>
      <c r="AY749" s="754"/>
      <c r="AZ749" s="754"/>
      <c r="BA749" s="754"/>
      <c r="BB749" s="1017"/>
      <c r="BC749" s="754"/>
      <c r="BD749" s="754"/>
      <c r="BE749" s="754"/>
      <c r="BF749" s="754"/>
      <c r="BG749" s="754"/>
      <c r="BH749" s="7"/>
      <c r="BI749" s="754"/>
      <c r="BJ749" s="754"/>
      <c r="BK749" s="754"/>
      <c r="BL749" s="754"/>
      <c r="BM749" s="754"/>
      <c r="BN749" s="1188"/>
      <c r="BO749" s="338"/>
      <c r="BP749" s="338"/>
      <c r="BQ749" s="338"/>
      <c r="BR749" s="338"/>
      <c r="BS749" s="1156"/>
      <c r="BT749" s="338"/>
      <c r="BU749" s="338"/>
      <c r="BV749" s="338"/>
      <c r="BW749" s="338"/>
      <c r="BX749" s="338"/>
      <c r="BY749" s="7"/>
      <c r="BZ749" s="754"/>
      <c r="CA749" s="754"/>
      <c r="CB749" s="754"/>
      <c r="CC749" s="1017"/>
      <c r="CD749" s="754"/>
      <c r="CE749" s="754"/>
      <c r="CF749" s="754"/>
      <c r="CG749" s="754"/>
      <c r="CH749" s="754"/>
      <c r="CI749" s="754"/>
      <c r="CJ749" s="754"/>
      <c r="CK749" s="7"/>
      <c r="CL749" s="754"/>
      <c r="CM749" s="754"/>
      <c r="CN749" s="754"/>
      <c r="CO749" s="1017"/>
      <c r="CP749" s="754"/>
      <c r="CQ749" s="754"/>
      <c r="CR749" s="754"/>
      <c r="CS749" s="754"/>
      <c r="CT749" s="754"/>
      <c r="CU749" s="7"/>
      <c r="CV749" s="754"/>
      <c r="CW749" s="754"/>
      <c r="CX749" s="1017"/>
      <c r="CY749" s="754"/>
      <c r="CZ749" s="754"/>
      <c r="DD749" s="293"/>
      <c r="DE749" s="338"/>
      <c r="DF749" s="338"/>
      <c r="DG749" s="338"/>
      <c r="DH749" s="338"/>
      <c r="DI749" s="338"/>
      <c r="DJ749" s="338"/>
      <c r="DK749" s="338"/>
      <c r="DL749" s="1103"/>
      <c r="DM749" s="338"/>
      <c r="DN749" s="338"/>
      <c r="DO749" s="338"/>
      <c r="DP749" s="338"/>
      <c r="DQ749" s="338"/>
      <c r="DR749" s="337"/>
      <c r="DS749" s="1459" t="s">
        <v>1141</v>
      </c>
      <c r="DT749" s="1460" t="s">
        <v>1147</v>
      </c>
      <c r="DU749" s="1461">
        <f t="shared" ref="DU749:DU760" si="3857">Z731</f>
        <v>0.89820266459595921</v>
      </c>
      <c r="DV749" s="1461">
        <f t="shared" ref="DV749:DV760" si="3858">AC731</f>
        <v>6.2101897059984139E-2</v>
      </c>
      <c r="DW749" s="1461">
        <f t="shared" ref="DW749:DW760" si="3859">AO731</f>
        <v>1</v>
      </c>
      <c r="DX749" s="1462">
        <f t="shared" ref="DX749:DX760" si="3860">AQ731</f>
        <v>0</v>
      </c>
      <c r="DY749" s="1461">
        <f t="shared" ref="DY749:DY760" si="3861">BC731</f>
        <v>0.96822368249288915</v>
      </c>
      <c r="DZ749" s="1461">
        <f t="shared" ref="DZ749:DZ760" si="3862">BE731</f>
        <v>1.6307423410823123E-2</v>
      </c>
      <c r="EA749" s="1461">
        <f t="shared" ref="EA749:EA760" si="3863">BT731</f>
        <v>0.91583118555894494</v>
      </c>
      <c r="EB749" s="1463">
        <f t="shared" ref="EB749:EB760" si="3864">BV731</f>
        <v>8.1623647408658906E-2</v>
      </c>
      <c r="EC749" s="1463">
        <f t="shared" ref="EC749:EC760" si="3865">CF731</f>
        <v>0.91525191019773389</v>
      </c>
      <c r="ED749" s="1463">
        <f t="shared" ref="ED749:ED760" si="3866">CH731</f>
        <v>1.8511690992271981E-2</v>
      </c>
      <c r="EE749" s="1463">
        <f t="shared" ref="EE749:EE760" si="3867">CP731</f>
        <v>0.99202578414444476</v>
      </c>
      <c r="EF749" s="1463">
        <f t="shared" ref="EF749:EF760" si="3868">CR731</f>
        <v>6.7543345926860104E-3</v>
      </c>
      <c r="EG749" s="1463">
        <f t="shared" ref="EG749:EH749" si="3869">EM731</f>
        <v>0.85369068952120686</v>
      </c>
      <c r="EH749" s="1463">
        <f t="shared" si="3869"/>
        <v>5.2346391995454551E-2</v>
      </c>
      <c r="EI749" s="1463">
        <f t="shared" ref="EI749:EJ749" si="3870">CY731</f>
        <v>0.21461294942580555</v>
      </c>
      <c r="EJ749" s="1463">
        <f t="shared" si="3870"/>
        <v>0.30732426680096159</v>
      </c>
      <c r="EK749" s="1463">
        <f t="shared" ref="EK749:EK760" si="3871">DM731</f>
        <v>0.86280195846105201</v>
      </c>
      <c r="EL749" s="1463">
        <f t="shared" ref="EL749:EL760" si="3872">DO731</f>
        <v>8.9238581919025048E-2</v>
      </c>
      <c r="EM749" s="1464">
        <f t="shared" ref="EM749:EM760" si="3873">DY731</f>
        <v>0.85316116502665451</v>
      </c>
      <c r="EN749" s="1465">
        <f t="shared" ref="EN749:EN760" si="3874">EA731</f>
        <v>2.9485419146427602E-2</v>
      </c>
      <c r="ER749" s="1251"/>
      <c r="ES749" s="7"/>
      <c r="ET749" s="754"/>
      <c r="EU749" s="754"/>
      <c r="EV749" s="754"/>
      <c r="EW749" s="1131"/>
      <c r="EX749" s="1408" t="s">
        <v>1180</v>
      </c>
      <c r="EY749" s="1348" t="str">
        <f>IF(EY731&gt;0.7,"Conta",IF(AND(EY731&gt;=0.3,EY731&lt;=0.7),"Maybe", "NO"))</f>
        <v>NO</v>
      </c>
      <c r="EZ749" s="1348" t="str">
        <f t="shared" ref="EZ749:GS749" si="3875">IF(EZ731&gt;0.7,"Conta",IF(AND(EZ731&gt;=0.3,EZ731&lt;=0.7),"Maybe", "NO"))</f>
        <v>NO</v>
      </c>
      <c r="FA749" s="1348" t="str">
        <f t="shared" si="3875"/>
        <v>NO</v>
      </c>
      <c r="FB749" s="1348" t="str">
        <f t="shared" si="3875"/>
        <v>NO</v>
      </c>
      <c r="FC749" s="1348" t="str">
        <f t="shared" si="3875"/>
        <v>NO</v>
      </c>
      <c r="FD749" s="1348" t="str">
        <f t="shared" si="3875"/>
        <v>NO</v>
      </c>
      <c r="FE749" s="1348" t="str">
        <f t="shared" si="3875"/>
        <v>NO</v>
      </c>
      <c r="FF749" s="1348" t="str">
        <f t="shared" si="3875"/>
        <v>NO</v>
      </c>
      <c r="FG749" s="1348" t="str">
        <f t="shared" si="3875"/>
        <v>NO</v>
      </c>
      <c r="FH749" s="1348" t="str">
        <f t="shared" si="3875"/>
        <v>NO</v>
      </c>
      <c r="FI749" s="1348" t="str">
        <f t="shared" si="3875"/>
        <v>NO</v>
      </c>
      <c r="FJ749" s="1348" t="str">
        <f t="shared" si="3875"/>
        <v>NO</v>
      </c>
      <c r="FK749" s="1348" t="str">
        <f t="shared" si="3875"/>
        <v>NO</v>
      </c>
      <c r="FL749" s="1348" t="str">
        <f t="shared" si="3875"/>
        <v>NO</v>
      </c>
      <c r="FM749" s="1348" t="str">
        <f t="shared" si="3875"/>
        <v>NO</v>
      </c>
      <c r="FN749" s="1348" t="str">
        <f t="shared" si="3875"/>
        <v>NO</v>
      </c>
      <c r="FO749" s="1348" t="str">
        <f t="shared" si="3875"/>
        <v>NO</v>
      </c>
      <c r="FP749" s="1348" t="str">
        <f t="shared" si="3875"/>
        <v>NO</v>
      </c>
      <c r="FQ749" s="1348" t="str">
        <f t="shared" si="3875"/>
        <v>Maybe</v>
      </c>
      <c r="FR749" s="1348" t="str">
        <f t="shared" ref="FR749:GL749" si="3876">IF(FR731&gt;0.7,"Conta",IF(AND(FR731&gt;=0.3,FR731&lt;=0.7),"Maybe", "NO"))</f>
        <v>NO</v>
      </c>
      <c r="FS749" s="1348" t="str">
        <f t="shared" si="3876"/>
        <v>NO</v>
      </c>
      <c r="FT749" s="1348" t="str">
        <f t="shared" si="3876"/>
        <v>NO</v>
      </c>
      <c r="FU749" s="1348" t="str">
        <f t="shared" si="3876"/>
        <v>NO</v>
      </c>
      <c r="FV749" s="1348"/>
      <c r="FW749" s="1348" t="str">
        <f t="shared" si="3876"/>
        <v>NO</v>
      </c>
      <c r="FX749" s="1348" t="str">
        <f t="shared" si="3876"/>
        <v>NO</v>
      </c>
      <c r="FY749" s="1348" t="str">
        <f t="shared" si="3876"/>
        <v>NO</v>
      </c>
      <c r="FZ749" s="1348" t="str">
        <f t="shared" si="3876"/>
        <v>NO</v>
      </c>
      <c r="GA749" s="1348" t="str">
        <f t="shared" si="3876"/>
        <v>NO</v>
      </c>
      <c r="GB749" s="1348" t="str">
        <f t="shared" si="3876"/>
        <v>NO</v>
      </c>
      <c r="GC749" s="1348" t="str">
        <f t="shared" si="3876"/>
        <v>NO</v>
      </c>
      <c r="GD749" s="1348" t="str">
        <f t="shared" si="3876"/>
        <v>NO</v>
      </c>
      <c r="GE749" s="1348" t="str">
        <f t="shared" si="3876"/>
        <v>NO</v>
      </c>
      <c r="GF749" s="1348" t="str">
        <f t="shared" si="3876"/>
        <v>NO</v>
      </c>
      <c r="GG749" s="1348" t="str">
        <f t="shared" si="3876"/>
        <v>Maybe</v>
      </c>
      <c r="GH749" s="1348" t="str">
        <f t="shared" si="3876"/>
        <v>NO</v>
      </c>
      <c r="GI749" s="1348" t="str">
        <f t="shared" si="3876"/>
        <v>NO</v>
      </c>
      <c r="GJ749" s="1348" t="str">
        <f t="shared" si="3876"/>
        <v>NO</v>
      </c>
      <c r="GK749" s="1348" t="str">
        <f t="shared" si="3876"/>
        <v>NO</v>
      </c>
      <c r="GL749" s="1348" t="str">
        <f t="shared" si="3876"/>
        <v>NO</v>
      </c>
      <c r="GM749" s="1494" t="str">
        <f t="shared" si="3875"/>
        <v>Maybe</v>
      </c>
      <c r="GN749" s="1348" t="str">
        <f t="shared" si="3875"/>
        <v>Maybe</v>
      </c>
      <c r="GO749" s="1348" t="str">
        <f t="shared" si="3875"/>
        <v>Maybe</v>
      </c>
      <c r="GP749" s="1348" t="str">
        <f t="shared" si="3875"/>
        <v>Maybe</v>
      </c>
      <c r="GQ749" s="1348" t="str">
        <f t="shared" si="3875"/>
        <v>Maybe</v>
      </c>
      <c r="GR749" s="1348" t="str">
        <f t="shared" si="3875"/>
        <v>Maybe</v>
      </c>
      <c r="GS749" s="1348" t="str">
        <f t="shared" si="3875"/>
        <v>NO</v>
      </c>
      <c r="GT749" s="338" t="str">
        <f t="shared" ref="GT749:HH749" si="3877">IF(GT732&gt;0.7,"YES","")</f>
        <v/>
      </c>
      <c r="GU749" s="338" t="str">
        <f t="shared" si="3877"/>
        <v/>
      </c>
      <c r="GV749" s="338" t="str">
        <f t="shared" si="3877"/>
        <v/>
      </c>
      <c r="GW749" s="338" t="str">
        <f t="shared" si="3877"/>
        <v/>
      </c>
      <c r="GX749" s="338" t="str">
        <f t="shared" si="3877"/>
        <v/>
      </c>
      <c r="GY749" s="338" t="str">
        <f t="shared" si="3877"/>
        <v/>
      </c>
      <c r="GZ749" s="338" t="e">
        <f t="shared" si="3877"/>
        <v>#DIV/0!</v>
      </c>
      <c r="HA749" s="338" t="str">
        <f t="shared" si="3877"/>
        <v/>
      </c>
      <c r="HB749" s="338" t="str">
        <f t="shared" si="3877"/>
        <v/>
      </c>
      <c r="HC749" s="338" t="str">
        <f t="shared" si="3877"/>
        <v/>
      </c>
      <c r="HD749" s="338" t="str">
        <f t="shared" si="3877"/>
        <v/>
      </c>
      <c r="HE749" s="338" t="str">
        <f t="shared" si="3877"/>
        <v/>
      </c>
      <c r="HF749" s="338" t="str">
        <f t="shared" si="3877"/>
        <v/>
      </c>
      <c r="HG749" s="338" t="e">
        <f t="shared" si="3877"/>
        <v>#DIV/0!</v>
      </c>
      <c r="HH749" s="338" t="e">
        <f t="shared" si="3877"/>
        <v>#DIV/0!</v>
      </c>
      <c r="HI749" s="1348" t="str">
        <f>IF(HI731&gt;0.7,"Conta",IF(AND(HI731&gt;=0.3,HI731&lt;=0.7),"Maybe", "NO"))</f>
        <v>NO</v>
      </c>
    </row>
    <row r="750" spans="1:217" s="753" customFormat="1" ht="21" x14ac:dyDescent="0.35">
      <c r="A750" s="1289" t="s">
        <v>955</v>
      </c>
      <c r="B750" s="754"/>
      <c r="C750" s="754"/>
      <c r="D750" s="754"/>
      <c r="E750" s="754">
        <v>1</v>
      </c>
      <c r="F750" s="754">
        <v>1</v>
      </c>
      <c r="G750" s="754"/>
      <c r="H750" s="754"/>
      <c r="I750" s="754"/>
      <c r="J750" s="754"/>
      <c r="K750" s="754"/>
      <c r="L750" s="754"/>
      <c r="M750" s="754"/>
      <c r="N750" s="754">
        <v>1</v>
      </c>
      <c r="O750" s="754">
        <v>1</v>
      </c>
      <c r="P750" s="754"/>
      <c r="Q750" s="754"/>
      <c r="R750" s="754"/>
      <c r="S750" s="766">
        <f t="shared" si="3853"/>
        <v>4</v>
      </c>
      <c r="T750" s="1282"/>
      <c r="U750" s="754"/>
      <c r="V750" s="754"/>
      <c r="W750" s="754"/>
      <c r="X750" s="754"/>
      <c r="Y750" s="754"/>
      <c r="Z750" s="754"/>
      <c r="AA750" s="754"/>
      <c r="AB750" s="754"/>
      <c r="AC750" s="754"/>
      <c r="AD750" s="754"/>
      <c r="AE750" s="754"/>
      <c r="AF750" s="754"/>
      <c r="AG750" s="754"/>
      <c r="AH750" s="754"/>
      <c r="AI750" s="7"/>
      <c r="AJ750" s="754"/>
      <c r="AK750" s="754"/>
      <c r="AL750" s="754"/>
      <c r="AM750" s="754"/>
      <c r="AN750" s="1017"/>
      <c r="AO750" s="754"/>
      <c r="AP750" s="754"/>
      <c r="AQ750" s="754"/>
      <c r="AR750" s="754"/>
      <c r="AS750" s="754"/>
      <c r="AT750" s="7"/>
      <c r="AU750" s="754"/>
      <c r="AV750" s="754"/>
      <c r="AW750" s="754"/>
      <c r="AX750" s="754"/>
      <c r="AY750" s="754"/>
      <c r="AZ750" s="754"/>
      <c r="BA750" s="754"/>
      <c r="BB750" s="1017"/>
      <c r="BC750" s="754"/>
      <c r="BD750" s="754"/>
      <c r="BE750" s="754"/>
      <c r="BF750" s="754"/>
      <c r="BG750" s="754"/>
      <c r="BH750" s="7"/>
      <c r="BI750" s="754"/>
      <c r="BJ750" s="754"/>
      <c r="BK750" s="754"/>
      <c r="BL750" s="754"/>
      <c r="BM750" s="754"/>
      <c r="BN750" s="1188"/>
      <c r="BO750" s="338"/>
      <c r="BP750" s="338"/>
      <c r="BQ750" s="338"/>
      <c r="BR750" s="338"/>
      <c r="BS750" s="1156"/>
      <c r="BT750" s="338"/>
      <c r="BU750" s="338"/>
      <c r="BV750" s="338"/>
      <c r="BW750" s="338"/>
      <c r="BX750" s="338"/>
      <c r="BY750" s="7"/>
      <c r="BZ750" s="754"/>
      <c r="CA750" s="754"/>
      <c r="CB750" s="754"/>
      <c r="CC750" s="1017"/>
      <c r="CD750" s="754"/>
      <c r="CE750" s="754"/>
      <c r="CF750" s="754"/>
      <c r="CG750" s="754"/>
      <c r="CH750" s="754"/>
      <c r="CI750" s="754"/>
      <c r="CJ750" s="754"/>
      <c r="CK750" s="7"/>
      <c r="CL750" s="754"/>
      <c r="CM750" s="754"/>
      <c r="CN750" s="754"/>
      <c r="CO750" s="1017"/>
      <c r="CP750" s="754"/>
      <c r="CQ750" s="754"/>
      <c r="CR750" s="754"/>
      <c r="CS750" s="754"/>
      <c r="CT750" s="754"/>
      <c r="CU750" s="7"/>
      <c r="CV750" s="754"/>
      <c r="CW750" s="754"/>
      <c r="CX750" s="1017"/>
      <c r="CY750" s="754"/>
      <c r="CZ750" s="754"/>
      <c r="DD750" s="293"/>
      <c r="DE750" s="338"/>
      <c r="DF750" s="338"/>
      <c r="DG750" s="338"/>
      <c r="DH750" s="338"/>
      <c r="DI750" s="338"/>
      <c r="DJ750" s="338"/>
      <c r="DK750" s="338"/>
      <c r="DL750" s="1103"/>
      <c r="DM750" s="338"/>
      <c r="DN750" s="338"/>
      <c r="DO750" s="338"/>
      <c r="DP750" s="338"/>
      <c r="DQ750" s="338"/>
      <c r="DR750" s="337"/>
      <c r="DS750" s="1459" t="s">
        <v>1140</v>
      </c>
      <c r="DT750" s="1460" t="s">
        <v>1138</v>
      </c>
      <c r="DU750" s="1461">
        <f t="shared" si="3857"/>
        <v>0.65548708576908554</v>
      </c>
      <c r="DV750" s="1461">
        <f t="shared" si="3858"/>
        <v>0.14349207570674072</v>
      </c>
      <c r="DW750" s="1461">
        <f t="shared" si="3859"/>
        <v>1</v>
      </c>
      <c r="DX750" s="1462">
        <f t="shared" si="3860"/>
        <v>0</v>
      </c>
      <c r="DY750" s="1461">
        <f t="shared" si="3861"/>
        <v>0.77156020713272355</v>
      </c>
      <c r="DZ750" s="1461">
        <f t="shared" si="3862"/>
        <v>9.2586042752724571E-2</v>
      </c>
      <c r="EA750" s="1461">
        <f t="shared" si="3863"/>
        <v>0.73064196197873943</v>
      </c>
      <c r="EB750" s="1463">
        <f t="shared" si="3864"/>
        <v>0.20754108431356513</v>
      </c>
      <c r="EC750" s="1463">
        <f t="shared" si="3865"/>
        <v>0.60392359351957425</v>
      </c>
      <c r="ED750" s="1463">
        <f t="shared" si="3866"/>
        <v>4.7685447729797881E-2</v>
      </c>
      <c r="EE750" s="1463">
        <f t="shared" si="3867"/>
        <v>0.78502089461467683</v>
      </c>
      <c r="EF750" s="1463">
        <f t="shared" si="3868"/>
        <v>6.9892279504809099E-2</v>
      </c>
      <c r="EG750" s="1463">
        <f t="shared" ref="EG750:EH750" si="3878">EM732</f>
        <v>0.5874849594039111</v>
      </c>
      <c r="EH750" s="1463">
        <f t="shared" si="3878"/>
        <v>8.8509491183779723E-2</v>
      </c>
      <c r="EI750" s="1463">
        <f t="shared" ref="EI750:EJ750" si="3879">CY732</f>
        <v>0.45136459382669025</v>
      </c>
      <c r="EJ750" s="1463">
        <f t="shared" si="3879"/>
        <v>0.40389358837802536</v>
      </c>
      <c r="EK750" s="1463">
        <f t="shared" si="3871"/>
        <v>0.96963197938824286</v>
      </c>
      <c r="EL750" s="1463">
        <f t="shared" si="3872"/>
        <v>2.1433306168210167E-2</v>
      </c>
      <c r="EM750" s="1463">
        <f t="shared" si="3873"/>
        <v>0.82083850015371507</v>
      </c>
      <c r="EN750" s="1465">
        <f t="shared" si="3874"/>
        <v>5.4456908710726074E-2</v>
      </c>
      <c r="ER750" s="1251"/>
      <c r="ES750" s="7"/>
      <c r="ET750" s="754"/>
      <c r="EU750" s="754"/>
      <c r="EV750" s="754"/>
      <c r="EW750" s="1131"/>
      <c r="EX750" s="1408" t="s">
        <v>1181</v>
      </c>
      <c r="EY750" s="1348" t="str">
        <f t="shared" ref="EY750:GS750" si="3880">IF(EY733&gt;0.7,"Conta",IF(AND(EY733&gt;=0.3,EY733&lt;=0.7),"Maybe", "NO"))</f>
        <v>NO</v>
      </c>
      <c r="EZ750" s="1348" t="str">
        <f t="shared" si="3880"/>
        <v>NO</v>
      </c>
      <c r="FA750" s="1348" t="str">
        <f t="shared" si="3880"/>
        <v>NO</v>
      </c>
      <c r="FB750" s="1348" t="str">
        <f t="shared" si="3880"/>
        <v>NO</v>
      </c>
      <c r="FC750" s="1348" t="str">
        <f t="shared" si="3880"/>
        <v>NO</v>
      </c>
      <c r="FD750" s="1348" t="str">
        <f t="shared" si="3880"/>
        <v>NO</v>
      </c>
      <c r="FE750" s="1348" t="str">
        <f t="shared" si="3880"/>
        <v>NO</v>
      </c>
      <c r="FF750" s="1348" t="str">
        <f t="shared" si="3880"/>
        <v>NO</v>
      </c>
      <c r="FG750" s="1348" t="str">
        <f t="shared" si="3880"/>
        <v>NO</v>
      </c>
      <c r="FH750" s="1348" t="str">
        <f t="shared" si="3880"/>
        <v>NO</v>
      </c>
      <c r="FI750" s="1348" t="str">
        <f t="shared" si="3880"/>
        <v>NO</v>
      </c>
      <c r="FJ750" s="1348" t="str">
        <f t="shared" si="3880"/>
        <v>NO</v>
      </c>
      <c r="FK750" s="1348" t="str">
        <f t="shared" si="3880"/>
        <v>NO</v>
      </c>
      <c r="FL750" s="1348" t="str">
        <f t="shared" si="3880"/>
        <v>NO</v>
      </c>
      <c r="FM750" s="1348" t="str">
        <f t="shared" si="3880"/>
        <v>NO</v>
      </c>
      <c r="FN750" s="1348" t="str">
        <f t="shared" si="3880"/>
        <v>NO</v>
      </c>
      <c r="FO750" s="1348" t="str">
        <f t="shared" si="3880"/>
        <v>NO</v>
      </c>
      <c r="FP750" s="1348" t="str">
        <f t="shared" si="3880"/>
        <v>NO</v>
      </c>
      <c r="FQ750" s="1348" t="str">
        <f t="shared" si="3880"/>
        <v>NO</v>
      </c>
      <c r="FR750" s="1348" t="str">
        <f t="shared" ref="FR750:GL750" si="3881">IF(FR733&gt;0.7,"Conta",IF(AND(FR733&gt;=0.3,FR733&lt;=0.7),"Maybe", "NO"))</f>
        <v>NO</v>
      </c>
      <c r="FS750" s="1348" t="str">
        <f t="shared" si="3881"/>
        <v>NO</v>
      </c>
      <c r="FT750" s="1348" t="str">
        <f t="shared" si="3881"/>
        <v>NO</v>
      </c>
      <c r="FU750" s="1348" t="str">
        <f t="shared" si="3881"/>
        <v>NO</v>
      </c>
      <c r="FV750" s="1348"/>
      <c r="FW750" s="1348" t="str">
        <f t="shared" si="3881"/>
        <v>NO</v>
      </c>
      <c r="FX750" s="1348" t="str">
        <f t="shared" si="3881"/>
        <v>NO</v>
      </c>
      <c r="FY750" s="1348" t="str">
        <f t="shared" si="3881"/>
        <v>NO</v>
      </c>
      <c r="FZ750" s="1348" t="str">
        <f t="shared" si="3881"/>
        <v>NO</v>
      </c>
      <c r="GA750" s="1348" t="str">
        <f t="shared" si="3881"/>
        <v>NO</v>
      </c>
      <c r="GB750" s="1348" t="str">
        <f t="shared" si="3881"/>
        <v>NO</v>
      </c>
      <c r="GC750" s="1348" t="str">
        <f t="shared" si="3881"/>
        <v>NO</v>
      </c>
      <c r="GD750" s="1348" t="str">
        <f t="shared" si="3881"/>
        <v>NO</v>
      </c>
      <c r="GE750" s="1348" t="str">
        <f t="shared" si="3881"/>
        <v>NO</v>
      </c>
      <c r="GF750" s="1348" t="str">
        <f t="shared" si="3881"/>
        <v>NO</v>
      </c>
      <c r="GG750" s="1348" t="str">
        <f t="shared" si="3881"/>
        <v>NO</v>
      </c>
      <c r="GH750" s="1348" t="str">
        <f t="shared" si="3881"/>
        <v>NO</v>
      </c>
      <c r="GI750" s="1348" t="str">
        <f t="shared" si="3881"/>
        <v>NO</v>
      </c>
      <c r="GJ750" s="1348" t="str">
        <f t="shared" si="3881"/>
        <v>NO</v>
      </c>
      <c r="GK750" s="1348" t="str">
        <f t="shared" si="3881"/>
        <v>NO</v>
      </c>
      <c r="GL750" s="1348" t="str">
        <f t="shared" si="3881"/>
        <v>NO</v>
      </c>
      <c r="GM750" s="1494" t="str">
        <f t="shared" si="3880"/>
        <v>Maybe</v>
      </c>
      <c r="GN750" s="1348" t="str">
        <f t="shared" si="3880"/>
        <v>Maybe</v>
      </c>
      <c r="GO750" s="1348" t="str">
        <f t="shared" si="3880"/>
        <v>Maybe</v>
      </c>
      <c r="GP750" s="1348" t="str">
        <f t="shared" si="3880"/>
        <v>Maybe</v>
      </c>
      <c r="GQ750" s="1348" t="str">
        <f t="shared" si="3880"/>
        <v>Maybe</v>
      </c>
      <c r="GR750" s="1348" t="str">
        <f t="shared" si="3880"/>
        <v>Maybe</v>
      </c>
      <c r="GS750" s="1348" t="str">
        <f t="shared" si="3880"/>
        <v>NO</v>
      </c>
      <c r="GT750" s="338"/>
      <c r="GU750" s="338"/>
      <c r="GV750" s="338"/>
      <c r="GW750" s="338"/>
      <c r="GX750" s="338" t="str">
        <f t="shared" ref="GX750:HH750" si="3882">IF(GX734&lt;0.38,"Herbi","Omni")</f>
        <v>Herbi</v>
      </c>
      <c r="GY750" s="338" t="str">
        <f t="shared" si="3882"/>
        <v>Herbi</v>
      </c>
      <c r="GZ750" s="338" t="e">
        <f t="shared" si="3882"/>
        <v>#DIV/0!</v>
      </c>
      <c r="HA750" s="338" t="str">
        <f t="shared" si="3882"/>
        <v>Herbi</v>
      </c>
      <c r="HB750" s="338" t="str">
        <f t="shared" si="3882"/>
        <v>Herbi</v>
      </c>
      <c r="HC750" s="338" t="str">
        <f t="shared" si="3882"/>
        <v>Herbi</v>
      </c>
      <c r="HD750" s="338" t="str">
        <f t="shared" si="3882"/>
        <v>Herbi</v>
      </c>
      <c r="HE750" s="338" t="str">
        <f t="shared" si="3882"/>
        <v>Omni</v>
      </c>
      <c r="HF750" s="338" t="str">
        <f t="shared" si="3882"/>
        <v>Omni</v>
      </c>
      <c r="HG750" s="338" t="e">
        <f t="shared" si="3882"/>
        <v>#DIV/0!</v>
      </c>
      <c r="HH750" s="338" t="e">
        <f t="shared" si="3882"/>
        <v>#DIV/0!</v>
      </c>
      <c r="HI750" s="1348" t="str">
        <f>IF(HI733&gt;0.7,"Conta",IF(AND(HI733&gt;=0.3,HI733&lt;=0.7),"Maybe", "NO"))</f>
        <v>NO</v>
      </c>
    </row>
    <row r="751" spans="1:217" s="753" customFormat="1" ht="21" x14ac:dyDescent="0.35">
      <c r="A751" s="1289" t="s">
        <v>956</v>
      </c>
      <c r="B751" s="754"/>
      <c r="C751" s="754"/>
      <c r="D751" s="754"/>
      <c r="E751" s="754"/>
      <c r="F751" s="754">
        <v>1</v>
      </c>
      <c r="G751" s="754"/>
      <c r="H751" s="754"/>
      <c r="I751" s="754"/>
      <c r="J751" s="754"/>
      <c r="K751" s="754"/>
      <c r="L751" s="754">
        <v>1</v>
      </c>
      <c r="M751" s="754"/>
      <c r="N751" s="754">
        <v>1</v>
      </c>
      <c r="O751" s="754">
        <v>1</v>
      </c>
      <c r="P751" s="754">
        <v>1</v>
      </c>
      <c r="Q751" s="754"/>
      <c r="R751" s="754"/>
      <c r="S751" s="766">
        <f t="shared" si="3853"/>
        <v>5</v>
      </c>
      <c r="T751" s="1282"/>
      <c r="U751" s="754"/>
      <c r="V751" s="754"/>
      <c r="W751" s="754"/>
      <c r="X751" s="754"/>
      <c r="Y751" s="754"/>
      <c r="Z751" s="754"/>
      <c r="AA751" s="754"/>
      <c r="AB751" s="754"/>
      <c r="AC751" s="754"/>
      <c r="AD751" s="754"/>
      <c r="AE751" s="754"/>
      <c r="AF751" s="754"/>
      <c r="AG751" s="754"/>
      <c r="AH751" s="754"/>
      <c r="AI751" s="7"/>
      <c r="AJ751" s="754"/>
      <c r="AK751" s="754"/>
      <c r="AL751" s="754"/>
      <c r="AM751" s="754"/>
      <c r="AN751" s="1017"/>
      <c r="AO751" s="754"/>
      <c r="AP751" s="754"/>
      <c r="AQ751" s="754"/>
      <c r="AR751" s="754"/>
      <c r="AS751" s="754"/>
      <c r="AT751" s="7"/>
      <c r="AU751" s="754"/>
      <c r="AV751" s="754"/>
      <c r="AW751" s="754"/>
      <c r="AX751" s="754"/>
      <c r="AY751" s="754"/>
      <c r="AZ751" s="754"/>
      <c r="BA751" s="754"/>
      <c r="BB751" s="1017"/>
      <c r="BC751" s="754"/>
      <c r="BD751" s="754"/>
      <c r="BE751" s="754"/>
      <c r="BF751" s="754"/>
      <c r="BG751" s="754"/>
      <c r="BH751" s="7"/>
      <c r="BI751" s="754"/>
      <c r="BJ751" s="754"/>
      <c r="BK751" s="754"/>
      <c r="BL751" s="754"/>
      <c r="BM751" s="754"/>
      <c r="BN751" s="1188"/>
      <c r="BO751" s="338"/>
      <c r="BP751" s="338"/>
      <c r="BQ751" s="338"/>
      <c r="BR751" s="338"/>
      <c r="BS751" s="1156"/>
      <c r="BT751" s="338"/>
      <c r="BU751" s="338"/>
      <c r="BV751" s="338"/>
      <c r="BW751" s="338"/>
      <c r="BX751" s="338"/>
      <c r="BY751" s="7"/>
      <c r="BZ751" s="754"/>
      <c r="CA751" s="754"/>
      <c r="CB751" s="754"/>
      <c r="CC751" s="1017"/>
      <c r="CD751" s="754"/>
      <c r="CE751" s="754"/>
      <c r="CF751" s="754"/>
      <c r="CG751" s="754"/>
      <c r="CH751" s="754"/>
      <c r="CI751" s="754"/>
      <c r="CJ751" s="754"/>
      <c r="CK751" s="7"/>
      <c r="CL751" s="754"/>
      <c r="CM751" s="754"/>
      <c r="CN751" s="754"/>
      <c r="CO751" s="1017"/>
      <c r="CP751" s="754"/>
      <c r="CQ751" s="754"/>
      <c r="CR751" s="754"/>
      <c r="CS751" s="754"/>
      <c r="CT751" s="754"/>
      <c r="CU751" s="7"/>
      <c r="CV751" s="754"/>
      <c r="CW751" s="754"/>
      <c r="CX751" s="1017"/>
      <c r="CY751" s="754"/>
      <c r="CZ751" s="754"/>
      <c r="DD751" s="293"/>
      <c r="DE751" s="338"/>
      <c r="DF751" s="338"/>
      <c r="DG751" s="338"/>
      <c r="DH751" s="338"/>
      <c r="DI751" s="338"/>
      <c r="DJ751" s="338"/>
      <c r="DK751" s="338"/>
      <c r="DL751" s="1103"/>
      <c r="DM751" s="338"/>
      <c r="DN751" s="338"/>
      <c r="DO751" s="338"/>
      <c r="DP751" s="338"/>
      <c r="DQ751" s="338"/>
      <c r="DR751" s="337"/>
      <c r="DS751" s="1459" t="s">
        <v>1162</v>
      </c>
      <c r="DT751" s="1460" t="s">
        <v>1161</v>
      </c>
      <c r="DU751" s="1461">
        <f t="shared" si="3857"/>
        <v>0.45140026319365922</v>
      </c>
      <c r="DV751" s="1461">
        <f t="shared" si="3858"/>
        <v>0.12191272148191108</v>
      </c>
      <c r="DW751" s="1461">
        <f t="shared" si="3859"/>
        <v>0.68819201804273999</v>
      </c>
      <c r="DX751" s="1462">
        <f t="shared" si="3860"/>
        <v>0.10695861033985343</v>
      </c>
      <c r="DY751" s="1461">
        <f t="shared" si="3861"/>
        <v>0.57123599724558105</v>
      </c>
      <c r="DZ751" s="1461">
        <f t="shared" si="3862"/>
        <v>0.10737868350242293</v>
      </c>
      <c r="EA751" s="1461">
        <f t="shared" si="3863"/>
        <v>0.64580073346585776</v>
      </c>
      <c r="EB751" s="1463">
        <f t="shared" si="3864"/>
        <v>0.13520889185872642</v>
      </c>
      <c r="EC751" s="1463">
        <f t="shared" si="3865"/>
        <v>0.63285716913130274</v>
      </c>
      <c r="ED751" s="1463">
        <f t="shared" si="3866"/>
        <v>5.66023567901646E-2</v>
      </c>
      <c r="EE751" s="1463">
        <f t="shared" si="3867"/>
        <v>0.65673066700284044</v>
      </c>
      <c r="EF751" s="1463">
        <f t="shared" si="3868"/>
        <v>0.23334541839858541</v>
      </c>
      <c r="EG751" s="1463">
        <f t="shared" ref="EG751:EH751" si="3883">EM733</f>
        <v>0.46677898098411813</v>
      </c>
      <c r="EH751" s="1463">
        <f t="shared" si="3883"/>
        <v>5.6314696065592328E-2</v>
      </c>
      <c r="EI751" s="1463">
        <f t="shared" ref="EI751:EJ751" si="3884">CY733</f>
        <v>0.28332901781927239</v>
      </c>
      <c r="EJ751" s="1463">
        <f t="shared" si="3884"/>
        <v>0.35199672117406811</v>
      </c>
      <c r="EK751" s="1463">
        <f t="shared" si="3871"/>
        <v>0.81733806486161897</v>
      </c>
      <c r="EL751" s="1463">
        <f t="shared" si="3872"/>
        <v>0.13050215818784577</v>
      </c>
      <c r="EM751" s="1464">
        <f t="shared" si="3873"/>
        <v>0.76096177757463068</v>
      </c>
      <c r="EN751" s="1465">
        <f t="shared" si="3874"/>
        <v>7.6220518966727616E-2</v>
      </c>
      <c r="ER751" s="1251"/>
      <c r="ES751" s="7"/>
      <c r="ET751" s="754"/>
      <c r="EU751" s="754"/>
      <c r="EV751" s="754"/>
      <c r="EW751" s="1131"/>
      <c r="EX751" s="1408" t="s">
        <v>1174</v>
      </c>
      <c r="EY751" s="1348" t="str">
        <f t="shared" ref="EY751:FQ751" si="3885">IF(EY736&gt;0.104,"Conta","NO")</f>
        <v>Conta</v>
      </c>
      <c r="EZ751" s="1348" t="str">
        <f t="shared" si="3885"/>
        <v>Conta</v>
      </c>
      <c r="FA751" s="1348" t="str">
        <f t="shared" si="3885"/>
        <v>Conta</v>
      </c>
      <c r="FB751" s="1348" t="str">
        <f t="shared" si="3885"/>
        <v>Conta</v>
      </c>
      <c r="FC751" s="1348" t="str">
        <f t="shared" si="3885"/>
        <v>Conta</v>
      </c>
      <c r="FD751" s="1348" t="str">
        <f t="shared" si="3885"/>
        <v>Conta</v>
      </c>
      <c r="FE751" s="1348" t="str">
        <f t="shared" si="3885"/>
        <v>NO</v>
      </c>
      <c r="FF751" s="1348" t="str">
        <f t="shared" si="3885"/>
        <v>Conta</v>
      </c>
      <c r="FG751" s="1348" t="str">
        <f t="shared" si="3885"/>
        <v>Conta</v>
      </c>
      <c r="FH751" s="1348" t="str">
        <f t="shared" si="3885"/>
        <v>Conta</v>
      </c>
      <c r="FI751" s="1348" t="str">
        <f t="shared" si="3885"/>
        <v>Conta</v>
      </c>
      <c r="FJ751" s="1348" t="str">
        <f t="shared" si="3885"/>
        <v>Conta</v>
      </c>
      <c r="FK751" s="1348" t="str">
        <f t="shared" si="3885"/>
        <v>Conta</v>
      </c>
      <c r="FL751" s="1348" t="str">
        <f t="shared" si="3885"/>
        <v>Conta</v>
      </c>
      <c r="FM751" s="1348" t="str">
        <f t="shared" si="3885"/>
        <v>Conta</v>
      </c>
      <c r="FN751" s="1348" t="str">
        <f t="shared" si="3885"/>
        <v>NO</v>
      </c>
      <c r="FO751" s="1348" t="str">
        <f t="shared" si="3885"/>
        <v>Conta</v>
      </c>
      <c r="FP751" s="1348" t="str">
        <f t="shared" si="3885"/>
        <v>NO</v>
      </c>
      <c r="FQ751" s="1348" t="str">
        <f t="shared" si="3885"/>
        <v>Conta</v>
      </c>
      <c r="FR751" s="1348" t="str">
        <f t="shared" ref="FR751:GL751" si="3886">IF(FR736&gt;0.104,"Conta","NO")</f>
        <v>Conta</v>
      </c>
      <c r="FS751" s="1348" t="str">
        <f t="shared" si="3886"/>
        <v>Conta</v>
      </c>
      <c r="FT751" s="1348" t="str">
        <f t="shared" si="3886"/>
        <v>Conta</v>
      </c>
      <c r="FU751" s="1348" t="str">
        <f t="shared" si="3886"/>
        <v>Conta</v>
      </c>
      <c r="FV751" s="1348"/>
      <c r="FW751" s="1348" t="str">
        <f t="shared" si="3886"/>
        <v>NO</v>
      </c>
      <c r="FX751" s="1348" t="str">
        <f t="shared" si="3886"/>
        <v>Conta</v>
      </c>
      <c r="FY751" s="1348" t="str">
        <f t="shared" si="3886"/>
        <v>NO</v>
      </c>
      <c r="FZ751" s="1348" t="str">
        <f t="shared" si="3886"/>
        <v>NO</v>
      </c>
      <c r="GA751" s="1348" t="str">
        <f t="shared" si="3886"/>
        <v>NO</v>
      </c>
      <c r="GB751" s="1348" t="str">
        <f t="shared" si="3886"/>
        <v>Conta</v>
      </c>
      <c r="GC751" s="1348" t="str">
        <f t="shared" si="3886"/>
        <v>Conta</v>
      </c>
      <c r="GD751" s="1348" t="str">
        <f t="shared" si="3886"/>
        <v>Conta</v>
      </c>
      <c r="GE751" s="1348" t="str">
        <f t="shared" si="3886"/>
        <v>Conta</v>
      </c>
      <c r="GF751" s="1348" t="str">
        <f t="shared" si="3886"/>
        <v>NO</v>
      </c>
      <c r="GG751" s="1348" t="str">
        <f t="shared" si="3886"/>
        <v>Conta</v>
      </c>
      <c r="GH751" s="1348" t="str">
        <f t="shared" si="3886"/>
        <v>NO</v>
      </c>
      <c r="GI751" s="1348" t="str">
        <f t="shared" si="3886"/>
        <v>Conta</v>
      </c>
      <c r="GJ751" s="1348" t="str">
        <f t="shared" si="3886"/>
        <v>Conta</v>
      </c>
      <c r="GK751" s="1348" t="str">
        <f t="shared" si="3886"/>
        <v>Conta</v>
      </c>
      <c r="GL751" s="1348" t="str">
        <f t="shared" si="3886"/>
        <v>Conta</v>
      </c>
      <c r="GM751" s="1494" t="str">
        <f t="shared" ref="GM751:GS751" si="3887">IF(GM736&gt;0.7,"Conta",IF(AND(GM736&gt;=0.3,GM736&lt;=0.7),"Maybe", "NO"))</f>
        <v>Maybe</v>
      </c>
      <c r="GN751" s="1348" t="str">
        <f t="shared" si="3887"/>
        <v>Maybe</v>
      </c>
      <c r="GO751" s="1348" t="str">
        <f t="shared" si="3887"/>
        <v>Maybe</v>
      </c>
      <c r="GP751" s="1348" t="str">
        <f t="shared" si="3887"/>
        <v>NO</v>
      </c>
      <c r="GQ751" s="1348" t="str">
        <f t="shared" si="3887"/>
        <v>Maybe</v>
      </c>
      <c r="GR751" s="1348" t="str">
        <f t="shared" si="3887"/>
        <v>Maybe</v>
      </c>
      <c r="GS751" s="1348" t="str">
        <f t="shared" si="3887"/>
        <v>NO</v>
      </c>
      <c r="HI751" s="1348" t="str">
        <f>IF(HI736&gt;0.104,"Conta","NO")</f>
        <v>NO</v>
      </c>
    </row>
    <row r="752" spans="1:217" s="753" customFormat="1" ht="21" x14ac:dyDescent="0.35">
      <c r="A752" s="1289" t="s">
        <v>957</v>
      </c>
      <c r="B752" s="754"/>
      <c r="C752" s="754"/>
      <c r="D752" s="754">
        <v>1</v>
      </c>
      <c r="E752" s="754">
        <v>1</v>
      </c>
      <c r="F752" s="754">
        <v>1</v>
      </c>
      <c r="G752" s="754"/>
      <c r="H752" s="754">
        <v>1</v>
      </c>
      <c r="I752" s="754"/>
      <c r="J752" s="754"/>
      <c r="K752" s="754"/>
      <c r="L752" s="754">
        <v>1</v>
      </c>
      <c r="M752" s="754">
        <v>1</v>
      </c>
      <c r="N752" s="754"/>
      <c r="O752" s="754">
        <v>1</v>
      </c>
      <c r="P752" s="754"/>
      <c r="Q752" s="754"/>
      <c r="R752" s="754"/>
      <c r="S752" s="766">
        <f t="shared" si="3853"/>
        <v>7</v>
      </c>
      <c r="T752" s="1282"/>
      <c r="U752" s="754"/>
      <c r="V752" s="754"/>
      <c r="W752" s="754"/>
      <c r="X752" s="754"/>
      <c r="Y752" s="754"/>
      <c r="Z752" s="754"/>
      <c r="AA752" s="754"/>
      <c r="AB752" s="754"/>
      <c r="AC752" s="754"/>
      <c r="AD752" s="754"/>
      <c r="AE752" s="754"/>
      <c r="AF752" s="754"/>
      <c r="AG752" s="754"/>
      <c r="AH752" s="754"/>
      <c r="AI752" s="7"/>
      <c r="AJ752" s="754"/>
      <c r="AK752" s="754"/>
      <c r="AL752" s="754"/>
      <c r="AM752" s="754"/>
      <c r="AN752" s="1017"/>
      <c r="AO752" s="754"/>
      <c r="AP752" s="754"/>
      <c r="AQ752" s="754"/>
      <c r="AR752" s="754"/>
      <c r="AS752" s="754"/>
      <c r="AT752" s="7"/>
      <c r="AU752" s="754"/>
      <c r="AV752" s="754"/>
      <c r="AW752" s="754"/>
      <c r="AX752" s="754"/>
      <c r="AY752" s="754"/>
      <c r="AZ752" s="754"/>
      <c r="BA752" s="754"/>
      <c r="BB752" s="1017"/>
      <c r="BC752" s="754"/>
      <c r="BD752" s="754"/>
      <c r="BE752" s="754"/>
      <c r="BF752" s="754"/>
      <c r="BG752" s="754"/>
      <c r="BH752" s="7"/>
      <c r="BI752" s="754"/>
      <c r="BJ752" s="754"/>
      <c r="BK752" s="754"/>
      <c r="BL752" s="754"/>
      <c r="BM752" s="754"/>
      <c r="BN752" s="1188"/>
      <c r="BO752" s="338"/>
      <c r="BP752" s="338"/>
      <c r="BQ752" s="338"/>
      <c r="BR752" s="338"/>
      <c r="BS752" s="1156"/>
      <c r="BT752" s="338"/>
      <c r="BU752" s="338"/>
      <c r="BV752" s="338"/>
      <c r="BW752" s="338"/>
      <c r="BX752" s="338"/>
      <c r="BY752" s="7"/>
      <c r="BZ752" s="754"/>
      <c r="CA752" s="754"/>
      <c r="CB752" s="754"/>
      <c r="CC752" s="1017"/>
      <c r="CD752" s="754"/>
      <c r="CE752" s="754"/>
      <c r="CF752" s="754"/>
      <c r="CG752" s="754"/>
      <c r="CH752" s="754"/>
      <c r="CI752" s="754"/>
      <c r="CJ752" s="754"/>
      <c r="CK752" s="7"/>
      <c r="CL752" s="754"/>
      <c r="CM752" s="754"/>
      <c r="CN752" s="754"/>
      <c r="CO752" s="1017"/>
      <c r="CP752" s="754"/>
      <c r="CQ752" s="754"/>
      <c r="CR752" s="754"/>
      <c r="CS752" s="754"/>
      <c r="CT752" s="754"/>
      <c r="CU752" s="7"/>
      <c r="CV752" s="754"/>
      <c r="CW752" s="754"/>
      <c r="CX752" s="1017"/>
      <c r="CY752" s="754"/>
      <c r="CZ752" s="754"/>
      <c r="DD752" s="293"/>
      <c r="DE752" s="338"/>
      <c r="DF752" s="338"/>
      <c r="DG752" s="338"/>
      <c r="DH752" s="338"/>
      <c r="DI752" s="338"/>
      <c r="DJ752" s="338"/>
      <c r="DK752" s="338"/>
      <c r="DL752" s="1103"/>
      <c r="DM752" s="338"/>
      <c r="DN752" s="338"/>
      <c r="DO752" s="338"/>
      <c r="DP752" s="338"/>
      <c r="DQ752" s="338"/>
      <c r="DR752" s="337"/>
      <c r="DS752" s="1459" t="s">
        <v>1135</v>
      </c>
      <c r="DT752" s="1460" t="s">
        <v>1148</v>
      </c>
      <c r="DU752" s="1461">
        <f t="shared" si="3857"/>
        <v>0.23787655654258691</v>
      </c>
      <c r="DV752" s="1461">
        <f t="shared" si="3858"/>
        <v>9.5087194226272598E-2</v>
      </c>
      <c r="DW752" s="1461">
        <f t="shared" si="3859"/>
        <v>0.11786423665170627</v>
      </c>
      <c r="DX752" s="1462">
        <f t="shared" si="3860"/>
        <v>4.2104418704411596E-2</v>
      </c>
      <c r="DY752" s="1461">
        <f t="shared" si="3861"/>
        <v>0.15143497692519975</v>
      </c>
      <c r="DZ752" s="1461">
        <f t="shared" si="3862"/>
        <v>5.3463438268766005E-2</v>
      </c>
      <c r="EA752" s="1461">
        <f t="shared" si="3863"/>
        <v>0.22481551387808077</v>
      </c>
      <c r="EB752" s="1463">
        <f t="shared" si="3864"/>
        <v>0.1178894587804902</v>
      </c>
      <c r="EC752" s="1463">
        <f t="shared" si="3865"/>
        <v>0.22596348314642817</v>
      </c>
      <c r="ED752" s="1463">
        <f t="shared" si="3866"/>
        <v>3.7388160968319262E-2</v>
      </c>
      <c r="EE752" s="1463">
        <f t="shared" si="3867"/>
        <v>6.2444142501004697E-2</v>
      </c>
      <c r="EF752" s="1463">
        <f t="shared" si="3868"/>
        <v>1.3957547595010373E-2</v>
      </c>
      <c r="EG752" s="1463">
        <f t="shared" ref="EG752:EH752" si="3888">EM734</f>
        <v>0.33781280661516661</v>
      </c>
      <c r="EH752" s="1463">
        <f t="shared" si="3888"/>
        <v>7.9916902260023695E-2</v>
      </c>
      <c r="EI752" s="1463">
        <f t="shared" ref="EI752:EJ752" si="3889">CY734</f>
        <v>0.73907089730173459</v>
      </c>
      <c r="EJ752" s="1463">
        <f t="shared" si="3889"/>
        <v>0.18308202906327228</v>
      </c>
      <c r="EK752" s="1463">
        <f t="shared" si="3871"/>
        <v>0.83988075154933783</v>
      </c>
      <c r="EL752" s="1463">
        <f t="shared" si="3872"/>
        <v>0.10482248028651271</v>
      </c>
      <c r="EM752" s="1464">
        <f t="shared" si="3873"/>
        <v>0.50223631702681482</v>
      </c>
      <c r="EN752" s="1465">
        <f t="shared" si="3874"/>
        <v>4.5131924780336972E-2</v>
      </c>
      <c r="ER752" s="1251"/>
      <c r="ES752" s="7"/>
      <c r="ET752" s="754"/>
      <c r="EU752" s="754"/>
      <c r="EV752" s="754"/>
      <c r="EW752" s="1131"/>
      <c r="EX752" s="1413" t="s">
        <v>1170</v>
      </c>
      <c r="EY752" s="1348" t="str">
        <f t="shared" ref="EY752:FD752" si="3890">IF(EY734&lt;0.38,"Herbi",IF(AND(EY734&gt;=0.38,EY734&lt;=0.73),"Omni",IF(EY734&gt;0.73,"Human")))</f>
        <v>Herbi</v>
      </c>
      <c r="EZ752" s="1348" t="str">
        <f t="shared" si="3890"/>
        <v>Human</v>
      </c>
      <c r="FA752" s="1348" t="str">
        <f t="shared" si="3890"/>
        <v>Herbi</v>
      </c>
      <c r="FB752" s="1348" t="str">
        <f t="shared" si="3890"/>
        <v>Human</v>
      </c>
      <c r="FC752" s="1348" t="str">
        <f t="shared" si="3890"/>
        <v>Herbi</v>
      </c>
      <c r="FD752" s="1348" t="str">
        <f t="shared" si="3890"/>
        <v>Omni</v>
      </c>
      <c r="FE752" s="1348"/>
      <c r="FF752" s="1348" t="str">
        <f t="shared" ref="FF752:FO752" si="3891">IF(FF734&lt;0.38,"Herbi",IF(AND(FF734&gt;=0.38,FF734&lt;=0.73),"Omni",IF(FF734&gt;0.73,"Human")))</f>
        <v>Herbi</v>
      </c>
      <c r="FG752" s="1348" t="str">
        <f t="shared" si="3891"/>
        <v>Herbi</v>
      </c>
      <c r="FH752" s="1348" t="str">
        <f t="shared" si="3891"/>
        <v>Omni</v>
      </c>
      <c r="FI752" s="1348" t="str">
        <f t="shared" si="3891"/>
        <v>Herbi</v>
      </c>
      <c r="FJ752" s="1348" t="str">
        <f t="shared" si="3891"/>
        <v>Omni</v>
      </c>
      <c r="FK752" s="1348" t="str">
        <f t="shared" si="3891"/>
        <v>Herbi</v>
      </c>
      <c r="FL752" s="1348" t="str">
        <f t="shared" si="3891"/>
        <v>Herbi</v>
      </c>
      <c r="FM752" s="1348" t="str">
        <f t="shared" si="3891"/>
        <v>Herbi</v>
      </c>
      <c r="FN752" s="1348" t="str">
        <f t="shared" si="3891"/>
        <v>Herbi</v>
      </c>
      <c r="FO752" s="1348" t="str">
        <f t="shared" si="3891"/>
        <v>Herbi</v>
      </c>
      <c r="FP752" s="1348"/>
      <c r="FQ752" s="1348" t="str">
        <f t="shared" ref="FQ752:GS752" si="3892">IF(FQ734&lt;0.38,"Herbi",IF(AND(FQ734&gt;=0.38,FQ734&lt;=0.73),"Omni",IF(FQ734&gt;0.73,"Human")))</f>
        <v>Omni</v>
      </c>
      <c r="FR752" s="754" t="str">
        <f t="shared" si="3892"/>
        <v>Omni</v>
      </c>
      <c r="FS752" s="754" t="str">
        <f t="shared" si="3892"/>
        <v>Human</v>
      </c>
      <c r="FT752" s="754" t="str">
        <f t="shared" si="3892"/>
        <v>Omni</v>
      </c>
      <c r="FU752" s="754" t="str">
        <f t="shared" si="3892"/>
        <v>Omni</v>
      </c>
      <c r="FV752" s="754"/>
      <c r="FW752" s="754" t="str">
        <f t="shared" si="3892"/>
        <v>Herbi</v>
      </c>
      <c r="FX752" s="754" t="str">
        <f t="shared" si="3892"/>
        <v>Herbi</v>
      </c>
      <c r="FY752" s="754" t="str">
        <f t="shared" si="3892"/>
        <v>Herbi</v>
      </c>
      <c r="FZ752" s="754" t="str">
        <f t="shared" si="3892"/>
        <v>Herbi</v>
      </c>
      <c r="GA752" s="754" t="e">
        <f t="shared" si="3892"/>
        <v>#DIV/0!</v>
      </c>
      <c r="GB752" s="754" t="str">
        <f t="shared" si="3892"/>
        <v>Herbi</v>
      </c>
      <c r="GC752" s="754" t="str">
        <f t="shared" si="3892"/>
        <v>Omni</v>
      </c>
      <c r="GD752" s="754" t="str">
        <f t="shared" si="3892"/>
        <v>Herbi</v>
      </c>
      <c r="GE752" s="754" t="str">
        <f t="shared" si="3892"/>
        <v>Omni</v>
      </c>
      <c r="GF752" s="754" t="str">
        <f t="shared" si="3892"/>
        <v>Omni</v>
      </c>
      <c r="GG752" s="754" t="str">
        <f t="shared" si="3892"/>
        <v>Omni</v>
      </c>
      <c r="GH752" s="754" t="str">
        <f t="shared" si="3892"/>
        <v>Omni</v>
      </c>
      <c r="GI752" s="754" t="str">
        <f t="shared" si="3892"/>
        <v>Omni</v>
      </c>
      <c r="GJ752" s="754" t="str">
        <f t="shared" si="3892"/>
        <v>Omni</v>
      </c>
      <c r="GK752" s="754" t="str">
        <f t="shared" si="3892"/>
        <v>Omni</v>
      </c>
      <c r="GL752" s="754" t="str">
        <f t="shared" si="3892"/>
        <v>Omni</v>
      </c>
      <c r="GM752" s="1494" t="str">
        <f t="shared" si="3892"/>
        <v>Herbi</v>
      </c>
      <c r="GN752" s="1348" t="str">
        <f t="shared" si="3892"/>
        <v>Herbi</v>
      </c>
      <c r="GO752" s="1348" t="str">
        <f t="shared" si="3892"/>
        <v>Herbi</v>
      </c>
      <c r="GP752" s="1348" t="str">
        <f t="shared" si="3892"/>
        <v>Herbi</v>
      </c>
      <c r="GQ752" s="1348" t="str">
        <f t="shared" si="3892"/>
        <v>Herbi</v>
      </c>
      <c r="GR752" s="1348" t="str">
        <f t="shared" si="3892"/>
        <v>Herbi</v>
      </c>
      <c r="GS752" s="1348" t="str">
        <f t="shared" si="3892"/>
        <v>Omni</v>
      </c>
      <c r="HI752" s="754" t="e">
        <f>IF(HI734&lt;0.38,"Herbi",IF(AND(HI734&gt;=0.38,HI734&lt;=0.73),"Omni",IF(HI734&gt;0.73,"Human")))</f>
        <v>#DIV/0!</v>
      </c>
    </row>
    <row r="753" spans="1:217" s="753" customFormat="1" ht="21" x14ac:dyDescent="0.35">
      <c r="A753" s="1289" t="s">
        <v>958</v>
      </c>
      <c r="B753" s="754"/>
      <c r="C753" s="754"/>
      <c r="D753" s="754">
        <v>1</v>
      </c>
      <c r="E753" s="754"/>
      <c r="F753" s="754">
        <v>1</v>
      </c>
      <c r="G753" s="754"/>
      <c r="H753" s="754"/>
      <c r="I753" s="754">
        <v>1</v>
      </c>
      <c r="J753" s="754"/>
      <c r="K753" s="754"/>
      <c r="L753" s="754"/>
      <c r="M753" s="754"/>
      <c r="N753" s="754"/>
      <c r="O753" s="754">
        <v>1</v>
      </c>
      <c r="P753" s="754">
        <v>1</v>
      </c>
      <c r="Q753" s="754"/>
      <c r="R753" s="754"/>
      <c r="S753" s="766">
        <f t="shared" si="3853"/>
        <v>5</v>
      </c>
      <c r="T753" s="1282"/>
      <c r="U753" s="754"/>
      <c r="V753" s="754"/>
      <c r="W753" s="754"/>
      <c r="X753" s="754"/>
      <c r="Y753" s="754"/>
      <c r="Z753" s="754"/>
      <c r="AA753" s="754"/>
      <c r="AB753" s="754"/>
      <c r="AC753" s="754"/>
      <c r="AD753" s="754"/>
      <c r="AE753" s="754"/>
      <c r="AF753" s="754"/>
      <c r="AG753" s="754"/>
      <c r="AH753" s="754"/>
      <c r="AI753" s="7"/>
      <c r="AJ753" s="754"/>
      <c r="AK753" s="754"/>
      <c r="AL753" s="754"/>
      <c r="AM753" s="754"/>
      <c r="AN753" s="1017"/>
      <c r="AO753" s="754"/>
      <c r="AP753" s="754"/>
      <c r="AQ753" s="754"/>
      <c r="AR753" s="754"/>
      <c r="AS753" s="754"/>
      <c r="AT753" s="7"/>
      <c r="AU753" s="754"/>
      <c r="AV753" s="754"/>
      <c r="AW753" s="754"/>
      <c r="AX753" s="754"/>
      <c r="AY753" s="754"/>
      <c r="AZ753" s="754"/>
      <c r="BA753" s="754"/>
      <c r="BB753" s="1017"/>
      <c r="BC753" s="754"/>
      <c r="BD753" s="754"/>
      <c r="BE753" s="754"/>
      <c r="BF753" s="754"/>
      <c r="BG753" s="754"/>
      <c r="BH753" s="7"/>
      <c r="BI753" s="754"/>
      <c r="BJ753" s="754"/>
      <c r="BK753" s="754"/>
      <c r="BL753" s="754"/>
      <c r="BM753" s="754"/>
      <c r="BN753" s="1188"/>
      <c r="BO753" s="338"/>
      <c r="BP753" s="338"/>
      <c r="BQ753" s="338"/>
      <c r="BR753" s="338"/>
      <c r="BS753" s="1156"/>
      <c r="BT753" s="338"/>
      <c r="BU753" s="338"/>
      <c r="BV753" s="338"/>
      <c r="BW753" s="338"/>
      <c r="BX753" s="338"/>
      <c r="BY753" s="7"/>
      <c r="BZ753" s="754"/>
      <c r="CA753" s="754"/>
      <c r="CB753" s="754"/>
      <c r="CC753" s="1017"/>
      <c r="CD753" s="754"/>
      <c r="CE753" s="754"/>
      <c r="CF753" s="754"/>
      <c r="CG753" s="754"/>
      <c r="CH753" s="754"/>
      <c r="CI753" s="754"/>
      <c r="CJ753" s="754"/>
      <c r="CK753" s="7"/>
      <c r="CL753" s="754"/>
      <c r="CM753" s="754"/>
      <c r="CN753" s="754"/>
      <c r="CO753" s="1017"/>
      <c r="CP753" s="754"/>
      <c r="CQ753" s="754"/>
      <c r="CR753" s="754"/>
      <c r="CS753" s="754"/>
      <c r="CT753" s="754"/>
      <c r="CU753" s="7"/>
      <c r="CV753" s="754"/>
      <c r="CW753" s="754"/>
      <c r="CX753" s="1017"/>
      <c r="CY753" s="754"/>
      <c r="CZ753" s="754"/>
      <c r="DD753" s="293"/>
      <c r="DE753" s="338"/>
      <c r="DF753" s="338"/>
      <c r="DG753" s="338"/>
      <c r="DH753" s="338"/>
      <c r="DI753" s="338"/>
      <c r="DJ753" s="338"/>
      <c r="DK753" s="338"/>
      <c r="DL753" s="1103"/>
      <c r="DM753" s="338"/>
      <c r="DN753" s="338"/>
      <c r="DO753" s="338"/>
      <c r="DP753" s="338"/>
      <c r="DQ753" s="338"/>
      <c r="DR753" s="337"/>
      <c r="DS753" s="1459" t="s">
        <v>1136</v>
      </c>
      <c r="DT753" s="1460" t="s">
        <v>1137</v>
      </c>
      <c r="DU753" s="1461">
        <f t="shared" si="3857"/>
        <v>1.0596941117495366</v>
      </c>
      <c r="DV753" s="1461">
        <f t="shared" si="3858"/>
        <v>0.72811572846596895</v>
      </c>
      <c r="DW753" s="1461">
        <f t="shared" si="3859"/>
        <v>0.21148783417444497</v>
      </c>
      <c r="DX753" s="1462">
        <f t="shared" si="3860"/>
        <v>0.18121801500202064</v>
      </c>
      <c r="DY753" s="1461">
        <f t="shared" si="3861"/>
        <v>0.81078507427244095</v>
      </c>
      <c r="DZ753" s="1461">
        <f t="shared" si="3862"/>
        <v>0.3786974495477578</v>
      </c>
      <c r="EA753" s="1461">
        <f t="shared" si="3863"/>
        <v>0.41343670860005116</v>
      </c>
      <c r="EB753" s="1463">
        <f t="shared" si="3864"/>
        <v>0.20808337585905964</v>
      </c>
      <c r="EC753" s="1463">
        <f t="shared" si="3865"/>
        <v>2.0386948527910751</v>
      </c>
      <c r="ED753" s="1463">
        <f t="shared" si="3866"/>
        <v>0.58049295956112013</v>
      </c>
      <c r="EE753" s="1463">
        <f t="shared" si="3867"/>
        <v>3.0393568041725696</v>
      </c>
      <c r="EF753" s="1463">
        <f t="shared" si="3868"/>
        <v>2.8012379394194094</v>
      </c>
      <c r="EG753" s="1463">
        <f t="shared" ref="EG753:EH753" si="3893">EM735</f>
        <v>1.6917276794545881</v>
      </c>
      <c r="EH753" s="1463">
        <f t="shared" si="3893"/>
        <v>0.51509800306310372</v>
      </c>
      <c r="EI753" s="1463">
        <f t="shared" ref="EI753:EJ753" si="3894">CY735</f>
        <v>0.11671406996023638</v>
      </c>
      <c r="EJ753" s="1463">
        <f t="shared" si="3894"/>
        <v>3.2750423773936214E-2</v>
      </c>
      <c r="EK753" s="1463">
        <f t="shared" si="3871"/>
        <v>0.55778214871125897</v>
      </c>
      <c r="EL753" s="1463">
        <f t="shared" si="3872"/>
        <v>0.78997493546671205</v>
      </c>
      <c r="EM753" s="1464">
        <f t="shared" si="3873"/>
        <v>0.66471182581931842</v>
      </c>
      <c r="EN753" s="1465">
        <f t="shared" si="3874"/>
        <v>0.39807059470941764</v>
      </c>
      <c r="ER753" s="1251"/>
      <c r="ES753" s="7"/>
      <c r="ET753" s="754"/>
      <c r="EU753" s="754"/>
      <c r="EV753" s="754"/>
      <c r="EW753" s="1131"/>
      <c r="EX753" s="1413" t="s">
        <v>1173</v>
      </c>
      <c r="FG753" s="865"/>
      <c r="FH753" s="865"/>
      <c r="FI753" s="865"/>
      <c r="FJ753" s="865"/>
      <c r="FK753" s="865"/>
      <c r="FL753" s="865"/>
      <c r="FM753" s="865"/>
      <c r="FN753" s="865"/>
      <c r="FO753" s="865"/>
      <c r="FP753" s="754"/>
      <c r="FQ753" s="766"/>
      <c r="FR753" s="1408"/>
      <c r="FS753" s="1408"/>
      <c r="FT753" s="1408"/>
      <c r="FU753" s="1408"/>
      <c r="FV753" s="1408"/>
      <c r="FW753" s="1408"/>
      <c r="FX753" s="1408"/>
      <c r="FY753" s="1408"/>
      <c r="FZ753" s="1408"/>
      <c r="GA753" s="1408"/>
      <c r="GB753" s="1408"/>
      <c r="GC753" s="1408"/>
      <c r="GD753" s="1408"/>
      <c r="GE753" s="1408"/>
      <c r="GF753" s="1408"/>
      <c r="GG753" s="1408"/>
      <c r="GH753" s="1408"/>
      <c r="GI753" s="1408"/>
      <c r="GJ753" s="1408"/>
      <c r="GK753" s="1408"/>
      <c r="GL753" s="1408"/>
      <c r="GM753" s="1495" t="str">
        <f t="shared" ref="GM753:GS753" si="3895">IF(GM735&gt;1.2,"Horse","Reindeer")</f>
        <v>Horse</v>
      </c>
      <c r="GN753" s="1411" t="str">
        <f t="shared" si="3895"/>
        <v>Reindeer</v>
      </c>
      <c r="GO753" s="1411" t="str">
        <f t="shared" si="3895"/>
        <v>Reindeer</v>
      </c>
      <c r="GP753" s="1411" t="str">
        <f t="shared" si="3895"/>
        <v>Reindeer</v>
      </c>
      <c r="GQ753" s="1411" t="str">
        <f t="shared" si="3895"/>
        <v>Reindeer</v>
      </c>
      <c r="GR753" s="1411" t="str">
        <f t="shared" si="3895"/>
        <v>Reindeer</v>
      </c>
      <c r="GS753" s="1411" t="str">
        <f t="shared" si="3895"/>
        <v>Horse</v>
      </c>
      <c r="HI753" s="1408"/>
    </row>
    <row r="754" spans="1:217" s="1430" customFormat="1" ht="23.25" x14ac:dyDescent="0.35">
      <c r="A754" s="1440" t="s">
        <v>967</v>
      </c>
      <c r="B754" s="1431"/>
      <c r="C754" s="1431"/>
      <c r="D754" s="1431">
        <v>1</v>
      </c>
      <c r="E754" s="1431">
        <v>1</v>
      </c>
      <c r="F754" s="1431"/>
      <c r="G754" s="1431"/>
      <c r="H754" s="1431">
        <v>1</v>
      </c>
      <c r="I754" s="1431"/>
      <c r="J754" s="1431"/>
      <c r="K754" s="1431">
        <v>1</v>
      </c>
      <c r="L754" s="1431">
        <v>1</v>
      </c>
      <c r="M754" s="1431">
        <v>1</v>
      </c>
      <c r="N754" s="1431">
        <v>1</v>
      </c>
      <c r="O754" s="1431">
        <v>1</v>
      </c>
      <c r="P754" s="1431"/>
      <c r="Q754" s="1431"/>
      <c r="R754" s="1431"/>
      <c r="S754" s="1435">
        <f t="shared" si="3853"/>
        <v>8</v>
      </c>
      <c r="T754" s="1441"/>
      <c r="U754" s="1431"/>
      <c r="V754" s="1431"/>
      <c r="W754" s="1431"/>
      <c r="X754" s="1431"/>
      <c r="Y754" s="1431"/>
      <c r="Z754" s="1431"/>
      <c r="AA754" s="1431"/>
      <c r="AB754" s="1431"/>
      <c r="AC754" s="1431"/>
      <c r="AD754" s="1431"/>
      <c r="AE754" s="1431"/>
      <c r="AF754" s="1431"/>
      <c r="AG754" s="1431"/>
      <c r="AH754" s="1431"/>
      <c r="AI754" s="1442"/>
      <c r="AJ754" s="1431"/>
      <c r="AK754" s="1431"/>
      <c r="AL754" s="1431"/>
      <c r="AM754" s="1431"/>
      <c r="AN754" s="1443"/>
      <c r="AO754" s="1431"/>
      <c r="AP754" s="1431"/>
      <c r="AQ754" s="1431"/>
      <c r="AR754" s="1431"/>
      <c r="AS754" s="1431"/>
      <c r="AT754" s="1442"/>
      <c r="AU754" s="1431"/>
      <c r="AV754" s="1431"/>
      <c r="AW754" s="1431"/>
      <c r="AX754" s="1431"/>
      <c r="AY754" s="1431"/>
      <c r="AZ754" s="1431"/>
      <c r="BA754" s="1431"/>
      <c r="BB754" s="1443"/>
      <c r="BC754" s="1431"/>
      <c r="BD754" s="1431"/>
      <c r="BE754" s="1431"/>
      <c r="BF754" s="1431"/>
      <c r="BG754" s="1431"/>
      <c r="BH754" s="1442"/>
      <c r="BI754" s="1431"/>
      <c r="BJ754" s="1431"/>
      <c r="BK754" s="1431"/>
      <c r="BL754" s="1431"/>
      <c r="BM754" s="1431"/>
      <c r="BN754" s="1444"/>
      <c r="BO754" s="1445"/>
      <c r="BP754" s="1445"/>
      <c r="BQ754" s="1445"/>
      <c r="BR754" s="1445"/>
      <c r="BS754" s="1446"/>
      <c r="BT754" s="1445"/>
      <c r="BU754" s="1445"/>
      <c r="BV754" s="1445"/>
      <c r="BW754" s="1445"/>
      <c r="BX754" s="1445"/>
      <c r="BY754" s="1442"/>
      <c r="BZ754" s="1431"/>
      <c r="CA754" s="1431"/>
      <c r="CB754" s="1431"/>
      <c r="CC754" s="1443"/>
      <c r="CD754" s="1431"/>
      <c r="CE754" s="1431"/>
      <c r="CF754" s="1431"/>
      <c r="CG754" s="1431"/>
      <c r="CH754" s="1431"/>
      <c r="CI754" s="1431"/>
      <c r="CJ754" s="1431"/>
      <c r="CK754" s="1442"/>
      <c r="CL754" s="1431"/>
      <c r="CM754" s="1431"/>
      <c r="CN754" s="1431"/>
      <c r="CO754" s="1443"/>
      <c r="CP754" s="1431"/>
      <c r="CQ754" s="1431"/>
      <c r="CR754" s="1431"/>
      <c r="CS754" s="1431"/>
      <c r="CT754" s="1431"/>
      <c r="CU754" s="1442"/>
      <c r="CV754" s="1431"/>
      <c r="CW754" s="1431"/>
      <c r="CX754" s="1443"/>
      <c r="CY754" s="1431"/>
      <c r="CZ754" s="1431"/>
      <c r="DD754" s="1447"/>
      <c r="DE754" s="1445"/>
      <c r="DF754" s="1445"/>
      <c r="DG754" s="1445"/>
      <c r="DH754" s="1445"/>
      <c r="DI754" s="1445"/>
      <c r="DJ754" s="1445"/>
      <c r="DK754" s="1445"/>
      <c r="DL754" s="1448"/>
      <c r="DM754" s="1445"/>
      <c r="DN754" s="1445"/>
      <c r="DO754" s="1445"/>
      <c r="DP754" s="1445"/>
      <c r="DQ754" s="1445"/>
      <c r="DR754" s="1449"/>
      <c r="DS754" s="1459" t="s">
        <v>1167</v>
      </c>
      <c r="DT754" s="1460" t="s">
        <v>1166</v>
      </c>
      <c r="DU754" s="1461">
        <f t="shared" si="3857"/>
        <v>0.48226842704881073</v>
      </c>
      <c r="DV754" s="1461">
        <f t="shared" si="3858"/>
        <v>0.11725555139289158</v>
      </c>
      <c r="DW754" s="1461">
        <f t="shared" si="3859"/>
        <v>0.71459001559853741</v>
      </c>
      <c r="DX754" s="1462">
        <f t="shared" si="3860"/>
        <v>9.5300727991778911E-2</v>
      </c>
      <c r="DY754" s="1461">
        <f t="shared" si="3861"/>
        <v>0.59323011316414609</v>
      </c>
      <c r="DZ754" s="1461">
        <f t="shared" si="3862"/>
        <v>9.3712963438540686E-2</v>
      </c>
      <c r="EA754" s="1461">
        <f t="shared" si="3863"/>
        <v>0.66100260157906132</v>
      </c>
      <c r="EB754" s="1463">
        <f t="shared" si="3864"/>
        <v>0.12896742661357583</v>
      </c>
      <c r="EC754" s="1463">
        <f t="shared" si="3865"/>
        <v>0.62686277705206872</v>
      </c>
      <c r="ED754" s="1463">
        <f t="shared" si="3866"/>
        <v>5.4058100672167465E-2</v>
      </c>
      <c r="EE754" s="1463">
        <f t="shared" si="3867"/>
        <v>0.66087557320240475</v>
      </c>
      <c r="EF754" s="1463">
        <f t="shared" si="3868"/>
        <v>0.22458771711763642</v>
      </c>
      <c r="EG754" s="1463">
        <f t="shared" ref="EG754:EH754" si="3896">EM736</f>
        <v>0.50201243512494043</v>
      </c>
      <c r="EH754" s="1463">
        <f t="shared" si="3896"/>
        <v>5.1101473447049212E-2</v>
      </c>
      <c r="EI754" s="1463">
        <f t="shared" ref="EI754:EJ754" si="3897">CY736</f>
        <v>0.42963456761233948</v>
      </c>
      <c r="EJ754" s="1463">
        <f t="shared" si="3897"/>
        <v>0.37961262906955834</v>
      </c>
      <c r="EK754" s="1463">
        <f t="shared" si="3871"/>
        <v>0.94424757975482998</v>
      </c>
      <c r="EL754" s="1463">
        <f t="shared" si="3872"/>
        <v>3.7271261503522612E-2</v>
      </c>
      <c r="EM754" s="1464">
        <f t="shared" si="3873"/>
        <v>0.78922212599848485</v>
      </c>
      <c r="EN754" s="1465">
        <f t="shared" si="3874"/>
        <v>6.3077665656402118E-2</v>
      </c>
      <c r="EO754" s="753"/>
      <c r="ER754" s="1450"/>
      <c r="ES754" s="1442"/>
      <c r="ET754" s="1431"/>
      <c r="EU754" s="1431"/>
      <c r="EV754" s="1431"/>
      <c r="EW754" s="1451"/>
      <c r="EX754" s="1413" t="s">
        <v>1214</v>
      </c>
      <c r="EY754" s="1408" t="str">
        <f>IF(EY737&gt;1,"Omni","Herbi")</f>
        <v>Herbi</v>
      </c>
      <c r="EZ754" s="1452" t="str">
        <f t="shared" ref="EZ754:GS754" si="3898">IF(EZ737&gt;1,"Omni","Herbi")</f>
        <v>Omni</v>
      </c>
      <c r="FA754" s="1408" t="str">
        <f t="shared" si="3898"/>
        <v>Herbi</v>
      </c>
      <c r="FB754" s="1452" t="str">
        <f t="shared" si="3898"/>
        <v>Omni</v>
      </c>
      <c r="FC754" s="1408" t="str">
        <f t="shared" si="3898"/>
        <v>Herbi</v>
      </c>
      <c r="FD754" s="1452" t="str">
        <f t="shared" si="3898"/>
        <v>Omni</v>
      </c>
      <c r="FE754" s="1408" t="str">
        <f t="shared" si="3898"/>
        <v>Herbi</v>
      </c>
      <c r="FF754" s="1408" t="str">
        <f t="shared" si="3898"/>
        <v>Herbi</v>
      </c>
      <c r="FG754" s="1408" t="str">
        <f t="shared" si="3898"/>
        <v>Herbi</v>
      </c>
      <c r="FH754" s="1408" t="str">
        <f t="shared" si="3898"/>
        <v>Herbi</v>
      </c>
      <c r="FI754" s="1408" t="str">
        <f t="shared" si="3898"/>
        <v>Herbi</v>
      </c>
      <c r="FJ754" s="1408" t="str">
        <f t="shared" si="3898"/>
        <v>Herbi</v>
      </c>
      <c r="FK754" s="1408" t="str">
        <f t="shared" si="3898"/>
        <v>Herbi</v>
      </c>
      <c r="FL754" s="1408" t="str">
        <f t="shared" si="3898"/>
        <v>Herbi</v>
      </c>
      <c r="FM754" s="1408" t="str">
        <f t="shared" si="3898"/>
        <v>Herbi</v>
      </c>
      <c r="FN754" s="1408" t="str">
        <f t="shared" si="3898"/>
        <v>Herbi</v>
      </c>
      <c r="FO754" s="1408" t="str">
        <f t="shared" si="3898"/>
        <v>Herbi</v>
      </c>
      <c r="FP754" s="1408" t="str">
        <f t="shared" si="3898"/>
        <v>Herbi</v>
      </c>
      <c r="FQ754" s="1408" t="str">
        <f t="shared" si="3898"/>
        <v>Herbi</v>
      </c>
      <c r="FR754" s="1412" t="str">
        <f t="shared" ref="FR754:GL754" si="3899">IF(FR737&gt;1,"Omni","Herbi")</f>
        <v>Herbi</v>
      </c>
      <c r="FS754" s="1412" t="str">
        <f t="shared" si="3899"/>
        <v>Omni</v>
      </c>
      <c r="FT754" s="1412" t="str">
        <f t="shared" si="3899"/>
        <v>Herbi</v>
      </c>
      <c r="FU754" s="1412" t="str">
        <f t="shared" si="3899"/>
        <v>Herbi</v>
      </c>
      <c r="FV754" s="1412"/>
      <c r="FW754" s="1412" t="str">
        <f t="shared" si="3899"/>
        <v>Herbi</v>
      </c>
      <c r="FX754" s="1412" t="str">
        <f t="shared" si="3899"/>
        <v>Herbi</v>
      </c>
      <c r="FY754" s="1412" t="str">
        <f t="shared" si="3899"/>
        <v>Herbi</v>
      </c>
      <c r="FZ754" s="1412" t="str">
        <f t="shared" si="3899"/>
        <v>Herbi</v>
      </c>
      <c r="GA754" s="1412" t="e">
        <f t="shared" si="3899"/>
        <v>#DIV/0!</v>
      </c>
      <c r="GB754" s="1412" t="str">
        <f t="shared" si="3899"/>
        <v>Herbi</v>
      </c>
      <c r="GC754" s="1412" t="str">
        <f t="shared" si="3899"/>
        <v>Omni</v>
      </c>
      <c r="GD754" s="1412" t="str">
        <f t="shared" si="3899"/>
        <v>Herbi</v>
      </c>
      <c r="GE754" s="1412" t="str">
        <f t="shared" si="3899"/>
        <v>Herbi</v>
      </c>
      <c r="GF754" s="1412" t="str">
        <f t="shared" si="3899"/>
        <v>Herbi</v>
      </c>
      <c r="GG754" s="1412" t="str">
        <f t="shared" si="3899"/>
        <v>Herbi</v>
      </c>
      <c r="GH754" s="1412" t="str">
        <f t="shared" si="3899"/>
        <v>Omni</v>
      </c>
      <c r="GI754" s="1412" t="str">
        <f t="shared" si="3899"/>
        <v>Omni</v>
      </c>
      <c r="GJ754" s="1412" t="str">
        <f t="shared" si="3899"/>
        <v>Herbi</v>
      </c>
      <c r="GK754" s="1412" t="str">
        <f t="shared" si="3899"/>
        <v>Herbi</v>
      </c>
      <c r="GL754" s="1412" t="str">
        <f t="shared" si="3899"/>
        <v>Herbi</v>
      </c>
      <c r="GM754" s="1496" t="str">
        <f t="shared" si="3898"/>
        <v>Herbi</v>
      </c>
      <c r="GN754" s="1408" t="str">
        <f t="shared" si="3898"/>
        <v>Herbi</v>
      </c>
      <c r="GO754" s="1408" t="str">
        <f t="shared" si="3898"/>
        <v>Herbi</v>
      </c>
      <c r="GP754" s="1408" t="str">
        <f t="shared" si="3898"/>
        <v>Herbi</v>
      </c>
      <c r="GQ754" s="1408" t="str">
        <f t="shared" si="3898"/>
        <v>Herbi</v>
      </c>
      <c r="GR754" s="1408" t="str">
        <f t="shared" si="3898"/>
        <v>Herbi</v>
      </c>
      <c r="GS754" s="1408" t="str">
        <f t="shared" si="3898"/>
        <v>Herbi</v>
      </c>
      <c r="GT754" s="1408"/>
      <c r="GU754" s="1408"/>
      <c r="HI754" s="1412" t="e">
        <f>IF(HI737&gt;1,"Omni","Herbi")</f>
        <v>#DIV/0!</v>
      </c>
    </row>
    <row r="755" spans="1:217" s="753" customFormat="1" ht="23.25" x14ac:dyDescent="0.35">
      <c r="A755" s="1289" t="s">
        <v>968</v>
      </c>
      <c r="B755" s="754"/>
      <c r="C755" s="754"/>
      <c r="D755" s="754">
        <v>1</v>
      </c>
      <c r="E755" s="754"/>
      <c r="F755" s="754"/>
      <c r="G755" s="754"/>
      <c r="H755" s="754"/>
      <c r="I755" s="754"/>
      <c r="J755" s="754">
        <v>1</v>
      </c>
      <c r="K755" s="754">
        <v>1</v>
      </c>
      <c r="L755" s="754"/>
      <c r="M755" s="754">
        <v>1</v>
      </c>
      <c r="N755" s="754"/>
      <c r="O755" s="754"/>
      <c r="P755" s="754">
        <v>1</v>
      </c>
      <c r="Q755" s="754"/>
      <c r="R755" s="754"/>
      <c r="S755" s="766">
        <f t="shared" si="3853"/>
        <v>5</v>
      </c>
      <c r="T755" s="1282"/>
      <c r="U755" s="754"/>
      <c r="V755" s="754"/>
      <c r="W755" s="754"/>
      <c r="X755" s="754"/>
      <c r="Y755" s="754"/>
      <c r="Z755" s="754"/>
      <c r="AA755" s="754"/>
      <c r="AB755" s="754"/>
      <c r="AC755" s="754"/>
      <c r="AD755" s="754"/>
      <c r="AE755" s="754"/>
      <c r="AF755" s="754"/>
      <c r="AG755" s="754"/>
      <c r="AH755" s="754"/>
      <c r="AI755" s="7"/>
      <c r="AJ755" s="754"/>
      <c r="AK755" s="754"/>
      <c r="AL755" s="754"/>
      <c r="AM755" s="754"/>
      <c r="AN755" s="1017"/>
      <c r="AO755" s="754"/>
      <c r="AP755" s="754"/>
      <c r="AQ755" s="754"/>
      <c r="AR755" s="754"/>
      <c r="AS755" s="754"/>
      <c r="AT755" s="7"/>
      <c r="AU755" s="754"/>
      <c r="AV755" s="754"/>
      <c r="AW755" s="754"/>
      <c r="AX755" s="754"/>
      <c r="AY755" s="754"/>
      <c r="AZ755" s="754"/>
      <c r="BA755" s="754"/>
      <c r="BB755" s="1017"/>
      <c r="BC755" s="754"/>
      <c r="BD755" s="754"/>
      <c r="BE755" s="754"/>
      <c r="BF755" s="754"/>
      <c r="BG755" s="754"/>
      <c r="BH755" s="7"/>
      <c r="BI755" s="754"/>
      <c r="BJ755" s="754"/>
      <c r="BK755" s="754"/>
      <c r="BL755" s="754"/>
      <c r="BM755" s="754"/>
      <c r="BN755" s="1188"/>
      <c r="BO755" s="338"/>
      <c r="BP755" s="338"/>
      <c r="BQ755" s="338"/>
      <c r="BR755" s="338"/>
      <c r="BS755" s="1156"/>
      <c r="BT755" s="338"/>
      <c r="BU755" s="338"/>
      <c r="BV755" s="338"/>
      <c r="BW755" s="338"/>
      <c r="BX755" s="338"/>
      <c r="BY755" s="7"/>
      <c r="BZ755" s="754"/>
      <c r="CA755" s="754"/>
      <c r="CB755" s="754"/>
      <c r="CC755" s="1017"/>
      <c r="CD755" s="754"/>
      <c r="CE755" s="754"/>
      <c r="CF755" s="754"/>
      <c r="CG755" s="754"/>
      <c r="CH755" s="754"/>
      <c r="CI755" s="754"/>
      <c r="CJ755" s="754"/>
      <c r="CK755" s="7"/>
      <c r="CL755" s="754"/>
      <c r="CM755" s="754"/>
      <c r="CN755" s="754"/>
      <c r="CO755" s="1017"/>
      <c r="CP755" s="754"/>
      <c r="CQ755" s="754"/>
      <c r="CR755" s="754"/>
      <c r="CS755" s="754"/>
      <c r="CT755" s="754"/>
      <c r="CU755" s="7"/>
      <c r="CV755" s="754"/>
      <c r="CW755" s="754"/>
      <c r="CX755" s="1017"/>
      <c r="CY755" s="754"/>
      <c r="CZ755" s="754"/>
      <c r="DD755" s="293"/>
      <c r="DE755" s="338"/>
      <c r="DF755" s="338"/>
      <c r="DG755" s="338"/>
      <c r="DH755" s="338"/>
      <c r="DI755" s="338"/>
      <c r="DJ755" s="338"/>
      <c r="DK755" s="338"/>
      <c r="DL755" s="1103"/>
      <c r="DM755" s="338"/>
      <c r="DN755" s="338"/>
      <c r="DO755" s="338"/>
      <c r="DP755" s="338"/>
      <c r="DQ755" s="338"/>
      <c r="DR755" s="337"/>
      <c r="DS755" s="1459" t="s">
        <v>1211</v>
      </c>
      <c r="DT755" s="1460" t="s">
        <v>1209</v>
      </c>
      <c r="DU755" s="1461">
        <f t="shared" si="3857"/>
        <v>0.29865188567549161</v>
      </c>
      <c r="DV755" s="1461">
        <f t="shared" si="3858"/>
        <v>0.15144507555254916</v>
      </c>
      <c r="DW755" s="1461">
        <f t="shared" si="3859"/>
        <v>0.16441705469418391</v>
      </c>
      <c r="DX755" s="1462">
        <f t="shared" si="3860"/>
        <v>7.6511950478974078E-2</v>
      </c>
      <c r="DY755" s="1461">
        <f t="shared" si="3861"/>
        <v>0.13849172932318524</v>
      </c>
      <c r="DZ755" s="1461">
        <f t="shared" si="3862"/>
        <v>3.9370124949697452E-2</v>
      </c>
      <c r="EA755" s="1461">
        <f t="shared" si="3863"/>
        <v>0.28686016399981779</v>
      </c>
      <c r="EB755" s="1463">
        <f t="shared" si="3864"/>
        <v>0.19034276531889599</v>
      </c>
      <c r="EC755" s="1463">
        <f t="shared" si="3865"/>
        <v>0.30397548795643059</v>
      </c>
      <c r="ED755" s="1463">
        <f t="shared" si="3866"/>
        <v>4.3665156393934104E-2</v>
      </c>
      <c r="EE755" s="1463">
        <f t="shared" si="3867"/>
        <v>4.880177495382846E-2</v>
      </c>
      <c r="EF755" s="1463">
        <f t="shared" si="3868"/>
        <v>3.4504870242307528E-2</v>
      </c>
      <c r="EG755" s="1463">
        <f t="shared" ref="EG755:EH755" si="3900">EM737</f>
        <v>0.34572699068256446</v>
      </c>
      <c r="EH755" s="1463">
        <f t="shared" si="3900"/>
        <v>8.9053843131450205E-2</v>
      </c>
      <c r="EI755" s="1463">
        <f t="shared" ref="EI755:EJ755" si="3901">CY737</f>
        <v>19.982539111737466</v>
      </c>
      <c r="EJ755" s="1463">
        <f t="shared" si="3901"/>
        <v>35.561965602957628</v>
      </c>
      <c r="EK755" s="1463">
        <f t="shared" si="3871"/>
        <v>7.9099039476632562</v>
      </c>
      <c r="EL755" s="1463">
        <f t="shared" si="3872"/>
        <v>7.8083758456895085</v>
      </c>
      <c r="EM755" s="1464">
        <f t="shared" si="3873"/>
        <v>1.1251520091824341</v>
      </c>
      <c r="EN755" s="1465">
        <f t="shared" si="3874"/>
        <v>0.12300488688778177</v>
      </c>
      <c r="ER755" s="1251"/>
      <c r="ES755" s="7"/>
      <c r="ET755" s="754"/>
      <c r="EU755" s="754"/>
      <c r="EV755" s="754"/>
      <c r="EW755" s="1131"/>
      <c r="EX755" s="1413" t="s">
        <v>1186</v>
      </c>
      <c r="EY755" s="1412" t="s">
        <v>1223</v>
      </c>
      <c r="EZ755" s="1412" t="s">
        <v>1224</v>
      </c>
      <c r="FA755" s="1412" t="s">
        <v>1172</v>
      </c>
      <c r="FB755" s="1412" t="s">
        <v>1225</v>
      </c>
      <c r="FC755" s="1412" t="s">
        <v>1223</v>
      </c>
      <c r="FD755" s="1412" t="s">
        <v>1224</v>
      </c>
      <c r="FE755" s="1412" t="s">
        <v>1226</v>
      </c>
      <c r="FF755" s="1412" t="s">
        <v>1172</v>
      </c>
      <c r="FG755" s="1412" t="s">
        <v>1172</v>
      </c>
      <c r="FH755" s="1412" t="s">
        <v>1226</v>
      </c>
      <c r="FI755" s="1412" t="s">
        <v>1226</v>
      </c>
      <c r="FJ755" s="1412" t="s">
        <v>1172</v>
      </c>
      <c r="FK755" s="1412" t="s">
        <v>1172</v>
      </c>
      <c r="FL755" s="1412" t="s">
        <v>1172</v>
      </c>
      <c r="FM755" s="1412" t="s">
        <v>1172</v>
      </c>
      <c r="FN755" s="1412" t="s">
        <v>1172</v>
      </c>
      <c r="FO755" s="1412" t="s">
        <v>1172</v>
      </c>
      <c r="FP755" s="1412"/>
      <c r="FQ755" s="1412" t="s">
        <v>1226</v>
      </c>
      <c r="FR755" s="1412" t="s">
        <v>1172</v>
      </c>
      <c r="FS755" s="1412" t="s">
        <v>1172</v>
      </c>
      <c r="FT755" s="1412" t="s">
        <v>1172</v>
      </c>
      <c r="FU755" s="1412" t="s">
        <v>1172</v>
      </c>
      <c r="FV755" s="1412"/>
      <c r="FW755" s="1412" t="s">
        <v>1172</v>
      </c>
      <c r="FX755" s="1412" t="s">
        <v>1172</v>
      </c>
      <c r="FY755" s="1412" t="s">
        <v>1172</v>
      </c>
      <c r="FZ755" s="1412" t="s">
        <v>1172</v>
      </c>
      <c r="GA755" s="1412" t="s">
        <v>1172</v>
      </c>
      <c r="GB755" s="1412" t="s">
        <v>1172</v>
      </c>
      <c r="GC755" s="1412" t="s">
        <v>1172</v>
      </c>
      <c r="GD755" s="1412" t="s">
        <v>1172</v>
      </c>
      <c r="GE755" s="1412" t="s">
        <v>1172</v>
      </c>
      <c r="GF755" s="1412" t="s">
        <v>1172</v>
      </c>
      <c r="GG755" s="1412" t="s">
        <v>1172</v>
      </c>
      <c r="GH755" s="1412" t="s">
        <v>1172</v>
      </c>
      <c r="GI755" s="1412" t="s">
        <v>1172</v>
      </c>
      <c r="GJ755" s="1412" t="s">
        <v>1172</v>
      </c>
      <c r="GK755" s="1412" t="s">
        <v>1172</v>
      </c>
      <c r="GL755" s="1412" t="s">
        <v>1172</v>
      </c>
      <c r="GM755" s="1497" t="s">
        <v>1171</v>
      </c>
      <c r="GN755" s="1412" t="s">
        <v>1172</v>
      </c>
      <c r="GO755" s="1412" t="s">
        <v>1172</v>
      </c>
      <c r="GP755" s="1412" t="s">
        <v>1172</v>
      </c>
      <c r="GQ755" s="1412" t="s">
        <v>1172</v>
      </c>
      <c r="GR755" s="1416" t="s">
        <v>1172</v>
      </c>
      <c r="GS755" s="1416" t="s">
        <v>1171</v>
      </c>
      <c r="HI755" s="1412" t="s">
        <v>1172</v>
      </c>
    </row>
    <row r="756" spans="1:217" s="753" customFormat="1" ht="23.25" x14ac:dyDescent="0.35">
      <c r="A756" s="1289" t="s">
        <v>969</v>
      </c>
      <c r="B756" s="754"/>
      <c r="C756" s="754"/>
      <c r="D756" s="754">
        <v>1</v>
      </c>
      <c r="E756" s="754"/>
      <c r="F756" s="754"/>
      <c r="G756" s="754"/>
      <c r="H756" s="754"/>
      <c r="I756" s="754"/>
      <c r="J756" s="754">
        <v>1</v>
      </c>
      <c r="K756" s="754">
        <v>1</v>
      </c>
      <c r="L756" s="754"/>
      <c r="M756" s="754">
        <v>1</v>
      </c>
      <c r="N756" s="754">
        <v>1</v>
      </c>
      <c r="O756" s="754"/>
      <c r="P756" s="754">
        <v>1</v>
      </c>
      <c r="Q756" s="754"/>
      <c r="R756" s="754"/>
      <c r="S756" s="766">
        <f t="shared" si="3853"/>
        <v>6</v>
      </c>
      <c r="T756" s="1282"/>
      <c r="U756" s="754"/>
      <c r="V756" s="754"/>
      <c r="W756" s="754"/>
      <c r="X756" s="754"/>
      <c r="Y756" s="754"/>
      <c r="Z756" s="754"/>
      <c r="AA756" s="754"/>
      <c r="AB756" s="754"/>
      <c r="AC756" s="754"/>
      <c r="AD756" s="754"/>
      <c r="AE756" s="754"/>
      <c r="AF756" s="754"/>
      <c r="AG756" s="754"/>
      <c r="AH756" s="754"/>
      <c r="AI756" s="7"/>
      <c r="AJ756" s="754"/>
      <c r="AK756" s="754"/>
      <c r="AL756" s="754"/>
      <c r="AM756" s="754"/>
      <c r="AN756" s="1017"/>
      <c r="AO756" s="754"/>
      <c r="AP756" s="754"/>
      <c r="AQ756" s="754"/>
      <c r="AR756" s="754"/>
      <c r="AS756" s="754"/>
      <c r="AT756" s="7"/>
      <c r="AU756" s="754"/>
      <c r="AV756" s="754"/>
      <c r="AW756" s="754"/>
      <c r="AX756" s="754"/>
      <c r="AY756" s="754"/>
      <c r="AZ756" s="754"/>
      <c r="BA756" s="754"/>
      <c r="BB756" s="1017"/>
      <c r="BC756" s="754"/>
      <c r="BD756" s="754"/>
      <c r="BE756" s="754"/>
      <c r="BF756" s="754"/>
      <c r="BG756" s="754"/>
      <c r="BH756" s="7"/>
      <c r="BI756" s="754"/>
      <c r="BJ756" s="754"/>
      <c r="BK756" s="754"/>
      <c r="BL756" s="754"/>
      <c r="BM756" s="754"/>
      <c r="BN756" s="1188"/>
      <c r="BO756" s="338"/>
      <c r="BP756" s="338"/>
      <c r="BQ756" s="338"/>
      <c r="BR756" s="338"/>
      <c r="BS756" s="1156"/>
      <c r="BT756" s="338"/>
      <c r="BU756" s="338"/>
      <c r="BV756" s="338"/>
      <c r="BW756" s="338"/>
      <c r="BX756" s="338"/>
      <c r="BY756" s="7"/>
      <c r="BZ756" s="754"/>
      <c r="CA756" s="754"/>
      <c r="CB756" s="754"/>
      <c r="CC756" s="1017"/>
      <c r="CD756" s="754"/>
      <c r="CE756" s="754"/>
      <c r="CF756" s="754"/>
      <c r="CG756" s="754"/>
      <c r="CH756" s="754"/>
      <c r="CI756" s="754"/>
      <c r="CJ756" s="754"/>
      <c r="CK756" s="7"/>
      <c r="CL756" s="754"/>
      <c r="CM756" s="754"/>
      <c r="CN756" s="754"/>
      <c r="CO756" s="1017"/>
      <c r="CP756" s="754"/>
      <c r="CQ756" s="754"/>
      <c r="CR756" s="754"/>
      <c r="CS756" s="754"/>
      <c r="CT756" s="754"/>
      <c r="CU756" s="7"/>
      <c r="CV756" s="754"/>
      <c r="CW756" s="754"/>
      <c r="CX756" s="1017"/>
      <c r="CY756" s="754"/>
      <c r="CZ756" s="754"/>
      <c r="DD756" s="293"/>
      <c r="DE756" s="338"/>
      <c r="DF756" s="338"/>
      <c r="DG756" s="338"/>
      <c r="DH756" s="338"/>
      <c r="DI756" s="338"/>
      <c r="DJ756" s="338"/>
      <c r="DK756" s="338"/>
      <c r="DL756" s="1103"/>
      <c r="DM756" s="338"/>
      <c r="DN756" s="338"/>
      <c r="DO756" s="338"/>
      <c r="DP756" s="338"/>
      <c r="DQ756" s="338"/>
      <c r="DR756" s="337"/>
      <c r="DS756" s="1459" t="s">
        <v>1212</v>
      </c>
      <c r="DT756" s="1460" t="s">
        <v>1210</v>
      </c>
      <c r="DU756" s="1461">
        <f t="shared" si="3857"/>
        <v>0.36345765599091301</v>
      </c>
      <c r="DV756" s="1461">
        <f t="shared" si="3858"/>
        <v>0.1802704970411633</v>
      </c>
      <c r="DW756" s="1461">
        <f t="shared" si="3859"/>
        <v>1.4138527107696084E-2</v>
      </c>
      <c r="DX756" s="1462">
        <f t="shared" si="3860"/>
        <v>4.3703846642386742E-3</v>
      </c>
      <c r="DY756" s="1461">
        <f t="shared" si="3861"/>
        <v>1.0341115875389797</v>
      </c>
      <c r="DZ756" s="1461">
        <f t="shared" si="3862"/>
        <v>0.86393591632582412</v>
      </c>
      <c r="EA756" s="1461">
        <f t="shared" si="3863"/>
        <v>1.9286640316079888</v>
      </c>
      <c r="EB756" s="1463">
        <f t="shared" si="3864"/>
        <v>1.6432217506598095</v>
      </c>
      <c r="EC756" s="1466" t="s">
        <v>42</v>
      </c>
      <c r="ED756" s="1466" t="s">
        <v>42</v>
      </c>
      <c r="EE756" s="1463">
        <f t="shared" si="3867"/>
        <v>1.7194413037720744</v>
      </c>
      <c r="EF756" s="1463">
        <f t="shared" si="3868"/>
        <v>1.5876864269822861</v>
      </c>
      <c r="EG756" s="1463">
        <f t="shared" ref="EG756:EH756" si="3902">EM738</f>
        <v>1.1418452042629832</v>
      </c>
      <c r="EH756" s="1463">
        <f t="shared" si="3902"/>
        <v>0.46127375992075459</v>
      </c>
      <c r="EI756" s="1463">
        <f t="shared" ref="EI756:EJ756" si="3903">CY738</f>
        <v>5.6906346888622818E-2</v>
      </c>
      <c r="EJ756" s="1463">
        <f t="shared" si="3903"/>
        <v>6.6704104585241203E-2</v>
      </c>
      <c r="EK756" s="1463">
        <f t="shared" si="3871"/>
        <v>0.97186155710946187</v>
      </c>
      <c r="EL756" s="1463">
        <f t="shared" si="3872"/>
        <v>0.23740273939162124</v>
      </c>
      <c r="EM756" s="1464">
        <f t="shared" si="3873"/>
        <v>2.0258306572920812</v>
      </c>
      <c r="EN756" s="1465">
        <f t="shared" si="3874"/>
        <v>0.98712627473266079</v>
      </c>
      <c r="ER756" s="1251"/>
      <c r="ES756" s="7"/>
      <c r="ET756" s="754"/>
      <c r="EU756" s="754"/>
      <c r="EV756" s="754"/>
      <c r="EW756" s="1131"/>
      <c r="EX756" s="1413" t="s">
        <v>1187</v>
      </c>
      <c r="EY756" s="1412" t="s">
        <v>1223</v>
      </c>
      <c r="EZ756" s="1412" t="s">
        <v>1223</v>
      </c>
      <c r="FA756" s="1412" t="s">
        <v>1172</v>
      </c>
      <c r="FB756" s="1412" t="s">
        <v>1219</v>
      </c>
      <c r="FC756" s="1412" t="s">
        <v>1223</v>
      </c>
      <c r="FD756" s="1412" t="s">
        <v>1172</v>
      </c>
      <c r="FE756" s="1412" t="s">
        <v>1223</v>
      </c>
      <c r="FF756" s="1412" t="s">
        <v>1172</v>
      </c>
      <c r="FG756" s="1412" t="s">
        <v>1172</v>
      </c>
      <c r="FH756" s="1412" t="s">
        <v>1223</v>
      </c>
      <c r="FI756" s="1412" t="s">
        <v>1223</v>
      </c>
      <c r="FJ756" s="1412" t="s">
        <v>1172</v>
      </c>
      <c r="FK756" s="1412" t="s">
        <v>1172</v>
      </c>
      <c r="FL756" s="1412" t="s">
        <v>1172</v>
      </c>
      <c r="FM756" s="1412" t="s">
        <v>1172</v>
      </c>
      <c r="FN756" s="1412" t="s">
        <v>1172</v>
      </c>
      <c r="FO756" s="1412" t="s">
        <v>1172</v>
      </c>
      <c r="FP756" s="1412"/>
      <c r="FQ756" s="1412" t="s">
        <v>1223</v>
      </c>
      <c r="FR756" s="1486" t="s">
        <v>1172</v>
      </c>
      <c r="FS756" s="1486" t="s">
        <v>1172</v>
      </c>
      <c r="FT756" s="1486" t="s">
        <v>1172</v>
      </c>
      <c r="FU756" s="1486" t="s">
        <v>1172</v>
      </c>
      <c r="FV756" s="1486"/>
      <c r="FW756" s="1486" t="s">
        <v>1172</v>
      </c>
      <c r="FX756" s="1486" t="s">
        <v>1172</v>
      </c>
      <c r="FY756" s="1486" t="s">
        <v>1172</v>
      </c>
      <c r="FZ756" s="1486" t="s">
        <v>1172</v>
      </c>
      <c r="GA756" s="1486" t="s">
        <v>1172</v>
      </c>
      <c r="GB756" s="1486" t="s">
        <v>1172</v>
      </c>
      <c r="GC756" s="1486" t="s">
        <v>1172</v>
      </c>
      <c r="GD756" s="1486" t="s">
        <v>1172</v>
      </c>
      <c r="GE756" s="1486" t="s">
        <v>1172</v>
      </c>
      <c r="GF756" s="1486" t="s">
        <v>1172</v>
      </c>
      <c r="GG756" s="1486" t="s">
        <v>1172</v>
      </c>
      <c r="GH756" s="1486" t="s">
        <v>1172</v>
      </c>
      <c r="GI756" s="1486" t="s">
        <v>1172</v>
      </c>
      <c r="GJ756" s="1486" t="s">
        <v>1172</v>
      </c>
      <c r="GK756" s="1486" t="s">
        <v>1172</v>
      </c>
      <c r="GL756" s="1486" t="s">
        <v>1172</v>
      </c>
      <c r="GM756" s="1497" t="s">
        <v>1171</v>
      </c>
      <c r="GN756" s="1412" t="s">
        <v>1172</v>
      </c>
      <c r="GO756" s="1412" t="s">
        <v>1172</v>
      </c>
      <c r="GP756" s="1412" t="s">
        <v>1172</v>
      </c>
      <c r="GQ756" s="1412" t="s">
        <v>1172</v>
      </c>
      <c r="GR756" s="1416" t="s">
        <v>1172</v>
      </c>
      <c r="GS756" s="1416" t="s">
        <v>1171</v>
      </c>
      <c r="HI756" s="1486" t="s">
        <v>1172</v>
      </c>
    </row>
    <row r="757" spans="1:217" s="753" customFormat="1" ht="24" thickBot="1" x14ac:dyDescent="0.4">
      <c r="A757" s="1283" t="s">
        <v>234</v>
      </c>
      <c r="B757" s="668"/>
      <c r="C757" s="668">
        <v>0</v>
      </c>
      <c r="D757" s="1286">
        <f t="shared" ref="D757:R757" si="3904">SUM(D747:D756)</f>
        <v>6</v>
      </c>
      <c r="E757" s="1287">
        <f t="shared" si="3904"/>
        <v>3</v>
      </c>
      <c r="F757" s="1286">
        <f t="shared" si="3904"/>
        <v>6</v>
      </c>
      <c r="G757" s="1285"/>
      <c r="H757" s="1287">
        <f t="shared" si="3904"/>
        <v>2</v>
      </c>
      <c r="I757" s="1287">
        <f t="shared" si="3904"/>
        <v>2</v>
      </c>
      <c r="J757" s="1287">
        <f t="shared" si="3904"/>
        <v>2</v>
      </c>
      <c r="K757" s="1287">
        <f t="shared" si="3904"/>
        <v>3</v>
      </c>
      <c r="L757" s="1286">
        <f t="shared" si="3904"/>
        <v>5</v>
      </c>
      <c r="M757" s="1286">
        <f t="shared" si="3904"/>
        <v>4</v>
      </c>
      <c r="N757" s="1286">
        <f t="shared" si="3904"/>
        <v>6</v>
      </c>
      <c r="O757" s="1286">
        <f t="shared" si="3904"/>
        <v>8</v>
      </c>
      <c r="P757" s="1286">
        <f t="shared" si="3904"/>
        <v>5</v>
      </c>
      <c r="Q757" s="1285">
        <f t="shared" si="3904"/>
        <v>1</v>
      </c>
      <c r="R757" s="1285">
        <f t="shared" si="3904"/>
        <v>1</v>
      </c>
      <c r="S757" s="768"/>
      <c r="T757" s="1282"/>
      <c r="U757" s="754"/>
      <c r="V757" s="754"/>
      <c r="W757" s="754"/>
      <c r="X757" s="754"/>
      <c r="Y757" s="754"/>
      <c r="Z757" s="754"/>
      <c r="AA757" s="754"/>
      <c r="AB757" s="754"/>
      <c r="AC757" s="754"/>
      <c r="AD757" s="754"/>
      <c r="AE757" s="754"/>
      <c r="AF757" s="754"/>
      <c r="AG757" s="754"/>
      <c r="AH757" s="754"/>
      <c r="AI757" s="7"/>
      <c r="AJ757" s="754"/>
      <c r="AK757" s="754"/>
      <c r="AL757" s="754"/>
      <c r="AM757" s="754"/>
      <c r="AN757" s="1017"/>
      <c r="AO757" s="754"/>
      <c r="AP757" s="754"/>
      <c r="AQ757" s="754"/>
      <c r="AR757" s="754"/>
      <c r="AS757" s="754"/>
      <c r="AT757" s="7"/>
      <c r="AU757" s="754"/>
      <c r="AV757" s="754"/>
      <c r="AW757" s="754"/>
      <c r="AX757" s="754"/>
      <c r="AY757" s="754"/>
      <c r="AZ757" s="754"/>
      <c r="BA757" s="754"/>
      <c r="BB757" s="1017"/>
      <c r="BC757" s="754"/>
      <c r="BD757" s="754"/>
      <c r="BE757" s="754"/>
      <c r="BF757" s="754"/>
      <c r="BG757" s="754"/>
      <c r="BH757" s="7"/>
      <c r="BI757" s="754"/>
      <c r="BJ757" s="754"/>
      <c r="BK757" s="754"/>
      <c r="BL757" s="754"/>
      <c r="BM757" s="754"/>
      <c r="BN757" s="1188"/>
      <c r="BO757" s="338"/>
      <c r="BP757" s="338"/>
      <c r="BQ757" s="338"/>
      <c r="BR757" s="338"/>
      <c r="BS757" s="1156"/>
      <c r="BT757" s="338"/>
      <c r="BU757" s="338"/>
      <c r="BV757" s="338"/>
      <c r="BW757" s="338"/>
      <c r="BX757" s="338"/>
      <c r="BY757" s="7"/>
      <c r="BZ757" s="754"/>
      <c r="CA757" s="754"/>
      <c r="CB757" s="754"/>
      <c r="CC757" s="1017"/>
      <c r="CD757" s="754"/>
      <c r="CE757" s="754"/>
      <c r="CF757" s="754"/>
      <c r="CG757" s="754"/>
      <c r="CH757" s="754"/>
      <c r="CI757" s="754"/>
      <c r="CJ757" s="754"/>
      <c r="CK757" s="7"/>
      <c r="CL757" s="754"/>
      <c r="CM757" s="754"/>
      <c r="CN757" s="754"/>
      <c r="CO757" s="1017"/>
      <c r="CP757" s="754"/>
      <c r="CQ757" s="754"/>
      <c r="CR757" s="754"/>
      <c r="CS757" s="754"/>
      <c r="CT757" s="754"/>
      <c r="CU757" s="7"/>
      <c r="CV757" s="754"/>
      <c r="CW757" s="754"/>
      <c r="CX757" s="1017"/>
      <c r="CY757" s="754"/>
      <c r="CZ757" s="754"/>
      <c r="DD757" s="293"/>
      <c r="DE757" s="338"/>
      <c r="DF757" s="338"/>
      <c r="DG757" s="338"/>
      <c r="DH757" s="338"/>
      <c r="DI757" s="338"/>
      <c r="DJ757" s="338"/>
      <c r="DK757" s="338"/>
      <c r="DL757" s="1103"/>
      <c r="DM757" s="338"/>
      <c r="DN757" s="338"/>
      <c r="DO757" s="338"/>
      <c r="DP757" s="338"/>
      <c r="DQ757" s="338"/>
      <c r="DR757" s="337"/>
      <c r="DS757" s="1459" t="s">
        <v>1213</v>
      </c>
      <c r="DT757" s="1460" t="s">
        <v>1161</v>
      </c>
      <c r="DU757" s="1461">
        <f t="shared" si="3857"/>
        <v>0.25894150092110718</v>
      </c>
      <c r="DV757" s="1461">
        <f t="shared" si="3858"/>
        <v>0.1485030448545625</v>
      </c>
      <c r="DW757" s="1461">
        <f t="shared" si="3859"/>
        <v>0.19783861054834073</v>
      </c>
      <c r="DX757" s="1462">
        <f t="shared" si="3860"/>
        <v>0.17632119253619546</v>
      </c>
      <c r="DY757" s="1461">
        <f t="shared" si="3861"/>
        <v>0.17155390298416273</v>
      </c>
      <c r="DZ757" s="1461">
        <f t="shared" si="3862"/>
        <v>5.0620396059119513E-2</v>
      </c>
      <c r="EA757" s="1461">
        <f t="shared" si="3863"/>
        <v>0.10823486086968956</v>
      </c>
      <c r="EB757" s="1463">
        <f t="shared" si="3864"/>
        <v>5.2461044240185918E-2</v>
      </c>
      <c r="EC757" s="1463">
        <f t="shared" si="3865"/>
        <v>0.45964251076911528</v>
      </c>
      <c r="ED757" s="1463">
        <f t="shared" si="3866"/>
        <v>0.35319123444267347</v>
      </c>
      <c r="EE757" s="1463">
        <f t="shared" si="3867"/>
        <v>0.57643988767371679</v>
      </c>
      <c r="EF757" s="1463">
        <f t="shared" si="3868"/>
        <v>0.4488564321818187</v>
      </c>
      <c r="EG757" s="1463">
        <f t="shared" ref="EG757:EH757" si="3905">EM739</f>
        <v>0.27660078519290987</v>
      </c>
      <c r="EH757" s="1463">
        <f t="shared" si="3905"/>
        <v>9.0340335062469829E-2</v>
      </c>
      <c r="EI757" s="1463">
        <f t="shared" ref="EI757:EJ757" si="3906">CY739</f>
        <v>4.4968808779730418E-2</v>
      </c>
      <c r="EJ757" s="1463">
        <f t="shared" si="3906"/>
        <v>4.3215662777020901E-2</v>
      </c>
      <c r="EK757" s="1463">
        <f t="shared" si="3871"/>
        <v>5.3532774816691581E-2</v>
      </c>
      <c r="EL757" s="1463">
        <f t="shared" si="3872"/>
        <v>2.6556547385408767E-2</v>
      </c>
      <c r="EM757" s="1464">
        <f t="shared" si="3873"/>
        <v>0.32375398772029357</v>
      </c>
      <c r="EN757" s="1465">
        <f t="shared" si="3874"/>
        <v>0.1819924893131015</v>
      </c>
      <c r="ER757" s="1251"/>
      <c r="ES757" s="7"/>
      <c r="ET757" s="754"/>
      <c r="EU757" s="754"/>
      <c r="EV757" s="754"/>
      <c r="EW757" s="1131"/>
      <c r="EX757" s="1413" t="s">
        <v>1175</v>
      </c>
      <c r="EY757" s="1420" t="s">
        <v>421</v>
      </c>
      <c r="EZ757" s="1419" t="s">
        <v>1070</v>
      </c>
      <c r="FA757" s="1421" t="s">
        <v>421</v>
      </c>
      <c r="FB757" s="1418" t="s">
        <v>1070</v>
      </c>
      <c r="FC757" s="1420" t="s">
        <v>421</v>
      </c>
      <c r="FD757" s="1418" t="s">
        <v>1176</v>
      </c>
      <c r="FE757" s="1414"/>
      <c r="FF757" s="1420" t="s">
        <v>421</v>
      </c>
      <c r="FG757" s="1420" t="s">
        <v>421</v>
      </c>
      <c r="FH757" s="1418" t="s">
        <v>1176</v>
      </c>
      <c r="FI757" s="1421" t="s">
        <v>421</v>
      </c>
      <c r="FJ757" s="1418" t="s">
        <v>1176</v>
      </c>
      <c r="FK757" s="1420" t="s">
        <v>421</v>
      </c>
      <c r="FL757" s="1420" t="s">
        <v>421</v>
      </c>
      <c r="FM757" s="1420" t="s">
        <v>421</v>
      </c>
      <c r="FN757" s="1420" t="s">
        <v>421</v>
      </c>
      <c r="FO757" s="1420" t="s">
        <v>421</v>
      </c>
      <c r="FP757" s="1415"/>
      <c r="FQ757" s="1417" t="s">
        <v>1070</v>
      </c>
      <c r="FR757" s="754" t="s">
        <v>421</v>
      </c>
      <c r="FS757" s="754" t="s">
        <v>421</v>
      </c>
      <c r="FT757" s="754" t="s">
        <v>421</v>
      </c>
      <c r="FU757" s="754" t="s">
        <v>421</v>
      </c>
      <c r="FV757" s="754"/>
      <c r="FW757" s="754" t="s">
        <v>421</v>
      </c>
      <c r="FX757" s="754" t="s">
        <v>421</v>
      </c>
      <c r="FY757" s="754" t="s">
        <v>421</v>
      </c>
      <c r="FZ757" s="754" t="s">
        <v>421</v>
      </c>
      <c r="GA757" s="754" t="s">
        <v>421</v>
      </c>
      <c r="GB757" s="754" t="s">
        <v>421</v>
      </c>
      <c r="GC757" s="754" t="s">
        <v>421</v>
      </c>
      <c r="GD757" s="754" t="s">
        <v>421</v>
      </c>
      <c r="GE757" s="754" t="s">
        <v>421</v>
      </c>
      <c r="GF757" s="754" t="s">
        <v>421</v>
      </c>
      <c r="GG757" s="754" t="s">
        <v>421</v>
      </c>
      <c r="GH757" s="754" t="s">
        <v>421</v>
      </c>
      <c r="GI757" s="754" t="s">
        <v>421</v>
      </c>
      <c r="GJ757" s="754" t="s">
        <v>421</v>
      </c>
      <c r="GK757" s="754" t="s">
        <v>421</v>
      </c>
      <c r="GL757" s="754" t="s">
        <v>421</v>
      </c>
      <c r="GM757" s="1498" t="s">
        <v>421</v>
      </c>
      <c r="GN757" s="1421" t="s">
        <v>421</v>
      </c>
      <c r="GO757" s="1421" t="s">
        <v>421</v>
      </c>
      <c r="GP757" s="1421" t="s">
        <v>421</v>
      </c>
      <c r="GQ757" s="1421" t="s">
        <v>421</v>
      </c>
      <c r="GR757" s="1422" t="s">
        <v>421</v>
      </c>
      <c r="GS757" s="1416"/>
      <c r="HI757" s="754" t="s">
        <v>421</v>
      </c>
    </row>
    <row r="758" spans="1:217" s="753" customFormat="1" ht="21" x14ac:dyDescent="0.35">
      <c r="A758" s="276"/>
      <c r="C758" s="7"/>
      <c r="D758" s="754"/>
      <c r="E758" s="754"/>
      <c r="F758" s="754"/>
      <c r="G758" s="754"/>
      <c r="H758" s="754"/>
      <c r="I758" s="754"/>
      <c r="J758" s="754"/>
      <c r="K758" s="754"/>
      <c r="L758" s="754"/>
      <c r="M758" s="754"/>
      <c r="N758" s="754"/>
      <c r="O758" s="754"/>
      <c r="P758" s="754"/>
      <c r="Q758" s="754"/>
      <c r="R758" s="754"/>
      <c r="S758" s="754"/>
      <c r="T758" s="1017"/>
      <c r="U758" s="754"/>
      <c r="V758" s="754"/>
      <c r="W758" s="754"/>
      <c r="X758" s="754"/>
      <c r="Y758" s="754"/>
      <c r="Z758" s="754"/>
      <c r="AA758" s="754"/>
      <c r="AB758" s="754"/>
      <c r="AC758" s="754"/>
      <c r="AD758" s="754"/>
      <c r="AE758" s="754"/>
      <c r="AF758" s="754"/>
      <c r="AG758" s="754"/>
      <c r="AH758" s="754"/>
      <c r="AI758" s="7"/>
      <c r="AJ758" s="754"/>
      <c r="AK758" s="754"/>
      <c r="AL758" s="754"/>
      <c r="AM758" s="754"/>
      <c r="AN758" s="1017"/>
      <c r="AO758" s="754"/>
      <c r="AP758" s="754"/>
      <c r="AQ758" s="754"/>
      <c r="AR758" s="754"/>
      <c r="AS758" s="754"/>
      <c r="AT758" s="7"/>
      <c r="AU758" s="754"/>
      <c r="AV758" s="754"/>
      <c r="AW758" s="754"/>
      <c r="AX758" s="754"/>
      <c r="AY758" s="754"/>
      <c r="AZ758" s="754"/>
      <c r="BA758" s="754"/>
      <c r="BB758" s="1017"/>
      <c r="BC758" s="754"/>
      <c r="BD758" s="754"/>
      <c r="BE758" s="754"/>
      <c r="BF758" s="754"/>
      <c r="BG758" s="754"/>
      <c r="BH758" s="7"/>
      <c r="BI758" s="754"/>
      <c r="BJ758" s="754"/>
      <c r="BK758" s="754"/>
      <c r="BL758" s="754"/>
      <c r="BM758" s="754"/>
      <c r="BN758" s="1188"/>
      <c r="BO758" s="338"/>
      <c r="BP758" s="338"/>
      <c r="BQ758" s="338"/>
      <c r="BR758" s="338"/>
      <c r="BS758" s="1156"/>
      <c r="BT758" s="338"/>
      <c r="BU758" s="338"/>
      <c r="BV758" s="338"/>
      <c r="BW758" s="338"/>
      <c r="BX758" s="338"/>
      <c r="BY758" s="7"/>
      <c r="BZ758" s="754"/>
      <c r="CA758" s="754"/>
      <c r="CB758" s="754"/>
      <c r="CC758" s="1017"/>
      <c r="CD758" s="754"/>
      <c r="CE758" s="754"/>
      <c r="CF758" s="754"/>
      <c r="CG758" s="754"/>
      <c r="CH758" s="754"/>
      <c r="CI758" s="754"/>
      <c r="CJ758" s="754"/>
      <c r="CK758" s="7"/>
      <c r="CL758" s="754"/>
      <c r="CM758" s="754"/>
      <c r="CN758" s="754"/>
      <c r="CO758" s="1017"/>
      <c r="CP758" s="754"/>
      <c r="CQ758" s="754"/>
      <c r="CR758" s="754"/>
      <c r="CS758" s="754"/>
      <c r="CT758" s="754"/>
      <c r="CU758" s="7"/>
      <c r="CV758" s="754"/>
      <c r="CW758" s="754"/>
      <c r="CX758" s="1017"/>
      <c r="CY758" s="754"/>
      <c r="CZ758" s="754"/>
      <c r="DD758" s="293"/>
      <c r="DE758" s="338"/>
      <c r="DF758" s="338"/>
      <c r="DG758" s="338"/>
      <c r="DH758" s="338"/>
      <c r="DI758" s="338"/>
      <c r="DJ758" s="338"/>
      <c r="DK758" s="338"/>
      <c r="DL758" s="1103"/>
      <c r="DM758" s="338"/>
      <c r="DN758" s="338"/>
      <c r="DO758" s="338"/>
      <c r="DP758" s="338"/>
      <c r="DQ758" s="338"/>
      <c r="DR758" s="337"/>
      <c r="DS758" s="1459" t="s">
        <v>1144</v>
      </c>
      <c r="DT758" s="1460" t="s">
        <v>1076</v>
      </c>
      <c r="DU758" s="1461">
        <f t="shared" si="3857"/>
        <v>5.4946901644198558</v>
      </c>
      <c r="DV758" s="1461">
        <f t="shared" si="3858"/>
        <v>4.1042714344502045</v>
      </c>
      <c r="DW758" s="1461">
        <f t="shared" si="3859"/>
        <v>3.6558064227234524</v>
      </c>
      <c r="DX758" s="1462">
        <f t="shared" si="3860"/>
        <v>1.1196605103560378</v>
      </c>
      <c r="DY758" s="1461">
        <f t="shared" si="3861"/>
        <v>4.7774069070408416</v>
      </c>
      <c r="DZ758" s="1461">
        <f t="shared" si="3862"/>
        <v>1.7561680573548677</v>
      </c>
      <c r="EA758" s="1461">
        <f t="shared" si="3863"/>
        <v>2.4811711725074534</v>
      </c>
      <c r="EB758" s="1463">
        <f t="shared" si="3864"/>
        <v>1.4383150391917052</v>
      </c>
      <c r="EC758" s="1463">
        <f t="shared" si="3865"/>
        <v>2.3321054228537923</v>
      </c>
      <c r="ED758" s="1463">
        <f t="shared" si="3866"/>
        <v>0.70381148863797705</v>
      </c>
      <c r="EE758" s="1463">
        <f t="shared" si="3867"/>
        <v>10.579907002861802</v>
      </c>
      <c r="EF758" s="1463">
        <f t="shared" si="3868"/>
        <v>11.47760023356699</v>
      </c>
      <c r="EG758" s="1463">
        <f t="shared" ref="EG758:EH758" si="3907">EM740</f>
        <v>2.3574300368632608</v>
      </c>
      <c r="EH758" s="1463">
        <f t="shared" si="3907"/>
        <v>0.57099909661269399</v>
      </c>
      <c r="EI758" s="1463">
        <f t="shared" ref="EI758:EJ758" si="3908">CY740</f>
        <v>3.0087413605191786</v>
      </c>
      <c r="EJ758" s="1463">
        <f t="shared" si="3908"/>
        <v>4.1243794099781894</v>
      </c>
      <c r="EK758" s="1463">
        <f t="shared" si="3871"/>
        <v>4.2813064440866189E-2</v>
      </c>
      <c r="EL758" s="1463">
        <f t="shared" si="3872"/>
        <v>3.1216474395682117E-2</v>
      </c>
      <c r="EM758" s="1464">
        <f t="shared" si="3873"/>
        <v>0.33888756856802243</v>
      </c>
      <c r="EN758" s="1465">
        <f t="shared" si="3874"/>
        <v>0.17985600499258725</v>
      </c>
      <c r="ER758" s="1251"/>
      <c r="ES758" s="7"/>
      <c r="ET758" s="754"/>
      <c r="EU758" s="754"/>
      <c r="EV758" s="754"/>
      <c r="EW758" s="1131"/>
      <c r="EX758" s="1408" t="s">
        <v>1177</v>
      </c>
      <c r="EY758" s="865"/>
      <c r="EZ758" s="1153"/>
      <c r="FA758" s="865"/>
      <c r="FB758" s="865"/>
      <c r="FC758" s="865"/>
      <c r="FD758" s="865"/>
      <c r="FE758" s="1153"/>
      <c r="FF758" s="865"/>
      <c r="FG758" s="865"/>
      <c r="FH758" s="865"/>
      <c r="FI758" s="865"/>
      <c r="FJ758" s="865"/>
      <c r="FK758" s="865"/>
      <c r="FL758" s="865"/>
      <c r="FM758" s="865"/>
      <c r="FN758" s="865"/>
      <c r="FO758" s="865"/>
      <c r="FP758" s="754"/>
      <c r="FQ758" s="766"/>
      <c r="FR758" s="1348"/>
      <c r="FS758" s="1348"/>
      <c r="FT758" s="1348"/>
      <c r="FU758" s="1348"/>
      <c r="FV758" s="1348"/>
      <c r="FW758" s="1348"/>
      <c r="FX758" s="1348"/>
      <c r="FY758" s="1348"/>
      <c r="FZ758" s="1348"/>
      <c r="GA758" s="1348"/>
      <c r="GB758" s="1348"/>
      <c r="GC758" s="1348"/>
      <c r="GD758" s="1348"/>
      <c r="GE758" s="1348"/>
      <c r="GF758" s="1348"/>
      <c r="GG758" s="1348"/>
      <c r="GH758" s="1348"/>
      <c r="GI758" s="1348"/>
      <c r="GJ758" s="1348"/>
      <c r="GK758" s="1348"/>
      <c r="GL758" s="1348"/>
      <c r="GM758" s="337"/>
      <c r="GN758" s="338"/>
      <c r="GO758" s="338"/>
      <c r="GP758" s="338"/>
      <c r="GQ758" s="338"/>
      <c r="HI758" s="1348"/>
    </row>
    <row r="759" spans="1:217" s="753" customFormat="1" ht="21" x14ac:dyDescent="0.35">
      <c r="A759" s="276"/>
      <c r="C759" s="7"/>
      <c r="D759" s="754"/>
      <c r="E759" s="754"/>
      <c r="F759" s="754"/>
      <c r="G759" s="754"/>
      <c r="H759" s="754"/>
      <c r="I759" s="754"/>
      <c r="J759" s="754"/>
      <c r="K759" s="754"/>
      <c r="L759" s="754"/>
      <c r="M759" s="754"/>
      <c r="N759" s="754"/>
      <c r="O759" s="754"/>
      <c r="P759" s="754"/>
      <c r="Q759" s="754"/>
      <c r="R759" s="754"/>
      <c r="S759" s="754"/>
      <c r="T759" s="1017"/>
      <c r="U759" s="754"/>
      <c r="V759" s="754"/>
      <c r="W759" s="754"/>
      <c r="X759" s="754"/>
      <c r="Y759" s="754"/>
      <c r="Z759" s="754"/>
      <c r="AA759" s="754"/>
      <c r="AB759" s="754"/>
      <c r="AC759" s="754"/>
      <c r="AD759" s="754"/>
      <c r="AE759" s="754"/>
      <c r="AF759" s="754"/>
      <c r="AG759" s="754"/>
      <c r="AH759" s="754"/>
      <c r="AI759" s="7"/>
      <c r="AJ759" s="754"/>
      <c r="AK759" s="754"/>
      <c r="AL759" s="754"/>
      <c r="AM759" s="754"/>
      <c r="AN759" s="1017"/>
      <c r="AO759" s="754"/>
      <c r="AP759" s="754"/>
      <c r="AQ759" s="754"/>
      <c r="AR759" s="754"/>
      <c r="AS759" s="754"/>
      <c r="AT759" s="7"/>
      <c r="AU759" s="754"/>
      <c r="AV759" s="754"/>
      <c r="AW759" s="754"/>
      <c r="AX759" s="754"/>
      <c r="AY759" s="754"/>
      <c r="AZ759" s="754"/>
      <c r="BA759" s="754"/>
      <c r="BB759" s="1017"/>
      <c r="BC759" s="754"/>
      <c r="BD759" s="754"/>
      <c r="BE759" s="754"/>
      <c r="BF759" s="754"/>
      <c r="BG759" s="754"/>
      <c r="BH759" s="7"/>
      <c r="BI759" s="754"/>
      <c r="BJ759" s="754"/>
      <c r="BK759" s="754"/>
      <c r="BL759" s="754"/>
      <c r="BM759" s="754"/>
      <c r="BN759" s="1188"/>
      <c r="BO759" s="338"/>
      <c r="BP759" s="338"/>
      <c r="BQ759" s="338"/>
      <c r="BR759" s="338"/>
      <c r="BS759" s="1156"/>
      <c r="BT759" s="338"/>
      <c r="BU759" s="338"/>
      <c r="BV759" s="338"/>
      <c r="BW759" s="338"/>
      <c r="BX759" s="338"/>
      <c r="BY759" s="7"/>
      <c r="BZ759" s="754"/>
      <c r="CA759" s="754"/>
      <c r="CB759" s="754"/>
      <c r="CC759" s="1017"/>
      <c r="CD759" s="754"/>
      <c r="CE759" s="754"/>
      <c r="CF759" s="754"/>
      <c r="CG759" s="754"/>
      <c r="CH759" s="754"/>
      <c r="CI759" s="754"/>
      <c r="CJ759" s="754"/>
      <c r="CK759" s="7"/>
      <c r="CL759" s="754"/>
      <c r="CM759" s="754"/>
      <c r="CN759" s="754"/>
      <c r="CO759" s="1017"/>
      <c r="CP759" s="754"/>
      <c r="CQ759" s="754"/>
      <c r="CR759" s="754"/>
      <c r="CS759" s="754"/>
      <c r="CT759" s="754"/>
      <c r="CU759" s="7"/>
      <c r="CV759" s="754"/>
      <c r="CW759" s="754"/>
      <c r="CX759" s="1017"/>
      <c r="CY759" s="754"/>
      <c r="CZ759" s="754"/>
      <c r="DD759" s="293"/>
      <c r="DE759" s="338"/>
      <c r="DF759" s="338"/>
      <c r="DG759" s="338"/>
      <c r="DH759" s="338"/>
      <c r="DI759" s="338"/>
      <c r="DJ759" s="338"/>
      <c r="DK759" s="338"/>
      <c r="DL759" s="1103"/>
      <c r="DM759" s="338"/>
      <c r="DN759" s="338"/>
      <c r="DO759" s="338"/>
      <c r="DP759" s="338"/>
      <c r="DQ759" s="338"/>
      <c r="DR759" s="337"/>
      <c r="DS759" s="1459" t="s">
        <v>1145</v>
      </c>
      <c r="DT759" s="1460" t="s">
        <v>890</v>
      </c>
      <c r="DU759" s="1461">
        <f t="shared" si="3857"/>
        <v>0.4457755424610173</v>
      </c>
      <c r="DV759" s="1461">
        <f t="shared" si="3858"/>
        <v>0.13280707696229629</v>
      </c>
      <c r="DW759" s="1461">
        <f t="shared" si="3859"/>
        <v>0.30898475228926287</v>
      </c>
      <c r="DX759" s="1462">
        <f t="shared" si="3860"/>
        <v>0.10622598595711037</v>
      </c>
      <c r="DY759" s="1461">
        <f t="shared" si="3861"/>
        <v>0.3287252258974635</v>
      </c>
      <c r="DZ759" s="1461">
        <f t="shared" si="3862"/>
        <v>7.6918807019685315E-2</v>
      </c>
      <c r="EA759" s="1461">
        <f t="shared" si="3863"/>
        <v>0.30478252846856724</v>
      </c>
      <c r="EB759" s="1463">
        <f t="shared" si="3864"/>
        <v>0.10412589281284695</v>
      </c>
      <c r="EC759" s="1463">
        <f t="shared" si="3865"/>
        <v>0.24107942507509036</v>
      </c>
      <c r="ED759" s="1463">
        <f t="shared" si="3866"/>
        <v>5.86730126266959E-2</v>
      </c>
      <c r="EE759" s="1463">
        <f t="shared" si="3867"/>
        <v>0.23066970388254648</v>
      </c>
      <c r="EF759" s="1463">
        <f t="shared" si="3868"/>
        <v>0.25481173386058426</v>
      </c>
      <c r="EG759" s="1463">
        <f t="shared" ref="EG759:EH759" si="3909">EM741</f>
        <v>0.34449284813652448</v>
      </c>
      <c r="EH759" s="1463">
        <f t="shared" si="3909"/>
        <v>3.4045023086370904E-2</v>
      </c>
      <c r="EI759" s="1463">
        <f t="shared" ref="EI759:EJ759" si="3910">CY741</f>
        <v>0.71371444166908016</v>
      </c>
      <c r="EJ759" s="1463">
        <f t="shared" si="3910"/>
        <v>0.35786476723043087</v>
      </c>
      <c r="EK759" s="1463">
        <f t="shared" si="3871"/>
        <v>0.14138386421394905</v>
      </c>
      <c r="EL759" s="1463">
        <f t="shared" si="3872"/>
        <v>7.9574419429426557E-2</v>
      </c>
      <c r="EM759" s="1464">
        <f t="shared" si="3873"/>
        <v>0.19889109739303062</v>
      </c>
      <c r="EN759" s="1465">
        <f t="shared" si="3874"/>
        <v>5.2925333383854647E-2</v>
      </c>
      <c r="ER759" s="1251"/>
      <c r="ES759" s="7"/>
      <c r="ET759" s="754"/>
      <c r="EU759" s="754"/>
      <c r="EV759" s="754"/>
      <c r="EW759" s="1131"/>
      <c r="EX759" s="1408" t="s">
        <v>1182</v>
      </c>
      <c r="EY759" s="1348" t="str">
        <f t="shared" ref="EY759:GS759" si="3911">IF(EY730&gt;0.12,"Conta","NO")</f>
        <v>Conta</v>
      </c>
      <c r="EZ759" s="1348" t="str">
        <f t="shared" si="3911"/>
        <v>Conta</v>
      </c>
      <c r="FA759" s="1348" t="str">
        <f t="shared" si="3911"/>
        <v>Conta</v>
      </c>
      <c r="FB759" s="1348" t="str">
        <f t="shared" si="3911"/>
        <v>Conta</v>
      </c>
      <c r="FC759" s="1348" t="str">
        <f t="shared" si="3911"/>
        <v>Conta</v>
      </c>
      <c r="FD759" s="1348" t="str">
        <f t="shared" si="3911"/>
        <v>Conta</v>
      </c>
      <c r="FE759" s="1348" t="str">
        <f t="shared" si="3911"/>
        <v>NO</v>
      </c>
      <c r="FF759" s="1348" t="str">
        <f t="shared" si="3911"/>
        <v>Conta</v>
      </c>
      <c r="FG759" s="1348" t="str">
        <f t="shared" si="3911"/>
        <v>Conta</v>
      </c>
      <c r="FH759" s="1348" t="str">
        <f t="shared" si="3911"/>
        <v>Conta</v>
      </c>
      <c r="FI759" s="1348" t="str">
        <f t="shared" si="3911"/>
        <v>Conta</v>
      </c>
      <c r="FJ759" s="1348" t="str">
        <f t="shared" si="3911"/>
        <v>Conta</v>
      </c>
      <c r="FK759" s="1348" t="str">
        <f t="shared" si="3911"/>
        <v>Conta</v>
      </c>
      <c r="FL759" s="1348" t="str">
        <f t="shared" si="3911"/>
        <v>Conta</v>
      </c>
      <c r="FM759" s="1348" t="str">
        <f t="shared" si="3911"/>
        <v>Conta</v>
      </c>
      <c r="FN759" s="1348" t="str">
        <f t="shared" si="3911"/>
        <v>Conta</v>
      </c>
      <c r="FO759" s="1348" t="str">
        <f t="shared" si="3911"/>
        <v>Conta</v>
      </c>
      <c r="FP759" s="1348" t="str">
        <f t="shared" si="3911"/>
        <v>NO</v>
      </c>
      <c r="FQ759" s="1348" t="str">
        <f t="shared" si="3911"/>
        <v>Conta</v>
      </c>
      <c r="FR759" s="1348" t="str">
        <f t="shared" ref="FR759:GL759" si="3912">IF(FR730&gt;0.12,"Conta","NO")</f>
        <v>Conta</v>
      </c>
      <c r="FS759" s="1348" t="str">
        <f t="shared" si="3912"/>
        <v>Conta</v>
      </c>
      <c r="FT759" s="1348" t="str">
        <f t="shared" si="3912"/>
        <v>Conta</v>
      </c>
      <c r="FU759" s="1348" t="str">
        <f t="shared" si="3912"/>
        <v>Conta</v>
      </c>
      <c r="FV759" s="1348"/>
      <c r="FW759" s="1348" t="str">
        <f t="shared" si="3912"/>
        <v>Conta</v>
      </c>
      <c r="FX759" s="1348" t="str">
        <f t="shared" si="3912"/>
        <v>Conta</v>
      </c>
      <c r="FY759" s="1348" t="str">
        <f t="shared" si="3912"/>
        <v>NO</v>
      </c>
      <c r="FZ759" s="1348" t="str">
        <f t="shared" si="3912"/>
        <v>NO</v>
      </c>
      <c r="GA759" s="1348" t="str">
        <f t="shared" si="3912"/>
        <v>NO</v>
      </c>
      <c r="GB759" s="1348" t="str">
        <f t="shared" si="3912"/>
        <v>Conta</v>
      </c>
      <c r="GC759" s="1348" t="str">
        <f t="shared" si="3912"/>
        <v>Conta</v>
      </c>
      <c r="GD759" s="1348" t="str">
        <f t="shared" si="3912"/>
        <v>NO</v>
      </c>
      <c r="GE759" s="1348" t="str">
        <f t="shared" si="3912"/>
        <v>Conta</v>
      </c>
      <c r="GF759" s="1348" t="str">
        <f t="shared" si="3912"/>
        <v>Conta</v>
      </c>
      <c r="GG759" s="1348" t="str">
        <f t="shared" si="3912"/>
        <v>Conta</v>
      </c>
      <c r="GH759" s="1348" t="str">
        <f t="shared" si="3912"/>
        <v>Conta</v>
      </c>
      <c r="GI759" s="1348" t="str">
        <f t="shared" si="3912"/>
        <v>Conta</v>
      </c>
      <c r="GJ759" s="1348" t="str">
        <f t="shared" si="3912"/>
        <v>Conta</v>
      </c>
      <c r="GK759" s="1348" t="str">
        <f t="shared" si="3912"/>
        <v>Conta</v>
      </c>
      <c r="GL759" s="1348" t="str">
        <f t="shared" si="3912"/>
        <v>Conta</v>
      </c>
      <c r="GM759" s="1494" t="str">
        <f t="shared" si="3911"/>
        <v>Conta</v>
      </c>
      <c r="GN759" s="1348" t="str">
        <f t="shared" si="3911"/>
        <v>Conta</v>
      </c>
      <c r="GO759" s="1348" t="str">
        <f t="shared" si="3911"/>
        <v>Conta</v>
      </c>
      <c r="GP759" s="1348" t="str">
        <f t="shared" si="3911"/>
        <v>Conta</v>
      </c>
      <c r="GQ759" s="1348" t="str">
        <f t="shared" si="3911"/>
        <v>Conta</v>
      </c>
      <c r="GR759" s="1348" t="str">
        <f t="shared" si="3911"/>
        <v>Conta</v>
      </c>
      <c r="GS759" s="1348" t="str">
        <f t="shared" si="3911"/>
        <v>Conta</v>
      </c>
      <c r="HI759" s="1348" t="str">
        <f>IF(HI730&gt;0.12,"Conta","NO")</f>
        <v>NO</v>
      </c>
    </row>
    <row r="760" spans="1:217" s="753" customFormat="1" ht="21.75" thickBot="1" x14ac:dyDescent="0.4">
      <c r="A760" s="276"/>
      <c r="C760" s="7"/>
      <c r="D760" s="754"/>
      <c r="E760" s="754"/>
      <c r="F760" s="754"/>
      <c r="G760" s="754"/>
      <c r="H760" s="754"/>
      <c r="I760" s="754"/>
      <c r="J760" s="754"/>
      <c r="K760" s="754"/>
      <c r="L760" s="754"/>
      <c r="M760" s="754"/>
      <c r="N760" s="754"/>
      <c r="O760" s="754"/>
      <c r="P760" s="754"/>
      <c r="Q760" s="754"/>
      <c r="R760" s="754"/>
      <c r="S760" s="754"/>
      <c r="T760" s="1017"/>
      <c r="U760" s="754"/>
      <c r="V760" s="754"/>
      <c r="W760" s="754"/>
      <c r="X760" s="754"/>
      <c r="Y760" s="754"/>
      <c r="Z760" s="754"/>
      <c r="AA760" s="754"/>
      <c r="AB760" s="754"/>
      <c r="AC760" s="754"/>
      <c r="AD760" s="754"/>
      <c r="AE760" s="754"/>
      <c r="AF760" s="754"/>
      <c r="AG760" s="754"/>
      <c r="AH760" s="754"/>
      <c r="AI760" s="7"/>
      <c r="AJ760" s="754"/>
      <c r="AK760" s="754"/>
      <c r="AL760" s="754"/>
      <c r="AM760" s="754"/>
      <c r="AN760" s="1017"/>
      <c r="AO760" s="754"/>
      <c r="AP760" s="754"/>
      <c r="AQ760" s="754"/>
      <c r="AR760" s="754"/>
      <c r="AS760" s="754"/>
      <c r="AT760" s="7"/>
      <c r="AU760" s="754"/>
      <c r="AV760" s="754"/>
      <c r="AW760" s="754"/>
      <c r="AX760" s="754"/>
      <c r="AY760" s="754"/>
      <c r="AZ760" s="754"/>
      <c r="BA760" s="754"/>
      <c r="BB760" s="1017"/>
      <c r="BC760" s="754"/>
      <c r="BD760" s="754"/>
      <c r="BE760" s="754"/>
      <c r="BF760" s="754"/>
      <c r="BG760" s="754"/>
      <c r="BH760" s="7"/>
      <c r="BI760" s="754"/>
      <c r="BJ760" s="754"/>
      <c r="BK760" s="754"/>
      <c r="BL760" s="754"/>
      <c r="BM760" s="754"/>
      <c r="BN760" s="1188"/>
      <c r="BO760" s="338"/>
      <c r="BP760" s="338"/>
      <c r="BQ760" s="338"/>
      <c r="BR760" s="338"/>
      <c r="BS760" s="1156"/>
      <c r="BT760" s="338"/>
      <c r="BU760" s="338"/>
      <c r="BV760" s="338"/>
      <c r="BW760" s="338"/>
      <c r="BX760" s="338"/>
      <c r="BY760" s="7"/>
      <c r="BZ760" s="754"/>
      <c r="CA760" s="754"/>
      <c r="CB760" s="754"/>
      <c r="CC760" s="1017"/>
      <c r="CD760" s="754"/>
      <c r="CE760" s="754"/>
      <c r="CF760" s="754"/>
      <c r="CG760" s="754"/>
      <c r="CH760" s="754"/>
      <c r="CI760" s="754"/>
      <c r="CJ760" s="754"/>
      <c r="CK760" s="7"/>
      <c r="CL760" s="754"/>
      <c r="CM760" s="754"/>
      <c r="CN760" s="754"/>
      <c r="CO760" s="1017"/>
      <c r="CP760" s="754"/>
      <c r="CQ760" s="754"/>
      <c r="CR760" s="754"/>
      <c r="CS760" s="754"/>
      <c r="CT760" s="754"/>
      <c r="CU760" s="7"/>
      <c r="CV760" s="754"/>
      <c r="CW760" s="754"/>
      <c r="CX760" s="1017"/>
      <c r="CY760" s="754"/>
      <c r="CZ760" s="754"/>
      <c r="DD760" s="293"/>
      <c r="DE760" s="338"/>
      <c r="DF760" s="338"/>
      <c r="DG760" s="338"/>
      <c r="DH760" s="338"/>
      <c r="DI760" s="338"/>
      <c r="DJ760" s="338"/>
      <c r="DK760" s="338"/>
      <c r="DL760" s="1103"/>
      <c r="DM760" s="338"/>
      <c r="DN760" s="338"/>
      <c r="DO760" s="338"/>
      <c r="DP760" s="338"/>
      <c r="DQ760" s="338"/>
      <c r="DR760" s="337"/>
      <c r="DS760" s="1467" t="s">
        <v>1146</v>
      </c>
      <c r="DT760" s="1468" t="s">
        <v>878</v>
      </c>
      <c r="DU760" s="1469">
        <f t="shared" si="3857"/>
        <v>0.27351583456440981</v>
      </c>
      <c r="DV760" s="1469">
        <f t="shared" si="3858"/>
        <v>9.603982606226158E-2</v>
      </c>
      <c r="DW760" s="1469">
        <f t="shared" si="3859"/>
        <v>0</v>
      </c>
      <c r="DX760" s="1470">
        <f t="shared" si="3860"/>
        <v>0</v>
      </c>
      <c r="DY760" s="1469">
        <f t="shared" si="3861"/>
        <v>0.19369154758743731</v>
      </c>
      <c r="DZ760" s="1469">
        <f t="shared" si="3862"/>
        <v>7.6181475338380766E-2</v>
      </c>
      <c r="EA760" s="1469">
        <f t="shared" si="3863"/>
        <v>0.24673196130358044</v>
      </c>
      <c r="EB760" s="1471">
        <f t="shared" si="3864"/>
        <v>0.20512806742201536</v>
      </c>
      <c r="EC760" s="1471">
        <f t="shared" si="3865"/>
        <v>0.24809353720303801</v>
      </c>
      <c r="ED760" s="1471">
        <f t="shared" si="3866"/>
        <v>5.407176996000064E-2</v>
      </c>
      <c r="EE760" s="1471">
        <f t="shared" si="3867"/>
        <v>0.13562893797844858</v>
      </c>
      <c r="EF760" s="1471">
        <f t="shared" si="3868"/>
        <v>2.4046479357286512E-2</v>
      </c>
      <c r="EG760" s="1471">
        <f t="shared" ref="EG760:EH760" si="3913">EM742</f>
        <v>0.32655802375522852</v>
      </c>
      <c r="EH760" s="1471">
        <f t="shared" si="3913"/>
        <v>7.9154082378921409E-2</v>
      </c>
      <c r="EI760" s="1471">
        <f t="shared" ref="EI760:EJ760" si="3914">CY742</f>
        <v>0.53646560956887845</v>
      </c>
      <c r="EJ760" s="1471">
        <f t="shared" si="3914"/>
        <v>0.40746668787685486</v>
      </c>
      <c r="EK760" s="1471">
        <f t="shared" si="3871"/>
        <v>2.8472476037889171E-2</v>
      </c>
      <c r="EL760" s="1471">
        <f t="shared" si="3872"/>
        <v>1.9534554927838652E-2</v>
      </c>
      <c r="EM760" s="1472">
        <f t="shared" si="3873"/>
        <v>0.13381273124136792</v>
      </c>
      <c r="EN760" s="1473">
        <f t="shared" si="3874"/>
        <v>2.8521662664324706E-2</v>
      </c>
      <c r="ER760" s="1251"/>
      <c r="ES760" s="7"/>
      <c r="ET760" s="754"/>
      <c r="EU760" s="754"/>
      <c r="EV760" s="754"/>
      <c r="EW760" s="1131"/>
      <c r="EX760" s="1408" t="s">
        <v>1183</v>
      </c>
      <c r="EY760" s="1348" t="str">
        <f t="shared" ref="EY760:GS760" si="3915">IF(EY732&gt;0.88,"Conta","NO")</f>
        <v>NO</v>
      </c>
      <c r="EZ760" s="1348" t="str">
        <f t="shared" si="3915"/>
        <v>NO</v>
      </c>
      <c r="FA760" s="1348" t="str">
        <f t="shared" si="3915"/>
        <v>NO</v>
      </c>
      <c r="FB760" s="1348" t="str">
        <f t="shared" si="3915"/>
        <v>Conta</v>
      </c>
      <c r="FC760" s="1348" t="str">
        <f t="shared" si="3915"/>
        <v>NO</v>
      </c>
      <c r="FD760" s="1348" t="str">
        <f t="shared" si="3915"/>
        <v>NO</v>
      </c>
      <c r="FE760" s="1348" t="str">
        <f t="shared" si="3915"/>
        <v>NO</v>
      </c>
      <c r="FF760" s="1348" t="str">
        <f t="shared" si="3915"/>
        <v>NO</v>
      </c>
      <c r="FG760" s="1348" t="str">
        <f t="shared" si="3915"/>
        <v>NO</v>
      </c>
      <c r="FH760" s="1348" t="str">
        <f t="shared" si="3915"/>
        <v>NO</v>
      </c>
      <c r="FI760" s="1348" t="str">
        <f t="shared" si="3915"/>
        <v>NO</v>
      </c>
      <c r="FJ760" s="1348" t="str">
        <f t="shared" si="3915"/>
        <v>NO</v>
      </c>
      <c r="FK760" s="1348" t="str">
        <f t="shared" si="3915"/>
        <v>NO</v>
      </c>
      <c r="FL760" s="1348" t="str">
        <f t="shared" si="3915"/>
        <v>Conta</v>
      </c>
      <c r="FM760" s="1348" t="str">
        <f t="shared" si="3915"/>
        <v>NO</v>
      </c>
      <c r="FN760" s="1348" t="str">
        <f t="shared" si="3915"/>
        <v>NO</v>
      </c>
      <c r="FO760" s="1348" t="str">
        <f t="shared" si="3915"/>
        <v>NO</v>
      </c>
      <c r="FP760" s="1348" t="str">
        <f t="shared" si="3915"/>
        <v>NO</v>
      </c>
      <c r="FQ760" s="1348" t="str">
        <f t="shared" si="3915"/>
        <v>NO</v>
      </c>
      <c r="FR760" s="1348" t="str">
        <f t="shared" ref="FR760:GL760" si="3916">IF(FR732&gt;0.88,"Conta","NO")</f>
        <v>NO</v>
      </c>
      <c r="FS760" s="1348" t="str">
        <f t="shared" si="3916"/>
        <v>NO</v>
      </c>
      <c r="FT760" s="1348" t="str">
        <f t="shared" si="3916"/>
        <v>NO</v>
      </c>
      <c r="FU760" s="1348" t="str">
        <f t="shared" si="3916"/>
        <v>NO</v>
      </c>
      <c r="FV760" s="1348"/>
      <c r="FW760" s="1348" t="str">
        <f t="shared" si="3916"/>
        <v>NO</v>
      </c>
      <c r="FX760" s="1348" t="str">
        <f t="shared" si="3916"/>
        <v>NO</v>
      </c>
      <c r="FY760" s="1348" t="str">
        <f t="shared" si="3916"/>
        <v>NO</v>
      </c>
      <c r="FZ760" s="1348" t="str">
        <f t="shared" si="3916"/>
        <v>NO</v>
      </c>
      <c r="GA760" s="1348" t="str">
        <f t="shared" si="3916"/>
        <v>NO</v>
      </c>
      <c r="GB760" s="1348" t="str">
        <f t="shared" si="3916"/>
        <v>NO</v>
      </c>
      <c r="GC760" s="1348" t="str">
        <f t="shared" si="3916"/>
        <v>NO</v>
      </c>
      <c r="GD760" s="1348" t="str">
        <f t="shared" si="3916"/>
        <v>NO</v>
      </c>
      <c r="GE760" s="1348" t="str">
        <f t="shared" si="3916"/>
        <v>NO</v>
      </c>
      <c r="GF760" s="1348" t="str">
        <f t="shared" si="3916"/>
        <v>NO</v>
      </c>
      <c r="GG760" s="1348" t="str">
        <f t="shared" si="3916"/>
        <v>NO</v>
      </c>
      <c r="GH760" s="1348" t="str">
        <f t="shared" si="3916"/>
        <v>NO</v>
      </c>
      <c r="GI760" s="1348" t="str">
        <f t="shared" si="3916"/>
        <v>NO</v>
      </c>
      <c r="GJ760" s="1348" t="str">
        <f t="shared" si="3916"/>
        <v>NO</v>
      </c>
      <c r="GK760" s="1348" t="str">
        <f t="shared" si="3916"/>
        <v>NO</v>
      </c>
      <c r="GL760" s="1348" t="str">
        <f t="shared" si="3916"/>
        <v>NO</v>
      </c>
      <c r="GM760" s="1494" t="str">
        <f t="shared" si="3915"/>
        <v>NO</v>
      </c>
      <c r="GN760" s="1348" t="str">
        <f t="shared" si="3915"/>
        <v>NO</v>
      </c>
      <c r="GO760" s="1348" t="str">
        <f t="shared" si="3915"/>
        <v>NO</v>
      </c>
      <c r="GP760" s="1348" t="str">
        <f t="shared" si="3915"/>
        <v>NO</v>
      </c>
      <c r="GQ760" s="1348" t="str">
        <f t="shared" si="3915"/>
        <v>NO</v>
      </c>
      <c r="GR760" s="1348" t="str">
        <f t="shared" si="3915"/>
        <v>NO</v>
      </c>
      <c r="GS760" s="1348" t="str">
        <f t="shared" si="3915"/>
        <v>NO</v>
      </c>
      <c r="HI760" s="1348" t="str">
        <f>IF(HI732&gt;0.88,"Conta","NO")</f>
        <v>NO</v>
      </c>
    </row>
    <row r="761" spans="1:217" s="753" customFormat="1" ht="21" x14ac:dyDescent="0.35">
      <c r="A761" s="276"/>
      <c r="C761" s="7"/>
      <c r="D761" s="754"/>
      <c r="E761" s="754"/>
      <c r="F761" s="754"/>
      <c r="G761" s="754"/>
      <c r="H761" s="754"/>
      <c r="I761" s="754"/>
      <c r="J761" s="754"/>
      <c r="K761" s="754"/>
      <c r="L761" s="754"/>
      <c r="M761" s="754"/>
      <c r="N761" s="754"/>
      <c r="O761" s="754"/>
      <c r="P761" s="754"/>
      <c r="Q761" s="754"/>
      <c r="R761" s="754"/>
      <c r="S761" s="754"/>
      <c r="T761" s="1017"/>
      <c r="U761" s="754"/>
      <c r="V761" s="754"/>
      <c r="W761" s="754"/>
      <c r="X761" s="754"/>
      <c r="Y761" s="754"/>
      <c r="Z761" s="754"/>
      <c r="AA761" s="754"/>
      <c r="AB761" s="754"/>
      <c r="AC761" s="754"/>
      <c r="AD761" s="754"/>
      <c r="AE761" s="754"/>
      <c r="AF761" s="754"/>
      <c r="AG761" s="754"/>
      <c r="AH761" s="754"/>
      <c r="AI761" s="7"/>
      <c r="AJ761" s="754"/>
      <c r="AK761" s="754"/>
      <c r="AL761" s="754"/>
      <c r="AM761" s="754"/>
      <c r="AN761" s="1017"/>
      <c r="AO761" s="754"/>
      <c r="AP761" s="754"/>
      <c r="AQ761" s="754"/>
      <c r="AR761" s="754"/>
      <c r="AS761" s="754"/>
      <c r="AT761" s="7"/>
      <c r="AU761" s="754"/>
      <c r="AV761" s="754"/>
      <c r="AW761" s="754"/>
      <c r="AX761" s="754"/>
      <c r="AY761" s="754"/>
      <c r="AZ761" s="754"/>
      <c r="BA761" s="754"/>
      <c r="BB761" s="1017"/>
      <c r="BC761" s="754"/>
      <c r="BD761" s="754"/>
      <c r="BE761" s="754"/>
      <c r="BF761" s="754"/>
      <c r="BG761" s="754"/>
      <c r="BH761" s="7"/>
      <c r="BI761" s="754"/>
      <c r="BJ761" s="754"/>
      <c r="BK761" s="754"/>
      <c r="BL761" s="754"/>
      <c r="BM761" s="754"/>
      <c r="BN761" s="1188"/>
      <c r="BO761" s="338"/>
      <c r="BP761" s="338"/>
      <c r="BQ761" s="338"/>
      <c r="BR761" s="338"/>
      <c r="BS761" s="1156"/>
      <c r="BT761" s="338"/>
      <c r="BU761" s="338"/>
      <c r="BV761" s="338"/>
      <c r="BW761" s="338"/>
      <c r="BX761" s="338"/>
      <c r="BY761" s="7"/>
      <c r="BZ761" s="754"/>
      <c r="CA761" s="754"/>
      <c r="CB761" s="754"/>
      <c r="CC761" s="1017"/>
      <c r="CD761" s="754"/>
      <c r="CE761" s="754"/>
      <c r="CF761" s="754"/>
      <c r="CG761" s="754"/>
      <c r="CH761" s="754"/>
      <c r="CI761" s="754"/>
      <c r="CJ761" s="754"/>
      <c r="CK761" s="7"/>
      <c r="CL761" s="754"/>
      <c r="CM761" s="754"/>
      <c r="CN761" s="754"/>
      <c r="CO761" s="1017"/>
      <c r="CP761" s="754"/>
      <c r="CQ761" s="754"/>
      <c r="CR761" s="754"/>
      <c r="CS761" s="754"/>
      <c r="CT761" s="754"/>
      <c r="CU761" s="7"/>
      <c r="CV761" s="754"/>
      <c r="CW761" s="754"/>
      <c r="CX761" s="1017"/>
      <c r="CY761" s="754"/>
      <c r="CZ761" s="754"/>
      <c r="DD761" s="293"/>
      <c r="DE761" s="338"/>
      <c r="DF761" s="338"/>
      <c r="DG761" s="338"/>
      <c r="DH761" s="338"/>
      <c r="DI761" s="338"/>
      <c r="DJ761" s="338"/>
      <c r="DK761" s="338"/>
      <c r="DL761" s="1103"/>
      <c r="DM761" s="338"/>
      <c r="DN761" s="338"/>
      <c r="DO761" s="338"/>
      <c r="DP761" s="338"/>
      <c r="DQ761" s="338"/>
      <c r="DR761" s="337"/>
      <c r="DS761" s="338"/>
      <c r="DT761" s="338"/>
      <c r="DU761" s="338"/>
      <c r="DV761" s="338"/>
      <c r="DW761" s="338"/>
      <c r="DX761" s="1103"/>
      <c r="DY761" s="338"/>
      <c r="EB761" s="338"/>
      <c r="EC761" s="338"/>
      <c r="ED761" s="7"/>
      <c r="EE761" s="338"/>
      <c r="EF761" s="338"/>
      <c r="EG761" s="338"/>
      <c r="EH761" s="338"/>
      <c r="EI761" s="338"/>
      <c r="EJ761" s="338"/>
      <c r="EK761" s="338"/>
      <c r="EL761" s="1103"/>
      <c r="EM761" s="338"/>
      <c r="EN761" s="338"/>
      <c r="ER761" s="1251"/>
      <c r="ES761" s="7"/>
      <c r="ET761" s="754"/>
      <c r="EU761" s="754"/>
      <c r="EV761" s="754"/>
      <c r="EW761" s="1131"/>
      <c r="EX761" s="1408" t="s">
        <v>1184</v>
      </c>
      <c r="EY761" s="1348" t="str">
        <f t="shared" ref="EY761:GS761" si="3917">IF(EY731&gt;0.148,"Conta","NO")</f>
        <v>Conta</v>
      </c>
      <c r="EZ761" s="1348" t="str">
        <f t="shared" si="3917"/>
        <v>NO</v>
      </c>
      <c r="FA761" s="1348" t="str">
        <f t="shared" si="3917"/>
        <v>NO</v>
      </c>
      <c r="FB761" s="1348" t="str">
        <f t="shared" si="3917"/>
        <v>Conta</v>
      </c>
      <c r="FC761" s="1348" t="str">
        <f t="shared" si="3917"/>
        <v>NO</v>
      </c>
      <c r="FD761" s="1348" t="str">
        <f t="shared" si="3917"/>
        <v>NO</v>
      </c>
      <c r="FE761" s="1348" t="str">
        <f t="shared" si="3917"/>
        <v>NO</v>
      </c>
      <c r="FF761" s="1348" t="str">
        <f t="shared" si="3917"/>
        <v>Conta</v>
      </c>
      <c r="FG761" s="1348" t="str">
        <f t="shared" si="3917"/>
        <v>Conta</v>
      </c>
      <c r="FH761" s="1348" t="str">
        <f t="shared" si="3917"/>
        <v>NO</v>
      </c>
      <c r="FI761" s="1348" t="str">
        <f t="shared" si="3917"/>
        <v>NO</v>
      </c>
      <c r="FJ761" s="1348" t="str">
        <f t="shared" si="3917"/>
        <v>Conta</v>
      </c>
      <c r="FK761" s="1348" t="str">
        <f t="shared" si="3917"/>
        <v>NO</v>
      </c>
      <c r="FL761" s="1348" t="str">
        <f t="shared" si="3917"/>
        <v>Conta</v>
      </c>
      <c r="FM761" s="1348" t="str">
        <f t="shared" si="3917"/>
        <v>Conta</v>
      </c>
      <c r="FN761" s="1348" t="str">
        <f t="shared" si="3917"/>
        <v>NO</v>
      </c>
      <c r="FO761" s="1348" t="str">
        <f t="shared" si="3917"/>
        <v>Conta</v>
      </c>
      <c r="FP761" s="1348" t="str">
        <f t="shared" si="3917"/>
        <v>NO</v>
      </c>
      <c r="FQ761" s="1348" t="str">
        <f t="shared" si="3917"/>
        <v>Conta</v>
      </c>
      <c r="FR761" s="1348" t="str">
        <f t="shared" ref="FR761:GL761" si="3918">IF(FR731&gt;0.148,"Conta","NO")</f>
        <v>Conta</v>
      </c>
      <c r="FS761" s="1348" t="str">
        <f t="shared" si="3918"/>
        <v>Conta</v>
      </c>
      <c r="FT761" s="1348" t="str">
        <f t="shared" si="3918"/>
        <v>Conta</v>
      </c>
      <c r="FU761" s="1348" t="str">
        <f t="shared" si="3918"/>
        <v>Conta</v>
      </c>
      <c r="FV761" s="1348"/>
      <c r="FW761" s="1348" t="str">
        <f t="shared" si="3918"/>
        <v>NO</v>
      </c>
      <c r="FX761" s="1348" t="str">
        <f t="shared" si="3918"/>
        <v>NO</v>
      </c>
      <c r="FY761" s="1348" t="str">
        <f t="shared" si="3918"/>
        <v>NO</v>
      </c>
      <c r="FZ761" s="1348" t="str">
        <f t="shared" si="3918"/>
        <v>NO</v>
      </c>
      <c r="GA761" s="1348" t="str">
        <f t="shared" si="3918"/>
        <v>NO</v>
      </c>
      <c r="GB761" s="1348" t="str">
        <f t="shared" si="3918"/>
        <v>NO</v>
      </c>
      <c r="GC761" s="1348" t="str">
        <f t="shared" si="3918"/>
        <v>NO</v>
      </c>
      <c r="GD761" s="1348" t="str">
        <f t="shared" si="3918"/>
        <v>Conta</v>
      </c>
      <c r="GE761" s="1348" t="str">
        <f t="shared" si="3918"/>
        <v>NO</v>
      </c>
      <c r="GF761" s="1348" t="str">
        <f t="shared" si="3918"/>
        <v>NO</v>
      </c>
      <c r="GG761" s="1348" t="str">
        <f t="shared" si="3918"/>
        <v>Conta</v>
      </c>
      <c r="GH761" s="1348" t="str">
        <f t="shared" si="3918"/>
        <v>NO</v>
      </c>
      <c r="GI761" s="1348" t="str">
        <f t="shared" si="3918"/>
        <v>Conta</v>
      </c>
      <c r="GJ761" s="1348" t="str">
        <f t="shared" si="3918"/>
        <v>Conta</v>
      </c>
      <c r="GK761" s="1348" t="str">
        <f t="shared" si="3918"/>
        <v>Conta</v>
      </c>
      <c r="GL761" s="1348" t="str">
        <f t="shared" si="3918"/>
        <v>NO</v>
      </c>
      <c r="GM761" s="1494" t="str">
        <f t="shared" si="3917"/>
        <v>Conta</v>
      </c>
      <c r="GN761" s="1348" t="str">
        <f t="shared" si="3917"/>
        <v>Conta</v>
      </c>
      <c r="GO761" s="1348" t="str">
        <f t="shared" si="3917"/>
        <v>Conta</v>
      </c>
      <c r="GP761" s="1348" t="str">
        <f t="shared" si="3917"/>
        <v>Conta</v>
      </c>
      <c r="GQ761" s="1348" t="str">
        <f t="shared" si="3917"/>
        <v>Conta</v>
      </c>
      <c r="GR761" s="1348" t="str">
        <f t="shared" si="3917"/>
        <v>Conta</v>
      </c>
      <c r="GS761" s="1348" t="str">
        <f t="shared" si="3917"/>
        <v>NO</v>
      </c>
      <c r="HI761" s="1348" t="str">
        <f>IF(HI731&gt;0.148,"Conta","NO")</f>
        <v>NO</v>
      </c>
    </row>
    <row r="762" spans="1:217" s="753" customFormat="1" ht="21" x14ac:dyDescent="0.35">
      <c r="A762" s="276"/>
      <c r="C762" s="7"/>
      <c r="D762" s="754"/>
      <c r="E762" s="754"/>
      <c r="F762" s="754"/>
      <c r="G762" s="754"/>
      <c r="H762" s="754"/>
      <c r="I762" s="754"/>
      <c r="J762" s="754"/>
      <c r="K762" s="754"/>
      <c r="L762" s="754"/>
      <c r="M762" s="754"/>
      <c r="N762" s="754"/>
      <c r="O762" s="754"/>
      <c r="P762" s="754"/>
      <c r="Q762" s="754"/>
      <c r="R762" s="754"/>
      <c r="S762" s="754"/>
      <c r="T762" s="1017"/>
      <c r="U762" s="754"/>
      <c r="V762" s="754"/>
      <c r="W762" s="754"/>
      <c r="X762" s="754"/>
      <c r="Y762" s="754"/>
      <c r="Z762" s="754"/>
      <c r="AA762" s="754"/>
      <c r="AB762" s="754"/>
      <c r="AC762" s="754"/>
      <c r="AD762" s="754"/>
      <c r="AE762" s="754"/>
      <c r="AF762" s="754"/>
      <c r="AG762" s="754"/>
      <c r="AH762" s="754"/>
      <c r="AI762" s="7"/>
      <c r="AJ762" s="754"/>
      <c r="AK762" s="754"/>
      <c r="AL762" s="754"/>
      <c r="AM762" s="754"/>
      <c r="AN762" s="1017"/>
      <c r="AO762" s="754"/>
      <c r="AP762" s="754"/>
      <c r="AQ762" s="754"/>
      <c r="AR762" s="754"/>
      <c r="AS762" s="754"/>
      <c r="AT762" s="7"/>
      <c r="AU762" s="754"/>
      <c r="AV762" s="754"/>
      <c r="AW762" s="754"/>
      <c r="AX762" s="754"/>
      <c r="AY762" s="754"/>
      <c r="AZ762" s="754"/>
      <c r="BA762" s="754"/>
      <c r="BB762" s="1017"/>
      <c r="BC762" s="754"/>
      <c r="BD762" s="754"/>
      <c r="BE762" s="754"/>
      <c r="BF762" s="754"/>
      <c r="BG762" s="754"/>
      <c r="BH762" s="7"/>
      <c r="BI762" s="754"/>
      <c r="BJ762" s="754"/>
      <c r="BK762" s="754"/>
      <c r="BL762" s="754"/>
      <c r="BM762" s="754"/>
      <c r="BN762" s="1188"/>
      <c r="BO762" s="338"/>
      <c r="BP762" s="338"/>
      <c r="BQ762" s="338"/>
      <c r="BR762" s="338"/>
      <c r="BS762" s="1156"/>
      <c r="BT762" s="338"/>
      <c r="BU762" s="338"/>
      <c r="BV762" s="338"/>
      <c r="BW762" s="338"/>
      <c r="BX762" s="338"/>
      <c r="BY762" s="7"/>
      <c r="BZ762" s="754"/>
      <c r="CA762" s="754"/>
      <c r="CB762" s="754"/>
      <c r="CC762" s="1017"/>
      <c r="CD762" s="754"/>
      <c r="CE762" s="754"/>
      <c r="CF762" s="754"/>
      <c r="CG762" s="754"/>
      <c r="CH762" s="754"/>
      <c r="CI762" s="754"/>
      <c r="CJ762" s="754"/>
      <c r="CK762" s="7"/>
      <c r="CL762" s="754"/>
      <c r="CM762" s="754"/>
      <c r="CN762" s="754"/>
      <c r="CO762" s="1017"/>
      <c r="CP762" s="754"/>
      <c r="CQ762" s="754"/>
      <c r="CR762" s="754"/>
      <c r="CS762" s="754"/>
      <c r="CT762" s="754"/>
      <c r="CU762" s="7"/>
      <c r="CV762" s="754"/>
      <c r="CW762" s="754"/>
      <c r="CX762" s="1017"/>
      <c r="CY762" s="754"/>
      <c r="CZ762" s="754"/>
      <c r="DD762" s="293"/>
      <c r="DE762" s="338"/>
      <c r="DF762" s="338"/>
      <c r="DG762" s="338"/>
      <c r="DH762" s="338"/>
      <c r="DI762" s="338"/>
      <c r="DJ762" s="338"/>
      <c r="DK762" s="338"/>
      <c r="DL762" s="1103"/>
      <c r="DM762" s="338"/>
      <c r="DN762" s="338"/>
      <c r="DO762" s="338"/>
      <c r="DP762" s="338"/>
      <c r="DQ762" s="338"/>
      <c r="DR762" s="337"/>
      <c r="DS762" s="1460"/>
      <c r="DT762" s="1460"/>
      <c r="EE762" s="754"/>
      <c r="EF762" s="1460"/>
      <c r="EG762" s="754"/>
      <c r="EH762" s="1477"/>
      <c r="EI762" s="754"/>
      <c r="EJ762" s="1477"/>
      <c r="EK762" s="754"/>
      <c r="EL762" s="1460"/>
      <c r="EM762" s="754"/>
      <c r="EN762" s="1460"/>
      <c r="ER762" s="1251"/>
      <c r="ES762" s="7"/>
      <c r="ET762" s="754"/>
      <c r="EU762" s="754"/>
      <c r="EV762" s="754"/>
      <c r="EW762" s="1131"/>
      <c r="EX762" s="1408" t="s">
        <v>1185</v>
      </c>
      <c r="EY762" s="1348" t="str">
        <f>IF(EY733&gt;0.108,"Conta","NO")</f>
        <v>NO</v>
      </c>
      <c r="EZ762" s="1348" t="str">
        <f t="shared" ref="EZ762:FQ762" si="3919">IF(EZ733&gt;0.108,"Conta","NO")</f>
        <v>NO</v>
      </c>
      <c r="FA762" s="1348" t="str">
        <f t="shared" si="3919"/>
        <v>NO</v>
      </c>
      <c r="FB762" s="1348" t="str">
        <f t="shared" si="3919"/>
        <v>Conta</v>
      </c>
      <c r="FC762" s="1348" t="str">
        <f t="shared" si="3919"/>
        <v>NO</v>
      </c>
      <c r="FD762" s="1348" t="str">
        <f t="shared" si="3919"/>
        <v>NO</v>
      </c>
      <c r="FE762" s="1348" t="str">
        <f t="shared" si="3919"/>
        <v>NO</v>
      </c>
      <c r="FF762" s="1348" t="str">
        <f t="shared" si="3919"/>
        <v>Conta</v>
      </c>
      <c r="FG762" s="1348" t="str">
        <f t="shared" si="3919"/>
        <v>Conta</v>
      </c>
      <c r="FH762" s="1348" t="str">
        <f t="shared" si="3919"/>
        <v>NO</v>
      </c>
      <c r="FI762" s="1348" t="str">
        <f t="shared" si="3919"/>
        <v>NO</v>
      </c>
      <c r="FJ762" s="1348" t="str">
        <f t="shared" si="3919"/>
        <v>Conta</v>
      </c>
      <c r="FK762" s="1348" t="str">
        <f t="shared" si="3919"/>
        <v>NO</v>
      </c>
      <c r="FL762" s="1348" t="str">
        <f t="shared" si="3919"/>
        <v>Conta</v>
      </c>
      <c r="FM762" s="1348" t="str">
        <f t="shared" si="3919"/>
        <v>Conta</v>
      </c>
      <c r="FN762" s="1348" t="str">
        <f t="shared" si="3919"/>
        <v>NO</v>
      </c>
      <c r="FO762" s="1348" t="str">
        <f t="shared" si="3919"/>
        <v>Conta</v>
      </c>
      <c r="FP762" s="1348" t="str">
        <f t="shared" si="3919"/>
        <v>NO</v>
      </c>
      <c r="FQ762" s="1348" t="str">
        <f t="shared" si="3919"/>
        <v>Conta</v>
      </c>
      <c r="FR762" s="754" t="str">
        <f t="shared" ref="FR762:GL762" si="3920">IF(FR733&gt;0.108,"Conta","NO")</f>
        <v>Conta</v>
      </c>
      <c r="FS762" s="754" t="str">
        <f t="shared" si="3920"/>
        <v>Conta</v>
      </c>
      <c r="FT762" s="754" t="str">
        <f t="shared" si="3920"/>
        <v>Conta</v>
      </c>
      <c r="FU762" s="754" t="str">
        <f t="shared" si="3920"/>
        <v>Conta</v>
      </c>
      <c r="FV762" s="754"/>
      <c r="FW762" s="754" t="str">
        <f t="shared" si="3920"/>
        <v>NO</v>
      </c>
      <c r="FX762" s="754" t="str">
        <f t="shared" si="3920"/>
        <v>NO</v>
      </c>
      <c r="FY762" s="754" t="str">
        <f t="shared" si="3920"/>
        <v>NO</v>
      </c>
      <c r="FZ762" s="754" t="str">
        <f t="shared" si="3920"/>
        <v>NO</v>
      </c>
      <c r="GA762" s="754" t="str">
        <f t="shared" si="3920"/>
        <v>NO</v>
      </c>
      <c r="GB762" s="754" t="str">
        <f t="shared" si="3920"/>
        <v>Conta</v>
      </c>
      <c r="GC762" s="754" t="str">
        <f t="shared" si="3920"/>
        <v>NO</v>
      </c>
      <c r="GD762" s="754" t="str">
        <f t="shared" si="3920"/>
        <v>Conta</v>
      </c>
      <c r="GE762" s="754" t="str">
        <f t="shared" si="3920"/>
        <v>NO</v>
      </c>
      <c r="GF762" s="754" t="str">
        <f t="shared" si="3920"/>
        <v>NO</v>
      </c>
      <c r="GG762" s="754" t="str">
        <f t="shared" si="3920"/>
        <v>Conta</v>
      </c>
      <c r="GH762" s="754" t="str">
        <f t="shared" si="3920"/>
        <v>NO</v>
      </c>
      <c r="GI762" s="754" t="str">
        <f t="shared" si="3920"/>
        <v>Conta</v>
      </c>
      <c r="GJ762" s="754" t="str">
        <f t="shared" si="3920"/>
        <v>Conta</v>
      </c>
      <c r="GK762" s="754" t="str">
        <f t="shared" si="3920"/>
        <v>Conta</v>
      </c>
      <c r="GL762" s="754" t="str">
        <f t="shared" si="3920"/>
        <v>NO</v>
      </c>
      <c r="GM762" s="1494" t="str">
        <f t="shared" ref="GM762:GS762" si="3921">IF(GM733&gt;0.108,"Conta","NO")</f>
        <v>Conta</v>
      </c>
      <c r="GN762" s="1348" t="str">
        <f t="shared" si="3921"/>
        <v>Conta</v>
      </c>
      <c r="GO762" s="1348" t="str">
        <f t="shared" si="3921"/>
        <v>Conta</v>
      </c>
      <c r="GP762" s="1348" t="str">
        <f t="shared" si="3921"/>
        <v>Conta</v>
      </c>
      <c r="GQ762" s="1348" t="str">
        <f t="shared" si="3921"/>
        <v>Conta</v>
      </c>
      <c r="GR762" s="1348" t="str">
        <f t="shared" si="3921"/>
        <v>Conta</v>
      </c>
      <c r="GS762" s="1348" t="str">
        <f t="shared" si="3921"/>
        <v>NO</v>
      </c>
      <c r="HI762" s="754" t="str">
        <f>IF(HI733&gt;0.108,"Conta","NO")</f>
        <v>NO</v>
      </c>
    </row>
    <row r="763" spans="1:217" s="753" customFormat="1" ht="21" x14ac:dyDescent="0.35">
      <c r="A763" s="276"/>
      <c r="C763" s="7"/>
      <c r="D763" s="754"/>
      <c r="E763" s="754"/>
      <c r="F763" s="754"/>
      <c r="G763" s="754"/>
      <c r="H763" s="754"/>
      <c r="I763" s="754"/>
      <c r="J763" s="754"/>
      <c r="K763" s="754"/>
      <c r="L763" s="754"/>
      <c r="M763" s="754"/>
      <c r="N763" s="754"/>
      <c r="O763" s="754"/>
      <c r="P763" s="754"/>
      <c r="Q763" s="754"/>
      <c r="R763" s="754"/>
      <c r="S763" s="754"/>
      <c r="T763" s="1017"/>
      <c r="U763" s="754"/>
      <c r="V763" s="754"/>
      <c r="W763" s="754"/>
      <c r="X763" s="754"/>
      <c r="Y763" s="754"/>
      <c r="Z763" s="754"/>
      <c r="AA763" s="754"/>
      <c r="AB763" s="754"/>
      <c r="AC763" s="754"/>
      <c r="AD763" s="754"/>
      <c r="AE763" s="754"/>
      <c r="AF763" s="754"/>
      <c r="AG763" s="754"/>
      <c r="AH763" s="754"/>
      <c r="AI763" s="7"/>
      <c r="AJ763" s="754"/>
      <c r="AK763" s="754"/>
      <c r="AL763" s="754"/>
      <c r="AM763" s="754"/>
      <c r="AN763" s="1017"/>
      <c r="AO763" s="754"/>
      <c r="AP763" s="754"/>
      <c r="AQ763" s="754"/>
      <c r="AR763" s="754"/>
      <c r="AS763" s="754"/>
      <c r="AT763" s="7"/>
      <c r="AU763" s="754"/>
      <c r="AV763" s="754"/>
      <c r="AW763" s="754"/>
      <c r="AX763" s="754"/>
      <c r="AY763" s="754"/>
      <c r="AZ763" s="754"/>
      <c r="BA763" s="754"/>
      <c r="BB763" s="1017"/>
      <c r="BC763" s="754"/>
      <c r="BD763" s="754"/>
      <c r="BE763" s="754"/>
      <c r="BF763" s="754"/>
      <c r="BG763" s="754"/>
      <c r="BH763" s="7"/>
      <c r="BI763" s="754"/>
      <c r="BJ763" s="754"/>
      <c r="BK763" s="754"/>
      <c r="BL763" s="754"/>
      <c r="BM763" s="754"/>
      <c r="BN763" s="1188"/>
      <c r="BO763" s="338"/>
      <c r="BP763" s="338"/>
      <c r="BQ763" s="338"/>
      <c r="BR763" s="338"/>
      <c r="BS763" s="1156"/>
      <c r="BT763" s="338"/>
      <c r="BU763" s="338"/>
      <c r="BV763" s="338"/>
      <c r="BW763" s="338"/>
      <c r="BX763" s="338"/>
      <c r="BY763" s="7"/>
      <c r="BZ763" s="754"/>
      <c r="CA763" s="754"/>
      <c r="CB763" s="754"/>
      <c r="CC763" s="1017"/>
      <c r="CD763" s="754"/>
      <c r="CE763" s="754"/>
      <c r="CF763" s="754"/>
      <c r="CG763" s="754"/>
      <c r="CH763" s="754"/>
      <c r="CI763" s="754"/>
      <c r="CJ763" s="754"/>
      <c r="CK763" s="7"/>
      <c r="CL763" s="754"/>
      <c r="CM763" s="754"/>
      <c r="CN763" s="754"/>
      <c r="CO763" s="1017"/>
      <c r="CP763" s="754"/>
      <c r="CQ763" s="754"/>
      <c r="CR763" s="754"/>
      <c r="CS763" s="754"/>
      <c r="CT763" s="754"/>
      <c r="CU763" s="7"/>
      <c r="CV763" s="754"/>
      <c r="CW763" s="754"/>
      <c r="CX763" s="1017"/>
      <c r="CY763" s="754"/>
      <c r="CZ763" s="754"/>
      <c r="DD763" s="293"/>
      <c r="DE763" s="338"/>
      <c r="DF763" s="338"/>
      <c r="DG763" s="338"/>
      <c r="DH763" s="338"/>
      <c r="DI763" s="338"/>
      <c r="DJ763" s="338"/>
      <c r="DK763" s="338"/>
      <c r="DL763" s="1103"/>
      <c r="DM763" s="338"/>
      <c r="DN763" s="338"/>
      <c r="DO763" s="338"/>
      <c r="DP763" s="338"/>
      <c r="DQ763" s="338"/>
      <c r="DR763" s="337"/>
      <c r="DS763" s="1460"/>
      <c r="DT763" s="1460"/>
      <c r="DU763" s="1460" t="s">
        <v>1172</v>
      </c>
      <c r="DV763" s="1477" t="s">
        <v>1215</v>
      </c>
      <c r="DW763" s="1460" t="s">
        <v>1216</v>
      </c>
      <c r="DX763" s="1460" t="s">
        <v>1217</v>
      </c>
      <c r="DY763" s="1460" t="s">
        <v>1171</v>
      </c>
      <c r="DZ763" s="1460" t="s">
        <v>1218</v>
      </c>
      <c r="EA763" s="1460" t="s">
        <v>1228</v>
      </c>
      <c r="EB763" s="1460" t="s">
        <v>1219</v>
      </c>
      <c r="EC763" s="1477" t="s">
        <v>1220</v>
      </c>
      <c r="ED763" s="1460" t="s">
        <v>1221</v>
      </c>
      <c r="EE763" s="1460"/>
      <c r="EF763" s="1460" t="s">
        <v>1172</v>
      </c>
      <c r="EG763" s="1477" t="s">
        <v>1215</v>
      </c>
      <c r="EH763" s="1460" t="s">
        <v>1216</v>
      </c>
      <c r="EI763" s="1460" t="s">
        <v>1217</v>
      </c>
      <c r="EJ763" s="1460" t="s">
        <v>1171</v>
      </c>
      <c r="EK763" s="1460" t="s">
        <v>1218</v>
      </c>
      <c r="EL763" s="1460" t="s">
        <v>1228</v>
      </c>
      <c r="EM763" s="1460" t="s">
        <v>1219</v>
      </c>
      <c r="EN763" s="1477" t="s">
        <v>1220</v>
      </c>
      <c r="EO763" s="1460" t="s">
        <v>1221</v>
      </c>
      <c r="ER763" s="1251"/>
      <c r="ES763" s="7"/>
      <c r="ET763" s="754"/>
      <c r="EU763" s="754"/>
      <c r="EV763" s="754"/>
      <c r="EW763" s="1131"/>
      <c r="EX763" s="889"/>
      <c r="EY763" s="865"/>
      <c r="EZ763" s="1153"/>
      <c r="FA763" s="865"/>
      <c r="FB763" s="865"/>
      <c r="FC763" s="865"/>
      <c r="FD763" s="865"/>
      <c r="FE763" s="1153"/>
      <c r="FF763" s="865"/>
      <c r="FG763" s="865"/>
      <c r="FH763" s="865"/>
      <c r="FI763" s="865"/>
      <c r="FJ763" s="865"/>
      <c r="FK763" s="865"/>
      <c r="FL763" s="865"/>
      <c r="FM763" s="865"/>
      <c r="FN763" s="865"/>
      <c r="FO763" s="865"/>
      <c r="FP763" s="754"/>
      <c r="FQ763" s="766"/>
      <c r="FR763" s="754"/>
      <c r="FS763" s="754"/>
      <c r="FT763" s="754"/>
      <c r="FU763" s="754"/>
      <c r="FV763" s="754"/>
      <c r="FW763" s="754"/>
      <c r="FX763" s="754"/>
      <c r="FY763" s="754"/>
      <c r="FZ763" s="754"/>
      <c r="GA763" s="754"/>
      <c r="GB763" s="754"/>
      <c r="GC763" s="754"/>
      <c r="GD763" s="754"/>
      <c r="GE763" s="754"/>
      <c r="GF763" s="754"/>
      <c r="GG763" s="754"/>
      <c r="GH763" s="754"/>
      <c r="GI763" s="754"/>
      <c r="GJ763" s="754"/>
      <c r="GK763" s="754"/>
      <c r="GL763" s="754"/>
      <c r="GM763" s="337"/>
      <c r="GN763" s="338"/>
      <c r="GO763" s="338"/>
      <c r="GP763" s="338"/>
      <c r="GQ763" s="338"/>
      <c r="HI763" s="754"/>
    </row>
    <row r="764" spans="1:217" s="753" customFormat="1" ht="21" x14ac:dyDescent="0.35">
      <c r="A764" s="276"/>
      <c r="C764" s="7"/>
      <c r="D764" s="754"/>
      <c r="E764" s="754"/>
      <c r="F764" s="754"/>
      <c r="G764" s="754"/>
      <c r="H764" s="754"/>
      <c r="I764" s="754"/>
      <c r="J764" s="754"/>
      <c r="K764" s="754"/>
      <c r="L764" s="754"/>
      <c r="M764" s="754"/>
      <c r="N764" s="754"/>
      <c r="O764" s="754"/>
      <c r="P764" s="754"/>
      <c r="Q764" s="754"/>
      <c r="R764" s="754"/>
      <c r="S764" s="754"/>
      <c r="T764" s="1017"/>
      <c r="U764" s="754"/>
      <c r="V764" s="754"/>
      <c r="W764" s="754"/>
      <c r="X764" s="754"/>
      <c r="Y764" s="754"/>
      <c r="Z764" s="754"/>
      <c r="AA764" s="754"/>
      <c r="AB764" s="754"/>
      <c r="AC764" s="754"/>
      <c r="AD764" s="754"/>
      <c r="AE764" s="754"/>
      <c r="AF764" s="754"/>
      <c r="AG764" s="754"/>
      <c r="AH764" s="754"/>
      <c r="AI764" s="7"/>
      <c r="AJ764" s="754"/>
      <c r="AK764" s="754"/>
      <c r="AL764" s="754"/>
      <c r="AM764" s="754"/>
      <c r="AN764" s="1017"/>
      <c r="AO764" s="754"/>
      <c r="AP764" s="754"/>
      <c r="AQ764" s="754"/>
      <c r="AR764" s="754"/>
      <c r="AS764" s="754"/>
      <c r="AT764" s="7"/>
      <c r="AU764" s="754"/>
      <c r="AV764" s="754"/>
      <c r="AW764" s="754"/>
      <c r="AX764" s="754"/>
      <c r="AY764" s="754"/>
      <c r="AZ764" s="754"/>
      <c r="BA764" s="754"/>
      <c r="BB764" s="1017"/>
      <c r="BC764" s="754"/>
      <c r="BD764" s="754"/>
      <c r="BE764" s="754"/>
      <c r="BF764" s="754"/>
      <c r="BG764" s="754"/>
      <c r="BH764" s="7"/>
      <c r="BI764" s="754"/>
      <c r="BJ764" s="754"/>
      <c r="BK764" s="754"/>
      <c r="BL764" s="754"/>
      <c r="BM764" s="754"/>
      <c r="BN764" s="1188"/>
      <c r="BO764" s="338"/>
      <c r="BP764" s="338"/>
      <c r="BQ764" s="338"/>
      <c r="BR764" s="338"/>
      <c r="BS764" s="1156"/>
      <c r="BT764" s="338"/>
      <c r="BU764" s="338"/>
      <c r="BV764" s="338"/>
      <c r="BW764" s="338"/>
      <c r="BX764" s="338"/>
      <c r="BY764" s="7"/>
      <c r="BZ764" s="754"/>
      <c r="CA764" s="754"/>
      <c r="CB764" s="754"/>
      <c r="CC764" s="1017"/>
      <c r="CD764" s="754"/>
      <c r="CE764" s="754"/>
      <c r="CF764" s="754"/>
      <c r="CG764" s="754"/>
      <c r="CH764" s="754"/>
      <c r="CI764" s="754"/>
      <c r="CJ764" s="754"/>
      <c r="CK764" s="7"/>
      <c r="CL764" s="754"/>
      <c r="CM764" s="754"/>
      <c r="CN764" s="754"/>
      <c r="CO764" s="1017"/>
      <c r="CP764" s="754"/>
      <c r="CQ764" s="754"/>
      <c r="CR764" s="754"/>
      <c r="CS764" s="754"/>
      <c r="CT764" s="754"/>
      <c r="CU764" s="7"/>
      <c r="CV764" s="754"/>
      <c r="CW764" s="754"/>
      <c r="CX764" s="1017"/>
      <c r="CY764" s="754"/>
      <c r="CZ764" s="754"/>
      <c r="DD764" s="293"/>
      <c r="DE764" s="338"/>
      <c r="DF764" s="338"/>
      <c r="DG764" s="338"/>
      <c r="DH764" s="338"/>
      <c r="DI764" s="338"/>
      <c r="DJ764" s="338"/>
      <c r="DK764" s="338"/>
      <c r="DL764" s="1103"/>
      <c r="DM764" s="338"/>
      <c r="DN764" s="338"/>
      <c r="DO764" s="338"/>
      <c r="DP764" s="338"/>
      <c r="DQ764" s="338"/>
      <c r="DR764" s="337"/>
      <c r="DT764" s="66" t="s">
        <v>89</v>
      </c>
      <c r="DU764" s="1478">
        <f>Z654</f>
        <v>9.3732730416216992E-2</v>
      </c>
      <c r="DV764" s="1478">
        <f>AO654</f>
        <v>8.8805900194792398E-2</v>
      </c>
      <c r="DW764" s="1478">
        <f>BC654</f>
        <v>8.8983482953390591E-2</v>
      </c>
      <c r="DX764" s="1478">
        <f>BT654</f>
        <v>0.15702706221668378</v>
      </c>
      <c r="DY764" s="1479">
        <f>CF654</f>
        <v>9.3395120121284134E-2</v>
      </c>
      <c r="DZ764" s="1479">
        <f>CP654</f>
        <v>2.7442187180549953E-2</v>
      </c>
      <c r="EA764" s="1479">
        <f>EM654</f>
        <v>0.13196382811630636</v>
      </c>
      <c r="EB764" s="1479">
        <f>CY654</f>
        <v>0.56185739176153882</v>
      </c>
      <c r="EC764" s="1479">
        <f>DM654</f>
        <v>0.6040622127217361</v>
      </c>
      <c r="ED764" s="1479">
        <f>DY654</f>
        <v>0.31308541227663389</v>
      </c>
      <c r="EE764" s="66" t="s">
        <v>89</v>
      </c>
      <c r="EF764" s="1464">
        <f>DU764*100</f>
        <v>9.3732730416216992</v>
      </c>
      <c r="EG764" s="1464">
        <f t="shared" ref="EG764:EO774" si="3922">DV764*100</f>
        <v>8.8805900194792393</v>
      </c>
      <c r="EH764" s="1464">
        <f t="shared" si="3922"/>
        <v>8.8983482953390585</v>
      </c>
      <c r="EI764" s="1464">
        <f t="shared" si="3922"/>
        <v>15.702706221668377</v>
      </c>
      <c r="EJ764" s="1464">
        <f t="shared" si="3922"/>
        <v>9.339512012128413</v>
      </c>
      <c r="EK764" s="1464">
        <f t="shared" si="3922"/>
        <v>2.7442187180549955</v>
      </c>
      <c r="EL764" s="1464">
        <f t="shared" si="3922"/>
        <v>13.196382811630636</v>
      </c>
      <c r="EM764" s="1464">
        <f t="shared" si="3922"/>
        <v>56.185739176153881</v>
      </c>
      <c r="EN764" s="1464">
        <f t="shared" si="3922"/>
        <v>60.40622127217361</v>
      </c>
      <c r="EO764" s="1464">
        <f t="shared" si="3922"/>
        <v>31.30854122766339</v>
      </c>
      <c r="ER764" s="1251"/>
      <c r="ES764" s="7"/>
      <c r="ET764" s="754"/>
      <c r="EU764" s="754"/>
      <c r="EV764" s="754"/>
      <c r="EW764" s="1131"/>
      <c r="EX764" s="889"/>
      <c r="EY764" s="865"/>
      <c r="EZ764" s="1153"/>
      <c r="FA764" s="865"/>
      <c r="FB764" s="865"/>
      <c r="FC764" s="865"/>
      <c r="FD764" s="865"/>
      <c r="FE764" s="1153"/>
      <c r="FF764" s="865"/>
      <c r="FG764" s="865"/>
      <c r="FH764" s="865"/>
      <c r="FI764" s="865"/>
      <c r="FJ764" s="865"/>
      <c r="FK764" s="865"/>
      <c r="FL764" s="865"/>
      <c r="FM764" s="865"/>
      <c r="FN764" s="865"/>
      <c r="FO764" s="865"/>
      <c r="FP764" s="754"/>
      <c r="FQ764" s="766"/>
      <c r="FR764" s="754"/>
      <c r="FS764" s="754"/>
      <c r="FT764" s="754"/>
      <c r="FU764" s="754"/>
      <c r="FV764" s="754"/>
      <c r="FW764" s="754"/>
      <c r="FX764" s="754"/>
      <c r="FY764" s="754"/>
      <c r="FZ764" s="754"/>
      <c r="GA764" s="754"/>
      <c r="GB764" s="754"/>
      <c r="GC764" s="754"/>
      <c r="GD764" s="754"/>
      <c r="GE764" s="754"/>
      <c r="GF764" s="754"/>
      <c r="GG764" s="754"/>
      <c r="GH764" s="754"/>
      <c r="GI764" s="754"/>
      <c r="GJ764" s="754"/>
      <c r="GK764" s="754"/>
      <c r="GL764" s="754"/>
      <c r="GM764" s="337"/>
      <c r="GN764" s="338"/>
      <c r="GO764" s="338"/>
      <c r="GP764" s="338"/>
      <c r="GQ764" s="338"/>
      <c r="HI764" s="754"/>
    </row>
    <row r="765" spans="1:217" s="753" customFormat="1" ht="21" x14ac:dyDescent="0.35">
      <c r="A765" s="276"/>
      <c r="C765" s="7"/>
      <c r="D765" s="754"/>
      <c r="E765" s="754"/>
      <c r="F765" s="754"/>
      <c r="G765" s="754"/>
      <c r="H765" s="754"/>
      <c r="I765" s="754"/>
      <c r="J765" s="754"/>
      <c r="K765" s="754"/>
      <c r="L765" s="754"/>
      <c r="M765" s="754"/>
      <c r="N765" s="754"/>
      <c r="O765" s="754"/>
      <c r="P765" s="754"/>
      <c r="Q765" s="754"/>
      <c r="R765" s="754"/>
      <c r="S765" s="754"/>
      <c r="T765" s="1017"/>
      <c r="U765" s="754"/>
      <c r="V765" s="754"/>
      <c r="W765" s="754"/>
      <c r="X765" s="754"/>
      <c r="Y765" s="754"/>
      <c r="Z765" s="754"/>
      <c r="AA765" s="754"/>
      <c r="AB765" s="754"/>
      <c r="AC765" s="754"/>
      <c r="AD765" s="754"/>
      <c r="AE765" s="754"/>
      <c r="AF765" s="754"/>
      <c r="AG765" s="754"/>
      <c r="AH765" s="754"/>
      <c r="AI765" s="7"/>
      <c r="AJ765" s="754"/>
      <c r="AK765" s="754"/>
      <c r="AL765" s="754"/>
      <c r="AM765" s="754"/>
      <c r="AN765" s="1017"/>
      <c r="AO765" s="754"/>
      <c r="AP765" s="754"/>
      <c r="AQ765" s="754"/>
      <c r="AR765" s="754"/>
      <c r="AS765" s="754"/>
      <c r="AT765" s="7"/>
      <c r="AU765" s="754"/>
      <c r="AV765" s="754"/>
      <c r="AW765" s="754"/>
      <c r="AX765" s="754"/>
      <c r="AY765" s="754"/>
      <c r="AZ765" s="754"/>
      <c r="BA765" s="754"/>
      <c r="BB765" s="1017"/>
      <c r="BC765" s="754"/>
      <c r="BD765" s="754"/>
      <c r="BE765" s="754"/>
      <c r="BF765" s="754"/>
      <c r="BG765" s="754"/>
      <c r="BH765" s="7"/>
      <c r="BI765" s="754"/>
      <c r="BJ765" s="754"/>
      <c r="BK765" s="754"/>
      <c r="BL765" s="754"/>
      <c r="BM765" s="754"/>
      <c r="BN765" s="1188"/>
      <c r="BO765" s="338"/>
      <c r="BP765" s="338"/>
      <c r="BQ765" s="338"/>
      <c r="BR765" s="338"/>
      <c r="BS765" s="1156"/>
      <c r="BT765" s="338"/>
      <c r="BU765" s="338"/>
      <c r="BV765" s="338"/>
      <c r="BW765" s="338"/>
      <c r="BX765" s="338"/>
      <c r="BY765" s="7"/>
      <c r="BZ765" s="754"/>
      <c r="CA765" s="754"/>
      <c r="CB765" s="754"/>
      <c r="CC765" s="1017"/>
      <c r="CD765" s="754"/>
      <c r="CE765" s="754"/>
      <c r="CF765" s="754"/>
      <c r="CG765" s="754"/>
      <c r="CH765" s="754"/>
      <c r="CI765" s="754"/>
      <c r="CJ765" s="754"/>
      <c r="CK765" s="7"/>
      <c r="CL765" s="754"/>
      <c r="CM765" s="754"/>
      <c r="CN765" s="754"/>
      <c r="CO765" s="1017"/>
      <c r="CP765" s="754"/>
      <c r="CQ765" s="754"/>
      <c r="CR765" s="754"/>
      <c r="CS765" s="754"/>
      <c r="CT765" s="754"/>
      <c r="CU765" s="7"/>
      <c r="CV765" s="754"/>
      <c r="CW765" s="754"/>
      <c r="CX765" s="1017"/>
      <c r="CY765" s="754"/>
      <c r="CZ765" s="754"/>
      <c r="DD765" s="293"/>
      <c r="DE765" s="338"/>
      <c r="DF765" s="338"/>
      <c r="DG765" s="338"/>
      <c r="DH765" s="338"/>
      <c r="DI765" s="338"/>
      <c r="DJ765" s="338"/>
      <c r="DK765" s="338"/>
      <c r="DL765" s="1103"/>
      <c r="DM765" s="338"/>
      <c r="DN765" s="338"/>
      <c r="DO765" s="338"/>
      <c r="DP765" s="338"/>
      <c r="DQ765" s="338"/>
      <c r="DR765" s="337"/>
      <c r="DT765" s="66" t="s">
        <v>90</v>
      </c>
      <c r="DU765" s="1478">
        <f t="shared" ref="DU765:DU774" si="3923">Z655</f>
        <v>3.8082283356523125E-2</v>
      </c>
      <c r="DV765" s="1478">
        <f t="shared" ref="DV765:DV774" si="3924">AO655</f>
        <v>1.9443222399362466E-2</v>
      </c>
      <c r="DW765" s="1478">
        <f t="shared" ref="DW765:DW774" si="3925">BC655</f>
        <v>1.9785625767935248E-2</v>
      </c>
      <c r="DX765" s="1478">
        <f t="shared" ref="DX765:DX774" si="3926">BT655</f>
        <v>2.094380864439874E-2</v>
      </c>
      <c r="DY765" s="1479">
        <f t="shared" ref="DY765:DY774" si="3927">CF655</f>
        <v>9.5425955402102122E-2</v>
      </c>
      <c r="DZ765" s="1479">
        <f t="shared" ref="DZ765:DZ774" si="3928">CP655</f>
        <v>1.5890592695524113E-2</v>
      </c>
      <c r="EA765" s="1479">
        <f t="shared" ref="EA765:EA774" si="3929">EM655</f>
        <v>6.0685914347766122E-2</v>
      </c>
      <c r="EB765" s="1479">
        <f t="shared" ref="EB765:EB774" si="3930">CY655</f>
        <v>5.7538735309759607E-2</v>
      </c>
      <c r="EC765" s="1479">
        <f t="shared" ref="EC765:EC774" si="3931">DM655</f>
        <v>3.1869633703746097E-2</v>
      </c>
      <c r="ED765" s="1479">
        <f t="shared" ref="ED765:ED774" si="3932">DY655</f>
        <v>0.11396469630062059</v>
      </c>
      <c r="EE765" s="66" t="s">
        <v>90</v>
      </c>
      <c r="EF765" s="1464">
        <f t="shared" ref="EF765:EF774" si="3933">DU765*100</f>
        <v>3.8082283356523123</v>
      </c>
      <c r="EG765" s="1464">
        <f t="shared" si="3922"/>
        <v>1.9443222399362465</v>
      </c>
      <c r="EH765" s="1464">
        <f t="shared" si="3922"/>
        <v>1.9785625767935249</v>
      </c>
      <c r="EI765" s="1464">
        <f t="shared" si="3922"/>
        <v>2.094380864439874</v>
      </c>
      <c r="EJ765" s="1464">
        <f t="shared" si="3922"/>
        <v>9.5425955402102129</v>
      </c>
      <c r="EK765" s="1464">
        <f t="shared" si="3922"/>
        <v>1.5890592695524113</v>
      </c>
      <c r="EL765" s="1464">
        <f t="shared" si="3922"/>
        <v>6.0685914347766126</v>
      </c>
      <c r="EM765" s="1464">
        <f t="shared" si="3922"/>
        <v>5.7538735309759605</v>
      </c>
      <c r="EN765" s="1464">
        <f t="shared" si="3922"/>
        <v>3.1869633703746096</v>
      </c>
      <c r="EO765" s="1464">
        <f t="shared" si="3922"/>
        <v>11.396469630062059</v>
      </c>
      <c r="ER765" s="1251"/>
      <c r="ES765" s="7"/>
      <c r="ET765" s="754"/>
      <c r="EU765" s="754"/>
      <c r="EV765" s="754"/>
      <c r="EW765" s="1131"/>
      <c r="EX765" s="889"/>
      <c r="EY765" s="865"/>
      <c r="EZ765" s="1153"/>
      <c r="FA765" s="865"/>
      <c r="FB765" s="865"/>
      <c r="FC765" s="865"/>
      <c r="FD765" s="865"/>
      <c r="FE765" s="1153"/>
      <c r="FF765" s="865"/>
      <c r="FG765" s="865"/>
      <c r="FH765" s="865"/>
      <c r="FI765" s="865"/>
      <c r="FJ765" s="865"/>
      <c r="FK765" s="865"/>
      <c r="FL765" s="865"/>
      <c r="FM765" s="865"/>
      <c r="FN765" s="865"/>
      <c r="FO765" s="865"/>
      <c r="FP765" s="754"/>
      <c r="FQ765" s="766"/>
      <c r="FR765" s="754"/>
      <c r="FS765" s="754"/>
      <c r="FT765" s="754"/>
      <c r="FU765" s="754"/>
      <c r="FV765" s="754"/>
      <c r="FW765" s="754"/>
      <c r="FX765" s="754"/>
      <c r="FY765" s="754"/>
      <c r="FZ765" s="754"/>
      <c r="GA765" s="754"/>
      <c r="GB765" s="754"/>
      <c r="GC765" s="754"/>
      <c r="GD765" s="754"/>
      <c r="GE765" s="754"/>
      <c r="GF765" s="754"/>
      <c r="GG765" s="754"/>
      <c r="GH765" s="754"/>
      <c r="GI765" s="754"/>
      <c r="GJ765" s="754"/>
      <c r="GK765" s="754"/>
      <c r="GL765" s="754"/>
      <c r="GM765" s="337"/>
      <c r="GN765" s="338"/>
      <c r="GO765" s="338"/>
      <c r="GP765" s="338"/>
      <c r="GQ765" s="338"/>
      <c r="HI765" s="754"/>
    </row>
    <row r="766" spans="1:217" s="753" customFormat="1" ht="21" x14ac:dyDescent="0.35">
      <c r="A766" s="276"/>
      <c r="C766" s="7"/>
      <c r="D766" s="754"/>
      <c r="E766" s="754"/>
      <c r="F766" s="754"/>
      <c r="G766" s="754"/>
      <c r="H766" s="754"/>
      <c r="I766" s="754"/>
      <c r="J766" s="754"/>
      <c r="K766" s="754"/>
      <c r="L766" s="754"/>
      <c r="M766" s="754"/>
      <c r="N766" s="754"/>
      <c r="O766" s="754"/>
      <c r="P766" s="754"/>
      <c r="Q766" s="754"/>
      <c r="R766" s="754"/>
      <c r="S766" s="754"/>
      <c r="T766" s="1017"/>
      <c r="U766" s="754"/>
      <c r="V766" s="754"/>
      <c r="W766" s="754"/>
      <c r="X766" s="754"/>
      <c r="Y766" s="754"/>
      <c r="Z766" s="754"/>
      <c r="AA766" s="754"/>
      <c r="AB766" s="754"/>
      <c r="AC766" s="754"/>
      <c r="AD766" s="754"/>
      <c r="AE766" s="754"/>
      <c r="AF766" s="754"/>
      <c r="AG766" s="754"/>
      <c r="AH766" s="754"/>
      <c r="AI766" s="7"/>
      <c r="AJ766" s="754"/>
      <c r="AK766" s="754"/>
      <c r="AL766" s="754"/>
      <c r="AM766" s="754"/>
      <c r="AN766" s="1017"/>
      <c r="AO766" s="754"/>
      <c r="AP766" s="754"/>
      <c r="AQ766" s="754"/>
      <c r="AR766" s="754"/>
      <c r="AS766" s="754"/>
      <c r="AT766" s="7"/>
      <c r="AU766" s="754"/>
      <c r="AV766" s="754"/>
      <c r="AW766" s="754"/>
      <c r="AX766" s="754"/>
      <c r="AY766" s="754"/>
      <c r="AZ766" s="754"/>
      <c r="BA766" s="754"/>
      <c r="BB766" s="1017"/>
      <c r="BC766" s="754"/>
      <c r="BD766" s="754"/>
      <c r="BE766" s="754"/>
      <c r="BF766" s="754"/>
      <c r="BG766" s="754"/>
      <c r="BH766" s="7"/>
      <c r="BI766" s="754"/>
      <c r="BJ766" s="754"/>
      <c r="BK766" s="754"/>
      <c r="BL766" s="754"/>
      <c r="BM766" s="754"/>
      <c r="BN766" s="1188"/>
      <c r="BO766" s="338"/>
      <c r="BP766" s="338"/>
      <c r="BQ766" s="338"/>
      <c r="BR766" s="338"/>
      <c r="BS766" s="1156"/>
      <c r="BT766" s="338"/>
      <c r="BU766" s="338"/>
      <c r="BV766" s="338"/>
      <c r="BW766" s="338"/>
      <c r="BX766" s="338"/>
      <c r="BY766" s="7"/>
      <c r="BZ766" s="754"/>
      <c r="CA766" s="754"/>
      <c r="CB766" s="754"/>
      <c r="CC766" s="1017"/>
      <c r="CD766" s="754"/>
      <c r="CE766" s="754"/>
      <c r="CF766" s="754"/>
      <c r="CG766" s="754"/>
      <c r="CH766" s="754"/>
      <c r="CI766" s="754"/>
      <c r="CJ766" s="754"/>
      <c r="CK766" s="7"/>
      <c r="CL766" s="754"/>
      <c r="CM766" s="754"/>
      <c r="CN766" s="754"/>
      <c r="CO766" s="1017"/>
      <c r="CP766" s="754"/>
      <c r="CQ766" s="754"/>
      <c r="CR766" s="754"/>
      <c r="CS766" s="754"/>
      <c r="CT766" s="754"/>
      <c r="CU766" s="7"/>
      <c r="CV766" s="754"/>
      <c r="CW766" s="754"/>
      <c r="CX766" s="1017"/>
      <c r="CY766" s="754"/>
      <c r="CZ766" s="754"/>
      <c r="DD766" s="293"/>
      <c r="DE766" s="338"/>
      <c r="DF766" s="338"/>
      <c r="DG766" s="338"/>
      <c r="DH766" s="338"/>
      <c r="DI766" s="338"/>
      <c r="DJ766" s="338"/>
      <c r="DK766" s="338"/>
      <c r="DL766" s="1103"/>
      <c r="DM766" s="338"/>
      <c r="DN766" s="338"/>
      <c r="DO766" s="338"/>
      <c r="DP766" s="338"/>
      <c r="DQ766" s="338"/>
      <c r="DR766" s="337"/>
      <c r="DT766" s="66" t="s">
        <v>1235</v>
      </c>
      <c r="DU766" s="1478">
        <f t="shared" si="3923"/>
        <v>2.0775472750024358E-2</v>
      </c>
      <c r="DV766" s="1478">
        <f t="shared" si="3924"/>
        <v>1.9697137009118616E-2</v>
      </c>
      <c r="DW766" s="1478">
        <f t="shared" si="3925"/>
        <v>1.941510755857775E-3</v>
      </c>
      <c r="DX766" s="1478">
        <f t="shared" si="3926"/>
        <v>1.0833196121038991E-2</v>
      </c>
      <c r="DY766" s="1479">
        <f t="shared" si="3927"/>
        <v>4.7015202820311301E-3</v>
      </c>
      <c r="DZ766" s="1479">
        <f t="shared" si="3928"/>
        <v>0</v>
      </c>
      <c r="EA766" s="1479">
        <f t="shared" si="3929"/>
        <v>1.6383015535662588E-2</v>
      </c>
      <c r="EB766" s="1479">
        <f t="shared" si="3930"/>
        <v>9.8270231531119561E-3</v>
      </c>
      <c r="EC766" s="1479">
        <f t="shared" si="3931"/>
        <v>2.7677889635799709E-2</v>
      </c>
      <c r="ED766" s="1479">
        <f t="shared" si="3932"/>
        <v>1.1502430215825948E-2</v>
      </c>
      <c r="EE766" s="66" t="s">
        <v>1235</v>
      </c>
      <c r="EF766" s="1464">
        <f t="shared" si="3933"/>
        <v>2.077547275002436</v>
      </c>
      <c r="EG766" s="1464">
        <f t="shared" si="3922"/>
        <v>1.9697137009118615</v>
      </c>
      <c r="EH766" s="1464">
        <f t="shared" si="3922"/>
        <v>0.19415107558577752</v>
      </c>
      <c r="EI766" s="1464">
        <f t="shared" si="3922"/>
        <v>1.083319612103899</v>
      </c>
      <c r="EJ766" s="1464">
        <f t="shared" si="3922"/>
        <v>0.47015202820311303</v>
      </c>
      <c r="EK766" s="1464">
        <f t="shared" si="3922"/>
        <v>0</v>
      </c>
      <c r="EL766" s="1464">
        <f t="shared" si="3922"/>
        <v>1.6383015535662588</v>
      </c>
      <c r="EM766" s="1464">
        <f t="shared" si="3922"/>
        <v>0.98270231531119556</v>
      </c>
      <c r="EN766" s="1464">
        <f t="shared" si="3922"/>
        <v>2.7677889635799708</v>
      </c>
      <c r="EO766" s="1464">
        <f t="shared" si="3922"/>
        <v>1.1502430215825949</v>
      </c>
      <c r="ER766" s="1251"/>
      <c r="ES766" s="7"/>
      <c r="ET766" s="754"/>
      <c r="EU766" s="754"/>
      <c r="EV766" s="754"/>
      <c r="EW766" s="1131"/>
      <c r="EX766" s="889"/>
      <c r="EY766" s="865"/>
      <c r="EZ766" s="1153"/>
      <c r="FA766" s="865"/>
      <c r="FB766" s="865"/>
      <c r="FC766" s="865"/>
      <c r="FD766" s="865"/>
      <c r="FE766" s="1153"/>
      <c r="FF766" s="865"/>
      <c r="FG766" s="865"/>
      <c r="FH766" s="865"/>
      <c r="FI766" s="865"/>
      <c r="FJ766" s="865"/>
      <c r="FK766" s="865"/>
      <c r="FL766" s="865"/>
      <c r="FM766" s="865"/>
      <c r="FN766" s="865"/>
      <c r="FO766" s="865"/>
      <c r="FP766" s="754"/>
      <c r="FQ766" s="766"/>
      <c r="FR766" s="754"/>
      <c r="FS766" s="754"/>
      <c r="FT766" s="754"/>
      <c r="FU766" s="754"/>
      <c r="FV766" s="754"/>
      <c r="FW766" s="754"/>
      <c r="FX766" s="754"/>
      <c r="FY766" s="754"/>
      <c r="FZ766" s="754"/>
      <c r="GA766" s="754"/>
      <c r="GB766" s="754"/>
      <c r="GC766" s="754"/>
      <c r="GD766" s="754"/>
      <c r="GE766" s="754"/>
      <c r="GF766" s="754"/>
      <c r="GG766" s="754"/>
      <c r="GH766" s="754"/>
      <c r="GI766" s="754"/>
      <c r="GJ766" s="754"/>
      <c r="GK766" s="754"/>
      <c r="GL766" s="754"/>
      <c r="GM766" s="337"/>
      <c r="GN766" s="338"/>
      <c r="GO766" s="338"/>
      <c r="GP766" s="338"/>
      <c r="GQ766" s="338"/>
      <c r="HI766" s="754"/>
    </row>
    <row r="767" spans="1:217" s="753" customFormat="1" ht="21" x14ac:dyDescent="0.35">
      <c r="A767" s="276"/>
      <c r="C767" s="7"/>
      <c r="D767" s="754"/>
      <c r="E767" s="754"/>
      <c r="F767" s="754"/>
      <c r="G767" s="754"/>
      <c r="H767" s="754"/>
      <c r="I767" s="754"/>
      <c r="J767" s="754"/>
      <c r="K767" s="754"/>
      <c r="L767" s="754"/>
      <c r="M767" s="754"/>
      <c r="N767" s="754"/>
      <c r="O767" s="754"/>
      <c r="P767" s="754"/>
      <c r="Q767" s="754"/>
      <c r="R767" s="754"/>
      <c r="S767" s="754"/>
      <c r="T767" s="1017"/>
      <c r="U767" s="754"/>
      <c r="V767" s="754"/>
      <c r="W767" s="754"/>
      <c r="X767" s="754"/>
      <c r="Y767" s="754"/>
      <c r="Z767" s="754"/>
      <c r="AA767" s="754"/>
      <c r="AB767" s="754"/>
      <c r="AC767" s="754"/>
      <c r="AD767" s="754"/>
      <c r="AE767" s="754"/>
      <c r="AF767" s="754"/>
      <c r="AG767" s="754"/>
      <c r="AH767" s="754"/>
      <c r="AI767" s="7"/>
      <c r="AJ767" s="754"/>
      <c r="AK767" s="754"/>
      <c r="AL767" s="754"/>
      <c r="AM767" s="754"/>
      <c r="AN767" s="1017"/>
      <c r="AO767" s="754"/>
      <c r="AP767" s="754"/>
      <c r="AQ767" s="754"/>
      <c r="AR767" s="754"/>
      <c r="AS767" s="754"/>
      <c r="AT767" s="7"/>
      <c r="AU767" s="754"/>
      <c r="AV767" s="754"/>
      <c r="AW767" s="754"/>
      <c r="AX767" s="754"/>
      <c r="AY767" s="754"/>
      <c r="AZ767" s="754"/>
      <c r="BA767" s="754"/>
      <c r="BB767" s="1017"/>
      <c r="BC767" s="754"/>
      <c r="BD767" s="754"/>
      <c r="BE767" s="754"/>
      <c r="BF767" s="754"/>
      <c r="BG767" s="754"/>
      <c r="BH767" s="7"/>
      <c r="BI767" s="754"/>
      <c r="BJ767" s="754"/>
      <c r="BK767" s="754"/>
      <c r="BL767" s="754"/>
      <c r="BM767" s="754"/>
      <c r="BN767" s="1188"/>
      <c r="BO767" s="338"/>
      <c r="BP767" s="338"/>
      <c r="BQ767" s="338"/>
      <c r="BR767" s="338"/>
      <c r="BS767" s="1156"/>
      <c r="BT767" s="338"/>
      <c r="BU767" s="338"/>
      <c r="BV767" s="338"/>
      <c r="BW767" s="338"/>
      <c r="BX767" s="338"/>
      <c r="BY767" s="7"/>
      <c r="BZ767" s="754"/>
      <c r="CA767" s="754"/>
      <c r="CB767" s="754"/>
      <c r="CC767" s="1017"/>
      <c r="CD767" s="754"/>
      <c r="CE767" s="754"/>
      <c r="CF767" s="754"/>
      <c r="CG767" s="754"/>
      <c r="CH767" s="754"/>
      <c r="CI767" s="754"/>
      <c r="CJ767" s="754"/>
      <c r="CK767" s="7"/>
      <c r="CL767" s="754"/>
      <c r="CM767" s="754"/>
      <c r="CN767" s="754"/>
      <c r="CO767" s="1017"/>
      <c r="CP767" s="754"/>
      <c r="CQ767" s="754"/>
      <c r="CR767" s="754"/>
      <c r="CS767" s="754"/>
      <c r="CT767" s="754"/>
      <c r="CU767" s="7"/>
      <c r="CV767" s="754"/>
      <c r="CW767" s="754"/>
      <c r="CX767" s="1017"/>
      <c r="CY767" s="754"/>
      <c r="CZ767" s="754"/>
      <c r="DD767" s="293"/>
      <c r="DE767" s="338"/>
      <c r="DF767" s="338"/>
      <c r="DG767" s="338"/>
      <c r="DH767" s="338"/>
      <c r="DI767" s="338"/>
      <c r="DJ767" s="338"/>
      <c r="DK767" s="338"/>
      <c r="DL767" s="1103"/>
      <c r="DM767" s="338"/>
      <c r="DN767" s="338"/>
      <c r="DO767" s="338"/>
      <c r="DP767" s="338"/>
      <c r="DQ767" s="338"/>
      <c r="DR767" s="337"/>
      <c r="DT767" s="66" t="s">
        <v>1233</v>
      </c>
      <c r="DU767" s="1478">
        <f t="shared" si="3923"/>
        <v>0.22330963110068849</v>
      </c>
      <c r="DV767" s="1478">
        <f t="shared" si="3924"/>
        <v>0</v>
      </c>
      <c r="DW767" s="1478">
        <f t="shared" si="3925"/>
        <v>1.5130507795597445E-2</v>
      </c>
      <c r="DX767" s="1478">
        <f t="shared" si="3926"/>
        <v>1.5693952315573564E-2</v>
      </c>
      <c r="DY767" s="1479">
        <f t="shared" si="3927"/>
        <v>3.5413974856075045E-2</v>
      </c>
      <c r="DZ767" s="1479">
        <f t="shared" si="3928"/>
        <v>9.1782064886754954E-3</v>
      </c>
      <c r="EA767" s="1479">
        <f t="shared" si="3929"/>
        <v>1.1841503015431635E-2</v>
      </c>
      <c r="EB767" s="1479">
        <f t="shared" si="3930"/>
        <v>2.6898235153817784E-2</v>
      </c>
      <c r="EC767" s="1479">
        <f t="shared" si="3931"/>
        <v>5.5985172080982998E-3</v>
      </c>
      <c r="ED767" s="1479">
        <f t="shared" si="3932"/>
        <v>4.5802424207709927E-3</v>
      </c>
      <c r="EE767" s="66" t="s">
        <v>1233</v>
      </c>
      <c r="EF767" s="1464">
        <f t="shared" si="3933"/>
        <v>22.330963110068851</v>
      </c>
      <c r="EG767" s="1464">
        <f t="shared" si="3922"/>
        <v>0</v>
      </c>
      <c r="EH767" s="1464">
        <f t="shared" si="3922"/>
        <v>1.5130507795597445</v>
      </c>
      <c r="EI767" s="1464">
        <f t="shared" si="3922"/>
        <v>1.5693952315573565</v>
      </c>
      <c r="EJ767" s="1464">
        <f t="shared" si="3922"/>
        <v>3.5413974856075043</v>
      </c>
      <c r="EK767" s="1464">
        <f t="shared" si="3922"/>
        <v>0.91782064886754955</v>
      </c>
      <c r="EL767" s="1464">
        <f t="shared" si="3922"/>
        <v>1.1841503015431636</v>
      </c>
      <c r="EM767" s="1464">
        <f t="shared" si="3922"/>
        <v>2.6898235153817787</v>
      </c>
      <c r="EN767" s="1464">
        <f t="shared" si="3922"/>
        <v>0.55985172080982992</v>
      </c>
      <c r="EO767" s="1464">
        <f t="shared" si="3922"/>
        <v>0.45802424207709924</v>
      </c>
      <c r="ER767" s="1251"/>
      <c r="ES767" s="7"/>
      <c r="ET767" s="754"/>
      <c r="EU767" s="754"/>
      <c r="EV767" s="754"/>
      <c r="EW767" s="1131"/>
      <c r="EX767" s="889"/>
      <c r="EY767" s="865"/>
      <c r="EZ767" s="1153"/>
      <c r="FA767" s="865"/>
      <c r="FB767" s="865"/>
      <c r="FC767" s="865"/>
      <c r="FD767" s="865"/>
      <c r="FE767" s="1153"/>
      <c r="FF767" s="865"/>
      <c r="FG767" s="865"/>
      <c r="FH767" s="865"/>
      <c r="FI767" s="865"/>
      <c r="FJ767" s="865"/>
      <c r="FK767" s="865"/>
      <c r="FL767" s="865"/>
      <c r="FM767" s="865"/>
      <c r="FN767" s="865"/>
      <c r="FO767" s="865"/>
      <c r="FP767" s="754"/>
      <c r="FQ767" s="766"/>
      <c r="FR767" s="754"/>
      <c r="FS767" s="754"/>
      <c r="FT767" s="754"/>
      <c r="FU767" s="754"/>
      <c r="FV767" s="754"/>
      <c r="FW767" s="754"/>
      <c r="FX767" s="754"/>
      <c r="FY767" s="754"/>
      <c r="FZ767" s="754"/>
      <c r="GA767" s="754"/>
      <c r="GB767" s="754"/>
      <c r="GC767" s="754"/>
      <c r="GD767" s="754"/>
      <c r="GE767" s="754"/>
      <c r="GF767" s="754"/>
      <c r="GG767" s="754"/>
      <c r="GH767" s="754"/>
      <c r="GI767" s="754"/>
      <c r="GJ767" s="754"/>
      <c r="GK767" s="754"/>
      <c r="GL767" s="754"/>
      <c r="GM767" s="337"/>
      <c r="GN767" s="338"/>
      <c r="GO767" s="338"/>
      <c r="GP767" s="338"/>
      <c r="GQ767" s="338"/>
      <c r="HI767" s="754"/>
    </row>
    <row r="768" spans="1:217" s="753" customFormat="1" ht="21" x14ac:dyDescent="0.35">
      <c r="A768" s="276"/>
      <c r="C768" s="7"/>
      <c r="D768" s="754"/>
      <c r="E768" s="754"/>
      <c r="F768" s="754"/>
      <c r="G768" s="754"/>
      <c r="H768" s="754"/>
      <c r="I768" s="754"/>
      <c r="J768" s="754"/>
      <c r="K768" s="754"/>
      <c r="L768" s="754"/>
      <c r="M768" s="754"/>
      <c r="N768" s="754"/>
      <c r="O768" s="754"/>
      <c r="P768" s="754"/>
      <c r="Q768" s="754"/>
      <c r="R768" s="754"/>
      <c r="S768" s="754"/>
      <c r="T768" s="1017"/>
      <c r="U768" s="754"/>
      <c r="V768" s="754"/>
      <c r="W768" s="754"/>
      <c r="X768" s="754"/>
      <c r="Y768" s="754"/>
      <c r="Z768" s="754"/>
      <c r="AA768" s="754"/>
      <c r="AB768" s="754"/>
      <c r="AC768" s="754"/>
      <c r="AD768" s="754"/>
      <c r="AE768" s="754"/>
      <c r="AF768" s="754"/>
      <c r="AG768" s="754"/>
      <c r="AH768" s="754"/>
      <c r="AI768" s="7"/>
      <c r="AJ768" s="754"/>
      <c r="AK768" s="754"/>
      <c r="AL768" s="754"/>
      <c r="AM768" s="754"/>
      <c r="AN768" s="1017"/>
      <c r="AO768" s="754"/>
      <c r="AP768" s="754"/>
      <c r="AQ768" s="754"/>
      <c r="AR768" s="754"/>
      <c r="AS768" s="754"/>
      <c r="AT768" s="7"/>
      <c r="AU768" s="754"/>
      <c r="AV768" s="754"/>
      <c r="AW768" s="754"/>
      <c r="AX768" s="754"/>
      <c r="AY768" s="754"/>
      <c r="AZ768" s="754"/>
      <c r="BA768" s="754"/>
      <c r="BB768" s="1017"/>
      <c r="BC768" s="754"/>
      <c r="BD768" s="754"/>
      <c r="BE768" s="754"/>
      <c r="BF768" s="754"/>
      <c r="BG768" s="754"/>
      <c r="BH768" s="7"/>
      <c r="BI768" s="754"/>
      <c r="BJ768" s="754"/>
      <c r="BK768" s="754"/>
      <c r="BL768" s="754"/>
      <c r="BM768" s="754"/>
      <c r="BN768" s="1188"/>
      <c r="BO768" s="338"/>
      <c r="BP768" s="338"/>
      <c r="BQ768" s="338"/>
      <c r="BR768" s="338"/>
      <c r="BS768" s="1156"/>
      <c r="BT768" s="338"/>
      <c r="BU768" s="338"/>
      <c r="BV768" s="338"/>
      <c r="BW768" s="338"/>
      <c r="BX768" s="338"/>
      <c r="BY768" s="7"/>
      <c r="BZ768" s="754"/>
      <c r="CA768" s="754"/>
      <c r="CB768" s="754"/>
      <c r="CC768" s="1017"/>
      <c r="CD768" s="754"/>
      <c r="CE768" s="754"/>
      <c r="CF768" s="754"/>
      <c r="CG768" s="754"/>
      <c r="CH768" s="754"/>
      <c r="CI768" s="754"/>
      <c r="CJ768" s="754"/>
      <c r="CK768" s="7"/>
      <c r="CL768" s="754"/>
      <c r="CM768" s="754"/>
      <c r="CN768" s="754"/>
      <c r="CO768" s="1017"/>
      <c r="CP768" s="754"/>
      <c r="CQ768" s="754"/>
      <c r="CR768" s="754"/>
      <c r="CS768" s="754"/>
      <c r="CT768" s="754"/>
      <c r="CU768" s="7"/>
      <c r="CV768" s="754"/>
      <c r="CW768" s="754"/>
      <c r="CX768" s="1017"/>
      <c r="CY768" s="754"/>
      <c r="CZ768" s="754"/>
      <c r="DD768" s="293"/>
      <c r="DE768" s="338"/>
      <c r="DF768" s="338"/>
      <c r="DG768" s="338"/>
      <c r="DH768" s="338"/>
      <c r="DI768" s="338"/>
      <c r="DJ768" s="338"/>
      <c r="DK768" s="338"/>
      <c r="DL768" s="1103"/>
      <c r="DM768" s="338"/>
      <c r="DN768" s="338"/>
      <c r="DO768" s="338"/>
      <c r="DP768" s="338"/>
      <c r="DQ768" s="338"/>
      <c r="DR768" s="337"/>
      <c r="DT768" s="66" t="s">
        <v>1234</v>
      </c>
      <c r="DU768" s="1478">
        <f t="shared" si="3923"/>
        <v>1.0436872240085614E-2</v>
      </c>
      <c r="DV768" s="1478">
        <f t="shared" si="3924"/>
        <v>0</v>
      </c>
      <c r="DW768" s="1478">
        <f t="shared" si="3925"/>
        <v>9.0575018621197366E-4</v>
      </c>
      <c r="DX768" s="1478">
        <f t="shared" si="3926"/>
        <v>1.4324803274012241E-3</v>
      </c>
      <c r="DY768" s="1479">
        <f t="shared" si="3927"/>
        <v>4.9144957137131472E-3</v>
      </c>
      <c r="DZ768" s="1479">
        <f t="shared" si="3928"/>
        <v>0</v>
      </c>
      <c r="EA768" s="1479">
        <f t="shared" si="3929"/>
        <v>5.3089740434119686E-3</v>
      </c>
      <c r="EB768" s="1479">
        <f t="shared" si="3930"/>
        <v>2.0596821163340242E-3</v>
      </c>
      <c r="EC768" s="1479">
        <f t="shared" si="3931"/>
        <v>2.6329342629450164E-2</v>
      </c>
      <c r="ED768" s="1479">
        <f t="shared" si="3932"/>
        <v>1.0406211790894315E-3</v>
      </c>
      <c r="EE768" s="66" t="s">
        <v>1234</v>
      </c>
      <c r="EF768" s="1464">
        <f t="shared" si="3933"/>
        <v>1.0436872240085615</v>
      </c>
      <c r="EG768" s="1464">
        <f t="shared" si="3922"/>
        <v>0</v>
      </c>
      <c r="EH768" s="1464">
        <f t="shared" si="3922"/>
        <v>9.0575018621197365E-2</v>
      </c>
      <c r="EI768" s="1464">
        <f t="shared" si="3922"/>
        <v>0.14324803274012241</v>
      </c>
      <c r="EJ768" s="1464">
        <f t="shared" si="3922"/>
        <v>0.49144957137131473</v>
      </c>
      <c r="EK768" s="1464">
        <f t="shared" si="3922"/>
        <v>0</v>
      </c>
      <c r="EL768" s="1464">
        <f t="shared" si="3922"/>
        <v>0.53089740434119681</v>
      </c>
      <c r="EM768" s="1464">
        <f t="shared" si="3922"/>
        <v>0.20596821163340243</v>
      </c>
      <c r="EN768" s="1464">
        <f t="shared" si="3922"/>
        <v>2.6329342629450165</v>
      </c>
      <c r="EO768" s="1464">
        <f t="shared" si="3922"/>
        <v>0.10406211790894315</v>
      </c>
      <c r="ER768" s="1251"/>
      <c r="ES768" s="7"/>
      <c r="ET768" s="754"/>
      <c r="EU768" s="754"/>
      <c r="EV768" s="754"/>
      <c r="EW768" s="1131"/>
      <c r="EX768" s="889"/>
      <c r="EY768" s="865"/>
      <c r="EZ768" s="1153"/>
      <c r="FA768" s="865"/>
      <c r="FB768" s="865"/>
      <c r="FC768" s="865"/>
      <c r="FD768" s="865"/>
      <c r="FE768" s="1153"/>
      <c r="FF768" s="865"/>
      <c r="FG768" s="865"/>
      <c r="FH768" s="865"/>
      <c r="FI768" s="865"/>
      <c r="FJ768" s="865"/>
      <c r="FK768" s="865"/>
      <c r="FL768" s="865"/>
      <c r="FM768" s="865"/>
      <c r="FN768" s="865"/>
      <c r="FO768" s="865"/>
      <c r="FP768" s="754"/>
      <c r="FQ768" s="766"/>
      <c r="FR768" s="754"/>
      <c r="FS768" s="754"/>
      <c r="FT768" s="754"/>
      <c r="FU768" s="754"/>
      <c r="FV768" s="754"/>
      <c r="FW768" s="754"/>
      <c r="FX768" s="754"/>
      <c r="FY768" s="754"/>
      <c r="FZ768" s="754"/>
      <c r="GA768" s="754"/>
      <c r="GB768" s="754"/>
      <c r="GC768" s="754"/>
      <c r="GD768" s="754"/>
      <c r="GE768" s="754"/>
      <c r="GF768" s="754"/>
      <c r="GG768" s="754"/>
      <c r="GH768" s="754"/>
      <c r="GI768" s="754"/>
      <c r="GJ768" s="754"/>
      <c r="GK768" s="754"/>
      <c r="GL768" s="754"/>
      <c r="GM768" s="337"/>
      <c r="GN768" s="338"/>
      <c r="GO768" s="338"/>
      <c r="GP768" s="338"/>
      <c r="GQ768" s="338"/>
      <c r="HI768" s="754"/>
    </row>
    <row r="769" spans="1:217" s="753" customFormat="1" ht="21" x14ac:dyDescent="0.35">
      <c r="A769" s="276"/>
      <c r="C769" s="7"/>
      <c r="D769" s="754"/>
      <c r="E769" s="754"/>
      <c r="F769" s="754"/>
      <c r="G769" s="754"/>
      <c r="H769" s="754"/>
      <c r="I769" s="754"/>
      <c r="J769" s="754"/>
      <c r="K769" s="754"/>
      <c r="L769" s="754"/>
      <c r="M769" s="754"/>
      <c r="N769" s="754"/>
      <c r="O769" s="754"/>
      <c r="P769" s="754"/>
      <c r="Q769" s="754"/>
      <c r="R769" s="754"/>
      <c r="S769" s="754"/>
      <c r="T769" s="1017"/>
      <c r="U769" s="754"/>
      <c r="V769" s="754"/>
      <c r="W769" s="754"/>
      <c r="X769" s="754"/>
      <c r="Y769" s="754"/>
      <c r="Z769" s="754"/>
      <c r="AA769" s="754"/>
      <c r="AB769" s="754"/>
      <c r="AC769" s="754"/>
      <c r="AD769" s="754"/>
      <c r="AE769" s="754"/>
      <c r="AF769" s="754"/>
      <c r="AG769" s="754"/>
      <c r="AH769" s="754"/>
      <c r="AI769" s="7"/>
      <c r="AJ769" s="754"/>
      <c r="AK769" s="754"/>
      <c r="AL769" s="754"/>
      <c r="AM769" s="754"/>
      <c r="AN769" s="1017"/>
      <c r="AO769" s="754"/>
      <c r="AP769" s="754"/>
      <c r="AQ769" s="754"/>
      <c r="AR769" s="754"/>
      <c r="AS769" s="754"/>
      <c r="AT769" s="7"/>
      <c r="AU769" s="754"/>
      <c r="AV769" s="754"/>
      <c r="AW769" s="754"/>
      <c r="AX769" s="754"/>
      <c r="AY769" s="754"/>
      <c r="AZ769" s="754"/>
      <c r="BA769" s="754"/>
      <c r="BB769" s="1017"/>
      <c r="BC769" s="754"/>
      <c r="BD769" s="754"/>
      <c r="BE769" s="754"/>
      <c r="BF769" s="754"/>
      <c r="BG769" s="754"/>
      <c r="BH769" s="7"/>
      <c r="BI769" s="754"/>
      <c r="BJ769" s="754"/>
      <c r="BK769" s="754"/>
      <c r="BL769" s="754"/>
      <c r="BM769" s="754"/>
      <c r="BN769" s="1188"/>
      <c r="BO769" s="338"/>
      <c r="BP769" s="338"/>
      <c r="BQ769" s="338"/>
      <c r="BR769" s="338"/>
      <c r="BS769" s="1156"/>
      <c r="BT769" s="338"/>
      <c r="BU769" s="338"/>
      <c r="BV769" s="338"/>
      <c r="BW769" s="338"/>
      <c r="BX769" s="338"/>
      <c r="BY769" s="7"/>
      <c r="BZ769" s="754"/>
      <c r="CA769" s="754"/>
      <c r="CB769" s="754"/>
      <c r="CC769" s="1017"/>
      <c r="CD769" s="754"/>
      <c r="CE769" s="754"/>
      <c r="CF769" s="754"/>
      <c r="CG769" s="754"/>
      <c r="CH769" s="754"/>
      <c r="CI769" s="754"/>
      <c r="CJ769" s="754"/>
      <c r="CK769" s="7"/>
      <c r="CL769" s="754"/>
      <c r="CM769" s="754"/>
      <c r="CN769" s="754"/>
      <c r="CO769" s="1017"/>
      <c r="CP769" s="754"/>
      <c r="CQ769" s="754"/>
      <c r="CR769" s="754"/>
      <c r="CS769" s="754"/>
      <c r="CT769" s="754"/>
      <c r="CU769" s="7"/>
      <c r="CV769" s="754"/>
      <c r="CW769" s="754"/>
      <c r="CX769" s="1017"/>
      <c r="CY769" s="754"/>
      <c r="CZ769" s="754"/>
      <c r="DD769" s="293"/>
      <c r="DE769" s="338"/>
      <c r="DF769" s="338"/>
      <c r="DG769" s="338"/>
      <c r="DH769" s="338"/>
      <c r="DI769" s="338"/>
      <c r="DJ769" s="338"/>
      <c r="DK769" s="338"/>
      <c r="DL769" s="1103"/>
      <c r="DM769" s="338"/>
      <c r="DN769" s="338"/>
      <c r="DO769" s="338"/>
      <c r="DP769" s="338"/>
      <c r="DQ769" s="338"/>
      <c r="DR769" s="337"/>
      <c r="DT769" s="66" t="s">
        <v>1232</v>
      </c>
      <c r="DU769" s="1478">
        <f t="shared" si="3923"/>
        <v>4.429332589879597E-2</v>
      </c>
      <c r="DV769" s="1478">
        <f t="shared" si="3924"/>
        <v>5.6237562748033959E-2</v>
      </c>
      <c r="DW769" s="1478">
        <f t="shared" si="3925"/>
        <v>4.3935822502840068E-2</v>
      </c>
      <c r="DX769" s="1478">
        <f t="shared" si="3926"/>
        <v>7.2851587106243398E-2</v>
      </c>
      <c r="DY769" s="1479">
        <f t="shared" si="3927"/>
        <v>6.5615952575562228E-2</v>
      </c>
      <c r="DZ769" s="1479">
        <f t="shared" si="3928"/>
        <v>1.429783912107355E-2</v>
      </c>
      <c r="EA769" s="1479">
        <f t="shared" si="3929"/>
        <v>8.7614039080917291E-2</v>
      </c>
      <c r="EB769" s="1479">
        <f t="shared" si="3930"/>
        <v>0.14098445712716817</v>
      </c>
      <c r="EC769" s="1479">
        <f t="shared" si="3931"/>
        <v>8.3643796317855693E-2</v>
      </c>
      <c r="ED769" s="1479">
        <f t="shared" si="3932"/>
        <v>0.1332269171757387</v>
      </c>
      <c r="EE769" s="66" t="s">
        <v>1232</v>
      </c>
      <c r="EF769" s="1464">
        <f t="shared" si="3933"/>
        <v>4.4293325898795972</v>
      </c>
      <c r="EG769" s="1464">
        <f t="shared" si="3922"/>
        <v>5.6237562748033962</v>
      </c>
      <c r="EH769" s="1464">
        <f t="shared" si="3922"/>
        <v>4.3935822502840072</v>
      </c>
      <c r="EI769" s="1464">
        <f t="shared" si="3922"/>
        <v>7.2851587106243398</v>
      </c>
      <c r="EJ769" s="1464">
        <f t="shared" si="3922"/>
        <v>6.5615952575562231</v>
      </c>
      <c r="EK769" s="1464">
        <f t="shared" si="3922"/>
        <v>1.429783912107355</v>
      </c>
      <c r="EL769" s="1464">
        <f t="shared" si="3922"/>
        <v>8.7614039080917294</v>
      </c>
      <c r="EM769" s="1464">
        <f t="shared" si="3922"/>
        <v>14.098445712716817</v>
      </c>
      <c r="EN769" s="1464">
        <f t="shared" si="3922"/>
        <v>8.3643796317855692</v>
      </c>
      <c r="EO769" s="1464">
        <f t="shared" si="3922"/>
        <v>13.322691717573869</v>
      </c>
      <c r="ER769" s="1251"/>
      <c r="ES769" s="7"/>
      <c r="ET769" s="754"/>
      <c r="EU769" s="754"/>
      <c r="EV769" s="754"/>
      <c r="EW769" s="1131"/>
      <c r="EX769" s="889"/>
      <c r="EY769" s="865"/>
      <c r="EZ769" s="1153"/>
      <c r="FA769" s="865"/>
      <c r="FB769" s="865"/>
      <c r="FC769" s="865"/>
      <c r="FD769" s="865"/>
      <c r="FE769" s="1153"/>
      <c r="FF769" s="865"/>
      <c r="FG769" s="865"/>
      <c r="FH769" s="865"/>
      <c r="FI769" s="865"/>
      <c r="FJ769" s="865"/>
      <c r="FK769" s="865"/>
      <c r="FL769" s="865"/>
      <c r="FM769" s="865"/>
      <c r="FN769" s="865"/>
      <c r="FO769" s="865"/>
      <c r="FP769" s="754"/>
      <c r="FQ769" s="766"/>
      <c r="FR769" s="754"/>
      <c r="FS769" s="754"/>
      <c r="FT769" s="754"/>
      <c r="FU769" s="754"/>
      <c r="FV769" s="754"/>
      <c r="FW769" s="754"/>
      <c r="FX769" s="754"/>
      <c r="FY769" s="754"/>
      <c r="FZ769" s="754"/>
      <c r="GA769" s="754"/>
      <c r="GB769" s="754"/>
      <c r="GC769" s="754"/>
      <c r="GD769" s="754"/>
      <c r="GE769" s="754"/>
      <c r="GF769" s="754"/>
      <c r="GG769" s="754"/>
      <c r="GH769" s="754"/>
      <c r="GI769" s="754"/>
      <c r="GJ769" s="754"/>
      <c r="GK769" s="754"/>
      <c r="GL769" s="754"/>
      <c r="GM769" s="337"/>
      <c r="GN769" s="338"/>
      <c r="GO769" s="338"/>
      <c r="GP769" s="338"/>
      <c r="GQ769" s="338"/>
      <c r="HI769" s="754"/>
    </row>
    <row r="770" spans="1:217" s="753" customFormat="1" ht="21" x14ac:dyDescent="0.35">
      <c r="A770" s="276"/>
      <c r="C770" s="7"/>
      <c r="D770" s="754"/>
      <c r="E770" s="754"/>
      <c r="F770" s="754"/>
      <c r="G770" s="754"/>
      <c r="H770" s="754"/>
      <c r="I770" s="754"/>
      <c r="J770" s="754"/>
      <c r="K770" s="754"/>
      <c r="L770" s="754"/>
      <c r="M770" s="754"/>
      <c r="N770" s="754"/>
      <c r="O770" s="754"/>
      <c r="P770" s="754"/>
      <c r="Q770" s="754"/>
      <c r="R770" s="754"/>
      <c r="S770" s="754"/>
      <c r="T770" s="1017"/>
      <c r="U770" s="754"/>
      <c r="V770" s="754"/>
      <c r="W770" s="754"/>
      <c r="X770" s="754"/>
      <c r="Y770" s="754"/>
      <c r="Z770" s="754"/>
      <c r="AA770" s="754"/>
      <c r="AB770" s="754"/>
      <c r="AC770" s="754"/>
      <c r="AD770" s="754"/>
      <c r="AE770" s="754"/>
      <c r="AF770" s="754"/>
      <c r="AG770" s="754"/>
      <c r="AH770" s="754"/>
      <c r="AI770" s="7"/>
      <c r="AJ770" s="754"/>
      <c r="AK770" s="754"/>
      <c r="AL770" s="754"/>
      <c r="AM770" s="754"/>
      <c r="AN770" s="1017"/>
      <c r="AO770" s="754"/>
      <c r="AP770" s="754"/>
      <c r="AQ770" s="754"/>
      <c r="AR770" s="754"/>
      <c r="AS770" s="754"/>
      <c r="AT770" s="7"/>
      <c r="AU770" s="754"/>
      <c r="AV770" s="754"/>
      <c r="AW770" s="754"/>
      <c r="AX770" s="754"/>
      <c r="AY770" s="754"/>
      <c r="AZ770" s="754"/>
      <c r="BA770" s="754"/>
      <c r="BB770" s="1017"/>
      <c r="BC770" s="754"/>
      <c r="BD770" s="754"/>
      <c r="BE770" s="754"/>
      <c r="BF770" s="754"/>
      <c r="BG770" s="754"/>
      <c r="BH770" s="7"/>
      <c r="BI770" s="754"/>
      <c r="BJ770" s="754"/>
      <c r="BK770" s="754"/>
      <c r="BL770" s="754"/>
      <c r="BM770" s="754"/>
      <c r="BN770" s="1188"/>
      <c r="BO770" s="338"/>
      <c r="BP770" s="338"/>
      <c r="BQ770" s="338"/>
      <c r="BR770" s="338"/>
      <c r="BS770" s="1156"/>
      <c r="BT770" s="338"/>
      <c r="BU770" s="338"/>
      <c r="BV770" s="338"/>
      <c r="BW770" s="338"/>
      <c r="BX770" s="338"/>
      <c r="BY770" s="7"/>
      <c r="BZ770" s="754"/>
      <c r="CA770" s="754"/>
      <c r="CB770" s="754"/>
      <c r="CC770" s="1017"/>
      <c r="CD770" s="754"/>
      <c r="CE770" s="754"/>
      <c r="CF770" s="754"/>
      <c r="CG770" s="754"/>
      <c r="CH770" s="754"/>
      <c r="CI770" s="754"/>
      <c r="CJ770" s="754"/>
      <c r="CK770" s="7"/>
      <c r="CL770" s="754"/>
      <c r="CM770" s="754"/>
      <c r="CN770" s="754"/>
      <c r="CO770" s="1017"/>
      <c r="CP770" s="754"/>
      <c r="CQ770" s="754"/>
      <c r="CR770" s="754"/>
      <c r="CS770" s="754"/>
      <c r="CT770" s="754"/>
      <c r="CU770" s="7"/>
      <c r="CV770" s="754"/>
      <c r="CW770" s="754"/>
      <c r="CX770" s="1017"/>
      <c r="CY770" s="754"/>
      <c r="CZ770" s="754"/>
      <c r="DD770" s="293"/>
      <c r="DE770" s="338"/>
      <c r="DF770" s="338"/>
      <c r="DG770" s="338"/>
      <c r="DH770" s="338"/>
      <c r="DI770" s="338"/>
      <c r="DJ770" s="338"/>
      <c r="DK770" s="338"/>
      <c r="DL770" s="1103"/>
      <c r="DM770" s="338"/>
      <c r="DN770" s="338"/>
      <c r="DO770" s="338"/>
      <c r="DP770" s="338"/>
      <c r="DQ770" s="338"/>
      <c r="DR770" s="337"/>
      <c r="DT770" s="66" t="s">
        <v>1231</v>
      </c>
      <c r="DU770" s="1478">
        <f t="shared" si="3923"/>
        <v>2.0135387633553738E-2</v>
      </c>
      <c r="DV770" s="1478">
        <f t="shared" si="3924"/>
        <v>2.0460446130957353E-2</v>
      </c>
      <c r="DW770" s="1478">
        <f t="shared" si="3925"/>
        <v>2.1670003687974271E-2</v>
      </c>
      <c r="DX770" s="1478">
        <f t="shared" si="3926"/>
        <v>1.5707393421078412E-2</v>
      </c>
      <c r="DY770" s="1479">
        <f t="shared" si="3927"/>
        <v>3.6788146349653654E-2</v>
      </c>
      <c r="DZ770" s="1479">
        <f t="shared" si="3928"/>
        <v>2.6127415610688137E-2</v>
      </c>
      <c r="EA770" s="1479">
        <f t="shared" si="3929"/>
        <v>5.9527648448853387E-2</v>
      </c>
      <c r="EB770" s="1479">
        <f t="shared" si="3930"/>
        <v>0</v>
      </c>
      <c r="EC770" s="1479">
        <f t="shared" si="3931"/>
        <v>1.4589198780401708E-2</v>
      </c>
      <c r="ED770" s="1479">
        <f t="shared" si="3932"/>
        <v>1.7612334327986548E-2</v>
      </c>
      <c r="EE770" s="66" t="s">
        <v>1231</v>
      </c>
      <c r="EF770" s="1464">
        <f t="shared" si="3933"/>
        <v>2.0135387633553736</v>
      </c>
      <c r="EG770" s="1464">
        <f t="shared" si="3922"/>
        <v>2.0460446130957353</v>
      </c>
      <c r="EH770" s="1464">
        <f t="shared" si="3922"/>
        <v>2.1670003687974271</v>
      </c>
      <c r="EI770" s="1464">
        <f t="shared" si="3922"/>
        <v>1.5707393421078413</v>
      </c>
      <c r="EJ770" s="1464">
        <f t="shared" si="3922"/>
        <v>3.6788146349653652</v>
      </c>
      <c r="EK770" s="1464">
        <f t="shared" si="3922"/>
        <v>2.6127415610688138</v>
      </c>
      <c r="EL770" s="1464">
        <f t="shared" si="3922"/>
        <v>5.9527648448853387</v>
      </c>
      <c r="EM770" s="1464">
        <f t="shared" si="3922"/>
        <v>0</v>
      </c>
      <c r="EN770" s="1464">
        <f t="shared" si="3922"/>
        <v>1.4589198780401709</v>
      </c>
      <c r="EO770" s="1464">
        <f t="shared" si="3922"/>
        <v>1.7612334327986547</v>
      </c>
      <c r="ER770" s="1251"/>
      <c r="ES770" s="7"/>
      <c r="ET770" s="754"/>
      <c r="EU770" s="754"/>
      <c r="EV770" s="754"/>
      <c r="EW770" s="1131"/>
      <c r="EX770" s="889"/>
      <c r="EY770" s="865"/>
      <c r="EZ770" s="1153"/>
      <c r="FA770" s="865"/>
      <c r="FB770" s="865"/>
      <c r="FC770" s="865"/>
      <c r="FD770" s="865"/>
      <c r="FE770" s="1153"/>
      <c r="FF770" s="865"/>
      <c r="FG770" s="865"/>
      <c r="FH770" s="865"/>
      <c r="FI770" s="865"/>
      <c r="FJ770" s="865"/>
      <c r="FK770" s="865"/>
      <c r="FL770" s="865"/>
      <c r="FM770" s="865"/>
      <c r="FN770" s="865"/>
      <c r="FO770" s="865"/>
      <c r="FP770" s="754"/>
      <c r="FQ770" s="766"/>
      <c r="FR770" s="754"/>
      <c r="FS770" s="754"/>
      <c r="FT770" s="754"/>
      <c r="FU770" s="754"/>
      <c r="FV770" s="754"/>
      <c r="FW770" s="754"/>
      <c r="FX770" s="754"/>
      <c r="FY770" s="754"/>
      <c r="FZ770" s="754"/>
      <c r="GA770" s="754"/>
      <c r="GB770" s="754"/>
      <c r="GC770" s="754"/>
      <c r="GD770" s="754"/>
      <c r="GE770" s="754"/>
      <c r="GF770" s="754"/>
      <c r="GG770" s="754"/>
      <c r="GH770" s="754"/>
      <c r="GI770" s="754"/>
      <c r="GJ770" s="754"/>
      <c r="GK770" s="754"/>
      <c r="GL770" s="754"/>
      <c r="GM770" s="337"/>
      <c r="GN770" s="338"/>
      <c r="GO770" s="338"/>
      <c r="GP770" s="338"/>
      <c r="GQ770" s="338"/>
      <c r="HI770" s="754"/>
    </row>
    <row r="771" spans="1:217" s="753" customFormat="1" ht="21" x14ac:dyDescent="0.35">
      <c r="A771" s="276"/>
      <c r="C771" s="7"/>
      <c r="D771" s="754"/>
      <c r="E771" s="754"/>
      <c r="F771" s="754"/>
      <c r="G771" s="754"/>
      <c r="H771" s="754"/>
      <c r="I771" s="754"/>
      <c r="J771" s="754"/>
      <c r="K771" s="754"/>
      <c r="L771" s="754"/>
      <c r="M771" s="754"/>
      <c r="N771" s="754"/>
      <c r="O771" s="754"/>
      <c r="P771" s="754"/>
      <c r="Q771" s="754"/>
      <c r="R771" s="754"/>
      <c r="S771" s="754"/>
      <c r="T771" s="1017"/>
      <c r="U771" s="754"/>
      <c r="V771" s="754"/>
      <c r="W771" s="754"/>
      <c r="X771" s="754"/>
      <c r="Y771" s="754"/>
      <c r="Z771" s="754"/>
      <c r="AA771" s="754"/>
      <c r="AB771" s="754"/>
      <c r="AC771" s="754"/>
      <c r="AD771" s="754"/>
      <c r="AE771" s="754"/>
      <c r="AF771" s="754"/>
      <c r="AG771" s="754"/>
      <c r="AH771" s="754"/>
      <c r="AI771" s="7"/>
      <c r="AJ771" s="754"/>
      <c r="AK771" s="754"/>
      <c r="AL771" s="754"/>
      <c r="AM771" s="754"/>
      <c r="AN771" s="1017"/>
      <c r="AO771" s="754"/>
      <c r="AP771" s="754"/>
      <c r="AQ771" s="754"/>
      <c r="AR771" s="754"/>
      <c r="AS771" s="754"/>
      <c r="AT771" s="7"/>
      <c r="AU771" s="754"/>
      <c r="AV771" s="754"/>
      <c r="AW771" s="754"/>
      <c r="AX771" s="754"/>
      <c r="AY771" s="754"/>
      <c r="AZ771" s="754"/>
      <c r="BA771" s="754"/>
      <c r="BB771" s="1017"/>
      <c r="BC771" s="754"/>
      <c r="BD771" s="754"/>
      <c r="BE771" s="754"/>
      <c r="BF771" s="754"/>
      <c r="BG771" s="754"/>
      <c r="BH771" s="7"/>
      <c r="BI771" s="754"/>
      <c r="BJ771" s="754"/>
      <c r="BK771" s="754"/>
      <c r="BL771" s="754"/>
      <c r="BM771" s="754"/>
      <c r="BN771" s="1188"/>
      <c r="BO771" s="338"/>
      <c r="BP771" s="338"/>
      <c r="BQ771" s="338"/>
      <c r="BR771" s="338"/>
      <c r="BS771" s="1156"/>
      <c r="BT771" s="338"/>
      <c r="BU771" s="338"/>
      <c r="BV771" s="338"/>
      <c r="BW771" s="338"/>
      <c r="BX771" s="338"/>
      <c r="BY771" s="7"/>
      <c r="BZ771" s="754"/>
      <c r="CA771" s="754"/>
      <c r="CB771" s="754"/>
      <c r="CC771" s="1017"/>
      <c r="CD771" s="754"/>
      <c r="CE771" s="754"/>
      <c r="CF771" s="754"/>
      <c r="CG771" s="754"/>
      <c r="CH771" s="754"/>
      <c r="CI771" s="754"/>
      <c r="CJ771" s="754"/>
      <c r="CK771" s="7"/>
      <c r="CL771" s="754"/>
      <c r="CM771" s="754"/>
      <c r="CN771" s="754"/>
      <c r="CO771" s="1017"/>
      <c r="CP771" s="754"/>
      <c r="CQ771" s="754"/>
      <c r="CR771" s="754"/>
      <c r="CS771" s="754"/>
      <c r="CT771" s="754"/>
      <c r="CU771" s="7"/>
      <c r="CV771" s="754"/>
      <c r="CW771" s="754"/>
      <c r="CX771" s="1017"/>
      <c r="CY771" s="754"/>
      <c r="CZ771" s="754"/>
      <c r="DD771" s="293"/>
      <c r="DE771" s="338"/>
      <c r="DF771" s="338"/>
      <c r="DG771" s="338"/>
      <c r="DH771" s="338"/>
      <c r="DI771" s="338"/>
      <c r="DJ771" s="338"/>
      <c r="DK771" s="338"/>
      <c r="DL771" s="1103"/>
      <c r="DM771" s="338"/>
      <c r="DN771" s="338"/>
      <c r="DO771" s="338"/>
      <c r="DP771" s="338"/>
      <c r="DQ771" s="338"/>
      <c r="DR771" s="337"/>
      <c r="DT771" s="66" t="s">
        <v>1230</v>
      </c>
      <c r="DU771" s="1478">
        <f t="shared" si="3923"/>
        <v>2.8539959393765538E-2</v>
      </c>
      <c r="DV771" s="1478">
        <f t="shared" si="3924"/>
        <v>8.6738085705758736E-2</v>
      </c>
      <c r="DW771" s="1478">
        <f t="shared" si="3925"/>
        <v>5.6976581438569207E-3</v>
      </c>
      <c r="DX771" s="1478">
        <f t="shared" si="3926"/>
        <v>1.7910010849883772E-2</v>
      </c>
      <c r="DY771" s="1479">
        <f t="shared" si="3927"/>
        <v>1.8574211607308516E-2</v>
      </c>
      <c r="DZ771" s="1479">
        <f t="shared" si="3928"/>
        <v>4.2776726029938282E-3</v>
      </c>
      <c r="EA771" s="1479">
        <f t="shared" si="3929"/>
        <v>3.1883407704781444E-2</v>
      </c>
      <c r="EB771" s="1479">
        <f t="shared" si="3930"/>
        <v>0</v>
      </c>
      <c r="EC771" s="1479">
        <f t="shared" si="3931"/>
        <v>2.9565807918774022E-2</v>
      </c>
      <c r="ED771" s="1479">
        <f t="shared" si="3932"/>
        <v>1.8916637236613972E-2</v>
      </c>
      <c r="EE771" s="66" t="s">
        <v>1230</v>
      </c>
      <c r="EF771" s="1464">
        <f t="shared" si="3933"/>
        <v>2.8539959393765537</v>
      </c>
      <c r="EG771" s="1464">
        <f t="shared" si="3922"/>
        <v>8.6738085705758738</v>
      </c>
      <c r="EH771" s="1464">
        <f t="shared" si="3922"/>
        <v>0.56976581438569207</v>
      </c>
      <c r="EI771" s="1464">
        <f t="shared" si="3922"/>
        <v>1.7910010849883771</v>
      </c>
      <c r="EJ771" s="1464">
        <f t="shared" si="3922"/>
        <v>1.8574211607308517</v>
      </c>
      <c r="EK771" s="1464">
        <f t="shared" si="3922"/>
        <v>0.42776726029938283</v>
      </c>
      <c r="EL771" s="1464">
        <f t="shared" si="3922"/>
        <v>3.1883407704781446</v>
      </c>
      <c r="EM771" s="1464">
        <f t="shared" si="3922"/>
        <v>0</v>
      </c>
      <c r="EN771" s="1464">
        <f t="shared" si="3922"/>
        <v>2.9565807918774021</v>
      </c>
      <c r="EO771" s="1464">
        <f t="shared" si="3922"/>
        <v>1.8916637236613971</v>
      </c>
      <c r="ER771" s="1251"/>
      <c r="ES771" s="7"/>
      <c r="ET771" s="754"/>
      <c r="EU771" s="754"/>
      <c r="EV771" s="754"/>
      <c r="EW771" s="1131"/>
      <c r="EX771" s="889"/>
      <c r="EY771" s="865"/>
      <c r="EZ771" s="1153"/>
      <c r="FA771" s="865"/>
      <c r="FB771" s="865"/>
      <c r="FC771" s="865"/>
      <c r="FD771" s="865"/>
      <c r="FE771" s="1153"/>
      <c r="FF771" s="865"/>
      <c r="FG771" s="865"/>
      <c r="FH771" s="865"/>
      <c r="FI771" s="865"/>
      <c r="FJ771" s="865"/>
      <c r="FK771" s="865"/>
      <c r="FL771" s="865"/>
      <c r="FM771" s="865"/>
      <c r="FN771" s="865"/>
      <c r="FO771" s="865"/>
      <c r="FP771" s="754"/>
      <c r="FQ771" s="766"/>
      <c r="FR771" s="754"/>
      <c r="FS771" s="754"/>
      <c r="FT771" s="754"/>
      <c r="FU771" s="754"/>
      <c r="FV771" s="754"/>
      <c r="FW771" s="754"/>
      <c r="FX771" s="754"/>
      <c r="FY771" s="754"/>
      <c r="FZ771" s="754"/>
      <c r="GA771" s="754"/>
      <c r="GB771" s="754"/>
      <c r="GC771" s="754"/>
      <c r="GD771" s="754"/>
      <c r="GE771" s="754"/>
      <c r="GF771" s="754"/>
      <c r="GG771" s="754"/>
      <c r="GH771" s="754"/>
      <c r="GI771" s="754"/>
      <c r="GJ771" s="754"/>
      <c r="GK771" s="754"/>
      <c r="GL771" s="754"/>
      <c r="GM771" s="337"/>
      <c r="GN771" s="338"/>
      <c r="GO771" s="338"/>
      <c r="GP771" s="338"/>
      <c r="GQ771" s="338"/>
      <c r="HI771" s="754"/>
    </row>
    <row r="772" spans="1:217" s="753" customFormat="1" ht="21" x14ac:dyDescent="0.35">
      <c r="A772" s="276"/>
      <c r="C772" s="7"/>
      <c r="D772" s="754"/>
      <c r="E772" s="754"/>
      <c r="F772" s="754"/>
      <c r="G772" s="754"/>
      <c r="H772" s="754"/>
      <c r="I772" s="754"/>
      <c r="J772" s="754"/>
      <c r="K772" s="754"/>
      <c r="L772" s="754"/>
      <c r="M772" s="754"/>
      <c r="N772" s="754"/>
      <c r="O772" s="754"/>
      <c r="P772" s="754"/>
      <c r="Q772" s="754"/>
      <c r="R772" s="754"/>
      <c r="S772" s="754"/>
      <c r="T772" s="1017"/>
      <c r="U772" s="754"/>
      <c r="V772" s="754"/>
      <c r="W772" s="754"/>
      <c r="X772" s="754"/>
      <c r="Y772" s="754"/>
      <c r="Z772" s="754"/>
      <c r="AA772" s="754"/>
      <c r="AB772" s="754"/>
      <c r="AC772" s="754"/>
      <c r="AD772" s="754"/>
      <c r="AE772" s="754"/>
      <c r="AF772" s="754"/>
      <c r="AG772" s="754"/>
      <c r="AH772" s="754"/>
      <c r="AI772" s="7"/>
      <c r="AJ772" s="754"/>
      <c r="AK772" s="754"/>
      <c r="AL772" s="754"/>
      <c r="AM772" s="754"/>
      <c r="AN772" s="1017"/>
      <c r="AO772" s="754"/>
      <c r="AP772" s="754"/>
      <c r="AQ772" s="754"/>
      <c r="AR772" s="754"/>
      <c r="AS772" s="754"/>
      <c r="AT772" s="7"/>
      <c r="AU772" s="754"/>
      <c r="AV772" s="754"/>
      <c r="AW772" s="754"/>
      <c r="AX772" s="754"/>
      <c r="AY772" s="754"/>
      <c r="AZ772" s="754"/>
      <c r="BA772" s="754"/>
      <c r="BB772" s="1017"/>
      <c r="BC772" s="754"/>
      <c r="BD772" s="754"/>
      <c r="BE772" s="754"/>
      <c r="BF772" s="754"/>
      <c r="BG772" s="754"/>
      <c r="BH772" s="7"/>
      <c r="BI772" s="754"/>
      <c r="BJ772" s="754"/>
      <c r="BK772" s="754"/>
      <c r="BL772" s="754"/>
      <c r="BM772" s="754"/>
      <c r="BN772" s="1188"/>
      <c r="BO772" s="338"/>
      <c r="BP772" s="338"/>
      <c r="BQ772" s="338"/>
      <c r="BR772" s="338"/>
      <c r="BS772" s="1156"/>
      <c r="BT772" s="338"/>
      <c r="BU772" s="338"/>
      <c r="BV772" s="338"/>
      <c r="BW772" s="338"/>
      <c r="BX772" s="338"/>
      <c r="BY772" s="7"/>
      <c r="BZ772" s="754"/>
      <c r="CA772" s="754"/>
      <c r="CB772" s="754"/>
      <c r="CC772" s="1017"/>
      <c r="CD772" s="754"/>
      <c r="CE772" s="754"/>
      <c r="CF772" s="754"/>
      <c r="CG772" s="754"/>
      <c r="CH772" s="754"/>
      <c r="CI772" s="754"/>
      <c r="CJ772" s="754"/>
      <c r="CK772" s="7"/>
      <c r="CL772" s="754"/>
      <c r="CM772" s="754"/>
      <c r="CN772" s="754"/>
      <c r="CO772" s="1017"/>
      <c r="CP772" s="754"/>
      <c r="CQ772" s="754"/>
      <c r="CR772" s="754"/>
      <c r="CS772" s="754"/>
      <c r="CT772" s="754"/>
      <c r="CU772" s="7"/>
      <c r="CV772" s="754"/>
      <c r="CW772" s="754"/>
      <c r="CX772" s="1017"/>
      <c r="CY772" s="754"/>
      <c r="CZ772" s="754"/>
      <c r="DD772" s="293"/>
      <c r="DE772" s="338"/>
      <c r="DF772" s="338"/>
      <c r="DG772" s="338"/>
      <c r="DH772" s="338"/>
      <c r="DI772" s="338"/>
      <c r="DJ772" s="338"/>
      <c r="DK772" s="338"/>
      <c r="DL772" s="1103"/>
      <c r="DM772" s="338"/>
      <c r="DN772" s="338"/>
      <c r="DO772" s="338"/>
      <c r="DP772" s="338"/>
      <c r="DQ772" s="338"/>
      <c r="DR772" s="337"/>
      <c r="DT772" s="66" t="s">
        <v>1229</v>
      </c>
      <c r="DU772" s="1478">
        <f t="shared" si="3923"/>
        <v>1.8478860968402677E-2</v>
      </c>
      <c r="DV772" s="1478">
        <f t="shared" si="3924"/>
        <v>0</v>
      </c>
      <c r="DW772" s="1478">
        <f t="shared" si="3925"/>
        <v>5.3982257253581897E-3</v>
      </c>
      <c r="DX772" s="1478">
        <f t="shared" si="3926"/>
        <v>5.7208598921691346E-3</v>
      </c>
      <c r="DY772" s="1479">
        <f t="shared" si="3927"/>
        <v>2.1614320957147399E-2</v>
      </c>
      <c r="DZ772" s="1479">
        <f t="shared" si="3928"/>
        <v>9.8362706958259744E-4</v>
      </c>
      <c r="EA772" s="1479">
        <f t="shared" si="3929"/>
        <v>2.1067284008181027E-2</v>
      </c>
      <c r="EB772" s="1479">
        <f t="shared" si="3930"/>
        <v>1.0264716593320272E-2</v>
      </c>
      <c r="EC772" s="1479">
        <f t="shared" si="3931"/>
        <v>3.6772545118736497E-2</v>
      </c>
      <c r="ED772" s="1479">
        <f t="shared" si="3932"/>
        <v>3.9583470197649441E-3</v>
      </c>
      <c r="EE772" s="66" t="s">
        <v>1229</v>
      </c>
      <c r="EF772" s="1464">
        <f t="shared" si="3933"/>
        <v>1.8478860968402677</v>
      </c>
      <c r="EG772" s="1464">
        <f t="shared" si="3922"/>
        <v>0</v>
      </c>
      <c r="EH772" s="1464">
        <f t="shared" si="3922"/>
        <v>0.539822572535819</v>
      </c>
      <c r="EI772" s="1464">
        <f t="shared" si="3922"/>
        <v>0.57208598921691345</v>
      </c>
      <c r="EJ772" s="1464">
        <f t="shared" si="3922"/>
        <v>2.1614320957147397</v>
      </c>
      <c r="EK772" s="1464">
        <f t="shared" si="3922"/>
        <v>9.8362706958259744E-2</v>
      </c>
      <c r="EL772" s="1464">
        <f t="shared" si="3922"/>
        <v>2.1067284008181026</v>
      </c>
      <c r="EM772" s="1464">
        <f t="shared" si="3922"/>
        <v>1.0264716593320271</v>
      </c>
      <c r="EN772" s="1464">
        <f t="shared" si="3922"/>
        <v>3.6772545118736497</v>
      </c>
      <c r="EO772" s="1464">
        <f t="shared" si="3922"/>
        <v>0.3958347019764944</v>
      </c>
      <c r="ER772" s="1251"/>
      <c r="ES772" s="7"/>
      <c r="ET772" s="754"/>
      <c r="EU772" s="754"/>
      <c r="EV772" s="754"/>
      <c r="EW772" s="1131"/>
      <c r="EX772" s="889"/>
      <c r="EY772" s="865"/>
      <c r="EZ772" s="1153"/>
      <c r="FA772" s="865"/>
      <c r="FB772" s="865"/>
      <c r="FC772" s="865"/>
      <c r="FD772" s="865"/>
      <c r="FE772" s="1153"/>
      <c r="FF772" s="865"/>
      <c r="FG772" s="865"/>
      <c r="FH772" s="865"/>
      <c r="FI772" s="865"/>
      <c r="FJ772" s="865"/>
      <c r="FK772" s="865"/>
      <c r="FL772" s="865"/>
      <c r="FM772" s="865"/>
      <c r="FN772" s="865"/>
      <c r="FO772" s="865"/>
      <c r="FP772" s="754"/>
      <c r="FQ772" s="766"/>
      <c r="FR772" s="754"/>
      <c r="FS772" s="754"/>
      <c r="FT772" s="754"/>
      <c r="FU772" s="754"/>
      <c r="FV772" s="754"/>
      <c r="FW772" s="754"/>
      <c r="FX772" s="754"/>
      <c r="FY772" s="754"/>
      <c r="FZ772" s="754"/>
      <c r="GA772" s="754"/>
      <c r="GB772" s="754"/>
      <c r="GC772" s="754"/>
      <c r="GD772" s="754"/>
      <c r="GE772" s="754"/>
      <c r="GF772" s="754"/>
      <c r="GG772" s="754"/>
      <c r="GH772" s="754"/>
      <c r="GI772" s="754"/>
      <c r="GJ772" s="754"/>
      <c r="GK772" s="754"/>
      <c r="GL772" s="754"/>
      <c r="GM772" s="337"/>
      <c r="GN772" s="338"/>
      <c r="GO772" s="338"/>
      <c r="GP772" s="338"/>
      <c r="GQ772" s="338"/>
      <c r="HI772" s="754"/>
    </row>
    <row r="773" spans="1:217" s="753" customFormat="1" ht="21" x14ac:dyDescent="0.35">
      <c r="A773" s="276"/>
      <c r="C773" s="7"/>
      <c r="D773" s="754"/>
      <c r="E773" s="754"/>
      <c r="F773" s="754"/>
      <c r="G773" s="754"/>
      <c r="H773" s="754"/>
      <c r="I773" s="754"/>
      <c r="J773" s="754"/>
      <c r="K773" s="754"/>
      <c r="L773" s="754"/>
      <c r="M773" s="754"/>
      <c r="N773" s="754"/>
      <c r="O773" s="754"/>
      <c r="P773" s="754"/>
      <c r="Q773" s="754"/>
      <c r="R773" s="754"/>
      <c r="S773" s="754"/>
      <c r="T773" s="1017"/>
      <c r="U773" s="754"/>
      <c r="V773" s="754"/>
      <c r="W773" s="754"/>
      <c r="X773" s="754"/>
      <c r="Y773" s="754"/>
      <c r="Z773" s="754"/>
      <c r="AA773" s="754"/>
      <c r="AB773" s="754"/>
      <c r="AC773" s="754"/>
      <c r="AD773" s="754"/>
      <c r="AE773" s="754"/>
      <c r="AF773" s="754"/>
      <c r="AG773" s="754"/>
      <c r="AH773" s="754"/>
      <c r="AI773" s="7"/>
      <c r="AJ773" s="754"/>
      <c r="AK773" s="754"/>
      <c r="AL773" s="754"/>
      <c r="AM773" s="754"/>
      <c r="AN773" s="1017"/>
      <c r="AO773" s="754"/>
      <c r="AP773" s="754"/>
      <c r="AQ773" s="754"/>
      <c r="AR773" s="754"/>
      <c r="AS773" s="754"/>
      <c r="AT773" s="7"/>
      <c r="AU773" s="754"/>
      <c r="AV773" s="754"/>
      <c r="AW773" s="754"/>
      <c r="AX773" s="754"/>
      <c r="AY773" s="754"/>
      <c r="AZ773" s="754"/>
      <c r="BA773" s="754"/>
      <c r="BB773" s="1017"/>
      <c r="BC773" s="754"/>
      <c r="BD773" s="754"/>
      <c r="BE773" s="754"/>
      <c r="BF773" s="754"/>
      <c r="BG773" s="754"/>
      <c r="BH773" s="7"/>
      <c r="BI773" s="754"/>
      <c r="BJ773" s="754"/>
      <c r="BK773" s="754"/>
      <c r="BL773" s="754"/>
      <c r="BM773" s="754"/>
      <c r="BN773" s="1188"/>
      <c r="BO773" s="338"/>
      <c r="BP773" s="338"/>
      <c r="BQ773" s="338"/>
      <c r="BR773" s="338"/>
      <c r="BS773" s="1156"/>
      <c r="BT773" s="338"/>
      <c r="BU773" s="338"/>
      <c r="BV773" s="338"/>
      <c r="BW773" s="338"/>
      <c r="BX773" s="338"/>
      <c r="BY773" s="7"/>
      <c r="BZ773" s="754"/>
      <c r="CA773" s="754"/>
      <c r="CB773" s="754"/>
      <c r="CC773" s="1017"/>
      <c r="CD773" s="754"/>
      <c r="CE773" s="754"/>
      <c r="CF773" s="754"/>
      <c r="CG773" s="754"/>
      <c r="CH773" s="754"/>
      <c r="CI773" s="754"/>
      <c r="CJ773" s="754"/>
      <c r="CK773" s="7"/>
      <c r="CL773" s="754"/>
      <c r="CM773" s="754"/>
      <c r="CN773" s="754"/>
      <c r="CO773" s="1017"/>
      <c r="CP773" s="754"/>
      <c r="CQ773" s="754"/>
      <c r="CR773" s="754"/>
      <c r="CS773" s="754"/>
      <c r="CT773" s="754"/>
      <c r="CU773" s="7"/>
      <c r="CV773" s="754"/>
      <c r="CW773" s="754"/>
      <c r="CX773" s="1017"/>
      <c r="CY773" s="754"/>
      <c r="CZ773" s="754"/>
      <c r="DD773" s="293"/>
      <c r="DE773" s="338"/>
      <c r="DF773" s="338"/>
      <c r="DG773" s="338"/>
      <c r="DH773" s="338"/>
      <c r="DI773" s="338"/>
      <c r="DJ773" s="338"/>
      <c r="DK773" s="338"/>
      <c r="DL773" s="1103"/>
      <c r="DM773" s="338"/>
      <c r="DN773" s="338"/>
      <c r="DO773" s="338"/>
      <c r="DP773" s="338"/>
      <c r="DQ773" s="338"/>
      <c r="DR773" s="337"/>
      <c r="DT773" s="66" t="s">
        <v>71</v>
      </c>
      <c r="DU773" s="1478">
        <f t="shared" si="3923"/>
        <v>0.3362603931860304</v>
      </c>
      <c r="DV773" s="1478">
        <f t="shared" si="3924"/>
        <v>0.69887775369572858</v>
      </c>
      <c r="DW773" s="1478">
        <f t="shared" si="3925"/>
        <v>0.52185955978566456</v>
      </c>
      <c r="DX773" s="1478">
        <f t="shared" si="3926"/>
        <v>0.54755206433264192</v>
      </c>
      <c r="DY773" s="1479">
        <f t="shared" si="3927"/>
        <v>0.32771535238965493</v>
      </c>
      <c r="DZ773" s="1479">
        <f t="shared" si="3928"/>
        <v>0.40193692838945455</v>
      </c>
      <c r="EA773" s="1479">
        <f t="shared" si="3929"/>
        <v>0.27098821522023836</v>
      </c>
      <c r="EB773" s="1479">
        <f t="shared" si="3930"/>
        <v>0.18739949131652972</v>
      </c>
      <c r="EC773" s="1479">
        <f t="shared" si="3931"/>
        <v>0.12307517048434029</v>
      </c>
      <c r="ED773" s="1479">
        <f t="shared" si="3932"/>
        <v>0.30546669110377811</v>
      </c>
      <c r="EE773" s="66" t="s">
        <v>71</v>
      </c>
      <c r="EF773" s="1464">
        <f t="shared" si="3933"/>
        <v>33.626039318603041</v>
      </c>
      <c r="EG773" s="1464">
        <f t="shared" si="3922"/>
        <v>69.887775369572864</v>
      </c>
      <c r="EH773" s="1464">
        <f t="shared" si="3922"/>
        <v>52.185955978566454</v>
      </c>
      <c r="EI773" s="1464">
        <f t="shared" si="3922"/>
        <v>54.755206433264192</v>
      </c>
      <c r="EJ773" s="1464">
        <f t="shared" si="3922"/>
        <v>32.771535238965491</v>
      </c>
      <c r="EK773" s="1464">
        <f t="shared" si="3922"/>
        <v>40.193692838945452</v>
      </c>
      <c r="EL773" s="1464">
        <f t="shared" si="3922"/>
        <v>27.098821522023837</v>
      </c>
      <c r="EM773" s="1464">
        <f t="shared" si="3922"/>
        <v>18.73994913165297</v>
      </c>
      <c r="EN773" s="1464">
        <f t="shared" si="3922"/>
        <v>12.307517048434029</v>
      </c>
      <c r="EO773" s="1464">
        <f t="shared" si="3922"/>
        <v>30.54666911037781</v>
      </c>
      <c r="ER773" s="1251"/>
      <c r="ES773" s="7"/>
      <c r="ET773" s="754"/>
      <c r="EU773" s="754"/>
      <c r="EV773" s="754"/>
      <c r="EW773" s="1131"/>
      <c r="EX773" s="889"/>
      <c r="EY773" s="865"/>
      <c r="EZ773" s="1153"/>
      <c r="FA773" s="865"/>
      <c r="FB773" s="865"/>
      <c r="FC773" s="865"/>
      <c r="FD773" s="865"/>
      <c r="FE773" s="1153"/>
      <c r="FF773" s="865"/>
      <c r="FG773" s="865"/>
      <c r="FH773" s="865"/>
      <c r="FI773" s="865"/>
      <c r="FJ773" s="865"/>
      <c r="FK773" s="865"/>
      <c r="FL773" s="865"/>
      <c r="FM773" s="865"/>
      <c r="FN773" s="865"/>
      <c r="FO773" s="865"/>
      <c r="FP773" s="754"/>
      <c r="FQ773" s="766"/>
      <c r="FR773" s="754"/>
      <c r="FS773" s="754"/>
      <c r="FT773" s="754"/>
      <c r="FU773" s="754"/>
      <c r="FV773" s="754"/>
      <c r="FW773" s="754"/>
      <c r="FX773" s="754"/>
      <c r="FY773" s="754"/>
      <c r="FZ773" s="754"/>
      <c r="GA773" s="754"/>
      <c r="GB773" s="754"/>
      <c r="GC773" s="754"/>
      <c r="GD773" s="754"/>
      <c r="GE773" s="754"/>
      <c r="GF773" s="754"/>
      <c r="GG773" s="754"/>
      <c r="GH773" s="754"/>
      <c r="GI773" s="754"/>
      <c r="GJ773" s="754"/>
      <c r="GK773" s="754"/>
      <c r="GL773" s="754"/>
      <c r="GM773" s="337"/>
      <c r="GN773" s="338"/>
      <c r="GO773" s="338"/>
      <c r="GP773" s="338"/>
      <c r="GQ773" s="338"/>
      <c r="HI773" s="754"/>
    </row>
    <row r="774" spans="1:217" s="753" customFormat="1" ht="21" x14ac:dyDescent="0.35">
      <c r="A774" s="276"/>
      <c r="C774" s="7"/>
      <c r="D774" s="754"/>
      <c r="E774" s="754"/>
      <c r="F774" s="754"/>
      <c r="G774" s="754"/>
      <c r="H774" s="754"/>
      <c r="I774" s="754"/>
      <c r="J774" s="754"/>
      <c r="K774" s="754"/>
      <c r="L774" s="754"/>
      <c r="M774" s="754"/>
      <c r="N774" s="754"/>
      <c r="O774" s="754"/>
      <c r="P774" s="754"/>
      <c r="Q774" s="754"/>
      <c r="R774" s="754"/>
      <c r="S774" s="754"/>
      <c r="T774" s="1017"/>
      <c r="U774" s="754"/>
      <c r="V774" s="754"/>
      <c r="W774" s="754"/>
      <c r="X774" s="754"/>
      <c r="Y774" s="754"/>
      <c r="Z774" s="754"/>
      <c r="AA774" s="754"/>
      <c r="AB774" s="754"/>
      <c r="AC774" s="754"/>
      <c r="AD774" s="754"/>
      <c r="AE774" s="754"/>
      <c r="AF774" s="754"/>
      <c r="AG774" s="754"/>
      <c r="AH774" s="754"/>
      <c r="AI774" s="7"/>
      <c r="AJ774" s="754"/>
      <c r="AK774" s="754"/>
      <c r="AL774" s="754"/>
      <c r="AM774" s="754"/>
      <c r="AN774" s="1017"/>
      <c r="AO774" s="754"/>
      <c r="AP774" s="754"/>
      <c r="AQ774" s="754"/>
      <c r="AR774" s="754"/>
      <c r="AS774" s="754"/>
      <c r="AT774" s="7"/>
      <c r="AU774" s="754"/>
      <c r="AV774" s="754"/>
      <c r="AW774" s="754"/>
      <c r="AX774" s="754"/>
      <c r="AY774" s="754"/>
      <c r="AZ774" s="754"/>
      <c r="BA774" s="754"/>
      <c r="BB774" s="1017"/>
      <c r="BC774" s="754"/>
      <c r="BD774" s="754"/>
      <c r="BE774" s="754"/>
      <c r="BF774" s="754"/>
      <c r="BG774" s="754"/>
      <c r="BH774" s="7"/>
      <c r="BI774" s="754"/>
      <c r="BJ774" s="754"/>
      <c r="BK774" s="754"/>
      <c r="BL774" s="754"/>
      <c r="BM774" s="754"/>
      <c r="BN774" s="1188"/>
      <c r="BO774" s="338"/>
      <c r="BP774" s="338"/>
      <c r="BQ774" s="338"/>
      <c r="BR774" s="338"/>
      <c r="BS774" s="1156"/>
      <c r="BT774" s="338"/>
      <c r="BU774" s="338"/>
      <c r="BV774" s="338"/>
      <c r="BW774" s="338"/>
      <c r="BX774" s="338"/>
      <c r="BY774" s="7"/>
      <c r="BZ774" s="754"/>
      <c r="CA774" s="754"/>
      <c r="CB774" s="754"/>
      <c r="CC774" s="1017"/>
      <c r="CD774" s="754"/>
      <c r="CE774" s="754"/>
      <c r="CF774" s="754"/>
      <c r="CG774" s="754"/>
      <c r="CH774" s="754"/>
      <c r="CI774" s="754"/>
      <c r="CJ774" s="754"/>
      <c r="CK774" s="7"/>
      <c r="CL774" s="754"/>
      <c r="CM774" s="754"/>
      <c r="CN774" s="754"/>
      <c r="CO774" s="1017"/>
      <c r="CP774" s="754"/>
      <c r="CQ774" s="754"/>
      <c r="CR774" s="754"/>
      <c r="CS774" s="754"/>
      <c r="CT774" s="754"/>
      <c r="CU774" s="7"/>
      <c r="CV774" s="754"/>
      <c r="CW774" s="754"/>
      <c r="CX774" s="1017"/>
      <c r="CY774" s="754"/>
      <c r="CZ774" s="754"/>
      <c r="DD774" s="293"/>
      <c r="DE774" s="338"/>
      <c r="DF774" s="338"/>
      <c r="DG774" s="338"/>
      <c r="DH774" s="338"/>
      <c r="DI774" s="338"/>
      <c r="DJ774" s="338"/>
      <c r="DK774" s="338"/>
      <c r="DL774" s="1103"/>
      <c r="DM774" s="338"/>
      <c r="DN774" s="338"/>
      <c r="DO774" s="338"/>
      <c r="DP774" s="338"/>
      <c r="DQ774" s="338"/>
      <c r="DR774" s="337"/>
      <c r="DT774" s="66" t="s">
        <v>72</v>
      </c>
      <c r="DU774" s="1478">
        <f t="shared" si="3923"/>
        <v>0.16686263716374652</v>
      </c>
      <c r="DV774" s="1478">
        <f t="shared" si="3924"/>
        <v>9.7398921162479331E-3</v>
      </c>
      <c r="DW774" s="1478">
        <f t="shared" si="3925"/>
        <v>0.27469185269531293</v>
      </c>
      <c r="DX774" s="1478">
        <f t="shared" si="3926"/>
        <v>0.13432758477288717</v>
      </c>
      <c r="DY774" s="1479">
        <f t="shared" si="3927"/>
        <v>0.29724509137795724</v>
      </c>
      <c r="DZ774" s="1479">
        <f t="shared" si="3928"/>
        <v>0.49986553084145779</v>
      </c>
      <c r="EA774" s="1479">
        <f t="shared" si="3929"/>
        <v>0.30273617047844981</v>
      </c>
      <c r="EB774" s="1479">
        <f t="shared" si="3930"/>
        <v>3.17026746841961E-3</v>
      </c>
      <c r="EC774" s="1479">
        <f t="shared" si="3931"/>
        <v>1.6815885481061485E-2</v>
      </c>
      <c r="ED774" s="1479">
        <f t="shared" si="3932"/>
        <v>7.6645670743176922E-2</v>
      </c>
      <c r="EE774" s="66" t="s">
        <v>72</v>
      </c>
      <c r="EF774" s="1464">
        <f t="shared" si="3933"/>
        <v>16.686263716374654</v>
      </c>
      <c r="EG774" s="1464">
        <f t="shared" si="3922"/>
        <v>0.97398921162479335</v>
      </c>
      <c r="EH774" s="1464">
        <f t="shared" si="3922"/>
        <v>27.469185269531295</v>
      </c>
      <c r="EI774" s="1464">
        <f t="shared" si="3922"/>
        <v>13.432758477288717</v>
      </c>
      <c r="EJ774" s="1464">
        <f t="shared" si="3922"/>
        <v>29.724509137795724</v>
      </c>
      <c r="EK774" s="1464">
        <f t="shared" si="3922"/>
        <v>49.986553084145783</v>
      </c>
      <c r="EL774" s="1464">
        <f t="shared" si="3922"/>
        <v>30.273617047844979</v>
      </c>
      <c r="EM774" s="1464">
        <f t="shared" si="3922"/>
        <v>0.31702674684196103</v>
      </c>
      <c r="EN774" s="1464">
        <f t="shared" si="3922"/>
        <v>1.6815885481061486</v>
      </c>
      <c r="EO774" s="1464">
        <f t="shared" si="3922"/>
        <v>7.6645670743176924</v>
      </c>
      <c r="ER774" s="1251"/>
      <c r="ES774" s="7"/>
      <c r="ET774" s="754"/>
      <c r="EU774" s="754"/>
      <c r="EV774" s="754"/>
      <c r="EW774" s="1131"/>
      <c r="EX774" s="889"/>
      <c r="EY774" s="865"/>
      <c r="EZ774" s="1153"/>
      <c r="FA774" s="865"/>
      <c r="FB774" s="865"/>
      <c r="FC774" s="865"/>
      <c r="FD774" s="865"/>
      <c r="FE774" s="1153"/>
      <c r="FF774" s="865"/>
      <c r="FG774" s="865"/>
      <c r="FH774" s="865"/>
      <c r="FI774" s="865"/>
      <c r="FJ774" s="865"/>
      <c r="FK774" s="865"/>
      <c r="FL774" s="865"/>
      <c r="FM774" s="865"/>
      <c r="FN774" s="865"/>
      <c r="FO774" s="865"/>
      <c r="FP774" s="754"/>
      <c r="FQ774" s="766"/>
      <c r="FR774" s="754"/>
      <c r="FS774" s="754"/>
      <c r="FT774" s="754"/>
      <c r="FU774" s="754"/>
      <c r="FV774" s="754"/>
      <c r="FW774" s="754"/>
      <c r="FX774" s="754"/>
      <c r="FY774" s="754"/>
      <c r="FZ774" s="754"/>
      <c r="GA774" s="754"/>
      <c r="GB774" s="754"/>
      <c r="GC774" s="754"/>
      <c r="GD774" s="754"/>
      <c r="GE774" s="754"/>
      <c r="GF774" s="754"/>
      <c r="GG774" s="754"/>
      <c r="GH774" s="754"/>
      <c r="GI774" s="754"/>
      <c r="GJ774" s="754"/>
      <c r="GK774" s="754"/>
      <c r="GL774" s="754"/>
      <c r="GM774" s="337"/>
      <c r="GN774" s="338"/>
      <c r="GO774" s="338"/>
      <c r="GP774" s="338"/>
      <c r="GQ774" s="338"/>
      <c r="HI774" s="754"/>
    </row>
    <row r="775" spans="1:217" s="753" customFormat="1" ht="21" x14ac:dyDescent="0.35">
      <c r="A775" s="276"/>
      <c r="C775" s="7"/>
      <c r="D775" s="754"/>
      <c r="E775" s="754"/>
      <c r="F775" s="754"/>
      <c r="G775" s="754"/>
      <c r="H775" s="754"/>
      <c r="I775" s="754"/>
      <c r="J775" s="754"/>
      <c r="K775" s="754"/>
      <c r="L775" s="754"/>
      <c r="M775" s="754"/>
      <c r="N775" s="754"/>
      <c r="O775" s="754"/>
      <c r="P775" s="754"/>
      <c r="Q775" s="754"/>
      <c r="R775" s="754"/>
      <c r="S775" s="754"/>
      <c r="T775" s="1017"/>
      <c r="U775" s="754"/>
      <c r="V775" s="754"/>
      <c r="W775" s="754"/>
      <c r="X775" s="754"/>
      <c r="Y775" s="754"/>
      <c r="Z775" s="754"/>
      <c r="AA775" s="754"/>
      <c r="AB775" s="754"/>
      <c r="AC775" s="754"/>
      <c r="AD775" s="754"/>
      <c r="AE775" s="754"/>
      <c r="AF775" s="754"/>
      <c r="AG775" s="754"/>
      <c r="AH775" s="754"/>
      <c r="AI775" s="7"/>
      <c r="AJ775" s="754"/>
      <c r="AK775" s="754"/>
      <c r="AL775" s="754"/>
      <c r="AM775" s="754"/>
      <c r="AN775" s="1017"/>
      <c r="AO775" s="754"/>
      <c r="AP775" s="754"/>
      <c r="AQ775" s="754"/>
      <c r="AR775" s="754"/>
      <c r="AS775" s="754"/>
      <c r="AT775" s="7"/>
      <c r="AU775" s="754"/>
      <c r="AV775" s="754"/>
      <c r="AW775" s="754"/>
      <c r="AX775" s="754"/>
      <c r="AY775" s="754"/>
      <c r="AZ775" s="754"/>
      <c r="BA775" s="754"/>
      <c r="BB775" s="1017"/>
      <c r="BC775" s="754"/>
      <c r="BD775" s="754"/>
      <c r="BE775" s="754"/>
      <c r="BF775" s="754"/>
      <c r="BG775" s="754"/>
      <c r="BH775" s="7"/>
      <c r="BI775" s="754"/>
      <c r="BJ775" s="754"/>
      <c r="BK775" s="754"/>
      <c r="BL775" s="754"/>
      <c r="BM775" s="754"/>
      <c r="BN775" s="1188"/>
      <c r="BO775" s="338"/>
      <c r="BP775" s="338"/>
      <c r="BQ775" s="338"/>
      <c r="BR775" s="338"/>
      <c r="BS775" s="1156"/>
      <c r="BT775" s="338"/>
      <c r="BU775" s="338"/>
      <c r="BV775" s="338"/>
      <c r="BW775" s="338"/>
      <c r="BX775" s="338"/>
      <c r="BY775" s="7"/>
      <c r="BZ775" s="754"/>
      <c r="CA775" s="754"/>
      <c r="CB775" s="754"/>
      <c r="CC775" s="1017"/>
      <c r="CD775" s="754"/>
      <c r="CE775" s="754"/>
      <c r="CF775" s="754"/>
      <c r="CG775" s="754"/>
      <c r="CH775" s="754"/>
      <c r="CI775" s="754"/>
      <c r="CJ775" s="754"/>
      <c r="CK775" s="7"/>
      <c r="CL775" s="754"/>
      <c r="CM775" s="754"/>
      <c r="CN775" s="754"/>
      <c r="CO775" s="1017"/>
      <c r="CP775" s="754"/>
      <c r="CQ775" s="754"/>
      <c r="CR775" s="754"/>
      <c r="CS775" s="754"/>
      <c r="CT775" s="754"/>
      <c r="CU775" s="7"/>
      <c r="CV775" s="754"/>
      <c r="CW775" s="754"/>
      <c r="CX775" s="1017"/>
      <c r="CY775" s="754"/>
      <c r="CZ775" s="754"/>
      <c r="DD775" s="293"/>
      <c r="DE775" s="338"/>
      <c r="DF775" s="338"/>
      <c r="DG775" s="338"/>
      <c r="DH775" s="338"/>
      <c r="DI775" s="338"/>
      <c r="DJ775" s="338"/>
      <c r="DK775" s="338"/>
      <c r="DL775" s="1103"/>
      <c r="DM775" s="338"/>
      <c r="DN775" s="338"/>
      <c r="DO775" s="338"/>
      <c r="DP775" s="338"/>
      <c r="DQ775" s="338"/>
      <c r="DR775" s="337"/>
      <c r="DS775" s="1460"/>
      <c r="DT775" s="1460"/>
      <c r="DU775" s="1461"/>
      <c r="DV775" s="1461"/>
      <c r="DW775" s="1461"/>
      <c r="DX775" s="1461"/>
      <c r="DY775" s="1461"/>
      <c r="DZ775" s="1461"/>
      <c r="EA775" s="1461"/>
      <c r="EB775" s="1463"/>
      <c r="EC775" s="1463"/>
      <c r="ED775" s="1463"/>
      <c r="EE775" s="1463"/>
      <c r="EF775" s="1463"/>
      <c r="EG775" s="1463"/>
      <c r="EH775" s="1463"/>
      <c r="EI775" s="1463"/>
      <c r="EJ775" s="1463"/>
      <c r="EK775" s="1463"/>
      <c r="EL775" s="1463"/>
      <c r="EM775" s="1464"/>
      <c r="EN775" s="1464"/>
      <c r="ER775" s="1251"/>
      <c r="ES775" s="7"/>
      <c r="ET775" s="754"/>
      <c r="EU775" s="754"/>
      <c r="EV775" s="754"/>
      <c r="EW775" s="1131"/>
      <c r="EX775" s="889"/>
      <c r="EY775" s="865"/>
      <c r="EZ775" s="1153"/>
      <c r="FA775" s="865"/>
      <c r="FB775" s="865"/>
      <c r="FC775" s="865"/>
      <c r="FD775" s="865"/>
      <c r="FE775" s="1153"/>
      <c r="FF775" s="865"/>
      <c r="FG775" s="865"/>
      <c r="FH775" s="865"/>
      <c r="FI775" s="865"/>
      <c r="FJ775" s="865"/>
      <c r="FK775" s="865"/>
      <c r="FL775" s="865"/>
      <c r="FM775" s="865"/>
      <c r="FN775" s="865"/>
      <c r="FO775" s="865"/>
      <c r="FP775" s="754"/>
      <c r="FQ775" s="766"/>
      <c r="FR775" s="754"/>
      <c r="FS775" s="754"/>
      <c r="FT775" s="754"/>
      <c r="FU775" s="754"/>
      <c r="FV775" s="754"/>
      <c r="FW775" s="754"/>
      <c r="FX775" s="754"/>
      <c r="FY775" s="754"/>
      <c r="FZ775" s="754"/>
      <c r="GA775" s="754"/>
      <c r="GB775" s="754"/>
      <c r="GC775" s="754"/>
      <c r="GD775" s="754"/>
      <c r="GE775" s="754"/>
      <c r="GF775" s="754"/>
      <c r="GG775" s="754"/>
      <c r="GH775" s="754"/>
      <c r="GI775" s="754"/>
      <c r="GJ775" s="754"/>
      <c r="GK775" s="754"/>
      <c r="GL775" s="754"/>
      <c r="GM775" s="337"/>
      <c r="GN775" s="338"/>
      <c r="GO775" s="338"/>
      <c r="GP775" s="338"/>
      <c r="GQ775" s="338"/>
      <c r="HI775" s="754"/>
    </row>
    <row r="776" spans="1:217" s="753" customFormat="1" ht="21" x14ac:dyDescent="0.35">
      <c r="A776" s="276"/>
      <c r="C776" s="7"/>
      <c r="D776" s="754"/>
      <c r="E776" s="754"/>
      <c r="F776" s="754"/>
      <c r="G776" s="754"/>
      <c r="H776" s="754"/>
      <c r="I776" s="754"/>
      <c r="J776" s="754"/>
      <c r="K776" s="754"/>
      <c r="L776" s="754"/>
      <c r="M776" s="754"/>
      <c r="N776" s="754"/>
      <c r="O776" s="754"/>
      <c r="P776" s="754"/>
      <c r="Q776" s="754"/>
      <c r="R776" s="754"/>
      <c r="S776" s="754"/>
      <c r="T776" s="1017"/>
      <c r="U776" s="754"/>
      <c r="V776" s="754"/>
      <c r="W776" s="754"/>
      <c r="X776" s="754"/>
      <c r="Y776" s="754"/>
      <c r="Z776" s="754"/>
      <c r="AA776" s="754"/>
      <c r="AB776" s="754"/>
      <c r="AC776" s="754"/>
      <c r="AD776" s="754"/>
      <c r="AE776" s="754"/>
      <c r="AF776" s="754"/>
      <c r="AG776" s="754"/>
      <c r="AH776" s="754"/>
      <c r="AI776" s="7"/>
      <c r="AJ776" s="754"/>
      <c r="AK776" s="754"/>
      <c r="AL776" s="754"/>
      <c r="AM776" s="754"/>
      <c r="AN776" s="1017"/>
      <c r="AO776" s="754"/>
      <c r="AP776" s="754"/>
      <c r="AQ776" s="754"/>
      <c r="AR776" s="754"/>
      <c r="AS776" s="754"/>
      <c r="AT776" s="7"/>
      <c r="AU776" s="754"/>
      <c r="AV776" s="754"/>
      <c r="AW776" s="754"/>
      <c r="AX776" s="754"/>
      <c r="AY776" s="754"/>
      <c r="AZ776" s="754"/>
      <c r="BA776" s="754"/>
      <c r="BB776" s="1017"/>
      <c r="BC776" s="754"/>
      <c r="BD776" s="754"/>
      <c r="BE776" s="754"/>
      <c r="BF776" s="754"/>
      <c r="BG776" s="754"/>
      <c r="BH776" s="7"/>
      <c r="BI776" s="754"/>
      <c r="BJ776" s="754"/>
      <c r="BK776" s="754"/>
      <c r="BL776" s="754"/>
      <c r="BM776" s="754"/>
      <c r="BN776" s="1188"/>
      <c r="BO776" s="338"/>
      <c r="BP776" s="338"/>
      <c r="BQ776" s="338"/>
      <c r="BR776" s="338"/>
      <c r="BS776" s="1156"/>
      <c r="BT776" s="338"/>
      <c r="BU776" s="338"/>
      <c r="BV776" s="338"/>
      <c r="BW776" s="338"/>
      <c r="BX776" s="338"/>
      <c r="BY776" s="7"/>
      <c r="BZ776" s="754"/>
      <c r="CA776" s="754"/>
      <c r="CB776" s="754"/>
      <c r="CC776" s="1017"/>
      <c r="CD776" s="754"/>
      <c r="CE776" s="754"/>
      <c r="CF776" s="754"/>
      <c r="CG776" s="754"/>
      <c r="CH776" s="754"/>
      <c r="CI776" s="754"/>
      <c r="CJ776" s="754"/>
      <c r="CK776" s="7"/>
      <c r="CL776" s="754"/>
      <c r="CM776" s="754"/>
      <c r="CN776" s="754"/>
      <c r="CO776" s="1017"/>
      <c r="CP776" s="754"/>
      <c r="CQ776" s="754"/>
      <c r="CR776" s="754"/>
      <c r="CS776" s="754"/>
      <c r="CT776" s="754"/>
      <c r="CU776" s="7"/>
      <c r="CV776" s="754"/>
      <c r="CW776" s="754"/>
      <c r="CX776" s="1017"/>
      <c r="CY776" s="754"/>
      <c r="CZ776" s="754"/>
      <c r="DD776" s="293"/>
      <c r="DE776" s="338"/>
      <c r="DF776" s="338"/>
      <c r="DG776" s="338"/>
      <c r="DH776" s="338"/>
      <c r="DI776" s="338"/>
      <c r="DJ776" s="338"/>
      <c r="DK776" s="338"/>
      <c r="DL776" s="1103"/>
      <c r="DM776" s="338"/>
      <c r="DN776" s="338"/>
      <c r="DO776" s="338"/>
      <c r="DP776" s="338"/>
      <c r="DQ776" s="338"/>
      <c r="DR776" s="337"/>
      <c r="DS776" s="1460"/>
      <c r="DT776" s="1460"/>
      <c r="DU776" s="1461">
        <f>SUM(DU764:DU774)</f>
        <v>1.0009075541078334</v>
      </c>
      <c r="DV776" s="1461">
        <f t="shared" ref="DV776:ED776" si="3934">SUM(DV764:DV774)</f>
        <v>1</v>
      </c>
      <c r="DW776" s="1461">
        <f t="shared" si="3934"/>
        <v>1</v>
      </c>
      <c r="DX776" s="1461">
        <f t="shared" si="3934"/>
        <v>1</v>
      </c>
      <c r="DY776" s="1461">
        <f t="shared" si="3934"/>
        <v>1.0014041416324895</v>
      </c>
      <c r="DZ776" s="1461">
        <f t="shared" si="3934"/>
        <v>1</v>
      </c>
      <c r="EA776" s="1461">
        <f t="shared" si="3934"/>
        <v>1</v>
      </c>
      <c r="EB776" s="1461">
        <f t="shared" si="3934"/>
        <v>1</v>
      </c>
      <c r="EC776" s="1461">
        <f t="shared" si="3934"/>
        <v>1</v>
      </c>
      <c r="ED776" s="1461">
        <f t="shared" si="3934"/>
        <v>1</v>
      </c>
      <c r="EE776" s="1463"/>
      <c r="EF776" s="1463"/>
      <c r="EG776" s="1463"/>
      <c r="EH776" s="1463"/>
      <c r="EI776" s="1463"/>
      <c r="EJ776" s="1463"/>
      <c r="EK776" s="1463"/>
      <c r="EL776" s="1463"/>
      <c r="EM776" s="1464"/>
      <c r="EN776" s="1464"/>
      <c r="ER776" s="1251"/>
      <c r="ES776" s="7"/>
      <c r="ET776" s="754"/>
      <c r="EU776" s="754"/>
      <c r="EV776" s="754"/>
      <c r="EW776" s="1131"/>
      <c r="EX776" s="889"/>
      <c r="EY776" s="865"/>
      <c r="EZ776" s="1153"/>
      <c r="FA776" s="865"/>
      <c r="FB776" s="865"/>
      <c r="FC776" s="865"/>
      <c r="FD776" s="865"/>
      <c r="FE776" s="1153"/>
      <c r="FF776" s="865"/>
      <c r="FG776" s="865"/>
      <c r="FH776" s="865"/>
      <c r="FI776" s="865"/>
      <c r="FJ776" s="865"/>
      <c r="FK776" s="865"/>
      <c r="FL776" s="865"/>
      <c r="FM776" s="865"/>
      <c r="FN776" s="865"/>
      <c r="FO776" s="865"/>
      <c r="FP776" s="754"/>
      <c r="FQ776" s="766"/>
      <c r="FR776" s="754"/>
      <c r="FS776" s="754"/>
      <c r="FT776" s="754"/>
      <c r="FU776" s="754"/>
      <c r="FV776" s="754"/>
      <c r="FW776" s="754"/>
      <c r="FX776" s="754"/>
      <c r="FY776" s="754"/>
      <c r="FZ776" s="754"/>
      <c r="GA776" s="754"/>
      <c r="GB776" s="754"/>
      <c r="GC776" s="754"/>
      <c r="GD776" s="754"/>
      <c r="GE776" s="754"/>
      <c r="GF776" s="754"/>
      <c r="GG776" s="754"/>
      <c r="GH776" s="754"/>
      <c r="GI776" s="754"/>
      <c r="GJ776" s="754"/>
      <c r="GK776" s="754"/>
      <c r="GL776" s="754"/>
      <c r="GM776" s="337"/>
      <c r="GN776" s="338"/>
      <c r="GO776" s="338"/>
      <c r="GP776" s="338"/>
      <c r="GQ776" s="338"/>
      <c r="HI776" s="754"/>
    </row>
    <row r="777" spans="1:217" s="753" customFormat="1" ht="21" x14ac:dyDescent="0.35">
      <c r="A777" s="276"/>
      <c r="C777" s="7"/>
      <c r="D777" s="754"/>
      <c r="E777" s="754"/>
      <c r="F777" s="754"/>
      <c r="G777" s="754"/>
      <c r="H777" s="754"/>
      <c r="I777" s="754"/>
      <c r="J777" s="754"/>
      <c r="K777" s="754"/>
      <c r="L777" s="754"/>
      <c r="M777" s="754"/>
      <c r="N777" s="754"/>
      <c r="O777" s="754"/>
      <c r="P777" s="754"/>
      <c r="Q777" s="754"/>
      <c r="R777" s="754"/>
      <c r="S777" s="754"/>
      <c r="T777" s="1017"/>
      <c r="U777" s="754"/>
      <c r="V777" s="754"/>
      <c r="W777" s="754"/>
      <c r="X777" s="754"/>
      <c r="Y777" s="754"/>
      <c r="Z777" s="754"/>
      <c r="AA777" s="754"/>
      <c r="AB777" s="754"/>
      <c r="AC777" s="754"/>
      <c r="AD777" s="754"/>
      <c r="AE777" s="754"/>
      <c r="AF777" s="754"/>
      <c r="AG777" s="754"/>
      <c r="AH777" s="754"/>
      <c r="AI777" s="7"/>
      <c r="AJ777" s="754"/>
      <c r="AK777" s="754"/>
      <c r="AL777" s="754"/>
      <c r="AM777" s="754"/>
      <c r="AN777" s="1017"/>
      <c r="AO777" s="754"/>
      <c r="AP777" s="754"/>
      <c r="AQ777" s="754"/>
      <c r="AR777" s="754"/>
      <c r="AS777" s="754"/>
      <c r="AT777" s="7"/>
      <c r="AU777" s="754"/>
      <c r="AV777" s="754"/>
      <c r="AW777" s="754"/>
      <c r="AX777" s="754"/>
      <c r="AY777" s="754"/>
      <c r="AZ777" s="754"/>
      <c r="BA777" s="754"/>
      <c r="BB777" s="1017"/>
      <c r="BC777" s="754"/>
      <c r="BD777" s="754"/>
      <c r="BE777" s="754"/>
      <c r="BF777" s="754"/>
      <c r="BG777" s="754"/>
      <c r="BH777" s="7"/>
      <c r="BI777" s="754"/>
      <c r="BJ777" s="754"/>
      <c r="BK777" s="754"/>
      <c r="BL777" s="754"/>
      <c r="BM777" s="754"/>
      <c r="BN777" s="1188"/>
      <c r="BO777" s="338"/>
      <c r="BP777" s="338"/>
      <c r="BQ777" s="338"/>
      <c r="BR777" s="338"/>
      <c r="BS777" s="1156"/>
      <c r="BT777" s="338"/>
      <c r="BU777" s="338"/>
      <c r="BV777" s="338"/>
      <c r="BW777" s="338"/>
      <c r="BX777" s="338"/>
      <c r="BY777" s="7"/>
      <c r="BZ777" s="754"/>
      <c r="CA777" s="754"/>
      <c r="CB777" s="754"/>
      <c r="CC777" s="1017"/>
      <c r="CD777" s="754"/>
      <c r="CE777" s="754"/>
      <c r="CF777" s="754"/>
      <c r="CG777" s="754"/>
      <c r="CH777" s="754"/>
      <c r="CI777" s="754"/>
      <c r="CJ777" s="754"/>
      <c r="CK777" s="7"/>
      <c r="CL777" s="754"/>
      <c r="CM777" s="754"/>
      <c r="CN777" s="754"/>
      <c r="CO777" s="1017"/>
      <c r="CP777" s="754"/>
      <c r="CQ777" s="754"/>
      <c r="CR777" s="754"/>
      <c r="CS777" s="754"/>
      <c r="CT777" s="754"/>
      <c r="CU777" s="7"/>
      <c r="CV777" s="754"/>
      <c r="CW777" s="754"/>
      <c r="CX777" s="1017"/>
      <c r="CY777" s="754"/>
      <c r="CZ777" s="754"/>
      <c r="DD777" s="293"/>
      <c r="DE777" s="338"/>
      <c r="DF777" s="338"/>
      <c r="DG777" s="338"/>
      <c r="DH777" s="338"/>
      <c r="DI777" s="338"/>
      <c r="DJ777" s="338"/>
      <c r="DK777" s="338"/>
      <c r="DL777" s="1103"/>
      <c r="DM777" s="338"/>
      <c r="DN777" s="338"/>
      <c r="DO777" s="338"/>
      <c r="DP777" s="338"/>
      <c r="DQ777" s="338"/>
      <c r="DR777" s="337"/>
      <c r="DS777" s="338"/>
      <c r="DT777" s="338"/>
      <c r="DU777" s="338"/>
      <c r="DV777" s="338"/>
      <c r="DW777" s="338"/>
      <c r="DX777" s="1103"/>
      <c r="DY777" s="338"/>
      <c r="DZ777" s="338"/>
      <c r="EA777" s="338"/>
      <c r="EB777" s="338"/>
      <c r="EC777" s="338"/>
      <c r="ED777" s="7"/>
      <c r="EE777" s="338"/>
      <c r="EF777" s="338"/>
      <c r="EG777" s="338"/>
      <c r="EH777" s="338"/>
      <c r="EI777" s="338"/>
      <c r="EJ777" s="338"/>
      <c r="EK777" s="338"/>
      <c r="EL777" s="1103"/>
      <c r="EM777" s="338"/>
      <c r="EN777" s="338"/>
      <c r="ER777" s="1251"/>
      <c r="ES777" s="7"/>
      <c r="ET777" s="754"/>
      <c r="EU777" s="754"/>
      <c r="EV777" s="754"/>
      <c r="EW777" s="1131"/>
      <c r="EX777" s="889"/>
      <c r="EY777" s="865"/>
      <c r="EZ777" s="1153"/>
      <c r="FA777" s="865"/>
      <c r="FB777" s="865"/>
      <c r="FC777" s="865"/>
      <c r="FD777" s="865"/>
      <c r="FE777" s="1153"/>
      <c r="FF777" s="865"/>
      <c r="FG777" s="865"/>
      <c r="FH777" s="865"/>
      <c r="FI777" s="865"/>
      <c r="FJ777" s="865"/>
      <c r="FK777" s="865"/>
      <c r="FL777" s="865"/>
      <c r="FM777" s="865"/>
      <c r="FN777" s="865"/>
      <c r="FO777" s="865"/>
      <c r="FP777" s="754"/>
      <c r="FQ777" s="766"/>
      <c r="FR777" s="754"/>
      <c r="FS777" s="754"/>
      <c r="FT777" s="754"/>
      <c r="FU777" s="754"/>
      <c r="FV777" s="754"/>
      <c r="FW777" s="754"/>
      <c r="FX777" s="754"/>
      <c r="FY777" s="754"/>
      <c r="FZ777" s="754"/>
      <c r="GA777" s="754"/>
      <c r="GB777" s="754"/>
      <c r="GC777" s="754"/>
      <c r="GD777" s="754"/>
      <c r="GE777" s="754"/>
      <c r="GF777" s="754"/>
      <c r="GG777" s="754"/>
      <c r="GH777" s="754"/>
      <c r="GI777" s="754"/>
      <c r="GJ777" s="754"/>
      <c r="GK777" s="754"/>
      <c r="GL777" s="754"/>
      <c r="GM777" s="337"/>
      <c r="GN777" s="338"/>
      <c r="GO777" s="338"/>
      <c r="GP777" s="338"/>
      <c r="GQ777" s="338"/>
      <c r="HI777" s="754"/>
    </row>
    <row r="778" spans="1:217" s="753" customFormat="1" ht="21" x14ac:dyDescent="0.35">
      <c r="A778" s="276"/>
      <c r="C778" s="7"/>
      <c r="D778" s="754"/>
      <c r="E778" s="754"/>
      <c r="F778" s="754"/>
      <c r="G778" s="754"/>
      <c r="H778" s="754"/>
      <c r="I778" s="754"/>
      <c r="J778" s="754"/>
      <c r="K778" s="754"/>
      <c r="L778" s="754"/>
      <c r="M778" s="754"/>
      <c r="N778" s="754"/>
      <c r="O778" s="754"/>
      <c r="P778" s="754"/>
      <c r="Q778" s="754"/>
      <c r="R778" s="754"/>
      <c r="S778" s="754"/>
      <c r="T778" s="1017"/>
      <c r="U778" s="754"/>
      <c r="V778" s="754"/>
      <c r="W778" s="754"/>
      <c r="X778" s="754"/>
      <c r="Y778" s="754"/>
      <c r="Z778" s="754"/>
      <c r="AA778" s="754"/>
      <c r="AB778" s="754"/>
      <c r="AC778" s="754"/>
      <c r="AD778" s="754"/>
      <c r="AE778" s="754"/>
      <c r="AF778" s="754"/>
      <c r="AG778" s="754"/>
      <c r="AH778" s="754"/>
      <c r="AI778" s="7"/>
      <c r="AJ778" s="754"/>
      <c r="AK778" s="754"/>
      <c r="AL778" s="754"/>
      <c r="AM778" s="754"/>
      <c r="AN778" s="1017"/>
      <c r="AO778" s="754"/>
      <c r="AP778" s="754"/>
      <c r="AQ778" s="754"/>
      <c r="AR778" s="754"/>
      <c r="AS778" s="754"/>
      <c r="AT778" s="7"/>
      <c r="AU778" s="754"/>
      <c r="AV778" s="754"/>
      <c r="AW778" s="754"/>
      <c r="AX778" s="754"/>
      <c r="AY778" s="754"/>
      <c r="AZ778" s="754"/>
      <c r="BA778" s="754"/>
      <c r="BB778" s="1017"/>
      <c r="BC778" s="754"/>
      <c r="BD778" s="754"/>
      <c r="BE778" s="754"/>
      <c r="BF778" s="754"/>
      <c r="BG778" s="754"/>
      <c r="BH778" s="7"/>
      <c r="BI778" s="754"/>
      <c r="BJ778" s="754"/>
      <c r="BK778" s="754"/>
      <c r="BL778" s="754"/>
      <c r="BM778" s="754"/>
      <c r="BN778" s="1188"/>
      <c r="BO778" s="338"/>
      <c r="BP778" s="338"/>
      <c r="BQ778" s="338"/>
      <c r="BR778" s="338"/>
      <c r="BS778" s="1156"/>
      <c r="BT778" s="338"/>
      <c r="BU778" s="338"/>
      <c r="BV778" s="338"/>
      <c r="BW778" s="338"/>
      <c r="BX778" s="338"/>
      <c r="BY778" s="7"/>
      <c r="BZ778" s="754"/>
      <c r="CA778" s="754"/>
      <c r="CB778" s="754"/>
      <c r="CC778" s="1017"/>
      <c r="CD778" s="754"/>
      <c r="CE778" s="754"/>
      <c r="CF778" s="754"/>
      <c r="CG778" s="754"/>
      <c r="CH778" s="754"/>
      <c r="CI778" s="754"/>
      <c r="CJ778" s="754"/>
      <c r="CK778" s="7"/>
      <c r="CL778" s="754"/>
      <c r="CM778" s="754"/>
      <c r="CN778" s="754"/>
      <c r="CO778" s="1017"/>
      <c r="CP778" s="754"/>
      <c r="CQ778" s="754"/>
      <c r="CR778" s="754"/>
      <c r="CS778" s="754"/>
      <c r="CT778" s="754"/>
      <c r="CU778" s="7"/>
      <c r="CV778" s="754"/>
      <c r="CW778" s="754"/>
      <c r="CX778" s="1017"/>
      <c r="CY778" s="754"/>
      <c r="CZ778" s="754"/>
      <c r="DD778" s="293"/>
      <c r="DE778" s="338"/>
      <c r="DF778" s="338"/>
      <c r="DG778" s="338"/>
      <c r="DH778" s="338"/>
      <c r="DI778" s="338"/>
      <c r="DJ778" s="338"/>
      <c r="DK778" s="338"/>
      <c r="DL778" s="1103"/>
      <c r="DM778" s="338"/>
      <c r="DN778" s="338"/>
      <c r="DO778" s="338"/>
      <c r="DP778" s="338"/>
      <c r="DQ778" s="338"/>
      <c r="DR778" s="337"/>
      <c r="DS778" s="338"/>
      <c r="DT778" s="338"/>
      <c r="DU778" s="338"/>
      <c r="DV778" s="338"/>
      <c r="DW778" s="338"/>
      <c r="DX778" s="1103"/>
      <c r="DY778" s="338"/>
      <c r="DZ778" s="338"/>
      <c r="EA778" s="338"/>
      <c r="EB778" s="338"/>
      <c r="EC778" s="338"/>
      <c r="ED778" s="7"/>
      <c r="EE778" s="338"/>
      <c r="EF778" s="338"/>
      <c r="EG778" s="338"/>
      <c r="EH778" s="338"/>
      <c r="EI778" s="338"/>
      <c r="EJ778" s="338"/>
      <c r="EK778" s="338"/>
      <c r="EL778" s="1103"/>
      <c r="EM778" s="338"/>
      <c r="EN778" s="338"/>
      <c r="ER778" s="1251"/>
      <c r="ES778" s="7"/>
      <c r="ET778" s="754"/>
      <c r="EU778" s="754"/>
      <c r="EV778" s="754"/>
      <c r="EW778" s="1131"/>
      <c r="EX778" s="889"/>
      <c r="EY778" s="865"/>
      <c r="EZ778" s="1153"/>
      <c r="FA778" s="865"/>
      <c r="FB778" s="865"/>
      <c r="FC778" s="865"/>
      <c r="FD778" s="865"/>
      <c r="FE778" s="1153"/>
      <c r="FF778" s="865"/>
      <c r="FG778" s="865"/>
      <c r="FH778" s="865"/>
      <c r="FI778" s="865"/>
      <c r="FJ778" s="865"/>
      <c r="FK778" s="865"/>
      <c r="FL778" s="865"/>
      <c r="FM778" s="865"/>
      <c r="FN778" s="865"/>
      <c r="FO778" s="865"/>
      <c r="FP778" s="754"/>
      <c r="FQ778" s="766"/>
      <c r="FR778" s="754"/>
      <c r="FS778" s="754"/>
      <c r="FT778" s="754"/>
      <c r="FU778" s="754"/>
      <c r="FV778" s="754"/>
      <c r="FW778" s="754"/>
      <c r="FX778" s="754"/>
      <c r="FY778" s="754"/>
      <c r="FZ778" s="754"/>
      <c r="GA778" s="754"/>
      <c r="GB778" s="754"/>
      <c r="GC778" s="754"/>
      <c r="GD778" s="754"/>
      <c r="GE778" s="754"/>
      <c r="GF778" s="754"/>
      <c r="GG778" s="754"/>
      <c r="GH778" s="754"/>
      <c r="GI778" s="754"/>
      <c r="GJ778" s="754"/>
      <c r="GK778" s="754"/>
      <c r="GL778" s="754"/>
      <c r="GM778" s="337"/>
      <c r="GN778" s="338"/>
      <c r="GO778" s="338"/>
      <c r="GP778" s="338"/>
      <c r="GQ778" s="338"/>
      <c r="HI778" s="754"/>
    </row>
    <row r="779" spans="1:217" s="753" customFormat="1" ht="21" x14ac:dyDescent="0.35">
      <c r="A779" s="276"/>
      <c r="C779" s="7"/>
      <c r="D779" s="754"/>
      <c r="E779" s="754"/>
      <c r="F779" s="754"/>
      <c r="G779" s="754"/>
      <c r="H779" s="754"/>
      <c r="I779" s="754"/>
      <c r="J779" s="754"/>
      <c r="K779" s="754"/>
      <c r="L779" s="754"/>
      <c r="M779" s="754"/>
      <c r="N779" s="754"/>
      <c r="O779" s="754"/>
      <c r="P779" s="754"/>
      <c r="Q779" s="754"/>
      <c r="R779" s="754"/>
      <c r="S779" s="754"/>
      <c r="T779" s="1017"/>
      <c r="U779" s="754"/>
      <c r="V779" s="754"/>
      <c r="W779" s="754"/>
      <c r="X779" s="754"/>
      <c r="Y779" s="754"/>
      <c r="Z779" s="754"/>
      <c r="AA779" s="754"/>
      <c r="AB779" s="754"/>
      <c r="AC779" s="754"/>
      <c r="AD779" s="754"/>
      <c r="AE779" s="754"/>
      <c r="AF779" s="754"/>
      <c r="AG779" s="754"/>
      <c r="AH779" s="754"/>
      <c r="AI779" s="7"/>
      <c r="AJ779" s="754"/>
      <c r="AK779" s="754"/>
      <c r="AL779" s="754"/>
      <c r="AM779" s="754"/>
      <c r="AN779" s="1017"/>
      <c r="AO779" s="754"/>
      <c r="AP779" s="754"/>
      <c r="AQ779" s="754"/>
      <c r="AR779" s="754"/>
      <c r="AS779" s="754"/>
      <c r="AT779" s="7"/>
      <c r="AU779" s="754"/>
      <c r="AV779" s="754"/>
      <c r="AW779" s="754"/>
      <c r="AX779" s="754"/>
      <c r="AY779" s="754"/>
      <c r="AZ779" s="754"/>
      <c r="BA779" s="754"/>
      <c r="BB779" s="1017"/>
      <c r="BC779" s="754"/>
      <c r="BD779" s="754"/>
      <c r="BE779" s="754"/>
      <c r="BF779" s="754"/>
      <c r="BG779" s="754"/>
      <c r="BH779" s="7"/>
      <c r="BI779" s="754"/>
      <c r="BJ779" s="754"/>
      <c r="BK779" s="754"/>
      <c r="BL779" s="754"/>
      <c r="BM779" s="754"/>
      <c r="BN779" s="1188"/>
      <c r="BO779" s="338"/>
      <c r="BP779" s="338"/>
      <c r="BQ779" s="338"/>
      <c r="BR779" s="338"/>
      <c r="BS779" s="1156"/>
      <c r="BT779" s="338"/>
      <c r="BU779" s="338"/>
      <c r="BV779" s="338"/>
      <c r="BW779" s="338"/>
      <c r="BX779" s="338"/>
      <c r="BY779" s="7"/>
      <c r="BZ779" s="754"/>
      <c r="CA779" s="754"/>
      <c r="CB779" s="754"/>
      <c r="CC779" s="1017"/>
      <c r="CD779" s="754"/>
      <c r="CE779" s="754"/>
      <c r="CF779" s="754"/>
      <c r="CG779" s="754"/>
      <c r="CH779" s="754"/>
      <c r="CI779" s="754"/>
      <c r="CJ779" s="754"/>
      <c r="CK779" s="7"/>
      <c r="CL779" s="754"/>
      <c r="CM779" s="754"/>
      <c r="CN779" s="754"/>
      <c r="CO779" s="1017"/>
      <c r="CP779" s="754"/>
      <c r="CQ779" s="754"/>
      <c r="CR779" s="754"/>
      <c r="CS779" s="754"/>
      <c r="CT779" s="754"/>
      <c r="CU779" s="7"/>
      <c r="CV779" s="754"/>
      <c r="CW779" s="754"/>
      <c r="CX779" s="1017"/>
      <c r="CY779" s="754"/>
      <c r="CZ779" s="754"/>
      <c r="DD779" s="293"/>
      <c r="DE779" s="338"/>
      <c r="DF779" s="338"/>
      <c r="DG779" s="338"/>
      <c r="DH779" s="338"/>
      <c r="DI779" s="338"/>
      <c r="DJ779" s="338"/>
      <c r="DK779" s="338"/>
      <c r="DL779" s="1103"/>
      <c r="DM779" s="338"/>
      <c r="DN779" s="338"/>
      <c r="DO779" s="338"/>
      <c r="DP779" s="338"/>
      <c r="DQ779" s="338"/>
      <c r="DR779" s="337"/>
      <c r="DS779" s="338"/>
      <c r="DT779" s="338"/>
      <c r="DU779" s="338"/>
      <c r="DV779" s="338"/>
      <c r="DW779" s="338"/>
      <c r="DX779" s="1103"/>
      <c r="DY779" s="338"/>
      <c r="DZ779" s="338"/>
      <c r="EA779" s="338"/>
      <c r="EB779" s="338"/>
      <c r="EC779" s="338"/>
      <c r="ED779" s="7"/>
      <c r="EE779" s="338"/>
      <c r="EF779" s="338"/>
      <c r="EG779" s="338"/>
      <c r="EH779" s="338"/>
      <c r="EI779" s="338"/>
      <c r="EJ779" s="338"/>
      <c r="EK779" s="338"/>
      <c r="EL779" s="1103"/>
      <c r="EM779" s="338"/>
      <c r="EN779" s="338"/>
      <c r="ER779" s="1251"/>
      <c r="ES779" s="7"/>
      <c r="ET779" s="754"/>
      <c r="EU779" s="754"/>
      <c r="EV779" s="754"/>
      <c r="EW779" s="1131"/>
      <c r="EX779" s="889"/>
      <c r="EY779" s="865"/>
      <c r="EZ779" s="1153"/>
      <c r="FA779" s="865"/>
      <c r="FB779" s="865"/>
      <c r="FC779" s="865"/>
      <c r="FD779" s="865"/>
      <c r="FE779" s="1153"/>
      <c r="FF779" s="865"/>
      <c r="FG779" s="865"/>
      <c r="FH779" s="865"/>
      <c r="FI779" s="865"/>
      <c r="FJ779" s="865"/>
      <c r="FK779" s="865"/>
      <c r="FL779" s="865"/>
      <c r="FM779" s="865"/>
      <c r="FN779" s="865"/>
      <c r="FO779" s="865"/>
      <c r="FP779" s="754"/>
      <c r="FQ779" s="766"/>
      <c r="FR779" s="754"/>
      <c r="FS779" s="754"/>
      <c r="FT779" s="754"/>
      <c r="FU779" s="754"/>
      <c r="FV779" s="754"/>
      <c r="FW779" s="754"/>
      <c r="FX779" s="754"/>
      <c r="FY779" s="754"/>
      <c r="FZ779" s="754"/>
      <c r="GA779" s="754"/>
      <c r="GB779" s="754"/>
      <c r="GC779" s="754"/>
      <c r="GD779" s="754"/>
      <c r="GE779" s="754"/>
      <c r="GF779" s="754"/>
      <c r="GG779" s="754"/>
      <c r="GH779" s="754"/>
      <c r="GI779" s="754"/>
      <c r="GJ779" s="754"/>
      <c r="GK779" s="754"/>
      <c r="GL779" s="754"/>
      <c r="GM779" s="337"/>
      <c r="GN779" s="338"/>
      <c r="GO779" s="338"/>
      <c r="GP779" s="338"/>
      <c r="GQ779" s="338"/>
      <c r="HI779" s="754"/>
    </row>
    <row r="780" spans="1:217" s="753" customFormat="1" ht="21" x14ac:dyDescent="0.35">
      <c r="A780" s="276"/>
      <c r="C780" s="7"/>
      <c r="D780" s="754"/>
      <c r="E780" s="754"/>
      <c r="F780" s="754"/>
      <c r="G780" s="754"/>
      <c r="H780" s="754"/>
      <c r="I780" s="754"/>
      <c r="J780" s="754"/>
      <c r="K780" s="754"/>
      <c r="L780" s="754"/>
      <c r="M780" s="754"/>
      <c r="N780" s="754"/>
      <c r="O780" s="754"/>
      <c r="P780" s="754"/>
      <c r="Q780" s="754"/>
      <c r="R780" s="754"/>
      <c r="S780" s="754"/>
      <c r="T780" s="1017"/>
      <c r="U780" s="754"/>
      <c r="V780" s="754"/>
      <c r="W780" s="754"/>
      <c r="X780" s="754"/>
      <c r="Y780" s="754"/>
      <c r="Z780" s="754"/>
      <c r="AA780" s="754"/>
      <c r="AB780" s="754"/>
      <c r="AC780" s="754"/>
      <c r="AD780" s="754"/>
      <c r="AE780" s="754"/>
      <c r="AF780" s="754"/>
      <c r="AG780" s="754"/>
      <c r="AH780" s="754"/>
      <c r="AI780" s="7"/>
      <c r="AJ780" s="754"/>
      <c r="AK780" s="754"/>
      <c r="AL780" s="754"/>
      <c r="AM780" s="754"/>
      <c r="AN780" s="1017"/>
      <c r="AO780" s="754"/>
      <c r="AP780" s="754"/>
      <c r="AQ780" s="754"/>
      <c r="AR780" s="754"/>
      <c r="AS780" s="754"/>
      <c r="AT780" s="7"/>
      <c r="AU780" s="754"/>
      <c r="AV780" s="754"/>
      <c r="AW780" s="754"/>
      <c r="AX780" s="754"/>
      <c r="AY780" s="754"/>
      <c r="AZ780" s="754"/>
      <c r="BA780" s="754"/>
      <c r="BB780" s="1017"/>
      <c r="BC780" s="754"/>
      <c r="BD780" s="754"/>
      <c r="BE780" s="754"/>
      <c r="BF780" s="754"/>
      <c r="BG780" s="754"/>
      <c r="BH780" s="7"/>
      <c r="BI780" s="754"/>
      <c r="BJ780" s="754"/>
      <c r="BK780" s="754"/>
      <c r="BL780" s="754"/>
      <c r="BM780" s="754"/>
      <c r="BN780" s="1188"/>
      <c r="BO780" s="338"/>
      <c r="BP780" s="338"/>
      <c r="BQ780" s="338"/>
      <c r="BR780" s="338"/>
      <c r="BS780" s="1156"/>
      <c r="BT780" s="338"/>
      <c r="BU780" s="338"/>
      <c r="BV780" s="338"/>
      <c r="BW780" s="338"/>
      <c r="BX780" s="338"/>
      <c r="BY780" s="7"/>
      <c r="BZ780" s="754"/>
      <c r="CA780" s="754"/>
      <c r="CB780" s="754"/>
      <c r="CC780" s="1017"/>
      <c r="CD780" s="754"/>
      <c r="CE780" s="754"/>
      <c r="CF780" s="754"/>
      <c r="CG780" s="754"/>
      <c r="CH780" s="754"/>
      <c r="CI780" s="754"/>
      <c r="CJ780" s="754"/>
      <c r="CK780" s="7"/>
      <c r="CL780" s="754"/>
      <c r="CM780" s="754"/>
      <c r="CN780" s="754"/>
      <c r="CO780" s="1017"/>
      <c r="CP780" s="754"/>
      <c r="CQ780" s="754"/>
      <c r="CR780" s="754"/>
      <c r="CS780" s="754"/>
      <c r="CT780" s="754"/>
      <c r="CU780" s="7"/>
      <c r="CV780" s="754"/>
      <c r="CW780" s="754"/>
      <c r="CX780" s="1017"/>
      <c r="CY780" s="754"/>
      <c r="CZ780" s="754"/>
      <c r="DD780" s="293"/>
      <c r="DE780" s="338"/>
      <c r="DF780" s="338"/>
      <c r="DG780" s="338"/>
      <c r="DH780" s="338"/>
      <c r="DI780" s="338"/>
      <c r="DJ780" s="338"/>
      <c r="DK780" s="338"/>
      <c r="DL780" s="1103"/>
      <c r="DM780" s="338"/>
      <c r="DN780" s="338"/>
      <c r="DO780" s="338"/>
      <c r="DP780" s="338"/>
      <c r="DQ780" s="338"/>
      <c r="DR780" s="337"/>
      <c r="DS780" s="338"/>
      <c r="DT780" s="338"/>
      <c r="DU780" s="338"/>
      <c r="DV780" s="338"/>
      <c r="DW780" s="338"/>
      <c r="DX780" s="1103"/>
      <c r="DY780" s="338"/>
      <c r="DZ780" s="338"/>
      <c r="EA780" s="338"/>
      <c r="EB780" s="338"/>
      <c r="EC780" s="338"/>
      <c r="ED780" s="7"/>
      <c r="EE780" s="338"/>
      <c r="EF780" s="338"/>
      <c r="EG780" s="338"/>
      <c r="EH780" s="338"/>
      <c r="EI780" s="338"/>
      <c r="EJ780" s="338"/>
      <c r="EK780" s="338"/>
      <c r="EL780" s="1103"/>
      <c r="EM780" s="338"/>
      <c r="EN780" s="338"/>
      <c r="ER780" s="1251"/>
      <c r="ES780" s="7"/>
      <c r="ET780" s="754"/>
      <c r="EU780" s="754"/>
      <c r="EV780" s="754"/>
      <c r="EW780" s="1131"/>
      <c r="EX780" s="889"/>
      <c r="EY780" s="865"/>
      <c r="EZ780" s="1153"/>
      <c r="FA780" s="865"/>
      <c r="FB780" s="865"/>
      <c r="FC780" s="865"/>
      <c r="FD780" s="865"/>
      <c r="FE780" s="1153"/>
      <c r="FF780" s="865"/>
      <c r="FG780" s="865"/>
      <c r="FH780" s="865"/>
      <c r="FI780" s="865"/>
      <c r="FJ780" s="865"/>
      <c r="FK780" s="865"/>
      <c r="FL780" s="865"/>
      <c r="FM780" s="865"/>
      <c r="FN780" s="865"/>
      <c r="FO780" s="865"/>
      <c r="FP780" s="754"/>
      <c r="FQ780" s="766"/>
      <c r="FR780" s="754"/>
      <c r="FS780" s="754"/>
      <c r="FT780" s="754"/>
      <c r="FU780" s="754"/>
      <c r="FV780" s="754"/>
      <c r="FW780" s="754"/>
      <c r="FX780" s="754"/>
      <c r="FY780" s="754"/>
      <c r="FZ780" s="754"/>
      <c r="GA780" s="754"/>
      <c r="GB780" s="754"/>
      <c r="GC780" s="754"/>
      <c r="GD780" s="754"/>
      <c r="GE780" s="754"/>
      <c r="GF780" s="754"/>
      <c r="GG780" s="754"/>
      <c r="GH780" s="754"/>
      <c r="GI780" s="754"/>
      <c r="GJ780" s="754"/>
      <c r="GK780" s="754"/>
      <c r="GL780" s="754"/>
      <c r="GM780" s="337"/>
      <c r="GN780" s="338"/>
      <c r="GO780" s="338"/>
      <c r="GP780" s="338"/>
      <c r="GQ780" s="338"/>
      <c r="HI780" s="754"/>
    </row>
    <row r="781" spans="1:217" s="753" customFormat="1" ht="21" x14ac:dyDescent="0.35">
      <c r="A781" s="276"/>
      <c r="C781" s="7"/>
      <c r="D781" s="754"/>
      <c r="E781" s="754"/>
      <c r="F781" s="754"/>
      <c r="G781" s="754"/>
      <c r="H781" s="754"/>
      <c r="I781" s="754"/>
      <c r="J781" s="754"/>
      <c r="K781" s="754"/>
      <c r="L781" s="754"/>
      <c r="M781" s="754"/>
      <c r="N781" s="754"/>
      <c r="O781" s="754"/>
      <c r="P781" s="754"/>
      <c r="Q781" s="754"/>
      <c r="R781" s="754"/>
      <c r="S781" s="754"/>
      <c r="T781" s="1017"/>
      <c r="U781" s="754"/>
      <c r="V781" s="754"/>
      <c r="W781" s="754"/>
      <c r="X781" s="754"/>
      <c r="Y781" s="754"/>
      <c r="Z781" s="754"/>
      <c r="AA781" s="754"/>
      <c r="AB781" s="754"/>
      <c r="AC781" s="754"/>
      <c r="AD781" s="754"/>
      <c r="AE781" s="754"/>
      <c r="AF781" s="754"/>
      <c r="AG781" s="754"/>
      <c r="AH781" s="754"/>
      <c r="AI781" s="7"/>
      <c r="AJ781" s="754"/>
      <c r="AK781" s="754"/>
      <c r="AL781" s="754"/>
      <c r="AM781" s="754"/>
      <c r="AN781" s="1017"/>
      <c r="AO781" s="754"/>
      <c r="AP781" s="754"/>
      <c r="AQ781" s="754"/>
      <c r="AR781" s="754"/>
      <c r="AS781" s="754"/>
      <c r="AT781" s="7"/>
      <c r="AU781" s="754"/>
      <c r="AV781" s="754"/>
      <c r="AW781" s="754"/>
      <c r="AX781" s="754"/>
      <c r="AY781" s="754"/>
      <c r="AZ781" s="754"/>
      <c r="BA781" s="754"/>
      <c r="BB781" s="1017"/>
      <c r="BC781" s="754"/>
      <c r="BD781" s="754"/>
      <c r="BE781" s="754"/>
      <c r="BF781" s="754"/>
      <c r="BG781" s="754"/>
      <c r="BH781" s="7"/>
      <c r="BI781" s="754"/>
      <c r="BJ781" s="754"/>
      <c r="BK781" s="754"/>
      <c r="BL781" s="754"/>
      <c r="BM781" s="754"/>
      <c r="BN781" s="1188"/>
      <c r="BO781" s="338"/>
      <c r="BP781" s="338"/>
      <c r="BQ781" s="338"/>
      <c r="BR781" s="338"/>
      <c r="BS781" s="1156"/>
      <c r="BT781" s="338"/>
      <c r="BU781" s="338"/>
      <c r="BV781" s="338"/>
      <c r="BW781" s="338"/>
      <c r="BX781" s="338"/>
      <c r="BY781" s="7"/>
      <c r="BZ781" s="754"/>
      <c r="CA781" s="754"/>
      <c r="CB781" s="754"/>
      <c r="CC781" s="1017"/>
      <c r="CD781" s="754"/>
      <c r="CE781" s="754"/>
      <c r="CF781" s="754"/>
      <c r="CG781" s="754"/>
      <c r="CH781" s="754"/>
      <c r="CI781" s="754"/>
      <c r="CJ781" s="754"/>
      <c r="CK781" s="7"/>
      <c r="CL781" s="754"/>
      <c r="CM781" s="754"/>
      <c r="CN781" s="754"/>
      <c r="CO781" s="1017"/>
      <c r="CP781" s="754"/>
      <c r="CQ781" s="754"/>
      <c r="CR781" s="754"/>
      <c r="CS781" s="754"/>
      <c r="CT781" s="754"/>
      <c r="CU781" s="7"/>
      <c r="CV781" s="754"/>
      <c r="CW781" s="754"/>
      <c r="CX781" s="1017"/>
      <c r="CY781" s="754"/>
      <c r="CZ781" s="754"/>
      <c r="DD781" s="293"/>
      <c r="DE781" s="338"/>
      <c r="DF781" s="338"/>
      <c r="DG781" s="338"/>
      <c r="DH781" s="338"/>
      <c r="DI781" s="338"/>
      <c r="DJ781" s="338"/>
      <c r="DK781" s="338"/>
      <c r="DL781" s="1103"/>
      <c r="DM781" s="338"/>
      <c r="DN781" s="338"/>
      <c r="DO781" s="338"/>
      <c r="DP781" s="338"/>
      <c r="DQ781" s="338"/>
      <c r="DR781" s="337"/>
      <c r="DS781" s="338"/>
      <c r="DT781" s="338"/>
      <c r="DU781" s="338"/>
      <c r="DV781" s="338"/>
      <c r="DW781" s="338"/>
      <c r="DX781" s="1103"/>
      <c r="DY781" s="338"/>
      <c r="DZ781" s="338"/>
      <c r="EA781" s="338"/>
      <c r="EB781" s="338"/>
      <c r="EC781" s="338"/>
      <c r="ED781" s="7"/>
      <c r="EE781" s="338"/>
      <c r="EF781" s="338"/>
      <c r="EG781" s="338"/>
      <c r="EH781" s="338"/>
      <c r="EI781" s="338"/>
      <c r="EJ781" s="338"/>
      <c r="EK781" s="338"/>
      <c r="EL781" s="1103"/>
      <c r="EM781" s="338"/>
      <c r="EN781" s="338"/>
      <c r="ER781" s="1251"/>
      <c r="ES781" s="7"/>
      <c r="ET781" s="754"/>
      <c r="EU781" s="754"/>
      <c r="EV781" s="754"/>
      <c r="EW781" s="1131"/>
      <c r="EX781" s="889"/>
      <c r="EY781" s="865"/>
      <c r="EZ781" s="1153"/>
      <c r="FA781" s="865"/>
      <c r="FB781" s="865"/>
      <c r="FC781" s="865"/>
      <c r="FD781" s="865"/>
      <c r="FE781" s="1153"/>
      <c r="FF781" s="865"/>
      <c r="FG781" s="865"/>
      <c r="FH781" s="865"/>
      <c r="FI781" s="865"/>
      <c r="FJ781" s="865"/>
      <c r="FK781" s="865"/>
      <c r="FL781" s="865"/>
      <c r="FM781" s="865"/>
      <c r="FN781" s="865"/>
      <c r="FO781" s="865"/>
      <c r="FP781" s="754"/>
      <c r="FQ781" s="766"/>
      <c r="FR781" s="754"/>
      <c r="FS781" s="754"/>
      <c r="FT781" s="754"/>
      <c r="FU781" s="754"/>
      <c r="FV781" s="754"/>
      <c r="FW781" s="754"/>
      <c r="FX781" s="754"/>
      <c r="FY781" s="754"/>
      <c r="FZ781" s="754"/>
      <c r="GA781" s="754"/>
      <c r="GB781" s="754"/>
      <c r="GC781" s="754"/>
      <c r="GD781" s="754"/>
      <c r="GE781" s="754"/>
      <c r="GF781" s="754"/>
      <c r="GG781" s="754"/>
      <c r="GH781" s="754"/>
      <c r="GI781" s="754"/>
      <c r="GJ781" s="754"/>
      <c r="GK781" s="754"/>
      <c r="GL781" s="754"/>
      <c r="GM781" s="337"/>
      <c r="GN781" s="338"/>
      <c r="GO781" s="338"/>
      <c r="GP781" s="338"/>
      <c r="GQ781" s="338"/>
      <c r="HI781" s="754"/>
    </row>
    <row r="782" spans="1:217" s="753" customFormat="1" ht="21" x14ac:dyDescent="0.35">
      <c r="A782" s="276"/>
      <c r="C782" s="7"/>
      <c r="D782" s="754"/>
      <c r="E782" s="754"/>
      <c r="F782" s="754"/>
      <c r="G782" s="754"/>
      <c r="H782" s="754"/>
      <c r="I782" s="754"/>
      <c r="J782" s="754"/>
      <c r="K782" s="754"/>
      <c r="L782" s="754"/>
      <c r="M782" s="754"/>
      <c r="N782" s="754"/>
      <c r="O782" s="754"/>
      <c r="P782" s="754"/>
      <c r="Q782" s="754"/>
      <c r="R782" s="754"/>
      <c r="S782" s="754"/>
      <c r="T782" s="1017"/>
      <c r="U782" s="754"/>
      <c r="V782" s="754"/>
      <c r="W782" s="754"/>
      <c r="X782" s="754"/>
      <c r="Y782" s="754"/>
      <c r="Z782" s="754"/>
      <c r="AA782" s="754"/>
      <c r="AB782" s="754"/>
      <c r="AC782" s="754"/>
      <c r="AD782" s="754"/>
      <c r="AE782" s="754"/>
      <c r="AF782" s="754"/>
      <c r="AG782" s="754"/>
      <c r="AH782" s="754"/>
      <c r="AI782" s="7"/>
      <c r="AJ782" s="754"/>
      <c r="AK782" s="754"/>
      <c r="AL782" s="754"/>
      <c r="AM782" s="754"/>
      <c r="AN782" s="1017"/>
      <c r="AO782" s="754"/>
      <c r="AP782" s="754"/>
      <c r="AQ782" s="754"/>
      <c r="AR782" s="754"/>
      <c r="AS782" s="754"/>
      <c r="AT782" s="7"/>
      <c r="AU782" s="754"/>
      <c r="AV782" s="754"/>
      <c r="AW782" s="754"/>
      <c r="AX782" s="754"/>
      <c r="AY782" s="754"/>
      <c r="AZ782" s="754"/>
      <c r="BA782" s="754"/>
      <c r="BB782" s="1017"/>
      <c r="BC782" s="754"/>
      <c r="BD782" s="754"/>
      <c r="BE782" s="754"/>
      <c r="BF782" s="754"/>
      <c r="BG782" s="754"/>
      <c r="BH782" s="7"/>
      <c r="BI782" s="754"/>
      <c r="BJ782" s="754"/>
      <c r="BK782" s="754"/>
      <c r="BL782" s="754"/>
      <c r="BM782" s="754"/>
      <c r="BN782" s="1188"/>
      <c r="BO782" s="338"/>
      <c r="BP782" s="338"/>
      <c r="BQ782" s="338"/>
      <c r="BR782" s="338"/>
      <c r="BS782" s="1156"/>
      <c r="BT782" s="338"/>
      <c r="BU782" s="338"/>
      <c r="BV782" s="338"/>
      <c r="BW782" s="338"/>
      <c r="BX782" s="338"/>
      <c r="BY782" s="7"/>
      <c r="BZ782" s="754"/>
      <c r="CA782" s="754"/>
      <c r="CB782" s="754"/>
      <c r="CC782" s="1017"/>
      <c r="CD782" s="754"/>
      <c r="CE782" s="754"/>
      <c r="CF782" s="754"/>
      <c r="CG782" s="754"/>
      <c r="CH782" s="754"/>
      <c r="CI782" s="754"/>
      <c r="CJ782" s="754"/>
      <c r="CK782" s="7"/>
      <c r="CL782" s="754"/>
      <c r="CM782" s="754"/>
      <c r="CN782" s="754"/>
      <c r="CO782" s="1017"/>
      <c r="CP782" s="754"/>
      <c r="CQ782" s="754"/>
      <c r="CR782" s="754"/>
      <c r="CS782" s="754"/>
      <c r="CT782" s="754"/>
      <c r="CU782" s="7"/>
      <c r="CV782" s="754"/>
      <c r="CW782" s="754"/>
      <c r="CX782" s="1017"/>
      <c r="CY782" s="754"/>
      <c r="CZ782" s="754"/>
      <c r="DD782" s="293"/>
      <c r="DE782" s="338"/>
      <c r="DF782" s="338"/>
      <c r="DG782" s="338"/>
      <c r="DH782" s="338"/>
      <c r="DI782" s="338"/>
      <c r="DJ782" s="338"/>
      <c r="DK782" s="338"/>
      <c r="DL782" s="1103"/>
      <c r="DM782" s="338"/>
      <c r="DN782" s="338"/>
      <c r="DO782" s="338"/>
      <c r="DP782" s="338"/>
      <c r="DQ782" s="338"/>
      <c r="DR782" s="337"/>
      <c r="DS782" s="338"/>
      <c r="DT782" s="338"/>
      <c r="DU782" s="338"/>
      <c r="DV782" s="338"/>
      <c r="DW782" s="338"/>
      <c r="DX782" s="1103"/>
      <c r="DY782" s="338"/>
      <c r="DZ782" s="338"/>
      <c r="EA782" s="338"/>
      <c r="EB782" s="338"/>
      <c r="EC782" s="338"/>
      <c r="ED782" s="7"/>
      <c r="EE782" s="338"/>
      <c r="EF782" s="338"/>
      <c r="EG782" s="338"/>
      <c r="EH782" s="338"/>
      <c r="EI782" s="338"/>
      <c r="EJ782" s="338"/>
      <c r="EK782" s="338"/>
      <c r="EL782" s="1103"/>
      <c r="EM782" s="338"/>
      <c r="EN782" s="338"/>
      <c r="ER782" s="1251"/>
      <c r="ES782" s="7"/>
      <c r="ET782" s="754"/>
      <c r="EU782" s="754"/>
      <c r="EV782" s="754"/>
      <c r="EW782" s="1131"/>
      <c r="EX782" s="889"/>
      <c r="EY782" s="865"/>
      <c r="EZ782" s="1153"/>
      <c r="FA782" s="865"/>
      <c r="FB782" s="865"/>
      <c r="FC782" s="865"/>
      <c r="FD782" s="865"/>
      <c r="FE782" s="1153"/>
      <c r="FF782" s="865"/>
      <c r="FG782" s="865"/>
      <c r="FH782" s="865"/>
      <c r="FI782" s="865"/>
      <c r="FJ782" s="865"/>
      <c r="FK782" s="865"/>
      <c r="FL782" s="865"/>
      <c r="FM782" s="865"/>
      <c r="FN782" s="865"/>
      <c r="FO782" s="865"/>
      <c r="FP782" s="754"/>
      <c r="FQ782" s="766"/>
      <c r="FR782" s="754"/>
      <c r="FS782" s="754"/>
      <c r="FT782" s="754"/>
      <c r="FU782" s="754"/>
      <c r="FV782" s="754"/>
      <c r="FW782" s="754"/>
      <c r="FX782" s="754"/>
      <c r="FY782" s="754"/>
      <c r="FZ782" s="754"/>
      <c r="GA782" s="754"/>
      <c r="GB782" s="754"/>
      <c r="GC782" s="754"/>
      <c r="GD782" s="754"/>
      <c r="GE782" s="754"/>
      <c r="GF782" s="754"/>
      <c r="GG782" s="754"/>
      <c r="GH782" s="754"/>
      <c r="GI782" s="754"/>
      <c r="GJ782" s="754"/>
      <c r="GK782" s="754"/>
      <c r="GL782" s="754"/>
      <c r="GM782" s="337"/>
      <c r="GN782" s="338"/>
      <c r="GO782" s="338"/>
      <c r="GP782" s="338"/>
      <c r="GQ782" s="338"/>
      <c r="HI782" s="754"/>
    </row>
    <row r="783" spans="1:217" s="753" customFormat="1" ht="21" x14ac:dyDescent="0.35">
      <c r="A783" s="276"/>
      <c r="C783" s="7"/>
      <c r="D783" s="754"/>
      <c r="E783" s="754"/>
      <c r="F783" s="754"/>
      <c r="G783" s="754"/>
      <c r="H783" s="754"/>
      <c r="I783" s="754"/>
      <c r="J783" s="754"/>
      <c r="K783" s="754"/>
      <c r="L783" s="754"/>
      <c r="M783" s="754"/>
      <c r="N783" s="754"/>
      <c r="O783" s="754"/>
      <c r="P783" s="754"/>
      <c r="Q783" s="754"/>
      <c r="R783" s="754"/>
      <c r="S783" s="754"/>
      <c r="T783" s="1017"/>
      <c r="U783" s="754"/>
      <c r="V783" s="754"/>
      <c r="W783" s="754"/>
      <c r="X783" s="754"/>
      <c r="Y783" s="754"/>
      <c r="Z783" s="754"/>
      <c r="AA783" s="754"/>
      <c r="AB783" s="754"/>
      <c r="AC783" s="754"/>
      <c r="AD783" s="754"/>
      <c r="AE783" s="754"/>
      <c r="AF783" s="754"/>
      <c r="AG783" s="754"/>
      <c r="AH783" s="754"/>
      <c r="AI783" s="7"/>
      <c r="AJ783" s="754"/>
      <c r="AK783" s="754"/>
      <c r="AL783" s="754"/>
      <c r="AM783" s="754"/>
      <c r="AN783" s="1017"/>
      <c r="AO783" s="754"/>
      <c r="AP783" s="754"/>
      <c r="AQ783" s="754"/>
      <c r="AR783" s="754"/>
      <c r="AS783" s="754"/>
      <c r="AT783" s="7"/>
      <c r="AU783" s="754"/>
      <c r="AV783" s="754"/>
      <c r="AW783" s="754"/>
      <c r="AX783" s="754"/>
      <c r="AY783" s="754"/>
      <c r="AZ783" s="754"/>
      <c r="BA783" s="754"/>
      <c r="BB783" s="1017"/>
      <c r="BC783" s="754"/>
      <c r="BD783" s="754"/>
      <c r="BE783" s="754"/>
      <c r="BF783" s="754"/>
      <c r="BG783" s="754"/>
      <c r="BH783" s="7"/>
      <c r="BI783" s="754"/>
      <c r="BJ783" s="754"/>
      <c r="BK783" s="754"/>
      <c r="BL783" s="754"/>
      <c r="BM783" s="754"/>
      <c r="BN783" s="1188"/>
      <c r="BO783" s="338"/>
      <c r="BP783" s="338"/>
      <c r="BQ783" s="338"/>
      <c r="BR783" s="338"/>
      <c r="BS783" s="1156"/>
      <c r="BT783" s="338"/>
      <c r="BU783" s="338"/>
      <c r="BV783" s="338"/>
      <c r="BW783" s="338"/>
      <c r="BX783" s="338"/>
      <c r="BY783" s="7"/>
      <c r="BZ783" s="754"/>
      <c r="CA783" s="754"/>
      <c r="CB783" s="754"/>
      <c r="CC783" s="1017"/>
      <c r="CD783" s="754"/>
      <c r="CE783" s="754"/>
      <c r="CF783" s="754"/>
      <c r="CG783" s="754"/>
      <c r="CH783" s="754"/>
      <c r="CI783" s="754"/>
      <c r="CJ783" s="754"/>
      <c r="CK783" s="7"/>
      <c r="CL783" s="754"/>
      <c r="CM783" s="754"/>
      <c r="CN783" s="754"/>
      <c r="CO783" s="1017"/>
      <c r="CP783" s="754"/>
      <c r="CQ783" s="754"/>
      <c r="CR783" s="754"/>
      <c r="CS783" s="754"/>
      <c r="CT783" s="754"/>
      <c r="CU783" s="7"/>
      <c r="CV783" s="754"/>
      <c r="CW783" s="754"/>
      <c r="CX783" s="1017"/>
      <c r="CY783" s="754"/>
      <c r="CZ783" s="754"/>
      <c r="DD783" s="293"/>
      <c r="DE783" s="338"/>
      <c r="DF783" s="338"/>
      <c r="DG783" s="338"/>
      <c r="DH783" s="338"/>
      <c r="DI783" s="338"/>
      <c r="DJ783" s="338"/>
      <c r="DK783" s="338"/>
      <c r="DL783" s="1103"/>
      <c r="DM783" s="338"/>
      <c r="DN783" s="338"/>
      <c r="DO783" s="338"/>
      <c r="DP783" s="338"/>
      <c r="DQ783" s="338"/>
      <c r="DR783" s="337"/>
      <c r="DS783" s="338"/>
      <c r="DT783" s="338"/>
      <c r="DU783" s="338"/>
      <c r="DV783" s="338"/>
      <c r="DW783" s="338"/>
      <c r="DX783" s="1103"/>
      <c r="DY783" s="338"/>
      <c r="DZ783" s="338"/>
      <c r="EA783" s="338"/>
      <c r="EB783" s="338"/>
      <c r="EC783" s="338"/>
      <c r="ED783" s="7"/>
      <c r="EE783" s="338"/>
      <c r="EF783" s="338"/>
      <c r="EG783" s="338"/>
      <c r="EH783" s="338"/>
      <c r="EI783" s="338"/>
      <c r="EJ783" s="338"/>
      <c r="EK783" s="338"/>
      <c r="EL783" s="1103"/>
      <c r="EM783" s="338"/>
      <c r="EN783" s="338"/>
      <c r="ER783" s="1251"/>
      <c r="ES783" s="7"/>
      <c r="ET783" s="754"/>
      <c r="EU783" s="754"/>
      <c r="EV783" s="754"/>
      <c r="EW783" s="1131"/>
      <c r="EX783" s="889"/>
      <c r="EY783" s="865"/>
      <c r="EZ783" s="1153"/>
      <c r="FA783" s="865"/>
      <c r="FB783" s="865"/>
      <c r="FC783" s="865"/>
      <c r="FD783" s="865"/>
      <c r="FE783" s="1153"/>
      <c r="FF783" s="865"/>
      <c r="FG783" s="865"/>
      <c r="FH783" s="865"/>
      <c r="FI783" s="865"/>
      <c r="FJ783" s="865"/>
      <c r="FK783" s="865"/>
      <c r="FL783" s="865"/>
      <c r="FM783" s="865"/>
      <c r="FN783" s="865"/>
      <c r="FO783" s="865"/>
      <c r="FP783" s="754"/>
      <c r="FQ783" s="766"/>
      <c r="FR783" s="754"/>
      <c r="FS783" s="754"/>
      <c r="FT783" s="754"/>
      <c r="FU783" s="754"/>
      <c r="FV783" s="754"/>
      <c r="FW783" s="754"/>
      <c r="FX783" s="754"/>
      <c r="FY783" s="754"/>
      <c r="FZ783" s="754"/>
      <c r="GA783" s="754"/>
      <c r="GB783" s="754"/>
      <c r="GC783" s="754"/>
      <c r="GD783" s="754"/>
      <c r="GE783" s="754"/>
      <c r="GF783" s="754"/>
      <c r="GG783" s="754"/>
      <c r="GH783" s="754"/>
      <c r="GI783" s="754"/>
      <c r="GJ783" s="754"/>
      <c r="GK783" s="754"/>
      <c r="GL783" s="754"/>
      <c r="GM783" s="337"/>
      <c r="GN783" s="338"/>
      <c r="GO783" s="338"/>
      <c r="GP783" s="338"/>
      <c r="GQ783" s="338"/>
      <c r="HI783" s="754"/>
    </row>
    <row r="784" spans="1:217" s="753" customFormat="1" ht="21" x14ac:dyDescent="0.35">
      <c r="A784" s="276"/>
      <c r="C784" s="7"/>
      <c r="D784" s="754"/>
      <c r="E784" s="754"/>
      <c r="F784" s="754"/>
      <c r="G784" s="754"/>
      <c r="H784" s="754"/>
      <c r="I784" s="754"/>
      <c r="J784" s="754"/>
      <c r="K784" s="754"/>
      <c r="L784" s="754"/>
      <c r="M784" s="754"/>
      <c r="N784" s="754"/>
      <c r="O784" s="754"/>
      <c r="P784" s="754"/>
      <c r="Q784" s="754"/>
      <c r="R784" s="754"/>
      <c r="S784" s="754"/>
      <c r="T784" s="1017"/>
      <c r="U784" s="754"/>
      <c r="V784" s="754"/>
      <c r="W784" s="754"/>
      <c r="X784" s="754"/>
      <c r="Y784" s="754"/>
      <c r="Z784" s="754"/>
      <c r="AA784" s="754"/>
      <c r="AB784" s="754"/>
      <c r="AC784" s="754"/>
      <c r="AD784" s="754"/>
      <c r="AE784" s="754"/>
      <c r="AF784" s="754"/>
      <c r="AG784" s="754"/>
      <c r="AH784" s="754"/>
      <c r="AI784" s="7"/>
      <c r="AJ784" s="754"/>
      <c r="AK784" s="754"/>
      <c r="AL784" s="754"/>
      <c r="AM784" s="754"/>
      <c r="AN784" s="1017"/>
      <c r="AO784" s="754"/>
      <c r="AP784" s="754"/>
      <c r="AQ784" s="754"/>
      <c r="AR784" s="754"/>
      <c r="AS784" s="754"/>
      <c r="AT784" s="7"/>
      <c r="AU784" s="754"/>
      <c r="AV784" s="754"/>
      <c r="AW784" s="754"/>
      <c r="AX784" s="754"/>
      <c r="AY784" s="754"/>
      <c r="AZ784" s="754"/>
      <c r="BA784" s="754"/>
      <c r="BB784" s="1017"/>
      <c r="BC784" s="754"/>
      <c r="BD784" s="754"/>
      <c r="BE784" s="754"/>
      <c r="BF784" s="754"/>
      <c r="BG784" s="754"/>
      <c r="BH784" s="7"/>
      <c r="BI784" s="754"/>
      <c r="BJ784" s="754"/>
      <c r="BK784" s="754"/>
      <c r="BL784" s="754"/>
      <c r="BM784" s="754"/>
      <c r="BN784" s="1188"/>
      <c r="BO784" s="338"/>
      <c r="BP784" s="338"/>
      <c r="BQ784" s="338"/>
      <c r="BR784" s="338"/>
      <c r="BS784" s="1156"/>
      <c r="BT784" s="338"/>
      <c r="BU784" s="338"/>
      <c r="BV784" s="338"/>
      <c r="BW784" s="338"/>
      <c r="BX784" s="338"/>
      <c r="BY784" s="7"/>
      <c r="BZ784" s="754"/>
      <c r="CA784" s="754"/>
      <c r="CB784" s="754"/>
      <c r="CC784" s="1017"/>
      <c r="CD784" s="754"/>
      <c r="CE784" s="754"/>
      <c r="CF784" s="754"/>
      <c r="CG784" s="754"/>
      <c r="CH784" s="754"/>
      <c r="CI784" s="754"/>
      <c r="CJ784" s="754"/>
      <c r="CK784" s="7"/>
      <c r="CL784" s="754"/>
      <c r="CM784" s="754"/>
      <c r="CN784" s="754"/>
      <c r="CO784" s="1017"/>
      <c r="CP784" s="754"/>
      <c r="CQ784" s="754"/>
      <c r="CR784" s="754"/>
      <c r="CS784" s="754"/>
      <c r="CT784" s="754"/>
      <c r="CU784" s="7"/>
      <c r="CV784" s="754"/>
      <c r="CW784" s="754"/>
      <c r="CX784" s="1017"/>
      <c r="CY784" s="754"/>
      <c r="CZ784" s="754"/>
      <c r="DD784" s="293"/>
      <c r="DE784" s="338"/>
      <c r="DF784" s="338"/>
      <c r="DG784" s="338"/>
      <c r="DH784" s="338"/>
      <c r="DI784" s="338"/>
      <c r="DJ784" s="338"/>
      <c r="DK784" s="338"/>
      <c r="DL784" s="1103"/>
      <c r="DM784" s="338"/>
      <c r="DN784" s="338"/>
      <c r="DO784" s="338"/>
      <c r="DP784" s="338"/>
      <c r="DQ784" s="338"/>
      <c r="DR784" s="337"/>
      <c r="DS784" s="338"/>
      <c r="DT784" s="338"/>
      <c r="DU784" s="338"/>
      <c r="DV784" s="338"/>
      <c r="DW784" s="338"/>
      <c r="DX784" s="1103"/>
      <c r="DY784" s="338"/>
      <c r="DZ784" s="338"/>
      <c r="EA784" s="338"/>
      <c r="EB784" s="338"/>
      <c r="EC784" s="338"/>
      <c r="ED784" s="7"/>
      <c r="EE784" s="338"/>
      <c r="EF784" s="338"/>
      <c r="EG784" s="338"/>
      <c r="EH784" s="338"/>
      <c r="EI784" s="338"/>
      <c r="EJ784" s="338"/>
      <c r="EK784" s="338"/>
      <c r="EL784" s="1103"/>
      <c r="EM784" s="338"/>
      <c r="EN784" s="338"/>
      <c r="ER784" s="1251"/>
      <c r="ES784" s="7"/>
      <c r="ET784" s="754"/>
      <c r="EU784" s="754"/>
      <c r="EV784" s="754"/>
      <c r="EW784" s="1131"/>
      <c r="EX784" s="889"/>
      <c r="EY784" s="865"/>
      <c r="EZ784" s="1153"/>
      <c r="FA784" s="865"/>
      <c r="FB784" s="865"/>
      <c r="FC784" s="865"/>
      <c r="FD784" s="865"/>
      <c r="FE784" s="1153"/>
      <c r="FF784" s="865"/>
      <c r="FG784" s="865"/>
      <c r="FH784" s="865"/>
      <c r="FI784" s="865"/>
      <c r="FJ784" s="865"/>
      <c r="FK784" s="865"/>
      <c r="FL784" s="865"/>
      <c r="FM784" s="865"/>
      <c r="FN784" s="865"/>
      <c r="FO784" s="865"/>
      <c r="FP784" s="754"/>
      <c r="FQ784" s="766"/>
      <c r="FR784" s="754"/>
      <c r="FS784" s="754"/>
      <c r="FT784" s="754"/>
      <c r="FU784" s="754"/>
      <c r="FV784" s="754"/>
      <c r="FW784" s="754"/>
      <c r="FX784" s="754"/>
      <c r="FY784" s="754"/>
      <c r="FZ784" s="754"/>
      <c r="GA784" s="754"/>
      <c r="GB784" s="754"/>
      <c r="GC784" s="754"/>
      <c r="GD784" s="754"/>
      <c r="GE784" s="754"/>
      <c r="GF784" s="754"/>
      <c r="GG784" s="754"/>
      <c r="GH784" s="754"/>
      <c r="GI784" s="754"/>
      <c r="GJ784" s="754"/>
      <c r="GK784" s="754"/>
      <c r="GL784" s="754"/>
      <c r="GM784" s="337"/>
      <c r="GN784" s="338"/>
      <c r="GO784" s="338"/>
      <c r="GP784" s="338"/>
      <c r="GQ784" s="338"/>
      <c r="HI784" s="754"/>
    </row>
    <row r="785" spans="1:217" s="753" customFormat="1" ht="21" x14ac:dyDescent="0.35">
      <c r="A785" s="276"/>
      <c r="C785" s="7"/>
      <c r="D785" s="754"/>
      <c r="E785" s="754"/>
      <c r="F785" s="754"/>
      <c r="G785" s="754"/>
      <c r="H785" s="754"/>
      <c r="I785" s="754"/>
      <c r="J785" s="754"/>
      <c r="K785" s="754"/>
      <c r="L785" s="754"/>
      <c r="M785" s="754"/>
      <c r="N785" s="754"/>
      <c r="O785" s="754"/>
      <c r="P785" s="754"/>
      <c r="Q785" s="754"/>
      <c r="R785" s="754"/>
      <c r="S785" s="754"/>
      <c r="T785" s="1017"/>
      <c r="U785" s="754"/>
      <c r="V785" s="754"/>
      <c r="W785" s="754"/>
      <c r="X785" s="754"/>
      <c r="Y785" s="754"/>
      <c r="Z785" s="754"/>
      <c r="AA785" s="754"/>
      <c r="AB785" s="754"/>
      <c r="AC785" s="754"/>
      <c r="AD785" s="754"/>
      <c r="AE785" s="754"/>
      <c r="AF785" s="754"/>
      <c r="AG785" s="754"/>
      <c r="AH785" s="754"/>
      <c r="AI785" s="7"/>
      <c r="AJ785" s="754"/>
      <c r="AK785" s="754"/>
      <c r="AL785" s="754"/>
      <c r="AM785" s="754"/>
      <c r="AN785" s="1017"/>
      <c r="AO785" s="754"/>
      <c r="AP785" s="754"/>
      <c r="AQ785" s="754"/>
      <c r="AR785" s="754"/>
      <c r="AS785" s="754"/>
      <c r="AT785" s="7"/>
      <c r="AU785" s="754"/>
      <c r="AV785" s="754"/>
      <c r="AW785" s="754"/>
      <c r="AX785" s="754"/>
      <c r="AY785" s="754"/>
      <c r="AZ785" s="754"/>
      <c r="BA785" s="754"/>
      <c r="BB785" s="1017"/>
      <c r="BC785" s="754"/>
      <c r="BD785" s="754"/>
      <c r="BE785" s="754"/>
      <c r="BF785" s="754"/>
      <c r="BG785" s="754"/>
      <c r="BH785" s="7"/>
      <c r="BI785" s="754"/>
      <c r="BJ785" s="754"/>
      <c r="BK785" s="754"/>
      <c r="BL785" s="754"/>
      <c r="BM785" s="754"/>
      <c r="BN785" s="1188"/>
      <c r="BO785" s="338"/>
      <c r="BP785" s="338"/>
      <c r="BQ785" s="338"/>
      <c r="BR785" s="338"/>
      <c r="BS785" s="1156"/>
      <c r="BT785" s="338"/>
      <c r="BU785" s="338"/>
      <c r="BV785" s="338"/>
      <c r="BW785" s="338"/>
      <c r="BX785" s="338"/>
      <c r="BY785" s="7"/>
      <c r="BZ785" s="754"/>
      <c r="CA785" s="754"/>
      <c r="CB785" s="754"/>
      <c r="CC785" s="1017"/>
      <c r="CD785" s="754"/>
      <c r="CE785" s="754"/>
      <c r="CF785" s="754"/>
      <c r="CG785" s="754"/>
      <c r="CH785" s="754"/>
      <c r="CI785" s="754"/>
      <c r="CJ785" s="754"/>
      <c r="CK785" s="7"/>
      <c r="CL785" s="754"/>
      <c r="CM785" s="754"/>
      <c r="CN785" s="754"/>
      <c r="CO785" s="1017"/>
      <c r="CP785" s="754"/>
      <c r="CQ785" s="754"/>
      <c r="CR785" s="754"/>
      <c r="CS785" s="754"/>
      <c r="CT785" s="754"/>
      <c r="CU785" s="7"/>
      <c r="CV785" s="754"/>
      <c r="CW785" s="754"/>
      <c r="CX785" s="1017"/>
      <c r="CY785" s="754"/>
      <c r="CZ785" s="754"/>
      <c r="DD785" s="293"/>
      <c r="DE785" s="338"/>
      <c r="DF785" s="338"/>
      <c r="DG785" s="338"/>
      <c r="DH785" s="338"/>
      <c r="DI785" s="338"/>
      <c r="DJ785" s="338"/>
      <c r="DK785" s="338"/>
      <c r="DL785" s="1103"/>
      <c r="DM785" s="338"/>
      <c r="DN785" s="338"/>
      <c r="DO785" s="338"/>
      <c r="DP785" s="338"/>
      <c r="DQ785" s="338"/>
      <c r="DR785" s="337"/>
      <c r="DS785" s="338"/>
      <c r="DT785" s="338"/>
      <c r="DU785" s="338"/>
      <c r="DV785" s="338"/>
      <c r="DW785" s="338"/>
      <c r="DX785" s="1103"/>
      <c r="DY785" s="338"/>
      <c r="DZ785" s="338"/>
      <c r="EA785" s="338"/>
      <c r="EB785" s="338"/>
      <c r="EC785" s="338"/>
      <c r="ED785" s="7"/>
      <c r="EE785" s="338"/>
      <c r="EF785" s="338"/>
      <c r="EG785" s="338"/>
      <c r="EH785" s="338"/>
      <c r="EI785" s="338"/>
      <c r="EJ785" s="338"/>
      <c r="EK785" s="338"/>
      <c r="EL785" s="1103"/>
      <c r="EM785" s="338"/>
      <c r="EN785" s="338"/>
      <c r="ER785" s="1251"/>
      <c r="ES785" s="7"/>
      <c r="ET785" s="754"/>
      <c r="EU785" s="754"/>
      <c r="EV785" s="754"/>
      <c r="EW785" s="1131"/>
      <c r="EX785" s="889"/>
      <c r="EY785" s="865"/>
      <c r="EZ785" s="1153"/>
      <c r="FA785" s="865"/>
      <c r="FB785" s="865"/>
      <c r="FC785" s="865"/>
      <c r="FD785" s="865"/>
      <c r="FE785" s="1153"/>
      <c r="FF785" s="865"/>
      <c r="FG785" s="865"/>
      <c r="FH785" s="865"/>
      <c r="FI785" s="865"/>
      <c r="FJ785" s="865"/>
      <c r="FK785" s="865"/>
      <c r="FL785" s="865"/>
      <c r="FM785" s="865"/>
      <c r="FN785" s="865"/>
      <c r="FO785" s="865"/>
      <c r="FP785" s="754"/>
      <c r="FQ785" s="766"/>
      <c r="FR785" s="754"/>
      <c r="FS785" s="754"/>
      <c r="FT785" s="754"/>
      <c r="FU785" s="754"/>
      <c r="FV785" s="754"/>
      <c r="FW785" s="754"/>
      <c r="FX785" s="754"/>
      <c r="FY785" s="754"/>
      <c r="FZ785" s="754"/>
      <c r="GA785" s="754"/>
      <c r="GB785" s="754"/>
      <c r="GC785" s="754"/>
      <c r="GD785" s="754"/>
      <c r="GE785" s="754"/>
      <c r="GF785" s="754"/>
      <c r="GG785" s="754"/>
      <c r="GH785" s="754"/>
      <c r="GI785" s="754"/>
      <c r="GJ785" s="754"/>
      <c r="GK785" s="754"/>
      <c r="GL785" s="754"/>
      <c r="GM785" s="337"/>
      <c r="GN785" s="338"/>
      <c r="GO785" s="338"/>
      <c r="GP785" s="338"/>
      <c r="GQ785" s="338"/>
      <c r="HI785" s="754"/>
    </row>
    <row r="786" spans="1:217" s="753" customFormat="1" ht="21" x14ac:dyDescent="0.35">
      <c r="A786" s="276"/>
      <c r="C786" s="7"/>
      <c r="D786" s="754"/>
      <c r="E786" s="754"/>
      <c r="F786" s="754"/>
      <c r="G786" s="754"/>
      <c r="H786" s="754"/>
      <c r="I786" s="754"/>
      <c r="J786" s="754"/>
      <c r="K786" s="754"/>
      <c r="L786" s="754"/>
      <c r="M786" s="754"/>
      <c r="N786" s="754"/>
      <c r="O786" s="754"/>
      <c r="P786" s="754"/>
      <c r="Q786" s="754"/>
      <c r="R786" s="754"/>
      <c r="S786" s="754"/>
      <c r="T786" s="1017"/>
      <c r="U786" s="754"/>
      <c r="V786" s="754"/>
      <c r="W786" s="754"/>
      <c r="X786" s="754"/>
      <c r="Y786" s="754"/>
      <c r="Z786" s="754"/>
      <c r="AA786" s="754"/>
      <c r="AB786" s="754"/>
      <c r="AC786" s="754"/>
      <c r="AD786" s="754"/>
      <c r="AE786" s="754"/>
      <c r="AF786" s="754"/>
      <c r="AG786" s="754"/>
      <c r="AH786" s="754"/>
      <c r="AI786" s="7"/>
      <c r="AJ786" s="754"/>
      <c r="AK786" s="754"/>
      <c r="AL786" s="754"/>
      <c r="AM786" s="754"/>
      <c r="AN786" s="1017"/>
      <c r="AO786" s="754"/>
      <c r="AP786" s="754"/>
      <c r="AQ786" s="754"/>
      <c r="AR786" s="754"/>
      <c r="AS786" s="754"/>
      <c r="AT786" s="7"/>
      <c r="AU786" s="754"/>
      <c r="AV786" s="754"/>
      <c r="AW786" s="754"/>
      <c r="AX786" s="754"/>
      <c r="AY786" s="754"/>
      <c r="AZ786" s="754"/>
      <c r="BA786" s="754"/>
      <c r="BB786" s="1017"/>
      <c r="BC786" s="754"/>
      <c r="BD786" s="754"/>
      <c r="BE786" s="754"/>
      <c r="BF786" s="754"/>
      <c r="BG786" s="754"/>
      <c r="BH786" s="7"/>
      <c r="BI786" s="754"/>
      <c r="BJ786" s="754"/>
      <c r="BK786" s="754"/>
      <c r="BL786" s="754"/>
      <c r="BM786" s="754"/>
      <c r="BN786" s="1188"/>
      <c r="BO786" s="338"/>
      <c r="BP786" s="338"/>
      <c r="BQ786" s="338"/>
      <c r="BR786" s="338"/>
      <c r="BS786" s="1156"/>
      <c r="BT786" s="338"/>
      <c r="BU786" s="338"/>
      <c r="BV786" s="338"/>
      <c r="BW786" s="338"/>
      <c r="BX786" s="338"/>
      <c r="BY786" s="7"/>
      <c r="BZ786" s="754"/>
      <c r="CA786" s="754"/>
      <c r="CB786" s="754"/>
      <c r="CC786" s="1017"/>
      <c r="CD786" s="754"/>
      <c r="CE786" s="754"/>
      <c r="CF786" s="754"/>
      <c r="CG786" s="754"/>
      <c r="CH786" s="754"/>
      <c r="CI786" s="754"/>
      <c r="CJ786" s="754"/>
      <c r="CK786" s="7"/>
      <c r="CL786" s="754"/>
      <c r="CM786" s="754"/>
      <c r="CN786" s="754"/>
      <c r="CO786" s="1017"/>
      <c r="CP786" s="754"/>
      <c r="CQ786" s="754"/>
      <c r="CR786" s="754"/>
      <c r="CS786" s="754"/>
      <c r="CT786" s="754"/>
      <c r="CU786" s="7"/>
      <c r="CV786" s="754"/>
      <c r="CW786" s="754"/>
      <c r="CX786" s="1017"/>
      <c r="CY786" s="754"/>
      <c r="CZ786" s="754"/>
      <c r="DD786" s="293"/>
      <c r="DE786" s="338"/>
      <c r="DF786" s="338"/>
      <c r="DG786" s="338"/>
      <c r="DH786" s="338"/>
      <c r="DI786" s="338"/>
      <c r="DJ786" s="338"/>
      <c r="DK786" s="338"/>
      <c r="DL786" s="1103"/>
      <c r="DM786" s="338"/>
      <c r="DN786" s="338"/>
      <c r="DO786" s="338"/>
      <c r="DP786" s="338"/>
      <c r="DQ786" s="338"/>
      <c r="DR786" s="337"/>
      <c r="DS786" s="338"/>
      <c r="DT786" s="338"/>
      <c r="DU786" s="338"/>
      <c r="DV786" s="338"/>
      <c r="DW786" s="338"/>
      <c r="DX786" s="1103"/>
      <c r="DY786" s="338"/>
      <c r="DZ786" s="338"/>
      <c r="EA786" s="338"/>
      <c r="EB786" s="338"/>
      <c r="EC786" s="338"/>
      <c r="ED786" s="7"/>
      <c r="EE786" s="338"/>
      <c r="EF786" s="338"/>
      <c r="EG786" s="338"/>
      <c r="EH786" s="338"/>
      <c r="EI786" s="338"/>
      <c r="EJ786" s="338"/>
      <c r="EK786" s="338"/>
      <c r="EL786" s="1103"/>
      <c r="EM786" s="338"/>
      <c r="EN786" s="338"/>
      <c r="ER786" s="1251"/>
      <c r="ES786" s="7"/>
      <c r="ET786" s="754"/>
      <c r="EU786" s="754"/>
      <c r="EV786" s="754"/>
      <c r="EW786" s="1131"/>
      <c r="EX786" s="889"/>
      <c r="EY786" s="865"/>
      <c r="EZ786" s="1153"/>
      <c r="FA786" s="865"/>
      <c r="FB786" s="865"/>
      <c r="FC786" s="865"/>
      <c r="FD786" s="865"/>
      <c r="FE786" s="1153"/>
      <c r="FF786" s="865"/>
      <c r="FG786" s="865"/>
      <c r="FH786" s="865"/>
      <c r="FI786" s="865"/>
      <c r="FJ786" s="865"/>
      <c r="FK786" s="865"/>
      <c r="FL786" s="865"/>
      <c r="FM786" s="865"/>
      <c r="FN786" s="865"/>
      <c r="FO786" s="865"/>
      <c r="FP786" s="754"/>
      <c r="FQ786" s="766"/>
      <c r="FR786" s="754"/>
      <c r="FS786" s="754"/>
      <c r="FT786" s="754"/>
      <c r="FU786" s="754"/>
      <c r="FV786" s="754"/>
      <c r="FW786" s="754"/>
      <c r="FX786" s="754"/>
      <c r="FY786" s="754"/>
      <c r="FZ786" s="754"/>
      <c r="GA786" s="754"/>
      <c r="GB786" s="754"/>
      <c r="GC786" s="754"/>
      <c r="GD786" s="754"/>
      <c r="GE786" s="754"/>
      <c r="GF786" s="754"/>
      <c r="GG786" s="754"/>
      <c r="GH786" s="754"/>
      <c r="GI786" s="754"/>
      <c r="GJ786" s="754"/>
      <c r="GK786" s="754"/>
      <c r="GL786" s="754"/>
      <c r="GM786" s="337"/>
      <c r="GN786" s="338"/>
      <c r="GO786" s="338"/>
      <c r="GP786" s="338"/>
      <c r="GQ786" s="338"/>
      <c r="HI786" s="754"/>
    </row>
    <row r="787" spans="1:217" s="753" customFormat="1" ht="21" x14ac:dyDescent="0.35">
      <c r="A787" s="276"/>
      <c r="C787" s="7"/>
      <c r="D787" s="754"/>
      <c r="E787" s="754"/>
      <c r="F787" s="754"/>
      <c r="G787" s="754"/>
      <c r="H787" s="754"/>
      <c r="I787" s="754"/>
      <c r="J787" s="754"/>
      <c r="K787" s="754"/>
      <c r="L787" s="754"/>
      <c r="M787" s="754"/>
      <c r="N787" s="754"/>
      <c r="O787" s="754"/>
      <c r="P787" s="754"/>
      <c r="Q787" s="754"/>
      <c r="R787" s="754"/>
      <c r="S787" s="754"/>
      <c r="T787" s="1017"/>
      <c r="U787" s="754"/>
      <c r="V787" s="754"/>
      <c r="W787" s="754"/>
      <c r="X787" s="754"/>
      <c r="Y787" s="754"/>
      <c r="Z787" s="754"/>
      <c r="AA787" s="754"/>
      <c r="AB787" s="754"/>
      <c r="AC787" s="754"/>
      <c r="AD787" s="754"/>
      <c r="AE787" s="754"/>
      <c r="AF787" s="754"/>
      <c r="AG787" s="754"/>
      <c r="AH787" s="754"/>
      <c r="AI787" s="7"/>
      <c r="AJ787" s="754"/>
      <c r="AK787" s="754"/>
      <c r="AL787" s="754"/>
      <c r="AM787" s="754"/>
      <c r="AN787" s="1017"/>
      <c r="AO787" s="754"/>
      <c r="AP787" s="754"/>
      <c r="AQ787" s="754"/>
      <c r="AR787" s="754"/>
      <c r="AS787" s="754"/>
      <c r="AT787" s="7"/>
      <c r="AU787" s="754"/>
      <c r="AV787" s="754"/>
      <c r="AW787" s="754"/>
      <c r="AX787" s="754"/>
      <c r="AY787" s="754"/>
      <c r="AZ787" s="754"/>
      <c r="BA787" s="754"/>
      <c r="BB787" s="1017"/>
      <c r="BC787" s="754"/>
      <c r="BD787" s="754"/>
      <c r="BE787" s="754"/>
      <c r="BF787" s="754"/>
      <c r="BG787" s="754"/>
      <c r="BH787" s="7"/>
      <c r="BI787" s="754"/>
      <c r="BJ787" s="754"/>
      <c r="BK787" s="754"/>
      <c r="BL787" s="754"/>
      <c r="BM787" s="754"/>
      <c r="BN787" s="1188"/>
      <c r="BO787" s="338"/>
      <c r="BP787" s="338"/>
      <c r="BQ787" s="338"/>
      <c r="BR787" s="338"/>
      <c r="BS787" s="1156"/>
      <c r="BT787" s="338"/>
      <c r="BU787" s="338"/>
      <c r="BV787" s="338"/>
      <c r="BW787" s="338"/>
      <c r="BX787" s="338"/>
      <c r="BY787" s="7"/>
      <c r="BZ787" s="754"/>
      <c r="CA787" s="754"/>
      <c r="CB787" s="754"/>
      <c r="CC787" s="1017"/>
      <c r="CD787" s="754"/>
      <c r="CE787" s="754"/>
      <c r="CF787" s="754"/>
      <c r="CG787" s="754"/>
      <c r="CH787" s="754"/>
      <c r="CI787" s="754"/>
      <c r="CJ787" s="754"/>
      <c r="CK787" s="7"/>
      <c r="CL787" s="754"/>
      <c r="CM787" s="754"/>
      <c r="CN787" s="754"/>
      <c r="CO787" s="1017"/>
      <c r="CP787" s="754"/>
      <c r="CQ787" s="754"/>
      <c r="CR787" s="754"/>
      <c r="CS787" s="754"/>
      <c r="CT787" s="754"/>
      <c r="CU787" s="7"/>
      <c r="CV787" s="754"/>
      <c r="CW787" s="754"/>
      <c r="CX787" s="1017"/>
      <c r="CY787" s="754"/>
      <c r="CZ787" s="754"/>
      <c r="DD787" s="293"/>
      <c r="DE787" s="338"/>
      <c r="DF787" s="338"/>
      <c r="DG787" s="338"/>
      <c r="DH787" s="338"/>
      <c r="DI787" s="338"/>
      <c r="DJ787" s="338"/>
      <c r="DK787" s="338"/>
      <c r="DL787" s="1103"/>
      <c r="DM787" s="338"/>
      <c r="DN787" s="338"/>
      <c r="DO787" s="338"/>
      <c r="DP787" s="338"/>
      <c r="DQ787" s="338"/>
      <c r="DR787" s="337"/>
      <c r="DS787" s="338"/>
      <c r="DT787" s="338"/>
      <c r="DU787" s="338"/>
      <c r="DV787" s="338"/>
      <c r="DW787" s="338"/>
      <c r="DX787" s="1103"/>
      <c r="DY787" s="338"/>
      <c r="DZ787" s="338"/>
      <c r="EA787" s="338"/>
      <c r="EB787" s="338"/>
      <c r="EC787" s="338"/>
      <c r="ED787" s="7"/>
      <c r="EE787" s="338"/>
      <c r="EF787" s="338"/>
      <c r="EG787" s="338"/>
      <c r="EH787" s="338"/>
      <c r="EI787" s="338"/>
      <c r="EJ787" s="338"/>
      <c r="EK787" s="338"/>
      <c r="EL787" s="1103"/>
      <c r="EM787" s="338"/>
      <c r="EN787" s="338"/>
      <c r="ER787" s="1251"/>
      <c r="ES787" s="7"/>
      <c r="ET787" s="754"/>
      <c r="EU787" s="754"/>
      <c r="EV787" s="754"/>
      <c r="EW787" s="1131"/>
      <c r="EX787" s="889"/>
      <c r="EY787" s="865"/>
      <c r="EZ787" s="1153"/>
      <c r="FA787" s="865"/>
      <c r="FB787" s="865"/>
      <c r="FC787" s="865"/>
      <c r="FD787" s="865"/>
      <c r="FE787" s="1153"/>
      <c r="FF787" s="865"/>
      <c r="FG787" s="865"/>
      <c r="FH787" s="865"/>
      <c r="FI787" s="865"/>
      <c r="FJ787" s="865"/>
      <c r="FK787" s="865"/>
      <c r="FL787" s="865"/>
      <c r="FM787" s="865"/>
      <c r="FN787" s="865"/>
      <c r="FO787" s="865"/>
      <c r="FP787" s="754"/>
      <c r="FQ787" s="766"/>
      <c r="FR787" s="754"/>
      <c r="FS787" s="754"/>
      <c r="FT787" s="754"/>
      <c r="FU787" s="754"/>
      <c r="FV787" s="754"/>
      <c r="FW787" s="754"/>
      <c r="FX787" s="754"/>
      <c r="FY787" s="754"/>
      <c r="FZ787" s="754"/>
      <c r="GA787" s="754"/>
      <c r="GB787" s="754"/>
      <c r="GC787" s="754"/>
      <c r="GD787" s="754"/>
      <c r="GE787" s="754"/>
      <c r="GF787" s="754"/>
      <c r="GG787" s="754"/>
      <c r="GH787" s="754"/>
      <c r="GI787" s="754"/>
      <c r="GJ787" s="754"/>
      <c r="GK787" s="754"/>
      <c r="GL787" s="754"/>
      <c r="GM787" s="337"/>
      <c r="GN787" s="338"/>
      <c r="GO787" s="338"/>
      <c r="GP787" s="338"/>
      <c r="GQ787" s="338"/>
      <c r="HI787" s="754"/>
    </row>
    <row r="788" spans="1:217" s="753" customFormat="1" ht="21" x14ac:dyDescent="0.35">
      <c r="A788" s="276"/>
      <c r="C788" s="7"/>
      <c r="D788" s="754"/>
      <c r="E788" s="754"/>
      <c r="F788" s="754"/>
      <c r="G788" s="754"/>
      <c r="H788" s="754"/>
      <c r="I788" s="754"/>
      <c r="J788" s="754"/>
      <c r="K788" s="754"/>
      <c r="L788" s="754"/>
      <c r="M788" s="754"/>
      <c r="N788" s="754"/>
      <c r="O788" s="754"/>
      <c r="P788" s="754"/>
      <c r="Q788" s="754"/>
      <c r="R788" s="754"/>
      <c r="S788" s="754"/>
      <c r="T788" s="1017"/>
      <c r="U788" s="754"/>
      <c r="V788" s="754"/>
      <c r="W788" s="754"/>
      <c r="X788" s="754"/>
      <c r="Y788" s="754"/>
      <c r="Z788" s="754"/>
      <c r="AA788" s="754"/>
      <c r="AB788" s="754"/>
      <c r="AC788" s="754"/>
      <c r="AD788" s="754"/>
      <c r="AE788" s="754"/>
      <c r="AF788" s="754"/>
      <c r="AG788" s="754"/>
      <c r="AH788" s="754"/>
      <c r="AI788" s="7"/>
      <c r="AJ788" s="754"/>
      <c r="AK788" s="754"/>
      <c r="AL788" s="754"/>
      <c r="AM788" s="754"/>
      <c r="AN788" s="1017"/>
      <c r="AO788" s="754"/>
      <c r="AP788" s="754"/>
      <c r="AQ788" s="754"/>
      <c r="AR788" s="754"/>
      <c r="AS788" s="754"/>
      <c r="AT788" s="7"/>
      <c r="AU788" s="754"/>
      <c r="AV788" s="754"/>
      <c r="AW788" s="754"/>
      <c r="AX788" s="754"/>
      <c r="AY788" s="754"/>
      <c r="AZ788" s="754"/>
      <c r="BA788" s="754"/>
      <c r="BB788" s="1017"/>
      <c r="BC788" s="754"/>
      <c r="BD788" s="754"/>
      <c r="BE788" s="754"/>
      <c r="BF788" s="754"/>
      <c r="BG788" s="754"/>
      <c r="BH788" s="7"/>
      <c r="BI788" s="754"/>
      <c r="BJ788" s="754"/>
      <c r="BK788" s="754"/>
      <c r="BL788" s="754"/>
      <c r="BM788" s="754"/>
      <c r="BN788" s="1188"/>
      <c r="BO788" s="338"/>
      <c r="BP788" s="338"/>
      <c r="BQ788" s="338"/>
      <c r="BR788" s="338"/>
      <c r="BS788" s="1156"/>
      <c r="BT788" s="338"/>
      <c r="BU788" s="338"/>
      <c r="BV788" s="338"/>
      <c r="BW788" s="338"/>
      <c r="BX788" s="338"/>
      <c r="BY788" s="7"/>
      <c r="BZ788" s="754"/>
      <c r="CA788" s="754"/>
      <c r="CB788" s="754"/>
      <c r="CC788" s="1017"/>
      <c r="CD788" s="754"/>
      <c r="CE788" s="754"/>
      <c r="CF788" s="754"/>
      <c r="CG788" s="754"/>
      <c r="CH788" s="754"/>
      <c r="CI788" s="754"/>
      <c r="CJ788" s="754"/>
      <c r="CK788" s="7"/>
      <c r="CL788" s="754"/>
      <c r="CM788" s="754"/>
      <c r="CN788" s="754"/>
      <c r="CO788" s="1017"/>
      <c r="CP788" s="754"/>
      <c r="CQ788" s="754"/>
      <c r="CR788" s="754"/>
      <c r="CS788" s="754"/>
      <c r="CT788" s="754"/>
      <c r="CU788" s="7"/>
      <c r="CV788" s="754"/>
      <c r="CW788" s="754"/>
      <c r="CX788" s="1017"/>
      <c r="CY788" s="754"/>
      <c r="CZ788" s="754"/>
      <c r="DD788" s="293"/>
      <c r="DE788" s="338"/>
      <c r="DF788" s="338"/>
      <c r="DG788" s="338"/>
      <c r="DH788" s="338"/>
      <c r="DI788" s="338"/>
      <c r="DJ788" s="338"/>
      <c r="DK788" s="338"/>
      <c r="DL788" s="1103"/>
      <c r="DM788" s="338"/>
      <c r="DN788" s="338"/>
      <c r="DO788" s="338"/>
      <c r="DP788" s="338"/>
      <c r="DQ788" s="338"/>
      <c r="DR788" s="337"/>
      <c r="DS788" s="338"/>
      <c r="DT788" s="338"/>
      <c r="DU788" s="338"/>
      <c r="DV788" s="338"/>
      <c r="DW788" s="338"/>
      <c r="DX788" s="1103"/>
      <c r="DY788" s="338"/>
      <c r="DZ788" s="338"/>
      <c r="EA788" s="338"/>
      <c r="EB788" s="338"/>
      <c r="EC788" s="338"/>
      <c r="ED788" s="7"/>
      <c r="EE788" s="338"/>
      <c r="EF788" s="338"/>
      <c r="EG788" s="338"/>
      <c r="EH788" s="338"/>
      <c r="EI788" s="338"/>
      <c r="EJ788" s="338"/>
      <c r="EK788" s="338"/>
      <c r="EL788" s="1103"/>
      <c r="EM788" s="338"/>
      <c r="EN788" s="338"/>
      <c r="ER788" s="1251"/>
      <c r="ES788" s="7"/>
      <c r="ET788" s="754"/>
      <c r="EU788" s="754"/>
      <c r="EV788" s="754"/>
      <c r="EW788" s="1131"/>
      <c r="EX788" s="889"/>
      <c r="EY788" s="865"/>
      <c r="EZ788" s="1153"/>
      <c r="FA788" s="865"/>
      <c r="FB788" s="865"/>
      <c r="FC788" s="865"/>
      <c r="FD788" s="865"/>
      <c r="FE788" s="1153"/>
      <c r="FF788" s="865"/>
      <c r="FG788" s="865"/>
      <c r="FH788" s="865"/>
      <c r="FI788" s="865"/>
      <c r="FJ788" s="865"/>
      <c r="FK788" s="865"/>
      <c r="FL788" s="865"/>
      <c r="FM788" s="865"/>
      <c r="FN788" s="865"/>
      <c r="FO788" s="865"/>
      <c r="FP788" s="754"/>
      <c r="FQ788" s="766"/>
      <c r="FR788" s="754"/>
      <c r="FS788" s="754"/>
      <c r="FT788" s="754"/>
      <c r="FU788" s="754"/>
      <c r="FV788" s="754"/>
      <c r="FW788" s="754"/>
      <c r="FX788" s="754"/>
      <c r="FY788" s="754"/>
      <c r="FZ788" s="754"/>
      <c r="GA788" s="754"/>
      <c r="GB788" s="754"/>
      <c r="GC788" s="754"/>
      <c r="GD788" s="754"/>
      <c r="GE788" s="754"/>
      <c r="GF788" s="754"/>
      <c r="GG788" s="754"/>
      <c r="GH788" s="754"/>
      <c r="GI788" s="754"/>
      <c r="GJ788" s="754"/>
      <c r="GK788" s="754"/>
      <c r="GL788" s="754"/>
      <c r="GM788" s="337"/>
      <c r="GN788" s="338"/>
      <c r="GO788" s="338"/>
      <c r="GP788" s="338"/>
      <c r="GQ788" s="338"/>
      <c r="HI788" s="754"/>
    </row>
    <row r="789" spans="1:217" s="753" customFormat="1" ht="21" x14ac:dyDescent="0.35">
      <c r="A789" s="276"/>
      <c r="C789" s="7"/>
      <c r="D789" s="754"/>
      <c r="E789" s="754"/>
      <c r="F789" s="754"/>
      <c r="G789" s="754"/>
      <c r="H789" s="754"/>
      <c r="I789" s="754"/>
      <c r="J789" s="754"/>
      <c r="K789" s="754"/>
      <c r="L789" s="754"/>
      <c r="M789" s="754"/>
      <c r="N789" s="754"/>
      <c r="O789" s="754"/>
      <c r="P789" s="754"/>
      <c r="Q789" s="754"/>
      <c r="R789" s="754"/>
      <c r="S789" s="754"/>
      <c r="T789" s="1017"/>
      <c r="U789" s="754"/>
      <c r="V789" s="754"/>
      <c r="W789" s="754"/>
      <c r="X789" s="754"/>
      <c r="Y789" s="754"/>
      <c r="Z789" s="754"/>
      <c r="AA789" s="754"/>
      <c r="AB789" s="754"/>
      <c r="AC789" s="754"/>
      <c r="AD789" s="754"/>
      <c r="AE789" s="754"/>
      <c r="AF789" s="754"/>
      <c r="AG789" s="754"/>
      <c r="AH789" s="754"/>
      <c r="AI789" s="7"/>
      <c r="AJ789" s="754"/>
      <c r="AK789" s="754"/>
      <c r="AL789" s="754"/>
      <c r="AM789" s="754"/>
      <c r="AN789" s="1017"/>
      <c r="AO789" s="754"/>
      <c r="AP789" s="754"/>
      <c r="AQ789" s="754"/>
      <c r="AR789" s="754"/>
      <c r="AS789" s="754"/>
      <c r="AT789" s="7"/>
      <c r="AU789" s="754"/>
      <c r="AV789" s="754"/>
      <c r="AW789" s="754"/>
      <c r="AX789" s="754"/>
      <c r="AY789" s="754"/>
      <c r="AZ789" s="754"/>
      <c r="BA789" s="754"/>
      <c r="BB789" s="1017"/>
      <c r="BC789" s="754"/>
      <c r="BD789" s="754"/>
      <c r="BE789" s="754"/>
      <c r="BF789" s="754"/>
      <c r="BG789" s="754"/>
      <c r="BH789" s="7"/>
      <c r="BI789" s="754"/>
      <c r="BJ789" s="754"/>
      <c r="BK789" s="754"/>
      <c r="BL789" s="754"/>
      <c r="BM789" s="754"/>
      <c r="BN789" s="1188"/>
      <c r="BO789" s="338"/>
      <c r="BP789" s="338"/>
      <c r="BQ789" s="338"/>
      <c r="BR789" s="338"/>
      <c r="BS789" s="1156"/>
      <c r="BT789" s="338"/>
      <c r="BU789" s="338"/>
      <c r="BV789" s="338"/>
      <c r="BW789" s="338"/>
      <c r="BX789" s="338"/>
      <c r="BY789" s="7"/>
      <c r="BZ789" s="754"/>
      <c r="CA789" s="754"/>
      <c r="CB789" s="754"/>
      <c r="CC789" s="1017"/>
      <c r="CD789" s="754"/>
      <c r="CE789" s="754"/>
      <c r="CF789" s="754"/>
      <c r="CG789" s="754"/>
      <c r="CH789" s="754"/>
      <c r="CI789" s="754"/>
      <c r="CJ789" s="754"/>
      <c r="CK789" s="7"/>
      <c r="CL789" s="754"/>
      <c r="CM789" s="754"/>
      <c r="CN789" s="754"/>
      <c r="CO789" s="1017"/>
      <c r="CP789" s="754"/>
      <c r="CQ789" s="754"/>
      <c r="CR789" s="754"/>
      <c r="CS789" s="754"/>
      <c r="CT789" s="754"/>
      <c r="CU789" s="7"/>
      <c r="CV789" s="754"/>
      <c r="CW789" s="754"/>
      <c r="CX789" s="1017"/>
      <c r="CY789" s="754"/>
      <c r="CZ789" s="754"/>
      <c r="DD789" s="293"/>
      <c r="DE789" s="338"/>
      <c r="DF789" s="338"/>
      <c r="DG789" s="338"/>
      <c r="DH789" s="338"/>
      <c r="DI789" s="338"/>
      <c r="DJ789" s="338"/>
      <c r="DK789" s="338"/>
      <c r="DL789" s="1103"/>
      <c r="DM789" s="338"/>
      <c r="DN789" s="338"/>
      <c r="DO789" s="338"/>
      <c r="DP789" s="338"/>
      <c r="DQ789" s="338"/>
      <c r="DR789" s="337"/>
      <c r="DS789" s="338"/>
      <c r="DT789" s="338"/>
      <c r="DU789" s="338"/>
      <c r="DV789" s="338"/>
      <c r="DW789" s="338"/>
      <c r="DX789" s="1103"/>
      <c r="DY789" s="338"/>
      <c r="DZ789" s="338"/>
      <c r="EA789" s="338"/>
      <c r="EB789" s="338"/>
      <c r="EC789" s="338"/>
      <c r="ED789" s="7"/>
      <c r="EE789" s="338"/>
      <c r="EF789" s="338"/>
      <c r="EG789" s="338"/>
      <c r="EH789" s="338"/>
      <c r="EI789" s="338"/>
      <c r="EJ789" s="338"/>
      <c r="EK789" s="338"/>
      <c r="EL789" s="1103"/>
      <c r="EM789" s="338"/>
      <c r="EN789" s="338"/>
      <c r="ER789" s="1251"/>
      <c r="ES789" s="7"/>
      <c r="ET789" s="754"/>
      <c r="EU789" s="754"/>
      <c r="EV789" s="754"/>
      <c r="EW789" s="1131"/>
      <c r="EX789" s="889"/>
      <c r="EY789" s="865"/>
      <c r="EZ789" s="1153"/>
      <c r="FA789" s="865"/>
      <c r="FB789" s="865"/>
      <c r="FC789" s="865"/>
      <c r="FD789" s="865"/>
      <c r="FE789" s="1153"/>
      <c r="FF789" s="865"/>
      <c r="FG789" s="865"/>
      <c r="FH789" s="865"/>
      <c r="FI789" s="865"/>
      <c r="FJ789" s="865"/>
      <c r="FK789" s="865"/>
      <c r="FL789" s="865"/>
      <c r="FM789" s="865"/>
      <c r="FN789" s="865"/>
      <c r="FO789" s="865"/>
      <c r="FP789" s="754"/>
      <c r="FQ789" s="766"/>
      <c r="FR789" s="754"/>
      <c r="FS789" s="754"/>
      <c r="FT789" s="754"/>
      <c r="FU789" s="754"/>
      <c r="FV789" s="754"/>
      <c r="FW789" s="754"/>
      <c r="FX789" s="754"/>
      <c r="FY789" s="754"/>
      <c r="FZ789" s="754"/>
      <c r="GA789" s="754"/>
      <c r="GB789" s="754"/>
      <c r="GC789" s="754"/>
      <c r="GD789" s="754"/>
      <c r="GE789" s="754"/>
      <c r="GF789" s="754"/>
      <c r="GG789" s="754"/>
      <c r="GH789" s="754"/>
      <c r="GI789" s="754"/>
      <c r="GJ789" s="754"/>
      <c r="GK789" s="754"/>
      <c r="GL789" s="754"/>
      <c r="GM789" s="337"/>
      <c r="GN789" s="338"/>
      <c r="GO789" s="338"/>
      <c r="GP789" s="338"/>
      <c r="GQ789" s="338"/>
      <c r="HI789" s="754"/>
    </row>
    <row r="790" spans="1:217" s="753" customFormat="1" ht="21" x14ac:dyDescent="0.35">
      <c r="A790" s="276"/>
      <c r="C790" s="7"/>
      <c r="D790" s="754"/>
      <c r="E790" s="754"/>
      <c r="F790" s="754"/>
      <c r="G790" s="754"/>
      <c r="H790" s="754"/>
      <c r="I790" s="754"/>
      <c r="J790" s="754"/>
      <c r="K790" s="754"/>
      <c r="L790" s="754"/>
      <c r="M790" s="754"/>
      <c r="N790" s="754"/>
      <c r="O790" s="754"/>
      <c r="P790" s="754"/>
      <c r="Q790" s="754"/>
      <c r="R790" s="754"/>
      <c r="S790" s="754"/>
      <c r="T790" s="1017"/>
      <c r="U790" s="754"/>
      <c r="V790" s="754"/>
      <c r="W790" s="754"/>
      <c r="X790" s="754"/>
      <c r="Y790" s="754"/>
      <c r="Z790" s="754"/>
      <c r="AA790" s="754"/>
      <c r="AB790" s="754"/>
      <c r="AC790" s="754"/>
      <c r="AD790" s="754"/>
      <c r="AE790" s="754"/>
      <c r="AF790" s="754"/>
      <c r="AG790" s="754"/>
      <c r="AH790" s="754"/>
      <c r="AI790" s="7"/>
      <c r="AJ790" s="754"/>
      <c r="AK790" s="754"/>
      <c r="AL790" s="754"/>
      <c r="AM790" s="754"/>
      <c r="AN790" s="1017"/>
      <c r="AO790" s="754"/>
      <c r="AP790" s="754"/>
      <c r="AQ790" s="754"/>
      <c r="AR790" s="754"/>
      <c r="AS790" s="754"/>
      <c r="AT790" s="7"/>
      <c r="AU790" s="754"/>
      <c r="AV790" s="754"/>
      <c r="AW790" s="754"/>
      <c r="AX790" s="754"/>
      <c r="AY790" s="754"/>
      <c r="AZ790" s="754"/>
      <c r="BA790" s="754"/>
      <c r="BB790" s="1017"/>
      <c r="BC790" s="754"/>
      <c r="BD790" s="754"/>
      <c r="BE790" s="754"/>
      <c r="BF790" s="754"/>
      <c r="BG790" s="754"/>
      <c r="BH790" s="7"/>
      <c r="BI790" s="754"/>
      <c r="BJ790" s="754"/>
      <c r="BK790" s="754"/>
      <c r="BL790" s="754"/>
      <c r="BM790" s="754"/>
      <c r="BN790" s="1188"/>
      <c r="BO790" s="338"/>
      <c r="BP790" s="338"/>
      <c r="BQ790" s="338"/>
      <c r="BR790" s="338"/>
      <c r="BS790" s="1156"/>
      <c r="BT790" s="338"/>
      <c r="BU790" s="338"/>
      <c r="BV790" s="338"/>
      <c r="BW790" s="338"/>
      <c r="BX790" s="338"/>
      <c r="BY790" s="7"/>
      <c r="BZ790" s="754"/>
      <c r="CA790" s="754"/>
      <c r="CB790" s="754"/>
      <c r="CC790" s="1017"/>
      <c r="CD790" s="754"/>
      <c r="CE790" s="754"/>
      <c r="CF790" s="754"/>
      <c r="CG790" s="754"/>
      <c r="CH790" s="754"/>
      <c r="CI790" s="754"/>
      <c r="CJ790" s="754"/>
      <c r="CK790" s="7"/>
      <c r="CL790" s="754"/>
      <c r="CM790" s="754"/>
      <c r="CN790" s="754"/>
      <c r="CO790" s="1017"/>
      <c r="CP790" s="754"/>
      <c r="CQ790" s="754"/>
      <c r="CR790" s="754"/>
      <c r="CS790" s="754"/>
      <c r="CT790" s="754"/>
      <c r="CU790" s="7"/>
      <c r="CV790" s="754"/>
      <c r="CW790" s="754"/>
      <c r="CX790" s="1017"/>
      <c r="CY790" s="754"/>
      <c r="CZ790" s="754"/>
      <c r="DD790" s="293"/>
      <c r="DE790" s="338"/>
      <c r="DF790" s="338"/>
      <c r="DG790" s="338"/>
      <c r="DH790" s="338"/>
      <c r="DI790" s="338"/>
      <c r="DJ790" s="338"/>
      <c r="DK790" s="338"/>
      <c r="DL790" s="1103"/>
      <c r="DM790" s="338"/>
      <c r="DN790" s="338"/>
      <c r="DO790" s="338"/>
      <c r="DP790" s="338"/>
      <c r="DQ790" s="338"/>
      <c r="DR790" s="337"/>
      <c r="DS790" s="338"/>
      <c r="DT790" s="338"/>
      <c r="DU790" s="338"/>
      <c r="DV790" s="338"/>
      <c r="DW790" s="338"/>
      <c r="DX790" s="1103"/>
      <c r="DY790" s="338"/>
      <c r="DZ790" s="338"/>
      <c r="EA790" s="338"/>
      <c r="EB790" s="338"/>
      <c r="EC790" s="338"/>
      <c r="ED790" s="7"/>
      <c r="EE790" s="338"/>
      <c r="EF790" s="338"/>
      <c r="EG790" s="338"/>
      <c r="EH790" s="338"/>
      <c r="EI790" s="338"/>
      <c r="EJ790" s="338"/>
      <c r="EK790" s="338"/>
      <c r="EL790" s="1103"/>
      <c r="EM790" s="338"/>
      <c r="EN790" s="338"/>
      <c r="ER790" s="1251"/>
      <c r="ES790" s="7"/>
      <c r="ET790" s="754"/>
      <c r="EU790" s="754"/>
      <c r="EV790" s="754"/>
      <c r="EW790" s="1131"/>
      <c r="EX790" s="889"/>
      <c r="EY790" s="865"/>
      <c r="EZ790" s="1153"/>
      <c r="FA790" s="865"/>
      <c r="FB790" s="865"/>
      <c r="FC790" s="865"/>
      <c r="FD790" s="865"/>
      <c r="FE790" s="1153"/>
      <c r="FF790" s="865"/>
      <c r="FG790" s="865"/>
      <c r="FH790" s="865"/>
      <c r="FI790" s="865"/>
      <c r="FJ790" s="865"/>
      <c r="FK790" s="865"/>
      <c r="FL790" s="865"/>
      <c r="FM790" s="865"/>
      <c r="FN790" s="865"/>
      <c r="FO790" s="865"/>
      <c r="FP790" s="754"/>
      <c r="FQ790" s="766"/>
      <c r="FR790" s="754"/>
      <c r="FS790" s="754"/>
      <c r="FT790" s="754"/>
      <c r="FU790" s="754"/>
      <c r="FV790" s="754"/>
      <c r="FW790" s="754"/>
      <c r="FX790" s="754"/>
      <c r="FY790" s="754"/>
      <c r="FZ790" s="754"/>
      <c r="GA790" s="754"/>
      <c r="GB790" s="754"/>
      <c r="GC790" s="754"/>
      <c r="GD790" s="754"/>
      <c r="GE790" s="754"/>
      <c r="GF790" s="754"/>
      <c r="GG790" s="754"/>
      <c r="GH790" s="754"/>
      <c r="GI790" s="754"/>
      <c r="GJ790" s="754"/>
      <c r="GK790" s="754"/>
      <c r="GL790" s="754"/>
      <c r="GM790" s="337"/>
      <c r="GN790" s="338"/>
      <c r="GO790" s="338"/>
      <c r="GP790" s="338"/>
      <c r="GQ790" s="338"/>
      <c r="HI790" s="754"/>
    </row>
    <row r="791" spans="1:217" s="753" customFormat="1" ht="21" x14ac:dyDescent="0.35">
      <c r="A791" s="276"/>
      <c r="C791" s="7"/>
      <c r="D791" s="754"/>
      <c r="E791" s="754"/>
      <c r="F791" s="754"/>
      <c r="G791" s="754"/>
      <c r="H791" s="754"/>
      <c r="I791" s="754"/>
      <c r="J791" s="754"/>
      <c r="K791" s="754"/>
      <c r="L791" s="754"/>
      <c r="M791" s="754"/>
      <c r="N791" s="754"/>
      <c r="O791" s="754"/>
      <c r="P791" s="754"/>
      <c r="Q791" s="754"/>
      <c r="R791" s="754"/>
      <c r="S791" s="754"/>
      <c r="T791" s="1017"/>
      <c r="U791" s="754"/>
      <c r="V791" s="754"/>
      <c r="W791" s="754"/>
      <c r="X791" s="754"/>
      <c r="Y791" s="754"/>
      <c r="Z791" s="754"/>
      <c r="AA791" s="754"/>
      <c r="AB791" s="754"/>
      <c r="AC791" s="754"/>
      <c r="AD791" s="754"/>
      <c r="AE791" s="754"/>
      <c r="AF791" s="754"/>
      <c r="AG791" s="754"/>
      <c r="AH791" s="754"/>
      <c r="AI791" s="7"/>
      <c r="AJ791" s="754"/>
      <c r="AK791" s="754"/>
      <c r="AL791" s="754"/>
      <c r="AM791" s="754"/>
      <c r="AN791" s="1017"/>
      <c r="AO791" s="754"/>
      <c r="AP791" s="754"/>
      <c r="AQ791" s="754"/>
      <c r="AR791" s="754"/>
      <c r="AS791" s="754"/>
      <c r="AT791" s="7"/>
      <c r="AU791" s="754"/>
      <c r="AV791" s="754"/>
      <c r="AW791" s="754"/>
      <c r="AX791" s="754"/>
      <c r="AY791" s="754"/>
      <c r="AZ791" s="754"/>
      <c r="BA791" s="754"/>
      <c r="BB791" s="1017"/>
      <c r="BC791" s="754"/>
      <c r="BD791" s="754"/>
      <c r="BE791" s="754"/>
      <c r="BF791" s="754"/>
      <c r="BG791" s="754"/>
      <c r="BH791" s="7"/>
      <c r="BI791" s="754"/>
      <c r="BJ791" s="754"/>
      <c r="BK791" s="754"/>
      <c r="BL791" s="754"/>
      <c r="BM791" s="754"/>
      <c r="BN791" s="1188"/>
      <c r="BO791" s="338"/>
      <c r="BP791" s="338"/>
      <c r="BQ791" s="338"/>
      <c r="BR791" s="338"/>
      <c r="BS791" s="1156"/>
      <c r="BT791" s="338"/>
      <c r="BU791" s="338"/>
      <c r="BV791" s="338"/>
      <c r="BW791" s="338"/>
      <c r="BX791" s="338"/>
      <c r="BY791" s="7"/>
      <c r="BZ791" s="754"/>
      <c r="CA791" s="754"/>
      <c r="CB791" s="754"/>
      <c r="CC791" s="1017"/>
      <c r="CD791" s="754"/>
      <c r="CE791" s="754"/>
      <c r="CF791" s="754"/>
      <c r="CG791" s="754"/>
      <c r="CH791" s="754"/>
      <c r="CI791" s="754"/>
      <c r="CJ791" s="754"/>
      <c r="CK791" s="7"/>
      <c r="CL791" s="754"/>
      <c r="CM791" s="754"/>
      <c r="CN791" s="754"/>
      <c r="CO791" s="1017"/>
      <c r="CP791" s="754"/>
      <c r="CQ791" s="754"/>
      <c r="CR791" s="754"/>
      <c r="CS791" s="754"/>
      <c r="CT791" s="754"/>
      <c r="CU791" s="7"/>
      <c r="CV791" s="754"/>
      <c r="CW791" s="754"/>
      <c r="CX791" s="1017"/>
      <c r="CY791" s="754"/>
      <c r="CZ791" s="754"/>
      <c r="DD791" s="293"/>
      <c r="DE791" s="338"/>
      <c r="DF791" s="338"/>
      <c r="DG791" s="338"/>
      <c r="DH791" s="338"/>
      <c r="DI791" s="338"/>
      <c r="DJ791" s="338"/>
      <c r="DK791" s="338"/>
      <c r="DL791" s="1103"/>
      <c r="DM791" s="338"/>
      <c r="DN791" s="338"/>
      <c r="DO791" s="338"/>
      <c r="DP791" s="338"/>
      <c r="DQ791" s="338"/>
      <c r="DR791" s="337"/>
      <c r="DS791" s="338"/>
      <c r="DT791" s="338"/>
      <c r="DU791" s="338"/>
      <c r="DV791" s="338"/>
      <c r="DW791" s="338"/>
      <c r="DX791" s="1103"/>
      <c r="DY791" s="338"/>
      <c r="DZ791" s="338"/>
      <c r="EA791" s="338"/>
      <c r="EB791" s="338"/>
      <c r="EC791" s="338"/>
      <c r="ED791" s="7"/>
      <c r="EE791" s="338"/>
      <c r="EF791" s="338"/>
      <c r="EG791" s="338"/>
      <c r="EH791" s="338"/>
      <c r="EI791" s="338"/>
      <c r="EJ791" s="338"/>
      <c r="EK791" s="338"/>
      <c r="EL791" s="1103"/>
      <c r="EM791" s="338"/>
      <c r="EN791" s="338"/>
      <c r="ER791" s="1251"/>
      <c r="ES791" s="7"/>
      <c r="ET791" s="754"/>
      <c r="EU791" s="754"/>
      <c r="EV791" s="754"/>
      <c r="EW791" s="1131"/>
      <c r="EX791" s="889"/>
      <c r="EY791" s="865"/>
      <c r="EZ791" s="1153"/>
      <c r="FA791" s="865"/>
      <c r="FB791" s="865"/>
      <c r="FC791" s="865"/>
      <c r="FD791" s="865"/>
      <c r="FE791" s="1153"/>
      <c r="FF791" s="865"/>
      <c r="FG791" s="865"/>
      <c r="FH791" s="865"/>
      <c r="FI791" s="865"/>
      <c r="FJ791" s="865"/>
      <c r="FK791" s="865"/>
      <c r="FL791" s="865"/>
      <c r="FM791" s="865"/>
      <c r="FN791" s="865"/>
      <c r="FO791" s="865"/>
      <c r="FP791" s="754"/>
      <c r="FQ791" s="766"/>
      <c r="FR791" s="754"/>
      <c r="FS791" s="754"/>
      <c r="FT791" s="754"/>
      <c r="FU791" s="754"/>
      <c r="FV791" s="754"/>
      <c r="FW791" s="754"/>
      <c r="FX791" s="754"/>
      <c r="FY791" s="754"/>
      <c r="FZ791" s="754"/>
      <c r="GA791" s="754"/>
      <c r="GB791" s="754"/>
      <c r="GC791" s="754"/>
      <c r="GD791" s="754"/>
      <c r="GE791" s="754"/>
      <c r="GF791" s="754"/>
      <c r="GG791" s="754"/>
      <c r="GH791" s="754"/>
      <c r="GI791" s="754"/>
      <c r="GJ791" s="754"/>
      <c r="GK791" s="754"/>
      <c r="GL791" s="754"/>
      <c r="GM791" s="337"/>
      <c r="GN791" s="338"/>
      <c r="GO791" s="338"/>
      <c r="GP791" s="338"/>
      <c r="GQ791" s="338"/>
      <c r="HI791" s="754"/>
    </row>
    <row r="792" spans="1:217" s="753" customFormat="1" ht="21" x14ac:dyDescent="0.35">
      <c r="A792" s="276"/>
      <c r="C792" s="7"/>
      <c r="D792" s="754"/>
      <c r="E792" s="754"/>
      <c r="F792" s="754"/>
      <c r="G792" s="754"/>
      <c r="H792" s="754"/>
      <c r="I792" s="754"/>
      <c r="J792" s="754"/>
      <c r="K792" s="754"/>
      <c r="L792" s="754"/>
      <c r="M792" s="754"/>
      <c r="N792" s="754"/>
      <c r="O792" s="754"/>
      <c r="P792" s="754"/>
      <c r="Q792" s="754"/>
      <c r="R792" s="754"/>
      <c r="S792" s="754"/>
      <c r="T792" s="1017"/>
      <c r="U792" s="754"/>
      <c r="V792" s="754"/>
      <c r="W792" s="754"/>
      <c r="X792" s="754"/>
      <c r="Y792" s="754"/>
      <c r="Z792" s="754"/>
      <c r="AA792" s="754"/>
      <c r="AB792" s="754"/>
      <c r="AC792" s="754"/>
      <c r="AD792" s="754"/>
      <c r="AE792" s="754"/>
      <c r="AF792" s="754"/>
      <c r="AG792" s="754"/>
      <c r="AH792" s="754"/>
      <c r="AI792" s="7"/>
      <c r="AJ792" s="754"/>
      <c r="AK792" s="754"/>
      <c r="AL792" s="754"/>
      <c r="AM792" s="754"/>
      <c r="AN792" s="1017"/>
      <c r="AO792" s="754"/>
      <c r="AP792" s="754"/>
      <c r="AQ792" s="754"/>
      <c r="AR792" s="754"/>
      <c r="AS792" s="754"/>
      <c r="AT792" s="7"/>
      <c r="AU792" s="754"/>
      <c r="AV792" s="754"/>
      <c r="AW792" s="754"/>
      <c r="AX792" s="754"/>
      <c r="AY792" s="754"/>
      <c r="AZ792" s="754"/>
      <c r="BA792" s="754"/>
      <c r="BB792" s="1017"/>
      <c r="BC792" s="754"/>
      <c r="BD792" s="754"/>
      <c r="BE792" s="754"/>
      <c r="BF792" s="754"/>
      <c r="BG792" s="754"/>
      <c r="BH792" s="7"/>
      <c r="BI792" s="754"/>
      <c r="BJ792" s="754"/>
      <c r="BK792" s="754"/>
      <c r="BL792" s="754"/>
      <c r="BM792" s="754"/>
      <c r="BN792" s="1188"/>
      <c r="BO792" s="338"/>
      <c r="BP792" s="338"/>
      <c r="BQ792" s="338"/>
      <c r="BR792" s="338"/>
      <c r="BS792" s="1156"/>
      <c r="BT792" s="338"/>
      <c r="BU792" s="338"/>
      <c r="BV792" s="338"/>
      <c r="BW792" s="338"/>
      <c r="BX792" s="338"/>
      <c r="BY792" s="7"/>
      <c r="BZ792" s="754"/>
      <c r="CA792" s="754"/>
      <c r="CB792" s="754"/>
      <c r="CC792" s="1017"/>
      <c r="CD792" s="754"/>
      <c r="CE792" s="754"/>
      <c r="CF792" s="754"/>
      <c r="CG792" s="754"/>
      <c r="CH792" s="754"/>
      <c r="CI792" s="754"/>
      <c r="CJ792" s="754"/>
      <c r="CK792" s="7"/>
      <c r="CL792" s="754"/>
      <c r="CM792" s="754"/>
      <c r="CN792" s="754"/>
      <c r="CO792" s="1017"/>
      <c r="CP792" s="754"/>
      <c r="CQ792" s="754"/>
      <c r="CR792" s="754"/>
      <c r="CS792" s="754"/>
      <c r="CT792" s="754"/>
      <c r="CU792" s="7"/>
      <c r="CV792" s="754"/>
      <c r="CW792" s="754"/>
      <c r="CX792" s="1017"/>
      <c r="CY792" s="754"/>
      <c r="CZ792" s="754"/>
      <c r="DD792" s="293"/>
      <c r="DE792" s="338"/>
      <c r="DF792" s="338"/>
      <c r="DG792" s="338"/>
      <c r="DH792" s="338"/>
      <c r="DI792" s="338"/>
      <c r="DJ792" s="338"/>
      <c r="DK792" s="338"/>
      <c r="DL792" s="1103"/>
      <c r="DM792" s="338"/>
      <c r="DN792" s="338"/>
      <c r="DO792" s="338"/>
      <c r="DP792" s="338"/>
      <c r="DQ792" s="338"/>
      <c r="DR792" s="337"/>
      <c r="DS792" s="338"/>
      <c r="DT792" s="338"/>
      <c r="DU792" s="338"/>
      <c r="DV792" s="338"/>
      <c r="DW792" s="338"/>
      <c r="DX792" s="1103"/>
      <c r="DY792" s="338"/>
      <c r="DZ792" s="338"/>
      <c r="EA792" s="338"/>
      <c r="EB792" s="338"/>
      <c r="EC792" s="338"/>
      <c r="ED792" s="7"/>
      <c r="EE792" s="338"/>
      <c r="EF792" s="338"/>
      <c r="EG792" s="338"/>
      <c r="EH792" s="338"/>
      <c r="EI792" s="338"/>
      <c r="EJ792" s="338"/>
      <c r="EK792" s="338"/>
      <c r="EL792" s="1103"/>
      <c r="EM792" s="338"/>
      <c r="EN792" s="338"/>
      <c r="ER792" s="1251"/>
      <c r="ES792" s="7"/>
      <c r="ET792" s="754"/>
      <c r="EU792" s="754"/>
      <c r="EV792" s="754"/>
      <c r="EW792" s="1131"/>
      <c r="EX792" s="889"/>
      <c r="EY792" s="865"/>
      <c r="EZ792" s="1153"/>
      <c r="FA792" s="865"/>
      <c r="FB792" s="865"/>
      <c r="FC792" s="865"/>
      <c r="FD792" s="865"/>
      <c r="FE792" s="1153"/>
      <c r="FF792" s="865"/>
      <c r="FG792" s="865"/>
      <c r="FH792" s="865"/>
      <c r="FI792" s="865"/>
      <c r="FJ792" s="865"/>
      <c r="FK792" s="865"/>
      <c r="FL792" s="865"/>
      <c r="FM792" s="865"/>
      <c r="FN792" s="865"/>
      <c r="FO792" s="865"/>
      <c r="FP792" s="754"/>
      <c r="FQ792" s="766"/>
      <c r="FR792" s="754"/>
      <c r="FS792" s="754"/>
      <c r="FT792" s="754"/>
      <c r="FU792" s="754"/>
      <c r="FV792" s="754"/>
      <c r="FW792" s="754"/>
      <c r="FX792" s="754"/>
      <c r="FY792" s="754"/>
      <c r="FZ792" s="754"/>
      <c r="GA792" s="754"/>
      <c r="GB792" s="754"/>
      <c r="GC792" s="754"/>
      <c r="GD792" s="754"/>
      <c r="GE792" s="754"/>
      <c r="GF792" s="754"/>
      <c r="GG792" s="754"/>
      <c r="GH792" s="754"/>
      <c r="GI792" s="754"/>
      <c r="GJ792" s="754"/>
      <c r="GK792" s="754"/>
      <c r="GL792" s="754"/>
      <c r="GM792" s="337"/>
      <c r="GN792" s="338"/>
      <c r="GO792" s="338"/>
      <c r="GP792" s="338"/>
      <c r="GQ792" s="338"/>
      <c r="HI792" s="754"/>
    </row>
    <row r="793" spans="1:217" s="753" customFormat="1" ht="21" x14ac:dyDescent="0.35">
      <c r="A793" s="276"/>
      <c r="C793" s="7"/>
      <c r="D793" s="754"/>
      <c r="E793" s="754"/>
      <c r="F793" s="754"/>
      <c r="G793" s="754"/>
      <c r="H793" s="754"/>
      <c r="I793" s="754"/>
      <c r="J793" s="754"/>
      <c r="K793" s="754"/>
      <c r="L793" s="754"/>
      <c r="M793" s="754"/>
      <c r="N793" s="754"/>
      <c r="O793" s="754"/>
      <c r="P793" s="754"/>
      <c r="Q793" s="754"/>
      <c r="R793" s="754"/>
      <c r="S793" s="754"/>
      <c r="T793" s="1017"/>
      <c r="U793" s="754"/>
      <c r="V793" s="754"/>
      <c r="W793" s="754"/>
      <c r="X793" s="754"/>
      <c r="Y793" s="754"/>
      <c r="Z793" s="754"/>
      <c r="AA793" s="754"/>
      <c r="AB793" s="754"/>
      <c r="AC793" s="754"/>
      <c r="AD793" s="754"/>
      <c r="AE793" s="754"/>
      <c r="AF793" s="754"/>
      <c r="AG793" s="754"/>
      <c r="AH793" s="754"/>
      <c r="AI793" s="7"/>
      <c r="AJ793" s="754"/>
      <c r="AK793" s="754"/>
      <c r="AL793" s="754"/>
      <c r="AM793" s="754"/>
      <c r="AN793" s="1017"/>
      <c r="AO793" s="754"/>
      <c r="AP793" s="754"/>
      <c r="AQ793" s="754"/>
      <c r="AR793" s="754"/>
      <c r="AS793" s="754"/>
      <c r="AT793" s="7"/>
      <c r="AU793" s="754"/>
      <c r="AV793" s="754"/>
      <c r="AW793" s="754"/>
      <c r="AX793" s="754"/>
      <c r="AY793" s="754"/>
      <c r="AZ793" s="754"/>
      <c r="BA793" s="754"/>
      <c r="BB793" s="1017"/>
      <c r="BC793" s="754"/>
      <c r="BD793" s="754"/>
      <c r="BE793" s="754"/>
      <c r="BF793" s="754"/>
      <c r="BG793" s="754"/>
      <c r="BH793" s="7"/>
      <c r="BI793" s="754"/>
      <c r="BJ793" s="754"/>
      <c r="BK793" s="754"/>
      <c r="BL793" s="754"/>
      <c r="BM793" s="754"/>
      <c r="BN793" s="1188"/>
      <c r="BO793" s="338"/>
      <c r="BP793" s="338"/>
      <c r="BQ793" s="338"/>
      <c r="BR793" s="338"/>
      <c r="BS793" s="1156"/>
      <c r="BT793" s="338"/>
      <c r="BU793" s="338"/>
      <c r="BV793" s="338"/>
      <c r="BW793" s="338"/>
      <c r="BX793" s="338"/>
      <c r="BY793" s="7"/>
      <c r="BZ793" s="754"/>
      <c r="CA793" s="754"/>
      <c r="CB793" s="754"/>
      <c r="CC793" s="1017"/>
      <c r="CD793" s="754"/>
      <c r="CE793" s="754"/>
      <c r="CF793" s="754"/>
      <c r="CG793" s="754"/>
      <c r="CH793" s="754"/>
      <c r="CI793" s="754"/>
      <c r="CJ793" s="754"/>
      <c r="CK793" s="7"/>
      <c r="CL793" s="754"/>
      <c r="CM793" s="754"/>
      <c r="CN793" s="754"/>
      <c r="CO793" s="1017"/>
      <c r="CP793" s="754"/>
      <c r="CQ793" s="754"/>
      <c r="CR793" s="754"/>
      <c r="CS793" s="754"/>
      <c r="CT793" s="754"/>
      <c r="CU793" s="7"/>
      <c r="CV793" s="754"/>
      <c r="CW793" s="754"/>
      <c r="CX793" s="1017"/>
      <c r="CY793" s="754"/>
      <c r="CZ793" s="754"/>
      <c r="DD793" s="293"/>
      <c r="DE793" s="338"/>
      <c r="DF793" s="338"/>
      <c r="DG793" s="338"/>
      <c r="DH793" s="338"/>
      <c r="DI793" s="338"/>
      <c r="DJ793" s="338"/>
      <c r="DK793" s="338"/>
      <c r="DL793" s="1103"/>
      <c r="DM793" s="338"/>
      <c r="DN793" s="338"/>
      <c r="DO793" s="338"/>
      <c r="DP793" s="338"/>
      <c r="DQ793" s="338"/>
      <c r="DR793" s="337"/>
      <c r="DS793" s="338"/>
      <c r="DT793" s="338"/>
      <c r="DU793" s="338"/>
      <c r="DV793" s="338"/>
      <c r="DW793" s="338"/>
      <c r="DX793" s="1103"/>
      <c r="DY793" s="338"/>
      <c r="DZ793" s="338"/>
      <c r="EA793" s="338"/>
      <c r="EB793" s="338"/>
      <c r="EC793" s="338"/>
      <c r="ED793" s="7"/>
      <c r="EE793" s="338"/>
      <c r="EF793" s="338"/>
      <c r="EG793" s="338"/>
      <c r="EH793" s="338"/>
      <c r="EI793" s="338"/>
      <c r="EJ793" s="338"/>
      <c r="EK793" s="338"/>
      <c r="EL793" s="1103"/>
      <c r="EM793" s="338"/>
      <c r="EN793" s="338"/>
      <c r="ER793" s="1251"/>
      <c r="ES793" s="7"/>
      <c r="ET793" s="754"/>
      <c r="EU793" s="754"/>
      <c r="EV793" s="754"/>
      <c r="EW793" s="1131"/>
      <c r="EX793" s="889"/>
      <c r="EY793" s="865"/>
      <c r="EZ793" s="1153"/>
      <c r="FA793" s="865"/>
      <c r="FB793" s="865"/>
      <c r="FC793" s="865"/>
      <c r="FD793" s="865"/>
      <c r="FE793" s="1153"/>
      <c r="FF793" s="865"/>
      <c r="FG793" s="865"/>
      <c r="FH793" s="865"/>
      <c r="FI793" s="865"/>
      <c r="FJ793" s="865"/>
      <c r="FK793" s="865"/>
      <c r="FL793" s="865"/>
      <c r="FM793" s="865"/>
      <c r="FN793" s="865"/>
      <c r="FO793" s="865"/>
      <c r="FP793" s="754"/>
      <c r="FQ793" s="766"/>
      <c r="FR793" s="754"/>
      <c r="FS793" s="754"/>
      <c r="FT793" s="754"/>
      <c r="FU793" s="754"/>
      <c r="FV793" s="754"/>
      <c r="FW793" s="754"/>
      <c r="FX793" s="754"/>
      <c r="FY793" s="754"/>
      <c r="FZ793" s="754"/>
      <c r="GA793" s="754"/>
      <c r="GB793" s="754"/>
      <c r="GC793" s="754"/>
      <c r="GD793" s="754"/>
      <c r="GE793" s="754"/>
      <c r="GF793" s="754"/>
      <c r="GG793" s="754"/>
      <c r="GH793" s="754"/>
      <c r="GI793" s="754"/>
      <c r="GJ793" s="754"/>
      <c r="GK793" s="754"/>
      <c r="GL793" s="754"/>
      <c r="GM793" s="337"/>
      <c r="GN793" s="338"/>
      <c r="GO793" s="338"/>
      <c r="GP793" s="338"/>
      <c r="GQ793" s="338"/>
      <c r="HI793" s="754"/>
    </row>
    <row r="794" spans="1:217" s="753" customFormat="1" ht="21" x14ac:dyDescent="0.35">
      <c r="A794" s="276"/>
      <c r="C794" s="7"/>
      <c r="D794" s="754"/>
      <c r="E794" s="754"/>
      <c r="F794" s="754"/>
      <c r="G794" s="754"/>
      <c r="H794" s="754"/>
      <c r="I794" s="754"/>
      <c r="J794" s="754"/>
      <c r="K794" s="754"/>
      <c r="L794" s="754"/>
      <c r="M794" s="754"/>
      <c r="N794" s="754"/>
      <c r="O794" s="754"/>
      <c r="P794" s="754"/>
      <c r="Q794" s="754"/>
      <c r="R794" s="754"/>
      <c r="S794" s="754"/>
      <c r="T794" s="1017"/>
      <c r="U794" s="754"/>
      <c r="V794" s="754"/>
      <c r="W794" s="754"/>
      <c r="X794" s="754"/>
      <c r="Y794" s="754"/>
      <c r="Z794" s="754"/>
      <c r="AA794" s="754"/>
      <c r="AB794" s="754"/>
      <c r="AC794" s="754"/>
      <c r="AD794" s="754"/>
      <c r="AE794" s="754"/>
      <c r="AF794" s="754"/>
      <c r="AG794" s="754"/>
      <c r="AH794" s="754"/>
      <c r="AI794" s="7"/>
      <c r="AJ794" s="754"/>
      <c r="AK794" s="754"/>
      <c r="AL794" s="754"/>
      <c r="AM794" s="754"/>
      <c r="AN794" s="1017"/>
      <c r="AO794" s="754"/>
      <c r="AP794" s="754"/>
      <c r="AQ794" s="754"/>
      <c r="AR794" s="754"/>
      <c r="AS794" s="754"/>
      <c r="AT794" s="7"/>
      <c r="AU794" s="754"/>
      <c r="AV794" s="754"/>
      <c r="AW794" s="754"/>
      <c r="AX794" s="754"/>
      <c r="AY794" s="754"/>
      <c r="AZ794" s="754"/>
      <c r="BA794" s="754"/>
      <c r="BB794" s="1017"/>
      <c r="BC794" s="754"/>
      <c r="BD794" s="754"/>
      <c r="BE794" s="754"/>
      <c r="BF794" s="754"/>
      <c r="BG794" s="754"/>
      <c r="BH794" s="7"/>
      <c r="BI794" s="754"/>
      <c r="BJ794" s="754"/>
      <c r="BK794" s="754"/>
      <c r="BL794" s="754"/>
      <c r="BM794" s="754"/>
      <c r="BN794" s="1188"/>
      <c r="BO794" s="338"/>
      <c r="BP794" s="338"/>
      <c r="BQ794" s="338"/>
      <c r="BR794" s="338"/>
      <c r="BS794" s="1156"/>
      <c r="BT794" s="338"/>
      <c r="BU794" s="338"/>
      <c r="BV794" s="338"/>
      <c r="BW794" s="338"/>
      <c r="BX794" s="338"/>
      <c r="BY794" s="7"/>
      <c r="BZ794" s="754"/>
      <c r="CA794" s="754"/>
      <c r="CB794" s="754"/>
      <c r="CC794" s="1017"/>
      <c r="CD794" s="754"/>
      <c r="CE794" s="754"/>
      <c r="CF794" s="754"/>
      <c r="CG794" s="754"/>
      <c r="CH794" s="754"/>
      <c r="CI794" s="754"/>
      <c r="CJ794" s="754"/>
      <c r="CK794" s="7"/>
      <c r="CL794" s="754"/>
      <c r="CM794" s="754"/>
      <c r="CN794" s="754"/>
      <c r="CO794" s="1017"/>
      <c r="CP794" s="754"/>
      <c r="CQ794" s="754"/>
      <c r="CR794" s="754"/>
      <c r="CS794" s="754"/>
      <c r="CT794" s="754"/>
      <c r="CU794" s="7"/>
      <c r="CV794" s="754"/>
      <c r="CW794" s="754"/>
      <c r="CX794" s="1017"/>
      <c r="CY794" s="754"/>
      <c r="CZ794" s="754"/>
      <c r="DD794" s="293"/>
      <c r="DE794" s="338"/>
      <c r="DF794" s="338"/>
      <c r="DG794" s="338"/>
      <c r="DH794" s="338"/>
      <c r="DI794" s="338"/>
      <c r="DJ794" s="338"/>
      <c r="DK794" s="338"/>
      <c r="DL794" s="1103"/>
      <c r="DM794" s="338"/>
      <c r="DN794" s="338"/>
      <c r="DO794" s="338"/>
      <c r="DP794" s="338"/>
      <c r="DQ794" s="338"/>
      <c r="DR794" s="337"/>
      <c r="DS794" s="338"/>
      <c r="DT794" s="338"/>
      <c r="DU794" s="338"/>
      <c r="DV794" s="338"/>
      <c r="DW794" s="338"/>
      <c r="DX794" s="1103"/>
      <c r="DY794" s="338"/>
      <c r="DZ794" s="338"/>
      <c r="EA794" s="338"/>
      <c r="EB794" s="338"/>
      <c r="EC794" s="338"/>
      <c r="ED794" s="7"/>
      <c r="EE794" s="338"/>
      <c r="EF794" s="338"/>
      <c r="EG794" s="338"/>
      <c r="EH794" s="338"/>
      <c r="EI794" s="338"/>
      <c r="EJ794" s="338"/>
      <c r="EK794" s="338"/>
      <c r="EL794" s="1103"/>
      <c r="EM794" s="338"/>
      <c r="EN794" s="338"/>
      <c r="ER794" s="1251"/>
      <c r="ES794" s="7"/>
      <c r="ET794" s="754"/>
      <c r="EU794" s="754"/>
      <c r="EV794" s="754"/>
      <c r="EW794" s="1131"/>
      <c r="EX794" s="889"/>
      <c r="EY794" s="865"/>
      <c r="EZ794" s="1153"/>
      <c r="FA794" s="865"/>
      <c r="FB794" s="865"/>
      <c r="FC794" s="865"/>
      <c r="FD794" s="865"/>
      <c r="FE794" s="1153"/>
      <c r="FF794" s="865"/>
      <c r="FG794" s="865"/>
      <c r="FH794" s="865"/>
      <c r="FI794" s="865"/>
      <c r="FJ794" s="865"/>
      <c r="FK794" s="865"/>
      <c r="FL794" s="865"/>
      <c r="FM794" s="865"/>
      <c r="FN794" s="865"/>
      <c r="FO794" s="865"/>
      <c r="FP794" s="754"/>
      <c r="FQ794" s="766"/>
      <c r="FR794" s="754"/>
      <c r="FS794" s="754"/>
      <c r="FT794" s="754"/>
      <c r="FU794" s="754"/>
      <c r="FV794" s="754"/>
      <c r="FW794" s="754"/>
      <c r="FX794" s="754"/>
      <c r="FY794" s="754"/>
      <c r="FZ794" s="754"/>
      <c r="GA794" s="754"/>
      <c r="GB794" s="754"/>
      <c r="GC794" s="754"/>
      <c r="GD794" s="754"/>
      <c r="GE794" s="754"/>
      <c r="GF794" s="754"/>
      <c r="GG794" s="754"/>
      <c r="GH794" s="754"/>
      <c r="GI794" s="754"/>
      <c r="GJ794" s="754"/>
      <c r="GK794" s="754"/>
      <c r="GL794" s="754"/>
      <c r="GM794" s="337"/>
      <c r="GN794" s="338"/>
      <c r="GO794" s="338"/>
      <c r="GP794" s="338"/>
      <c r="GQ794" s="338"/>
      <c r="HI794" s="754"/>
    </row>
    <row r="795" spans="1:217" s="753" customFormat="1" ht="21" x14ac:dyDescent="0.35">
      <c r="A795" s="276"/>
      <c r="C795" s="7"/>
      <c r="D795" s="754"/>
      <c r="E795" s="754"/>
      <c r="F795" s="754"/>
      <c r="G795" s="754"/>
      <c r="H795" s="754"/>
      <c r="I795" s="754"/>
      <c r="J795" s="754"/>
      <c r="K795" s="754"/>
      <c r="L795" s="754"/>
      <c r="M795" s="754"/>
      <c r="N795" s="754"/>
      <c r="O795" s="754"/>
      <c r="P795" s="754"/>
      <c r="Q795" s="754"/>
      <c r="R795" s="754"/>
      <c r="S795" s="754"/>
      <c r="T795" s="1017"/>
      <c r="U795" s="754"/>
      <c r="V795" s="754"/>
      <c r="W795" s="754"/>
      <c r="X795" s="754"/>
      <c r="Y795" s="754"/>
      <c r="Z795" s="754"/>
      <c r="AA795" s="754"/>
      <c r="AB795" s="754"/>
      <c r="AC795" s="754"/>
      <c r="AD795" s="754"/>
      <c r="AE795" s="754"/>
      <c r="AF795" s="754"/>
      <c r="AG795" s="754"/>
      <c r="AH795" s="754"/>
      <c r="AI795" s="7"/>
      <c r="AJ795" s="754"/>
      <c r="AK795" s="754"/>
      <c r="AL795" s="754"/>
      <c r="AM795" s="754"/>
      <c r="AN795" s="1017"/>
      <c r="AO795" s="754"/>
      <c r="AP795" s="754"/>
      <c r="AQ795" s="754"/>
      <c r="AR795" s="754"/>
      <c r="AS795" s="754"/>
      <c r="AT795" s="7"/>
      <c r="AU795" s="754"/>
      <c r="AV795" s="754"/>
      <c r="AW795" s="754"/>
      <c r="AX795" s="754"/>
      <c r="AY795" s="754"/>
      <c r="AZ795" s="754"/>
      <c r="BA795" s="754"/>
      <c r="BB795" s="1017"/>
      <c r="BC795" s="754"/>
      <c r="BD795" s="754"/>
      <c r="BE795" s="754"/>
      <c r="BF795" s="754"/>
      <c r="BG795" s="754"/>
      <c r="BH795" s="7"/>
      <c r="BI795" s="754"/>
      <c r="BJ795" s="754"/>
      <c r="BK795" s="754"/>
      <c r="BL795" s="754"/>
      <c r="BM795" s="754"/>
      <c r="BN795" s="1188"/>
      <c r="BO795" s="338"/>
      <c r="BP795" s="338"/>
      <c r="BQ795" s="338"/>
      <c r="BR795" s="338"/>
      <c r="BS795" s="1156"/>
      <c r="BT795" s="338"/>
      <c r="BU795" s="338"/>
      <c r="BV795" s="338"/>
      <c r="BW795" s="338"/>
      <c r="BX795" s="338"/>
      <c r="BY795" s="7"/>
      <c r="BZ795" s="754"/>
      <c r="CA795" s="754"/>
      <c r="CB795" s="754"/>
      <c r="CC795" s="1017"/>
      <c r="CD795" s="754"/>
      <c r="CE795" s="754"/>
      <c r="CF795" s="754"/>
      <c r="CG795" s="754"/>
      <c r="CH795" s="754"/>
      <c r="CI795" s="754"/>
      <c r="CJ795" s="754"/>
      <c r="CK795" s="7"/>
      <c r="CL795" s="754"/>
      <c r="CM795" s="754"/>
      <c r="CN795" s="754"/>
      <c r="CO795" s="1017"/>
      <c r="CP795" s="754"/>
      <c r="CQ795" s="754"/>
      <c r="CR795" s="754"/>
      <c r="CS795" s="754"/>
      <c r="CT795" s="754"/>
      <c r="CU795" s="7"/>
      <c r="CV795" s="754"/>
      <c r="CW795" s="754"/>
      <c r="CX795" s="1017"/>
      <c r="CY795" s="754"/>
      <c r="CZ795" s="754"/>
      <c r="DD795" s="293"/>
      <c r="DE795" s="338"/>
      <c r="DF795" s="338"/>
      <c r="DG795" s="338"/>
      <c r="DH795" s="338"/>
      <c r="DI795" s="338"/>
      <c r="DJ795" s="338"/>
      <c r="DK795" s="338"/>
      <c r="DL795" s="1103"/>
      <c r="DM795" s="338"/>
      <c r="DN795" s="338"/>
      <c r="DO795" s="338"/>
      <c r="DP795" s="338"/>
      <c r="DQ795" s="338"/>
      <c r="DR795" s="337"/>
      <c r="DS795" s="338"/>
      <c r="DT795" s="338"/>
      <c r="DU795" s="338"/>
      <c r="DV795" s="338"/>
      <c r="DW795" s="338"/>
      <c r="DX795" s="1103"/>
      <c r="DY795" s="338"/>
      <c r="DZ795" s="338"/>
      <c r="EA795" s="338"/>
      <c r="EB795" s="338"/>
      <c r="EC795" s="338"/>
      <c r="ED795" s="7"/>
      <c r="EE795" s="338"/>
      <c r="EF795" s="338"/>
      <c r="EG795" s="338"/>
      <c r="EH795" s="338"/>
      <c r="EI795" s="338"/>
      <c r="EJ795" s="338"/>
      <c r="EK795" s="338"/>
      <c r="EL795" s="1103"/>
      <c r="EM795" s="338"/>
      <c r="EN795" s="338"/>
      <c r="ER795" s="1251"/>
      <c r="ES795" s="7"/>
      <c r="ET795" s="754"/>
      <c r="EU795" s="754"/>
      <c r="EV795" s="754"/>
      <c r="EW795" s="1131"/>
      <c r="EX795" s="889"/>
      <c r="EY795" s="865"/>
      <c r="EZ795" s="1153"/>
      <c r="FA795" s="865"/>
      <c r="FB795" s="865"/>
      <c r="FC795" s="865"/>
      <c r="FD795" s="865"/>
      <c r="FE795" s="1153"/>
      <c r="FF795" s="865"/>
      <c r="FG795" s="865"/>
      <c r="FH795" s="865"/>
      <c r="FI795" s="865"/>
      <c r="FJ795" s="865"/>
      <c r="FK795" s="865"/>
      <c r="FL795" s="865"/>
      <c r="FM795" s="865"/>
      <c r="FN795" s="865"/>
      <c r="FO795" s="865"/>
      <c r="FP795" s="754"/>
      <c r="FQ795" s="766"/>
      <c r="FR795" s="754"/>
      <c r="FS795" s="754"/>
      <c r="FT795" s="754"/>
      <c r="FU795" s="754"/>
      <c r="FV795" s="754"/>
      <c r="FW795" s="754"/>
      <c r="FX795" s="754"/>
      <c r="FY795" s="754"/>
      <c r="FZ795" s="754"/>
      <c r="GA795" s="754"/>
      <c r="GB795" s="754"/>
      <c r="GC795" s="754"/>
      <c r="GD795" s="754"/>
      <c r="GE795" s="754"/>
      <c r="GF795" s="754"/>
      <c r="GG795" s="754"/>
      <c r="GH795" s="754"/>
      <c r="GI795" s="754"/>
      <c r="GJ795" s="754"/>
      <c r="GK795" s="754"/>
      <c r="GL795" s="754"/>
      <c r="GM795" s="337"/>
      <c r="GN795" s="338"/>
      <c r="GO795" s="338"/>
      <c r="GP795" s="338"/>
      <c r="GQ795" s="338"/>
      <c r="HI795" s="754"/>
    </row>
    <row r="796" spans="1:217" s="753" customFormat="1" ht="21" x14ac:dyDescent="0.35">
      <c r="A796" s="276"/>
      <c r="C796" s="7"/>
      <c r="D796" s="754"/>
      <c r="E796" s="754"/>
      <c r="F796" s="754"/>
      <c r="G796" s="754"/>
      <c r="H796" s="754"/>
      <c r="I796" s="754"/>
      <c r="J796" s="754"/>
      <c r="K796" s="754"/>
      <c r="L796" s="754"/>
      <c r="M796" s="754"/>
      <c r="N796" s="754"/>
      <c r="O796" s="754"/>
      <c r="P796" s="754"/>
      <c r="Q796" s="754"/>
      <c r="R796" s="754"/>
      <c r="S796" s="754"/>
      <c r="T796" s="1017"/>
      <c r="U796" s="754"/>
      <c r="V796" s="754"/>
      <c r="W796" s="754"/>
      <c r="X796" s="754"/>
      <c r="Y796" s="754"/>
      <c r="Z796" s="754"/>
      <c r="AA796" s="754"/>
      <c r="AB796" s="754"/>
      <c r="AC796" s="754"/>
      <c r="AD796" s="754"/>
      <c r="AE796" s="754"/>
      <c r="AF796" s="754"/>
      <c r="AG796" s="754"/>
      <c r="AH796" s="754"/>
      <c r="AI796" s="7"/>
      <c r="AJ796" s="754"/>
      <c r="AK796" s="754"/>
      <c r="AL796" s="754"/>
      <c r="AM796" s="754"/>
      <c r="AN796" s="1017"/>
      <c r="AO796" s="754"/>
      <c r="AP796" s="754"/>
      <c r="AQ796" s="754"/>
      <c r="AR796" s="754"/>
      <c r="AS796" s="754"/>
      <c r="AT796" s="7"/>
      <c r="AU796" s="754"/>
      <c r="AV796" s="754"/>
      <c r="AW796" s="754"/>
      <c r="AX796" s="754"/>
      <c r="AY796" s="754"/>
      <c r="AZ796" s="754"/>
      <c r="BA796" s="754"/>
      <c r="BB796" s="1017"/>
      <c r="BC796" s="754"/>
      <c r="BD796" s="754"/>
      <c r="BE796" s="754"/>
      <c r="BF796" s="754"/>
      <c r="BG796" s="754"/>
      <c r="BH796" s="7"/>
      <c r="BI796" s="754"/>
      <c r="BJ796" s="754"/>
      <c r="BK796" s="754"/>
      <c r="BL796" s="754"/>
      <c r="BM796" s="754"/>
      <c r="BN796" s="1188"/>
      <c r="BO796" s="338"/>
      <c r="BP796" s="338"/>
      <c r="BQ796" s="338"/>
      <c r="BR796" s="338"/>
      <c r="BS796" s="1156"/>
      <c r="BT796" s="338"/>
      <c r="BU796" s="338"/>
      <c r="BV796" s="338"/>
      <c r="BW796" s="338"/>
      <c r="BX796" s="338"/>
      <c r="BY796" s="7"/>
      <c r="BZ796" s="754"/>
      <c r="CA796" s="754"/>
      <c r="CB796" s="754"/>
      <c r="CC796" s="1017"/>
      <c r="CD796" s="754"/>
      <c r="CE796" s="754"/>
      <c r="CF796" s="754"/>
      <c r="CG796" s="754"/>
      <c r="CH796" s="754"/>
      <c r="CI796" s="754"/>
      <c r="CJ796" s="754"/>
      <c r="CK796" s="7"/>
      <c r="CL796" s="754"/>
      <c r="CM796" s="754"/>
      <c r="CN796" s="754"/>
      <c r="CO796" s="1017"/>
      <c r="CP796" s="754"/>
      <c r="CQ796" s="754"/>
      <c r="CR796" s="754"/>
      <c r="CS796" s="754"/>
      <c r="CT796" s="754"/>
      <c r="CU796" s="7"/>
      <c r="CV796" s="754"/>
      <c r="CW796" s="754"/>
      <c r="CX796" s="1017"/>
      <c r="CY796" s="754"/>
      <c r="CZ796" s="754"/>
      <c r="DD796" s="293"/>
      <c r="DE796" s="338"/>
      <c r="DF796" s="338"/>
      <c r="DG796" s="338"/>
      <c r="DH796" s="338"/>
      <c r="DI796" s="338"/>
      <c r="DJ796" s="338"/>
      <c r="DK796" s="338"/>
      <c r="DL796" s="1103"/>
      <c r="DM796" s="338"/>
      <c r="DN796" s="338"/>
      <c r="DO796" s="338"/>
      <c r="DP796" s="338"/>
      <c r="DQ796" s="338"/>
      <c r="DR796" s="337"/>
      <c r="DS796" s="338"/>
      <c r="DT796" s="338"/>
      <c r="DU796" s="338"/>
      <c r="DV796" s="338"/>
      <c r="DW796" s="338"/>
      <c r="DX796" s="1103"/>
      <c r="DY796" s="338"/>
      <c r="DZ796" s="338"/>
      <c r="EA796" s="338"/>
      <c r="EB796" s="338"/>
      <c r="EC796" s="338"/>
      <c r="ED796" s="7"/>
      <c r="EE796" s="338"/>
      <c r="EF796" s="338"/>
      <c r="EG796" s="338"/>
      <c r="EH796" s="338"/>
      <c r="EI796" s="338"/>
      <c r="EJ796" s="338"/>
      <c r="EK796" s="338"/>
      <c r="EL796" s="1103"/>
      <c r="EM796" s="338"/>
      <c r="EN796" s="338"/>
      <c r="ER796" s="1251"/>
      <c r="ES796" s="7"/>
      <c r="ET796" s="754"/>
      <c r="EU796" s="754"/>
      <c r="EV796" s="754"/>
      <c r="EW796" s="1131"/>
      <c r="EX796" s="889"/>
      <c r="EY796" s="865"/>
      <c r="EZ796" s="1153"/>
      <c r="FA796" s="865"/>
      <c r="FB796" s="865"/>
      <c r="FC796" s="865"/>
      <c r="FD796" s="865"/>
      <c r="FE796" s="1153"/>
      <c r="FF796" s="865"/>
      <c r="FG796" s="865"/>
      <c r="FH796" s="865"/>
      <c r="FI796" s="865"/>
      <c r="FJ796" s="865"/>
      <c r="FK796" s="865"/>
      <c r="FL796" s="865"/>
      <c r="FM796" s="865"/>
      <c r="FN796" s="865"/>
      <c r="FO796" s="865"/>
      <c r="FP796" s="754"/>
      <c r="FQ796" s="766"/>
      <c r="FR796" s="754"/>
      <c r="FS796" s="754"/>
      <c r="FT796" s="754"/>
      <c r="FU796" s="754"/>
      <c r="FV796" s="754"/>
      <c r="FW796" s="754"/>
      <c r="FX796" s="754"/>
      <c r="FY796" s="754"/>
      <c r="FZ796" s="754"/>
      <c r="GA796" s="754"/>
      <c r="GB796" s="754"/>
      <c r="GC796" s="754"/>
      <c r="GD796" s="754"/>
      <c r="GE796" s="754"/>
      <c r="GF796" s="754"/>
      <c r="GG796" s="754"/>
      <c r="GH796" s="754"/>
      <c r="GI796" s="754"/>
      <c r="GJ796" s="754"/>
      <c r="GK796" s="754"/>
      <c r="GL796" s="754"/>
      <c r="GM796" s="337"/>
      <c r="GN796" s="338"/>
      <c r="GO796" s="338"/>
      <c r="GP796" s="338"/>
      <c r="GQ796" s="338"/>
      <c r="HI796" s="754"/>
    </row>
    <row r="797" spans="1:217" s="753" customFormat="1" ht="21" x14ac:dyDescent="0.35">
      <c r="A797" s="276"/>
      <c r="C797" s="7"/>
      <c r="D797" s="754"/>
      <c r="E797" s="754"/>
      <c r="F797" s="754"/>
      <c r="G797" s="754"/>
      <c r="H797" s="754"/>
      <c r="I797" s="754"/>
      <c r="J797" s="754"/>
      <c r="K797" s="754"/>
      <c r="L797" s="754"/>
      <c r="M797" s="754"/>
      <c r="N797" s="754"/>
      <c r="O797" s="754"/>
      <c r="P797" s="754"/>
      <c r="Q797" s="754"/>
      <c r="R797" s="754"/>
      <c r="S797" s="754"/>
      <c r="T797" s="1017"/>
      <c r="U797" s="754"/>
      <c r="V797" s="754"/>
      <c r="W797" s="754"/>
      <c r="X797" s="754"/>
      <c r="Y797" s="754"/>
      <c r="Z797" s="754"/>
      <c r="AA797" s="754"/>
      <c r="AB797" s="754"/>
      <c r="AC797" s="754"/>
      <c r="AD797" s="754"/>
      <c r="AE797" s="754"/>
      <c r="AF797" s="754"/>
      <c r="AG797" s="754"/>
      <c r="AH797" s="754"/>
      <c r="AI797" s="7"/>
      <c r="AJ797" s="754"/>
      <c r="AK797" s="754"/>
      <c r="AL797" s="754"/>
      <c r="AM797" s="754"/>
      <c r="AN797" s="1017"/>
      <c r="AO797" s="754"/>
      <c r="AP797" s="754"/>
      <c r="AQ797" s="754"/>
      <c r="AR797" s="754"/>
      <c r="AS797" s="754"/>
      <c r="AT797" s="7"/>
      <c r="AU797" s="754"/>
      <c r="AV797" s="754"/>
      <c r="AW797" s="754"/>
      <c r="AX797" s="754"/>
      <c r="AY797" s="754"/>
      <c r="AZ797" s="754"/>
      <c r="BA797" s="754"/>
      <c r="BB797" s="1017"/>
      <c r="BC797" s="754"/>
      <c r="BD797" s="754"/>
      <c r="BE797" s="754"/>
      <c r="BF797" s="754"/>
      <c r="BG797" s="754"/>
      <c r="BH797" s="7"/>
      <c r="BI797" s="754"/>
      <c r="BJ797" s="754"/>
      <c r="BK797" s="754"/>
      <c r="BL797" s="754"/>
      <c r="BM797" s="754"/>
      <c r="BN797" s="1188"/>
      <c r="BO797" s="338"/>
      <c r="BP797" s="338"/>
      <c r="BQ797" s="338"/>
      <c r="BR797" s="338"/>
      <c r="BS797" s="1156"/>
      <c r="BT797" s="338"/>
      <c r="BU797" s="338"/>
      <c r="BV797" s="338"/>
      <c r="BW797" s="338"/>
      <c r="BX797" s="338"/>
      <c r="BY797" s="7"/>
      <c r="BZ797" s="754"/>
      <c r="CA797" s="754"/>
      <c r="CB797" s="754"/>
      <c r="CC797" s="1017"/>
      <c r="CD797" s="754"/>
      <c r="CE797" s="754"/>
      <c r="CF797" s="754"/>
      <c r="CG797" s="754"/>
      <c r="CH797" s="754"/>
      <c r="CI797" s="754"/>
      <c r="CJ797" s="754"/>
      <c r="CK797" s="7"/>
      <c r="CL797" s="754"/>
      <c r="CM797" s="754"/>
      <c r="CN797" s="754"/>
      <c r="CO797" s="1017"/>
      <c r="CP797" s="754"/>
      <c r="CQ797" s="754"/>
      <c r="CR797" s="754"/>
      <c r="CS797" s="754"/>
      <c r="CT797" s="754"/>
      <c r="CU797" s="7"/>
      <c r="CV797" s="754"/>
      <c r="CW797" s="754"/>
      <c r="CX797" s="1017"/>
      <c r="CY797" s="754"/>
      <c r="CZ797" s="754"/>
      <c r="DD797" s="293"/>
      <c r="DE797" s="338"/>
      <c r="DF797" s="338"/>
      <c r="DG797" s="338"/>
      <c r="DH797" s="338"/>
      <c r="DI797" s="338"/>
      <c r="DJ797" s="338"/>
      <c r="DK797" s="338"/>
      <c r="DL797" s="1103"/>
      <c r="DM797" s="338"/>
      <c r="DN797" s="338"/>
      <c r="DO797" s="338"/>
      <c r="DP797" s="338"/>
      <c r="DQ797" s="338"/>
      <c r="DR797" s="337"/>
      <c r="DS797" s="338"/>
      <c r="DT797" s="338"/>
      <c r="DU797" s="338"/>
      <c r="DV797" s="338"/>
      <c r="DW797" s="338"/>
      <c r="DX797" s="1103"/>
      <c r="DY797" s="338"/>
      <c r="DZ797" s="338"/>
      <c r="EA797" s="338"/>
      <c r="EB797" s="338"/>
      <c r="EC797" s="338"/>
      <c r="ED797" s="7"/>
      <c r="EE797" s="338"/>
      <c r="EF797" s="338"/>
      <c r="EG797" s="338"/>
      <c r="EH797" s="338"/>
      <c r="EI797" s="338"/>
      <c r="EJ797" s="338"/>
      <c r="EK797" s="338"/>
      <c r="EL797" s="1103"/>
      <c r="EM797" s="338"/>
      <c r="EN797" s="338"/>
      <c r="ER797" s="1251"/>
      <c r="ES797" s="7"/>
      <c r="ET797" s="754"/>
      <c r="EU797" s="754"/>
      <c r="EV797" s="754"/>
      <c r="EW797" s="1131"/>
      <c r="EX797" s="889"/>
      <c r="EY797" s="865"/>
      <c r="EZ797" s="1153"/>
      <c r="FA797" s="865"/>
      <c r="FB797" s="865"/>
      <c r="FC797" s="865"/>
      <c r="FD797" s="865"/>
      <c r="FE797" s="1153"/>
      <c r="FF797" s="865"/>
      <c r="FG797" s="865"/>
      <c r="FH797" s="865"/>
      <c r="FI797" s="865"/>
      <c r="FJ797" s="865"/>
      <c r="FK797" s="865"/>
      <c r="FL797" s="865"/>
      <c r="FM797" s="865"/>
      <c r="FN797" s="865"/>
      <c r="FO797" s="865"/>
      <c r="FP797" s="754"/>
      <c r="FQ797" s="766"/>
      <c r="FR797" s="754"/>
      <c r="FS797" s="754"/>
      <c r="FT797" s="754"/>
      <c r="FU797" s="754"/>
      <c r="FV797" s="754"/>
      <c r="FW797" s="754"/>
      <c r="FX797" s="754"/>
      <c r="FY797" s="754"/>
      <c r="FZ797" s="754"/>
      <c r="GA797" s="754"/>
      <c r="GB797" s="754"/>
      <c r="GC797" s="754"/>
      <c r="GD797" s="754"/>
      <c r="GE797" s="754"/>
      <c r="GF797" s="754"/>
      <c r="GG797" s="754"/>
      <c r="GH797" s="754"/>
      <c r="GI797" s="754"/>
      <c r="GJ797" s="754"/>
      <c r="GK797" s="754"/>
      <c r="GL797" s="754"/>
      <c r="GM797" s="337"/>
      <c r="GN797" s="338"/>
      <c r="GO797" s="338"/>
      <c r="GP797" s="338"/>
      <c r="GQ797" s="338"/>
      <c r="HI797" s="754"/>
    </row>
    <row r="798" spans="1:217" s="753" customFormat="1" ht="21" x14ac:dyDescent="0.35">
      <c r="A798" s="276"/>
      <c r="C798" s="7"/>
      <c r="D798" s="754"/>
      <c r="E798" s="754"/>
      <c r="F798" s="754"/>
      <c r="G798" s="754"/>
      <c r="H798" s="754"/>
      <c r="I798" s="754"/>
      <c r="J798" s="754"/>
      <c r="K798" s="754"/>
      <c r="L798" s="754"/>
      <c r="M798" s="754"/>
      <c r="N798" s="754"/>
      <c r="O798" s="754"/>
      <c r="P798" s="754"/>
      <c r="Q798" s="754"/>
      <c r="R798" s="754"/>
      <c r="S798" s="754"/>
      <c r="T798" s="1017"/>
      <c r="U798" s="754"/>
      <c r="V798" s="754"/>
      <c r="W798" s="754"/>
      <c r="X798" s="754"/>
      <c r="Y798" s="754"/>
      <c r="Z798" s="754"/>
      <c r="AA798" s="754"/>
      <c r="AB798" s="754"/>
      <c r="AC798" s="754"/>
      <c r="AD798" s="754"/>
      <c r="AE798" s="754"/>
      <c r="AF798" s="754"/>
      <c r="AG798" s="754"/>
      <c r="AH798" s="754"/>
      <c r="AI798" s="7"/>
      <c r="AJ798" s="754"/>
      <c r="AK798" s="754"/>
      <c r="AL798" s="754"/>
      <c r="AM798" s="754"/>
      <c r="AN798" s="1017"/>
      <c r="AO798" s="754"/>
      <c r="AP798" s="754"/>
      <c r="AQ798" s="754"/>
      <c r="AR798" s="754"/>
      <c r="AS798" s="754"/>
      <c r="AT798" s="7"/>
      <c r="AU798" s="754"/>
      <c r="AV798" s="754"/>
      <c r="AW798" s="754"/>
      <c r="AX798" s="754"/>
      <c r="AY798" s="754"/>
      <c r="AZ798" s="754"/>
      <c r="BA798" s="754"/>
      <c r="BB798" s="1017"/>
      <c r="BC798" s="754"/>
      <c r="BD798" s="754"/>
      <c r="BE798" s="754"/>
      <c r="BF798" s="754"/>
      <c r="BG798" s="754"/>
      <c r="BH798" s="7"/>
      <c r="BI798" s="754"/>
      <c r="BJ798" s="754"/>
      <c r="BK798" s="754"/>
      <c r="BL798" s="754"/>
      <c r="BM798" s="754"/>
      <c r="BN798" s="1188"/>
      <c r="BO798" s="338"/>
      <c r="BP798" s="338"/>
      <c r="BQ798" s="338"/>
      <c r="BR798" s="338"/>
      <c r="BS798" s="1156"/>
      <c r="BT798" s="338"/>
      <c r="BU798" s="338"/>
      <c r="BV798" s="338"/>
      <c r="BW798" s="338"/>
      <c r="BX798" s="338"/>
      <c r="BY798" s="7"/>
      <c r="BZ798" s="754"/>
      <c r="CA798" s="754"/>
      <c r="CB798" s="754"/>
      <c r="CC798" s="1017"/>
      <c r="CD798" s="754"/>
      <c r="CE798" s="754"/>
      <c r="CF798" s="754"/>
      <c r="CG798" s="754"/>
      <c r="CH798" s="754"/>
      <c r="CI798" s="754"/>
      <c r="CJ798" s="754"/>
      <c r="CK798" s="7"/>
      <c r="CL798" s="754"/>
      <c r="CM798" s="754"/>
      <c r="CN798" s="754"/>
      <c r="CO798" s="1017"/>
      <c r="CP798" s="754"/>
      <c r="CQ798" s="754"/>
      <c r="CR798" s="754"/>
      <c r="CS798" s="754"/>
      <c r="CT798" s="754"/>
      <c r="CU798" s="7"/>
      <c r="CV798" s="754"/>
      <c r="CW798" s="754"/>
      <c r="CX798" s="1017"/>
      <c r="CY798" s="754"/>
      <c r="CZ798" s="754"/>
      <c r="DD798" s="293"/>
      <c r="DE798" s="338"/>
      <c r="DF798" s="338"/>
      <c r="DG798" s="338"/>
      <c r="DH798" s="338"/>
      <c r="DI798" s="338"/>
      <c r="DJ798" s="338"/>
      <c r="DK798" s="338"/>
      <c r="DL798" s="1103"/>
      <c r="DM798" s="338"/>
      <c r="DN798" s="338"/>
      <c r="DO798" s="338"/>
      <c r="DP798" s="338"/>
      <c r="DQ798" s="338"/>
      <c r="DR798" s="337"/>
      <c r="DS798" s="338"/>
      <c r="DT798" s="338"/>
      <c r="DU798" s="338"/>
      <c r="DV798" s="338"/>
      <c r="DW798" s="338"/>
      <c r="DX798" s="1103"/>
      <c r="DY798" s="338"/>
      <c r="DZ798" s="338"/>
      <c r="EA798" s="338"/>
      <c r="EB798" s="338"/>
      <c r="EC798" s="338"/>
      <c r="ED798" s="7"/>
      <c r="EE798" s="338"/>
      <c r="EF798" s="338"/>
      <c r="EG798" s="338"/>
      <c r="EH798" s="338"/>
      <c r="EI798" s="338"/>
      <c r="EJ798" s="338"/>
      <c r="EK798" s="338"/>
      <c r="EL798" s="1103"/>
      <c r="EM798" s="338"/>
      <c r="EN798" s="338"/>
      <c r="ER798" s="1251"/>
      <c r="ES798" s="7"/>
      <c r="ET798" s="754"/>
      <c r="EU798" s="754"/>
      <c r="EV798" s="754"/>
      <c r="EW798" s="1131"/>
      <c r="EX798" s="889"/>
      <c r="EY798" s="865"/>
      <c r="EZ798" s="1153"/>
      <c r="FA798" s="865"/>
      <c r="FB798" s="865"/>
      <c r="FC798" s="865"/>
      <c r="FD798" s="865"/>
      <c r="FE798" s="1153"/>
      <c r="FF798" s="865"/>
      <c r="FG798" s="865"/>
      <c r="FH798" s="865"/>
      <c r="FI798" s="865"/>
      <c r="FJ798" s="865"/>
      <c r="FK798" s="865"/>
      <c r="FL798" s="865"/>
      <c r="FM798" s="865"/>
      <c r="FN798" s="865"/>
      <c r="FO798" s="865"/>
      <c r="FP798" s="754"/>
      <c r="FQ798" s="766"/>
      <c r="FR798" s="754"/>
      <c r="FS798" s="754"/>
      <c r="FT798" s="754"/>
      <c r="FU798" s="754"/>
      <c r="FV798" s="754"/>
      <c r="FW798" s="754"/>
      <c r="FX798" s="754"/>
      <c r="FY798" s="754"/>
      <c r="FZ798" s="754"/>
      <c r="GA798" s="754"/>
      <c r="GB798" s="754"/>
      <c r="GC798" s="754"/>
      <c r="GD798" s="754"/>
      <c r="GE798" s="754"/>
      <c r="GF798" s="754"/>
      <c r="GG798" s="754"/>
      <c r="GH798" s="754"/>
      <c r="GI798" s="754"/>
      <c r="GJ798" s="754"/>
      <c r="GK798" s="754"/>
      <c r="GL798" s="754"/>
      <c r="GM798" s="337"/>
      <c r="GN798" s="338"/>
      <c r="GO798" s="338"/>
      <c r="GP798" s="338"/>
      <c r="GQ798" s="338"/>
      <c r="HI798" s="754"/>
    </row>
    <row r="799" spans="1:217" s="753" customFormat="1" ht="21" x14ac:dyDescent="0.35">
      <c r="A799" s="276"/>
      <c r="C799" s="7"/>
      <c r="D799" s="754"/>
      <c r="E799" s="754"/>
      <c r="F799" s="754"/>
      <c r="G799" s="754"/>
      <c r="H799" s="754"/>
      <c r="I799" s="754"/>
      <c r="J799" s="754"/>
      <c r="K799" s="754"/>
      <c r="L799" s="754"/>
      <c r="M799" s="754"/>
      <c r="N799" s="754"/>
      <c r="O799" s="754"/>
      <c r="P799" s="754"/>
      <c r="Q799" s="754"/>
      <c r="R799" s="754"/>
      <c r="S799" s="754"/>
      <c r="T799" s="1017"/>
      <c r="U799" s="754"/>
      <c r="V799" s="754"/>
      <c r="W799" s="754"/>
      <c r="X799" s="754"/>
      <c r="Y799" s="754"/>
      <c r="Z799" s="754"/>
      <c r="AA799" s="754"/>
      <c r="AB799" s="754"/>
      <c r="AC799" s="754"/>
      <c r="AD799" s="754"/>
      <c r="AE799" s="754"/>
      <c r="AF799" s="754"/>
      <c r="AG799" s="754"/>
      <c r="AH799" s="754"/>
      <c r="AI799" s="7"/>
      <c r="AJ799" s="754"/>
      <c r="AK799" s="754"/>
      <c r="AL799" s="754"/>
      <c r="AM799" s="754"/>
      <c r="AN799" s="1017"/>
      <c r="AO799" s="754"/>
      <c r="AP799" s="754"/>
      <c r="AQ799" s="754"/>
      <c r="AR799" s="754"/>
      <c r="AS799" s="754"/>
      <c r="AT799" s="7"/>
      <c r="AU799" s="754"/>
      <c r="AV799" s="754"/>
      <c r="AW799" s="754"/>
      <c r="AX799" s="754"/>
      <c r="AY799" s="754"/>
      <c r="AZ799" s="754"/>
      <c r="BA799" s="754"/>
      <c r="BB799" s="1017"/>
      <c r="BC799" s="754"/>
      <c r="BD799" s="754"/>
      <c r="BE799" s="754"/>
      <c r="BF799" s="754"/>
      <c r="BG799" s="754"/>
      <c r="BH799" s="7"/>
      <c r="BI799" s="754"/>
      <c r="BJ799" s="754"/>
      <c r="BK799" s="754"/>
      <c r="BL799" s="754"/>
      <c r="BM799" s="754"/>
      <c r="BN799" s="1188"/>
      <c r="BO799" s="338"/>
      <c r="BP799" s="338"/>
      <c r="BQ799" s="338"/>
      <c r="BR799" s="338"/>
      <c r="BS799" s="1156"/>
      <c r="BT799" s="338"/>
      <c r="BU799" s="338"/>
      <c r="BV799" s="338"/>
      <c r="BW799" s="338"/>
      <c r="BX799" s="338"/>
      <c r="BY799" s="7"/>
      <c r="BZ799" s="754"/>
      <c r="CA799" s="754"/>
      <c r="CB799" s="754"/>
      <c r="CC799" s="1017"/>
      <c r="CD799" s="754"/>
      <c r="CE799" s="754"/>
      <c r="CF799" s="754"/>
      <c r="CG799" s="754"/>
      <c r="CH799" s="754"/>
      <c r="CI799" s="754"/>
      <c r="CJ799" s="754"/>
      <c r="CK799" s="7"/>
      <c r="CL799" s="754"/>
      <c r="CM799" s="754"/>
      <c r="CN799" s="754"/>
      <c r="CO799" s="1017"/>
      <c r="CP799" s="754"/>
      <c r="CQ799" s="754"/>
      <c r="CR799" s="754"/>
      <c r="CS799" s="754"/>
      <c r="CT799" s="754"/>
      <c r="CU799" s="7"/>
      <c r="CV799" s="754"/>
      <c r="CW799" s="754"/>
      <c r="CX799" s="1017"/>
      <c r="CY799" s="754"/>
      <c r="CZ799" s="754"/>
      <c r="DD799" s="293"/>
      <c r="DE799" s="338"/>
      <c r="DF799" s="338"/>
      <c r="DG799" s="338"/>
      <c r="DH799" s="338"/>
      <c r="DI799" s="338"/>
      <c r="DJ799" s="338"/>
      <c r="DK799" s="338"/>
      <c r="DL799" s="1103"/>
      <c r="DM799" s="338"/>
      <c r="DN799" s="338"/>
      <c r="DO799" s="338"/>
      <c r="DP799" s="338"/>
      <c r="DQ799" s="338"/>
      <c r="DR799" s="337"/>
      <c r="DS799" s="338"/>
      <c r="DT799" s="338"/>
      <c r="DU799" s="338"/>
      <c r="DV799" s="338"/>
      <c r="DW799" s="338"/>
      <c r="DX799" s="1103"/>
      <c r="DY799" s="338"/>
      <c r="DZ799" s="338"/>
      <c r="EA799" s="338"/>
      <c r="EB799" s="338"/>
      <c r="EC799" s="338"/>
      <c r="ED799" s="7"/>
      <c r="EE799" s="338"/>
      <c r="EF799" s="338"/>
      <c r="EG799" s="338"/>
      <c r="EH799" s="338"/>
      <c r="EI799" s="338"/>
      <c r="EJ799" s="338"/>
      <c r="EK799" s="338"/>
      <c r="EL799" s="1103"/>
      <c r="EM799" s="338"/>
      <c r="EN799" s="338"/>
      <c r="ER799" s="1251"/>
      <c r="ES799" s="7"/>
      <c r="ET799" s="754"/>
      <c r="EU799" s="754"/>
      <c r="EV799" s="754"/>
      <c r="EW799" s="1131"/>
      <c r="EX799" s="889"/>
      <c r="EY799" s="865"/>
      <c r="EZ799" s="1153"/>
      <c r="FA799" s="865"/>
      <c r="FB799" s="865"/>
      <c r="FC799" s="865"/>
      <c r="FD799" s="865"/>
      <c r="FE799" s="1153"/>
      <c r="FF799" s="865"/>
      <c r="FG799" s="865"/>
      <c r="FH799" s="865"/>
      <c r="FI799" s="865"/>
      <c r="FJ799" s="865"/>
      <c r="FK799" s="865"/>
      <c r="FL799" s="865"/>
      <c r="FM799" s="865"/>
      <c r="FN799" s="865"/>
      <c r="FO799" s="865"/>
      <c r="FP799" s="754"/>
      <c r="FQ799" s="766"/>
      <c r="FR799" s="754"/>
      <c r="FS799" s="754"/>
      <c r="FT799" s="754"/>
      <c r="FU799" s="754"/>
      <c r="FV799" s="754"/>
      <c r="FW799" s="754"/>
      <c r="FX799" s="754"/>
      <c r="FY799" s="754"/>
      <c r="FZ799" s="754"/>
      <c r="GA799" s="754"/>
      <c r="GB799" s="754"/>
      <c r="GC799" s="754"/>
      <c r="GD799" s="754"/>
      <c r="GE799" s="754"/>
      <c r="GF799" s="754"/>
      <c r="GG799" s="754"/>
      <c r="GH799" s="754"/>
      <c r="GI799" s="754"/>
      <c r="GJ799" s="754"/>
      <c r="GK799" s="754"/>
      <c r="GL799" s="754"/>
      <c r="GM799" s="337"/>
      <c r="GN799" s="338"/>
      <c r="GO799" s="338"/>
      <c r="GP799" s="338"/>
      <c r="GQ799" s="338"/>
      <c r="HI799" s="754"/>
    </row>
    <row r="800" spans="1:217" s="753" customFormat="1" ht="21" x14ac:dyDescent="0.35">
      <c r="A800" s="276"/>
      <c r="C800" s="7"/>
      <c r="D800" s="754"/>
      <c r="E800" s="754"/>
      <c r="F800" s="754"/>
      <c r="G800" s="754"/>
      <c r="H800" s="754"/>
      <c r="I800" s="754"/>
      <c r="J800" s="754"/>
      <c r="K800" s="754"/>
      <c r="L800" s="754"/>
      <c r="M800" s="754"/>
      <c r="N800" s="754"/>
      <c r="O800" s="754"/>
      <c r="P800" s="754"/>
      <c r="Q800" s="754"/>
      <c r="R800" s="754"/>
      <c r="S800" s="754"/>
      <c r="T800" s="1017"/>
      <c r="U800" s="754"/>
      <c r="V800" s="754"/>
      <c r="W800" s="754"/>
      <c r="X800" s="754"/>
      <c r="Y800" s="754"/>
      <c r="Z800" s="754"/>
      <c r="AA800" s="754"/>
      <c r="AB800" s="754"/>
      <c r="AC800" s="754"/>
      <c r="AD800" s="754"/>
      <c r="AE800" s="754"/>
      <c r="AF800" s="754"/>
      <c r="AG800" s="754"/>
      <c r="AH800" s="754"/>
      <c r="AI800" s="7"/>
      <c r="AJ800" s="754"/>
      <c r="AK800" s="754"/>
      <c r="AL800" s="754"/>
      <c r="AM800" s="754"/>
      <c r="AN800" s="1017"/>
      <c r="AO800" s="754"/>
      <c r="AP800" s="754"/>
      <c r="AQ800" s="754"/>
      <c r="AR800" s="754"/>
      <c r="AS800" s="754"/>
      <c r="AT800" s="7"/>
      <c r="AU800" s="754"/>
      <c r="AV800" s="754"/>
      <c r="AW800" s="754"/>
      <c r="AX800" s="754"/>
      <c r="AY800" s="754"/>
      <c r="AZ800" s="754"/>
      <c r="BA800" s="754"/>
      <c r="BB800" s="1017"/>
      <c r="BC800" s="754"/>
      <c r="BD800" s="754"/>
      <c r="BE800" s="754"/>
      <c r="BF800" s="754"/>
      <c r="BG800" s="754"/>
      <c r="BH800" s="7"/>
      <c r="BI800" s="754"/>
      <c r="BJ800" s="754"/>
      <c r="BK800" s="754"/>
      <c r="BL800" s="754"/>
      <c r="BM800" s="754"/>
      <c r="BN800" s="1188"/>
      <c r="BO800" s="338"/>
      <c r="BP800" s="338"/>
      <c r="BQ800" s="338"/>
      <c r="BR800" s="338"/>
      <c r="BS800" s="1156"/>
      <c r="BT800" s="338"/>
      <c r="BU800" s="338"/>
      <c r="BV800" s="338"/>
      <c r="BW800" s="338"/>
      <c r="BX800" s="338"/>
      <c r="BY800" s="7"/>
      <c r="BZ800" s="754"/>
      <c r="CA800" s="754"/>
      <c r="CB800" s="754"/>
      <c r="CC800" s="1017"/>
      <c r="CD800" s="754"/>
      <c r="CE800" s="754"/>
      <c r="CF800" s="754"/>
      <c r="CG800" s="754"/>
      <c r="CH800" s="754"/>
      <c r="CI800" s="754"/>
      <c r="CJ800" s="754"/>
      <c r="CK800" s="7"/>
      <c r="CL800" s="754"/>
      <c r="CM800" s="754"/>
      <c r="CN800" s="754"/>
      <c r="CO800" s="1017"/>
      <c r="CP800" s="754"/>
      <c r="CQ800" s="754"/>
      <c r="CR800" s="754"/>
      <c r="CS800" s="754"/>
      <c r="CT800" s="754"/>
      <c r="CU800" s="7"/>
      <c r="CV800" s="754"/>
      <c r="CW800" s="754"/>
      <c r="CX800" s="1017"/>
      <c r="CY800" s="754"/>
      <c r="CZ800" s="754"/>
      <c r="DD800" s="293"/>
      <c r="DE800" s="338"/>
      <c r="DF800" s="338"/>
      <c r="DG800" s="338"/>
      <c r="DH800" s="338"/>
      <c r="DI800" s="338"/>
      <c r="DJ800" s="338"/>
      <c r="DK800" s="338"/>
      <c r="DL800" s="1103"/>
      <c r="DM800" s="338"/>
      <c r="DN800" s="338"/>
      <c r="DO800" s="338"/>
      <c r="DP800" s="338"/>
      <c r="DQ800" s="338"/>
      <c r="DR800" s="337"/>
      <c r="DS800" s="338"/>
      <c r="DT800" s="338"/>
      <c r="DU800" s="338"/>
      <c r="DV800" s="338"/>
      <c r="DW800" s="338"/>
      <c r="DX800" s="1103"/>
      <c r="DY800" s="338"/>
      <c r="DZ800" s="338"/>
      <c r="EA800" s="338"/>
      <c r="EB800" s="338"/>
      <c r="EC800" s="338"/>
      <c r="ED800" s="7"/>
      <c r="EE800" s="338"/>
      <c r="EF800" s="338"/>
      <c r="EG800" s="338"/>
      <c r="EH800" s="338"/>
      <c r="EI800" s="338"/>
      <c r="EJ800" s="338"/>
      <c r="EK800" s="338"/>
      <c r="EL800" s="1103"/>
      <c r="EM800" s="338"/>
      <c r="EN800" s="338"/>
      <c r="ER800" s="1251"/>
      <c r="ES800" s="7"/>
      <c r="ET800" s="754"/>
      <c r="EU800" s="754"/>
      <c r="EV800" s="754"/>
      <c r="EW800" s="1131"/>
      <c r="EX800" s="889"/>
      <c r="EY800" s="865"/>
      <c r="EZ800" s="1153"/>
      <c r="FA800" s="865"/>
      <c r="FB800" s="865"/>
      <c r="FC800" s="865"/>
      <c r="FD800" s="865"/>
      <c r="FE800" s="1153"/>
      <c r="FF800" s="865"/>
      <c r="FG800" s="865"/>
      <c r="FH800" s="865"/>
      <c r="FI800" s="865"/>
      <c r="FJ800" s="865"/>
      <c r="FK800" s="865"/>
      <c r="FL800" s="865"/>
      <c r="FM800" s="865"/>
      <c r="FN800" s="865"/>
      <c r="FO800" s="865"/>
      <c r="FP800" s="754"/>
      <c r="FQ800" s="766"/>
      <c r="FR800" s="754"/>
      <c r="FS800" s="754"/>
      <c r="FT800" s="754"/>
      <c r="FU800" s="754"/>
      <c r="FV800" s="754"/>
      <c r="FW800" s="754"/>
      <c r="FX800" s="754"/>
      <c r="FY800" s="754"/>
      <c r="FZ800" s="754"/>
      <c r="GA800" s="754"/>
      <c r="GB800" s="754"/>
      <c r="GC800" s="754"/>
      <c r="GD800" s="754"/>
      <c r="GE800" s="754"/>
      <c r="GF800" s="754"/>
      <c r="GG800" s="754"/>
      <c r="GH800" s="754"/>
      <c r="GI800" s="754"/>
      <c r="GJ800" s="754"/>
      <c r="GK800" s="754"/>
      <c r="GL800" s="754"/>
      <c r="GM800" s="337"/>
      <c r="GN800" s="338"/>
      <c r="GO800" s="338"/>
      <c r="GP800" s="338"/>
      <c r="GQ800" s="338"/>
      <c r="HI800" s="754"/>
    </row>
    <row r="801" spans="1:226" s="753" customFormat="1" ht="21" x14ac:dyDescent="0.35">
      <c r="A801" s="276"/>
      <c r="C801" s="745"/>
      <c r="D801" s="715"/>
      <c r="E801" s="715"/>
      <c r="F801" s="715"/>
      <c r="G801" s="715"/>
      <c r="H801" s="715"/>
      <c r="I801" s="715"/>
      <c r="J801" s="715"/>
      <c r="K801" s="715"/>
      <c r="L801" s="715"/>
      <c r="M801" s="715"/>
      <c r="N801" s="715"/>
      <c r="O801" s="715"/>
      <c r="P801" s="715"/>
      <c r="Q801" s="715"/>
      <c r="R801" s="715"/>
      <c r="S801" s="715"/>
      <c r="T801" s="1075"/>
      <c r="U801" s="715"/>
      <c r="V801" s="715"/>
      <c r="W801" s="715"/>
      <c r="X801" s="715"/>
      <c r="Y801" s="715"/>
      <c r="Z801" s="754"/>
      <c r="AA801" s="754"/>
      <c r="AB801" s="754"/>
      <c r="AC801" s="754"/>
      <c r="AD801" s="754"/>
      <c r="AE801" s="754"/>
      <c r="AF801" s="715"/>
      <c r="AG801" s="715"/>
      <c r="AH801" s="715"/>
      <c r="AI801" s="745"/>
      <c r="AJ801" s="715"/>
      <c r="AK801" s="715"/>
      <c r="AL801" s="715"/>
      <c r="AM801" s="715"/>
      <c r="AN801" s="1075"/>
      <c r="AO801" s="715"/>
      <c r="AP801" s="715"/>
      <c r="AQ801" s="715"/>
      <c r="AR801" s="715"/>
      <c r="AS801" s="715"/>
      <c r="AT801" s="745"/>
      <c r="AU801" s="715"/>
      <c r="AV801" s="715"/>
      <c r="AW801" s="715"/>
      <c r="AX801" s="715"/>
      <c r="AY801" s="715"/>
      <c r="AZ801" s="715"/>
      <c r="BA801" s="715"/>
      <c r="BB801" s="1075"/>
      <c r="BC801" s="715"/>
      <c r="BD801" s="715"/>
      <c r="BE801" s="715"/>
      <c r="BF801" s="715"/>
      <c r="BG801" s="715"/>
      <c r="BH801" s="745"/>
      <c r="BI801" s="715"/>
      <c r="BJ801" s="715"/>
      <c r="BK801" s="715"/>
      <c r="BL801" s="715"/>
      <c r="BM801" s="715"/>
      <c r="BN801" s="1187"/>
      <c r="BO801" s="888"/>
      <c r="BP801" s="888"/>
      <c r="BQ801" s="888"/>
      <c r="BR801" s="888"/>
      <c r="BS801" s="1184"/>
      <c r="BT801" s="888"/>
      <c r="BU801" s="888"/>
      <c r="BV801" s="888"/>
      <c r="BW801" s="888"/>
      <c r="BX801" s="888"/>
      <c r="BY801" s="745"/>
      <c r="BZ801" s="715"/>
      <c r="CA801" s="715"/>
      <c r="CB801" s="715"/>
      <c r="CC801" s="1075"/>
      <c r="CD801" s="715"/>
      <c r="CE801" s="715"/>
      <c r="CF801" s="715"/>
      <c r="CG801" s="715"/>
      <c r="CH801" s="715"/>
      <c r="CI801" s="715"/>
      <c r="CJ801" s="715"/>
      <c r="CK801" s="745"/>
      <c r="CL801" s="715"/>
      <c r="CM801" s="715"/>
      <c r="CN801" s="715"/>
      <c r="CO801" s="1075"/>
      <c r="CP801" s="715"/>
      <c r="CQ801" s="715"/>
      <c r="CR801" s="715"/>
      <c r="CS801" s="715"/>
      <c r="CT801" s="715"/>
      <c r="CU801" s="745"/>
      <c r="CV801" s="715"/>
      <c r="CW801" s="715"/>
      <c r="CX801" s="1075"/>
      <c r="CY801" s="754"/>
      <c r="CZ801" s="754"/>
      <c r="DD801" s="989"/>
      <c r="DE801" s="888"/>
      <c r="DF801" s="888"/>
      <c r="DG801" s="888"/>
      <c r="DH801" s="888"/>
      <c r="DI801" s="888"/>
      <c r="DJ801" s="888"/>
      <c r="DK801" s="888"/>
      <c r="DL801" s="1082"/>
      <c r="DM801" s="888"/>
      <c r="DN801" s="888"/>
      <c r="DO801" s="888"/>
      <c r="DP801" s="888"/>
      <c r="DQ801" s="888"/>
      <c r="DR801" s="945"/>
      <c r="DS801" s="888"/>
      <c r="DT801" s="888"/>
      <c r="DU801" s="888"/>
      <c r="DV801" s="888"/>
      <c r="DW801" s="888"/>
      <c r="DX801" s="1082"/>
      <c r="DY801" s="888"/>
      <c r="DZ801" s="888"/>
      <c r="EA801" s="888"/>
      <c r="EB801" s="888"/>
      <c r="EC801" s="888"/>
      <c r="ED801" s="745"/>
      <c r="EE801" s="888"/>
      <c r="EF801" s="888"/>
      <c r="EG801" s="888"/>
      <c r="EH801" s="888"/>
      <c r="EI801" s="888"/>
      <c r="EJ801" s="888"/>
      <c r="EK801" s="888"/>
      <c r="EL801" s="1082"/>
      <c r="EM801" s="888"/>
      <c r="EN801" s="888"/>
      <c r="ER801" s="1251"/>
      <c r="ES801" s="745"/>
      <c r="ET801" s="715"/>
      <c r="EU801" s="715"/>
      <c r="EV801" s="715"/>
      <c r="EW801" s="1131"/>
      <c r="EX801" s="889"/>
      <c r="EY801" s="865"/>
      <c r="EZ801" s="1153"/>
      <c r="FA801" s="865"/>
      <c r="FB801" s="865"/>
      <c r="FC801" s="865"/>
      <c r="FD801" s="865"/>
      <c r="FE801" s="1153"/>
      <c r="FF801" s="865"/>
      <c r="FG801" s="865"/>
      <c r="FH801" s="865"/>
      <c r="FI801" s="865"/>
      <c r="FJ801" s="865"/>
      <c r="FK801" s="865"/>
      <c r="FL801" s="865"/>
      <c r="FM801" s="865"/>
      <c r="FN801" s="865"/>
      <c r="FO801" s="865"/>
      <c r="FP801" s="754"/>
      <c r="FQ801" s="766"/>
      <c r="FR801" s="754"/>
      <c r="FS801" s="754"/>
      <c r="FT801" s="754"/>
      <c r="FU801" s="754"/>
      <c r="FV801" s="754"/>
      <c r="FW801" s="754"/>
      <c r="FX801" s="754"/>
      <c r="FY801" s="754"/>
      <c r="FZ801" s="754"/>
      <c r="GA801" s="754"/>
      <c r="GB801" s="754"/>
      <c r="GC801" s="754"/>
      <c r="GD801" s="754"/>
      <c r="GE801" s="754"/>
      <c r="GF801" s="754"/>
      <c r="GG801" s="754"/>
      <c r="GH801" s="754"/>
      <c r="GI801" s="754"/>
      <c r="GJ801" s="754"/>
      <c r="GK801" s="754"/>
      <c r="GL801" s="754"/>
      <c r="GM801" s="337"/>
      <c r="GN801" s="338"/>
      <c r="GO801" s="338"/>
      <c r="GP801" s="338"/>
      <c r="GQ801" s="338"/>
      <c r="HI801" s="754"/>
    </row>
    <row r="802" spans="1:226" s="753" customFormat="1" ht="21" x14ac:dyDescent="0.35">
      <c r="A802" s="276"/>
      <c r="C802" s="745"/>
      <c r="D802" s="715"/>
      <c r="E802" s="715"/>
      <c r="F802" s="715"/>
      <c r="G802" s="715"/>
      <c r="H802" s="715"/>
      <c r="I802" s="715"/>
      <c r="J802" s="715"/>
      <c r="K802" s="715"/>
      <c r="L802" s="715"/>
      <c r="M802" s="715"/>
      <c r="N802" s="715"/>
      <c r="O802" s="715"/>
      <c r="P802" s="715"/>
      <c r="Q802" s="715"/>
      <c r="R802" s="715"/>
      <c r="S802" s="715"/>
      <c r="T802" s="1075"/>
      <c r="U802" s="715"/>
      <c r="V802" s="715"/>
      <c r="W802" s="715"/>
      <c r="X802" s="715"/>
      <c r="Y802" s="715"/>
      <c r="Z802" s="754"/>
      <c r="AA802" s="754"/>
      <c r="AB802" s="754"/>
      <c r="AC802" s="754"/>
      <c r="AD802" s="754"/>
      <c r="AE802" s="754"/>
      <c r="AF802" s="715"/>
      <c r="AG802" s="715"/>
      <c r="AH802" s="715"/>
      <c r="AI802" s="745"/>
      <c r="AJ802" s="715"/>
      <c r="AK802" s="715"/>
      <c r="AL802" s="715"/>
      <c r="AM802" s="715"/>
      <c r="AN802" s="1075"/>
      <c r="AO802" s="715"/>
      <c r="AP802" s="715"/>
      <c r="AQ802" s="715"/>
      <c r="AR802" s="715"/>
      <c r="AS802" s="715"/>
      <c r="AT802" s="745"/>
      <c r="AU802" s="715"/>
      <c r="AV802" s="715"/>
      <c r="AW802" s="715"/>
      <c r="AX802" s="715"/>
      <c r="AY802" s="715"/>
      <c r="AZ802" s="715"/>
      <c r="BA802" s="715"/>
      <c r="BB802" s="1075"/>
      <c r="BC802" s="715"/>
      <c r="BD802" s="715"/>
      <c r="BE802" s="715"/>
      <c r="BF802" s="715"/>
      <c r="BG802" s="715"/>
      <c r="BH802" s="745"/>
      <c r="BI802" s="715"/>
      <c r="BJ802" s="715"/>
      <c r="BK802" s="715"/>
      <c r="BL802" s="715"/>
      <c r="BM802" s="715"/>
      <c r="BN802" s="1187"/>
      <c r="BO802" s="888"/>
      <c r="BP802" s="888"/>
      <c r="BQ802" s="888"/>
      <c r="BR802" s="888"/>
      <c r="BS802" s="1184"/>
      <c r="BT802" s="888"/>
      <c r="BU802" s="888"/>
      <c r="BV802" s="888"/>
      <c r="BW802" s="888"/>
      <c r="BX802" s="888"/>
      <c r="BY802" s="745"/>
      <c r="BZ802" s="715"/>
      <c r="CA802" s="715"/>
      <c r="CB802" s="715"/>
      <c r="CC802" s="1075"/>
      <c r="CD802" s="715"/>
      <c r="CE802" s="715"/>
      <c r="CF802" s="715"/>
      <c r="CG802" s="715"/>
      <c r="CH802" s="715"/>
      <c r="CI802" s="715"/>
      <c r="CJ802" s="715"/>
      <c r="CK802" s="745"/>
      <c r="CL802" s="715"/>
      <c r="CM802" s="715"/>
      <c r="CN802" s="715"/>
      <c r="CO802" s="1075"/>
      <c r="CP802" s="715"/>
      <c r="CQ802" s="715"/>
      <c r="CR802" s="715"/>
      <c r="CS802" s="715"/>
      <c r="CT802" s="715"/>
      <c r="CU802" s="745"/>
      <c r="CV802" s="715"/>
      <c r="CW802" s="715"/>
      <c r="CX802" s="1075"/>
      <c r="CY802" s="754"/>
      <c r="CZ802" s="754"/>
      <c r="DD802" s="989"/>
      <c r="DE802" s="888"/>
      <c r="DF802" s="888"/>
      <c r="DG802" s="888"/>
      <c r="DH802" s="888"/>
      <c r="DI802" s="888"/>
      <c r="DJ802" s="888"/>
      <c r="DK802" s="888"/>
      <c r="DL802" s="1082"/>
      <c r="DM802" s="888"/>
      <c r="DN802" s="888"/>
      <c r="DO802" s="888"/>
      <c r="DP802" s="888"/>
      <c r="DQ802" s="888"/>
      <c r="DR802" s="945"/>
      <c r="DS802" s="888"/>
      <c r="DT802" s="888"/>
      <c r="DU802" s="888"/>
      <c r="DV802" s="888"/>
      <c r="DW802" s="888"/>
      <c r="DX802" s="1082"/>
      <c r="DY802" s="888"/>
      <c r="DZ802" s="888"/>
      <c r="EA802" s="888"/>
      <c r="EB802" s="888"/>
      <c r="EC802" s="888"/>
      <c r="ED802" s="745"/>
      <c r="EE802" s="888"/>
      <c r="EF802" s="888"/>
      <c r="EG802" s="888"/>
      <c r="EH802" s="888"/>
      <c r="EI802" s="888"/>
      <c r="EJ802" s="888"/>
      <c r="EK802" s="888"/>
      <c r="EL802" s="1082"/>
      <c r="EM802" s="888"/>
      <c r="EN802" s="888"/>
      <c r="ER802" s="1251"/>
      <c r="ES802" s="745"/>
      <c r="ET802" s="715"/>
      <c r="EU802" s="715"/>
      <c r="EV802" s="715"/>
      <c r="EW802" s="1131"/>
      <c r="EX802" s="889"/>
      <c r="EY802" s="865"/>
      <c r="EZ802" s="1153"/>
      <c r="FA802" s="865"/>
      <c r="FB802" s="865"/>
      <c r="FC802" s="865"/>
      <c r="FD802" s="865"/>
      <c r="FE802" s="1153"/>
      <c r="FF802" s="865"/>
      <c r="FG802" s="865"/>
      <c r="FH802" s="865"/>
      <c r="FI802" s="865"/>
      <c r="FJ802" s="865"/>
      <c r="FK802" s="865"/>
      <c r="FL802" s="865"/>
      <c r="FM802" s="865"/>
      <c r="FN802" s="865"/>
      <c r="FO802" s="865"/>
      <c r="FP802" s="754"/>
      <c r="FQ802" s="766"/>
      <c r="FR802" s="754"/>
      <c r="FS802" s="754"/>
      <c r="FT802" s="754"/>
      <c r="FU802" s="754"/>
      <c r="FV802" s="754"/>
      <c r="FW802" s="754"/>
      <c r="FX802" s="754"/>
      <c r="FY802" s="754"/>
      <c r="FZ802" s="754"/>
      <c r="GA802" s="754"/>
      <c r="GB802" s="754"/>
      <c r="GC802" s="754"/>
      <c r="GD802" s="754"/>
      <c r="GE802" s="754"/>
      <c r="GF802" s="754"/>
      <c r="GG802" s="754"/>
      <c r="GH802" s="754"/>
      <c r="GI802" s="754"/>
      <c r="GJ802" s="754"/>
      <c r="GK802" s="754"/>
      <c r="GL802" s="754"/>
      <c r="GM802" s="337"/>
      <c r="GN802" s="338"/>
      <c r="GO802" s="338"/>
      <c r="GP802" s="338"/>
      <c r="GQ802" s="338"/>
      <c r="HI802" s="754"/>
    </row>
    <row r="803" spans="1:226" s="753" customFormat="1" ht="21" x14ac:dyDescent="0.35">
      <c r="A803" s="276"/>
      <c r="C803" s="745"/>
      <c r="D803" s="715"/>
      <c r="E803" s="715"/>
      <c r="F803" s="715"/>
      <c r="G803" s="715"/>
      <c r="H803" s="715"/>
      <c r="I803" s="715"/>
      <c r="J803" s="715"/>
      <c r="K803" s="715"/>
      <c r="L803" s="715"/>
      <c r="M803" s="715"/>
      <c r="N803" s="715"/>
      <c r="O803" s="715"/>
      <c r="P803" s="715"/>
      <c r="Q803" s="715"/>
      <c r="R803" s="715"/>
      <c r="S803" s="715"/>
      <c r="T803" s="1075"/>
      <c r="U803" s="715"/>
      <c r="V803" s="715"/>
      <c r="W803" s="715"/>
      <c r="X803" s="715"/>
      <c r="Y803" s="715"/>
      <c r="Z803" s="754"/>
      <c r="AA803" s="754"/>
      <c r="AB803" s="754"/>
      <c r="AC803" s="754"/>
      <c r="AD803" s="754"/>
      <c r="AE803" s="754"/>
      <c r="AF803" s="715"/>
      <c r="AG803" s="715"/>
      <c r="AH803" s="715"/>
      <c r="AI803" s="745"/>
      <c r="AJ803" s="715"/>
      <c r="AK803" s="715"/>
      <c r="AL803" s="715"/>
      <c r="AM803" s="715"/>
      <c r="AN803" s="1075"/>
      <c r="AO803" s="715"/>
      <c r="AP803" s="715"/>
      <c r="AQ803" s="715"/>
      <c r="AR803" s="715"/>
      <c r="AS803" s="715"/>
      <c r="AT803" s="745"/>
      <c r="AU803" s="715"/>
      <c r="AV803" s="715"/>
      <c r="AW803" s="715"/>
      <c r="AX803" s="715"/>
      <c r="AY803" s="715"/>
      <c r="AZ803" s="715"/>
      <c r="BA803" s="715"/>
      <c r="BB803" s="1075"/>
      <c r="BC803" s="715"/>
      <c r="BD803" s="715"/>
      <c r="BE803" s="715"/>
      <c r="BF803" s="715"/>
      <c r="BG803" s="715"/>
      <c r="BH803" s="745"/>
      <c r="BI803" s="715"/>
      <c r="BJ803" s="715"/>
      <c r="BK803" s="715"/>
      <c r="BL803" s="715"/>
      <c r="BM803" s="715"/>
      <c r="BN803" s="1187"/>
      <c r="BO803" s="888"/>
      <c r="BP803" s="888"/>
      <c r="BQ803" s="888"/>
      <c r="BR803" s="888"/>
      <c r="BS803" s="1184"/>
      <c r="BT803" s="888"/>
      <c r="BU803" s="888"/>
      <c r="BV803" s="888"/>
      <c r="BW803" s="888"/>
      <c r="BX803" s="888"/>
      <c r="BY803" s="745"/>
      <c r="BZ803" s="715"/>
      <c r="CA803" s="715"/>
      <c r="CB803" s="715"/>
      <c r="CC803" s="1075"/>
      <c r="CD803" s="715"/>
      <c r="CE803" s="715"/>
      <c r="CF803" s="715"/>
      <c r="CG803" s="715"/>
      <c r="CH803" s="715"/>
      <c r="CI803" s="715"/>
      <c r="CJ803" s="715"/>
      <c r="CK803" s="745"/>
      <c r="CL803" s="715"/>
      <c r="CM803" s="715"/>
      <c r="CN803" s="715"/>
      <c r="CO803" s="1075"/>
      <c r="CP803" s="715"/>
      <c r="CQ803" s="715"/>
      <c r="CR803" s="715"/>
      <c r="CS803" s="715"/>
      <c r="CT803" s="715"/>
      <c r="CU803" s="745"/>
      <c r="CV803" s="715"/>
      <c r="CW803" s="715"/>
      <c r="CX803" s="1075"/>
      <c r="CY803" s="754"/>
      <c r="CZ803" s="754"/>
      <c r="DD803" s="989"/>
      <c r="DE803" s="888"/>
      <c r="DF803" s="888"/>
      <c r="DG803" s="888"/>
      <c r="DH803" s="888"/>
      <c r="DI803" s="888"/>
      <c r="DJ803" s="888"/>
      <c r="DK803" s="888"/>
      <c r="DL803" s="1082"/>
      <c r="DM803" s="888"/>
      <c r="DN803" s="888"/>
      <c r="DO803" s="888"/>
      <c r="DP803" s="888"/>
      <c r="DQ803" s="888"/>
      <c r="DR803" s="945"/>
      <c r="DS803" s="888"/>
      <c r="DT803" s="888"/>
      <c r="DU803" s="888"/>
      <c r="DV803" s="888"/>
      <c r="DW803" s="888"/>
      <c r="DX803" s="1082"/>
      <c r="DY803" s="888"/>
      <c r="DZ803" s="888"/>
      <c r="EA803" s="888"/>
      <c r="EB803" s="888"/>
      <c r="EC803" s="888"/>
      <c r="ED803" s="745"/>
      <c r="EE803" s="888"/>
      <c r="EF803" s="888"/>
      <c r="EG803" s="888"/>
      <c r="EH803" s="888"/>
      <c r="EI803" s="888"/>
      <c r="EJ803" s="888"/>
      <c r="EK803" s="888"/>
      <c r="EL803" s="1082"/>
      <c r="EM803" s="888"/>
      <c r="EN803" s="888"/>
      <c r="ER803" s="1251"/>
      <c r="ES803" s="745"/>
      <c r="ET803" s="715"/>
      <c r="EU803" s="715"/>
      <c r="EV803" s="715"/>
      <c r="EW803" s="1131"/>
      <c r="EX803" s="889"/>
      <c r="EY803" s="865"/>
      <c r="EZ803" s="1153"/>
      <c r="FA803" s="865"/>
      <c r="FB803" s="865"/>
      <c r="FC803" s="865"/>
      <c r="FD803" s="865"/>
      <c r="FE803" s="1153"/>
      <c r="FF803" s="865"/>
      <c r="FG803" s="865"/>
      <c r="FH803" s="865"/>
      <c r="FI803" s="865"/>
      <c r="FJ803" s="865"/>
      <c r="FK803" s="865"/>
      <c r="FL803" s="865"/>
      <c r="FM803" s="865"/>
      <c r="FN803" s="865"/>
      <c r="FO803" s="865"/>
      <c r="FP803" s="754"/>
      <c r="FQ803" s="766"/>
      <c r="FR803" s="754"/>
      <c r="FS803" s="754"/>
      <c r="FT803" s="754"/>
      <c r="FU803" s="754"/>
      <c r="FV803" s="754"/>
      <c r="FW803" s="754"/>
      <c r="FX803" s="754"/>
      <c r="FY803" s="754"/>
      <c r="FZ803" s="754"/>
      <c r="GA803" s="754"/>
      <c r="GB803" s="754"/>
      <c r="GC803" s="754"/>
      <c r="GD803" s="754"/>
      <c r="GE803" s="754"/>
      <c r="GF803" s="754"/>
      <c r="GG803" s="754"/>
      <c r="GH803" s="754"/>
      <c r="GI803" s="754"/>
      <c r="GJ803" s="754"/>
      <c r="GK803" s="754"/>
      <c r="GL803" s="754"/>
      <c r="GM803" s="337"/>
      <c r="GN803" s="338"/>
      <c r="GO803" s="338"/>
      <c r="GP803" s="338"/>
      <c r="GQ803" s="338"/>
      <c r="HI803" s="754"/>
    </row>
    <row r="804" spans="1:226" s="753" customFormat="1" ht="21" x14ac:dyDescent="0.35">
      <c r="A804" s="276"/>
      <c r="C804" s="745"/>
      <c r="D804" s="715"/>
      <c r="E804" s="715"/>
      <c r="F804" s="715"/>
      <c r="G804" s="715"/>
      <c r="H804" s="715"/>
      <c r="I804" s="715"/>
      <c r="J804" s="715"/>
      <c r="K804" s="715"/>
      <c r="L804" s="715"/>
      <c r="M804" s="715"/>
      <c r="N804" s="715"/>
      <c r="O804" s="715"/>
      <c r="P804" s="715"/>
      <c r="Q804" s="715"/>
      <c r="R804" s="715"/>
      <c r="S804" s="715"/>
      <c r="T804" s="1075"/>
      <c r="U804" s="715"/>
      <c r="V804" s="715"/>
      <c r="W804" s="715"/>
      <c r="X804" s="715"/>
      <c r="Y804" s="715"/>
      <c r="Z804" s="754"/>
      <c r="AA804" s="754"/>
      <c r="AB804" s="754"/>
      <c r="AC804" s="754"/>
      <c r="AD804" s="754"/>
      <c r="AE804" s="754"/>
      <c r="AF804" s="715"/>
      <c r="AG804" s="715"/>
      <c r="AH804" s="715"/>
      <c r="AI804" s="745"/>
      <c r="AJ804" s="715"/>
      <c r="AK804" s="715"/>
      <c r="AL804" s="715"/>
      <c r="AM804" s="715"/>
      <c r="AN804" s="1075"/>
      <c r="AO804" s="715"/>
      <c r="AP804" s="715"/>
      <c r="AQ804" s="715"/>
      <c r="AR804" s="715"/>
      <c r="AS804" s="715"/>
      <c r="AT804" s="745"/>
      <c r="AU804" s="715"/>
      <c r="AV804" s="715"/>
      <c r="AW804" s="715"/>
      <c r="AX804" s="715"/>
      <c r="AY804" s="715"/>
      <c r="AZ804" s="715"/>
      <c r="BA804" s="715"/>
      <c r="BB804" s="1075"/>
      <c r="BC804" s="715"/>
      <c r="BD804" s="715"/>
      <c r="BE804" s="715"/>
      <c r="BF804" s="715"/>
      <c r="BG804" s="715"/>
      <c r="BH804" s="745"/>
      <c r="BI804" s="715"/>
      <c r="BJ804" s="715"/>
      <c r="BK804" s="715"/>
      <c r="BL804" s="715"/>
      <c r="BM804" s="715"/>
      <c r="BN804" s="1187"/>
      <c r="BO804" s="888"/>
      <c r="BP804" s="888"/>
      <c r="BQ804" s="888"/>
      <c r="BR804" s="888"/>
      <c r="BS804" s="1184"/>
      <c r="BT804" s="888"/>
      <c r="BU804" s="888"/>
      <c r="BV804" s="888"/>
      <c r="BW804" s="888"/>
      <c r="BX804" s="888"/>
      <c r="BY804" s="745"/>
      <c r="BZ804" s="715"/>
      <c r="CA804" s="715"/>
      <c r="CB804" s="715"/>
      <c r="CC804" s="1075"/>
      <c r="CD804" s="715"/>
      <c r="CE804" s="715"/>
      <c r="CF804" s="715"/>
      <c r="CG804" s="715"/>
      <c r="CH804" s="715"/>
      <c r="CI804" s="715"/>
      <c r="CJ804" s="715"/>
      <c r="CK804" s="745"/>
      <c r="CL804" s="715"/>
      <c r="CM804" s="715"/>
      <c r="CN804" s="715"/>
      <c r="CO804" s="1075"/>
      <c r="CP804" s="715"/>
      <c r="CQ804" s="715"/>
      <c r="CR804" s="715"/>
      <c r="CS804" s="715"/>
      <c r="CT804" s="715"/>
      <c r="CU804" s="745"/>
      <c r="CV804" s="715"/>
      <c r="CW804" s="715"/>
      <c r="CX804" s="1075"/>
      <c r="CY804" s="754"/>
      <c r="CZ804" s="754"/>
      <c r="DD804" s="989"/>
      <c r="DE804" s="888"/>
      <c r="DF804" s="888"/>
      <c r="DG804" s="888"/>
      <c r="DH804" s="888"/>
      <c r="DI804" s="888"/>
      <c r="DJ804" s="888"/>
      <c r="DK804" s="888"/>
      <c r="DL804" s="1082"/>
      <c r="DM804" s="888"/>
      <c r="DN804" s="888"/>
      <c r="DO804" s="888"/>
      <c r="DP804" s="888"/>
      <c r="DQ804" s="888"/>
      <c r="DR804" s="945"/>
      <c r="DS804" s="888"/>
      <c r="DT804" s="888"/>
      <c r="DU804" s="888"/>
      <c r="DV804" s="888"/>
      <c r="DW804" s="888"/>
      <c r="DX804" s="1082"/>
      <c r="DY804" s="888"/>
      <c r="DZ804" s="888"/>
      <c r="EA804" s="888"/>
      <c r="EB804" s="888"/>
      <c r="EC804" s="888"/>
      <c r="ED804" s="745"/>
      <c r="EE804" s="888"/>
      <c r="EF804" s="888"/>
      <c r="EG804" s="888"/>
      <c r="EH804" s="888"/>
      <c r="EI804" s="888"/>
      <c r="EJ804" s="888"/>
      <c r="EK804" s="888"/>
      <c r="EL804" s="1082"/>
      <c r="EM804" s="888"/>
      <c r="EN804" s="888"/>
      <c r="ER804" s="1251"/>
      <c r="ES804" s="745"/>
      <c r="ET804" s="715"/>
      <c r="EU804" s="715"/>
      <c r="EV804" s="715"/>
      <c r="EW804" s="1131"/>
      <c r="EX804" s="889"/>
      <c r="EY804" s="865"/>
      <c r="EZ804" s="1153"/>
      <c r="FA804" s="865"/>
      <c r="FB804" s="865"/>
      <c r="FC804" s="865"/>
      <c r="FD804" s="865"/>
      <c r="FE804" s="1153"/>
      <c r="FF804" s="865"/>
      <c r="FG804" s="865"/>
      <c r="FH804" s="865"/>
      <c r="FI804" s="865"/>
      <c r="FJ804" s="865"/>
      <c r="FK804" s="865"/>
      <c r="FL804" s="865"/>
      <c r="FM804" s="865"/>
      <c r="FN804" s="865"/>
      <c r="FO804" s="865"/>
      <c r="FP804" s="754"/>
      <c r="FQ804" s="766"/>
      <c r="FR804" s="754"/>
      <c r="FS804" s="754"/>
      <c r="FT804" s="754"/>
      <c r="FU804" s="754"/>
      <c r="FV804" s="754"/>
      <c r="FW804" s="754"/>
      <c r="FX804" s="754"/>
      <c r="FY804" s="754"/>
      <c r="FZ804" s="754"/>
      <c r="GA804" s="754"/>
      <c r="GB804" s="754"/>
      <c r="GC804" s="754"/>
      <c r="GD804" s="754"/>
      <c r="GE804" s="754"/>
      <c r="GF804" s="754"/>
      <c r="GG804" s="754"/>
      <c r="GH804" s="754"/>
      <c r="GI804" s="754"/>
      <c r="GJ804" s="754"/>
      <c r="GK804" s="754"/>
      <c r="GL804" s="754"/>
      <c r="GM804" s="337"/>
      <c r="GN804" s="338"/>
      <c r="GO804" s="338"/>
      <c r="GP804" s="338"/>
      <c r="GQ804" s="338"/>
      <c r="HI804" s="754"/>
    </row>
    <row r="805" spans="1:226" ht="21" x14ac:dyDescent="0.35">
      <c r="A805" s="1267"/>
      <c r="D805" s="181"/>
      <c r="T805" s="1075"/>
      <c r="U805" s="715"/>
      <c r="V805" s="715"/>
      <c r="W805" s="715"/>
      <c r="X805" s="715"/>
      <c r="Y805" s="715"/>
      <c r="EX805" s="889"/>
      <c r="EY805" s="865"/>
      <c r="EZ805" s="1153"/>
      <c r="FA805" s="865"/>
      <c r="FB805" s="865"/>
      <c r="FC805" s="865"/>
      <c r="FD805" s="865"/>
      <c r="FE805" s="1153"/>
      <c r="FF805" s="865"/>
      <c r="FG805" s="865"/>
      <c r="FH805" s="865"/>
      <c r="FI805" s="865"/>
      <c r="FJ805" s="865"/>
      <c r="FK805" s="865"/>
      <c r="FL805" s="865"/>
      <c r="FM805" s="865"/>
      <c r="FN805" s="865"/>
      <c r="FO805" s="865"/>
      <c r="GM805" s="337"/>
      <c r="GN805" s="338"/>
      <c r="GO805" s="338"/>
      <c r="GP805" s="338"/>
      <c r="GQ805" s="338"/>
      <c r="GR805" s="753"/>
      <c r="GS805" s="753"/>
      <c r="GT805" s="753"/>
      <c r="GU805" s="753"/>
      <c r="GV805" s="753"/>
      <c r="GW805" s="753"/>
      <c r="GX805" s="753"/>
      <c r="GY805" s="753"/>
      <c r="GZ805" s="753"/>
      <c r="HA805" s="753"/>
      <c r="HB805" s="753"/>
      <c r="HC805" s="753"/>
      <c r="HD805" s="753"/>
      <c r="HE805" s="753"/>
      <c r="HF805" s="753"/>
      <c r="HG805" s="753"/>
      <c r="HH805" s="753"/>
      <c r="HJ805" s="753"/>
      <c r="HK805" s="753"/>
      <c r="HL805" s="753"/>
      <c r="HM805" s="753"/>
      <c r="HN805" s="753"/>
      <c r="HO805" s="753"/>
      <c r="HP805" s="753"/>
      <c r="HQ805" s="753"/>
      <c r="HR805" s="753"/>
    </row>
    <row r="806" spans="1:226" s="753" customFormat="1" ht="21" x14ac:dyDescent="0.35">
      <c r="A806" s="276"/>
      <c r="C806" s="7"/>
      <c r="D806" s="754"/>
      <c r="E806" s="754"/>
      <c r="F806" s="754"/>
      <c r="G806" s="754"/>
      <c r="H806" s="754"/>
      <c r="I806" s="754"/>
      <c r="J806" s="754"/>
      <c r="K806" s="754"/>
      <c r="L806" s="754"/>
      <c r="M806" s="754"/>
      <c r="N806" s="754"/>
      <c r="O806" s="754"/>
      <c r="P806" s="754"/>
      <c r="Q806" s="754"/>
      <c r="R806" s="754"/>
      <c r="S806" s="754"/>
      <c r="T806" s="1017"/>
      <c r="U806" s="754"/>
      <c r="V806" s="754"/>
      <c r="W806" s="754"/>
      <c r="X806" s="754"/>
      <c r="Y806" s="754"/>
      <c r="Z806" s="754"/>
      <c r="AA806" s="754"/>
      <c r="AB806" s="754"/>
      <c r="AC806" s="754"/>
      <c r="AD806" s="754"/>
      <c r="AE806" s="754"/>
      <c r="AF806" s="754"/>
      <c r="AG806" s="754"/>
      <c r="AH806" s="754"/>
      <c r="AI806" s="7"/>
      <c r="AJ806" s="754"/>
      <c r="AK806" s="754"/>
      <c r="AL806" s="754"/>
      <c r="AM806" s="754"/>
      <c r="AN806" s="1017"/>
      <c r="AO806" s="754"/>
      <c r="AP806" s="754"/>
      <c r="AQ806" s="754"/>
      <c r="AR806" s="754"/>
      <c r="AS806" s="754"/>
      <c r="AT806" s="7"/>
      <c r="AU806" s="754"/>
      <c r="AV806" s="754"/>
      <c r="AW806" s="754"/>
      <c r="AX806" s="754"/>
      <c r="AY806" s="754"/>
      <c r="AZ806" s="754"/>
      <c r="BA806" s="754"/>
      <c r="BB806" s="1017"/>
      <c r="BC806" s="754"/>
      <c r="BD806" s="754"/>
      <c r="BE806" s="754"/>
      <c r="BF806" s="754"/>
      <c r="BG806" s="754"/>
      <c r="BH806" s="7"/>
      <c r="BI806" s="754"/>
      <c r="BJ806" s="754"/>
      <c r="BK806" s="754"/>
      <c r="BL806" s="754"/>
      <c r="BM806" s="754"/>
      <c r="BN806" s="1188"/>
      <c r="BO806" s="338"/>
      <c r="BP806" s="338"/>
      <c r="BQ806" s="338"/>
      <c r="BR806" s="338"/>
      <c r="BS806" s="1156"/>
      <c r="BT806" s="338"/>
      <c r="BU806" s="338"/>
      <c r="BV806" s="338"/>
      <c r="BW806" s="338"/>
      <c r="BX806" s="338"/>
      <c r="BY806" s="7"/>
      <c r="BZ806" s="754"/>
      <c r="CA806" s="754"/>
      <c r="CB806" s="754"/>
      <c r="CC806" s="1017"/>
      <c r="CD806" s="754"/>
      <c r="CE806" s="754"/>
      <c r="CF806" s="754"/>
      <c r="CG806" s="754"/>
      <c r="CH806" s="754"/>
      <c r="CI806" s="754"/>
      <c r="CJ806" s="754"/>
      <c r="CK806" s="7"/>
      <c r="CL806" s="754"/>
      <c r="CM806" s="754"/>
      <c r="CN806" s="754"/>
      <c r="CO806" s="1017"/>
      <c r="CP806" s="754"/>
      <c r="CQ806" s="754"/>
      <c r="CR806" s="754"/>
      <c r="CS806" s="754"/>
      <c r="CT806" s="754"/>
      <c r="CU806" s="7"/>
      <c r="CV806" s="754"/>
      <c r="CW806" s="754"/>
      <c r="CX806" s="1017"/>
      <c r="CY806" s="754"/>
      <c r="CZ806" s="754"/>
      <c r="DD806" s="293"/>
      <c r="DE806" s="338"/>
      <c r="DF806" s="338"/>
      <c r="DG806" s="338"/>
      <c r="DH806" s="338"/>
      <c r="DI806" s="338"/>
      <c r="DJ806" s="338"/>
      <c r="DK806" s="338"/>
      <c r="DL806" s="1103"/>
      <c r="DM806" s="338"/>
      <c r="DN806" s="338"/>
      <c r="DO806" s="338"/>
      <c r="DP806" s="338"/>
      <c r="DQ806" s="338"/>
      <c r="DR806" s="337"/>
      <c r="DS806" s="338"/>
      <c r="DT806" s="338"/>
      <c r="DU806" s="338"/>
      <c r="DV806" s="338"/>
      <c r="DW806" s="338"/>
      <c r="DX806" s="1103"/>
      <c r="DY806" s="338"/>
      <c r="DZ806" s="338"/>
      <c r="EA806" s="338"/>
      <c r="EB806" s="338"/>
      <c r="EC806" s="338"/>
      <c r="ED806" s="7"/>
      <c r="EE806" s="338"/>
      <c r="EF806" s="338"/>
      <c r="EG806" s="338"/>
      <c r="EH806" s="338"/>
      <c r="EI806" s="338"/>
      <c r="EJ806" s="338"/>
      <c r="EK806" s="338"/>
      <c r="EL806" s="1103"/>
      <c r="EM806" s="338"/>
      <c r="EN806" s="338"/>
      <c r="ER806" s="1251"/>
      <c r="ES806" s="7"/>
      <c r="ET806" s="754"/>
      <c r="EU806" s="754"/>
      <c r="EV806" s="754"/>
      <c r="EW806" s="1131"/>
      <c r="EX806" s="889"/>
      <c r="EY806" s="865"/>
      <c r="EZ806" s="1153"/>
      <c r="FA806" s="865"/>
      <c r="FB806" s="865"/>
      <c r="FC806" s="865"/>
      <c r="FD806" s="865"/>
      <c r="FE806" s="1153"/>
      <c r="FF806" s="865"/>
      <c r="FG806" s="865"/>
      <c r="FH806" s="865"/>
      <c r="FI806" s="865"/>
      <c r="FJ806" s="865"/>
      <c r="FK806" s="865"/>
      <c r="FL806" s="865"/>
      <c r="FM806" s="865"/>
      <c r="FN806" s="865"/>
      <c r="FO806" s="865"/>
      <c r="FP806" s="754"/>
      <c r="FQ806" s="766"/>
      <c r="FR806" s="754"/>
      <c r="FS806" s="754"/>
      <c r="FT806" s="754"/>
      <c r="FU806" s="754"/>
      <c r="FV806" s="754"/>
      <c r="FW806" s="754"/>
      <c r="FX806" s="754"/>
      <c r="FY806" s="754"/>
      <c r="FZ806" s="754"/>
      <c r="GA806" s="754"/>
      <c r="GB806" s="754"/>
      <c r="GC806" s="754"/>
      <c r="GD806" s="754"/>
      <c r="GE806" s="754"/>
      <c r="GF806" s="754"/>
      <c r="GG806" s="754"/>
      <c r="GH806" s="754"/>
      <c r="GI806" s="754"/>
      <c r="GJ806" s="754"/>
      <c r="GK806" s="754"/>
      <c r="GL806" s="754"/>
      <c r="GM806" s="337"/>
      <c r="GN806" s="338"/>
      <c r="GO806" s="338"/>
      <c r="GP806" s="338"/>
      <c r="GQ806" s="338"/>
      <c r="HI806" s="754"/>
    </row>
    <row r="807" spans="1:226" s="753" customFormat="1" ht="21" x14ac:dyDescent="0.35">
      <c r="A807" s="276"/>
      <c r="C807" s="745"/>
      <c r="D807" s="715"/>
      <c r="E807" s="715"/>
      <c r="F807" s="715"/>
      <c r="G807" s="715"/>
      <c r="H807" s="715"/>
      <c r="I807" s="715"/>
      <c r="J807" s="715"/>
      <c r="K807" s="715"/>
      <c r="L807" s="715"/>
      <c r="M807" s="715"/>
      <c r="N807" s="715"/>
      <c r="O807" s="715"/>
      <c r="P807" s="715"/>
      <c r="Q807" s="715"/>
      <c r="R807" s="715"/>
      <c r="S807" s="715"/>
      <c r="T807" s="1075"/>
      <c r="U807" s="715"/>
      <c r="V807" s="715"/>
      <c r="W807" s="715"/>
      <c r="X807" s="715"/>
      <c r="Y807" s="715"/>
      <c r="Z807" s="754"/>
      <c r="AA807" s="754"/>
      <c r="AB807" s="754"/>
      <c r="AC807" s="754"/>
      <c r="AD807" s="754"/>
      <c r="AE807" s="754"/>
      <c r="AF807" s="715"/>
      <c r="AG807" s="715"/>
      <c r="AH807" s="715"/>
      <c r="AI807" s="745"/>
      <c r="AJ807" s="715"/>
      <c r="AK807" s="715"/>
      <c r="AL807" s="715"/>
      <c r="AM807" s="715"/>
      <c r="AN807" s="1075"/>
      <c r="AO807" s="715"/>
      <c r="AP807" s="715"/>
      <c r="AQ807" s="715"/>
      <c r="AR807" s="715"/>
      <c r="AS807" s="715"/>
      <c r="AT807" s="745"/>
      <c r="AU807" s="715"/>
      <c r="AV807" s="715"/>
      <c r="AW807" s="715"/>
      <c r="AX807" s="715"/>
      <c r="AY807" s="715"/>
      <c r="AZ807" s="715"/>
      <c r="BA807" s="715"/>
      <c r="BB807" s="1075"/>
      <c r="BC807" s="715"/>
      <c r="BD807" s="715"/>
      <c r="BE807" s="715"/>
      <c r="BF807" s="715"/>
      <c r="BG807" s="715"/>
      <c r="BH807" s="745"/>
      <c r="BI807" s="715"/>
      <c r="BJ807" s="715"/>
      <c r="BK807" s="715"/>
      <c r="BL807" s="715"/>
      <c r="BM807" s="715"/>
      <c r="BN807" s="1187"/>
      <c r="BO807" s="888"/>
      <c r="BP807" s="888"/>
      <c r="BQ807" s="888"/>
      <c r="BR807" s="888"/>
      <c r="BS807" s="1184"/>
      <c r="BT807" s="888"/>
      <c r="BU807" s="888"/>
      <c r="BV807" s="888"/>
      <c r="BW807" s="888"/>
      <c r="BX807" s="888"/>
      <c r="BY807" s="745"/>
      <c r="BZ807" s="715"/>
      <c r="CA807" s="715"/>
      <c r="CB807" s="715"/>
      <c r="CC807" s="1075"/>
      <c r="CD807" s="715"/>
      <c r="CE807" s="715"/>
      <c r="CF807" s="715"/>
      <c r="CG807" s="715"/>
      <c r="CH807" s="715"/>
      <c r="CI807" s="715"/>
      <c r="CJ807" s="715"/>
      <c r="CK807" s="745"/>
      <c r="CL807" s="715"/>
      <c r="CM807" s="715"/>
      <c r="CN807" s="715"/>
      <c r="CO807" s="1075"/>
      <c r="CP807" s="715"/>
      <c r="CQ807" s="715"/>
      <c r="CR807" s="715"/>
      <c r="CS807" s="715"/>
      <c r="CT807" s="715"/>
      <c r="CU807" s="745"/>
      <c r="CV807" s="715"/>
      <c r="CW807" s="715"/>
      <c r="CX807" s="1075"/>
      <c r="CY807" s="754"/>
      <c r="CZ807" s="754"/>
      <c r="DD807" s="989"/>
      <c r="DE807" s="888"/>
      <c r="DF807" s="888"/>
      <c r="DG807" s="888"/>
      <c r="DH807" s="888"/>
      <c r="DI807" s="888"/>
      <c r="DJ807" s="888"/>
      <c r="DK807" s="888"/>
      <c r="DL807" s="1082"/>
      <c r="DM807" s="888"/>
      <c r="DN807" s="888"/>
      <c r="DO807" s="888"/>
      <c r="DP807" s="888"/>
      <c r="DQ807" s="888"/>
      <c r="DR807" s="945"/>
      <c r="DS807" s="888"/>
      <c r="DT807" s="888"/>
      <c r="DU807" s="888"/>
      <c r="DV807" s="888"/>
      <c r="DW807" s="888"/>
      <c r="DX807" s="1082"/>
      <c r="DY807" s="888"/>
      <c r="DZ807" s="888"/>
      <c r="EA807" s="888"/>
      <c r="EB807" s="888"/>
      <c r="EC807" s="888"/>
      <c r="ED807" s="745"/>
      <c r="EE807" s="888"/>
      <c r="EF807" s="888"/>
      <c r="EG807" s="888"/>
      <c r="EH807" s="888"/>
      <c r="EI807" s="888"/>
      <c r="EJ807" s="888"/>
      <c r="EK807" s="888"/>
      <c r="EL807" s="1082"/>
      <c r="EM807" s="888"/>
      <c r="EN807" s="888"/>
      <c r="ER807" s="1251"/>
      <c r="ES807" s="745"/>
      <c r="ET807" s="715"/>
      <c r="EU807" s="715"/>
      <c r="EV807" s="715"/>
      <c r="EW807" s="1131"/>
      <c r="EX807" s="889"/>
      <c r="EY807" s="865"/>
      <c r="EZ807" s="1153"/>
      <c r="FA807" s="865"/>
      <c r="FB807" s="865"/>
      <c r="FC807" s="865"/>
      <c r="FD807" s="865"/>
      <c r="FE807" s="1153"/>
      <c r="FF807" s="865"/>
      <c r="FG807" s="865"/>
      <c r="FH807" s="865"/>
      <c r="FI807" s="865"/>
      <c r="FJ807" s="865"/>
      <c r="FK807" s="865"/>
      <c r="FL807" s="865"/>
      <c r="FM807" s="865"/>
      <c r="FN807" s="865"/>
      <c r="FO807" s="865"/>
      <c r="FP807" s="754"/>
      <c r="FQ807" s="766"/>
      <c r="FR807" s="754"/>
      <c r="FS807" s="754"/>
      <c r="FT807" s="754"/>
      <c r="FU807" s="754"/>
      <c r="FV807" s="754"/>
      <c r="FW807" s="754"/>
      <c r="FX807" s="754"/>
      <c r="FY807" s="754"/>
      <c r="FZ807" s="754"/>
      <c r="GA807" s="754"/>
      <c r="GB807" s="754"/>
      <c r="GC807" s="754"/>
      <c r="GD807" s="754"/>
      <c r="GE807" s="754"/>
      <c r="GF807" s="754"/>
      <c r="GG807" s="754"/>
      <c r="GH807" s="754"/>
      <c r="GI807" s="754"/>
      <c r="GJ807" s="754"/>
      <c r="GK807" s="754"/>
      <c r="GL807" s="754"/>
      <c r="GM807" s="337"/>
      <c r="GN807" s="338"/>
      <c r="GO807" s="338"/>
      <c r="GP807" s="338"/>
      <c r="GQ807" s="338"/>
      <c r="HI807" s="754"/>
    </row>
    <row r="808" spans="1:226" s="753" customFormat="1" ht="21" x14ac:dyDescent="0.35">
      <c r="A808" s="276"/>
      <c r="C808" s="745"/>
      <c r="D808" s="715"/>
      <c r="E808" s="715"/>
      <c r="F808" s="715"/>
      <c r="G808" s="715"/>
      <c r="H808" s="715"/>
      <c r="I808" s="715"/>
      <c r="J808" s="715"/>
      <c r="K808" s="715"/>
      <c r="L808" s="715"/>
      <c r="M808" s="715"/>
      <c r="N808" s="715"/>
      <c r="O808" s="715"/>
      <c r="P808" s="715"/>
      <c r="Q808" s="715"/>
      <c r="R808" s="715"/>
      <c r="S808" s="715"/>
      <c r="T808" s="1075"/>
      <c r="U808" s="715"/>
      <c r="V808" s="715"/>
      <c r="W808" s="715"/>
      <c r="X808" s="715"/>
      <c r="Y808" s="715"/>
      <c r="Z808" s="754"/>
      <c r="AA808" s="754"/>
      <c r="AB808" s="754"/>
      <c r="AC808" s="754"/>
      <c r="AD808" s="754"/>
      <c r="AE808" s="754"/>
      <c r="AF808" s="715"/>
      <c r="AG808" s="715"/>
      <c r="AH808" s="715"/>
      <c r="AI808" s="745"/>
      <c r="AJ808" s="715"/>
      <c r="AK808" s="715"/>
      <c r="AL808" s="715"/>
      <c r="AM808" s="715"/>
      <c r="AN808" s="1075"/>
      <c r="AO808" s="715"/>
      <c r="AP808" s="715"/>
      <c r="AQ808" s="715"/>
      <c r="AR808" s="715"/>
      <c r="AS808" s="715"/>
      <c r="AT808" s="745"/>
      <c r="AU808" s="715"/>
      <c r="AV808" s="715"/>
      <c r="AW808" s="715"/>
      <c r="AX808" s="715"/>
      <c r="AY808" s="715"/>
      <c r="AZ808" s="715"/>
      <c r="BA808" s="715"/>
      <c r="BB808" s="1075"/>
      <c r="BC808" s="715"/>
      <c r="BD808" s="715"/>
      <c r="BE808" s="715"/>
      <c r="BF808" s="715"/>
      <c r="BG808" s="715"/>
      <c r="BH808" s="745"/>
      <c r="BI808" s="715"/>
      <c r="BJ808" s="715"/>
      <c r="BK808" s="715"/>
      <c r="BL808" s="715"/>
      <c r="BM808" s="715"/>
      <c r="BN808" s="1187"/>
      <c r="BO808" s="888"/>
      <c r="BP808" s="888"/>
      <c r="BQ808" s="888"/>
      <c r="BR808" s="888"/>
      <c r="BS808" s="1184"/>
      <c r="BT808" s="888"/>
      <c r="BU808" s="888"/>
      <c r="BV808" s="888"/>
      <c r="BW808" s="888"/>
      <c r="BX808" s="888"/>
      <c r="BY808" s="745"/>
      <c r="BZ808" s="715"/>
      <c r="CA808" s="715"/>
      <c r="CB808" s="715"/>
      <c r="CC808" s="1075"/>
      <c r="CD808" s="715"/>
      <c r="CE808" s="715"/>
      <c r="CF808" s="715"/>
      <c r="CG808" s="715"/>
      <c r="CH808" s="715"/>
      <c r="CI808" s="715"/>
      <c r="CJ808" s="715"/>
      <c r="CK808" s="745"/>
      <c r="CL808" s="715"/>
      <c r="CM808" s="715"/>
      <c r="CN808" s="715"/>
      <c r="CO808" s="1075"/>
      <c r="CP808" s="715"/>
      <c r="CQ808" s="715"/>
      <c r="CR808" s="715"/>
      <c r="CS808" s="715"/>
      <c r="CT808" s="715"/>
      <c r="CU808" s="745"/>
      <c r="CV808" s="715"/>
      <c r="CW808" s="715"/>
      <c r="CX808" s="1075"/>
      <c r="CY808" s="754"/>
      <c r="CZ808" s="754"/>
      <c r="DD808" s="989"/>
      <c r="DE808" s="888"/>
      <c r="DF808" s="888"/>
      <c r="DG808" s="888"/>
      <c r="DH808" s="888"/>
      <c r="DI808" s="888"/>
      <c r="DJ808" s="888"/>
      <c r="DK808" s="888"/>
      <c r="DL808" s="1082"/>
      <c r="DM808" s="888"/>
      <c r="DN808" s="888"/>
      <c r="DO808" s="888"/>
      <c r="DP808" s="888"/>
      <c r="DQ808" s="888"/>
      <c r="DR808" s="945"/>
      <c r="DS808" s="888"/>
      <c r="DT808" s="888"/>
      <c r="DU808" s="888"/>
      <c r="DV808" s="888"/>
      <c r="DW808" s="888"/>
      <c r="DX808" s="1082"/>
      <c r="DY808" s="888"/>
      <c r="DZ808" s="888"/>
      <c r="EA808" s="888"/>
      <c r="EB808" s="888"/>
      <c r="EC808" s="888"/>
      <c r="ED808" s="745"/>
      <c r="EE808" s="888"/>
      <c r="EF808" s="888"/>
      <c r="EG808" s="888"/>
      <c r="EH808" s="888"/>
      <c r="EI808" s="888"/>
      <c r="EJ808" s="888"/>
      <c r="EK808" s="888"/>
      <c r="EL808" s="1082"/>
      <c r="EM808" s="888"/>
      <c r="EN808" s="888"/>
      <c r="ER808" s="1251"/>
      <c r="ES808" s="745"/>
      <c r="ET808" s="715"/>
      <c r="EU808" s="715"/>
      <c r="EV808" s="715"/>
      <c r="EW808" s="1131"/>
      <c r="EX808" s="889"/>
      <c r="EY808" s="865"/>
      <c r="EZ808" s="1153"/>
      <c r="FA808" s="865"/>
      <c r="FB808" s="865"/>
      <c r="FC808" s="865"/>
      <c r="FD808" s="865"/>
      <c r="FE808" s="1153"/>
      <c r="FF808" s="865"/>
      <c r="FG808" s="865"/>
      <c r="FH808" s="865"/>
      <c r="FI808" s="865"/>
      <c r="FJ808" s="865"/>
      <c r="FK808" s="865"/>
      <c r="FL808" s="865"/>
      <c r="FM808" s="865"/>
      <c r="FN808" s="865"/>
      <c r="FO808" s="865"/>
      <c r="FP808" s="754"/>
      <c r="FQ808" s="766"/>
      <c r="FR808" s="754"/>
      <c r="FS808" s="754"/>
      <c r="FT808" s="754"/>
      <c r="FU808" s="754"/>
      <c r="FV808" s="754"/>
      <c r="FW808" s="754"/>
      <c r="FX808" s="754"/>
      <c r="FY808" s="754"/>
      <c r="FZ808" s="754"/>
      <c r="GA808" s="754"/>
      <c r="GB808" s="754"/>
      <c r="GC808" s="754"/>
      <c r="GD808" s="754"/>
      <c r="GE808" s="754"/>
      <c r="GF808" s="754"/>
      <c r="GG808" s="754"/>
      <c r="GH808" s="754"/>
      <c r="GI808" s="754"/>
      <c r="GJ808" s="754"/>
      <c r="GK808" s="754"/>
      <c r="GL808" s="754"/>
      <c r="GM808" s="337"/>
      <c r="GN808" s="338"/>
      <c r="GO808" s="338"/>
      <c r="GP808" s="338"/>
      <c r="GQ808" s="338"/>
      <c r="HI808" s="754"/>
    </row>
    <row r="809" spans="1:226" s="753" customFormat="1" ht="21" x14ac:dyDescent="0.35">
      <c r="A809" s="887"/>
      <c r="C809" s="745"/>
      <c r="D809" s="715"/>
      <c r="E809" s="715"/>
      <c r="F809" s="715"/>
      <c r="G809" s="715"/>
      <c r="H809" s="715"/>
      <c r="I809" s="715"/>
      <c r="J809" s="715"/>
      <c r="K809" s="715"/>
      <c r="L809" s="715"/>
      <c r="M809" s="715"/>
      <c r="N809" s="715"/>
      <c r="O809" s="715"/>
      <c r="P809" s="715"/>
      <c r="Q809" s="715"/>
      <c r="R809" s="715"/>
      <c r="S809" s="715"/>
      <c r="T809" s="1075"/>
      <c r="U809" s="715"/>
      <c r="V809" s="715"/>
      <c r="W809" s="715"/>
      <c r="X809" s="715"/>
      <c r="Y809" s="715"/>
      <c r="Z809" s="754"/>
      <c r="AA809" s="754"/>
      <c r="AB809" s="754"/>
      <c r="AC809" s="754"/>
      <c r="AD809" s="754"/>
      <c r="AE809" s="754"/>
      <c r="AF809" s="715"/>
      <c r="AG809" s="715"/>
      <c r="AH809" s="715"/>
      <c r="AI809" s="745"/>
      <c r="AJ809" s="715"/>
      <c r="AK809" s="715"/>
      <c r="AL809" s="715"/>
      <c r="AM809" s="715"/>
      <c r="AN809" s="1075"/>
      <c r="AO809" s="715"/>
      <c r="AP809" s="715"/>
      <c r="AQ809" s="715"/>
      <c r="AR809" s="715"/>
      <c r="AS809" s="715"/>
      <c r="AT809" s="745"/>
      <c r="AU809" s="715"/>
      <c r="AV809" s="715"/>
      <c r="AW809" s="715"/>
      <c r="AX809" s="715"/>
      <c r="AY809" s="715"/>
      <c r="AZ809" s="715"/>
      <c r="BA809" s="715"/>
      <c r="BB809" s="1075"/>
      <c r="BC809" s="715"/>
      <c r="BD809" s="715"/>
      <c r="BE809" s="715"/>
      <c r="BF809" s="715"/>
      <c r="BG809" s="715"/>
      <c r="BH809" s="745"/>
      <c r="BI809" s="715"/>
      <c r="BJ809" s="715"/>
      <c r="BK809" s="715"/>
      <c r="BL809" s="715"/>
      <c r="BM809" s="715"/>
      <c r="BN809" s="1187"/>
      <c r="BO809" s="888"/>
      <c r="BP809" s="888"/>
      <c r="BQ809" s="888"/>
      <c r="BR809" s="888"/>
      <c r="BS809" s="1184"/>
      <c r="BT809" s="888"/>
      <c r="BU809" s="888"/>
      <c r="BV809" s="888"/>
      <c r="BW809" s="888"/>
      <c r="BX809" s="888"/>
      <c r="BY809" s="745"/>
      <c r="BZ809" s="715"/>
      <c r="CA809" s="715"/>
      <c r="CB809" s="715"/>
      <c r="CC809" s="1075"/>
      <c r="CD809" s="715"/>
      <c r="CE809" s="715"/>
      <c r="CF809" s="715"/>
      <c r="CG809" s="715"/>
      <c r="CH809" s="715"/>
      <c r="CI809" s="715"/>
      <c r="CJ809" s="715"/>
      <c r="CK809" s="745"/>
      <c r="CL809" s="715"/>
      <c r="CM809" s="715"/>
      <c r="CN809" s="715"/>
      <c r="CO809" s="1075"/>
      <c r="CP809" s="715"/>
      <c r="CQ809" s="715"/>
      <c r="CR809" s="715"/>
      <c r="CS809" s="715"/>
      <c r="CT809" s="715"/>
      <c r="CU809" s="745"/>
      <c r="CV809" s="715"/>
      <c r="CW809" s="715"/>
      <c r="CX809" s="1075"/>
      <c r="CY809" s="754"/>
      <c r="CZ809" s="754"/>
      <c r="DD809" s="989"/>
      <c r="DE809" s="888"/>
      <c r="DF809" s="888"/>
      <c r="DG809" s="888"/>
      <c r="DH809" s="888"/>
      <c r="DI809" s="888"/>
      <c r="DJ809" s="888"/>
      <c r="DK809" s="888"/>
      <c r="DL809" s="1082"/>
      <c r="DM809" s="888"/>
      <c r="DN809" s="888"/>
      <c r="DO809" s="888"/>
      <c r="DP809" s="888"/>
      <c r="DQ809" s="888"/>
      <c r="DR809" s="945"/>
      <c r="DS809" s="888"/>
      <c r="DT809" s="888"/>
      <c r="DU809" s="888"/>
      <c r="DV809" s="888"/>
      <c r="DW809" s="888"/>
      <c r="DX809" s="1082"/>
      <c r="DY809" s="888"/>
      <c r="DZ809" s="888"/>
      <c r="EA809" s="888"/>
      <c r="EB809" s="888"/>
      <c r="EC809" s="888"/>
      <c r="ED809" s="745"/>
      <c r="EE809" s="888"/>
      <c r="EF809" s="888"/>
      <c r="EG809" s="888"/>
      <c r="EH809" s="888"/>
      <c r="EI809" s="888"/>
      <c r="EJ809" s="888"/>
      <c r="EK809" s="888"/>
      <c r="EL809" s="1082"/>
      <c r="EM809" s="888"/>
      <c r="EN809" s="888"/>
      <c r="ER809" s="1251"/>
      <c r="ES809" s="745"/>
      <c r="ET809" s="715"/>
      <c r="EU809" s="715"/>
      <c r="EV809" s="715"/>
      <c r="EW809" s="1131"/>
      <c r="EX809" s="889"/>
      <c r="EY809" s="865"/>
      <c r="EZ809" s="1153"/>
      <c r="FA809" s="865"/>
      <c r="FB809" s="865"/>
      <c r="FC809" s="865"/>
      <c r="FD809" s="865"/>
      <c r="FE809" s="1153"/>
      <c r="FF809" s="865"/>
      <c r="FG809" s="865"/>
      <c r="FH809" s="865"/>
      <c r="FI809" s="865"/>
      <c r="FJ809" s="865"/>
      <c r="FK809" s="865"/>
      <c r="FL809" s="865"/>
      <c r="FM809" s="865"/>
      <c r="FN809" s="865"/>
      <c r="FO809" s="865"/>
      <c r="FP809" s="754"/>
      <c r="FQ809" s="766"/>
      <c r="FR809" s="754"/>
      <c r="FS809" s="754"/>
      <c r="FT809" s="754"/>
      <c r="FU809" s="754"/>
      <c r="FV809" s="754"/>
      <c r="FW809" s="754"/>
      <c r="FX809" s="754"/>
      <c r="FY809" s="754"/>
      <c r="FZ809" s="754"/>
      <c r="GA809" s="754"/>
      <c r="GB809" s="754"/>
      <c r="GC809" s="754"/>
      <c r="GD809" s="754"/>
      <c r="GE809" s="754"/>
      <c r="GF809" s="754"/>
      <c r="GG809" s="754"/>
      <c r="GH809" s="754"/>
      <c r="GI809" s="754"/>
      <c r="GJ809" s="754"/>
      <c r="GK809" s="754"/>
      <c r="GL809" s="754"/>
      <c r="GM809" s="337"/>
      <c r="GN809" s="338"/>
      <c r="GO809" s="338"/>
      <c r="GP809" s="338"/>
      <c r="GQ809" s="338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 s="754"/>
      <c r="HJ809"/>
      <c r="HK809"/>
      <c r="HL809"/>
      <c r="HM809"/>
      <c r="HN809"/>
      <c r="HO809"/>
      <c r="HP809"/>
      <c r="HQ809"/>
      <c r="HR809"/>
    </row>
    <row r="810" spans="1:226" s="753" customFormat="1" x14ac:dyDescent="0.25">
      <c r="A810" s="887"/>
      <c r="C810" s="745"/>
      <c r="D810" s="715"/>
      <c r="E810" s="715"/>
      <c r="F810" s="715"/>
      <c r="G810" s="715"/>
      <c r="H810" s="715"/>
      <c r="I810" s="715"/>
      <c r="J810" s="715"/>
      <c r="K810" s="715"/>
      <c r="L810" s="715"/>
      <c r="M810" s="715"/>
      <c r="N810" s="715"/>
      <c r="O810" s="715"/>
      <c r="P810" s="715"/>
      <c r="Q810" s="715"/>
      <c r="R810" s="715"/>
      <c r="S810" s="715"/>
      <c r="T810" s="1075"/>
      <c r="U810" s="715"/>
      <c r="V810" s="715"/>
      <c r="W810" s="715"/>
      <c r="X810" s="715"/>
      <c r="Y810" s="715"/>
      <c r="Z810" s="754"/>
      <c r="AA810" s="754"/>
      <c r="AB810" s="754"/>
      <c r="AC810" s="754"/>
      <c r="AD810" s="754"/>
      <c r="AE810" s="754"/>
      <c r="AF810" s="715"/>
      <c r="AG810" s="715"/>
      <c r="AH810" s="715"/>
      <c r="AI810" s="745"/>
      <c r="AJ810" s="715"/>
      <c r="AK810" s="715"/>
      <c r="AL810" s="715"/>
      <c r="AM810" s="715"/>
      <c r="AN810" s="1075"/>
      <c r="AO810" s="715"/>
      <c r="AP810" s="715"/>
      <c r="AQ810" s="715"/>
      <c r="AR810" s="715"/>
      <c r="AS810" s="715"/>
      <c r="AT810" s="745"/>
      <c r="AU810" s="715"/>
      <c r="AV810" s="715"/>
      <c r="AW810" s="715"/>
      <c r="AX810" s="715"/>
      <c r="AY810" s="715"/>
      <c r="AZ810" s="715"/>
      <c r="BA810" s="715"/>
      <c r="BB810" s="1075"/>
      <c r="BC810" s="715"/>
      <c r="BD810" s="715"/>
      <c r="BE810" s="715"/>
      <c r="BF810" s="715"/>
      <c r="BG810" s="715"/>
      <c r="BH810" s="745"/>
      <c r="BI810" s="715"/>
      <c r="BJ810" s="715"/>
      <c r="BK810" s="715"/>
      <c r="BL810" s="715"/>
      <c r="BM810" s="715"/>
      <c r="BN810" s="1187"/>
      <c r="BO810" s="888"/>
      <c r="BP810" s="888"/>
      <c r="BQ810" s="888"/>
      <c r="BR810" s="888"/>
      <c r="BS810" s="1184"/>
      <c r="BT810" s="888"/>
      <c r="BU810" s="888"/>
      <c r="BV810" s="888"/>
      <c r="BW810" s="888"/>
      <c r="BX810" s="888"/>
      <c r="BY810" s="745"/>
      <c r="BZ810" s="715"/>
      <c r="CA810" s="715"/>
      <c r="CB810" s="715"/>
      <c r="CC810" s="1075"/>
      <c r="CD810" s="715"/>
      <c r="CE810" s="715"/>
      <c r="CF810" s="715"/>
      <c r="CG810" s="715"/>
      <c r="CH810" s="715"/>
      <c r="CI810" s="715"/>
      <c r="CJ810" s="715"/>
      <c r="CK810" s="745"/>
      <c r="CL810" s="715"/>
      <c r="CM810" s="715"/>
      <c r="CN810" s="715"/>
      <c r="CO810" s="1075"/>
      <c r="CP810" s="715"/>
      <c r="CQ810" s="715"/>
      <c r="CR810" s="715"/>
      <c r="CS810" s="715"/>
      <c r="CT810" s="715"/>
      <c r="CU810" s="745"/>
      <c r="CV810" s="715"/>
      <c r="CW810" s="715"/>
      <c r="CX810" s="1075"/>
      <c r="CY810" s="754"/>
      <c r="CZ810" s="754"/>
      <c r="DD810" s="989"/>
      <c r="DE810" s="888"/>
      <c r="DF810" s="888"/>
      <c r="DG810" s="888"/>
      <c r="DH810" s="888"/>
      <c r="DI810" s="888"/>
      <c r="DJ810" s="888"/>
      <c r="DK810" s="888"/>
      <c r="DL810" s="1082"/>
      <c r="DM810" s="888"/>
      <c r="DN810" s="888"/>
      <c r="DO810" s="888"/>
      <c r="DP810" s="888"/>
      <c r="DQ810" s="888"/>
      <c r="DR810" s="945"/>
      <c r="DS810" s="888"/>
      <c r="DT810" s="888"/>
      <c r="DU810" s="888"/>
      <c r="DV810" s="888"/>
      <c r="DW810" s="888"/>
      <c r="DX810" s="1082"/>
      <c r="DY810" s="888"/>
      <c r="DZ810" s="888"/>
      <c r="EA810" s="888"/>
      <c r="EB810" s="888"/>
      <c r="EC810" s="888"/>
      <c r="ED810" s="745"/>
      <c r="EE810" s="888"/>
      <c r="EF810" s="888"/>
      <c r="EG810" s="888"/>
      <c r="EH810" s="888"/>
      <c r="EI810" s="888"/>
      <c r="EJ810" s="888"/>
      <c r="EK810" s="888"/>
      <c r="EL810" s="1082"/>
      <c r="EM810" s="888"/>
      <c r="EN810" s="888"/>
      <c r="ER810" s="1251"/>
      <c r="ES810" s="745"/>
      <c r="ET810" s="715"/>
      <c r="EU810" s="715"/>
      <c r="EV810" s="715"/>
      <c r="EW810" s="1131"/>
      <c r="EX810" s="887"/>
      <c r="EY810" s="888"/>
      <c r="EZ810" s="888"/>
      <c r="FA810" s="888"/>
      <c r="FB810" s="888"/>
      <c r="FC810" s="888"/>
      <c r="FD810" s="888"/>
      <c r="FE810" s="888"/>
      <c r="FF810" s="888"/>
      <c r="FG810" s="888"/>
      <c r="FH810" s="888"/>
      <c r="FI810" s="888"/>
      <c r="FJ810" s="888"/>
      <c r="FK810" s="888"/>
      <c r="FL810" s="888"/>
      <c r="FM810" s="888"/>
      <c r="FN810" s="888"/>
      <c r="FO810" s="888"/>
      <c r="FP810" s="754"/>
      <c r="FQ810" s="766"/>
      <c r="FR810" s="754"/>
      <c r="FS810" s="754"/>
      <c r="FT810" s="754"/>
      <c r="FU810" s="754"/>
      <c r="FV810" s="754"/>
      <c r="FW810" s="754"/>
      <c r="FX810" s="754"/>
      <c r="FY810" s="754"/>
      <c r="FZ810" s="754"/>
      <c r="GA810" s="754"/>
      <c r="GB810" s="754"/>
      <c r="GC810" s="754"/>
      <c r="GD810" s="754"/>
      <c r="GE810" s="754"/>
      <c r="GF810" s="754"/>
      <c r="GG810" s="754"/>
      <c r="GH810" s="754"/>
      <c r="GI810" s="754"/>
      <c r="GJ810" s="754"/>
      <c r="GK810" s="754"/>
      <c r="GL810" s="754"/>
      <c r="GM810" s="337"/>
      <c r="GN810" s="338"/>
      <c r="GO810" s="338"/>
      <c r="GP810" s="338"/>
      <c r="GQ810" s="338"/>
      <c r="GT810"/>
      <c r="HI810" s="754"/>
    </row>
    <row r="811" spans="1:226" s="753" customFormat="1" x14ac:dyDescent="0.25">
      <c r="A811" s="887"/>
      <c r="C811" s="745"/>
      <c r="D811" s="715"/>
      <c r="E811" s="715"/>
      <c r="F811" s="715"/>
      <c r="G811" s="715"/>
      <c r="H811" s="715"/>
      <c r="I811" s="715"/>
      <c r="J811" s="715"/>
      <c r="K811" s="715"/>
      <c r="L811" s="715"/>
      <c r="M811" s="715"/>
      <c r="N811" s="715"/>
      <c r="O811" s="715"/>
      <c r="P811" s="715"/>
      <c r="Q811" s="715"/>
      <c r="R811" s="715"/>
      <c r="S811" s="715"/>
      <c r="T811" s="1075"/>
      <c r="U811" s="715"/>
      <c r="V811" s="715"/>
      <c r="W811" s="715"/>
      <c r="X811" s="715"/>
      <c r="Y811" s="715"/>
      <c r="Z811" s="754"/>
      <c r="AA811" s="754"/>
      <c r="AB811" s="754"/>
      <c r="AC811" s="754"/>
      <c r="AD811" s="754"/>
      <c r="AE811" s="754"/>
      <c r="AF811" s="715"/>
      <c r="AG811" s="715"/>
      <c r="AH811" s="715"/>
      <c r="AI811" s="745"/>
      <c r="AJ811" s="715"/>
      <c r="AK811" s="715"/>
      <c r="AL811" s="715"/>
      <c r="AM811" s="715"/>
      <c r="AN811" s="1075"/>
      <c r="AO811" s="715"/>
      <c r="AP811" s="715"/>
      <c r="AQ811" s="715"/>
      <c r="AR811" s="715"/>
      <c r="AS811" s="715"/>
      <c r="AT811" s="745"/>
      <c r="AU811" s="715"/>
      <c r="AV811" s="715"/>
      <c r="AW811" s="715"/>
      <c r="AX811" s="715"/>
      <c r="AY811" s="715"/>
      <c r="AZ811" s="715"/>
      <c r="BA811" s="715"/>
      <c r="BB811" s="1075"/>
      <c r="BC811" s="715"/>
      <c r="BD811" s="715"/>
      <c r="BE811" s="715"/>
      <c r="BF811" s="715"/>
      <c r="BG811" s="715"/>
      <c r="BH811" s="745"/>
      <c r="BI811" s="715"/>
      <c r="BJ811" s="715"/>
      <c r="BK811" s="715"/>
      <c r="BL811" s="715"/>
      <c r="BM811" s="715"/>
      <c r="BN811" s="1187"/>
      <c r="BO811" s="888"/>
      <c r="BP811" s="888"/>
      <c r="BQ811" s="888"/>
      <c r="BR811" s="888"/>
      <c r="BS811" s="1184"/>
      <c r="BT811" s="888"/>
      <c r="BU811" s="888"/>
      <c r="BV811" s="888"/>
      <c r="BW811" s="888"/>
      <c r="BX811" s="888"/>
      <c r="BY811" s="745"/>
      <c r="BZ811" s="715"/>
      <c r="CA811" s="715"/>
      <c r="CB811" s="715"/>
      <c r="CC811" s="1075"/>
      <c r="CD811" s="715"/>
      <c r="CE811" s="715"/>
      <c r="CF811" s="715"/>
      <c r="CG811" s="715"/>
      <c r="CH811" s="715"/>
      <c r="CI811" s="715"/>
      <c r="CJ811" s="715"/>
      <c r="CK811" s="745"/>
      <c r="CL811" s="715"/>
      <c r="CM811" s="715"/>
      <c r="CN811" s="715"/>
      <c r="CO811" s="1075"/>
      <c r="CP811" s="715"/>
      <c r="CQ811" s="715"/>
      <c r="CR811" s="715"/>
      <c r="CS811" s="715"/>
      <c r="CT811" s="715"/>
      <c r="CU811" s="745"/>
      <c r="CV811" s="715"/>
      <c r="CW811" s="715"/>
      <c r="CX811" s="1075"/>
      <c r="CY811" s="754"/>
      <c r="CZ811" s="754"/>
      <c r="DD811" s="989"/>
      <c r="DE811" s="888"/>
      <c r="DF811" s="888"/>
      <c r="DG811" s="888"/>
      <c r="DH811" s="888"/>
      <c r="DI811" s="888"/>
      <c r="DJ811" s="888"/>
      <c r="DK811" s="888"/>
      <c r="DL811" s="1082"/>
      <c r="DM811" s="888"/>
      <c r="DN811" s="888"/>
      <c r="DO811" s="888"/>
      <c r="DP811" s="888"/>
      <c r="DQ811" s="888"/>
      <c r="DR811" s="945"/>
      <c r="DS811" s="888"/>
      <c r="DT811" s="888"/>
      <c r="DU811" s="888"/>
      <c r="DV811" s="888"/>
      <c r="DW811" s="888"/>
      <c r="DX811" s="1082"/>
      <c r="DY811" s="888"/>
      <c r="DZ811" s="888"/>
      <c r="EA811" s="888"/>
      <c r="EB811" s="888"/>
      <c r="EC811" s="888"/>
      <c r="ED811" s="745"/>
      <c r="EE811" s="888"/>
      <c r="EF811" s="888"/>
      <c r="EG811" s="888"/>
      <c r="EH811" s="888"/>
      <c r="EI811" s="888"/>
      <c r="EJ811" s="888"/>
      <c r="EK811" s="888"/>
      <c r="EL811" s="1082"/>
      <c r="EM811" s="888"/>
      <c r="EN811" s="888"/>
      <c r="ER811" s="1251"/>
      <c r="ES811" s="745"/>
      <c r="ET811" s="715"/>
      <c r="EU811" s="715"/>
      <c r="EV811" s="715"/>
      <c r="EW811" s="1131"/>
      <c r="EX811" s="887"/>
      <c r="EY811" s="888"/>
      <c r="EZ811" s="888"/>
      <c r="FA811" s="888"/>
      <c r="FB811" s="888"/>
      <c r="FC811" s="888"/>
      <c r="FD811" s="888"/>
      <c r="FE811" s="888"/>
      <c r="FF811" s="888"/>
      <c r="FG811" s="888"/>
      <c r="FH811" s="888"/>
      <c r="FI811" s="888"/>
      <c r="FJ811" s="888"/>
      <c r="FK811" s="888"/>
      <c r="FL811" s="888"/>
      <c r="FM811" s="888"/>
      <c r="FN811" s="888"/>
      <c r="FO811" s="888"/>
      <c r="FP811" s="754"/>
      <c r="FQ811" s="766"/>
      <c r="FR811" s="754"/>
      <c r="FS811" s="754"/>
      <c r="FT811" s="754"/>
      <c r="FU811" s="754"/>
      <c r="FV811" s="754"/>
      <c r="FW811" s="754"/>
      <c r="FX811" s="754"/>
      <c r="FY811" s="754"/>
      <c r="FZ811" s="754"/>
      <c r="GA811" s="754"/>
      <c r="GB811" s="754"/>
      <c r="GC811" s="754"/>
      <c r="GD811" s="754"/>
      <c r="GE811" s="754"/>
      <c r="GF811" s="754"/>
      <c r="GG811" s="754"/>
      <c r="GH811" s="754"/>
      <c r="GI811" s="754"/>
      <c r="GJ811" s="754"/>
      <c r="GK811" s="754"/>
      <c r="GL811" s="754"/>
      <c r="GM811" s="337"/>
      <c r="GN811" s="338"/>
      <c r="GO811" s="338"/>
      <c r="GP811" s="338"/>
      <c r="GQ811" s="338"/>
      <c r="HI811" s="754"/>
    </row>
    <row r="812" spans="1:226" s="753" customFormat="1" x14ac:dyDescent="0.25">
      <c r="A812" s="887"/>
      <c r="C812" s="745"/>
      <c r="D812" s="715"/>
      <c r="E812" s="715"/>
      <c r="F812" s="715"/>
      <c r="G812" s="715"/>
      <c r="H812" s="715"/>
      <c r="I812" s="715"/>
      <c r="J812" s="715"/>
      <c r="K812" s="715"/>
      <c r="L812" s="715"/>
      <c r="M812" s="715"/>
      <c r="N812" s="715"/>
      <c r="O812" s="715"/>
      <c r="P812" s="715"/>
      <c r="Q812" s="715"/>
      <c r="R812" s="715"/>
      <c r="S812" s="715"/>
      <c r="T812" s="1075"/>
      <c r="U812" s="715"/>
      <c r="V812" s="715"/>
      <c r="W812" s="715"/>
      <c r="X812" s="715"/>
      <c r="Y812" s="715"/>
      <c r="Z812" s="754"/>
      <c r="AA812" s="754"/>
      <c r="AB812" s="754"/>
      <c r="AC812" s="754"/>
      <c r="AD812" s="754"/>
      <c r="AE812" s="754"/>
      <c r="AF812" s="715"/>
      <c r="AG812" s="715"/>
      <c r="AH812" s="715"/>
      <c r="AI812" s="745"/>
      <c r="AJ812" s="715"/>
      <c r="AK812" s="715"/>
      <c r="AL812" s="715"/>
      <c r="AM812" s="715"/>
      <c r="AN812" s="1075"/>
      <c r="AO812" s="715"/>
      <c r="AP812" s="715"/>
      <c r="AQ812" s="715"/>
      <c r="AR812" s="715"/>
      <c r="AS812" s="715"/>
      <c r="AT812" s="745"/>
      <c r="AU812" s="715"/>
      <c r="AV812" s="715"/>
      <c r="AW812" s="715"/>
      <c r="AX812" s="715"/>
      <c r="AY812" s="715"/>
      <c r="AZ812" s="715"/>
      <c r="BA812" s="715"/>
      <c r="BB812" s="1075"/>
      <c r="BC812" s="715"/>
      <c r="BD812" s="715"/>
      <c r="BE812" s="715"/>
      <c r="BF812" s="715"/>
      <c r="BG812" s="715"/>
      <c r="BH812" s="745"/>
      <c r="BI812" s="715"/>
      <c r="BJ812" s="715"/>
      <c r="BK812" s="715"/>
      <c r="BL812" s="715"/>
      <c r="BM812" s="715"/>
      <c r="BN812" s="1187"/>
      <c r="BO812" s="888"/>
      <c r="BP812" s="888"/>
      <c r="BQ812" s="888"/>
      <c r="BR812" s="888"/>
      <c r="BS812" s="1184"/>
      <c r="BT812" s="888"/>
      <c r="BU812" s="888"/>
      <c r="BV812" s="888"/>
      <c r="BW812" s="888"/>
      <c r="BX812" s="888"/>
      <c r="BY812" s="745"/>
      <c r="BZ812" s="715"/>
      <c r="CA812" s="715"/>
      <c r="CB812" s="715"/>
      <c r="CC812" s="1075"/>
      <c r="CD812" s="715"/>
      <c r="CE812" s="715"/>
      <c r="CF812" s="715"/>
      <c r="CG812" s="715"/>
      <c r="CH812" s="715"/>
      <c r="CI812" s="715"/>
      <c r="CJ812" s="715"/>
      <c r="CK812" s="745"/>
      <c r="CL812" s="715"/>
      <c r="CM812" s="715"/>
      <c r="CN812" s="715"/>
      <c r="CO812" s="1075"/>
      <c r="CP812" s="715"/>
      <c r="CQ812" s="715"/>
      <c r="CR812" s="715"/>
      <c r="CS812" s="715"/>
      <c r="CT812" s="715"/>
      <c r="CU812" s="745"/>
      <c r="CV812" s="715"/>
      <c r="CW812" s="715"/>
      <c r="CX812" s="1075"/>
      <c r="CY812" s="754"/>
      <c r="CZ812" s="754"/>
      <c r="DD812" s="989"/>
      <c r="DE812" s="888"/>
      <c r="DF812" s="888"/>
      <c r="DG812" s="888"/>
      <c r="DH812" s="888"/>
      <c r="DI812" s="888"/>
      <c r="DJ812" s="888"/>
      <c r="DK812" s="888"/>
      <c r="DL812" s="1082"/>
      <c r="DM812" s="888"/>
      <c r="DN812" s="888"/>
      <c r="DO812" s="888"/>
      <c r="DP812" s="888"/>
      <c r="DQ812" s="888"/>
      <c r="DR812" s="945"/>
      <c r="DS812" s="888"/>
      <c r="DT812" s="888"/>
      <c r="DU812" s="888"/>
      <c r="DV812" s="888"/>
      <c r="DW812" s="888"/>
      <c r="DX812" s="1082"/>
      <c r="DY812" s="888"/>
      <c r="DZ812" s="888"/>
      <c r="EA812" s="888"/>
      <c r="EB812" s="888"/>
      <c r="EC812" s="888"/>
      <c r="ED812" s="745"/>
      <c r="EE812" s="888"/>
      <c r="EF812" s="888"/>
      <c r="EG812" s="888"/>
      <c r="EH812" s="888"/>
      <c r="EI812" s="888"/>
      <c r="EJ812" s="888"/>
      <c r="EK812" s="888"/>
      <c r="EL812" s="1082"/>
      <c r="EM812" s="888"/>
      <c r="EN812" s="888"/>
      <c r="ER812" s="1251"/>
      <c r="ES812" s="745"/>
      <c r="ET812" s="715"/>
      <c r="EU812" s="715"/>
      <c r="EV812" s="715"/>
      <c r="EW812" s="1131"/>
      <c r="EX812" s="887"/>
      <c r="EY812" s="888"/>
      <c r="EZ812" s="888"/>
      <c r="FA812" s="888"/>
      <c r="FB812" s="888"/>
      <c r="FC812" s="888"/>
      <c r="FD812" s="888"/>
      <c r="FE812" s="888"/>
      <c r="FF812" s="888"/>
      <c r="FG812" s="888"/>
      <c r="FH812" s="888"/>
      <c r="FI812" s="888"/>
      <c r="FJ812" s="888"/>
      <c r="FK812" s="888"/>
      <c r="FL812" s="888"/>
      <c r="FM812" s="888"/>
      <c r="FN812" s="888"/>
      <c r="FO812" s="888"/>
      <c r="FP812" s="754"/>
      <c r="FQ812" s="766"/>
      <c r="FR812" s="754"/>
      <c r="FS812" s="754"/>
      <c r="FT812" s="754"/>
      <c r="FU812" s="754"/>
      <c r="FV812" s="754"/>
      <c r="FW812" s="754"/>
      <c r="FX812" s="754"/>
      <c r="FY812" s="754"/>
      <c r="FZ812" s="754"/>
      <c r="GA812" s="754"/>
      <c r="GB812" s="754"/>
      <c r="GC812" s="754"/>
      <c r="GD812" s="754"/>
      <c r="GE812" s="754"/>
      <c r="GF812" s="754"/>
      <c r="GG812" s="754"/>
      <c r="GH812" s="754"/>
      <c r="GI812" s="754"/>
      <c r="GJ812" s="754"/>
      <c r="GK812" s="754"/>
      <c r="GL812" s="754"/>
      <c r="GM812" s="337"/>
      <c r="GN812" s="338"/>
      <c r="GO812" s="338"/>
      <c r="GP812" s="338"/>
      <c r="GQ812" s="338"/>
      <c r="HI812" s="754"/>
    </row>
    <row r="813" spans="1:226" x14ac:dyDescent="0.25">
      <c r="A813" s="890"/>
      <c r="E813" s="588"/>
      <c r="AM813" s="181"/>
      <c r="AY813" s="181"/>
      <c r="BN813" s="1238"/>
      <c r="CB813" s="181"/>
      <c r="CN813" s="181"/>
      <c r="EX813" s="887"/>
      <c r="EY813" s="888"/>
      <c r="EZ813" s="888"/>
      <c r="FA813" s="888"/>
      <c r="FB813" s="888"/>
      <c r="FC813" s="888"/>
      <c r="FD813" s="888"/>
      <c r="FE813" s="888"/>
      <c r="FF813" s="888"/>
      <c r="FG813" s="888"/>
      <c r="FH813" s="888"/>
      <c r="FI813" s="888"/>
      <c r="FJ813" s="888"/>
      <c r="FK813" s="888"/>
      <c r="FL813" s="888"/>
      <c r="FM813" s="888"/>
      <c r="FN813" s="888"/>
      <c r="FO813" s="888"/>
      <c r="GM813" s="337"/>
      <c r="GN813" s="338"/>
      <c r="GO813" s="338"/>
      <c r="GP813" s="338"/>
      <c r="GQ813" s="338"/>
      <c r="GR813" s="753"/>
      <c r="GS813" s="753"/>
      <c r="GT813" s="753"/>
      <c r="GU813" s="753"/>
      <c r="GV813" s="753"/>
      <c r="GW813" s="753"/>
      <c r="GX813" s="753"/>
      <c r="GY813" s="753"/>
      <c r="GZ813" s="753"/>
      <c r="HA813" s="753"/>
      <c r="HB813" s="753"/>
      <c r="HC813" s="753"/>
      <c r="HD813" s="753"/>
      <c r="HE813" s="753"/>
      <c r="HF813" s="753"/>
      <c r="HG813" s="753"/>
      <c r="HH813" s="753"/>
      <c r="HJ813" s="753"/>
      <c r="HK813" s="753"/>
      <c r="HL813" s="753"/>
      <c r="HM813" s="753"/>
      <c r="HN813" s="753"/>
      <c r="HO813" s="753"/>
      <c r="HP813" s="753"/>
      <c r="HQ813" s="753"/>
      <c r="HR813" s="753"/>
    </row>
    <row r="814" spans="1:226" x14ac:dyDescent="0.25">
      <c r="A814" s="842"/>
      <c r="E814" s="669"/>
      <c r="AM814" s="669"/>
      <c r="AY814" s="669"/>
      <c r="BN814" s="1239"/>
      <c r="CB814" s="669"/>
      <c r="CN814" s="669"/>
      <c r="EX814" s="338"/>
      <c r="EY814" s="338"/>
      <c r="EZ814" s="338"/>
      <c r="FA814" s="338"/>
      <c r="FB814" s="338"/>
      <c r="FC814" s="338"/>
      <c r="FD814" s="338"/>
      <c r="FE814" s="338"/>
      <c r="FF814" s="338"/>
      <c r="FG814" s="338"/>
      <c r="FH814" s="338"/>
      <c r="FI814" s="338"/>
      <c r="FJ814" s="338"/>
      <c r="FK814" s="338"/>
      <c r="FL814" s="338"/>
      <c r="FM814" s="338"/>
      <c r="FN814" s="338"/>
      <c r="FO814" s="338"/>
      <c r="GM814" s="337"/>
      <c r="GN814" s="338"/>
      <c r="GO814" s="338"/>
      <c r="GP814" s="338"/>
      <c r="GQ814" s="338"/>
      <c r="GT814" s="753"/>
      <c r="GU814" s="753"/>
      <c r="GV814" s="753"/>
      <c r="GW814" s="753"/>
      <c r="GX814" s="753"/>
      <c r="GY814" s="753"/>
      <c r="GZ814" s="753"/>
      <c r="HA814" s="753"/>
      <c r="HB814" s="753"/>
      <c r="HC814" s="753"/>
      <c r="HD814" s="753"/>
      <c r="HE814" s="753"/>
      <c r="HF814" s="753"/>
      <c r="HG814" s="753"/>
      <c r="HH814" s="753"/>
      <c r="HJ814" s="753"/>
      <c r="HK814" s="753"/>
      <c r="HL814" s="753"/>
      <c r="HM814" s="753"/>
      <c r="HN814" s="753"/>
      <c r="HO814" s="753"/>
      <c r="HP814" s="753"/>
      <c r="HQ814" s="753"/>
      <c r="HR814" s="753"/>
    </row>
    <row r="815" spans="1:226" ht="21" x14ac:dyDescent="0.35">
      <c r="A815" s="891"/>
      <c r="D815" s="830"/>
      <c r="E815" s="903"/>
      <c r="AL815" s="830"/>
      <c r="AM815" s="903"/>
      <c r="AX815" s="830"/>
      <c r="AY815" s="903"/>
      <c r="BI815" s="830"/>
      <c r="BN815" s="1240"/>
      <c r="CA815" s="830"/>
      <c r="CB815" s="903"/>
      <c r="CL815" s="830"/>
      <c r="CN815" s="903"/>
      <c r="EX815" s="889"/>
      <c r="EY815" s="865"/>
      <c r="EZ815" s="1153"/>
      <c r="FA815" s="865"/>
      <c r="FB815" s="865"/>
      <c r="FC815" s="865"/>
      <c r="FD815" s="865"/>
      <c r="FE815" s="1153"/>
      <c r="FF815" s="865"/>
      <c r="FG815" s="865"/>
      <c r="FH815" s="865"/>
      <c r="FI815" s="865"/>
      <c r="FJ815" s="865"/>
      <c r="FK815" s="865"/>
      <c r="FL815" s="865"/>
      <c r="FM815" s="865"/>
      <c r="FN815" s="865"/>
      <c r="FO815" s="865"/>
      <c r="GM815" s="337"/>
      <c r="GN815" s="338"/>
      <c r="GO815" s="338"/>
      <c r="GP815" s="338"/>
      <c r="GQ815" s="338"/>
      <c r="GR815" s="753"/>
      <c r="GS815" s="753"/>
      <c r="GT815" s="753"/>
      <c r="GU815" s="753"/>
      <c r="GV815" s="753"/>
      <c r="GW815" s="753"/>
      <c r="GX815" s="753"/>
      <c r="GY815" s="753"/>
      <c r="GZ815" s="753"/>
      <c r="HA815" s="753"/>
      <c r="HB815" s="753"/>
      <c r="HC815" s="753"/>
      <c r="HD815" s="753"/>
      <c r="HE815" s="753"/>
      <c r="HF815" s="753"/>
      <c r="HG815" s="753"/>
      <c r="HH815" s="753"/>
      <c r="HJ815" s="753"/>
      <c r="HK815" s="753"/>
      <c r="HL815" s="753"/>
      <c r="HM815" s="753"/>
      <c r="HN815" s="753"/>
      <c r="HO815" s="753"/>
      <c r="HP815" s="753"/>
      <c r="HQ815" s="753"/>
      <c r="HR815" s="753"/>
    </row>
    <row r="816" spans="1:226" x14ac:dyDescent="0.25">
      <c r="A816" s="891"/>
      <c r="D816" s="830"/>
      <c r="E816" s="903"/>
      <c r="AL816" s="830"/>
      <c r="AM816" s="903"/>
      <c r="AX816" s="830"/>
      <c r="AY816" s="903"/>
      <c r="BI816" s="830"/>
      <c r="BN816" s="1240"/>
      <c r="CA816" s="830"/>
      <c r="CB816" s="903"/>
      <c r="CL816" s="830"/>
      <c r="CN816" s="903"/>
      <c r="EX816" s="887"/>
      <c r="EY816" s="888"/>
      <c r="EZ816" s="888"/>
      <c r="FA816" s="888"/>
      <c r="FB816" s="888"/>
      <c r="FC816" s="888"/>
      <c r="FD816" s="888"/>
      <c r="FE816" s="888"/>
      <c r="FF816" s="888"/>
      <c r="FG816" s="888"/>
      <c r="FH816" s="888"/>
      <c r="FI816" s="888"/>
      <c r="FJ816" s="888"/>
      <c r="FK816" s="888"/>
      <c r="FL816" s="888"/>
      <c r="FM816" s="888"/>
      <c r="FN816" s="888"/>
      <c r="FO816" s="888"/>
      <c r="GM816" s="337"/>
      <c r="GN816" s="338"/>
      <c r="GO816" s="338"/>
      <c r="GP816" s="338"/>
      <c r="GQ816" s="338"/>
      <c r="GR816" s="753"/>
      <c r="GS816" s="753"/>
      <c r="GT816" s="753"/>
      <c r="GU816" s="753"/>
      <c r="GV816" s="753"/>
      <c r="GW816" s="753"/>
      <c r="GX816" s="753"/>
      <c r="GY816" s="753"/>
      <c r="GZ816" s="753"/>
      <c r="HA816" s="753"/>
      <c r="HB816" s="753"/>
      <c r="HC816" s="753"/>
      <c r="HD816" s="753"/>
      <c r="HE816" s="753"/>
      <c r="HF816" s="753"/>
      <c r="HG816" s="753"/>
      <c r="HH816" s="753"/>
      <c r="HJ816" s="753"/>
      <c r="HK816" s="753"/>
      <c r="HL816" s="753"/>
      <c r="HM816" s="753"/>
      <c r="HN816" s="753"/>
      <c r="HO816" s="753"/>
      <c r="HP816" s="753"/>
      <c r="HQ816" s="753"/>
      <c r="HR816" s="753"/>
    </row>
    <row r="817" spans="1:202" x14ac:dyDescent="0.25">
      <c r="A817" s="891"/>
      <c r="D817" s="830"/>
      <c r="E817" s="903"/>
      <c r="AL817" s="830"/>
      <c r="AM817" s="903"/>
      <c r="AX817" s="830"/>
      <c r="AY817" s="903"/>
      <c r="BI817" s="830"/>
      <c r="BN817" s="1240"/>
      <c r="CA817" s="830"/>
      <c r="CB817" s="903"/>
      <c r="CL817" s="830"/>
      <c r="CN817" s="903"/>
      <c r="EX817" s="887"/>
      <c r="EY817" s="888"/>
      <c r="EZ817" s="888"/>
      <c r="FA817" s="888"/>
      <c r="FB817" s="888"/>
      <c r="FC817" s="888"/>
      <c r="FD817" s="888"/>
      <c r="FE817" s="888"/>
      <c r="FF817" s="888"/>
      <c r="FG817" s="888"/>
      <c r="FH817" s="888"/>
      <c r="FI817" s="888"/>
      <c r="FJ817" s="888"/>
      <c r="FK817" s="888"/>
      <c r="FL817" s="888"/>
      <c r="FM817" s="888"/>
      <c r="FN817" s="888"/>
      <c r="FO817" s="888"/>
      <c r="GM817" s="337"/>
      <c r="GN817" s="338"/>
      <c r="GO817" s="338"/>
      <c r="GP817" s="338"/>
      <c r="GQ817" s="338"/>
      <c r="GR817" s="753"/>
      <c r="GS817" s="753"/>
      <c r="GT817" s="753"/>
    </row>
    <row r="818" spans="1:202" x14ac:dyDescent="0.25">
      <c r="A818" s="887"/>
      <c r="D818" s="830"/>
      <c r="E818" s="903"/>
      <c r="AL818" s="830"/>
      <c r="AM818" s="903"/>
      <c r="AX818" s="830"/>
      <c r="AY818" s="903"/>
      <c r="BI818" s="830"/>
      <c r="BN818" s="1240"/>
      <c r="CA818" s="830"/>
      <c r="CB818" s="903"/>
      <c r="CL818" s="830"/>
      <c r="CN818" s="903"/>
      <c r="EX818" s="887"/>
      <c r="EY818" s="888"/>
      <c r="EZ818" s="888"/>
      <c r="FA818" s="888"/>
      <c r="FB818" s="888"/>
      <c r="FC818" s="888"/>
      <c r="FD818" s="888"/>
      <c r="FE818" s="888"/>
      <c r="FF818" s="888"/>
      <c r="FG818" s="888"/>
      <c r="FH818" s="888"/>
      <c r="FI818" s="888"/>
      <c r="FJ818" s="888"/>
      <c r="FK818" s="888"/>
      <c r="FL818" s="888"/>
      <c r="FM818" s="888"/>
      <c r="FN818" s="888"/>
      <c r="FO818" s="888"/>
      <c r="GM818" s="337"/>
      <c r="GN818" s="338"/>
      <c r="GO818" s="338"/>
      <c r="GP818" s="338"/>
      <c r="GQ818" s="338"/>
      <c r="GR818" s="753"/>
      <c r="GS818" s="753"/>
    </row>
    <row r="819" spans="1:202" x14ac:dyDescent="0.25">
      <c r="A819" s="887"/>
      <c r="D819" s="830"/>
      <c r="E819" s="903"/>
      <c r="AL819" s="830"/>
      <c r="AM819" s="903"/>
      <c r="AX819" s="830"/>
      <c r="AY819" s="903"/>
      <c r="BI819" s="830"/>
      <c r="BN819" s="1240"/>
      <c r="CA819" s="830"/>
      <c r="CB819" s="903"/>
      <c r="CL819" s="830"/>
      <c r="CN819" s="903"/>
      <c r="EX819" s="887"/>
      <c r="EY819" s="888"/>
      <c r="EZ819" s="888"/>
      <c r="FA819" s="888"/>
      <c r="FB819" s="888"/>
      <c r="FC819" s="888"/>
      <c r="FD819" s="888"/>
      <c r="FE819" s="888"/>
      <c r="FF819" s="888"/>
      <c r="FG819" s="888"/>
      <c r="FH819" s="888"/>
      <c r="FI819" s="888"/>
      <c r="FJ819" s="888"/>
      <c r="FK819" s="888"/>
      <c r="FL819" s="888"/>
      <c r="FM819" s="888"/>
      <c r="FN819" s="888"/>
      <c r="FO819" s="888"/>
      <c r="GM819" s="337"/>
      <c r="GN819" s="338"/>
      <c r="GO819" s="338"/>
      <c r="GP819" s="338"/>
      <c r="GQ819" s="338"/>
      <c r="GR819" s="753"/>
      <c r="GS819" s="753"/>
    </row>
    <row r="820" spans="1:202" x14ac:dyDescent="0.25">
      <c r="A820" s="887"/>
      <c r="D820" s="830"/>
      <c r="E820" s="903"/>
      <c r="AL820" s="830"/>
      <c r="AM820" s="903"/>
      <c r="AX820" s="830"/>
      <c r="AY820" s="903"/>
      <c r="BI820" s="830"/>
      <c r="BN820" s="1240"/>
      <c r="CA820" s="830"/>
      <c r="CB820" s="903"/>
      <c r="CL820" s="830"/>
      <c r="CN820" s="903"/>
      <c r="EX820" s="887"/>
      <c r="EY820" s="888"/>
      <c r="EZ820" s="888"/>
      <c r="FA820" s="888"/>
      <c r="FB820" s="888"/>
      <c r="FC820" s="888"/>
      <c r="FD820" s="888"/>
      <c r="FE820" s="888"/>
      <c r="FF820" s="888"/>
      <c r="FG820" s="888"/>
      <c r="FH820" s="888"/>
      <c r="FI820" s="888"/>
      <c r="FJ820" s="888"/>
      <c r="FK820" s="888"/>
      <c r="FL820" s="888"/>
      <c r="FM820" s="888"/>
      <c r="FN820" s="888"/>
      <c r="FO820" s="888"/>
      <c r="GM820" s="337"/>
      <c r="GN820" s="338"/>
      <c r="GO820" s="338"/>
      <c r="GP820" s="338"/>
      <c r="GQ820" s="338"/>
      <c r="GR820" s="753"/>
      <c r="GS820" s="753"/>
    </row>
    <row r="821" spans="1:202" x14ac:dyDescent="0.25">
      <c r="A821" s="887"/>
      <c r="D821" s="830"/>
      <c r="E821" s="903"/>
      <c r="AL821" s="830"/>
      <c r="AM821" s="903"/>
      <c r="AX821" s="830"/>
      <c r="AY821" s="903"/>
      <c r="BI821" s="830"/>
      <c r="BN821" s="1240"/>
      <c r="CA821" s="830"/>
      <c r="CB821" s="903"/>
      <c r="CL821" s="830"/>
      <c r="CN821" s="903"/>
      <c r="EX821" s="887"/>
      <c r="EY821" s="888"/>
      <c r="EZ821" s="888"/>
      <c r="FA821" s="888"/>
      <c r="FB821" s="888"/>
      <c r="FC821" s="888"/>
      <c r="FD821" s="888"/>
      <c r="FE821" s="888"/>
      <c r="FF821" s="888"/>
      <c r="FG821" s="888"/>
      <c r="FH821" s="888"/>
      <c r="FI821" s="888"/>
      <c r="FJ821" s="888"/>
      <c r="FK821" s="888"/>
      <c r="FL821" s="888"/>
      <c r="FM821" s="888"/>
      <c r="FN821" s="888"/>
      <c r="FO821" s="888"/>
      <c r="GM821" s="337"/>
      <c r="GN821" s="338"/>
      <c r="GO821" s="338"/>
      <c r="GP821" s="338"/>
      <c r="GQ821" s="338"/>
      <c r="GR821" s="753"/>
      <c r="GS821" s="753"/>
    </row>
    <row r="822" spans="1:202" x14ac:dyDescent="0.25">
      <c r="A822" s="887"/>
      <c r="D822" s="830"/>
      <c r="E822" s="903"/>
      <c r="AL822" s="830"/>
      <c r="AM822" s="903"/>
      <c r="AX822" s="830"/>
      <c r="AY822" s="903"/>
      <c r="BI822" s="830"/>
      <c r="BN822" s="1240"/>
      <c r="CA822" s="830"/>
      <c r="CB822" s="903"/>
      <c r="CL822" s="830"/>
      <c r="CN822" s="903"/>
      <c r="EX822" s="890"/>
      <c r="EY822" s="338"/>
      <c r="EZ822" s="338"/>
      <c r="FA822" s="338"/>
      <c r="FB822" s="338"/>
      <c r="FC822" s="338"/>
      <c r="FD822" s="338"/>
      <c r="FE822" s="338"/>
      <c r="FF822" s="338"/>
      <c r="FG822" s="338"/>
      <c r="FH822" s="338"/>
      <c r="FI822" s="338"/>
      <c r="FJ822" s="338"/>
      <c r="FK822" s="338"/>
      <c r="FL822" s="338"/>
      <c r="FM822" s="338"/>
      <c r="FN822" s="338"/>
      <c r="FO822" s="338"/>
      <c r="GM822" s="337"/>
      <c r="GN822" s="338"/>
      <c r="GO822" s="338"/>
      <c r="GP822" s="338"/>
      <c r="GQ822" s="338"/>
    </row>
    <row r="823" spans="1:202" x14ac:dyDescent="0.25">
      <c r="A823" s="887"/>
      <c r="D823" s="830"/>
      <c r="E823" s="903"/>
      <c r="AL823" s="830"/>
      <c r="AM823" s="903"/>
      <c r="AX823" s="830"/>
      <c r="AY823" s="903"/>
      <c r="BI823" s="830"/>
      <c r="BN823" s="1240"/>
      <c r="CA823" s="830"/>
      <c r="CB823" s="903"/>
      <c r="CL823" s="830"/>
      <c r="CN823" s="903"/>
      <c r="EX823" s="338"/>
      <c r="EY823" s="338"/>
      <c r="EZ823" s="338"/>
      <c r="FA823" s="338"/>
      <c r="FB823" s="338"/>
      <c r="FC823" s="338"/>
      <c r="FD823" s="338"/>
      <c r="FE823" s="338"/>
      <c r="FF823" s="338"/>
      <c r="FG823" s="338"/>
      <c r="FH823" s="338"/>
      <c r="FI823" s="338"/>
      <c r="FJ823" s="338"/>
      <c r="FK823" s="338"/>
      <c r="FL823" s="338"/>
      <c r="FM823" s="338"/>
      <c r="FN823" s="338"/>
      <c r="FO823" s="338"/>
      <c r="GM823" s="337"/>
      <c r="GN823" s="338"/>
      <c r="GO823" s="338"/>
      <c r="GP823" s="338"/>
      <c r="GQ823" s="338"/>
    </row>
    <row r="824" spans="1:202" x14ac:dyDescent="0.25">
      <c r="A824" s="887"/>
      <c r="D824" s="830"/>
      <c r="E824" s="903"/>
      <c r="AL824" s="830"/>
      <c r="AM824" s="903"/>
      <c r="AX824" s="830"/>
      <c r="AY824" s="903"/>
      <c r="BI824" s="830"/>
      <c r="BN824" s="1240"/>
      <c r="CA824" s="830"/>
      <c r="CB824" s="903"/>
      <c r="CL824" s="830"/>
      <c r="CN824" s="903"/>
      <c r="EX824" s="891"/>
      <c r="EY824" s="338"/>
      <c r="EZ824" s="338"/>
      <c r="FA824" s="338"/>
      <c r="FB824" s="338"/>
      <c r="FC824" s="338"/>
      <c r="FD824" s="338"/>
      <c r="FE824" s="338"/>
      <c r="FF824" s="338"/>
      <c r="FG824" s="338"/>
      <c r="FH824" s="338"/>
      <c r="FI824" s="338"/>
      <c r="FJ824" s="338"/>
      <c r="FK824" s="338"/>
      <c r="FL824" s="338"/>
      <c r="FM824" s="338"/>
      <c r="FN824" s="338"/>
      <c r="FO824" s="338"/>
      <c r="GM824" s="337"/>
      <c r="GN824" s="338"/>
      <c r="GO824" s="338"/>
      <c r="GP824" s="338"/>
      <c r="GQ824" s="338"/>
    </row>
    <row r="825" spans="1:202" x14ac:dyDescent="0.25">
      <c r="A825" s="887"/>
      <c r="D825" s="830"/>
      <c r="E825" s="903"/>
      <c r="AL825" s="830"/>
      <c r="AM825" s="903"/>
      <c r="AX825" s="830"/>
      <c r="AY825" s="903"/>
      <c r="BI825" s="830"/>
      <c r="BN825" s="1240"/>
      <c r="CA825" s="830"/>
      <c r="CB825" s="903"/>
      <c r="CL825" s="830"/>
      <c r="CN825" s="903"/>
      <c r="EX825" s="891"/>
      <c r="EY825" s="338"/>
      <c r="EZ825" s="338"/>
      <c r="FA825" s="338"/>
      <c r="FB825" s="338"/>
      <c r="FC825" s="338"/>
      <c r="FD825" s="338"/>
      <c r="FE825" s="338"/>
      <c r="FF825" s="338"/>
      <c r="FG825" s="338"/>
      <c r="FH825" s="338"/>
      <c r="FI825" s="338"/>
      <c r="FJ825" s="338"/>
      <c r="FK825" s="338"/>
      <c r="FL825" s="338"/>
      <c r="FM825" s="338"/>
      <c r="FN825" s="338"/>
      <c r="FO825" s="338"/>
      <c r="GM825" s="337"/>
      <c r="GN825" s="338"/>
      <c r="GO825" s="338"/>
      <c r="GP825" s="338"/>
      <c r="GQ825" s="338"/>
    </row>
    <row r="826" spans="1:202" x14ac:dyDescent="0.25">
      <c r="A826" s="887"/>
      <c r="D826" s="830"/>
      <c r="E826" s="903"/>
      <c r="AL826" s="830"/>
      <c r="AM826" s="903"/>
      <c r="AX826" s="830"/>
      <c r="AY826" s="903"/>
      <c r="BI826" s="830"/>
      <c r="BN826" s="1240"/>
      <c r="CA826" s="830"/>
      <c r="CB826" s="903"/>
      <c r="CL826" s="830"/>
      <c r="CN826" s="903"/>
      <c r="EX826" s="891"/>
      <c r="EY826" s="338"/>
      <c r="EZ826" s="338"/>
      <c r="FA826" s="338"/>
      <c r="FB826" s="338"/>
      <c r="FC826" s="338"/>
      <c r="FD826" s="338"/>
      <c r="FE826" s="338"/>
      <c r="FF826" s="338"/>
      <c r="FG826" s="338"/>
      <c r="FH826" s="338"/>
      <c r="FI826" s="338"/>
      <c r="FJ826" s="338"/>
      <c r="FK826" s="338"/>
      <c r="FL826" s="338"/>
      <c r="FM826" s="338"/>
      <c r="FN826" s="338"/>
      <c r="FO826" s="338"/>
      <c r="GM826" s="337"/>
      <c r="GN826" s="338"/>
      <c r="GO826" s="338"/>
      <c r="GP826" s="338"/>
      <c r="GQ826" s="338"/>
    </row>
    <row r="827" spans="1:202" x14ac:dyDescent="0.25">
      <c r="A827" s="887"/>
      <c r="D827" s="830"/>
      <c r="E827" s="903"/>
      <c r="AL827" s="830"/>
      <c r="AM827" s="903"/>
      <c r="AX827" s="830"/>
      <c r="AY827" s="903"/>
      <c r="BI827" s="830"/>
      <c r="BN827" s="1240"/>
      <c r="CA827" s="830"/>
      <c r="CB827" s="903"/>
      <c r="CL827" s="830"/>
      <c r="CN827" s="903"/>
      <c r="EX827" s="887"/>
      <c r="EY827" s="338"/>
      <c r="EZ827" s="338"/>
      <c r="FA827" s="338"/>
      <c r="FB827" s="338"/>
      <c r="FC827" s="338"/>
      <c r="FD827" s="338"/>
      <c r="FE827" s="338"/>
      <c r="FF827" s="338"/>
      <c r="FG827" s="338"/>
      <c r="FH827" s="338"/>
      <c r="FI827" s="338"/>
      <c r="FJ827" s="338"/>
      <c r="FK827" s="338"/>
      <c r="FL827" s="338"/>
      <c r="FM827" s="338"/>
      <c r="FN827" s="338"/>
      <c r="FO827" s="338"/>
      <c r="GM827" s="337"/>
      <c r="GN827" s="338"/>
      <c r="GO827" s="338"/>
      <c r="GP827" s="338"/>
      <c r="GQ827" s="338"/>
    </row>
    <row r="828" spans="1:202" x14ac:dyDescent="0.25">
      <c r="A828" s="887"/>
      <c r="D828" s="830"/>
      <c r="E828" s="903"/>
      <c r="AL828" s="830"/>
      <c r="AM828" s="903"/>
      <c r="AX828" s="830"/>
      <c r="AY828" s="903"/>
      <c r="BI828" s="830"/>
      <c r="BN828" s="1240"/>
      <c r="CA828" s="830"/>
      <c r="CB828" s="903"/>
      <c r="CL828" s="830"/>
      <c r="CN828" s="903"/>
      <c r="EX828" s="887"/>
      <c r="EY828" s="338"/>
      <c r="EZ828" s="338"/>
      <c r="FA828" s="338"/>
      <c r="FB828" s="338"/>
      <c r="FC828" s="338"/>
      <c r="FD828" s="338"/>
      <c r="FE828" s="338"/>
      <c r="FF828" s="338"/>
      <c r="FG828" s="338"/>
      <c r="FH828" s="338"/>
      <c r="FI828" s="338"/>
      <c r="FJ828" s="338"/>
      <c r="FK828" s="338"/>
      <c r="FL828" s="338"/>
      <c r="FM828" s="338"/>
      <c r="FN828" s="338"/>
      <c r="FO828" s="338"/>
      <c r="GM828" s="337"/>
      <c r="GN828" s="338"/>
      <c r="GO828" s="338"/>
      <c r="GP828" s="338"/>
      <c r="GQ828" s="338"/>
    </row>
    <row r="829" spans="1:202" x14ac:dyDescent="0.25">
      <c r="A829" s="887"/>
      <c r="D829" s="830"/>
      <c r="E829" s="903"/>
      <c r="AL829" s="830"/>
      <c r="AM829" s="903"/>
      <c r="AX829" s="830"/>
      <c r="AY829" s="903"/>
      <c r="BI829" s="830"/>
      <c r="BN829" s="1240"/>
      <c r="CA829" s="830"/>
      <c r="CB829" s="903"/>
      <c r="CL829" s="830"/>
      <c r="CN829" s="903"/>
      <c r="EX829" s="887"/>
      <c r="EY829" s="338"/>
      <c r="EZ829" s="338"/>
      <c r="FA829" s="338"/>
      <c r="FB829" s="338"/>
      <c r="FC829" s="338"/>
      <c r="FD829" s="338"/>
      <c r="FE829" s="338"/>
      <c r="FF829" s="338"/>
      <c r="FG829" s="338"/>
      <c r="FH829" s="338"/>
      <c r="FI829" s="338"/>
      <c r="FJ829" s="338"/>
      <c r="FK829" s="338"/>
      <c r="FL829" s="338"/>
      <c r="FM829" s="338"/>
      <c r="FN829" s="338"/>
      <c r="FO829" s="338"/>
      <c r="GM829" s="337"/>
      <c r="GN829" s="338"/>
      <c r="GO829" s="338"/>
      <c r="GP829" s="338"/>
      <c r="GQ829" s="338"/>
    </row>
    <row r="830" spans="1:202" x14ac:dyDescent="0.25">
      <c r="A830" s="892"/>
      <c r="D830" s="830"/>
      <c r="E830" s="903"/>
      <c r="AL830" s="830"/>
      <c r="AM830" s="903"/>
      <c r="AX830" s="830"/>
      <c r="AY830" s="903"/>
      <c r="BI830" s="830"/>
      <c r="BN830" s="1240"/>
      <c r="CA830" s="830"/>
      <c r="CB830" s="903"/>
      <c r="CL830" s="830"/>
      <c r="CN830" s="903"/>
      <c r="EX830" s="887"/>
      <c r="EY830" s="338"/>
      <c r="EZ830" s="338"/>
      <c r="FA830" s="338"/>
      <c r="FB830" s="338"/>
      <c r="FC830" s="338"/>
      <c r="FD830" s="338"/>
      <c r="FE830" s="338"/>
      <c r="FF830" s="338"/>
      <c r="FG830" s="338"/>
      <c r="FH830" s="338"/>
      <c r="FI830" s="338"/>
      <c r="FJ830" s="338"/>
      <c r="FK830" s="338"/>
      <c r="FL830" s="338"/>
      <c r="FM830" s="338"/>
      <c r="FN830" s="338"/>
      <c r="FO830" s="338"/>
      <c r="GM830" s="337"/>
      <c r="GN830" s="338"/>
      <c r="GO830" s="338"/>
      <c r="GP830" s="338"/>
      <c r="GQ830" s="338"/>
    </row>
    <row r="831" spans="1:202" x14ac:dyDescent="0.25">
      <c r="A831" s="892"/>
      <c r="D831" s="830"/>
      <c r="E831" s="903"/>
      <c r="AL831" s="830"/>
      <c r="AM831" s="903"/>
      <c r="AX831" s="830"/>
      <c r="AY831" s="903"/>
      <c r="BI831" s="830"/>
      <c r="BN831" s="1240"/>
      <c r="CA831" s="830"/>
      <c r="CB831" s="903"/>
      <c r="CL831" s="830"/>
      <c r="CN831" s="903"/>
      <c r="EX831" s="887"/>
      <c r="EY831" s="338"/>
      <c r="EZ831" s="338"/>
      <c r="FA831" s="338"/>
      <c r="FB831" s="338"/>
      <c r="FC831" s="338"/>
      <c r="FD831" s="338"/>
      <c r="FE831" s="338"/>
      <c r="FF831" s="338"/>
      <c r="FG831" s="338"/>
      <c r="FH831" s="338"/>
      <c r="FI831" s="338"/>
      <c r="FJ831" s="338"/>
      <c r="FK831" s="338"/>
      <c r="FL831" s="338"/>
      <c r="FM831" s="338"/>
      <c r="FN831" s="338"/>
      <c r="FO831" s="338"/>
      <c r="GM831" s="337"/>
      <c r="GN831" s="338"/>
      <c r="GO831" s="338"/>
      <c r="GP831" s="338"/>
      <c r="GQ831" s="338"/>
    </row>
    <row r="832" spans="1:202" x14ac:dyDescent="0.25">
      <c r="A832" s="282"/>
      <c r="D832" s="830"/>
      <c r="E832" s="903"/>
      <c r="AL832" s="830"/>
      <c r="AM832" s="903"/>
      <c r="AX832" s="830"/>
      <c r="AY832" s="903"/>
      <c r="BI832" s="830"/>
      <c r="BN832" s="1240"/>
      <c r="CA832" s="830"/>
      <c r="CB832" s="903"/>
      <c r="CL832" s="830"/>
      <c r="CN832" s="903"/>
      <c r="EX832" s="887"/>
      <c r="EY832" s="338"/>
      <c r="EZ832" s="338"/>
      <c r="FA832" s="338"/>
      <c r="FB832" s="338"/>
      <c r="FC832" s="338"/>
      <c r="FD832" s="338"/>
      <c r="FE832" s="338"/>
      <c r="FF832" s="338"/>
      <c r="FG832" s="338"/>
      <c r="FH832" s="338"/>
      <c r="FI832" s="338"/>
      <c r="FJ832" s="338"/>
      <c r="FK832" s="338"/>
      <c r="FL832" s="338"/>
      <c r="FM832" s="338"/>
      <c r="FN832" s="338"/>
      <c r="FO832" s="338"/>
      <c r="GM832" s="337"/>
      <c r="GN832" s="338"/>
      <c r="GO832" s="338"/>
      <c r="GP832" s="338"/>
      <c r="GQ832" s="338"/>
    </row>
    <row r="833" spans="1:199" x14ac:dyDescent="0.25">
      <c r="A833" s="282"/>
      <c r="D833" s="830"/>
      <c r="E833" s="903"/>
      <c r="AL833" s="830"/>
      <c r="AM833" s="903"/>
      <c r="AX833" s="830"/>
      <c r="AY833" s="903"/>
      <c r="BI833" s="830"/>
      <c r="BN833" s="1240"/>
      <c r="CA833" s="830"/>
      <c r="CB833" s="903"/>
      <c r="CL833" s="830"/>
      <c r="CN833" s="903"/>
      <c r="EX833" s="887"/>
      <c r="EY833" s="338"/>
      <c r="EZ833" s="338"/>
      <c r="FA833" s="338"/>
      <c r="FB833" s="338"/>
      <c r="FC833" s="338"/>
      <c r="FD833" s="338"/>
      <c r="FE833" s="338"/>
      <c r="FF833" s="338"/>
      <c r="FG833" s="338"/>
      <c r="FH833" s="338"/>
      <c r="FI833" s="338"/>
      <c r="FJ833" s="338"/>
      <c r="FK833" s="338"/>
      <c r="FL833" s="338"/>
      <c r="FM833" s="338"/>
      <c r="FN833" s="338"/>
      <c r="FO833" s="338"/>
      <c r="GM833" s="337"/>
      <c r="GN833" s="338"/>
      <c r="GO833" s="338"/>
      <c r="GP833" s="338"/>
      <c r="GQ833" s="338"/>
    </row>
    <row r="834" spans="1:199" x14ac:dyDescent="0.25">
      <c r="A834" s="282"/>
      <c r="D834" s="830"/>
      <c r="E834" s="903"/>
      <c r="AL834" s="830"/>
      <c r="AM834" s="903"/>
      <c r="AX834" s="830"/>
      <c r="AY834" s="903"/>
      <c r="BI834" s="830"/>
      <c r="BN834" s="1240"/>
      <c r="CA834" s="830"/>
      <c r="CB834" s="903"/>
      <c r="CL834" s="830"/>
      <c r="CN834" s="903"/>
      <c r="EX834" s="887"/>
      <c r="EY834" s="338"/>
      <c r="EZ834" s="338"/>
      <c r="FA834" s="338"/>
      <c r="FB834" s="338"/>
      <c r="FC834" s="338"/>
      <c r="FD834" s="338"/>
      <c r="FE834" s="338"/>
      <c r="FF834" s="338"/>
      <c r="FG834" s="338"/>
      <c r="FH834" s="338"/>
      <c r="FI834" s="338"/>
      <c r="FJ834" s="338"/>
      <c r="FK834" s="338"/>
      <c r="FL834" s="338"/>
      <c r="FM834" s="338"/>
      <c r="FN834" s="338"/>
      <c r="FO834" s="338"/>
      <c r="GM834" s="337"/>
      <c r="GN834" s="338"/>
      <c r="GO834" s="338"/>
      <c r="GP834" s="338"/>
      <c r="GQ834" s="338"/>
    </row>
    <row r="835" spans="1:199" x14ac:dyDescent="0.25">
      <c r="A835" s="892"/>
      <c r="D835" s="830"/>
      <c r="E835" s="903"/>
      <c r="AL835" s="830"/>
      <c r="AM835" s="903"/>
      <c r="AX835" s="830"/>
      <c r="AY835" s="903"/>
      <c r="BI835" s="830"/>
      <c r="BN835" s="1240"/>
      <c r="CA835" s="830"/>
      <c r="CB835" s="903"/>
      <c r="CL835" s="830"/>
      <c r="CN835" s="903"/>
      <c r="EX835" s="887"/>
      <c r="EY835" s="338"/>
      <c r="EZ835" s="338"/>
      <c r="FA835" s="338"/>
      <c r="FB835" s="338"/>
      <c r="FC835" s="338"/>
      <c r="FD835" s="338"/>
      <c r="FE835" s="338"/>
      <c r="FF835" s="338"/>
      <c r="FG835" s="338"/>
      <c r="FH835" s="338"/>
      <c r="FI835" s="338"/>
      <c r="FJ835" s="338"/>
      <c r="FK835" s="338"/>
      <c r="FL835" s="338"/>
      <c r="FM835" s="338"/>
      <c r="FN835" s="338"/>
      <c r="FO835" s="338"/>
      <c r="GM835" s="337"/>
      <c r="GN835" s="338"/>
      <c r="GO835" s="338"/>
      <c r="GP835" s="338"/>
      <c r="GQ835" s="338"/>
    </row>
    <row r="836" spans="1:199" x14ac:dyDescent="0.25">
      <c r="A836" s="892"/>
      <c r="D836" s="830"/>
      <c r="E836" s="903"/>
      <c r="AL836" s="830"/>
      <c r="AM836" s="903"/>
      <c r="AX836" s="830"/>
      <c r="AY836" s="903"/>
      <c r="BI836" s="830"/>
      <c r="BN836" s="1240"/>
      <c r="CA836" s="830"/>
      <c r="CB836" s="903"/>
      <c r="CL836" s="830"/>
      <c r="CN836" s="903"/>
      <c r="EX836" s="887"/>
      <c r="EY836" s="338"/>
      <c r="EZ836" s="338"/>
      <c r="FA836" s="338"/>
      <c r="FB836" s="338"/>
      <c r="FC836" s="338"/>
      <c r="FD836" s="338"/>
      <c r="FE836" s="338"/>
      <c r="FF836" s="338"/>
      <c r="FG836" s="338"/>
      <c r="FH836" s="338"/>
      <c r="FI836" s="338"/>
      <c r="FJ836" s="338"/>
      <c r="FK836" s="338"/>
      <c r="FL836" s="338"/>
      <c r="FM836" s="338"/>
      <c r="FN836" s="338"/>
      <c r="FO836" s="338"/>
      <c r="GM836" s="337"/>
      <c r="GN836" s="338"/>
      <c r="GO836" s="338"/>
      <c r="GP836" s="338"/>
      <c r="GQ836" s="338"/>
    </row>
    <row r="837" spans="1:199" x14ac:dyDescent="0.25">
      <c r="A837" s="892"/>
      <c r="E837" s="903"/>
      <c r="AM837" s="903"/>
      <c r="EX837" s="887"/>
      <c r="EY837" s="338"/>
      <c r="EZ837" s="338"/>
      <c r="FA837" s="338"/>
      <c r="FB837" s="338"/>
      <c r="FC837" s="338"/>
      <c r="FD837" s="338"/>
      <c r="FE837" s="338"/>
      <c r="FF837" s="338"/>
      <c r="FG837" s="338"/>
      <c r="FH837" s="338"/>
      <c r="FI837" s="338"/>
      <c r="FJ837" s="338"/>
      <c r="FK837" s="338"/>
      <c r="FL837" s="338"/>
      <c r="FM837" s="338"/>
      <c r="FN837" s="338"/>
      <c r="FO837" s="338"/>
      <c r="GM837" s="337"/>
      <c r="GN837" s="338"/>
      <c r="GO837" s="338"/>
      <c r="GP837" s="338"/>
      <c r="GQ837" s="338"/>
    </row>
    <row r="838" spans="1:199" x14ac:dyDescent="0.25">
      <c r="A838" s="893"/>
      <c r="E838" s="903"/>
      <c r="AM838" s="903"/>
      <c r="EX838" s="887"/>
      <c r="EY838" s="338"/>
      <c r="EZ838" s="338"/>
      <c r="FA838" s="338"/>
      <c r="FB838" s="338"/>
      <c r="FC838" s="338"/>
      <c r="FD838" s="338"/>
      <c r="FE838" s="338"/>
      <c r="FF838" s="338"/>
      <c r="FG838" s="338"/>
      <c r="FH838" s="338"/>
      <c r="FI838" s="338"/>
      <c r="FJ838" s="338"/>
      <c r="FK838" s="338"/>
      <c r="FL838" s="338"/>
      <c r="FM838" s="338"/>
      <c r="FN838" s="338"/>
      <c r="FO838" s="338"/>
      <c r="GM838" s="337"/>
      <c r="GN838" s="338"/>
      <c r="GO838" s="338"/>
      <c r="GP838" s="338"/>
      <c r="GQ838" s="338"/>
    </row>
    <row r="839" spans="1:199" x14ac:dyDescent="0.25">
      <c r="A839" s="893"/>
      <c r="E839" s="903"/>
      <c r="AM839" s="903"/>
      <c r="EX839" s="892"/>
      <c r="EY839" s="338"/>
      <c r="EZ839" s="338"/>
      <c r="FA839" s="338"/>
      <c r="FB839" s="338"/>
      <c r="FC839" s="338"/>
      <c r="FD839" s="338"/>
      <c r="FE839" s="338"/>
      <c r="FF839" s="338"/>
      <c r="FG839" s="338"/>
      <c r="FH839" s="338"/>
      <c r="FI839" s="338"/>
      <c r="FJ839" s="338"/>
      <c r="FK839" s="338"/>
      <c r="FL839" s="338"/>
      <c r="FM839" s="338"/>
      <c r="FN839" s="338"/>
      <c r="FO839" s="338"/>
      <c r="GM839" s="337"/>
      <c r="GN839" s="338"/>
      <c r="GO839" s="338"/>
      <c r="GP839" s="338"/>
      <c r="GQ839" s="338"/>
    </row>
    <row r="840" spans="1:199" x14ac:dyDescent="0.25">
      <c r="A840" s="894"/>
      <c r="E840" s="903"/>
      <c r="AM840" s="903"/>
      <c r="EX840" s="892"/>
      <c r="EY840" s="338"/>
      <c r="EZ840" s="338"/>
      <c r="FA840" s="338"/>
      <c r="FB840" s="338"/>
      <c r="FC840" s="338"/>
      <c r="FD840" s="338"/>
      <c r="FE840" s="338"/>
      <c r="FF840" s="338"/>
      <c r="FG840" s="338"/>
      <c r="FH840" s="338"/>
      <c r="FI840" s="338"/>
      <c r="FJ840" s="338"/>
      <c r="FK840" s="338"/>
      <c r="FL840" s="338"/>
      <c r="FM840" s="338"/>
      <c r="FN840" s="338"/>
      <c r="FO840" s="338"/>
      <c r="GM840" s="337"/>
      <c r="GN840" s="338"/>
      <c r="GO840" s="338"/>
      <c r="GP840" s="338"/>
      <c r="GQ840" s="338"/>
    </row>
    <row r="841" spans="1:199" x14ac:dyDescent="0.25">
      <c r="A841" s="842"/>
      <c r="EX841" s="282"/>
      <c r="EY841" s="338"/>
      <c r="EZ841" s="338"/>
      <c r="FA841" s="338"/>
      <c r="FB841" s="338"/>
      <c r="FC841" s="338"/>
      <c r="FD841" s="338"/>
      <c r="FE841" s="338"/>
      <c r="FF841" s="338"/>
      <c r="FG841" s="338"/>
      <c r="FH841" s="338"/>
      <c r="FI841" s="338"/>
      <c r="FJ841" s="338"/>
      <c r="FK841" s="338"/>
      <c r="FL841" s="338"/>
      <c r="FM841" s="338"/>
      <c r="FN841" s="338"/>
      <c r="FO841" s="338"/>
      <c r="GM841" s="337"/>
      <c r="GN841" s="338"/>
      <c r="GO841" s="338"/>
      <c r="GP841" s="338"/>
      <c r="GQ841" s="338"/>
    </row>
    <row r="842" spans="1:199" x14ac:dyDescent="0.25">
      <c r="A842" s="842"/>
      <c r="D842" s="181"/>
      <c r="EX842" s="282"/>
      <c r="EY842" s="338"/>
      <c r="EZ842" s="338"/>
      <c r="FA842" s="338"/>
      <c r="FB842" s="338"/>
      <c r="FC842" s="338"/>
      <c r="FD842" s="338"/>
      <c r="FE842" s="338"/>
      <c r="FF842" s="338"/>
      <c r="FG842" s="338"/>
      <c r="FH842" s="338"/>
      <c r="FI842" s="338"/>
      <c r="FJ842" s="338"/>
      <c r="FK842" s="338"/>
      <c r="FL842" s="338"/>
      <c r="FM842" s="338"/>
      <c r="FN842" s="338"/>
      <c r="FO842" s="338"/>
      <c r="GM842" s="337"/>
      <c r="GN842" s="338"/>
      <c r="GO842" s="338"/>
      <c r="GP842" s="338"/>
      <c r="GQ842" s="338"/>
    </row>
    <row r="843" spans="1:199" x14ac:dyDescent="0.25">
      <c r="A843" s="890"/>
      <c r="E843" s="588"/>
      <c r="AL843" s="181"/>
      <c r="AM843" s="181"/>
      <c r="AY843" s="181"/>
      <c r="BN843" s="1238"/>
      <c r="CB843" s="181"/>
      <c r="CN843" s="181"/>
      <c r="EX843" s="282"/>
      <c r="EY843" s="338"/>
      <c r="EZ843" s="338"/>
      <c r="FA843" s="338"/>
      <c r="FB843" s="338"/>
      <c r="FC843" s="338"/>
      <c r="FD843" s="338"/>
      <c r="FE843" s="338"/>
      <c r="FF843" s="338"/>
      <c r="FG843" s="338"/>
      <c r="FH843" s="338"/>
      <c r="FI843" s="338"/>
      <c r="FJ843" s="338"/>
      <c r="FK843" s="338"/>
      <c r="FL843" s="338"/>
      <c r="FM843" s="338"/>
      <c r="FN843" s="338"/>
      <c r="FO843" s="338"/>
      <c r="GM843" s="337"/>
      <c r="GN843" s="338"/>
      <c r="GO843" s="338"/>
      <c r="GP843" s="338"/>
      <c r="GQ843" s="338"/>
    </row>
    <row r="844" spans="1:199" x14ac:dyDescent="0.25">
      <c r="A844" s="842"/>
      <c r="EX844" s="892"/>
      <c r="EY844" s="338"/>
      <c r="EZ844" s="338"/>
      <c r="FA844" s="338"/>
      <c r="FB844" s="338"/>
      <c r="FC844" s="338"/>
      <c r="FD844" s="338"/>
      <c r="FE844" s="338"/>
      <c r="FF844" s="338"/>
      <c r="FG844" s="338"/>
      <c r="FH844" s="338"/>
      <c r="FI844" s="338"/>
      <c r="FJ844" s="338"/>
      <c r="FK844" s="338"/>
      <c r="FL844" s="338"/>
      <c r="FM844" s="338"/>
      <c r="FN844" s="338"/>
      <c r="FO844" s="338"/>
      <c r="GM844" s="337"/>
      <c r="GN844" s="338"/>
      <c r="GO844" s="338"/>
      <c r="GP844" s="338"/>
      <c r="GQ844" s="338"/>
    </row>
    <row r="845" spans="1:199" x14ac:dyDescent="0.25">
      <c r="A845" s="891"/>
      <c r="D845" s="830"/>
      <c r="E845" s="903"/>
      <c r="AL845" s="830"/>
      <c r="AM845" s="903"/>
      <c r="AX845" s="830"/>
      <c r="AY845" s="903"/>
      <c r="BI845" s="830"/>
      <c r="BN845" s="1240"/>
      <c r="CA845" s="830"/>
      <c r="CB845" s="903"/>
      <c r="CL845" s="830"/>
      <c r="CN845" s="903"/>
      <c r="EX845" s="892"/>
      <c r="EY845" s="338"/>
      <c r="EZ845" s="338"/>
      <c r="FA845" s="338"/>
      <c r="FB845" s="338"/>
      <c r="FC845" s="338"/>
      <c r="FD845" s="338"/>
      <c r="FE845" s="338"/>
      <c r="FF845" s="338"/>
      <c r="FG845" s="338"/>
      <c r="FH845" s="338"/>
      <c r="FI845" s="338"/>
      <c r="FJ845" s="338"/>
      <c r="FK845" s="338"/>
      <c r="FL845" s="338"/>
      <c r="FM845" s="338"/>
      <c r="FN845" s="338"/>
      <c r="FO845" s="338"/>
      <c r="GM845" s="337"/>
      <c r="GN845" s="338"/>
      <c r="GO845" s="338"/>
      <c r="GP845" s="338"/>
      <c r="GQ845" s="338"/>
    </row>
    <row r="846" spans="1:199" x14ac:dyDescent="0.25">
      <c r="A846" s="891"/>
      <c r="D846" s="830"/>
      <c r="E846" s="903"/>
      <c r="AL846" s="830"/>
      <c r="AM846" s="903"/>
      <c r="AX846" s="830"/>
      <c r="AY846" s="903"/>
      <c r="BI846" s="830"/>
      <c r="BN846" s="1240"/>
      <c r="CA846" s="830"/>
      <c r="CB846" s="903"/>
      <c r="CL846" s="830"/>
      <c r="CN846" s="903"/>
      <c r="EX846" s="892"/>
      <c r="EY846" s="338"/>
      <c r="EZ846" s="338"/>
      <c r="FA846" s="338"/>
      <c r="FB846" s="338"/>
      <c r="FC846" s="338"/>
      <c r="FD846" s="338"/>
      <c r="FE846" s="338"/>
      <c r="FF846" s="338"/>
      <c r="FG846" s="338"/>
      <c r="FH846" s="338"/>
      <c r="FI846" s="338"/>
      <c r="FJ846" s="338"/>
      <c r="FK846" s="338"/>
      <c r="FL846" s="338"/>
      <c r="FM846" s="338"/>
      <c r="FN846" s="338"/>
      <c r="FO846" s="338"/>
      <c r="GM846" s="337"/>
      <c r="GN846" s="338"/>
      <c r="GO846" s="338"/>
      <c r="GP846" s="338"/>
      <c r="GQ846" s="338"/>
    </row>
    <row r="847" spans="1:199" x14ac:dyDescent="0.25">
      <c r="A847" s="891"/>
      <c r="D847" s="830"/>
      <c r="E847" s="903"/>
      <c r="AL847" s="830"/>
      <c r="AM847" s="903"/>
      <c r="AX847" s="830"/>
      <c r="AY847" s="903"/>
      <c r="BI847" s="830"/>
      <c r="BN847" s="1240"/>
      <c r="CA847" s="830"/>
      <c r="CB847" s="903"/>
      <c r="CL847" s="830"/>
      <c r="CN847" s="903"/>
      <c r="EX847" s="893"/>
      <c r="EY847" s="338"/>
      <c r="EZ847" s="338"/>
      <c r="FA847" s="338"/>
      <c r="FB847" s="338"/>
      <c r="FC847" s="338"/>
      <c r="FD847" s="338"/>
      <c r="FE847" s="338"/>
      <c r="FF847" s="338"/>
      <c r="FG847" s="338"/>
      <c r="FH847" s="338"/>
      <c r="FI847" s="338"/>
      <c r="FJ847" s="338"/>
      <c r="FK847" s="338"/>
      <c r="FL847" s="338"/>
      <c r="FM847" s="338"/>
      <c r="FN847" s="338"/>
      <c r="FO847" s="338"/>
      <c r="GM847" s="337"/>
      <c r="GN847" s="338"/>
      <c r="GO847" s="338"/>
      <c r="GP847" s="338"/>
      <c r="GQ847" s="338"/>
    </row>
    <row r="848" spans="1:199" x14ac:dyDescent="0.25">
      <c r="A848" s="887"/>
      <c r="D848" s="830"/>
      <c r="E848" s="903"/>
      <c r="AL848" s="830"/>
      <c r="AM848" s="903"/>
      <c r="AX848" s="830"/>
      <c r="AY848" s="903"/>
      <c r="BI848" s="830"/>
      <c r="BN848" s="1240"/>
      <c r="CA848" s="830"/>
      <c r="CB848" s="903"/>
      <c r="CL848" s="830"/>
      <c r="CN848" s="903"/>
      <c r="EX848" s="893"/>
      <c r="EY848" s="338"/>
      <c r="EZ848" s="338"/>
      <c r="FA848" s="338"/>
      <c r="FB848" s="338"/>
      <c r="FC848" s="338"/>
      <c r="FD848" s="338"/>
      <c r="FE848" s="338"/>
      <c r="FF848" s="338"/>
      <c r="FG848" s="338"/>
      <c r="FH848" s="338"/>
      <c r="FI848" s="338"/>
      <c r="FJ848" s="338"/>
      <c r="FK848" s="338"/>
      <c r="FL848" s="338"/>
      <c r="FM848" s="338"/>
      <c r="FN848" s="338"/>
      <c r="FO848" s="338"/>
      <c r="GM848" s="337"/>
      <c r="GN848" s="338"/>
      <c r="GO848" s="338"/>
      <c r="GP848" s="338"/>
      <c r="GQ848" s="338"/>
    </row>
    <row r="849" spans="1:226" x14ac:dyDescent="0.25">
      <c r="A849" s="887"/>
      <c r="D849" s="830"/>
      <c r="E849" s="903"/>
      <c r="AL849" s="830"/>
      <c r="AM849" s="903"/>
      <c r="AX849" s="830"/>
      <c r="AY849" s="903"/>
      <c r="BI849" s="830"/>
      <c r="BN849" s="1240"/>
      <c r="CA849" s="830"/>
      <c r="CB849" s="903"/>
      <c r="CL849" s="830"/>
      <c r="CN849" s="903"/>
      <c r="EX849" s="894"/>
      <c r="EY849" s="338"/>
      <c r="EZ849" s="338"/>
      <c r="FA849" s="338"/>
      <c r="FB849" s="338"/>
      <c r="FC849" s="338"/>
      <c r="FD849" s="338"/>
      <c r="FE849" s="338"/>
      <c r="FF849" s="338"/>
      <c r="FG849" s="338"/>
      <c r="FH849" s="338"/>
      <c r="FI849" s="338"/>
      <c r="FJ849" s="338"/>
      <c r="FK849" s="338"/>
      <c r="FL849" s="338"/>
      <c r="FM849" s="338"/>
      <c r="FN849" s="338"/>
      <c r="FO849" s="338"/>
      <c r="GM849" s="337"/>
      <c r="GN849" s="338"/>
      <c r="GO849" s="338"/>
      <c r="GP849" s="338"/>
      <c r="GQ849" s="338"/>
    </row>
    <row r="850" spans="1:226" x14ac:dyDescent="0.25">
      <c r="A850" s="887"/>
      <c r="D850" s="830"/>
      <c r="E850" s="903"/>
      <c r="AL850" s="830"/>
      <c r="AM850" s="903"/>
      <c r="AX850" s="830"/>
      <c r="AY850" s="903"/>
      <c r="BI850" s="830"/>
      <c r="BN850" s="1240"/>
      <c r="CA850" s="830"/>
      <c r="CB850" s="903"/>
      <c r="CL850" s="830"/>
      <c r="CN850" s="903"/>
      <c r="EX850" s="338"/>
      <c r="EY850" s="338"/>
      <c r="EZ850" s="338"/>
      <c r="FA850" s="338"/>
      <c r="FB850" s="338"/>
      <c r="FC850" s="338"/>
      <c r="FD850" s="338"/>
      <c r="FE850" s="338"/>
      <c r="FF850" s="338"/>
      <c r="FG850" s="338"/>
      <c r="FH850" s="338"/>
      <c r="FI850" s="338"/>
      <c r="FJ850" s="338"/>
      <c r="FK850" s="338"/>
      <c r="FL850" s="338"/>
      <c r="FM850" s="338"/>
      <c r="FN850" s="338"/>
      <c r="FO850" s="338"/>
      <c r="GM850" s="337"/>
      <c r="GN850" s="338"/>
      <c r="GO850" s="338"/>
      <c r="GP850" s="338"/>
      <c r="GQ850" s="338"/>
    </row>
    <row r="851" spans="1:226" x14ac:dyDescent="0.25">
      <c r="A851" s="887"/>
      <c r="D851" s="830"/>
      <c r="E851" s="903"/>
      <c r="AL851" s="830"/>
      <c r="AM851" s="903"/>
      <c r="AX851" s="830"/>
      <c r="AY851" s="903"/>
      <c r="BI851" s="830"/>
      <c r="BN851" s="1240"/>
      <c r="CA851" s="830"/>
      <c r="CB851" s="903"/>
      <c r="CL851" s="830"/>
      <c r="CN851" s="903"/>
      <c r="EX851" s="338"/>
      <c r="EY851" s="338"/>
      <c r="EZ851" s="338"/>
      <c r="FA851" s="338"/>
      <c r="FB851" s="338"/>
      <c r="FC851" s="338"/>
      <c r="FD851" s="338"/>
      <c r="FE851" s="338"/>
      <c r="FF851" s="338"/>
      <c r="FG851" s="338"/>
      <c r="FH851" s="338"/>
      <c r="FI851" s="338"/>
      <c r="FJ851" s="338"/>
      <c r="FK851" s="338"/>
      <c r="FL851" s="338"/>
      <c r="FM851" s="338"/>
      <c r="FN851" s="338"/>
      <c r="FO851" s="338"/>
      <c r="GM851" s="337"/>
      <c r="GN851" s="338"/>
      <c r="GO851" s="338"/>
      <c r="GP851" s="338"/>
      <c r="GQ851" s="338"/>
    </row>
    <row r="852" spans="1:226" x14ac:dyDescent="0.25">
      <c r="A852" s="887"/>
      <c r="D852" s="830"/>
      <c r="E852" s="903"/>
      <c r="AL852" s="830"/>
      <c r="AM852" s="903"/>
      <c r="AX852" s="830"/>
      <c r="AY852" s="903"/>
      <c r="BI852" s="830"/>
      <c r="BN852" s="1240"/>
      <c r="CA852" s="830"/>
      <c r="CB852" s="903"/>
      <c r="CL852" s="830"/>
      <c r="CN852" s="903"/>
      <c r="EX852" s="890"/>
      <c r="EY852" s="338"/>
      <c r="EZ852" s="338"/>
      <c r="FA852" s="338"/>
      <c r="FB852" s="338"/>
      <c r="FC852" s="338"/>
      <c r="FD852" s="338"/>
      <c r="FE852" s="338"/>
      <c r="FF852" s="338"/>
      <c r="FG852" s="338"/>
      <c r="FH852" s="338"/>
      <c r="FI852" s="338"/>
      <c r="FJ852" s="338"/>
      <c r="FK852" s="338"/>
      <c r="FL852" s="338"/>
      <c r="FM852" s="338"/>
      <c r="FN852" s="338"/>
      <c r="FO852" s="338"/>
      <c r="GM852" s="337"/>
      <c r="GN852" s="338"/>
      <c r="GO852" s="338"/>
      <c r="GP852" s="338"/>
      <c r="GQ852" s="338"/>
    </row>
    <row r="853" spans="1:226" x14ac:dyDescent="0.25">
      <c r="A853" s="887"/>
      <c r="D853" s="830"/>
      <c r="E853" s="903"/>
      <c r="AL853" s="830"/>
      <c r="AM853" s="903"/>
      <c r="AX853" s="830"/>
      <c r="AY853" s="903"/>
      <c r="BI853" s="830"/>
      <c r="BN853" s="1240"/>
      <c r="CA853" s="830"/>
      <c r="CB853" s="903"/>
      <c r="CL853" s="830"/>
      <c r="CN853" s="903"/>
      <c r="EX853" s="338"/>
      <c r="EY853" s="338"/>
      <c r="EZ853" s="338"/>
      <c r="FA853" s="338"/>
      <c r="FB853" s="338"/>
      <c r="FC853" s="338"/>
      <c r="FD853" s="338"/>
      <c r="FE853" s="338"/>
      <c r="FF853" s="338"/>
      <c r="FG853" s="338"/>
      <c r="FH853" s="338"/>
      <c r="FI853" s="338"/>
      <c r="FJ853" s="338"/>
      <c r="FK853" s="338"/>
      <c r="FL853" s="338"/>
      <c r="FM853" s="338"/>
      <c r="FN853" s="338"/>
      <c r="FO853" s="338"/>
      <c r="GM853" s="337"/>
      <c r="GN853" s="338"/>
      <c r="GO853" s="338"/>
      <c r="GP853" s="338"/>
      <c r="GQ853" s="338"/>
    </row>
    <row r="854" spans="1:226" x14ac:dyDescent="0.25">
      <c r="A854" s="887"/>
      <c r="D854" s="830"/>
      <c r="E854" s="903"/>
      <c r="AL854" s="830"/>
      <c r="AM854" s="903"/>
      <c r="AX854" s="830"/>
      <c r="AY854" s="903"/>
      <c r="BI854" s="830"/>
      <c r="BN854" s="1240"/>
      <c r="CA854" s="830"/>
      <c r="CB854" s="903"/>
      <c r="CL854" s="830"/>
      <c r="CN854" s="903"/>
      <c r="EX854" s="891"/>
      <c r="EY854" s="338"/>
      <c r="EZ854" s="338"/>
      <c r="FA854" s="338"/>
      <c r="FB854" s="338"/>
      <c r="FC854" s="338"/>
      <c r="FD854" s="338"/>
      <c r="FE854" s="338"/>
      <c r="FF854" s="338"/>
      <c r="FG854" s="338"/>
      <c r="FH854" s="338"/>
      <c r="FI854" s="338"/>
      <c r="FJ854" s="338"/>
      <c r="FK854" s="338"/>
      <c r="FL854" s="338"/>
      <c r="FM854" s="338"/>
      <c r="FN854" s="338"/>
      <c r="FO854" s="338"/>
      <c r="GM854" s="337"/>
      <c r="GN854" s="338"/>
      <c r="GO854" s="338"/>
      <c r="GP854" s="338"/>
      <c r="GQ854" s="338"/>
    </row>
    <row r="855" spans="1:226" x14ac:dyDescent="0.25">
      <c r="A855" s="887"/>
      <c r="D855" s="830"/>
      <c r="E855" s="903"/>
      <c r="AL855" s="830"/>
      <c r="AM855" s="903"/>
      <c r="AX855" s="830"/>
      <c r="AY855" s="903"/>
      <c r="BI855" s="830"/>
      <c r="BN855" s="1240"/>
      <c r="CA855" s="830"/>
      <c r="CB855" s="903"/>
      <c r="CL855" s="830"/>
      <c r="CN855" s="903"/>
      <c r="EX855" s="891"/>
      <c r="EY855" s="338"/>
      <c r="EZ855" s="338"/>
      <c r="FA855" s="338"/>
      <c r="FB855" s="338"/>
      <c r="FC855" s="338"/>
      <c r="FD855" s="338"/>
      <c r="FE855" s="338"/>
      <c r="FF855" s="338"/>
      <c r="FG855" s="338"/>
      <c r="FH855" s="338"/>
      <c r="FI855" s="338"/>
      <c r="FJ855" s="338"/>
      <c r="FK855" s="338"/>
      <c r="FL855" s="338"/>
      <c r="FM855" s="338"/>
      <c r="FN855" s="338"/>
      <c r="FO855" s="338"/>
      <c r="GM855" s="337"/>
      <c r="GN855" s="338"/>
      <c r="GO855" s="338"/>
      <c r="GP855" s="338"/>
      <c r="GQ855" s="338"/>
    </row>
    <row r="856" spans="1:226" x14ac:dyDescent="0.25">
      <c r="A856" s="887"/>
      <c r="D856" s="830"/>
      <c r="E856" s="903"/>
      <c r="AL856" s="830"/>
      <c r="AM856" s="903"/>
      <c r="AX856" s="830"/>
      <c r="AY856" s="903"/>
      <c r="BI856" s="830"/>
      <c r="BN856" s="1240"/>
      <c r="CA856" s="830"/>
      <c r="CB856" s="903"/>
      <c r="CL856" s="830"/>
      <c r="CN856" s="903"/>
      <c r="EX856" s="891"/>
      <c r="EY856" s="338"/>
      <c r="EZ856" s="338"/>
      <c r="FA856" s="338"/>
      <c r="FB856" s="338"/>
      <c r="FC856" s="338"/>
      <c r="FD856" s="338"/>
      <c r="FE856" s="338"/>
      <c r="FF856" s="338"/>
      <c r="FG856" s="338"/>
      <c r="FH856" s="338"/>
      <c r="FI856" s="338"/>
      <c r="FJ856" s="338"/>
      <c r="FK856" s="338"/>
      <c r="FL856" s="338"/>
      <c r="FM856" s="338"/>
      <c r="FN856" s="338"/>
      <c r="FO856" s="338"/>
      <c r="GM856" s="337"/>
      <c r="GN856" s="338"/>
      <c r="GO856" s="338"/>
      <c r="GP856" s="338"/>
      <c r="GQ856" s="338"/>
    </row>
    <row r="857" spans="1:226" x14ac:dyDescent="0.25">
      <c r="A857" s="887"/>
      <c r="D857" s="830"/>
      <c r="E857" s="903"/>
      <c r="AL857" s="830"/>
      <c r="AM857" s="903"/>
      <c r="AX857" s="830"/>
      <c r="AY857" s="903"/>
      <c r="BI857" s="830"/>
      <c r="BN857" s="1240"/>
      <c r="CA857" s="830"/>
      <c r="CB857" s="903"/>
      <c r="CL857" s="830"/>
      <c r="CN857" s="903"/>
      <c r="EX857" s="887"/>
      <c r="EY857" s="338"/>
      <c r="EZ857" s="338"/>
      <c r="FA857" s="338"/>
      <c r="FB857" s="338"/>
      <c r="FC857" s="338"/>
      <c r="FD857" s="338"/>
      <c r="FE857" s="338"/>
      <c r="FF857" s="338"/>
      <c r="FG857" s="338"/>
      <c r="FH857" s="338"/>
      <c r="FI857" s="338"/>
      <c r="FJ857" s="338"/>
      <c r="FK857" s="338"/>
      <c r="FL857" s="338"/>
      <c r="FM857" s="338"/>
      <c r="FN857" s="338"/>
      <c r="FO857" s="338"/>
      <c r="GM857" s="337"/>
      <c r="GN857" s="338"/>
      <c r="GO857" s="338"/>
      <c r="GP857" s="338"/>
      <c r="GQ857" s="338"/>
    </row>
    <row r="858" spans="1:226" x14ac:dyDescent="0.25">
      <c r="A858" s="887"/>
      <c r="D858" s="830"/>
      <c r="E858" s="903"/>
      <c r="AL858" s="830"/>
      <c r="AM858" s="903"/>
      <c r="AX858" s="830"/>
      <c r="AY858" s="903"/>
      <c r="BI858" s="830"/>
      <c r="BN858" s="1240"/>
      <c r="CA858" s="830"/>
      <c r="CB858" s="903"/>
      <c r="CL858" s="830"/>
      <c r="CN858" s="903"/>
      <c r="EX858" s="887"/>
      <c r="EY858" s="338"/>
      <c r="EZ858" s="338"/>
      <c r="FA858" s="338"/>
      <c r="FB858" s="338"/>
      <c r="FC858" s="338"/>
      <c r="FD858" s="338"/>
      <c r="FE858" s="338"/>
      <c r="FF858" s="338"/>
      <c r="FG858" s="338"/>
      <c r="FH858" s="338"/>
      <c r="FI858" s="338"/>
      <c r="FJ858" s="338"/>
      <c r="FK858" s="338"/>
      <c r="FL858" s="338"/>
      <c r="FM858" s="338"/>
      <c r="FN858" s="338"/>
      <c r="FO858" s="338"/>
      <c r="GM858" s="337"/>
      <c r="GN858" s="338"/>
      <c r="GO858" s="338"/>
      <c r="GP858" s="338"/>
      <c r="GQ858" s="338"/>
    </row>
    <row r="859" spans="1:226" x14ac:dyDescent="0.25">
      <c r="A859" s="887"/>
      <c r="D859" s="830"/>
      <c r="E859" s="903"/>
      <c r="AL859" s="830"/>
      <c r="AM859" s="903"/>
      <c r="AX859" s="830"/>
      <c r="AY859" s="903"/>
      <c r="BI859" s="830"/>
      <c r="BN859" s="1240"/>
      <c r="CA859" s="830"/>
      <c r="CB859" s="903"/>
      <c r="CL859" s="830"/>
      <c r="CN859" s="903"/>
      <c r="EX859" s="887"/>
      <c r="EY859" s="338"/>
      <c r="EZ859" s="338"/>
      <c r="FA859" s="338"/>
      <c r="FB859" s="338"/>
      <c r="FC859" s="338"/>
      <c r="FD859" s="338"/>
      <c r="FE859" s="338"/>
      <c r="FF859" s="338"/>
      <c r="FG859" s="338"/>
      <c r="FH859" s="338"/>
      <c r="FI859" s="338"/>
      <c r="FJ859" s="338"/>
      <c r="FK859" s="338"/>
      <c r="FL859" s="338"/>
      <c r="FM859" s="338"/>
      <c r="FN859" s="338"/>
      <c r="FO859" s="338"/>
      <c r="GM859" s="337"/>
      <c r="GN859" s="338"/>
      <c r="GO859" s="338"/>
      <c r="GP859" s="338"/>
      <c r="GQ859" s="338"/>
    </row>
    <row r="860" spans="1:226" s="753" customFormat="1" x14ac:dyDescent="0.25">
      <c r="A860" s="887"/>
      <c r="C860" s="7"/>
      <c r="D860" s="830"/>
      <c r="E860" s="903"/>
      <c r="F860" s="754"/>
      <c r="G860" s="754"/>
      <c r="H860" s="754"/>
      <c r="I860" s="754"/>
      <c r="J860" s="754"/>
      <c r="K860" s="754"/>
      <c r="L860" s="754"/>
      <c r="M860" s="754"/>
      <c r="N860" s="754"/>
      <c r="O860" s="754"/>
      <c r="P860" s="754"/>
      <c r="Q860" s="754"/>
      <c r="R860" s="754"/>
      <c r="S860" s="754"/>
      <c r="T860" s="1017"/>
      <c r="U860" s="754"/>
      <c r="V860" s="754"/>
      <c r="W860" s="754"/>
      <c r="X860" s="754"/>
      <c r="Y860" s="754"/>
      <c r="Z860" s="754"/>
      <c r="AA860" s="754"/>
      <c r="AB860" s="754"/>
      <c r="AC860" s="754"/>
      <c r="AD860" s="754"/>
      <c r="AE860" s="754"/>
      <c r="AF860" s="754"/>
      <c r="AG860" s="754"/>
      <c r="AH860" s="754"/>
      <c r="AI860" s="7"/>
      <c r="AJ860" s="754"/>
      <c r="AK860" s="754"/>
      <c r="AL860" s="830"/>
      <c r="AM860" s="903"/>
      <c r="AN860" s="1017"/>
      <c r="AO860" s="754"/>
      <c r="AP860" s="754"/>
      <c r="AQ860" s="754"/>
      <c r="AR860" s="754"/>
      <c r="AS860" s="754"/>
      <c r="AT860" s="7"/>
      <c r="AU860" s="754"/>
      <c r="AV860" s="754"/>
      <c r="AW860" s="754"/>
      <c r="AX860" s="830"/>
      <c r="AY860" s="903"/>
      <c r="AZ860" s="754"/>
      <c r="BA860" s="754"/>
      <c r="BB860" s="1017"/>
      <c r="BC860" s="754"/>
      <c r="BD860" s="754"/>
      <c r="BE860" s="754"/>
      <c r="BF860" s="754"/>
      <c r="BG860" s="754"/>
      <c r="BH860" s="7"/>
      <c r="BI860" s="830"/>
      <c r="BJ860" s="754"/>
      <c r="BK860" s="754"/>
      <c r="BL860" s="754"/>
      <c r="BM860" s="754"/>
      <c r="BN860" s="1240"/>
      <c r="BO860" s="338"/>
      <c r="BP860" s="338"/>
      <c r="BQ860" s="338"/>
      <c r="BR860" s="338"/>
      <c r="BS860" s="1156"/>
      <c r="BT860" s="338"/>
      <c r="BU860" s="338"/>
      <c r="BV860" s="338"/>
      <c r="BW860" s="338"/>
      <c r="BX860" s="338"/>
      <c r="BY860" s="7"/>
      <c r="BZ860" s="754"/>
      <c r="CA860" s="830"/>
      <c r="CB860" s="903"/>
      <c r="CC860" s="1017"/>
      <c r="CD860" s="754"/>
      <c r="CE860" s="754"/>
      <c r="CF860" s="754"/>
      <c r="CG860" s="754"/>
      <c r="CH860" s="754"/>
      <c r="CI860" s="754"/>
      <c r="CJ860" s="754"/>
      <c r="CK860" s="7"/>
      <c r="CL860" s="830"/>
      <c r="CM860" s="754"/>
      <c r="CN860" s="903"/>
      <c r="CO860" s="1017"/>
      <c r="CP860" s="754"/>
      <c r="CQ860" s="754"/>
      <c r="CR860" s="754"/>
      <c r="CS860" s="754"/>
      <c r="CT860" s="754"/>
      <c r="CU860" s="7"/>
      <c r="CV860" s="754"/>
      <c r="CW860" s="754"/>
      <c r="CX860" s="1017"/>
      <c r="CY860" s="754"/>
      <c r="CZ860" s="754"/>
      <c r="DD860" s="293"/>
      <c r="DE860" s="338"/>
      <c r="DF860" s="338"/>
      <c r="DG860" s="338"/>
      <c r="DH860" s="338"/>
      <c r="DI860" s="338"/>
      <c r="DJ860" s="338"/>
      <c r="DK860" s="338"/>
      <c r="DL860" s="1103"/>
      <c r="DM860" s="338"/>
      <c r="DN860" s="338"/>
      <c r="DO860" s="338"/>
      <c r="DP860" s="338"/>
      <c r="DQ860" s="338"/>
      <c r="DR860" s="337"/>
      <c r="DS860" s="338"/>
      <c r="DT860" s="338"/>
      <c r="DU860" s="338"/>
      <c r="DV860" s="338"/>
      <c r="DW860" s="338"/>
      <c r="DX860" s="1103"/>
      <c r="DY860" s="338"/>
      <c r="DZ860" s="338"/>
      <c r="EA860" s="338"/>
      <c r="EB860" s="338"/>
      <c r="EC860" s="338"/>
      <c r="ED860" s="7"/>
      <c r="EE860" s="338"/>
      <c r="EF860" s="338"/>
      <c r="EG860" s="338"/>
      <c r="EH860" s="338"/>
      <c r="EI860" s="338"/>
      <c r="EJ860" s="338"/>
      <c r="EK860" s="338"/>
      <c r="EL860" s="1103"/>
      <c r="EM860" s="338"/>
      <c r="EN860" s="338"/>
      <c r="ER860" s="1251"/>
      <c r="ES860" s="7"/>
      <c r="ET860" s="754"/>
      <c r="EU860" s="754"/>
      <c r="EV860" s="754"/>
      <c r="EW860" s="1131"/>
      <c r="EX860" s="887"/>
      <c r="EY860" s="338"/>
      <c r="EZ860" s="338"/>
      <c r="FA860" s="338"/>
      <c r="FB860" s="338"/>
      <c r="FC860" s="338"/>
      <c r="FD860" s="338"/>
      <c r="FE860" s="338"/>
      <c r="FF860" s="338"/>
      <c r="FG860" s="338"/>
      <c r="FH860" s="338"/>
      <c r="FI860" s="338"/>
      <c r="FJ860" s="338"/>
      <c r="FK860" s="338"/>
      <c r="FL860" s="338"/>
      <c r="FM860" s="338"/>
      <c r="FN860" s="338"/>
      <c r="FO860" s="338"/>
      <c r="FP860" s="754"/>
      <c r="FQ860" s="766"/>
      <c r="FR860" s="754"/>
      <c r="FS860" s="754"/>
      <c r="FT860" s="754"/>
      <c r="FU860" s="754"/>
      <c r="FV860" s="754"/>
      <c r="FW860" s="754"/>
      <c r="FX860" s="754"/>
      <c r="FY860" s="754"/>
      <c r="FZ860" s="754"/>
      <c r="GA860" s="754"/>
      <c r="GB860" s="754"/>
      <c r="GC860" s="754"/>
      <c r="GD860" s="754"/>
      <c r="GE860" s="754"/>
      <c r="GF860" s="754"/>
      <c r="GG860" s="754"/>
      <c r="GH860" s="754"/>
      <c r="GI860" s="754"/>
      <c r="GJ860" s="754"/>
      <c r="GK860" s="754"/>
      <c r="GL860" s="754"/>
      <c r="GM860" s="337"/>
      <c r="GN860" s="338"/>
      <c r="GO860" s="338"/>
      <c r="GP860" s="338"/>
      <c r="GQ860" s="338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 s="754"/>
      <c r="HJ860"/>
      <c r="HK860"/>
      <c r="HL860"/>
      <c r="HM860"/>
      <c r="HN860"/>
      <c r="HO860"/>
      <c r="HP860"/>
      <c r="HQ860"/>
      <c r="HR860"/>
    </row>
    <row r="861" spans="1:226" x14ac:dyDescent="0.25">
      <c r="A861" s="842"/>
      <c r="D861" s="181"/>
      <c r="AL861" s="181"/>
      <c r="AX861" s="181"/>
      <c r="BI861" s="181"/>
      <c r="CA861" s="181"/>
      <c r="CL861" s="181"/>
      <c r="ES861" s="124"/>
      <c r="EX861" s="887"/>
      <c r="EY861" s="338"/>
      <c r="EZ861" s="338"/>
      <c r="FA861" s="338"/>
      <c r="FB861" s="338"/>
      <c r="FC861" s="338"/>
      <c r="FD861" s="338"/>
      <c r="FE861" s="338"/>
      <c r="FF861" s="338"/>
      <c r="FG861" s="338"/>
      <c r="FH861" s="338"/>
      <c r="FI861" s="338"/>
      <c r="FJ861" s="338"/>
      <c r="FK861" s="338"/>
      <c r="FL861" s="338"/>
      <c r="FM861" s="338"/>
      <c r="FN861" s="338"/>
      <c r="FO861" s="338"/>
      <c r="GM861" s="337"/>
      <c r="GN861" s="338"/>
      <c r="GO861" s="338"/>
      <c r="GP861" s="338"/>
      <c r="GQ861" s="338"/>
    </row>
    <row r="862" spans="1:226" x14ac:dyDescent="0.25">
      <c r="A862" s="890"/>
      <c r="E862" s="588"/>
      <c r="AM862" s="588"/>
      <c r="AY862" s="588"/>
      <c r="BN862" s="1204"/>
      <c r="CB862" s="588"/>
      <c r="CN862" s="588"/>
      <c r="ET862" s="588"/>
      <c r="EX862" s="887"/>
      <c r="EY862" s="338"/>
      <c r="EZ862" s="338"/>
      <c r="FA862" s="338"/>
      <c r="FB862" s="338"/>
      <c r="FC862" s="338"/>
      <c r="FD862" s="338"/>
      <c r="FE862" s="338"/>
      <c r="FF862" s="338"/>
      <c r="FG862" s="338"/>
      <c r="FH862" s="338"/>
      <c r="FI862" s="338"/>
      <c r="FJ862" s="338"/>
      <c r="FK862" s="338"/>
      <c r="FL862" s="338"/>
      <c r="FM862" s="338"/>
      <c r="FN862" s="338"/>
      <c r="FO862" s="338"/>
      <c r="GM862" s="337"/>
      <c r="GN862" s="338"/>
      <c r="GO862" s="338"/>
      <c r="GP862" s="338"/>
      <c r="GQ862" s="338"/>
    </row>
    <row r="863" spans="1:226" x14ac:dyDescent="0.25">
      <c r="A863" s="887"/>
      <c r="D863" s="830"/>
      <c r="E863" s="903"/>
      <c r="AL863" s="830"/>
      <c r="AM863" s="903"/>
      <c r="AX863" s="830"/>
      <c r="AY863" s="903"/>
      <c r="BI863" s="830"/>
      <c r="BN863" s="1240"/>
      <c r="CA863" s="830"/>
      <c r="CB863" s="903"/>
      <c r="CL863" s="830"/>
      <c r="CN863" s="903"/>
      <c r="ES863" s="947"/>
      <c r="ET863" s="903"/>
      <c r="EX863" s="887"/>
      <c r="EY863" s="338"/>
      <c r="EZ863" s="338"/>
      <c r="FA863" s="338"/>
      <c r="FB863" s="338"/>
      <c r="FC863" s="338"/>
      <c r="FD863" s="338"/>
      <c r="FE863" s="338"/>
      <c r="FF863" s="338"/>
      <c r="FG863" s="338"/>
      <c r="FH863" s="338"/>
      <c r="FI863" s="338"/>
      <c r="FJ863" s="338"/>
      <c r="FK863" s="338"/>
      <c r="FL863" s="338"/>
      <c r="FM863" s="338"/>
      <c r="FN863" s="338"/>
      <c r="FO863" s="338"/>
      <c r="GM863" s="337"/>
      <c r="GN863" s="338"/>
      <c r="GO863" s="338"/>
      <c r="GP863" s="338"/>
      <c r="GQ863" s="338"/>
    </row>
    <row r="864" spans="1:226" x14ac:dyDescent="0.25">
      <c r="A864" s="887"/>
      <c r="D864" s="830"/>
      <c r="E864" s="903"/>
      <c r="AL864" s="830"/>
      <c r="AM864" s="903"/>
      <c r="AX864" s="830"/>
      <c r="AY864" s="903"/>
      <c r="BI864" s="830"/>
      <c r="BN864" s="1240"/>
      <c r="CA864" s="830"/>
      <c r="CB864" s="903"/>
      <c r="CL864" s="830"/>
      <c r="CN864" s="903"/>
      <c r="ES864" s="947"/>
      <c r="ET864" s="903"/>
      <c r="EX864" s="887"/>
      <c r="EY864" s="338"/>
      <c r="EZ864" s="338"/>
      <c r="FA864" s="338"/>
      <c r="FB864" s="338"/>
      <c r="FC864" s="338"/>
      <c r="FD864" s="338"/>
      <c r="FE864" s="338"/>
      <c r="FF864" s="338"/>
      <c r="FG864" s="338"/>
      <c r="FH864" s="338"/>
      <c r="FI864" s="338"/>
      <c r="FJ864" s="338"/>
      <c r="FK864" s="338"/>
      <c r="FL864" s="338"/>
      <c r="FM864" s="338"/>
      <c r="FN864" s="338"/>
      <c r="FO864" s="338"/>
      <c r="GM864" s="337"/>
      <c r="GN864" s="338"/>
      <c r="GO864" s="338"/>
      <c r="GP864" s="338"/>
      <c r="GQ864" s="338"/>
      <c r="GU864" s="753"/>
      <c r="GV864" s="753"/>
      <c r="GW864" s="753"/>
      <c r="GX864" s="753"/>
      <c r="GY864" s="753"/>
      <c r="GZ864" s="753"/>
      <c r="HA864" s="753"/>
      <c r="HB864" s="753"/>
      <c r="HC864" s="753"/>
      <c r="HD864" s="753"/>
      <c r="HE864" s="753"/>
      <c r="HF864" s="753"/>
      <c r="HG864" s="753"/>
      <c r="HH864" s="753"/>
      <c r="HJ864" s="753"/>
      <c r="HK864" s="753"/>
      <c r="HL864" s="753"/>
      <c r="HM864" s="753"/>
      <c r="HN864" s="753"/>
      <c r="HO864" s="753"/>
      <c r="HP864" s="753"/>
      <c r="HQ864" s="753"/>
      <c r="HR864" s="753"/>
    </row>
    <row r="865" spans="1:202" x14ac:dyDescent="0.25">
      <c r="A865" s="887"/>
      <c r="D865" s="830"/>
      <c r="E865" s="903"/>
      <c r="AL865" s="830"/>
      <c r="AM865" s="903"/>
      <c r="AX865" s="830"/>
      <c r="AY865" s="903"/>
      <c r="BI865" s="830"/>
      <c r="BN865" s="1240"/>
      <c r="CA865" s="830"/>
      <c r="CB865" s="903"/>
      <c r="CL865" s="830"/>
      <c r="CN865" s="903"/>
      <c r="ES865" s="947"/>
      <c r="ET865" s="903"/>
      <c r="EX865" s="887"/>
      <c r="EY865" s="338"/>
      <c r="EZ865" s="338"/>
      <c r="FA865" s="338"/>
      <c r="FB865" s="338"/>
      <c r="FC865" s="338"/>
      <c r="FD865" s="338"/>
      <c r="FE865" s="338"/>
      <c r="FF865" s="338"/>
      <c r="FG865" s="338"/>
      <c r="FH865" s="338"/>
      <c r="FI865" s="338"/>
      <c r="FJ865" s="338"/>
      <c r="FK865" s="338"/>
      <c r="FL865" s="338"/>
      <c r="FM865" s="338"/>
      <c r="FN865" s="338"/>
      <c r="FO865" s="338"/>
      <c r="GM865" s="337"/>
      <c r="GN865" s="338"/>
      <c r="GO865" s="338"/>
      <c r="GP865" s="338"/>
      <c r="GQ865" s="338"/>
      <c r="GT865" s="753"/>
    </row>
    <row r="866" spans="1:202" x14ac:dyDescent="0.25">
      <c r="A866" s="887"/>
      <c r="D866" s="830"/>
      <c r="E866" s="903"/>
      <c r="AL866" s="830"/>
      <c r="AM866" s="903"/>
      <c r="AX866" s="830"/>
      <c r="AY866" s="903"/>
      <c r="BI866" s="830"/>
      <c r="BN866" s="1240"/>
      <c r="CA866" s="830"/>
      <c r="CB866" s="903"/>
      <c r="CL866" s="830"/>
      <c r="CN866" s="903"/>
      <c r="ES866" s="947"/>
      <c r="ET866" s="903"/>
      <c r="EX866" s="887"/>
      <c r="EY866" s="338"/>
      <c r="EZ866" s="338"/>
      <c r="FA866" s="338"/>
      <c r="FB866" s="338"/>
      <c r="FC866" s="338"/>
      <c r="FD866" s="338"/>
      <c r="FE866" s="338"/>
      <c r="FF866" s="338"/>
      <c r="FG866" s="338"/>
      <c r="FH866" s="338"/>
      <c r="FI866" s="338"/>
      <c r="FJ866" s="338"/>
      <c r="FK866" s="338"/>
      <c r="FL866" s="338"/>
      <c r="FM866" s="338"/>
      <c r="FN866" s="338"/>
      <c r="FO866" s="338"/>
      <c r="GM866" s="337"/>
      <c r="GN866" s="338"/>
      <c r="GO866" s="338"/>
      <c r="GP866" s="338"/>
      <c r="GQ866" s="338"/>
    </row>
    <row r="867" spans="1:202" x14ac:dyDescent="0.25">
      <c r="A867" s="887"/>
      <c r="D867" s="830"/>
      <c r="E867" s="903"/>
      <c r="AL867" s="830"/>
      <c r="AM867" s="903"/>
      <c r="AX867" s="830"/>
      <c r="AY867" s="903"/>
      <c r="BI867" s="830"/>
      <c r="BN867" s="1240"/>
      <c r="CA867" s="830"/>
      <c r="CB867" s="903"/>
      <c r="CL867" s="830"/>
      <c r="CN867" s="903"/>
      <c r="ES867" s="947"/>
      <c r="ET867" s="903"/>
      <c r="EX867" s="887"/>
      <c r="EY867" s="338"/>
      <c r="EZ867" s="338"/>
      <c r="FA867" s="338"/>
      <c r="FB867" s="338"/>
      <c r="FC867" s="338"/>
      <c r="FD867" s="338"/>
      <c r="FE867" s="338"/>
      <c r="FF867" s="338"/>
      <c r="FG867" s="338"/>
      <c r="FH867" s="338"/>
      <c r="FI867" s="338"/>
      <c r="FJ867" s="338"/>
      <c r="FK867" s="338"/>
      <c r="FL867" s="338"/>
      <c r="FM867" s="338"/>
      <c r="FN867" s="338"/>
      <c r="FO867" s="338"/>
      <c r="GM867" s="337"/>
      <c r="GN867" s="338"/>
      <c r="GO867" s="338"/>
      <c r="GP867" s="338"/>
      <c r="GQ867" s="338"/>
    </row>
    <row r="868" spans="1:202" x14ac:dyDescent="0.25">
      <c r="A868" s="842"/>
      <c r="CA868" s="830"/>
      <c r="CB868" s="903"/>
      <c r="EX868" s="887"/>
      <c r="EY868" s="338"/>
      <c r="EZ868" s="338"/>
      <c r="FA868" s="338"/>
      <c r="FB868" s="338"/>
      <c r="FC868" s="338"/>
      <c r="FD868" s="338"/>
      <c r="FE868" s="338"/>
      <c r="FF868" s="338"/>
      <c r="FG868" s="338"/>
      <c r="FH868" s="338"/>
      <c r="FI868" s="338"/>
      <c r="FJ868" s="338"/>
      <c r="FK868" s="338"/>
      <c r="FL868" s="338"/>
      <c r="FM868" s="338"/>
      <c r="FN868" s="338"/>
      <c r="FO868" s="338"/>
      <c r="GM868" s="337"/>
      <c r="GN868" s="338"/>
      <c r="GO868" s="338"/>
      <c r="GP868" s="338"/>
      <c r="GQ868" s="338"/>
    </row>
    <row r="869" spans="1:202" x14ac:dyDescent="0.25">
      <c r="EX869" s="887"/>
      <c r="EY869" s="338"/>
      <c r="EZ869" s="338"/>
      <c r="FA869" s="338"/>
      <c r="FB869" s="338"/>
      <c r="FC869" s="338"/>
      <c r="FD869" s="338"/>
      <c r="FE869" s="338"/>
      <c r="FF869" s="338"/>
      <c r="FG869" s="338"/>
      <c r="FH869" s="338"/>
      <c r="FI869" s="338"/>
      <c r="FJ869" s="338"/>
      <c r="FK869" s="338"/>
      <c r="FL869" s="338"/>
      <c r="FM869" s="338"/>
      <c r="FN869" s="338"/>
      <c r="FO869" s="338"/>
      <c r="GM869" s="337"/>
      <c r="GN869" s="338"/>
      <c r="GO869" s="338"/>
      <c r="GP869" s="338"/>
      <c r="GQ869" s="338"/>
      <c r="GR869" s="753"/>
      <c r="GS869" s="753"/>
    </row>
    <row r="870" spans="1:202" x14ac:dyDescent="0.25">
      <c r="EX870" s="338"/>
      <c r="EY870" s="338"/>
      <c r="EZ870" s="338"/>
      <c r="FA870" s="338"/>
      <c r="FB870" s="338"/>
      <c r="FC870" s="338"/>
      <c r="FD870" s="338"/>
      <c r="FE870" s="338"/>
      <c r="FF870" s="338"/>
      <c r="FG870" s="338"/>
      <c r="FH870" s="338"/>
      <c r="FI870" s="338"/>
      <c r="FJ870" s="338"/>
      <c r="FK870" s="338"/>
      <c r="FL870" s="338"/>
      <c r="FM870" s="338"/>
      <c r="FN870" s="338"/>
      <c r="FO870" s="338"/>
      <c r="GM870" s="337"/>
      <c r="GN870" s="338"/>
      <c r="GO870" s="338"/>
      <c r="GP870" s="338"/>
      <c r="GQ870" s="338"/>
    </row>
    <row r="871" spans="1:202" x14ac:dyDescent="0.25">
      <c r="EX871" s="338"/>
      <c r="EY871" s="338"/>
      <c r="EZ871" s="338"/>
      <c r="FA871" s="338"/>
      <c r="FB871" s="338"/>
      <c r="FC871" s="338"/>
      <c r="FD871" s="338"/>
      <c r="FE871" s="338"/>
      <c r="FF871" s="338"/>
      <c r="FG871" s="338"/>
      <c r="FH871" s="338"/>
      <c r="FI871" s="338"/>
      <c r="FJ871" s="338"/>
      <c r="FK871" s="338"/>
      <c r="FL871" s="338"/>
      <c r="FM871" s="338"/>
      <c r="FN871" s="338"/>
      <c r="FO871" s="338"/>
      <c r="GM871" s="337"/>
      <c r="GN871" s="338"/>
      <c r="GO871" s="338"/>
      <c r="GP871" s="338"/>
      <c r="GQ871" s="338"/>
    </row>
    <row r="872" spans="1:202" x14ac:dyDescent="0.25">
      <c r="EX872" s="338"/>
      <c r="EY872" s="338"/>
      <c r="EZ872" s="338"/>
      <c r="FA872" s="338"/>
      <c r="FB872" s="338"/>
      <c r="FC872" s="338"/>
      <c r="FD872" s="338"/>
      <c r="FE872" s="338"/>
      <c r="FF872" s="338"/>
      <c r="FG872" s="338"/>
      <c r="FH872" s="338"/>
      <c r="FI872" s="338"/>
      <c r="FJ872" s="338"/>
      <c r="FK872" s="338"/>
      <c r="FL872" s="338"/>
      <c r="FM872" s="338"/>
      <c r="FN872" s="338"/>
      <c r="FO872" s="338"/>
      <c r="GM872" s="337"/>
      <c r="GN872" s="338"/>
      <c r="GO872" s="338"/>
      <c r="GP872" s="338"/>
      <c r="GQ872" s="338"/>
    </row>
    <row r="873" spans="1:202" x14ac:dyDescent="0.25">
      <c r="C873" s="948"/>
      <c r="EX873" s="338"/>
      <c r="EY873" s="338"/>
      <c r="EZ873" s="338"/>
      <c r="FA873" s="338"/>
      <c r="FB873" s="338"/>
      <c r="FC873" s="338"/>
      <c r="FD873" s="338"/>
      <c r="FE873" s="338"/>
      <c r="FF873" s="338"/>
      <c r="FG873" s="338"/>
      <c r="FH873" s="338"/>
      <c r="FI873" s="338"/>
      <c r="FJ873" s="338"/>
      <c r="FK873" s="338"/>
      <c r="FL873" s="338"/>
      <c r="FM873" s="338"/>
      <c r="FN873" s="338"/>
      <c r="FO873" s="338"/>
      <c r="GM873" s="337"/>
      <c r="GN873" s="338"/>
      <c r="GO873" s="338"/>
      <c r="GP873" s="338"/>
      <c r="GQ873" s="338"/>
    </row>
    <row r="874" spans="1:202" x14ac:dyDescent="0.25">
      <c r="C874" s="304"/>
      <c r="EX874" s="338"/>
      <c r="EY874" s="338"/>
      <c r="EZ874" s="338"/>
      <c r="FA874" s="338"/>
      <c r="FB874" s="338"/>
      <c r="FC874" s="338"/>
      <c r="FD874" s="338"/>
      <c r="FE874" s="338"/>
      <c r="FF874" s="338"/>
      <c r="FG874" s="338"/>
      <c r="FH874" s="338"/>
      <c r="FI874" s="338"/>
      <c r="FJ874" s="338"/>
      <c r="FK874" s="338"/>
      <c r="FL874" s="338"/>
      <c r="FM874" s="338"/>
      <c r="FN874" s="338"/>
      <c r="FO874" s="338"/>
      <c r="GM874" s="337"/>
      <c r="GN874" s="338"/>
      <c r="GO874" s="338"/>
      <c r="GP874" s="338"/>
      <c r="GQ874" s="338"/>
    </row>
    <row r="875" spans="1:202" x14ac:dyDescent="0.25">
      <c r="C875" s="948"/>
      <c r="EX875" s="338"/>
      <c r="EY875" s="338"/>
      <c r="EZ875" s="338"/>
      <c r="FA875" s="338"/>
      <c r="FB875" s="338"/>
      <c r="FC875" s="338"/>
      <c r="FD875" s="338"/>
      <c r="FE875" s="338"/>
      <c r="FF875" s="338"/>
      <c r="FG875" s="338"/>
      <c r="FH875" s="338"/>
      <c r="FI875" s="338"/>
      <c r="FJ875" s="338"/>
      <c r="FK875" s="338"/>
      <c r="FL875" s="338"/>
      <c r="FM875" s="338"/>
      <c r="FN875" s="338"/>
      <c r="FO875" s="338"/>
      <c r="GM875" s="337"/>
      <c r="GN875" s="338"/>
      <c r="GO875" s="338"/>
      <c r="GP875" s="338"/>
      <c r="GQ875" s="338"/>
    </row>
    <row r="876" spans="1:202" x14ac:dyDescent="0.25">
      <c r="C876" s="304"/>
      <c r="EX876" s="338"/>
      <c r="EY876" s="338"/>
      <c r="EZ876" s="338"/>
      <c r="FA876" s="338"/>
      <c r="FB876" s="338"/>
      <c r="FC876" s="338"/>
      <c r="FD876" s="338"/>
      <c r="FE876" s="338"/>
      <c r="FF876" s="338"/>
      <c r="FG876" s="338"/>
      <c r="FH876" s="338"/>
      <c r="FI876" s="338"/>
      <c r="FJ876" s="338"/>
      <c r="FK876" s="338"/>
      <c r="FL876" s="338"/>
      <c r="FM876" s="338"/>
      <c r="FN876" s="338"/>
      <c r="FO876" s="338"/>
      <c r="GM876" s="337"/>
      <c r="GN876" s="338"/>
      <c r="GO876" s="338"/>
      <c r="GP876" s="338"/>
      <c r="GQ876" s="338"/>
    </row>
    <row r="877" spans="1:202" x14ac:dyDescent="0.25">
      <c r="C877" s="304"/>
      <c r="EX877" s="338"/>
      <c r="EY877" s="338"/>
      <c r="EZ877" s="338"/>
      <c r="FA877" s="338"/>
      <c r="FB877" s="338"/>
      <c r="FC877" s="338"/>
      <c r="FD877" s="338"/>
      <c r="FE877" s="338"/>
      <c r="FF877" s="338"/>
      <c r="FG877" s="338"/>
      <c r="FH877" s="338"/>
      <c r="FI877" s="338"/>
      <c r="FJ877" s="338"/>
      <c r="FK877" s="338"/>
      <c r="FL877" s="338"/>
      <c r="FM877" s="338"/>
      <c r="FN877" s="338"/>
      <c r="FO877" s="338"/>
      <c r="GM877" s="337"/>
      <c r="GN877" s="338"/>
      <c r="GO877" s="338"/>
      <c r="GP877" s="338"/>
      <c r="GQ877" s="338"/>
    </row>
    <row r="878" spans="1:202" x14ac:dyDescent="0.25">
      <c r="C878" s="304"/>
      <c r="EX878" s="338"/>
      <c r="EY878" s="338"/>
      <c r="EZ878" s="338"/>
      <c r="FA878" s="338"/>
      <c r="FB878" s="338"/>
      <c r="FC878" s="338"/>
      <c r="FD878" s="338"/>
      <c r="FE878" s="338"/>
      <c r="FF878" s="338"/>
      <c r="FG878" s="338"/>
      <c r="FH878" s="338"/>
      <c r="FI878" s="338"/>
      <c r="FJ878" s="338"/>
      <c r="FK878" s="338"/>
      <c r="FL878" s="338"/>
      <c r="FM878" s="338"/>
      <c r="FN878" s="338"/>
      <c r="FO878" s="338"/>
      <c r="GM878" s="337"/>
      <c r="GN878" s="338"/>
      <c r="GO878" s="338"/>
      <c r="GP878" s="338"/>
      <c r="GQ878" s="338"/>
    </row>
    <row r="879" spans="1:202" x14ac:dyDescent="0.25">
      <c r="C879" s="304"/>
      <c r="EX879" s="338"/>
      <c r="EY879" s="338"/>
      <c r="EZ879" s="338"/>
      <c r="FA879" s="338"/>
      <c r="FB879" s="338"/>
      <c r="FC879" s="338"/>
      <c r="FD879" s="338"/>
      <c r="FE879" s="338"/>
      <c r="FF879" s="338"/>
      <c r="FG879" s="338"/>
      <c r="FH879" s="338"/>
      <c r="FI879" s="338"/>
      <c r="FJ879" s="338"/>
      <c r="FK879" s="338"/>
      <c r="FL879" s="338"/>
      <c r="FM879" s="338"/>
      <c r="FN879" s="338"/>
      <c r="FO879" s="338"/>
      <c r="GM879" s="337"/>
      <c r="GN879" s="338"/>
      <c r="GO879" s="338"/>
      <c r="GP879" s="338"/>
      <c r="GQ879" s="338"/>
    </row>
    <row r="880" spans="1:202" x14ac:dyDescent="0.25">
      <c r="C880" s="304"/>
      <c r="EX880" s="338"/>
      <c r="EY880" s="338"/>
      <c r="EZ880" s="338"/>
      <c r="FA880" s="338"/>
      <c r="FB880" s="338"/>
      <c r="FC880" s="338"/>
      <c r="FD880" s="338"/>
      <c r="FE880" s="338"/>
      <c r="FF880" s="338"/>
      <c r="FG880" s="338"/>
      <c r="FH880" s="338"/>
      <c r="FI880" s="338"/>
      <c r="FJ880" s="338"/>
      <c r="FK880" s="338"/>
      <c r="FL880" s="338"/>
      <c r="FM880" s="338"/>
      <c r="FN880" s="338"/>
      <c r="FO880" s="338"/>
      <c r="GM880" s="337"/>
      <c r="GN880" s="338"/>
      <c r="GO880" s="338"/>
      <c r="GP880" s="338"/>
      <c r="GQ880" s="338"/>
    </row>
    <row r="881" spans="3:199" x14ac:dyDescent="0.25">
      <c r="C881" s="948"/>
      <c r="EX881" s="338"/>
      <c r="EY881" s="338"/>
      <c r="EZ881" s="338"/>
      <c r="FA881" s="338"/>
      <c r="FB881" s="338"/>
      <c r="FC881" s="338"/>
      <c r="FD881" s="338"/>
      <c r="FE881" s="338"/>
      <c r="FF881" s="338"/>
      <c r="FG881" s="338"/>
      <c r="FH881" s="338"/>
      <c r="FI881" s="338"/>
      <c r="FJ881" s="338"/>
      <c r="FK881" s="338"/>
      <c r="FL881" s="338"/>
      <c r="FM881" s="338"/>
      <c r="FN881" s="338"/>
      <c r="FO881" s="338"/>
      <c r="GM881" s="337"/>
      <c r="GN881" s="338"/>
      <c r="GO881" s="338"/>
      <c r="GP881" s="338"/>
      <c r="GQ881" s="338"/>
    </row>
    <row r="882" spans="3:199" x14ac:dyDescent="0.25">
      <c r="C882" s="948"/>
      <c r="EX882" s="338"/>
      <c r="EY882" s="338"/>
      <c r="EZ882" s="338"/>
      <c r="FA882" s="338"/>
      <c r="FB882" s="338"/>
      <c r="FC882" s="338"/>
      <c r="FD882" s="338"/>
      <c r="FE882" s="338"/>
      <c r="FF882" s="338"/>
      <c r="FG882" s="338"/>
      <c r="FH882" s="338"/>
      <c r="FI882" s="338"/>
      <c r="FJ882" s="338"/>
      <c r="FK882" s="338"/>
      <c r="FL882" s="338"/>
      <c r="FM882" s="338"/>
      <c r="FN882" s="338"/>
      <c r="FO882" s="338"/>
      <c r="GM882" s="337"/>
      <c r="GN882" s="338"/>
      <c r="GO882" s="338"/>
      <c r="GP882" s="338"/>
      <c r="GQ882" s="338"/>
    </row>
    <row r="883" spans="3:199" x14ac:dyDescent="0.25">
      <c r="C883" s="948"/>
      <c r="EX883" s="338"/>
      <c r="EY883" s="338"/>
      <c r="EZ883" s="338"/>
      <c r="FA883" s="338"/>
      <c r="FB883" s="338"/>
      <c r="FC883" s="338"/>
      <c r="FD883" s="338"/>
      <c r="FE883" s="338"/>
      <c r="FF883" s="338"/>
      <c r="FG883" s="338"/>
      <c r="FH883" s="338"/>
      <c r="FI883" s="338"/>
      <c r="FJ883" s="338"/>
      <c r="FK883" s="338"/>
      <c r="FL883" s="338"/>
      <c r="FM883" s="338"/>
      <c r="FN883" s="338"/>
      <c r="FO883" s="338"/>
      <c r="GM883" s="337"/>
      <c r="GN883" s="338"/>
      <c r="GO883" s="338"/>
      <c r="GP883" s="338"/>
      <c r="GQ883" s="338"/>
    </row>
    <row r="884" spans="3:199" x14ac:dyDescent="0.25">
      <c r="C884" s="948"/>
      <c r="EX884" s="338"/>
      <c r="EY884" s="338"/>
      <c r="EZ884" s="338"/>
      <c r="FA884" s="338"/>
      <c r="FB884" s="338"/>
      <c r="FC884" s="338"/>
      <c r="FD884" s="338"/>
      <c r="FE884" s="338"/>
      <c r="FF884" s="338"/>
      <c r="FG884" s="338"/>
      <c r="FH884" s="338"/>
      <c r="FI884" s="338"/>
      <c r="FJ884" s="338"/>
      <c r="FK884" s="338"/>
      <c r="FL884" s="338"/>
      <c r="FM884" s="338"/>
      <c r="FN884" s="338"/>
      <c r="FO884" s="338"/>
      <c r="GM884" s="337"/>
      <c r="GN884" s="338"/>
      <c r="GO884" s="338"/>
      <c r="GP884" s="338"/>
      <c r="GQ884" s="338"/>
    </row>
    <row r="885" spans="3:199" x14ac:dyDescent="0.25">
      <c r="C885" s="948"/>
      <c r="EX885" s="338"/>
      <c r="EY885" s="338"/>
      <c r="EZ885" s="338"/>
      <c r="FA885" s="338"/>
      <c r="FB885" s="338"/>
      <c r="FC885" s="338"/>
      <c r="FD885" s="338"/>
      <c r="FE885" s="338"/>
      <c r="FF885" s="338"/>
      <c r="FG885" s="338"/>
      <c r="FH885" s="338"/>
      <c r="FI885" s="338"/>
      <c r="FJ885" s="338"/>
      <c r="FK885" s="338"/>
      <c r="FL885" s="338"/>
      <c r="FM885" s="338"/>
      <c r="FN885" s="338"/>
      <c r="FO885" s="338"/>
      <c r="GM885" s="337"/>
      <c r="GN885" s="338"/>
      <c r="GO885" s="338"/>
      <c r="GP885" s="338"/>
      <c r="GQ885" s="338"/>
    </row>
    <row r="886" spans="3:199" x14ac:dyDescent="0.25">
      <c r="C886" s="948"/>
      <c r="EX886" s="338"/>
      <c r="EY886" s="338"/>
      <c r="EZ886" s="338"/>
      <c r="FA886" s="338"/>
      <c r="FB886" s="338"/>
      <c r="FC886" s="338"/>
      <c r="FD886" s="338"/>
      <c r="FE886" s="338"/>
      <c r="FF886" s="338"/>
      <c r="FG886" s="338"/>
      <c r="FH886" s="338"/>
      <c r="FI886" s="338"/>
      <c r="FJ886" s="338"/>
      <c r="FK886" s="338"/>
      <c r="FL886" s="338"/>
      <c r="FM886" s="338"/>
      <c r="FN886" s="338"/>
      <c r="FO886" s="338"/>
      <c r="GM886" s="337"/>
      <c r="GN886" s="338"/>
      <c r="GO886" s="338"/>
      <c r="GP886" s="338"/>
      <c r="GQ886" s="338"/>
    </row>
    <row r="887" spans="3:199" x14ac:dyDescent="0.25">
      <c r="C887" s="304"/>
      <c r="EX887" s="338"/>
      <c r="EY887" s="338"/>
      <c r="EZ887" s="338"/>
      <c r="FA887" s="338"/>
      <c r="FB887" s="338"/>
      <c r="FC887" s="338"/>
      <c r="FD887" s="338"/>
      <c r="FE887" s="338"/>
      <c r="FF887" s="338"/>
      <c r="FG887" s="338"/>
      <c r="FH887" s="338"/>
      <c r="FI887" s="338"/>
      <c r="FJ887" s="338"/>
      <c r="FK887" s="338"/>
      <c r="FL887" s="338"/>
      <c r="FM887" s="338"/>
      <c r="FN887" s="338"/>
      <c r="FO887" s="338"/>
      <c r="GM887" s="337"/>
      <c r="GN887" s="338"/>
      <c r="GO887" s="338"/>
      <c r="GP887" s="338"/>
      <c r="GQ887" s="338"/>
    </row>
    <row r="888" spans="3:199" x14ac:dyDescent="0.25">
      <c r="C888" s="948"/>
      <c r="EX888" s="338"/>
      <c r="EY888" s="338"/>
      <c r="EZ888" s="338"/>
      <c r="FA888" s="338"/>
      <c r="FB888" s="338"/>
      <c r="FC888" s="338"/>
      <c r="FD888" s="338"/>
      <c r="FE888" s="338"/>
      <c r="FF888" s="338"/>
      <c r="FG888" s="338"/>
      <c r="FH888" s="338"/>
      <c r="FI888" s="338"/>
      <c r="FJ888" s="338"/>
      <c r="FK888" s="338"/>
      <c r="FL888" s="338"/>
      <c r="FM888" s="338"/>
      <c r="FN888" s="338"/>
      <c r="FO888" s="338"/>
      <c r="GM888" s="337"/>
      <c r="GN888" s="338"/>
      <c r="GO888" s="338"/>
      <c r="GP888" s="338"/>
      <c r="GQ888" s="338"/>
    </row>
    <row r="889" spans="3:199" x14ac:dyDescent="0.25">
      <c r="C889" s="948"/>
      <c r="EX889" s="338"/>
      <c r="EY889" s="338"/>
      <c r="EZ889" s="338"/>
      <c r="FA889" s="338"/>
      <c r="FB889" s="338"/>
      <c r="FC889" s="338"/>
      <c r="FD889" s="338"/>
      <c r="FE889" s="338"/>
      <c r="FF889" s="338"/>
      <c r="FG889" s="338"/>
      <c r="FH889" s="338"/>
      <c r="FI889" s="338"/>
      <c r="FJ889" s="338"/>
      <c r="FK889" s="338"/>
      <c r="FL889" s="338"/>
      <c r="FM889" s="338"/>
      <c r="FN889" s="338"/>
      <c r="FO889" s="338"/>
      <c r="GM889" s="337"/>
      <c r="GN889" s="338"/>
      <c r="GO889" s="338"/>
      <c r="GP889" s="338"/>
      <c r="GQ889" s="338"/>
    </row>
    <row r="890" spans="3:199" x14ac:dyDescent="0.25">
      <c r="C890" s="948"/>
      <c r="EX890" s="338"/>
      <c r="EY890" s="338"/>
      <c r="EZ890" s="338"/>
      <c r="FA890" s="338"/>
      <c r="FB890" s="338"/>
      <c r="FC890" s="338"/>
      <c r="FD890" s="338"/>
      <c r="FE890" s="338"/>
      <c r="FF890" s="338"/>
      <c r="FG890" s="338"/>
      <c r="FH890" s="338"/>
      <c r="FI890" s="338"/>
      <c r="FJ890" s="338"/>
      <c r="FK890" s="338"/>
      <c r="FL890" s="338"/>
      <c r="FM890" s="338"/>
      <c r="FN890" s="338"/>
      <c r="FO890" s="338"/>
      <c r="GM890" s="337"/>
      <c r="GN890" s="338"/>
      <c r="GO890" s="338"/>
      <c r="GP890" s="338"/>
      <c r="GQ890" s="338"/>
    </row>
    <row r="891" spans="3:199" x14ac:dyDescent="0.25">
      <c r="C891" s="948"/>
      <c r="EX891" s="338"/>
      <c r="EY891" s="338"/>
      <c r="EZ891" s="338"/>
      <c r="FA891" s="338"/>
      <c r="FB891" s="338"/>
      <c r="FC891" s="338"/>
      <c r="FD891" s="338"/>
      <c r="FE891" s="338"/>
      <c r="FF891" s="338"/>
      <c r="FG891" s="338"/>
      <c r="FH891" s="338"/>
      <c r="FI891" s="338"/>
      <c r="FJ891" s="338"/>
      <c r="FK891" s="338"/>
      <c r="FL891" s="338"/>
      <c r="FM891" s="338"/>
      <c r="FN891" s="338"/>
      <c r="FO891" s="338"/>
      <c r="GM891" s="337"/>
      <c r="GN891" s="338"/>
      <c r="GO891" s="338"/>
      <c r="GP891" s="338"/>
      <c r="GQ891" s="338"/>
    </row>
    <row r="892" spans="3:199" x14ac:dyDescent="0.25">
      <c r="C892" s="304"/>
      <c r="EX892" s="338"/>
      <c r="EY892" s="338"/>
      <c r="EZ892" s="338"/>
      <c r="FA892" s="338"/>
      <c r="FB892" s="338"/>
      <c r="FC892" s="338"/>
      <c r="FD892" s="338"/>
      <c r="FE892" s="338"/>
      <c r="FF892" s="338"/>
      <c r="FG892" s="338"/>
      <c r="FH892" s="338"/>
      <c r="FI892" s="338"/>
      <c r="FJ892" s="338"/>
      <c r="FK892" s="338"/>
      <c r="FL892" s="338"/>
      <c r="FM892" s="338"/>
      <c r="FN892" s="338"/>
      <c r="FO892" s="338"/>
      <c r="GM892" s="337"/>
      <c r="GN892" s="338"/>
      <c r="GO892" s="338"/>
      <c r="GP892" s="338"/>
      <c r="GQ892" s="338"/>
    </row>
    <row r="893" spans="3:199" x14ac:dyDescent="0.25">
      <c r="C893" s="337"/>
      <c r="EX893" s="338"/>
      <c r="EY893" s="338"/>
      <c r="EZ893" s="338"/>
      <c r="FA893" s="338"/>
      <c r="FB893" s="338"/>
      <c r="FC893" s="338"/>
      <c r="FD893" s="338"/>
      <c r="FE893" s="338"/>
      <c r="FF893" s="338"/>
      <c r="FG893" s="338"/>
      <c r="FH893" s="338"/>
      <c r="FI893" s="338"/>
      <c r="FJ893" s="338"/>
      <c r="FK893" s="338"/>
      <c r="FL893" s="338"/>
      <c r="FM893" s="338"/>
      <c r="FN893" s="338"/>
      <c r="FO893" s="338"/>
      <c r="GM893" s="337"/>
      <c r="GN893" s="338"/>
      <c r="GO893" s="338"/>
      <c r="GP893" s="338"/>
      <c r="GQ893" s="338"/>
    </row>
    <row r="894" spans="3:199" x14ac:dyDescent="0.25">
      <c r="C894" s="948"/>
      <c r="EX894" s="338"/>
      <c r="EY894" s="338"/>
      <c r="EZ894" s="338"/>
      <c r="FA894" s="338"/>
      <c r="FB894" s="338"/>
      <c r="FC894" s="338"/>
      <c r="FD894" s="338"/>
      <c r="FE894" s="338"/>
      <c r="FF894" s="338"/>
      <c r="FG894" s="338"/>
      <c r="FH894" s="338"/>
      <c r="FI894" s="338"/>
      <c r="FJ894" s="338"/>
      <c r="FK894" s="338"/>
      <c r="FL894" s="338"/>
      <c r="FM894" s="338"/>
      <c r="FN894" s="338"/>
      <c r="FO894" s="338"/>
      <c r="GM894" s="337"/>
      <c r="GN894" s="338"/>
      <c r="GO894" s="338"/>
      <c r="GP894" s="338"/>
      <c r="GQ894" s="338"/>
    </row>
    <row r="895" spans="3:199" x14ac:dyDescent="0.25">
      <c r="C895" s="304"/>
      <c r="EX895" s="338"/>
      <c r="EY895" s="338"/>
      <c r="EZ895" s="338"/>
      <c r="FA895" s="338"/>
      <c r="FB895" s="338"/>
      <c r="FC895" s="338"/>
      <c r="FD895" s="338"/>
      <c r="FE895" s="338"/>
      <c r="FF895" s="338"/>
      <c r="FG895" s="338"/>
      <c r="FH895" s="338"/>
      <c r="FI895" s="338"/>
      <c r="FJ895" s="338"/>
      <c r="FK895" s="338"/>
      <c r="FL895" s="338"/>
      <c r="FM895" s="338"/>
      <c r="FN895" s="338"/>
      <c r="FO895" s="338"/>
      <c r="GM895" s="337"/>
      <c r="GN895" s="338"/>
      <c r="GO895" s="338"/>
      <c r="GP895" s="338"/>
      <c r="GQ895" s="338"/>
    </row>
    <row r="896" spans="3:199" x14ac:dyDescent="0.25">
      <c r="C896" s="304"/>
      <c r="EX896" s="338"/>
      <c r="EY896" s="338"/>
      <c r="EZ896" s="338"/>
      <c r="FA896" s="338"/>
      <c r="FB896" s="338"/>
      <c r="FC896" s="338"/>
      <c r="FD896" s="338"/>
      <c r="FE896" s="338"/>
      <c r="FF896" s="338"/>
      <c r="FG896" s="338"/>
      <c r="FH896" s="338"/>
      <c r="FI896" s="338"/>
      <c r="FJ896" s="338"/>
      <c r="FK896" s="338"/>
      <c r="FL896" s="338"/>
      <c r="FM896" s="338"/>
      <c r="FN896" s="338"/>
      <c r="FO896" s="338"/>
      <c r="GM896" s="337"/>
      <c r="GN896" s="338"/>
      <c r="GO896" s="338"/>
      <c r="GP896" s="338"/>
      <c r="GQ896" s="338"/>
    </row>
    <row r="897" spans="3:199" x14ac:dyDescent="0.25">
      <c r="C897" s="948"/>
      <c r="EX897" s="338"/>
      <c r="EY897" s="338"/>
      <c r="EZ897" s="338"/>
      <c r="FA897" s="338"/>
      <c r="FB897" s="338"/>
      <c r="FC897" s="338"/>
      <c r="FD897" s="338"/>
      <c r="FE897" s="338"/>
      <c r="FF897" s="338"/>
      <c r="FG897" s="338"/>
      <c r="FH897" s="338"/>
      <c r="FI897" s="338"/>
      <c r="FJ897" s="338"/>
      <c r="FK897" s="338"/>
      <c r="FL897" s="338"/>
      <c r="FM897" s="338"/>
      <c r="FN897" s="338"/>
      <c r="FO897" s="338"/>
      <c r="GM897" s="337"/>
      <c r="GN897" s="338"/>
      <c r="GO897" s="338"/>
      <c r="GP897" s="338"/>
      <c r="GQ897" s="338"/>
    </row>
    <row r="898" spans="3:199" x14ac:dyDescent="0.25">
      <c r="C898" s="948"/>
      <c r="EX898" s="338"/>
      <c r="EY898" s="338"/>
      <c r="EZ898" s="338"/>
      <c r="FA898" s="338"/>
      <c r="FB898" s="338"/>
      <c r="FC898" s="338"/>
      <c r="FD898" s="338"/>
      <c r="FE898" s="338"/>
      <c r="FF898" s="338"/>
      <c r="FG898" s="338"/>
      <c r="FH898" s="338"/>
      <c r="FI898" s="338"/>
      <c r="FJ898" s="338"/>
      <c r="FK898" s="338"/>
      <c r="FL898" s="338"/>
      <c r="FM898" s="338"/>
      <c r="FN898" s="338"/>
      <c r="FO898" s="338"/>
      <c r="GM898" s="337"/>
      <c r="GN898" s="338"/>
      <c r="GO898" s="338"/>
      <c r="GP898" s="338"/>
      <c r="GQ898" s="338"/>
    </row>
    <row r="899" spans="3:199" x14ac:dyDescent="0.25">
      <c r="C899" s="948"/>
      <c r="EX899" s="338"/>
      <c r="EY899" s="338"/>
      <c r="EZ899" s="338"/>
      <c r="FA899" s="338"/>
      <c r="FB899" s="338"/>
      <c r="FC899" s="338"/>
      <c r="FD899" s="338"/>
      <c r="FE899" s="338"/>
      <c r="FF899" s="338"/>
      <c r="FG899" s="338"/>
      <c r="FH899" s="338"/>
      <c r="FI899" s="338"/>
      <c r="FJ899" s="338"/>
      <c r="FK899" s="338"/>
      <c r="FL899" s="338"/>
      <c r="FM899" s="338"/>
      <c r="FN899" s="338"/>
      <c r="FO899" s="338"/>
      <c r="GM899" s="337"/>
      <c r="GN899" s="338"/>
      <c r="GO899" s="338"/>
      <c r="GP899" s="338"/>
      <c r="GQ899" s="338"/>
    </row>
    <row r="900" spans="3:199" x14ac:dyDescent="0.25">
      <c r="C900" s="948"/>
      <c r="EX900" s="338"/>
      <c r="EY900" s="338"/>
      <c r="EZ900" s="338"/>
      <c r="FA900" s="338"/>
      <c r="FB900" s="338"/>
      <c r="FC900" s="338"/>
      <c r="FD900" s="338"/>
      <c r="FE900" s="338"/>
      <c r="FF900" s="338"/>
      <c r="FG900" s="338"/>
      <c r="FH900" s="338"/>
      <c r="FI900" s="338"/>
      <c r="FJ900" s="338"/>
      <c r="FK900" s="338"/>
      <c r="FL900" s="338"/>
      <c r="FM900" s="338"/>
      <c r="FN900" s="338"/>
      <c r="FO900" s="338"/>
      <c r="GM900" s="337"/>
      <c r="GN900" s="338"/>
      <c r="GO900" s="338"/>
      <c r="GP900" s="338"/>
      <c r="GQ900" s="338"/>
    </row>
    <row r="901" spans="3:199" x14ac:dyDescent="0.25">
      <c r="C901" s="337"/>
      <c r="EX901" s="338"/>
      <c r="EY901" s="338"/>
      <c r="EZ901" s="338"/>
      <c r="FA901" s="338"/>
      <c r="FB901" s="338"/>
      <c r="FC901" s="338"/>
      <c r="FD901" s="338"/>
      <c r="FE901" s="338"/>
      <c r="FF901" s="338"/>
      <c r="FG901" s="338"/>
      <c r="FH901" s="338"/>
      <c r="FI901" s="338"/>
      <c r="FJ901" s="338"/>
      <c r="FK901" s="338"/>
      <c r="FL901" s="338"/>
      <c r="FM901" s="338"/>
      <c r="FN901" s="338"/>
      <c r="FO901" s="338"/>
      <c r="GM901" s="337"/>
      <c r="GN901" s="338"/>
      <c r="GO901" s="338"/>
      <c r="GP901" s="338"/>
      <c r="GQ901" s="338"/>
    </row>
    <row r="902" spans="3:199" x14ac:dyDescent="0.25">
      <c r="EX902" s="338"/>
      <c r="EY902" s="338"/>
      <c r="EZ902" s="338"/>
      <c r="FA902" s="338"/>
      <c r="FB902" s="338"/>
      <c r="FC902" s="338"/>
      <c r="FD902" s="338"/>
      <c r="FE902" s="338"/>
      <c r="FF902" s="338"/>
      <c r="FG902" s="338"/>
      <c r="FH902" s="338"/>
      <c r="FI902" s="338"/>
      <c r="FJ902" s="338"/>
      <c r="FK902" s="338"/>
      <c r="FL902" s="338"/>
      <c r="FM902" s="338"/>
      <c r="FN902" s="338"/>
      <c r="FO902" s="338"/>
      <c r="GM902" s="337"/>
      <c r="GN902" s="338"/>
      <c r="GO902" s="338"/>
      <c r="GP902" s="338"/>
      <c r="GQ902" s="338"/>
    </row>
    <row r="903" spans="3:199" x14ac:dyDescent="0.25">
      <c r="EX903" s="338"/>
      <c r="EY903" s="338"/>
      <c r="EZ903" s="338"/>
      <c r="FA903" s="338"/>
      <c r="FB903" s="338"/>
      <c r="FC903" s="338"/>
      <c r="FD903" s="338"/>
      <c r="FE903" s="338"/>
      <c r="FF903" s="338"/>
      <c r="FG903" s="338"/>
      <c r="FH903" s="338"/>
      <c r="FI903" s="338"/>
      <c r="FJ903" s="338"/>
      <c r="FK903" s="338"/>
      <c r="FL903" s="338"/>
      <c r="FM903" s="338"/>
      <c r="FN903" s="338"/>
      <c r="FO903" s="338"/>
      <c r="GM903" s="337"/>
      <c r="GN903" s="338"/>
      <c r="GO903" s="338"/>
      <c r="GP903" s="338"/>
      <c r="GQ903" s="338"/>
    </row>
    <row r="904" spans="3:199" x14ac:dyDescent="0.25">
      <c r="EX904" s="338"/>
      <c r="EY904" s="338"/>
      <c r="EZ904" s="338"/>
      <c r="FA904" s="338"/>
      <c r="FB904" s="338"/>
      <c r="FC904" s="338"/>
      <c r="FD904" s="338"/>
      <c r="FE904" s="338"/>
      <c r="FF904" s="338"/>
      <c r="FG904" s="338"/>
      <c r="FH904" s="338"/>
      <c r="FI904" s="338"/>
      <c r="FJ904" s="338"/>
      <c r="FK904" s="338"/>
      <c r="FL904" s="338"/>
      <c r="FM904" s="338"/>
      <c r="FN904" s="338"/>
      <c r="FO904" s="338"/>
      <c r="GM904" s="337"/>
      <c r="GN904" s="338"/>
      <c r="GO904" s="338"/>
      <c r="GP904" s="338"/>
      <c r="GQ904" s="338"/>
    </row>
    <row r="905" spans="3:199" x14ac:dyDescent="0.25">
      <c r="EX905" s="338"/>
      <c r="EY905" s="338"/>
      <c r="EZ905" s="338"/>
      <c r="FA905" s="338"/>
      <c r="FB905" s="338"/>
      <c r="FC905" s="338"/>
      <c r="FD905" s="338"/>
      <c r="FE905" s="338"/>
      <c r="FF905" s="338"/>
      <c r="FG905" s="338"/>
      <c r="FH905" s="338"/>
      <c r="FI905" s="338"/>
      <c r="FJ905" s="338"/>
      <c r="FK905" s="338"/>
      <c r="FL905" s="338"/>
      <c r="FM905" s="338"/>
      <c r="FN905" s="338"/>
      <c r="FO905" s="338"/>
      <c r="GM905" s="337"/>
      <c r="GN905" s="338"/>
      <c r="GO905" s="338"/>
      <c r="GP905" s="338"/>
      <c r="GQ905" s="338"/>
    </row>
    <row r="906" spans="3:199" x14ac:dyDescent="0.25">
      <c r="EX906" s="338"/>
      <c r="EY906" s="338"/>
      <c r="EZ906" s="338"/>
      <c r="FA906" s="338"/>
      <c r="FB906" s="338"/>
      <c r="FC906" s="338"/>
      <c r="FD906" s="338"/>
      <c r="FE906" s="338"/>
      <c r="FF906" s="338"/>
      <c r="FG906" s="338"/>
      <c r="FH906" s="338"/>
      <c r="FI906" s="338"/>
      <c r="FJ906" s="338"/>
      <c r="FK906" s="338"/>
      <c r="FL906" s="338"/>
      <c r="FM906" s="338"/>
      <c r="FN906" s="338"/>
      <c r="FO906" s="338"/>
      <c r="GM906" s="337"/>
      <c r="GN906" s="338"/>
      <c r="GO906" s="338"/>
      <c r="GP906" s="338"/>
      <c r="GQ906" s="338"/>
    </row>
    <row r="907" spans="3:199" x14ac:dyDescent="0.25">
      <c r="EX907" s="338"/>
      <c r="EY907" s="338"/>
      <c r="EZ907" s="338"/>
      <c r="FA907" s="338"/>
      <c r="FB907" s="338"/>
      <c r="FC907" s="338"/>
      <c r="FD907" s="338"/>
      <c r="FE907" s="338"/>
      <c r="FF907" s="338"/>
      <c r="FG907" s="338"/>
      <c r="FH907" s="338"/>
      <c r="FI907" s="338"/>
      <c r="FJ907" s="338"/>
      <c r="FK907" s="338"/>
      <c r="FL907" s="338"/>
      <c r="FM907" s="338"/>
      <c r="FN907" s="338"/>
      <c r="FO907" s="338"/>
      <c r="GM907" s="337"/>
      <c r="GN907" s="338"/>
      <c r="GO907" s="338"/>
      <c r="GP907" s="338"/>
      <c r="GQ907" s="338"/>
    </row>
    <row r="908" spans="3:199" x14ac:dyDescent="0.25">
      <c r="EX908" s="338"/>
      <c r="EY908" s="338"/>
      <c r="EZ908" s="338"/>
      <c r="FA908" s="338"/>
      <c r="FB908" s="338"/>
      <c r="FC908" s="338"/>
      <c r="FD908" s="338"/>
      <c r="FE908" s="338"/>
      <c r="FF908" s="338"/>
      <c r="FG908" s="338"/>
      <c r="FH908" s="338"/>
      <c r="FI908" s="338"/>
      <c r="FJ908" s="338"/>
      <c r="FK908" s="338"/>
      <c r="FL908" s="338"/>
      <c r="FM908" s="338"/>
      <c r="FN908" s="338"/>
      <c r="FO908" s="338"/>
      <c r="GM908" s="337"/>
      <c r="GN908" s="338"/>
      <c r="GO908" s="338"/>
      <c r="GP908" s="338"/>
      <c r="GQ908" s="338"/>
    </row>
    <row r="909" spans="3:199" x14ac:dyDescent="0.25">
      <c r="EX909" s="338"/>
      <c r="EY909" s="338"/>
      <c r="EZ909" s="338"/>
      <c r="FA909" s="338"/>
      <c r="FB909" s="338"/>
      <c r="FC909" s="338"/>
      <c r="FD909" s="338"/>
      <c r="FE909" s="338"/>
      <c r="FF909" s="338"/>
      <c r="FG909" s="338"/>
      <c r="FH909" s="338"/>
      <c r="FI909" s="338"/>
      <c r="FJ909" s="338"/>
      <c r="FK909" s="338"/>
      <c r="FL909" s="338"/>
      <c r="FM909" s="338"/>
      <c r="FN909" s="338"/>
      <c r="FO909" s="338"/>
      <c r="GM909" s="337"/>
      <c r="GN909" s="338"/>
      <c r="GO909" s="338"/>
      <c r="GP909" s="338"/>
      <c r="GQ909" s="338"/>
    </row>
    <row r="910" spans="3:199" x14ac:dyDescent="0.25">
      <c r="EX910" s="338"/>
      <c r="EY910" s="338"/>
      <c r="EZ910" s="338"/>
      <c r="FA910" s="338"/>
      <c r="FB910" s="338"/>
      <c r="FC910" s="338"/>
      <c r="FD910" s="338"/>
      <c r="FE910" s="338"/>
      <c r="FF910" s="338"/>
      <c r="FG910" s="338"/>
      <c r="FH910" s="338"/>
      <c r="FI910" s="338"/>
      <c r="FJ910" s="338"/>
      <c r="FK910" s="338"/>
      <c r="FL910" s="338"/>
      <c r="FM910" s="338"/>
      <c r="FN910" s="338"/>
      <c r="FO910" s="338"/>
      <c r="GM910" s="337"/>
      <c r="GN910" s="338"/>
      <c r="GO910" s="338"/>
      <c r="GP910" s="338"/>
      <c r="GQ910" s="338"/>
    </row>
    <row r="911" spans="3:199" x14ac:dyDescent="0.25">
      <c r="EX911" s="338"/>
      <c r="EY911" s="338"/>
      <c r="EZ911" s="338"/>
      <c r="FA911" s="338"/>
      <c r="FB911" s="338"/>
      <c r="FC911" s="338"/>
      <c r="FD911" s="338"/>
      <c r="FE911" s="338"/>
      <c r="FF911" s="338"/>
      <c r="FG911" s="338"/>
      <c r="FH911" s="338"/>
      <c r="FI911" s="338"/>
      <c r="FJ911" s="338"/>
      <c r="FK911" s="338"/>
      <c r="FL911" s="338"/>
      <c r="FM911" s="338"/>
      <c r="FN911" s="338"/>
      <c r="FO911" s="338"/>
      <c r="GM911" s="337"/>
      <c r="GN911" s="338"/>
      <c r="GO911" s="338"/>
      <c r="GP911" s="338"/>
      <c r="GQ911" s="338"/>
    </row>
    <row r="912" spans="3:199" x14ac:dyDescent="0.25">
      <c r="EX912" s="338"/>
      <c r="EY912" s="338"/>
      <c r="EZ912" s="338"/>
      <c r="FA912" s="338"/>
      <c r="FB912" s="338"/>
      <c r="FC912" s="338"/>
      <c r="FD912" s="338"/>
      <c r="FE912" s="338"/>
      <c r="FF912" s="338"/>
      <c r="FG912" s="338"/>
      <c r="FH912" s="338"/>
      <c r="FI912" s="338"/>
      <c r="FJ912" s="338"/>
      <c r="FK912" s="338"/>
      <c r="FL912" s="338"/>
      <c r="FM912" s="338"/>
      <c r="FN912" s="338"/>
      <c r="FO912" s="338"/>
      <c r="GM912" s="337"/>
      <c r="GN912" s="338"/>
      <c r="GO912" s="338"/>
      <c r="GP912" s="338"/>
      <c r="GQ912" s="338"/>
    </row>
    <row r="913" spans="154:199" x14ac:dyDescent="0.25">
      <c r="EX913" s="338"/>
      <c r="EY913" s="338"/>
      <c r="EZ913" s="338"/>
      <c r="FA913" s="338"/>
      <c r="FB913" s="338"/>
      <c r="FC913" s="338"/>
      <c r="FD913" s="338"/>
      <c r="FE913" s="338"/>
      <c r="FF913" s="338"/>
      <c r="FG913" s="338"/>
      <c r="FH913" s="338"/>
      <c r="FI913" s="338"/>
      <c r="FJ913" s="338"/>
      <c r="FK913" s="338"/>
      <c r="FL913" s="338"/>
      <c r="FM913" s="338"/>
      <c r="FN913" s="338"/>
      <c r="FO913" s="338"/>
      <c r="GM913" s="337"/>
      <c r="GN913" s="338"/>
      <c r="GO913" s="338"/>
      <c r="GP913" s="338"/>
      <c r="GQ913" s="338"/>
    </row>
    <row r="914" spans="154:199" x14ac:dyDescent="0.25">
      <c r="EX914" s="338"/>
      <c r="EY914" s="338"/>
      <c r="EZ914" s="338"/>
      <c r="FA914" s="338"/>
      <c r="FB914" s="338"/>
      <c r="FC914" s="338"/>
      <c r="FD914" s="338"/>
      <c r="FE914" s="338"/>
      <c r="FF914" s="338"/>
      <c r="FG914" s="338"/>
      <c r="FH914" s="338"/>
      <c r="FI914" s="338"/>
      <c r="FJ914" s="338"/>
      <c r="FK914" s="338"/>
      <c r="FL914" s="338"/>
      <c r="FM914" s="338"/>
      <c r="FN914" s="338"/>
      <c r="FO914" s="338"/>
      <c r="GM914" s="337"/>
      <c r="GN914" s="338"/>
      <c r="GO914" s="338"/>
      <c r="GP914" s="338"/>
      <c r="GQ914" s="338"/>
    </row>
    <row r="915" spans="154:199" x14ac:dyDescent="0.25">
      <c r="EX915" s="338"/>
      <c r="EY915" s="338"/>
      <c r="EZ915" s="338"/>
      <c r="FA915" s="338"/>
      <c r="FB915" s="338"/>
      <c r="FC915" s="338"/>
      <c r="FD915" s="338"/>
      <c r="FE915" s="338"/>
      <c r="FF915" s="338"/>
      <c r="FG915" s="338"/>
      <c r="FH915" s="338"/>
      <c r="FI915" s="338"/>
      <c r="FJ915" s="338"/>
      <c r="FK915" s="338"/>
      <c r="FL915" s="338"/>
      <c r="FM915" s="338"/>
      <c r="FN915" s="338"/>
      <c r="FO915" s="338"/>
      <c r="GM915" s="337"/>
      <c r="GN915" s="338"/>
      <c r="GO915" s="338"/>
      <c r="GP915" s="338"/>
      <c r="GQ915" s="338"/>
    </row>
    <row r="916" spans="154:199" x14ac:dyDescent="0.25">
      <c r="EX916" s="338"/>
      <c r="EY916" s="338"/>
      <c r="EZ916" s="338"/>
      <c r="FA916" s="338"/>
      <c r="FB916" s="338"/>
      <c r="FC916" s="338"/>
      <c r="FD916" s="338"/>
      <c r="FE916" s="338"/>
      <c r="FF916" s="338"/>
      <c r="FG916" s="338"/>
      <c r="FH916" s="338"/>
      <c r="FI916" s="338"/>
      <c r="FJ916" s="338"/>
      <c r="FK916" s="338"/>
      <c r="FL916" s="338"/>
      <c r="FM916" s="338"/>
      <c r="FN916" s="338"/>
      <c r="FO916" s="338"/>
      <c r="GM916" s="337"/>
      <c r="GN916" s="338"/>
      <c r="GO916" s="338"/>
      <c r="GP916" s="338"/>
      <c r="GQ916" s="338"/>
    </row>
    <row r="917" spans="154:199" x14ac:dyDescent="0.25">
      <c r="EX917" s="338"/>
      <c r="EY917" s="338"/>
      <c r="EZ917" s="338"/>
      <c r="FA917" s="338"/>
      <c r="FB917" s="338"/>
      <c r="FC917" s="338"/>
      <c r="FD917" s="338"/>
      <c r="FE917" s="338"/>
      <c r="FF917" s="338"/>
      <c r="FG917" s="338"/>
      <c r="FH917" s="338"/>
      <c r="FI917" s="338"/>
      <c r="FJ917" s="338"/>
      <c r="FK917" s="338"/>
      <c r="FL917" s="338"/>
      <c r="FM917" s="338"/>
      <c r="FN917" s="338"/>
      <c r="FO917" s="338"/>
      <c r="GM917" s="337"/>
      <c r="GN917" s="338"/>
      <c r="GO917" s="338"/>
      <c r="GP917" s="338"/>
      <c r="GQ917" s="338"/>
    </row>
    <row r="918" spans="154:199" x14ac:dyDescent="0.25">
      <c r="EX918" s="338"/>
      <c r="EY918" s="338"/>
      <c r="EZ918" s="338"/>
      <c r="FA918" s="338"/>
      <c r="FB918" s="338"/>
      <c r="FC918" s="338"/>
      <c r="FD918" s="338"/>
      <c r="FE918" s="338"/>
      <c r="FF918" s="338"/>
      <c r="FG918" s="338"/>
      <c r="FH918" s="338"/>
      <c r="FI918" s="338"/>
      <c r="FJ918" s="338"/>
      <c r="FK918" s="338"/>
      <c r="FL918" s="338"/>
      <c r="FM918" s="338"/>
      <c r="FN918" s="338"/>
      <c r="FO918" s="338"/>
      <c r="GM918" s="337"/>
      <c r="GN918" s="338"/>
      <c r="GO918" s="338"/>
      <c r="GP918" s="338"/>
      <c r="GQ918" s="338"/>
    </row>
    <row r="919" spans="154:199" x14ac:dyDescent="0.25">
      <c r="EX919" s="338"/>
      <c r="EY919" s="338"/>
      <c r="EZ919" s="338"/>
      <c r="FA919" s="338"/>
      <c r="FB919" s="338"/>
      <c r="FC919" s="338"/>
      <c r="FD919" s="338"/>
      <c r="FE919" s="338"/>
      <c r="FF919" s="338"/>
      <c r="FG919" s="338"/>
      <c r="FH919" s="338"/>
      <c r="FI919" s="338"/>
      <c r="FJ919" s="338"/>
      <c r="FK919" s="338"/>
      <c r="FL919" s="338"/>
      <c r="FM919" s="338"/>
      <c r="FN919" s="338"/>
      <c r="FO919" s="338"/>
      <c r="GM919" s="337"/>
      <c r="GN919" s="338"/>
      <c r="GO919" s="338"/>
      <c r="GP919" s="338"/>
      <c r="GQ919" s="338"/>
    </row>
    <row r="920" spans="154:199" x14ac:dyDescent="0.25">
      <c r="EX920" s="338"/>
      <c r="EY920" s="338"/>
      <c r="EZ920" s="338"/>
      <c r="FA920" s="338"/>
      <c r="FB920" s="338"/>
      <c r="FC920" s="338"/>
      <c r="FD920" s="338"/>
      <c r="FE920" s="338"/>
      <c r="FF920" s="338"/>
      <c r="FG920" s="338"/>
      <c r="FH920" s="338"/>
      <c r="FI920" s="338"/>
      <c r="FJ920" s="338"/>
      <c r="FK920" s="338"/>
      <c r="FL920" s="338"/>
      <c r="FM920" s="338"/>
      <c r="FN920" s="338"/>
      <c r="FO920" s="338"/>
      <c r="GM920" s="337"/>
      <c r="GN920" s="338"/>
      <c r="GO920" s="338"/>
      <c r="GP920" s="338"/>
      <c r="GQ920" s="338"/>
    </row>
    <row r="921" spans="154:199" x14ac:dyDescent="0.25">
      <c r="EX921" s="338"/>
      <c r="EY921" s="338"/>
      <c r="EZ921" s="338"/>
      <c r="FA921" s="338"/>
      <c r="FB921" s="338"/>
      <c r="FC921" s="338"/>
      <c r="FD921" s="338"/>
      <c r="FE921" s="338"/>
      <c r="FF921" s="338"/>
      <c r="FG921" s="338"/>
      <c r="FH921" s="338"/>
      <c r="FI921" s="338"/>
      <c r="FJ921" s="338"/>
      <c r="FK921" s="338"/>
      <c r="FL921" s="338"/>
      <c r="FM921" s="338"/>
      <c r="FN921" s="338"/>
      <c r="FO921" s="338"/>
      <c r="GM921" s="337"/>
      <c r="GN921" s="338"/>
      <c r="GO921" s="338"/>
      <c r="GP921" s="338"/>
      <c r="GQ921" s="338"/>
    </row>
    <row r="922" spans="154:199" x14ac:dyDescent="0.25">
      <c r="EX922" s="338"/>
      <c r="EY922" s="338"/>
      <c r="EZ922" s="338"/>
      <c r="FA922" s="338"/>
      <c r="FB922" s="338"/>
      <c r="FC922" s="338"/>
      <c r="FD922" s="338"/>
      <c r="FE922" s="338"/>
      <c r="FF922" s="338"/>
      <c r="FG922" s="338"/>
      <c r="FH922" s="338"/>
      <c r="FI922" s="338"/>
      <c r="FJ922" s="338"/>
      <c r="FK922" s="338"/>
      <c r="FL922" s="338"/>
      <c r="FM922" s="338"/>
      <c r="FN922" s="338"/>
      <c r="FO922" s="338"/>
      <c r="GM922" s="337"/>
      <c r="GN922" s="338"/>
      <c r="GO922" s="338"/>
      <c r="GP922" s="338"/>
      <c r="GQ922" s="338"/>
    </row>
    <row r="923" spans="154:199" x14ac:dyDescent="0.25">
      <c r="EX923" s="338"/>
      <c r="EY923" s="338"/>
      <c r="EZ923" s="338"/>
      <c r="FA923" s="338"/>
      <c r="FB923" s="338"/>
      <c r="FC923" s="338"/>
      <c r="FD923" s="338"/>
      <c r="FE923" s="338"/>
      <c r="FF923" s="338"/>
      <c r="FG923" s="338"/>
      <c r="FH923" s="338"/>
      <c r="FI923" s="338"/>
      <c r="FJ923" s="338"/>
      <c r="FK923" s="338"/>
      <c r="FL923" s="338"/>
      <c r="FM923" s="338"/>
      <c r="FN923" s="338"/>
      <c r="FO923" s="338"/>
      <c r="GM923" s="337"/>
      <c r="GN923" s="338"/>
      <c r="GO923" s="338"/>
      <c r="GP923" s="338"/>
      <c r="GQ923" s="338"/>
    </row>
    <row r="924" spans="154:199" x14ac:dyDescent="0.25">
      <c r="EX924" s="338"/>
      <c r="EY924" s="338"/>
      <c r="EZ924" s="338"/>
      <c r="FA924" s="338"/>
      <c r="FB924" s="338"/>
      <c r="FC924" s="338"/>
      <c r="FD924" s="338"/>
      <c r="FE924" s="338"/>
      <c r="FF924" s="338"/>
      <c r="FG924" s="338"/>
      <c r="FH924" s="338"/>
      <c r="FI924" s="338"/>
      <c r="FJ924" s="338"/>
      <c r="FK924" s="338"/>
      <c r="FL924" s="338"/>
      <c r="FM924" s="338"/>
      <c r="FN924" s="338"/>
      <c r="FO924" s="338"/>
      <c r="GM924" s="337"/>
      <c r="GN924" s="338"/>
      <c r="GO924" s="338"/>
      <c r="GP924" s="338"/>
      <c r="GQ924" s="338"/>
    </row>
    <row r="925" spans="154:199" x14ac:dyDescent="0.25">
      <c r="EX925" s="338"/>
      <c r="EY925" s="338"/>
      <c r="EZ925" s="338"/>
      <c r="FA925" s="338"/>
      <c r="FB925" s="338"/>
      <c r="FC925" s="338"/>
      <c r="FD925" s="338"/>
      <c r="FE925" s="338"/>
      <c r="FF925" s="338"/>
      <c r="FG925" s="338"/>
      <c r="FH925" s="338"/>
      <c r="FI925" s="338"/>
      <c r="FJ925" s="338"/>
      <c r="FK925" s="338"/>
      <c r="FL925" s="338"/>
      <c r="FM925" s="338"/>
      <c r="FN925" s="338"/>
      <c r="FO925" s="338"/>
      <c r="GM925" s="337"/>
      <c r="GN925" s="338"/>
      <c r="GO925" s="338"/>
      <c r="GP925" s="338"/>
      <c r="GQ925" s="338"/>
    </row>
    <row r="926" spans="154:199" x14ac:dyDescent="0.25">
      <c r="EX926" s="338"/>
      <c r="EY926" s="338"/>
      <c r="EZ926" s="338"/>
      <c r="FA926" s="338"/>
      <c r="FB926" s="338"/>
      <c r="FC926" s="338"/>
      <c r="FD926" s="338"/>
      <c r="FE926" s="338"/>
      <c r="FF926" s="338"/>
      <c r="FG926" s="338"/>
      <c r="FH926" s="338"/>
      <c r="FI926" s="338"/>
      <c r="FJ926" s="338"/>
      <c r="FK926" s="338"/>
      <c r="FL926" s="338"/>
      <c r="FM926" s="338"/>
      <c r="FN926" s="338"/>
      <c r="FO926" s="338"/>
      <c r="GM926" s="337"/>
      <c r="GN926" s="338"/>
      <c r="GO926" s="338"/>
      <c r="GP926" s="338"/>
      <c r="GQ926" s="338"/>
    </row>
    <row r="927" spans="154:199" x14ac:dyDescent="0.25">
      <c r="EX927" s="338"/>
      <c r="EY927" s="338"/>
      <c r="EZ927" s="338"/>
      <c r="FA927" s="338"/>
      <c r="FB927" s="338"/>
      <c r="FC927" s="338"/>
      <c r="FD927" s="338"/>
      <c r="FE927" s="338"/>
      <c r="FF927" s="338"/>
      <c r="FG927" s="338"/>
      <c r="FH927" s="338"/>
      <c r="FI927" s="338"/>
      <c r="FJ927" s="338"/>
      <c r="FK927" s="338"/>
      <c r="FL927" s="338"/>
      <c r="FM927" s="338"/>
      <c r="FN927" s="338"/>
      <c r="FO927" s="338"/>
      <c r="GM927" s="337"/>
      <c r="GN927" s="338"/>
      <c r="GO927" s="338"/>
      <c r="GP927" s="338"/>
      <c r="GQ927" s="338"/>
    </row>
    <row r="928" spans="154:199" x14ac:dyDescent="0.25">
      <c r="EX928" s="338"/>
      <c r="EY928" s="338"/>
      <c r="EZ928" s="338"/>
      <c r="FA928" s="338"/>
      <c r="FB928" s="338"/>
      <c r="FC928" s="338"/>
      <c r="FD928" s="338"/>
      <c r="FE928" s="338"/>
      <c r="FF928" s="338"/>
      <c r="FG928" s="338"/>
      <c r="FH928" s="338"/>
      <c r="FI928" s="338"/>
      <c r="FJ928" s="338"/>
      <c r="FK928" s="338"/>
      <c r="FL928" s="338"/>
      <c r="FM928" s="338"/>
      <c r="FN928" s="338"/>
      <c r="FO928" s="338"/>
      <c r="GM928" s="337"/>
      <c r="GN928" s="338"/>
      <c r="GO928" s="338"/>
      <c r="GP928" s="338"/>
      <c r="GQ928" s="338"/>
    </row>
    <row r="929" spans="154:199" x14ac:dyDescent="0.25">
      <c r="EX929" s="338"/>
      <c r="EY929" s="338"/>
      <c r="EZ929" s="338"/>
      <c r="FA929" s="338"/>
      <c r="FB929" s="338"/>
      <c r="FC929" s="338"/>
      <c r="FD929" s="338"/>
      <c r="FE929" s="338"/>
      <c r="FF929" s="338"/>
      <c r="FG929" s="338"/>
      <c r="FH929" s="338"/>
      <c r="FI929" s="338"/>
      <c r="FJ929" s="338"/>
      <c r="FK929" s="338"/>
      <c r="FL929" s="338"/>
      <c r="FM929" s="338"/>
      <c r="FN929" s="338"/>
      <c r="FO929" s="338"/>
      <c r="GM929" s="337"/>
      <c r="GN929" s="338"/>
      <c r="GO929" s="338"/>
      <c r="GP929" s="338"/>
      <c r="GQ929" s="338"/>
    </row>
    <row r="930" spans="154:199" x14ac:dyDescent="0.25">
      <c r="EX930" s="338"/>
      <c r="EY930" s="338"/>
      <c r="EZ930" s="338"/>
      <c r="FA930" s="338"/>
      <c r="FB930" s="338"/>
      <c r="FC930" s="338"/>
      <c r="FD930" s="338"/>
      <c r="FE930" s="338"/>
      <c r="FF930" s="338"/>
      <c r="FG930" s="338"/>
      <c r="FH930" s="338"/>
      <c r="FI930" s="338"/>
      <c r="FJ930" s="338"/>
      <c r="FK930" s="338"/>
      <c r="FL930" s="338"/>
      <c r="FM930" s="338"/>
      <c r="FN930" s="338"/>
      <c r="FO930" s="338"/>
      <c r="GM930" s="337"/>
      <c r="GN930" s="338"/>
      <c r="GO930" s="338"/>
      <c r="GP930" s="338"/>
      <c r="GQ930" s="338"/>
    </row>
    <row r="931" spans="154:199" x14ac:dyDescent="0.25">
      <c r="EX931" s="338"/>
      <c r="EY931" s="338"/>
      <c r="EZ931" s="338"/>
      <c r="FA931" s="338"/>
      <c r="FB931" s="338"/>
      <c r="FC931" s="338"/>
      <c r="FD931" s="338"/>
      <c r="FE931" s="338"/>
      <c r="FF931" s="338"/>
      <c r="FG931" s="338"/>
      <c r="FH931" s="338"/>
      <c r="FI931" s="338"/>
      <c r="FJ931" s="338"/>
      <c r="FK931" s="338"/>
      <c r="FL931" s="338"/>
      <c r="FM931" s="338"/>
      <c r="FN931" s="338"/>
      <c r="FO931" s="338"/>
      <c r="GM931" s="337"/>
      <c r="GN931" s="338"/>
      <c r="GO931" s="338"/>
      <c r="GP931" s="338"/>
      <c r="GQ931" s="338"/>
    </row>
    <row r="932" spans="154:199" x14ac:dyDescent="0.25">
      <c r="EX932" s="338"/>
      <c r="EY932" s="338"/>
      <c r="EZ932" s="338"/>
      <c r="FA932" s="338"/>
      <c r="FB932" s="338"/>
      <c r="FC932" s="338"/>
      <c r="FD932" s="338"/>
      <c r="FE932" s="338"/>
      <c r="FF932" s="338"/>
      <c r="FG932" s="338"/>
      <c r="FH932" s="338"/>
      <c r="FI932" s="338"/>
      <c r="FJ932" s="338"/>
      <c r="FK932" s="338"/>
      <c r="FL932" s="338"/>
      <c r="FM932" s="338"/>
      <c r="FN932" s="338"/>
      <c r="FO932" s="338"/>
      <c r="GM932" s="337"/>
      <c r="GN932" s="338"/>
      <c r="GO932" s="338"/>
      <c r="GP932" s="338"/>
      <c r="GQ932" s="338"/>
    </row>
    <row r="933" spans="154:199" x14ac:dyDescent="0.25">
      <c r="EX933" s="338"/>
      <c r="EY933" s="338"/>
      <c r="EZ933" s="338"/>
      <c r="FA933" s="338"/>
      <c r="FB933" s="338"/>
      <c r="FC933" s="338"/>
      <c r="FD933" s="338"/>
      <c r="FE933" s="338"/>
      <c r="FF933" s="338"/>
      <c r="FG933" s="338"/>
      <c r="FH933" s="338"/>
      <c r="FI933" s="338"/>
      <c r="FJ933" s="338"/>
      <c r="FK933" s="338"/>
      <c r="FL933" s="338"/>
      <c r="FM933" s="338"/>
      <c r="FN933" s="338"/>
      <c r="FO933" s="338"/>
      <c r="GM933" s="337"/>
      <c r="GN933" s="338"/>
      <c r="GO933" s="338"/>
      <c r="GP933" s="338"/>
      <c r="GQ933" s="338"/>
    </row>
    <row r="934" spans="154:199" x14ac:dyDescent="0.25">
      <c r="EX934" s="338"/>
      <c r="EY934" s="338"/>
      <c r="EZ934" s="338"/>
      <c r="FA934" s="338"/>
      <c r="FB934" s="338"/>
      <c r="FC934" s="338"/>
      <c r="FD934" s="338"/>
      <c r="FE934" s="338"/>
      <c r="FF934" s="338"/>
      <c r="FG934" s="338"/>
      <c r="FH934" s="338"/>
      <c r="FI934" s="338"/>
      <c r="FJ934" s="338"/>
      <c r="FK934" s="338"/>
      <c r="FL934" s="338"/>
      <c r="FM934" s="338"/>
      <c r="FN934" s="338"/>
      <c r="FO934" s="338"/>
      <c r="GM934" s="337"/>
      <c r="GN934" s="338"/>
      <c r="GO934" s="338"/>
      <c r="GP934" s="338"/>
      <c r="GQ934" s="338"/>
    </row>
    <row r="935" spans="154:199" x14ac:dyDescent="0.25">
      <c r="EX935" s="338"/>
      <c r="EY935" s="338"/>
      <c r="EZ935" s="338"/>
      <c r="FA935" s="338"/>
      <c r="FB935" s="338"/>
      <c r="FC935" s="338"/>
      <c r="FD935" s="338"/>
      <c r="FE935" s="338"/>
      <c r="FF935" s="338"/>
      <c r="FG935" s="338"/>
      <c r="FH935" s="338"/>
      <c r="FI935" s="338"/>
      <c r="FJ935" s="338"/>
      <c r="FK935" s="338"/>
      <c r="FL935" s="338"/>
      <c r="FM935" s="338"/>
      <c r="FN935" s="338"/>
      <c r="FO935" s="338"/>
      <c r="GM935" s="337"/>
      <c r="GN935" s="338"/>
      <c r="GO935" s="338"/>
      <c r="GP935" s="338"/>
      <c r="GQ935" s="338"/>
    </row>
    <row r="936" spans="154:199" x14ac:dyDescent="0.25">
      <c r="EX936" s="338"/>
      <c r="EY936" s="338"/>
      <c r="EZ936" s="338"/>
      <c r="FA936" s="338"/>
      <c r="FB936" s="338"/>
      <c r="FC936" s="338"/>
      <c r="FD936" s="338"/>
      <c r="FE936" s="338"/>
      <c r="FF936" s="338"/>
      <c r="FG936" s="338"/>
      <c r="FH936" s="338"/>
      <c r="FI936" s="338"/>
      <c r="FJ936" s="338"/>
      <c r="FK936" s="338"/>
      <c r="FL936" s="338"/>
      <c r="FM936" s="338"/>
      <c r="FN936" s="338"/>
      <c r="FO936" s="338"/>
      <c r="GM936" s="337"/>
      <c r="GN936" s="338"/>
      <c r="GO936" s="338"/>
      <c r="GP936" s="338"/>
      <c r="GQ936" s="338"/>
    </row>
    <row r="937" spans="154:199" x14ac:dyDescent="0.25">
      <c r="EX937" s="338"/>
      <c r="EY937" s="338"/>
      <c r="EZ937" s="338"/>
      <c r="FA937" s="338"/>
      <c r="FB937" s="338"/>
      <c r="FC937" s="338"/>
      <c r="FD937" s="338"/>
      <c r="FE937" s="338"/>
      <c r="FF937" s="338"/>
      <c r="FG937" s="338"/>
      <c r="FH937" s="338"/>
      <c r="FI937" s="338"/>
      <c r="FJ937" s="338"/>
      <c r="FK937" s="338"/>
      <c r="FL937" s="338"/>
      <c r="FM937" s="338"/>
      <c r="FN937" s="338"/>
      <c r="FO937" s="338"/>
      <c r="GM937" s="337"/>
      <c r="GN937" s="338"/>
      <c r="GO937" s="338"/>
      <c r="GP937" s="338"/>
      <c r="GQ937" s="338"/>
    </row>
    <row r="938" spans="154:199" x14ac:dyDescent="0.25">
      <c r="EX938" s="338"/>
      <c r="EY938" s="338"/>
      <c r="EZ938" s="338"/>
      <c r="FA938" s="338"/>
      <c r="FB938" s="338"/>
      <c r="FC938" s="338"/>
      <c r="FD938" s="338"/>
      <c r="FE938" s="338"/>
      <c r="FF938" s="338"/>
      <c r="FG938" s="338"/>
      <c r="FH938" s="338"/>
      <c r="FI938" s="338"/>
      <c r="FJ938" s="338"/>
      <c r="FK938" s="338"/>
      <c r="FL938" s="338"/>
      <c r="FM938" s="338"/>
      <c r="FN938" s="338"/>
      <c r="FO938" s="338"/>
      <c r="GM938" s="337"/>
      <c r="GN938" s="338"/>
      <c r="GO938" s="338"/>
      <c r="GP938" s="338"/>
      <c r="GQ938" s="338"/>
    </row>
    <row r="939" spans="154:199" x14ac:dyDescent="0.25">
      <c r="EX939" s="338"/>
      <c r="EY939" s="338"/>
      <c r="EZ939" s="338"/>
      <c r="FA939" s="338"/>
      <c r="FB939" s="338"/>
      <c r="FC939" s="338"/>
      <c r="FD939" s="338"/>
      <c r="FE939" s="338"/>
      <c r="FF939" s="338"/>
      <c r="FG939" s="338"/>
      <c r="FH939" s="338"/>
      <c r="FI939" s="338"/>
      <c r="FJ939" s="338"/>
      <c r="FK939" s="338"/>
      <c r="FL939" s="338"/>
      <c r="FM939" s="338"/>
      <c r="FN939" s="338"/>
      <c r="FO939" s="338"/>
      <c r="GM939" s="337"/>
      <c r="GN939" s="338"/>
      <c r="GO939" s="338"/>
      <c r="GP939" s="338"/>
      <c r="GQ939" s="338"/>
    </row>
    <row r="940" spans="154:199" x14ac:dyDescent="0.25">
      <c r="EX940" s="338"/>
      <c r="EY940" s="338"/>
      <c r="EZ940" s="338"/>
      <c r="FA940" s="338"/>
      <c r="FB940" s="338"/>
      <c r="FC940" s="338"/>
      <c r="FD940" s="338"/>
      <c r="FE940" s="338"/>
      <c r="FF940" s="338"/>
      <c r="FG940" s="338"/>
      <c r="FH940" s="338"/>
      <c r="FI940" s="338"/>
      <c r="FJ940" s="338"/>
      <c r="FK940" s="338"/>
      <c r="FL940" s="338"/>
      <c r="FM940" s="338"/>
      <c r="FN940" s="338"/>
      <c r="FO940" s="338"/>
      <c r="GM940" s="337"/>
      <c r="GN940" s="338"/>
      <c r="GO940" s="338"/>
      <c r="GP940" s="338"/>
      <c r="GQ940" s="338"/>
    </row>
    <row r="941" spans="154:199" x14ac:dyDescent="0.25">
      <c r="EX941" s="338"/>
      <c r="EY941" s="338"/>
      <c r="EZ941" s="338"/>
      <c r="FA941" s="338"/>
      <c r="FB941" s="338"/>
      <c r="FC941" s="338"/>
      <c r="FD941" s="338"/>
      <c r="FE941" s="338"/>
      <c r="FF941" s="338"/>
      <c r="FG941" s="338"/>
      <c r="FH941" s="338"/>
      <c r="FI941" s="338"/>
      <c r="FJ941" s="338"/>
      <c r="FK941" s="338"/>
      <c r="FL941" s="338"/>
      <c r="FM941" s="338"/>
      <c r="FN941" s="338"/>
      <c r="FO941" s="338"/>
      <c r="GM941" s="337"/>
      <c r="GN941" s="338"/>
      <c r="GO941" s="338"/>
      <c r="GP941" s="338"/>
      <c r="GQ941" s="338"/>
    </row>
    <row r="942" spans="154:199" x14ac:dyDescent="0.25">
      <c r="EX942" s="338"/>
      <c r="EY942" s="338"/>
      <c r="EZ942" s="338"/>
      <c r="FA942" s="338"/>
      <c r="FB942" s="338"/>
      <c r="FC942" s="338"/>
      <c r="FD942" s="338"/>
      <c r="FE942" s="338"/>
      <c r="FF942" s="338"/>
      <c r="FG942" s="338"/>
      <c r="FH942" s="338"/>
      <c r="FI942" s="338"/>
      <c r="FJ942" s="338"/>
      <c r="FK942" s="338"/>
      <c r="FL942" s="338"/>
      <c r="FM942" s="338"/>
      <c r="FN942" s="338"/>
      <c r="FO942" s="338"/>
      <c r="GM942" s="337"/>
      <c r="GN942" s="338"/>
      <c r="GO942" s="338"/>
      <c r="GP942" s="338"/>
      <c r="GQ942" s="338"/>
    </row>
    <row r="943" spans="154:199" x14ac:dyDescent="0.25">
      <c r="EX943" s="338"/>
      <c r="EY943" s="338"/>
      <c r="EZ943" s="338"/>
      <c r="FA943" s="338"/>
      <c r="FB943" s="338"/>
      <c r="FC943" s="338"/>
      <c r="FD943" s="338"/>
      <c r="FE943" s="338"/>
      <c r="FF943" s="338"/>
      <c r="FG943" s="338"/>
      <c r="FH943" s="338"/>
      <c r="FI943" s="338"/>
      <c r="FJ943" s="338"/>
      <c r="FK943" s="338"/>
      <c r="FL943" s="338"/>
      <c r="FM943" s="338"/>
      <c r="FN943" s="338"/>
      <c r="FO943" s="338"/>
      <c r="GM943" s="337"/>
      <c r="GN943" s="338"/>
      <c r="GO943" s="338"/>
      <c r="GP943" s="338"/>
      <c r="GQ943" s="338"/>
    </row>
    <row r="944" spans="154:199" x14ac:dyDescent="0.25">
      <c r="EX944" s="338"/>
      <c r="EY944" s="338"/>
      <c r="EZ944" s="338"/>
      <c r="FA944" s="338"/>
      <c r="FB944" s="338"/>
      <c r="FC944" s="338"/>
      <c r="FD944" s="338"/>
      <c r="FE944" s="338"/>
      <c r="FF944" s="338"/>
      <c r="FG944" s="338"/>
      <c r="FH944" s="338"/>
      <c r="FI944" s="338"/>
      <c r="FJ944" s="338"/>
      <c r="FK944" s="338"/>
      <c r="FL944" s="338"/>
      <c r="FM944" s="338"/>
      <c r="FN944" s="338"/>
      <c r="FO944" s="338"/>
      <c r="GM944" s="337"/>
      <c r="GN944" s="338"/>
      <c r="GO944" s="338"/>
      <c r="GP944" s="338"/>
      <c r="GQ944" s="338"/>
    </row>
    <row r="945" spans="154:199" x14ac:dyDescent="0.25">
      <c r="EX945" s="338"/>
      <c r="EY945" s="338"/>
      <c r="EZ945" s="338"/>
      <c r="FA945" s="338"/>
      <c r="FB945" s="338"/>
      <c r="FC945" s="338"/>
      <c r="FD945" s="338"/>
      <c r="FE945" s="338"/>
      <c r="FF945" s="338"/>
      <c r="FG945" s="338"/>
      <c r="FH945" s="338"/>
      <c r="FI945" s="338"/>
      <c r="FJ945" s="338"/>
      <c r="FK945" s="338"/>
      <c r="FL945" s="338"/>
      <c r="FM945" s="338"/>
      <c r="FN945" s="338"/>
      <c r="FO945" s="338"/>
      <c r="GM945" s="337"/>
      <c r="GN945" s="338"/>
      <c r="GO945" s="338"/>
      <c r="GP945" s="338"/>
      <c r="GQ945" s="338"/>
    </row>
    <row r="946" spans="154:199" x14ac:dyDescent="0.25">
      <c r="EX946" s="338"/>
      <c r="EY946" s="338"/>
      <c r="EZ946" s="338"/>
      <c r="FA946" s="338"/>
      <c r="FB946" s="338"/>
      <c r="FC946" s="338"/>
      <c r="FD946" s="338"/>
      <c r="FE946" s="338"/>
      <c r="FF946" s="338"/>
      <c r="FG946" s="338"/>
      <c r="FH946" s="338"/>
      <c r="FI946" s="338"/>
      <c r="FJ946" s="338"/>
      <c r="FK946" s="338"/>
      <c r="FL946" s="338"/>
      <c r="FM946" s="338"/>
      <c r="FN946" s="338"/>
      <c r="FO946" s="338"/>
      <c r="GM946" s="337"/>
      <c r="GN946" s="338"/>
      <c r="GO946" s="338"/>
      <c r="GP946" s="338"/>
      <c r="GQ946" s="338"/>
    </row>
    <row r="947" spans="154:199" x14ac:dyDescent="0.25">
      <c r="EX947" s="338"/>
      <c r="EY947" s="338"/>
      <c r="EZ947" s="338"/>
      <c r="FA947" s="338"/>
      <c r="FB947" s="338"/>
      <c r="FC947" s="338"/>
      <c r="FD947" s="338"/>
      <c r="FE947" s="338"/>
      <c r="FF947" s="338"/>
      <c r="FG947" s="338"/>
      <c r="FH947" s="338"/>
      <c r="FI947" s="338"/>
      <c r="FJ947" s="338"/>
      <c r="FK947" s="338"/>
      <c r="FL947" s="338"/>
      <c r="FM947" s="338"/>
      <c r="FN947" s="338"/>
      <c r="FO947" s="338"/>
      <c r="GM947" s="337"/>
      <c r="GN947" s="338"/>
      <c r="GO947" s="338"/>
      <c r="GP947" s="338"/>
      <c r="GQ947" s="338"/>
    </row>
    <row r="948" spans="154:199" x14ac:dyDescent="0.25">
      <c r="EX948" s="338"/>
      <c r="EY948" s="338"/>
      <c r="EZ948" s="338"/>
      <c r="FA948" s="338"/>
      <c r="FB948" s="338"/>
      <c r="FC948" s="338"/>
      <c r="FD948" s="338"/>
      <c r="FE948" s="338"/>
      <c r="FF948" s="338"/>
      <c r="FG948" s="338"/>
      <c r="FH948" s="338"/>
      <c r="FI948" s="338"/>
      <c r="FJ948" s="338"/>
      <c r="FK948" s="338"/>
      <c r="FL948" s="338"/>
      <c r="FM948" s="338"/>
      <c r="FN948" s="338"/>
      <c r="FO948" s="338"/>
      <c r="GM948" s="337"/>
      <c r="GN948" s="338"/>
      <c r="GO948" s="338"/>
      <c r="GP948" s="338"/>
      <c r="GQ948" s="338"/>
    </row>
    <row r="949" spans="154:199" x14ac:dyDescent="0.25">
      <c r="EX949" s="338"/>
      <c r="EY949" s="338"/>
      <c r="EZ949" s="338"/>
      <c r="FA949" s="338"/>
      <c r="FB949" s="338"/>
      <c r="FC949" s="338"/>
      <c r="FD949" s="338"/>
      <c r="FE949" s="338"/>
      <c r="FF949" s="338"/>
      <c r="FG949" s="338"/>
      <c r="FH949" s="338"/>
      <c r="FI949" s="338"/>
      <c r="FJ949" s="338"/>
      <c r="FK949" s="338"/>
      <c r="FL949" s="338"/>
      <c r="FM949" s="338"/>
      <c r="FN949" s="338"/>
      <c r="FO949" s="338"/>
      <c r="GM949" s="337"/>
      <c r="GN949" s="338"/>
      <c r="GO949" s="338"/>
      <c r="GP949" s="338"/>
      <c r="GQ949" s="338"/>
    </row>
    <row r="950" spans="154:199" x14ac:dyDescent="0.25">
      <c r="EX950" s="338"/>
      <c r="EY950" s="338"/>
      <c r="EZ950" s="338"/>
      <c r="FA950" s="338"/>
      <c r="FB950" s="338"/>
      <c r="FC950" s="338"/>
      <c r="FD950" s="338"/>
      <c r="FE950" s="338"/>
      <c r="FF950" s="338"/>
      <c r="FG950" s="338"/>
      <c r="FH950" s="338"/>
      <c r="FI950" s="338"/>
      <c r="FJ950" s="338"/>
      <c r="FK950" s="338"/>
      <c r="FL950" s="338"/>
      <c r="FM950" s="338"/>
      <c r="FN950" s="338"/>
      <c r="FO950" s="338"/>
      <c r="GM950" s="337"/>
      <c r="GN950" s="338"/>
      <c r="GO950" s="338"/>
      <c r="GP950" s="338"/>
      <c r="GQ950" s="338"/>
    </row>
    <row r="951" spans="154:199" x14ac:dyDescent="0.25">
      <c r="EX951" s="338"/>
      <c r="EY951" s="338"/>
      <c r="EZ951" s="338"/>
      <c r="FA951" s="338"/>
      <c r="FB951" s="338"/>
      <c r="FC951" s="338"/>
      <c r="FD951" s="338"/>
      <c r="FE951" s="338"/>
      <c r="FF951" s="338"/>
      <c r="FG951" s="338"/>
      <c r="FH951" s="338"/>
      <c r="FI951" s="338"/>
      <c r="FJ951" s="338"/>
      <c r="FK951" s="338"/>
      <c r="FL951" s="338"/>
      <c r="FM951" s="338"/>
      <c r="FN951" s="338"/>
      <c r="FO951" s="338"/>
      <c r="GM951" s="337"/>
      <c r="GN951" s="338"/>
      <c r="GO951" s="338"/>
      <c r="GP951" s="338"/>
      <c r="GQ951" s="338"/>
    </row>
    <row r="952" spans="154:199" x14ac:dyDescent="0.25">
      <c r="EX952" s="338"/>
      <c r="EY952" s="338"/>
      <c r="EZ952" s="338"/>
      <c r="FA952" s="338"/>
      <c r="FB952" s="338"/>
      <c r="FC952" s="338"/>
      <c r="FD952" s="338"/>
      <c r="FE952" s="338"/>
      <c r="FF952" s="338"/>
      <c r="FG952" s="338"/>
      <c r="FH952" s="338"/>
      <c r="FI952" s="338"/>
      <c r="FJ952" s="338"/>
      <c r="FK952" s="338"/>
      <c r="FL952" s="338"/>
      <c r="FM952" s="338"/>
      <c r="FN952" s="338"/>
      <c r="FO952" s="338"/>
      <c r="GM952" s="337"/>
      <c r="GN952" s="338"/>
      <c r="GO952" s="338"/>
      <c r="GP952" s="338"/>
      <c r="GQ952" s="338"/>
    </row>
    <row r="953" spans="154:199" x14ac:dyDescent="0.25">
      <c r="EX953" s="338"/>
      <c r="EY953" s="338"/>
      <c r="EZ953" s="338"/>
      <c r="FA953" s="338"/>
      <c r="FB953" s="338"/>
      <c r="FC953" s="338"/>
      <c r="FD953" s="338"/>
      <c r="FE953" s="338"/>
      <c r="FF953" s="338"/>
      <c r="FG953" s="338"/>
      <c r="FH953" s="338"/>
      <c r="FI953" s="338"/>
      <c r="FJ953" s="338"/>
      <c r="FK953" s="338"/>
      <c r="FL953" s="338"/>
      <c r="FM953" s="338"/>
      <c r="FN953" s="338"/>
      <c r="FO953" s="338"/>
      <c r="GM953" s="337"/>
      <c r="GN953" s="338"/>
      <c r="GO953" s="338"/>
      <c r="GP953" s="338"/>
      <c r="GQ953" s="338"/>
    </row>
    <row r="954" spans="154:199" x14ac:dyDescent="0.25">
      <c r="EX954" s="338"/>
      <c r="EY954" s="338"/>
      <c r="EZ954" s="338"/>
      <c r="FA954" s="338"/>
      <c r="FB954" s="338"/>
      <c r="FC954" s="338"/>
      <c r="FD954" s="338"/>
      <c r="FE954" s="338"/>
      <c r="FF954" s="338"/>
      <c r="FG954" s="338"/>
      <c r="FH954" s="338"/>
      <c r="FI954" s="338"/>
      <c r="FJ954" s="338"/>
      <c r="FK954" s="338"/>
      <c r="FL954" s="338"/>
      <c r="FM954" s="338"/>
      <c r="FN954" s="338"/>
      <c r="FO954" s="338"/>
      <c r="GM954" s="337"/>
      <c r="GN954" s="338"/>
      <c r="GO954" s="338"/>
      <c r="GP954" s="338"/>
      <c r="GQ954" s="338"/>
    </row>
    <row r="955" spans="154:199" x14ac:dyDescent="0.25">
      <c r="EX955" s="338"/>
      <c r="EY955" s="338"/>
      <c r="EZ955" s="338"/>
      <c r="FA955" s="338"/>
      <c r="FB955" s="338"/>
      <c r="FC955" s="338"/>
      <c r="FD955" s="338"/>
      <c r="FE955" s="338"/>
      <c r="FF955" s="338"/>
      <c r="FG955" s="338"/>
      <c r="FH955" s="338"/>
      <c r="FI955" s="338"/>
      <c r="FJ955" s="338"/>
      <c r="FK955" s="338"/>
      <c r="FL955" s="338"/>
      <c r="FM955" s="338"/>
      <c r="FN955" s="338"/>
      <c r="FO955" s="338"/>
      <c r="GM955" s="337"/>
      <c r="GN955" s="338"/>
      <c r="GO955" s="338"/>
      <c r="GP955" s="338"/>
      <c r="GQ955" s="338"/>
    </row>
    <row r="956" spans="154:199" x14ac:dyDescent="0.25">
      <c r="EX956" s="338"/>
      <c r="EY956" s="338"/>
      <c r="EZ956" s="338"/>
      <c r="FA956" s="338"/>
      <c r="FB956" s="338"/>
      <c r="FC956" s="338"/>
      <c r="FD956" s="338"/>
      <c r="FE956" s="338"/>
      <c r="FF956" s="338"/>
      <c r="FG956" s="338"/>
      <c r="FH956" s="338"/>
      <c r="FI956" s="338"/>
      <c r="FJ956" s="338"/>
      <c r="FK956" s="338"/>
      <c r="FL956" s="338"/>
      <c r="FM956" s="338"/>
      <c r="FN956" s="338"/>
      <c r="FO956" s="338"/>
      <c r="GM956" s="337"/>
      <c r="GN956" s="338"/>
      <c r="GO956" s="338"/>
      <c r="GP956" s="338"/>
      <c r="GQ956" s="338"/>
    </row>
    <row r="957" spans="154:199" x14ac:dyDescent="0.25">
      <c r="EX957" s="338"/>
      <c r="EY957" s="338"/>
      <c r="EZ957" s="338"/>
      <c r="FA957" s="338"/>
      <c r="FB957" s="338"/>
      <c r="FC957" s="338"/>
      <c r="FD957" s="338"/>
      <c r="FE957" s="338"/>
      <c r="FF957" s="338"/>
      <c r="FG957" s="338"/>
      <c r="FH957" s="338"/>
      <c r="FI957" s="338"/>
      <c r="FJ957" s="338"/>
      <c r="FK957" s="338"/>
      <c r="FL957" s="338"/>
      <c r="FM957" s="338"/>
      <c r="FN957" s="338"/>
      <c r="FO957" s="338"/>
      <c r="GM957" s="337"/>
      <c r="GN957" s="338"/>
      <c r="GO957" s="338"/>
      <c r="GP957" s="338"/>
      <c r="GQ957" s="338"/>
    </row>
    <row r="958" spans="154:199" x14ac:dyDescent="0.25">
      <c r="EX958" s="338"/>
      <c r="EY958" s="338"/>
      <c r="EZ958" s="338"/>
      <c r="FA958" s="338"/>
      <c r="FB958" s="338"/>
      <c r="FC958" s="338"/>
      <c r="FD958" s="338"/>
      <c r="FE958" s="338"/>
      <c r="FF958" s="338"/>
      <c r="FG958" s="338"/>
      <c r="FH958" s="338"/>
      <c r="FI958" s="338"/>
      <c r="FJ958" s="338"/>
      <c r="FK958" s="338"/>
      <c r="FL958" s="338"/>
      <c r="FM958" s="338"/>
      <c r="FN958" s="338"/>
      <c r="FO958" s="338"/>
      <c r="GM958" s="337"/>
      <c r="GN958" s="338"/>
      <c r="GO958" s="338"/>
      <c r="GP958" s="338"/>
      <c r="GQ958" s="338"/>
    </row>
    <row r="959" spans="154:199" x14ac:dyDescent="0.25">
      <c r="EX959" s="338"/>
      <c r="EY959" s="338"/>
      <c r="EZ959" s="338"/>
      <c r="FA959" s="338"/>
      <c r="FB959" s="338"/>
      <c r="FC959" s="338"/>
      <c r="FD959" s="338"/>
      <c r="FE959" s="338"/>
      <c r="FF959" s="338"/>
      <c r="FG959" s="338"/>
      <c r="FH959" s="338"/>
      <c r="FI959" s="338"/>
      <c r="FJ959" s="338"/>
      <c r="FK959" s="338"/>
      <c r="FL959" s="338"/>
      <c r="FM959" s="338"/>
      <c r="FN959" s="338"/>
      <c r="FO959" s="338"/>
      <c r="GM959" s="337"/>
      <c r="GN959" s="338"/>
      <c r="GO959" s="338"/>
      <c r="GP959" s="338"/>
      <c r="GQ959" s="338"/>
    </row>
    <row r="960" spans="154:199" x14ac:dyDescent="0.25">
      <c r="EX960" s="338"/>
      <c r="EY960" s="338"/>
      <c r="EZ960" s="338"/>
      <c r="FA960" s="338"/>
      <c r="FB960" s="338"/>
      <c r="FC960" s="338"/>
      <c r="FD960" s="338"/>
      <c r="FE960" s="338"/>
      <c r="FF960" s="338"/>
      <c r="FG960" s="338"/>
      <c r="FH960" s="338"/>
      <c r="FI960" s="338"/>
      <c r="FJ960" s="338"/>
      <c r="FK960" s="338"/>
      <c r="FL960" s="338"/>
      <c r="FM960" s="338"/>
      <c r="FN960" s="338"/>
      <c r="FO960" s="338"/>
      <c r="GM960" s="337"/>
      <c r="GN960" s="338"/>
      <c r="GO960" s="338"/>
      <c r="GP960" s="338"/>
      <c r="GQ960" s="338"/>
    </row>
    <row r="961" spans="154:199" x14ac:dyDescent="0.25">
      <c r="EX961" s="338"/>
      <c r="EY961" s="338"/>
      <c r="EZ961" s="338"/>
      <c r="FA961" s="338"/>
      <c r="FB961" s="338"/>
      <c r="FC961" s="338"/>
      <c r="FD961" s="338"/>
      <c r="FE961" s="338"/>
      <c r="FF961" s="338"/>
      <c r="FG961" s="338"/>
      <c r="FH961" s="338"/>
      <c r="FI961" s="338"/>
      <c r="FJ961" s="338"/>
      <c r="FK961" s="338"/>
      <c r="FL961" s="338"/>
      <c r="FM961" s="338"/>
      <c r="FN961" s="338"/>
      <c r="FO961" s="338"/>
      <c r="GM961" s="337"/>
      <c r="GN961" s="338"/>
      <c r="GO961" s="338"/>
      <c r="GP961" s="338"/>
      <c r="GQ961" s="338"/>
    </row>
    <row r="962" spans="154:199" x14ac:dyDescent="0.25">
      <c r="EX962" s="338"/>
      <c r="EY962" s="338"/>
      <c r="EZ962" s="338"/>
      <c r="FA962" s="338"/>
      <c r="FB962" s="338"/>
      <c r="FC962" s="338"/>
      <c r="FD962" s="338"/>
      <c r="FE962" s="338"/>
      <c r="FF962" s="338"/>
      <c r="FG962" s="338"/>
      <c r="FH962" s="338"/>
      <c r="FI962" s="338"/>
      <c r="FJ962" s="338"/>
      <c r="FK962" s="338"/>
      <c r="FL962" s="338"/>
      <c r="FM962" s="338"/>
      <c r="FN962" s="338"/>
      <c r="FO962" s="338"/>
      <c r="GM962" s="337"/>
      <c r="GN962" s="338"/>
      <c r="GO962" s="338"/>
      <c r="GP962" s="338"/>
      <c r="GQ962" s="338"/>
    </row>
    <row r="963" spans="154:199" x14ac:dyDescent="0.25">
      <c r="EX963" s="338"/>
      <c r="EY963" s="338"/>
      <c r="EZ963" s="338"/>
      <c r="FA963" s="338"/>
      <c r="FB963" s="338"/>
      <c r="FC963" s="338"/>
      <c r="FD963" s="338"/>
      <c r="FE963" s="338"/>
      <c r="FF963" s="338"/>
      <c r="FG963" s="338"/>
      <c r="FH963" s="338"/>
      <c r="FI963" s="338"/>
      <c r="FJ963" s="338"/>
      <c r="FK963" s="338"/>
      <c r="FL963" s="338"/>
      <c r="FM963" s="338"/>
      <c r="FN963" s="338"/>
      <c r="FO963" s="338"/>
      <c r="GM963" s="337"/>
      <c r="GN963" s="338"/>
      <c r="GO963" s="338"/>
      <c r="GP963" s="338"/>
      <c r="GQ963" s="338"/>
    </row>
    <row r="964" spans="154:199" x14ac:dyDescent="0.25">
      <c r="EX964" s="338"/>
      <c r="EY964" s="338"/>
      <c r="EZ964" s="338"/>
      <c r="FA964" s="338"/>
      <c r="FB964" s="338"/>
      <c r="FC964" s="338"/>
      <c r="FD964" s="338"/>
      <c r="FE964" s="338"/>
      <c r="FF964" s="338"/>
      <c r="FG964" s="338"/>
      <c r="FH964" s="338"/>
      <c r="FI964" s="338"/>
      <c r="FJ964" s="338"/>
      <c r="FK964" s="338"/>
      <c r="FL964" s="338"/>
      <c r="FM964" s="338"/>
      <c r="FN964" s="338"/>
      <c r="FO964" s="338"/>
      <c r="GM964" s="337"/>
      <c r="GN964" s="338"/>
      <c r="GO964" s="338"/>
      <c r="GP964" s="338"/>
      <c r="GQ964" s="338"/>
    </row>
    <row r="965" spans="154:199" x14ac:dyDescent="0.25">
      <c r="EX965" s="338"/>
      <c r="EY965" s="338"/>
      <c r="EZ965" s="338"/>
      <c r="FA965" s="338"/>
      <c r="FB965" s="338"/>
      <c r="FC965" s="338"/>
      <c r="FD965" s="338"/>
      <c r="FE965" s="338"/>
      <c r="FF965" s="338"/>
      <c r="FG965" s="338"/>
      <c r="FH965" s="338"/>
      <c r="FI965" s="338"/>
      <c r="FJ965" s="338"/>
      <c r="FK965" s="338"/>
      <c r="FL965" s="338"/>
      <c r="FM965" s="338"/>
      <c r="FN965" s="338"/>
      <c r="FO965" s="338"/>
      <c r="GM965" s="337"/>
      <c r="GN965" s="338"/>
      <c r="GO965" s="338"/>
      <c r="GP965" s="338"/>
      <c r="GQ965" s="338"/>
    </row>
    <row r="966" spans="154:199" x14ac:dyDescent="0.25">
      <c r="EX966" s="338"/>
      <c r="EY966" s="338"/>
      <c r="EZ966" s="338"/>
      <c r="FA966" s="338"/>
      <c r="FB966" s="338"/>
      <c r="FC966" s="338"/>
      <c r="FD966" s="338"/>
      <c r="FE966" s="338"/>
      <c r="FF966" s="338"/>
      <c r="FG966" s="338"/>
      <c r="FH966" s="338"/>
      <c r="FI966" s="338"/>
      <c r="FJ966" s="338"/>
      <c r="FK966" s="338"/>
      <c r="FL966" s="338"/>
      <c r="FM966" s="338"/>
      <c r="FN966" s="338"/>
      <c r="FO966" s="338"/>
      <c r="GM966" s="337"/>
      <c r="GN966" s="338"/>
      <c r="GO966" s="338"/>
      <c r="GP966" s="338"/>
      <c r="GQ966" s="338"/>
    </row>
    <row r="967" spans="154:199" x14ac:dyDescent="0.25">
      <c r="EX967" s="338"/>
      <c r="EY967" s="338"/>
      <c r="EZ967" s="338"/>
      <c r="FA967" s="338"/>
      <c r="FB967" s="338"/>
      <c r="FC967" s="338"/>
      <c r="FD967" s="338"/>
      <c r="FE967" s="338"/>
      <c r="FF967" s="338"/>
      <c r="FG967" s="338"/>
      <c r="FH967" s="338"/>
      <c r="FI967" s="338"/>
      <c r="FJ967" s="338"/>
      <c r="FK967" s="338"/>
      <c r="FL967" s="338"/>
      <c r="FM967" s="338"/>
      <c r="FN967" s="338"/>
      <c r="FO967" s="338"/>
      <c r="GM967" s="337"/>
      <c r="GN967" s="338"/>
      <c r="GO967" s="338"/>
      <c r="GP967" s="338"/>
      <c r="GQ967" s="338"/>
    </row>
    <row r="968" spans="154:199" x14ac:dyDescent="0.25">
      <c r="EX968" s="338"/>
      <c r="EY968" s="338"/>
      <c r="EZ968" s="338"/>
      <c r="FA968" s="338"/>
      <c r="FB968" s="338"/>
      <c r="FC968" s="338"/>
      <c r="FD968" s="338"/>
      <c r="FE968" s="338"/>
      <c r="FF968" s="338"/>
      <c r="FG968" s="338"/>
      <c r="FH968" s="338"/>
      <c r="FI968" s="338"/>
      <c r="FJ968" s="338"/>
      <c r="FK968" s="338"/>
      <c r="FL968" s="338"/>
      <c r="FM968" s="338"/>
      <c r="FN968" s="338"/>
      <c r="FO968" s="338"/>
      <c r="GM968" s="337"/>
      <c r="GN968" s="338"/>
      <c r="GO968" s="338"/>
      <c r="GP968" s="338"/>
      <c r="GQ968" s="338"/>
    </row>
    <row r="969" spans="154:199" x14ac:dyDescent="0.25">
      <c r="EX969" s="338"/>
      <c r="EY969" s="338"/>
      <c r="EZ969" s="338"/>
      <c r="FA969" s="338"/>
      <c r="FB969" s="338"/>
      <c r="FC969" s="338"/>
      <c r="FD969" s="338"/>
      <c r="FE969" s="338"/>
      <c r="FF969" s="338"/>
      <c r="FG969" s="338"/>
      <c r="FH969" s="338"/>
      <c r="FI969" s="338"/>
      <c r="FJ969" s="338"/>
      <c r="FK969" s="338"/>
      <c r="FL969" s="338"/>
      <c r="FM969" s="338"/>
      <c r="FN969" s="338"/>
      <c r="FO969" s="338"/>
      <c r="GM969" s="337"/>
      <c r="GN969" s="338"/>
      <c r="GO969" s="338"/>
      <c r="GP969" s="338"/>
      <c r="GQ969" s="338"/>
    </row>
    <row r="970" spans="154:199" x14ac:dyDescent="0.25">
      <c r="EX970" s="338"/>
      <c r="EY970" s="338"/>
      <c r="EZ970" s="338"/>
      <c r="FA970" s="338"/>
      <c r="FB970" s="338"/>
      <c r="FC970" s="338"/>
      <c r="FD970" s="338"/>
      <c r="FE970" s="338"/>
      <c r="FF970" s="338"/>
      <c r="FG970" s="338"/>
      <c r="FH970" s="338"/>
      <c r="FI970" s="338"/>
      <c r="FJ970" s="338"/>
      <c r="FK970" s="338"/>
      <c r="FL970" s="338"/>
      <c r="FM970" s="338"/>
      <c r="FN970" s="338"/>
      <c r="FO970" s="338"/>
      <c r="GM970" s="337"/>
      <c r="GN970" s="338"/>
      <c r="GO970" s="338"/>
      <c r="GP970" s="338"/>
      <c r="GQ970" s="338"/>
    </row>
    <row r="971" spans="154:199" x14ac:dyDescent="0.25">
      <c r="EX971" s="338"/>
      <c r="EY971" s="338"/>
      <c r="EZ971" s="338"/>
      <c r="FA971" s="338"/>
      <c r="FB971" s="338"/>
      <c r="FC971" s="338"/>
      <c r="FD971" s="338"/>
      <c r="FE971" s="338"/>
      <c r="FF971" s="338"/>
      <c r="FG971" s="338"/>
      <c r="FH971" s="338"/>
      <c r="FI971" s="338"/>
      <c r="FJ971" s="338"/>
      <c r="FK971" s="338"/>
      <c r="FL971" s="338"/>
      <c r="FM971" s="338"/>
      <c r="FN971" s="338"/>
      <c r="FO971" s="338"/>
      <c r="GM971" s="337"/>
      <c r="GN971" s="338"/>
      <c r="GO971" s="338"/>
      <c r="GP971" s="338"/>
      <c r="GQ971" s="338"/>
    </row>
    <row r="972" spans="154:199" x14ac:dyDescent="0.25">
      <c r="EX972" s="338"/>
      <c r="EY972" s="338"/>
      <c r="EZ972" s="338"/>
      <c r="FA972" s="338"/>
      <c r="FB972" s="338"/>
      <c r="FC972" s="338"/>
      <c r="FD972" s="338"/>
      <c r="FE972" s="338"/>
      <c r="FF972" s="338"/>
      <c r="FG972" s="338"/>
      <c r="FH972" s="338"/>
      <c r="FI972" s="338"/>
      <c r="FJ972" s="338"/>
      <c r="FK972" s="338"/>
      <c r="FL972" s="338"/>
      <c r="FM972" s="338"/>
      <c r="FN972" s="338"/>
      <c r="FO972" s="338"/>
      <c r="GM972" s="337"/>
      <c r="GN972" s="338"/>
      <c r="GO972" s="338"/>
      <c r="GP972" s="338"/>
      <c r="GQ972" s="338"/>
    </row>
    <row r="973" spans="154:199" x14ac:dyDescent="0.25">
      <c r="EX973" s="338"/>
      <c r="EY973" s="338"/>
      <c r="EZ973" s="338"/>
      <c r="FA973" s="338"/>
      <c r="FB973" s="338"/>
      <c r="FC973" s="338"/>
      <c r="FD973" s="338"/>
      <c r="FE973" s="338"/>
      <c r="FF973" s="338"/>
      <c r="FG973" s="338"/>
      <c r="FH973" s="338"/>
      <c r="FI973" s="338"/>
      <c r="FJ973" s="338"/>
      <c r="FK973" s="338"/>
      <c r="FL973" s="338"/>
      <c r="FM973" s="338"/>
      <c r="FN973" s="338"/>
      <c r="FO973" s="338"/>
      <c r="GM973" s="337"/>
      <c r="GN973" s="338"/>
      <c r="GO973" s="338"/>
      <c r="GP973" s="338"/>
      <c r="GQ973" s="338"/>
    </row>
    <row r="974" spans="154:199" x14ac:dyDescent="0.25">
      <c r="EX974" s="338"/>
      <c r="EY974" s="338"/>
      <c r="EZ974" s="338"/>
      <c r="FA974" s="338"/>
      <c r="FB974" s="338"/>
      <c r="FC974" s="338"/>
      <c r="FD974" s="338"/>
      <c r="FE974" s="338"/>
      <c r="FF974" s="338"/>
      <c r="FG974" s="338"/>
      <c r="FH974" s="338"/>
      <c r="FI974" s="338"/>
      <c r="FJ974" s="338"/>
      <c r="FK974" s="338"/>
      <c r="FL974" s="338"/>
      <c r="FM974" s="338"/>
      <c r="FN974" s="338"/>
      <c r="FO974" s="338"/>
      <c r="GM974" s="337"/>
      <c r="GN974" s="338"/>
      <c r="GO974" s="338"/>
      <c r="GP974" s="338"/>
      <c r="GQ974" s="338"/>
    </row>
    <row r="975" spans="154:199" x14ac:dyDescent="0.25">
      <c r="EX975" s="338"/>
      <c r="EY975" s="338"/>
      <c r="EZ975" s="338"/>
      <c r="FA975" s="338"/>
      <c r="FB975" s="338"/>
      <c r="FC975" s="338"/>
      <c r="FD975" s="338"/>
      <c r="FE975" s="338"/>
      <c r="FF975" s="338"/>
      <c r="FG975" s="338"/>
      <c r="FH975" s="338"/>
      <c r="FI975" s="338"/>
      <c r="FJ975" s="338"/>
      <c r="FK975" s="338"/>
      <c r="FL975" s="338"/>
      <c r="FM975" s="338"/>
      <c r="FN975" s="338"/>
      <c r="FO975" s="338"/>
      <c r="GM975" s="337"/>
      <c r="GN975" s="338"/>
      <c r="GO975" s="338"/>
      <c r="GP975" s="338"/>
      <c r="GQ975" s="338"/>
    </row>
    <row r="976" spans="154:199" x14ac:dyDescent="0.25">
      <c r="EX976" s="338"/>
      <c r="EY976" s="338"/>
      <c r="EZ976" s="338"/>
      <c r="FA976" s="338"/>
      <c r="FB976" s="338"/>
      <c r="FC976" s="338"/>
      <c r="FD976" s="338"/>
      <c r="FE976" s="338"/>
      <c r="FF976" s="338"/>
      <c r="FG976" s="338"/>
      <c r="FH976" s="338"/>
      <c r="FI976" s="338"/>
      <c r="FJ976" s="338"/>
      <c r="FK976" s="338"/>
      <c r="FL976" s="338"/>
      <c r="FM976" s="338"/>
      <c r="FN976" s="338"/>
      <c r="FO976" s="338"/>
      <c r="GM976" s="337"/>
      <c r="GN976" s="338"/>
      <c r="GO976" s="338"/>
      <c r="GP976" s="338"/>
      <c r="GQ976" s="338"/>
    </row>
    <row r="977" spans="154:199" x14ac:dyDescent="0.25">
      <c r="EX977" s="338"/>
      <c r="EY977" s="338"/>
      <c r="EZ977" s="338"/>
      <c r="FA977" s="338"/>
      <c r="FB977" s="338"/>
      <c r="FC977" s="338"/>
      <c r="FD977" s="338"/>
      <c r="FE977" s="338"/>
      <c r="FF977" s="338"/>
      <c r="FG977" s="338"/>
      <c r="FH977" s="338"/>
      <c r="FI977" s="338"/>
      <c r="FJ977" s="338"/>
      <c r="FK977" s="338"/>
      <c r="FL977" s="338"/>
      <c r="FM977" s="338"/>
      <c r="FN977" s="338"/>
      <c r="FO977" s="338"/>
      <c r="GM977" s="337"/>
      <c r="GN977" s="338"/>
      <c r="GO977" s="338"/>
      <c r="GP977" s="338"/>
      <c r="GQ977" s="338"/>
    </row>
    <row r="978" spans="154:199" x14ac:dyDescent="0.25">
      <c r="EX978" s="338"/>
      <c r="EY978" s="338"/>
      <c r="EZ978" s="338"/>
      <c r="FA978" s="338"/>
      <c r="FB978" s="338"/>
      <c r="FC978" s="338"/>
      <c r="FD978" s="338"/>
      <c r="FE978" s="338"/>
      <c r="FF978" s="338"/>
      <c r="FG978" s="338"/>
      <c r="FH978" s="338"/>
      <c r="FI978" s="338"/>
      <c r="FJ978" s="338"/>
      <c r="FK978" s="338"/>
      <c r="FL978" s="338"/>
      <c r="FM978" s="338"/>
      <c r="FN978" s="338"/>
      <c r="FO978" s="338"/>
      <c r="GM978" s="337"/>
      <c r="GN978" s="338"/>
      <c r="GO978" s="338"/>
      <c r="GP978" s="338"/>
      <c r="GQ978" s="338"/>
    </row>
    <row r="979" spans="154:199" x14ac:dyDescent="0.25">
      <c r="EX979" s="338"/>
      <c r="EY979" s="338"/>
      <c r="EZ979" s="338"/>
      <c r="FA979" s="338"/>
      <c r="FB979" s="338"/>
      <c r="FC979" s="338"/>
      <c r="FD979" s="338"/>
      <c r="FE979" s="338"/>
      <c r="FF979" s="338"/>
      <c r="FG979" s="338"/>
      <c r="FH979" s="338"/>
      <c r="FI979" s="338"/>
      <c r="FJ979" s="338"/>
      <c r="FK979" s="338"/>
      <c r="FL979" s="338"/>
      <c r="FM979" s="338"/>
      <c r="FN979" s="338"/>
      <c r="FO979" s="338"/>
      <c r="GM979" s="337"/>
      <c r="GN979" s="338"/>
      <c r="GO979" s="338"/>
      <c r="GP979" s="338"/>
      <c r="GQ979" s="338"/>
    </row>
    <row r="1085" spans="8:8" x14ac:dyDescent="0.25">
      <c r="H1085" s="754" t="s">
        <v>484</v>
      </c>
    </row>
  </sheetData>
  <sortState columnSort="1" ref="BH1:CT392">
    <sortCondition ref="BH2:CT2"/>
  </sortState>
  <conditionalFormatting sqref="FR215:GI215 HI2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R217:GI217 HI217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R654:GL655 HI654:HI655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Y573:GL57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3"/>
  <sheetViews>
    <sheetView topLeftCell="A361" zoomScale="55" zoomScaleNormal="55" zoomScalePageLayoutView="40" workbookViewId="0">
      <selection activeCell="O393" sqref="O393"/>
    </sheetView>
  </sheetViews>
  <sheetFormatPr defaultColWidth="8.85546875" defaultRowHeight="15" x14ac:dyDescent="0.25"/>
  <cols>
    <col min="1" max="1" width="38.28515625" bestFit="1" customWidth="1"/>
    <col min="2" max="2" width="20.42578125" bestFit="1" customWidth="1"/>
    <col min="3" max="3" width="19.28515625" customWidth="1"/>
    <col min="4" max="4" width="21.28515625" bestFit="1" customWidth="1"/>
    <col min="5" max="5" width="15.140625" style="683" customWidth="1"/>
    <col min="6" max="6" width="9.28515625" bestFit="1" customWidth="1"/>
    <col min="7" max="7" width="40.28515625" bestFit="1" customWidth="1"/>
    <col min="8" max="8" width="10.7109375" style="753" customWidth="1"/>
    <col min="10" max="10" width="35.140625" bestFit="1" customWidth="1"/>
  </cols>
  <sheetData>
    <row r="1" spans="1:5" x14ac:dyDescent="0.25">
      <c r="A1" s="753"/>
    </row>
    <row r="2" spans="1:5" ht="21" x14ac:dyDescent="0.35">
      <c r="A2" s="617" t="s">
        <v>479</v>
      </c>
      <c r="B2" s="752" t="s">
        <v>351</v>
      </c>
      <c r="C2" s="752" t="s">
        <v>352</v>
      </c>
      <c r="D2" s="752" t="s">
        <v>353</v>
      </c>
      <c r="E2" s="817"/>
    </row>
    <row r="3" spans="1:5" x14ac:dyDescent="0.25">
      <c r="A3" s="209" t="s">
        <v>9</v>
      </c>
      <c r="B3" s="206"/>
      <c r="C3" s="206"/>
      <c r="D3" s="206"/>
      <c r="E3" s="818"/>
    </row>
    <row r="4" spans="1:5" x14ac:dyDescent="0.25">
      <c r="A4" s="209" t="s">
        <v>11</v>
      </c>
      <c r="B4" s="206"/>
      <c r="C4" s="206"/>
      <c r="D4" s="206"/>
      <c r="E4" s="818"/>
    </row>
    <row r="5" spans="1:5" x14ac:dyDescent="0.25">
      <c r="A5" s="209" t="s">
        <v>12</v>
      </c>
      <c r="B5" s="206"/>
      <c r="C5" s="206"/>
      <c r="D5" s="206"/>
      <c r="E5" s="818"/>
    </row>
    <row r="6" spans="1:5" x14ac:dyDescent="0.25">
      <c r="A6" s="209" t="s">
        <v>10</v>
      </c>
      <c r="B6" s="206"/>
      <c r="C6" s="206"/>
      <c r="D6" s="206"/>
      <c r="E6" s="818"/>
    </row>
    <row r="7" spans="1:5" x14ac:dyDescent="0.25">
      <c r="A7" s="618" t="s">
        <v>13</v>
      </c>
      <c r="B7" s="619">
        <v>2.0012799999999999</v>
      </c>
      <c r="C7" s="619">
        <v>2.0013100000000001</v>
      </c>
      <c r="D7" s="619">
        <v>2.0001199999999999</v>
      </c>
      <c r="E7" s="818"/>
    </row>
    <row r="8" spans="1:5" x14ac:dyDescent="0.25">
      <c r="A8" s="3"/>
      <c r="B8" s="753"/>
      <c r="C8" s="753"/>
      <c r="D8" s="753"/>
    </row>
    <row r="9" spans="1:5" x14ac:dyDescent="0.25">
      <c r="A9" s="620" t="s">
        <v>376</v>
      </c>
      <c r="B9" s="621"/>
      <c r="C9" s="621"/>
      <c r="D9" s="621"/>
      <c r="E9" s="100"/>
    </row>
    <row r="10" spans="1:5" x14ac:dyDescent="0.25">
      <c r="A10" s="614" t="s">
        <v>266</v>
      </c>
      <c r="B10" s="611"/>
      <c r="C10" s="611"/>
      <c r="D10" s="611"/>
      <c r="E10" s="615"/>
    </row>
    <row r="11" spans="1:5" x14ac:dyDescent="0.25">
      <c r="A11" s="611" t="s">
        <v>167</v>
      </c>
      <c r="B11" s="610">
        <v>10.28</v>
      </c>
      <c r="C11" s="610">
        <v>10.28</v>
      </c>
      <c r="D11" s="610">
        <v>10.28</v>
      </c>
      <c r="E11" s="613"/>
    </row>
    <row r="12" spans="1:5" x14ac:dyDescent="0.25">
      <c r="A12" s="611" t="s">
        <v>83</v>
      </c>
      <c r="B12" s="610">
        <v>50</v>
      </c>
      <c r="C12" s="610">
        <v>50</v>
      </c>
      <c r="D12" s="610">
        <v>50</v>
      </c>
      <c r="E12" s="613"/>
    </row>
    <row r="13" spans="1:5" x14ac:dyDescent="0.25">
      <c r="A13" s="611" t="s">
        <v>84</v>
      </c>
      <c r="B13" s="610">
        <f t="shared" ref="B13:D13" si="0">B11*(10^-6)*B12*(10^3)</f>
        <v>0.5139999999999999</v>
      </c>
      <c r="C13" s="610">
        <f t="shared" si="0"/>
        <v>0.5139999999999999</v>
      </c>
      <c r="D13" s="610">
        <f t="shared" si="0"/>
        <v>0.5139999999999999</v>
      </c>
      <c r="E13" s="613"/>
    </row>
    <row r="14" spans="1:5" x14ac:dyDescent="0.25">
      <c r="A14" s="610" t="s">
        <v>151</v>
      </c>
      <c r="B14" s="612">
        <f t="shared" ref="B14:D14" si="1">B13/B$7</f>
        <v>0.25683562519987202</v>
      </c>
      <c r="C14" s="612">
        <f t="shared" si="1"/>
        <v>0.25683177518725231</v>
      </c>
      <c r="D14" s="612">
        <f t="shared" si="1"/>
        <v>0.25698458092514448</v>
      </c>
      <c r="E14" s="613"/>
    </row>
    <row r="15" spans="1:5" x14ac:dyDescent="0.25">
      <c r="A15" s="754"/>
      <c r="B15" s="754"/>
      <c r="C15" s="754"/>
      <c r="D15" s="754"/>
      <c r="E15" s="22"/>
    </row>
    <row r="16" spans="1:5" x14ac:dyDescent="0.25">
      <c r="A16" s="614" t="s">
        <v>267</v>
      </c>
      <c r="B16" s="610"/>
      <c r="C16" s="610"/>
      <c r="D16" s="610"/>
      <c r="E16" s="613"/>
    </row>
    <row r="17" spans="1:5" x14ac:dyDescent="0.25">
      <c r="A17" s="611" t="s">
        <v>167</v>
      </c>
      <c r="B17" s="610">
        <v>10.332000000000001</v>
      </c>
      <c r="C17" s="610">
        <v>10.332000000000001</v>
      </c>
      <c r="D17" s="610">
        <v>10.332000000000001</v>
      </c>
      <c r="E17" s="613"/>
    </row>
    <row r="18" spans="1:5" x14ac:dyDescent="0.25">
      <c r="A18" s="611" t="s">
        <v>83</v>
      </c>
      <c r="B18" s="610">
        <v>50</v>
      </c>
      <c r="C18" s="610">
        <v>50</v>
      </c>
      <c r="D18" s="610">
        <v>50</v>
      </c>
      <c r="E18" s="613"/>
    </row>
    <row r="19" spans="1:5" x14ac:dyDescent="0.25">
      <c r="A19" s="611" t="s">
        <v>84</v>
      </c>
      <c r="B19" s="610">
        <f t="shared" ref="B19:D19" si="2">B17*(10^-6)*B18*(10^3)</f>
        <v>0.51659999999999995</v>
      </c>
      <c r="C19" s="610">
        <f t="shared" si="2"/>
        <v>0.51659999999999995</v>
      </c>
      <c r="D19" s="610">
        <f t="shared" si="2"/>
        <v>0.51659999999999995</v>
      </c>
      <c r="E19" s="613"/>
    </row>
    <row r="20" spans="1:5" x14ac:dyDescent="0.25">
      <c r="A20" s="610" t="s">
        <v>151</v>
      </c>
      <c r="B20" s="612">
        <f t="shared" ref="B20:D20" si="3">B19/B7</f>
        <v>0.25813479373201148</v>
      </c>
      <c r="C20" s="612">
        <f t="shared" si="3"/>
        <v>0.25813092424461975</v>
      </c>
      <c r="D20" s="612">
        <f t="shared" si="3"/>
        <v>0.25828450292982419</v>
      </c>
      <c r="E20" s="613"/>
    </row>
    <row r="21" spans="1:5" x14ac:dyDescent="0.25">
      <c r="A21" s="754"/>
      <c r="B21" s="754"/>
      <c r="C21" s="754"/>
      <c r="D21" s="754"/>
      <c r="E21" s="22"/>
    </row>
    <row r="22" spans="1:5" x14ac:dyDescent="0.25">
      <c r="A22" s="614" t="s">
        <v>268</v>
      </c>
      <c r="B22" s="610"/>
      <c r="C22" s="610"/>
      <c r="D22" s="610"/>
      <c r="E22" s="613"/>
    </row>
    <row r="23" spans="1:5" x14ac:dyDescent="0.25">
      <c r="A23" s="611" t="s">
        <v>167</v>
      </c>
      <c r="B23" s="613">
        <v>9.93</v>
      </c>
      <c r="C23" s="613">
        <v>9.93</v>
      </c>
      <c r="D23" s="613">
        <v>9.93</v>
      </c>
      <c r="E23" s="613"/>
    </row>
    <row r="24" spans="1:5" x14ac:dyDescent="0.25">
      <c r="A24" s="611" t="s">
        <v>83</v>
      </c>
      <c r="B24" s="610">
        <v>50</v>
      </c>
      <c r="C24" s="610">
        <v>50</v>
      </c>
      <c r="D24" s="610">
        <v>50</v>
      </c>
      <c r="E24" s="613"/>
    </row>
    <row r="25" spans="1:5" x14ac:dyDescent="0.25">
      <c r="A25" s="611" t="s">
        <v>84</v>
      </c>
      <c r="B25" s="610">
        <f t="shared" ref="B25:D25" si="4">B23*(10^-6)*B24*(10^3)</f>
        <v>0.4965</v>
      </c>
      <c r="C25" s="610">
        <f t="shared" si="4"/>
        <v>0.4965</v>
      </c>
      <c r="D25" s="610">
        <f t="shared" si="4"/>
        <v>0.4965</v>
      </c>
      <c r="E25" s="613"/>
    </row>
    <row r="26" spans="1:5" x14ac:dyDescent="0.25">
      <c r="A26" s="610" t="s">
        <v>151</v>
      </c>
      <c r="B26" s="612">
        <f t="shared" ref="B26:D26" si="5">B25/B7</f>
        <v>0.24809122161816438</v>
      </c>
      <c r="C26" s="612">
        <f t="shared" si="5"/>
        <v>0.24808750268574081</v>
      </c>
      <c r="D26" s="612">
        <f t="shared" si="5"/>
        <v>0.24823510589364639</v>
      </c>
      <c r="E26" s="613"/>
    </row>
    <row r="27" spans="1:5" x14ac:dyDescent="0.25">
      <c r="A27" s="754"/>
      <c r="B27" s="754"/>
      <c r="C27" s="754"/>
      <c r="D27" s="754"/>
      <c r="E27" s="22"/>
    </row>
    <row r="28" spans="1:5" x14ac:dyDescent="0.25">
      <c r="A28" s="614" t="s">
        <v>375</v>
      </c>
      <c r="B28" s="610"/>
      <c r="C28" s="610"/>
      <c r="D28" s="610"/>
      <c r="E28" s="613"/>
    </row>
    <row r="29" spans="1:5" x14ac:dyDescent="0.25">
      <c r="A29" s="611" t="s">
        <v>167</v>
      </c>
      <c r="B29" s="610">
        <v>103.1</v>
      </c>
      <c r="C29" s="610">
        <v>103.1</v>
      </c>
      <c r="D29" s="610">
        <v>103.1</v>
      </c>
      <c r="E29" s="613"/>
    </row>
    <row r="30" spans="1:5" x14ac:dyDescent="0.25">
      <c r="A30" s="611" t="s">
        <v>83</v>
      </c>
      <c r="B30" s="610">
        <v>10</v>
      </c>
      <c r="C30" s="610">
        <v>10</v>
      </c>
      <c r="D30" s="610">
        <v>10</v>
      </c>
      <c r="E30" s="613"/>
    </row>
    <row r="31" spans="1:5" x14ac:dyDescent="0.25">
      <c r="A31" s="611" t="s">
        <v>84</v>
      </c>
      <c r="B31" s="610">
        <f t="shared" ref="B31:D31" si="6">B29*(10^-6)*B30*(10^3)</f>
        <v>1.0309999999999997</v>
      </c>
      <c r="C31" s="610">
        <f t="shared" si="6"/>
        <v>1.0309999999999997</v>
      </c>
      <c r="D31" s="610">
        <f t="shared" si="6"/>
        <v>1.0309999999999997</v>
      </c>
      <c r="E31" s="613"/>
    </row>
    <row r="32" spans="1:5" x14ac:dyDescent="0.25">
      <c r="A32" s="610" t="s">
        <v>151</v>
      </c>
      <c r="B32" s="612">
        <f t="shared" ref="B32:D32" si="7">B31/B7</f>
        <v>0.51517029101375111</v>
      </c>
      <c r="C32" s="612">
        <f t="shared" si="7"/>
        <v>0.51516256851762077</v>
      </c>
      <c r="D32" s="612">
        <f t="shared" si="7"/>
        <v>0.51546907185568858</v>
      </c>
      <c r="E32" s="613"/>
    </row>
    <row r="33" spans="1:5" x14ac:dyDescent="0.25">
      <c r="A33" s="754"/>
      <c r="B33" s="754"/>
      <c r="C33" s="754"/>
      <c r="D33" s="754"/>
      <c r="E33" s="22"/>
    </row>
    <row r="34" spans="1:5" x14ac:dyDescent="0.25">
      <c r="A34" s="614" t="s">
        <v>374</v>
      </c>
      <c r="B34" s="610"/>
      <c r="C34" s="610"/>
      <c r="D34" s="610"/>
      <c r="E34" s="613"/>
    </row>
    <row r="35" spans="1:5" x14ac:dyDescent="0.25">
      <c r="A35" s="611" t="s">
        <v>167</v>
      </c>
      <c r="B35" s="610">
        <v>104.9</v>
      </c>
      <c r="C35" s="610">
        <v>104.9</v>
      </c>
      <c r="D35" s="610">
        <v>104.9</v>
      </c>
      <c r="E35" s="613"/>
    </row>
    <row r="36" spans="1:5" x14ac:dyDescent="0.25">
      <c r="A36" s="611" t="s">
        <v>83</v>
      </c>
      <c r="B36" s="610">
        <v>10</v>
      </c>
      <c r="C36" s="610">
        <v>10</v>
      </c>
      <c r="D36" s="610">
        <v>10</v>
      </c>
      <c r="E36" s="613"/>
    </row>
    <row r="37" spans="1:5" x14ac:dyDescent="0.25">
      <c r="A37" s="611" t="s">
        <v>84</v>
      </c>
      <c r="B37" s="610">
        <f t="shared" ref="B37:D37" si="8">B35*(10^-6)*B36*(10^3)</f>
        <v>1.0489999999999999</v>
      </c>
      <c r="C37" s="610">
        <f t="shared" si="8"/>
        <v>1.0489999999999999</v>
      </c>
      <c r="D37" s="610">
        <f t="shared" si="8"/>
        <v>1.0489999999999999</v>
      </c>
      <c r="E37" s="613"/>
    </row>
    <row r="38" spans="1:5" x14ac:dyDescent="0.25">
      <c r="A38" s="610" t="s">
        <v>151</v>
      </c>
      <c r="B38" s="612">
        <f t="shared" ref="B38:D38" si="9">B37/B7</f>
        <v>0.52416453469779334</v>
      </c>
      <c r="C38" s="612">
        <f t="shared" si="9"/>
        <v>0.52415667737631844</v>
      </c>
      <c r="D38" s="612">
        <f t="shared" si="9"/>
        <v>0.52446853188808673</v>
      </c>
      <c r="E38" s="613"/>
    </row>
    <row r="39" spans="1:5" x14ac:dyDescent="0.25">
      <c r="A39" s="754"/>
      <c r="B39" s="754"/>
      <c r="C39" s="754"/>
      <c r="D39" s="754"/>
      <c r="E39" s="22"/>
    </row>
    <row r="40" spans="1:5" x14ac:dyDescent="0.25">
      <c r="A40" s="614" t="s">
        <v>269</v>
      </c>
      <c r="B40" s="610"/>
      <c r="C40" s="610"/>
      <c r="D40" s="610"/>
      <c r="E40" s="613"/>
    </row>
    <row r="41" spans="1:5" x14ac:dyDescent="0.25">
      <c r="A41" s="611" t="s">
        <v>167</v>
      </c>
      <c r="B41" s="610">
        <v>93</v>
      </c>
      <c r="C41" s="610">
        <v>93</v>
      </c>
      <c r="D41" s="610">
        <v>93</v>
      </c>
      <c r="E41" s="613"/>
    </row>
    <row r="42" spans="1:5" x14ac:dyDescent="0.25">
      <c r="A42" s="611" t="s">
        <v>83</v>
      </c>
      <c r="B42" s="610">
        <v>10</v>
      </c>
      <c r="C42" s="610">
        <v>10</v>
      </c>
      <c r="D42" s="610">
        <v>10</v>
      </c>
      <c r="E42" s="613"/>
    </row>
    <row r="43" spans="1:5" x14ac:dyDescent="0.25">
      <c r="A43" s="611" t="s">
        <v>84</v>
      </c>
      <c r="B43" s="610">
        <f t="shared" ref="B43:D43" si="10">B41*(10^-6)*B42*(10^3)</f>
        <v>0.92999999999999994</v>
      </c>
      <c r="C43" s="610">
        <f t="shared" si="10"/>
        <v>0.92999999999999994</v>
      </c>
      <c r="D43" s="610">
        <f t="shared" si="10"/>
        <v>0.92999999999999994</v>
      </c>
      <c r="E43" s="613"/>
    </row>
    <row r="44" spans="1:5" x14ac:dyDescent="0.25">
      <c r="A44" s="622" t="s">
        <v>151</v>
      </c>
      <c r="B44" s="623">
        <f t="shared" ref="B44:D44" si="11">B43/B7</f>
        <v>0.46470259034218098</v>
      </c>
      <c r="C44" s="623">
        <f t="shared" si="11"/>
        <v>0.46469562436604017</v>
      </c>
      <c r="D44" s="623">
        <f t="shared" si="11"/>
        <v>0.46497210167389957</v>
      </c>
      <c r="E44" s="613"/>
    </row>
    <row r="45" spans="1:5" x14ac:dyDescent="0.25">
      <c r="A45" s="753"/>
      <c r="B45" s="753"/>
      <c r="C45" s="753"/>
      <c r="D45" s="753"/>
    </row>
    <row r="46" spans="1:5" x14ac:dyDescent="0.25">
      <c r="A46" s="625" t="s">
        <v>377</v>
      </c>
      <c r="B46" s="625"/>
      <c r="C46" s="625"/>
      <c r="D46" s="625"/>
      <c r="E46" s="819"/>
    </row>
    <row r="47" spans="1:5" x14ac:dyDescent="0.25">
      <c r="A47" s="585" t="s">
        <v>63</v>
      </c>
      <c r="B47" s="626"/>
      <c r="C47" s="626"/>
      <c r="D47" s="626"/>
      <c r="E47" s="820"/>
    </row>
    <row r="48" spans="1:5" x14ac:dyDescent="0.25">
      <c r="A48" s="586" t="s">
        <v>21</v>
      </c>
      <c r="B48" s="626"/>
      <c r="C48" s="626"/>
      <c r="D48" s="626"/>
      <c r="E48" s="820"/>
    </row>
    <row r="49" spans="1:5" x14ac:dyDescent="0.25">
      <c r="A49" s="586" t="s">
        <v>22</v>
      </c>
      <c r="B49" s="626"/>
      <c r="C49" s="626"/>
      <c r="D49" s="626"/>
      <c r="E49" s="820"/>
    </row>
    <row r="50" spans="1:5" x14ac:dyDescent="0.25">
      <c r="A50" s="586" t="s">
        <v>23</v>
      </c>
      <c r="B50" s="626"/>
      <c r="C50" s="626"/>
      <c r="D50" s="626"/>
      <c r="E50" s="820"/>
    </row>
    <row r="51" spans="1:5" x14ac:dyDescent="0.25">
      <c r="A51" s="586" t="s">
        <v>44</v>
      </c>
      <c r="B51" s="626"/>
      <c r="C51" s="626"/>
      <c r="D51" s="626"/>
      <c r="E51" s="820"/>
    </row>
    <row r="52" spans="1:5" x14ac:dyDescent="0.25">
      <c r="A52" s="586" t="s">
        <v>43</v>
      </c>
      <c r="B52" s="626"/>
      <c r="C52" s="626"/>
      <c r="D52" s="626"/>
      <c r="E52" s="820"/>
    </row>
    <row r="53" spans="1:5" x14ac:dyDescent="0.25">
      <c r="A53" s="586" t="s">
        <v>66</v>
      </c>
      <c r="B53" s="626"/>
      <c r="C53" s="626"/>
      <c r="D53" s="626"/>
      <c r="E53" s="820"/>
    </row>
    <row r="54" spans="1:5" x14ac:dyDescent="0.25">
      <c r="A54" s="754"/>
      <c r="B54" s="754"/>
      <c r="C54" s="754"/>
      <c r="D54" s="754"/>
      <c r="E54" s="22"/>
    </row>
    <row r="55" spans="1:5" x14ac:dyDescent="0.25">
      <c r="A55" s="234" t="s">
        <v>28</v>
      </c>
      <c r="B55" s="197"/>
      <c r="C55" s="197"/>
      <c r="D55" s="197"/>
      <c r="E55" s="748"/>
    </row>
    <row r="56" spans="1:5" x14ac:dyDescent="0.25">
      <c r="A56" s="197" t="s">
        <v>29</v>
      </c>
      <c r="B56" s="197">
        <v>4.5125900000000003</v>
      </c>
      <c r="C56" s="197">
        <v>4.3027800000000003</v>
      </c>
      <c r="D56" s="197">
        <v>4.73508</v>
      </c>
      <c r="E56" s="748"/>
    </row>
    <row r="57" spans="1:5" x14ac:dyDescent="0.25">
      <c r="A57" s="197" t="s">
        <v>30</v>
      </c>
      <c r="B57" s="197">
        <v>4.51614</v>
      </c>
      <c r="C57" s="197">
        <v>4.3077399999999999</v>
      </c>
      <c r="D57" s="197">
        <v>4.7449500000000002</v>
      </c>
      <c r="E57" s="748"/>
    </row>
    <row r="58" spans="1:5" x14ac:dyDescent="0.25">
      <c r="A58" s="197" t="s">
        <v>168</v>
      </c>
      <c r="B58" s="590">
        <f t="shared" ref="B58:D58" si="12">(B57-B56)*1000</f>
        <v>3.54999999999972</v>
      </c>
      <c r="C58" s="590">
        <f t="shared" si="12"/>
        <v>4.9599999999996314</v>
      </c>
      <c r="D58" s="590">
        <f t="shared" si="12"/>
        <v>9.8700000000002674</v>
      </c>
      <c r="E58" s="716"/>
    </row>
    <row r="59" spans="1:5" x14ac:dyDescent="0.25">
      <c r="A59" s="197" t="s">
        <v>443</v>
      </c>
      <c r="B59" s="748">
        <f t="shared" ref="B59:D59" si="13">B58/8</f>
        <v>0.44374999999996501</v>
      </c>
      <c r="C59" s="748">
        <f t="shared" si="13"/>
        <v>0.61999999999995392</v>
      </c>
      <c r="D59" s="748">
        <f t="shared" si="13"/>
        <v>1.2337500000000334</v>
      </c>
      <c r="E59" s="748"/>
    </row>
    <row r="60" spans="1:5" x14ac:dyDescent="0.25">
      <c r="A60" s="197" t="s">
        <v>41</v>
      </c>
      <c r="B60" s="749">
        <f t="shared" ref="B60:D60" si="14">IF(B59&lt;0.1,0.1,B59)</f>
        <v>0.44374999999996501</v>
      </c>
      <c r="C60" s="749">
        <f t="shared" si="14"/>
        <v>0.61999999999995392</v>
      </c>
      <c r="D60" s="749">
        <f t="shared" si="14"/>
        <v>1.2337500000000334</v>
      </c>
      <c r="E60" s="749"/>
    </row>
    <row r="61" spans="1:5" x14ac:dyDescent="0.25">
      <c r="A61" s="197" t="s">
        <v>396</v>
      </c>
      <c r="B61" s="663"/>
      <c r="C61" s="663"/>
      <c r="D61" s="663"/>
      <c r="E61" s="749"/>
    </row>
    <row r="62" spans="1:5" x14ac:dyDescent="0.25">
      <c r="A62" s="186" t="s">
        <v>372</v>
      </c>
      <c r="B62" s="663">
        <f t="shared" ref="B62:D62" si="15">IF(B13="","No IS1",B13/B60)</f>
        <v>1.1583098591550207</v>
      </c>
      <c r="C62" s="663">
        <f t="shared" si="15"/>
        <v>0.82903225806457759</v>
      </c>
      <c r="D62" s="663">
        <f t="shared" si="15"/>
        <v>0.41661600810535843</v>
      </c>
      <c r="E62" s="749"/>
    </row>
    <row r="63" spans="1:5" x14ac:dyDescent="0.25">
      <c r="A63" s="186" t="s">
        <v>373</v>
      </c>
      <c r="B63" s="663">
        <f t="shared" ref="B63:D63" si="16">IF(B19="","No IS1",B19/B60)</f>
        <v>1.1641690140845988</v>
      </c>
      <c r="C63" s="663">
        <f t="shared" si="16"/>
        <v>0.83322580645167477</v>
      </c>
      <c r="D63" s="663">
        <f t="shared" si="16"/>
        <v>0.41872340425530774</v>
      </c>
      <c r="E63" s="749"/>
    </row>
    <row r="64" spans="1:5" x14ac:dyDescent="0.25">
      <c r="A64" s="588"/>
      <c r="B64" s="588"/>
      <c r="C64" s="588"/>
      <c r="D64" s="588"/>
      <c r="E64" s="821"/>
    </row>
    <row r="65" spans="1:5" x14ac:dyDescent="0.25">
      <c r="A65" s="589" t="s">
        <v>64</v>
      </c>
      <c r="B65" s="193"/>
      <c r="C65" s="193"/>
      <c r="D65" s="193"/>
      <c r="E65" s="592"/>
    </row>
    <row r="66" spans="1:5" x14ac:dyDescent="0.25">
      <c r="A66" s="193" t="s">
        <v>32</v>
      </c>
      <c r="B66" s="193">
        <v>5.0300099999999999</v>
      </c>
      <c r="C66" s="193">
        <v>4.7480500000000001</v>
      </c>
      <c r="D66" s="193">
        <v>4.6022400000000001</v>
      </c>
      <c r="E66" s="592"/>
    </row>
    <row r="67" spans="1:5" x14ac:dyDescent="0.25">
      <c r="A67" s="193" t="s">
        <v>33</v>
      </c>
      <c r="B67" s="193">
        <v>5.03104</v>
      </c>
      <c r="C67" s="193">
        <v>4.7496999999999998</v>
      </c>
      <c r="D67" s="193">
        <v>4.6047900000000004</v>
      </c>
      <c r="E67" s="592"/>
    </row>
    <row r="68" spans="1:5" x14ac:dyDescent="0.25">
      <c r="A68" s="193" t="s">
        <v>170</v>
      </c>
      <c r="B68" s="627">
        <f t="shared" ref="B68:D68" si="17">(B67-B66)*1000</f>
        <v>1.0300000000000864</v>
      </c>
      <c r="C68" s="627">
        <f t="shared" si="17"/>
        <v>1.6499999999997073</v>
      </c>
      <c r="D68" s="627">
        <f t="shared" si="17"/>
        <v>2.5500000000002743</v>
      </c>
      <c r="E68" s="822"/>
    </row>
    <row r="69" spans="1:5" x14ac:dyDescent="0.25">
      <c r="A69" s="193" t="s">
        <v>477</v>
      </c>
      <c r="B69" s="661">
        <f t="shared" ref="B69:D69" si="18">B68/8</f>
        <v>0.1287500000000108</v>
      </c>
      <c r="C69" s="661">
        <f t="shared" si="18"/>
        <v>0.20624999999996341</v>
      </c>
      <c r="D69" s="661">
        <f t="shared" si="18"/>
        <v>0.31875000000003428</v>
      </c>
      <c r="E69" s="661"/>
    </row>
    <row r="70" spans="1:5" x14ac:dyDescent="0.25">
      <c r="A70" s="193" t="s">
        <v>41</v>
      </c>
      <c r="B70" s="661">
        <f>IF(B69&lt;0.1,0.1,B69)</f>
        <v>0.1287500000000108</v>
      </c>
      <c r="C70" s="661">
        <f t="shared" ref="C70:D70" si="19">IF(C69&lt;0.1,0.1,C69)</f>
        <v>0.20624999999996341</v>
      </c>
      <c r="D70" s="661">
        <f t="shared" si="19"/>
        <v>0.31875000000003428</v>
      </c>
      <c r="E70" s="661"/>
    </row>
    <row r="71" spans="1:5" x14ac:dyDescent="0.25">
      <c r="A71" s="193" t="s">
        <v>531</v>
      </c>
      <c r="B71" s="661">
        <f>B69*10</f>
        <v>1.287500000000108</v>
      </c>
      <c r="C71" s="661">
        <f>C69*10</f>
        <v>2.0624999999996341</v>
      </c>
      <c r="D71" s="661">
        <f>D69*10</f>
        <v>3.1875000000003428</v>
      </c>
      <c r="E71" s="661"/>
    </row>
    <row r="72" spans="1:5" x14ac:dyDescent="0.25">
      <c r="A72" s="193" t="s">
        <v>41</v>
      </c>
      <c r="B72" s="661"/>
      <c r="C72" s="661"/>
      <c r="D72" s="661"/>
      <c r="E72" s="661"/>
    </row>
    <row r="73" spans="1:5" x14ac:dyDescent="0.25">
      <c r="A73" s="188" t="s">
        <v>399</v>
      </c>
      <c r="B73" s="661">
        <f t="shared" ref="B73:D73" si="20">IF(B25="","No IS1",B25/B70)</f>
        <v>3.8563106796113269</v>
      </c>
      <c r="C73" s="661">
        <f t="shared" si="20"/>
        <v>2.4072727272731544</v>
      </c>
      <c r="D73" s="661">
        <f t="shared" si="20"/>
        <v>1.557647058823362</v>
      </c>
      <c r="E73" s="661"/>
    </row>
    <row r="74" spans="1:5" x14ac:dyDescent="0.25">
      <c r="A74" s="188"/>
      <c r="B74" s="661"/>
      <c r="C74" s="661"/>
      <c r="D74" s="661"/>
      <c r="E74" s="661"/>
    </row>
    <row r="75" spans="1:5" x14ac:dyDescent="0.25">
      <c r="A75" s="754"/>
      <c r="B75" s="754"/>
      <c r="C75" s="754"/>
      <c r="D75" s="754"/>
      <c r="E75" s="22"/>
    </row>
    <row r="76" spans="1:5" x14ac:dyDescent="0.25">
      <c r="A76" s="583" t="s">
        <v>152</v>
      </c>
      <c r="B76" s="628"/>
      <c r="C76" s="628"/>
      <c r="D76" s="628"/>
      <c r="E76" s="823"/>
    </row>
    <row r="77" spans="1:5" x14ac:dyDescent="0.25">
      <c r="A77" s="584" t="s">
        <v>35</v>
      </c>
      <c r="B77" s="628"/>
      <c r="C77" s="628"/>
      <c r="D77" s="628"/>
      <c r="E77" s="823"/>
    </row>
    <row r="78" spans="1:5" x14ac:dyDescent="0.25">
      <c r="A78" s="584" t="s">
        <v>36</v>
      </c>
      <c r="B78" s="628"/>
      <c r="C78" s="628"/>
      <c r="D78" s="628"/>
      <c r="E78" s="823"/>
    </row>
    <row r="79" spans="1:5" x14ac:dyDescent="0.25">
      <c r="A79" s="584" t="s">
        <v>37</v>
      </c>
      <c r="B79" s="628"/>
      <c r="C79" s="628"/>
      <c r="D79" s="628"/>
      <c r="E79" s="823"/>
    </row>
    <row r="80" spans="1:5" x14ac:dyDescent="0.25">
      <c r="A80" s="584" t="s">
        <v>40</v>
      </c>
      <c r="B80" s="628">
        <v>0.1</v>
      </c>
      <c r="C80" s="628">
        <v>0.1</v>
      </c>
      <c r="D80" s="628">
        <v>0.1</v>
      </c>
      <c r="E80" s="823"/>
    </row>
    <row r="81" spans="1:5" x14ac:dyDescent="0.25">
      <c r="A81" s="629" t="s">
        <v>41</v>
      </c>
      <c r="B81" s="630"/>
      <c r="C81" s="630"/>
      <c r="D81" s="630"/>
      <c r="E81" s="823"/>
    </row>
    <row r="82" spans="1:5" x14ac:dyDescent="0.25">
      <c r="A82" s="753"/>
    </row>
    <row r="83" spans="1:5" x14ac:dyDescent="0.25">
      <c r="A83" s="620" t="s">
        <v>378</v>
      </c>
    </row>
    <row r="84" spans="1:5" x14ac:dyDescent="0.25">
      <c r="A84" s="792" t="s">
        <v>391</v>
      </c>
    </row>
    <row r="85" spans="1:5" x14ac:dyDescent="0.25">
      <c r="A85" s="793" t="s">
        <v>167</v>
      </c>
    </row>
    <row r="86" spans="1:5" x14ac:dyDescent="0.25">
      <c r="A86" s="793" t="s">
        <v>83</v>
      </c>
    </row>
    <row r="87" spans="1:5" x14ac:dyDescent="0.25">
      <c r="A87" s="793" t="s">
        <v>84</v>
      </c>
    </row>
    <row r="88" spans="1:5" x14ac:dyDescent="0.25">
      <c r="A88" s="793"/>
    </row>
    <row r="89" spans="1:5" x14ac:dyDescent="0.25">
      <c r="A89" s="793" t="s">
        <v>86</v>
      </c>
    </row>
    <row r="90" spans="1:5" x14ac:dyDescent="0.25">
      <c r="A90" s="793" t="s">
        <v>87</v>
      </c>
      <c r="B90" s="753">
        <v>5.0000000000000001E-3</v>
      </c>
      <c r="C90" s="753">
        <v>5.0000000000000001E-3</v>
      </c>
      <c r="D90" s="753">
        <v>5.0000000000000001E-3</v>
      </c>
    </row>
    <row r="91" spans="1:5" x14ac:dyDescent="0.25">
      <c r="A91" s="754"/>
    </row>
    <row r="92" spans="1:5" x14ac:dyDescent="0.25">
      <c r="A92" s="645" t="s">
        <v>392</v>
      </c>
    </row>
    <row r="93" spans="1:5" x14ac:dyDescent="0.25">
      <c r="A93" s="794" t="s">
        <v>167</v>
      </c>
    </row>
    <row r="94" spans="1:5" x14ac:dyDescent="0.25">
      <c r="A94" s="794" t="s">
        <v>83</v>
      </c>
    </row>
    <row r="95" spans="1:5" x14ac:dyDescent="0.25">
      <c r="A95" s="794" t="s">
        <v>84</v>
      </c>
    </row>
    <row r="96" spans="1:5" x14ac:dyDescent="0.25">
      <c r="A96" s="794" t="s">
        <v>86</v>
      </c>
    </row>
    <row r="97" spans="1:5" x14ac:dyDescent="0.25">
      <c r="A97" s="794" t="s">
        <v>87</v>
      </c>
      <c r="B97">
        <v>5.0000000000000001E-3</v>
      </c>
      <c r="C97" s="753">
        <v>5.0000000000000001E-3</v>
      </c>
      <c r="D97" s="753">
        <v>5.0000000000000001E-3</v>
      </c>
    </row>
    <row r="98" spans="1:5" x14ac:dyDescent="0.25">
      <c r="A98" s="754"/>
    </row>
    <row r="99" spans="1:5" x14ac:dyDescent="0.25">
      <c r="A99" s="795" t="s">
        <v>503</v>
      </c>
    </row>
    <row r="100" spans="1:5" x14ac:dyDescent="0.25">
      <c r="A100" s="796" t="s">
        <v>167</v>
      </c>
    </row>
    <row r="101" spans="1:5" x14ac:dyDescent="0.25">
      <c r="A101" s="796" t="s">
        <v>83</v>
      </c>
    </row>
    <row r="102" spans="1:5" x14ac:dyDescent="0.25">
      <c r="A102" s="796" t="s">
        <v>84</v>
      </c>
    </row>
    <row r="103" spans="1:5" x14ac:dyDescent="0.25">
      <c r="A103" s="796" t="s">
        <v>86</v>
      </c>
    </row>
    <row r="104" spans="1:5" x14ac:dyDescent="0.25">
      <c r="A104" s="797" t="s">
        <v>87</v>
      </c>
      <c r="B104">
        <v>1E-3</v>
      </c>
      <c r="C104" s="753">
        <v>1E-3</v>
      </c>
      <c r="D104" s="753">
        <v>1E-3</v>
      </c>
    </row>
    <row r="106" spans="1:5" s="799" customFormat="1" x14ac:dyDescent="0.25">
      <c r="A106" s="793" t="s">
        <v>504</v>
      </c>
      <c r="E106" s="824"/>
    </row>
    <row r="107" spans="1:5" s="799" customFormat="1" x14ac:dyDescent="0.25">
      <c r="E107" s="824"/>
    </row>
    <row r="108" spans="1:5" s="799" customFormat="1" x14ac:dyDescent="0.25">
      <c r="A108" s="800" t="s">
        <v>505</v>
      </c>
      <c r="E108" s="824"/>
    </row>
    <row r="109" spans="1:5" s="799" customFormat="1" x14ac:dyDescent="0.25">
      <c r="E109" s="824"/>
    </row>
    <row r="110" spans="1:5" s="799" customFormat="1" x14ac:dyDescent="0.25">
      <c r="A110" s="802" t="s">
        <v>70</v>
      </c>
      <c r="E110" s="824"/>
    </row>
    <row r="111" spans="1:5" s="799" customFormat="1" x14ac:dyDescent="0.25">
      <c r="A111" s="799" t="s">
        <v>528</v>
      </c>
      <c r="B111" s="803">
        <v>6447190</v>
      </c>
      <c r="C111" s="803">
        <v>6003408</v>
      </c>
      <c r="D111" s="803">
        <v>5992053</v>
      </c>
      <c r="E111" s="824"/>
    </row>
    <row r="112" spans="1:5" s="799" customFormat="1" ht="18" x14ac:dyDescent="0.35">
      <c r="A112" s="799" t="s">
        <v>506</v>
      </c>
      <c r="B112" s="803">
        <v>5450363</v>
      </c>
      <c r="C112" s="803">
        <v>4876206</v>
      </c>
      <c r="D112" s="803">
        <v>6906743</v>
      </c>
      <c r="E112" s="824"/>
    </row>
    <row r="113" spans="1:5" s="799" customFormat="1" ht="18" x14ac:dyDescent="0.35">
      <c r="A113" s="799" t="s">
        <v>507</v>
      </c>
      <c r="B113" s="803">
        <v>988556</v>
      </c>
      <c r="C113" s="803">
        <v>801376</v>
      </c>
      <c r="D113" s="803">
        <v>1433774</v>
      </c>
      <c r="E113" s="824"/>
    </row>
    <row r="114" spans="1:5" s="799" customFormat="1" ht="18" x14ac:dyDescent="0.35">
      <c r="A114" s="799" t="s">
        <v>508</v>
      </c>
      <c r="B114" s="803">
        <v>992502</v>
      </c>
      <c r="C114" s="803">
        <v>602534</v>
      </c>
      <c r="D114" s="803">
        <v>980126</v>
      </c>
      <c r="E114" s="824"/>
    </row>
    <row r="115" spans="1:5" s="799" customFormat="1" ht="18" x14ac:dyDescent="0.35">
      <c r="A115" s="799" t="s">
        <v>509</v>
      </c>
      <c r="B115" s="803">
        <v>1214912</v>
      </c>
      <c r="C115" s="803">
        <v>418161</v>
      </c>
      <c r="D115" s="803">
        <v>513111</v>
      </c>
      <c r="E115" s="824"/>
    </row>
    <row r="116" spans="1:5" s="799" customFormat="1" ht="18" x14ac:dyDescent="0.35">
      <c r="A116" s="799" t="s">
        <v>510</v>
      </c>
      <c r="B116" s="803">
        <v>1443801</v>
      </c>
      <c r="C116" s="803">
        <v>350038</v>
      </c>
      <c r="D116" s="803">
        <v>525942</v>
      </c>
      <c r="E116" s="824"/>
    </row>
    <row r="117" spans="1:5" s="799" customFormat="1" ht="18" x14ac:dyDescent="0.35">
      <c r="A117" s="799" t="s">
        <v>511</v>
      </c>
      <c r="B117" s="803">
        <v>1183624</v>
      </c>
      <c r="C117" s="803">
        <v>715889</v>
      </c>
      <c r="D117" s="803">
        <v>997256</v>
      </c>
      <c r="E117" s="824"/>
    </row>
    <row r="118" spans="1:5" s="799" customFormat="1" ht="18" x14ac:dyDescent="0.35">
      <c r="A118" s="799" t="s">
        <v>512</v>
      </c>
      <c r="B118" s="803">
        <v>1006144</v>
      </c>
      <c r="C118" s="803">
        <v>666307</v>
      </c>
      <c r="D118" s="803">
        <v>864785</v>
      </c>
      <c r="E118" s="824"/>
    </row>
    <row r="119" spans="1:5" s="799" customFormat="1" ht="18" x14ac:dyDescent="0.35">
      <c r="A119" s="799" t="s">
        <v>513</v>
      </c>
      <c r="B119" s="803">
        <v>4597093</v>
      </c>
      <c r="C119" s="803">
        <v>11050050</v>
      </c>
      <c r="D119" s="803">
        <v>11979877</v>
      </c>
      <c r="E119" s="824"/>
    </row>
    <row r="120" spans="1:5" s="799" customFormat="1" ht="18" x14ac:dyDescent="0.35">
      <c r="A120" s="799" t="s">
        <v>514</v>
      </c>
      <c r="B120" s="803">
        <v>2920997</v>
      </c>
      <c r="C120" s="803">
        <v>2045085</v>
      </c>
      <c r="D120" s="803">
        <v>1993383</v>
      </c>
      <c r="E120" s="824"/>
    </row>
    <row r="121" spans="1:5" s="799" customFormat="1" ht="18" x14ac:dyDescent="0.35">
      <c r="A121" s="799" t="s">
        <v>515</v>
      </c>
      <c r="B121" s="803">
        <v>9255157</v>
      </c>
      <c r="C121" s="803">
        <v>14148138</v>
      </c>
      <c r="D121" s="803">
        <v>15868362</v>
      </c>
      <c r="E121" s="824"/>
    </row>
    <row r="122" spans="1:5" s="799" customFormat="1" ht="18" x14ac:dyDescent="0.35">
      <c r="A122" s="799" t="s">
        <v>516</v>
      </c>
      <c r="B122" s="803">
        <v>3943146</v>
      </c>
      <c r="C122" s="803">
        <v>6359784</v>
      </c>
      <c r="D122" s="803">
        <v>5795967</v>
      </c>
      <c r="E122" s="824"/>
    </row>
    <row r="123" spans="1:5" s="799" customFormat="1" ht="18" x14ac:dyDescent="0.35">
      <c r="A123" s="799" t="s">
        <v>517</v>
      </c>
      <c r="B123" s="803">
        <v>10974830</v>
      </c>
      <c r="C123" s="803">
        <v>18725279</v>
      </c>
      <c r="D123" s="803">
        <v>19380059</v>
      </c>
      <c r="E123" s="824"/>
    </row>
    <row r="124" spans="1:5" s="799" customFormat="1" ht="18" x14ac:dyDescent="0.35">
      <c r="A124" s="799" t="s">
        <v>518</v>
      </c>
      <c r="B124" s="803">
        <v>6073965</v>
      </c>
      <c r="C124" s="803">
        <v>10710543</v>
      </c>
      <c r="D124" s="803">
        <v>7686857</v>
      </c>
      <c r="E124" s="824"/>
    </row>
    <row r="125" spans="1:5" s="799" customFormat="1" ht="18" x14ac:dyDescent="0.35">
      <c r="A125" s="799" t="s">
        <v>519</v>
      </c>
      <c r="B125" s="803">
        <v>17468025</v>
      </c>
      <c r="C125" s="803">
        <v>37835426</v>
      </c>
      <c r="D125" s="803">
        <v>30871772</v>
      </c>
      <c r="E125" s="824"/>
    </row>
    <row r="126" spans="1:5" s="799" customFormat="1" ht="18" x14ac:dyDescent="0.35">
      <c r="A126" s="799" t="s">
        <v>520</v>
      </c>
      <c r="B126" s="803">
        <v>4117984</v>
      </c>
      <c r="C126" s="803">
        <v>3720555</v>
      </c>
      <c r="D126" s="803">
        <v>1972321</v>
      </c>
      <c r="E126" s="824"/>
    </row>
    <row r="127" spans="1:5" s="799" customFormat="1" ht="18" x14ac:dyDescent="0.35">
      <c r="A127" s="799" t="s">
        <v>521</v>
      </c>
      <c r="B127" s="803">
        <v>17619764</v>
      </c>
      <c r="C127" s="803">
        <v>14422273</v>
      </c>
      <c r="D127" s="803">
        <v>7679416</v>
      </c>
      <c r="E127" s="824"/>
    </row>
    <row r="128" spans="1:5" s="799" customFormat="1" ht="18" x14ac:dyDescent="0.35">
      <c r="A128" s="799" t="s">
        <v>522</v>
      </c>
      <c r="B128" s="803">
        <v>2716595</v>
      </c>
      <c r="C128" s="803">
        <v>1261961</v>
      </c>
      <c r="D128" s="803">
        <v>618239</v>
      </c>
      <c r="E128" s="824"/>
    </row>
    <row r="129" spans="1:5" s="799" customFormat="1" ht="18" x14ac:dyDescent="0.35">
      <c r="A129" s="799" t="s">
        <v>523</v>
      </c>
      <c r="B129" s="803">
        <v>5430082</v>
      </c>
      <c r="C129" s="803">
        <v>1584190</v>
      </c>
      <c r="D129" s="803">
        <v>1103821</v>
      </c>
      <c r="E129" s="824"/>
    </row>
    <row r="130" spans="1:5" s="799" customFormat="1" ht="18" x14ac:dyDescent="0.35">
      <c r="A130" s="799" t="s">
        <v>524</v>
      </c>
      <c r="B130" s="803">
        <v>1695100</v>
      </c>
      <c r="C130" s="803">
        <v>617699</v>
      </c>
      <c r="D130" s="803">
        <v>294199</v>
      </c>
      <c r="E130" s="824"/>
    </row>
    <row r="131" spans="1:5" s="799" customFormat="1" ht="18" x14ac:dyDescent="0.35">
      <c r="A131" s="799" t="s">
        <v>525</v>
      </c>
      <c r="B131" s="803">
        <v>2544464</v>
      </c>
      <c r="C131" s="803">
        <v>516452</v>
      </c>
      <c r="D131" s="803">
        <v>340139</v>
      </c>
      <c r="E131" s="824"/>
    </row>
    <row r="132" spans="1:5" s="799" customFormat="1" ht="18" x14ac:dyDescent="0.35">
      <c r="A132" s="799" t="s">
        <v>526</v>
      </c>
      <c r="B132" s="803">
        <v>488544</v>
      </c>
      <c r="C132" s="803">
        <v>719139</v>
      </c>
      <c r="D132" s="803">
        <v>426767</v>
      </c>
      <c r="E132" s="824"/>
    </row>
    <row r="133" spans="1:5" s="799" customFormat="1" ht="18" x14ac:dyDescent="0.35">
      <c r="A133" s="799" t="s">
        <v>527</v>
      </c>
      <c r="B133" s="803">
        <v>339197</v>
      </c>
      <c r="C133" s="803">
        <v>227874</v>
      </c>
      <c r="D133" s="803">
        <v>235962</v>
      </c>
      <c r="E133" s="824"/>
    </row>
    <row r="134" spans="1:5" s="799" customFormat="1" x14ac:dyDescent="0.25">
      <c r="E134" s="824"/>
    </row>
    <row r="135" spans="1:5" s="799" customFormat="1" x14ac:dyDescent="0.25">
      <c r="A135" s="802" t="s">
        <v>529</v>
      </c>
      <c r="E135" s="824"/>
    </row>
    <row r="136" spans="1:5" s="799" customFormat="1" x14ac:dyDescent="0.25">
      <c r="E136" s="824"/>
    </row>
    <row r="137" spans="1:5" s="799" customFormat="1" ht="18" x14ac:dyDescent="0.35">
      <c r="A137" s="799" t="s">
        <v>506</v>
      </c>
      <c r="B137" s="803">
        <f>B$90*(B112/B$111)</f>
        <v>4.2269290962419284E-3</v>
      </c>
      <c r="C137" s="803">
        <f t="shared" ref="C137:D137" si="21">C$90*(C112/C$111)</f>
        <v>4.0611982394000209E-3</v>
      </c>
      <c r="D137" s="803">
        <f t="shared" si="21"/>
        <v>5.7632525947283846E-3</v>
      </c>
      <c r="E137" s="824"/>
    </row>
    <row r="138" spans="1:5" s="799" customFormat="1" ht="18" x14ac:dyDescent="0.35">
      <c r="A138" s="799" t="s">
        <v>507</v>
      </c>
      <c r="B138" s="803">
        <f t="shared" ref="B138:D138" si="22">B$90*(B113/B$111)</f>
        <v>7.6665648135079006E-4</v>
      </c>
      <c r="C138" s="803">
        <f t="shared" si="22"/>
        <v>6.6743423069030123E-4</v>
      </c>
      <c r="D138" s="803">
        <f t="shared" si="22"/>
        <v>1.1963962935574836E-3</v>
      </c>
      <c r="E138" s="824"/>
    </row>
    <row r="139" spans="1:5" s="799" customFormat="1" ht="18" x14ac:dyDescent="0.35">
      <c r="A139" s="799" t="s">
        <v>508</v>
      </c>
      <c r="B139" s="803">
        <f t="shared" ref="B139:D139" si="23">B$90*(B114/B$111)</f>
        <v>7.6971672930377421E-4</v>
      </c>
      <c r="C139" s="803">
        <f t="shared" si="23"/>
        <v>5.0182662914131438E-4</v>
      </c>
      <c r="D139" s="803">
        <f t="shared" si="23"/>
        <v>8.1785491550224933E-4</v>
      </c>
      <c r="E139" s="824"/>
    </row>
    <row r="140" spans="1:5" s="799" customFormat="1" ht="18" x14ac:dyDescent="0.35">
      <c r="A140" s="799" t="s">
        <v>509</v>
      </c>
      <c r="B140" s="803">
        <f>B$90*(B115/B$111)</f>
        <v>9.422027270795494E-4</v>
      </c>
      <c r="C140" s="803">
        <f t="shared" ref="C140:D140" si="24">C$90*(C115/C$111)</f>
        <v>3.4826968282015812E-4</v>
      </c>
      <c r="D140" s="803">
        <f t="shared" si="24"/>
        <v>4.2815959738673871E-4</v>
      </c>
      <c r="E140" s="824"/>
    </row>
    <row r="141" spans="1:5" s="799" customFormat="1" ht="18" x14ac:dyDescent="0.35">
      <c r="A141" s="799" t="s">
        <v>510</v>
      </c>
      <c r="B141" s="803">
        <f t="shared" ref="B141:D141" si="25">B$90*(B116/B$111)</f>
        <v>1.1197133945176115E-3</v>
      </c>
      <c r="C141" s="803">
        <f t="shared" si="25"/>
        <v>2.9153274273545962E-4</v>
      </c>
      <c r="D141" s="803">
        <f t="shared" si="25"/>
        <v>4.3886627838572191E-4</v>
      </c>
      <c r="E141" s="824"/>
    </row>
    <row r="142" spans="1:5" s="799" customFormat="1" ht="18" x14ac:dyDescent="0.35">
      <c r="A142" s="799" t="s">
        <v>511</v>
      </c>
      <c r="B142" s="803">
        <f t="shared" ref="B142:D142" si="26">B$90*(B117/B$111)</f>
        <v>9.1793789232208142E-4</v>
      </c>
      <c r="C142" s="803">
        <f t="shared" si="26"/>
        <v>5.9623550489988359E-4</v>
      </c>
      <c r="D142" s="803">
        <f t="shared" si="26"/>
        <v>8.3214884781559854E-4</v>
      </c>
      <c r="E142" s="824"/>
    </row>
    <row r="143" spans="1:5" s="799" customFormat="1" ht="18" x14ac:dyDescent="0.35">
      <c r="A143" s="799" t="s">
        <v>512</v>
      </c>
      <c r="B143" s="803">
        <f t="shared" ref="B143:D143" si="27">B$90*(B118/B$111)</f>
        <v>7.8029653228770977E-4</v>
      </c>
      <c r="C143" s="803">
        <f t="shared" si="27"/>
        <v>5.5494062705716495E-4</v>
      </c>
      <c r="D143" s="803">
        <f t="shared" si="27"/>
        <v>7.2160993903091315E-4</v>
      </c>
      <c r="E143" s="824"/>
    </row>
    <row r="144" spans="1:5" s="799" customFormat="1" ht="18" x14ac:dyDescent="0.35">
      <c r="A144" s="799" t="s">
        <v>513</v>
      </c>
      <c r="B144" s="803">
        <f t="shared" ref="B144:D144" si="28">B$90*(B119/B$111)</f>
        <v>3.5651911918215535E-3</v>
      </c>
      <c r="C144" s="803">
        <f t="shared" si="28"/>
        <v>9.2031476121562945E-3</v>
      </c>
      <c r="D144" s="803">
        <f t="shared" si="28"/>
        <v>9.9964711593839382E-3</v>
      </c>
      <c r="E144" s="824"/>
    </row>
    <row r="145" spans="1:5" s="799" customFormat="1" ht="18" x14ac:dyDescent="0.35">
      <c r="A145" s="799" t="s">
        <v>514</v>
      </c>
      <c r="B145" s="803">
        <f t="shared" ref="B145:D145" si="29">B$90*(B120/B$111)</f>
        <v>2.2653256690123918E-3</v>
      </c>
      <c r="C145" s="803">
        <f t="shared" si="29"/>
        <v>1.7032700426157944E-3</v>
      </c>
      <c r="D145" s="803">
        <f t="shared" si="29"/>
        <v>1.6633556145114203E-3</v>
      </c>
      <c r="E145" s="824"/>
    </row>
    <row r="146" spans="1:5" s="799" customFormat="1" ht="18" x14ac:dyDescent="0.35">
      <c r="A146" s="799" t="s">
        <v>515</v>
      </c>
      <c r="B146" s="803">
        <f t="shared" ref="B146:D146" si="30">B$90*(B121/B$111)</f>
        <v>7.1776673248345399E-3</v>
      </c>
      <c r="C146" s="803">
        <f t="shared" si="30"/>
        <v>1.1783422016294745E-2</v>
      </c>
      <c r="D146" s="803">
        <f t="shared" si="30"/>
        <v>1.3241172933550488E-2</v>
      </c>
      <c r="E146" s="824"/>
    </row>
    <row r="147" spans="1:5" s="799" customFormat="1" ht="18" x14ac:dyDescent="0.35">
      <c r="A147" s="799" t="s">
        <v>516</v>
      </c>
      <c r="B147" s="803">
        <f t="shared" ref="B147:D147" si="31">B$90*(B122/B$111)</f>
        <v>3.0580345856101648E-3</v>
      </c>
      <c r="C147" s="803">
        <f t="shared" si="31"/>
        <v>5.296811411118485E-3</v>
      </c>
      <c r="D147" s="803">
        <f t="shared" si="31"/>
        <v>4.8363782830358809E-3</v>
      </c>
      <c r="E147" s="824"/>
    </row>
    <row r="148" spans="1:5" s="799" customFormat="1" ht="18" x14ac:dyDescent="0.35">
      <c r="A148" s="799" t="s">
        <v>517</v>
      </c>
      <c r="B148" s="803">
        <f t="shared" ref="B148:D148" si="32">B$90*(B123/B$111)</f>
        <v>8.5113281910413688E-3</v>
      </c>
      <c r="C148" s="803">
        <f t="shared" si="32"/>
        <v>1.5595540899435788E-2</v>
      </c>
      <c r="D148" s="803">
        <f t="shared" si="32"/>
        <v>1.6171468276398756E-2</v>
      </c>
      <c r="E148" s="824"/>
    </row>
    <row r="149" spans="1:5" s="799" customFormat="1" ht="18" x14ac:dyDescent="0.35">
      <c r="A149" s="799" t="s">
        <v>518</v>
      </c>
      <c r="B149" s="803">
        <f t="shared" ref="B149:D149" si="33">B$90*(B124/B$111)</f>
        <v>4.7105521940566351E-3</v>
      </c>
      <c r="C149" s="803">
        <f t="shared" si="33"/>
        <v>8.9203857209105234E-3</v>
      </c>
      <c r="D149" s="803">
        <f t="shared" si="33"/>
        <v>6.4142097875302508E-3</v>
      </c>
      <c r="E149" s="824"/>
    </row>
    <row r="150" spans="1:5" s="799" customFormat="1" ht="18" x14ac:dyDescent="0.35">
      <c r="A150" s="799" t="s">
        <v>519</v>
      </c>
      <c r="B150" s="803">
        <f t="shared" ref="B150:D150" si="34">B$90*(B125/B$111)</f>
        <v>1.3547006525323436E-2</v>
      </c>
      <c r="C150" s="803">
        <f t="shared" si="34"/>
        <v>3.1511623064765883E-2</v>
      </c>
      <c r="D150" s="803">
        <f t="shared" si="34"/>
        <v>2.5760596576832683E-2</v>
      </c>
      <c r="E150" s="824"/>
    </row>
    <row r="151" spans="1:5" s="799" customFormat="1" ht="18" x14ac:dyDescent="0.35">
      <c r="A151" s="799" t="s">
        <v>520</v>
      </c>
      <c r="B151" s="803">
        <f t="shared" ref="B151:D151" si="35">B$90*(B126/B$111)</f>
        <v>3.193626990983669E-3</v>
      </c>
      <c r="C151" s="803">
        <f t="shared" si="35"/>
        <v>3.0987024370157752E-3</v>
      </c>
      <c r="D151" s="803">
        <f t="shared" si="35"/>
        <v>1.6457806698305238E-3</v>
      </c>
      <c r="E151" s="824"/>
    </row>
    <row r="152" spans="1:5" s="799" customFormat="1" ht="18" x14ac:dyDescent="0.35">
      <c r="A152" s="799" t="s">
        <v>521</v>
      </c>
      <c r="B152" s="803">
        <f t="shared" ref="B152:D152" si="36">B$90*(B127/B$111)</f>
        <v>1.3664684924750163E-2</v>
      </c>
      <c r="C152" s="803">
        <f t="shared" si="36"/>
        <v>1.2011738166055014E-2</v>
      </c>
      <c r="D152" s="803">
        <f t="shared" si="36"/>
        <v>6.4080007303006174E-3</v>
      </c>
      <c r="E152" s="824"/>
    </row>
    <row r="153" spans="1:5" s="799" customFormat="1" ht="18" x14ac:dyDescent="0.35">
      <c r="A153" s="799" t="s">
        <v>522</v>
      </c>
      <c r="B153" s="803">
        <f t="shared" ref="B153:D153" si="37">B$90*(B128/B$111)</f>
        <v>2.1068054454731443E-3</v>
      </c>
      <c r="C153" s="803">
        <f t="shared" si="37"/>
        <v>1.0510371775498185E-3</v>
      </c>
      <c r="D153" s="803">
        <f t="shared" si="37"/>
        <v>5.1588245297563297E-4</v>
      </c>
      <c r="E153" s="824"/>
    </row>
    <row r="154" spans="1:5" s="799" customFormat="1" ht="18" x14ac:dyDescent="0.35">
      <c r="A154" s="799" t="s">
        <v>523</v>
      </c>
      <c r="B154" s="803">
        <f t="shared" ref="B154:D154" si="38">B$90*(B129/B$111)</f>
        <v>4.2112005385291883E-3</v>
      </c>
      <c r="C154" s="803">
        <f t="shared" si="38"/>
        <v>1.3194089090729799E-3</v>
      </c>
      <c r="D154" s="803">
        <f t="shared" si="38"/>
        <v>9.2107079159680337E-4</v>
      </c>
      <c r="E154" s="824"/>
    </row>
    <row r="155" spans="1:5" s="799" customFormat="1" ht="18" x14ac:dyDescent="0.35">
      <c r="A155" s="799" t="s">
        <v>524</v>
      </c>
      <c r="B155" s="803">
        <f t="shared" ref="B155:D155" si="39">B$90*(B130/B$111)</f>
        <v>1.3146037265847601E-3</v>
      </c>
      <c r="C155" s="803">
        <f t="shared" si="39"/>
        <v>5.1445695511616069E-4</v>
      </c>
      <c r="D155" s="803">
        <f t="shared" si="39"/>
        <v>2.4549098614448173E-4</v>
      </c>
      <c r="E155" s="824"/>
    </row>
    <row r="156" spans="1:5" s="799" customFormat="1" ht="18" x14ac:dyDescent="0.35">
      <c r="A156" s="799" t="s">
        <v>525</v>
      </c>
      <c r="B156" s="803">
        <f t="shared" ref="B156:D156" si="40">B$90*(B131/B$111)</f>
        <v>1.9733124043187808E-3</v>
      </c>
      <c r="C156" s="803">
        <f t="shared" si="40"/>
        <v>4.3013235149101978E-4</v>
      </c>
      <c r="D156" s="803">
        <f t="shared" si="40"/>
        <v>2.8382509300234825E-4</v>
      </c>
      <c r="E156" s="824"/>
    </row>
    <row r="157" spans="1:5" s="799" customFormat="1" ht="18" x14ac:dyDescent="0.35">
      <c r="A157" s="799" t="s">
        <v>526</v>
      </c>
      <c r="B157" s="803">
        <f t="shared" ref="B157:D157" si="41">B$90*(B132/B$111)</f>
        <v>3.7888134210407946E-4</v>
      </c>
      <c r="C157" s="803">
        <f t="shared" si="41"/>
        <v>5.9894230077316081E-4</v>
      </c>
      <c r="D157" s="803">
        <f t="shared" si="41"/>
        <v>3.5611083546824437E-4</v>
      </c>
      <c r="E157" s="824"/>
    </row>
    <row r="158" spans="1:5" s="799" customFormat="1" ht="18" x14ac:dyDescent="0.35">
      <c r="A158" s="799" t="s">
        <v>527</v>
      </c>
      <c r="B158" s="803">
        <f t="shared" ref="B158:D158" si="42">B$90*(B133/B$111)</f>
        <v>2.6305801442178689E-4</v>
      </c>
      <c r="C158" s="803">
        <f t="shared" si="42"/>
        <v>1.897872008699059E-4</v>
      </c>
      <c r="D158" s="803">
        <f t="shared" si="42"/>
        <v>1.9689578847183095E-4</v>
      </c>
      <c r="E158" s="824"/>
    </row>
    <row r="159" spans="1:5" s="799" customFormat="1" x14ac:dyDescent="0.25">
      <c r="E159" s="824"/>
    </row>
    <row r="160" spans="1:5" s="799" customFormat="1" x14ac:dyDescent="0.25">
      <c r="A160" s="802" t="s">
        <v>530</v>
      </c>
      <c r="E160" s="824"/>
    </row>
    <row r="161" spans="1:5" s="799" customFormat="1" x14ac:dyDescent="0.25">
      <c r="B161" s="799" t="s">
        <v>535</v>
      </c>
      <c r="C161" s="799" t="s">
        <v>533</v>
      </c>
      <c r="D161" s="799" t="s">
        <v>534</v>
      </c>
      <c r="E161" s="824"/>
    </row>
    <row r="162" spans="1:5" s="799" customFormat="1" ht="18" x14ac:dyDescent="0.35">
      <c r="A162" s="799" t="s">
        <v>506</v>
      </c>
      <c r="B162" s="803">
        <f>B137*(B$71/0.001)/B$7</f>
        <v>2.7193452247621219</v>
      </c>
      <c r="C162" s="803">
        <f t="shared" ref="C162:D162" si="43">C137*(C$71/0.001)/C$7</f>
        <v>4.1853692675103087</v>
      </c>
      <c r="D162" s="803">
        <f t="shared" si="43"/>
        <v>9.1846327448846594</v>
      </c>
      <c r="E162" s="824"/>
    </row>
    <row r="163" spans="1:5" s="799" customFormat="1" ht="18" x14ac:dyDescent="0.35">
      <c r="A163" s="799" t="s">
        <v>507</v>
      </c>
      <c r="B163" s="803">
        <f t="shared" ref="B163:D163" si="44">B138*(B$71/0.001)/B$7</f>
        <v>0.49321944942198248</v>
      </c>
      <c r="C163" s="803">
        <f t="shared" si="44"/>
        <v>0.68784101453473068</v>
      </c>
      <c r="D163" s="803">
        <f t="shared" si="44"/>
        <v>1.9066421943257852</v>
      </c>
      <c r="E163" s="824"/>
    </row>
    <row r="164" spans="1:5" s="799" customFormat="1" ht="18" x14ac:dyDescent="0.35">
      <c r="A164" s="799" t="s">
        <v>508</v>
      </c>
      <c r="B164" s="803">
        <f t="shared" ref="B164:D164" si="45">B139*(B$71/0.001)/B$7</f>
        <v>0.49518822402596957</v>
      </c>
      <c r="C164" s="803">
        <f t="shared" si="45"/>
        <v>0.51716996497483003</v>
      </c>
      <c r="D164" s="803">
        <f t="shared" si="45"/>
        <v>1.3033780688977163</v>
      </c>
      <c r="E164" s="824"/>
    </row>
    <row r="165" spans="1:5" s="799" customFormat="1" ht="18" x14ac:dyDescent="0.35">
      <c r="A165" s="799" t="s">
        <v>509</v>
      </c>
      <c r="B165" s="803">
        <f t="shared" ref="B165:D165" si="46">B140*(B$71/0.001)/B$7</f>
        <v>0.60615506631506921</v>
      </c>
      <c r="C165" s="803">
        <f t="shared" si="46"/>
        <v>0.35891801910571008</v>
      </c>
      <c r="D165" s="803">
        <f t="shared" si="46"/>
        <v>0.68233841803010653</v>
      </c>
      <c r="E165" s="824"/>
    </row>
    <row r="166" spans="1:5" s="799" customFormat="1" ht="18" x14ac:dyDescent="0.35">
      <c r="A166" s="799" t="s">
        <v>510</v>
      </c>
      <c r="B166" s="803">
        <f t="shared" ref="B166:D166" si="47">B141*(B$71/0.001)/B$7</f>
        <v>0.72035447085942295</v>
      </c>
      <c r="C166" s="803">
        <f t="shared" si="47"/>
        <v>0.30044634858756447</v>
      </c>
      <c r="D166" s="803">
        <f t="shared" si="47"/>
        <v>0.69940116710729305</v>
      </c>
      <c r="E166" s="824"/>
    </row>
    <row r="167" spans="1:5" s="799" customFormat="1" ht="18" x14ac:dyDescent="0.35">
      <c r="A167" s="799" t="s">
        <v>511</v>
      </c>
      <c r="B167" s="803">
        <f t="shared" ref="B167:D167" si="48">B142*(B$71/0.001)/B$7</f>
        <v>0.59054456965780855</v>
      </c>
      <c r="C167" s="803">
        <f t="shared" si="48"/>
        <v>0.61446538959770935</v>
      </c>
      <c r="D167" s="803">
        <f t="shared" si="48"/>
        <v>1.3261576567468483</v>
      </c>
      <c r="E167" s="824"/>
    </row>
    <row r="168" spans="1:5" s="799" customFormat="1" ht="18" x14ac:dyDescent="0.35">
      <c r="A168" s="799" t="s">
        <v>512</v>
      </c>
      <c r="B168" s="803">
        <f t="shared" ref="B168:D168" si="49">B143*(B$71/0.001)/B$7</f>
        <v>0.50199461610594753</v>
      </c>
      <c r="C168" s="803">
        <f t="shared" si="49"/>
        <v>0.57190792196371343</v>
      </c>
      <c r="D168" s="803">
        <f t="shared" si="49"/>
        <v>1.1499968405202106</v>
      </c>
      <c r="E168" s="824"/>
    </row>
    <row r="169" spans="1:5" s="799" customFormat="1" ht="18" x14ac:dyDescent="0.35">
      <c r="A169" s="799" t="s">
        <v>513</v>
      </c>
      <c r="B169" s="803">
        <f t="shared" ref="B169:D169" si="50">B144*(B$71/0.001)/B$7</f>
        <v>2.2936239104326406</v>
      </c>
      <c r="C169" s="803">
        <f t="shared" si="50"/>
        <v>9.4845336055228771</v>
      </c>
      <c r="D169" s="803">
        <f t="shared" si="50"/>
        <v>15.930920055066562</v>
      </c>
      <c r="E169" s="824"/>
    </row>
    <row r="170" spans="1:5" s="799" customFormat="1" ht="18" x14ac:dyDescent="0.35">
      <c r="A170" s="799" t="s">
        <v>514</v>
      </c>
      <c r="B170" s="803">
        <f t="shared" ref="B170:D170" si="51">B145*(B$71/0.001)/B$7</f>
        <v>1.4573706821902477</v>
      </c>
      <c r="C170" s="803">
        <f t="shared" si="51"/>
        <v>1.7553474788485803</v>
      </c>
      <c r="D170" s="803">
        <f t="shared" si="51"/>
        <v>2.650813961790154</v>
      </c>
      <c r="E170" s="824"/>
    </row>
    <row r="171" spans="1:5" s="799" customFormat="1" ht="18" x14ac:dyDescent="0.35">
      <c r="A171" s="799" t="s">
        <v>515</v>
      </c>
      <c r="B171" s="803">
        <f t="shared" ref="B171:D171" si="52">B146*(B$71/0.001)/B$7</f>
        <v>4.6176680328216166</v>
      </c>
      <c r="C171" s="803">
        <f t="shared" si="52"/>
        <v>12.143699830912551</v>
      </c>
      <c r="D171" s="803">
        <f t="shared" si="52"/>
        <v>21.101853251653264</v>
      </c>
      <c r="E171" s="824"/>
    </row>
    <row r="172" spans="1:5" s="799" customFormat="1" ht="18" x14ac:dyDescent="0.35">
      <c r="A172" s="799" t="s">
        <v>516</v>
      </c>
      <c r="B172" s="803">
        <f t="shared" ref="B172:D172" si="53">B147*(B$71/0.001)/B$7</f>
        <v>1.9673506600642676</v>
      </c>
      <c r="C172" s="803">
        <f t="shared" si="53"/>
        <v>5.458761279077172</v>
      </c>
      <c r="D172" s="803">
        <f t="shared" si="53"/>
        <v>7.7075154376630044</v>
      </c>
      <c r="E172" s="824"/>
    </row>
    <row r="173" spans="1:5" s="799" customFormat="1" ht="18" x14ac:dyDescent="0.35">
      <c r="A173" s="799" t="s">
        <v>517</v>
      </c>
      <c r="B173" s="803">
        <f t="shared" ref="B173:D173" si="54">B148*(B$71/0.001)/B$7</f>
        <v>5.4756630986002364</v>
      </c>
      <c r="C173" s="803">
        <f t="shared" si="54"/>
        <v>16.072374147473706</v>
      </c>
      <c r="D173" s="803">
        <f t="shared" si="54"/>
        <v>25.771731261637594</v>
      </c>
      <c r="E173" s="824"/>
    </row>
    <row r="174" spans="1:5" s="799" customFormat="1" ht="18" x14ac:dyDescent="0.35">
      <c r="A174" s="799" t="s">
        <v>518</v>
      </c>
      <c r="B174" s="803">
        <f t="shared" ref="B174:D174" si="55">B149*(B$71/0.001)/B$7</f>
        <v>3.0304784687042425</v>
      </c>
      <c r="C174" s="803">
        <f t="shared" si="55"/>
        <v>9.1931262769759261</v>
      </c>
      <c r="D174" s="803">
        <f t="shared" si="55"/>
        <v>10.222033526865825</v>
      </c>
      <c r="E174" s="824"/>
    </row>
    <row r="175" spans="1:5" s="799" customFormat="1" ht="18" x14ac:dyDescent="0.35">
      <c r="A175" s="799" t="s">
        <v>519</v>
      </c>
      <c r="B175" s="803">
        <f t="shared" ref="B175:D175" si="56">B150*(B$71/0.001)/B$7</f>
        <v>8.7153076537792753</v>
      </c>
      <c r="C175" s="803">
        <f t="shared" si="56"/>
        <v>32.475090101517551</v>
      </c>
      <c r="D175" s="803">
        <f t="shared" si="56"/>
        <v>41.053487585076397</v>
      </c>
      <c r="E175" s="824"/>
    </row>
    <row r="176" spans="1:5" s="799" customFormat="1" ht="18" x14ac:dyDescent="0.35">
      <c r="A176" s="799" t="s">
        <v>520</v>
      </c>
      <c r="B176" s="803">
        <f t="shared" ref="B176:D176" si="57">B151*(B$71/0.001)/B$7</f>
        <v>2.0545824426825927</v>
      </c>
      <c r="C176" s="803">
        <f t="shared" si="57"/>
        <v>3.1934451815780172</v>
      </c>
      <c r="D176" s="803">
        <f t="shared" si="57"/>
        <v>2.6228055742082272</v>
      </c>
      <c r="E176" s="824"/>
    </row>
    <row r="177" spans="1:5" s="799" customFormat="1" ht="18" x14ac:dyDescent="0.35">
      <c r="A177" s="799" t="s">
        <v>521</v>
      </c>
      <c r="B177" s="803">
        <f t="shared" ref="B177:D177" si="58">B152*(B$71/0.001)/B$7</f>
        <v>8.7910146709192674</v>
      </c>
      <c r="C177" s="803">
        <f t="shared" si="58"/>
        <v>12.37899674087676</v>
      </c>
      <c r="D177" s="803">
        <f t="shared" si="58"/>
        <v>10.212138435611571</v>
      </c>
      <c r="E177" s="824"/>
    </row>
    <row r="178" spans="1:5" s="799" customFormat="1" ht="18" x14ac:dyDescent="0.35">
      <c r="A178" s="799" t="s">
        <v>522</v>
      </c>
      <c r="B178" s="803">
        <f t="shared" ref="B178:D178" si="59">B153*(B$71/0.001)/B$7</f>
        <v>1.3553885568470685</v>
      </c>
      <c r="C178" s="803">
        <f t="shared" si="59"/>
        <v>1.0831726112876643</v>
      </c>
      <c r="D178" s="803">
        <f t="shared" si="59"/>
        <v>0.82213833113013568</v>
      </c>
      <c r="E178" s="824"/>
    </row>
    <row r="179" spans="1:5" s="799" customFormat="1" ht="18" x14ac:dyDescent="0.35">
      <c r="A179" s="799" t="s">
        <v>523</v>
      </c>
      <c r="B179" s="803">
        <f t="shared" ref="B179:D179" si="60">B154*(B$71/0.001)/B$7</f>
        <v>2.7092264417556686</v>
      </c>
      <c r="C179" s="803">
        <f t="shared" si="60"/>
        <v>1.3597498013613774</v>
      </c>
      <c r="D179" s="803">
        <f t="shared" si="60"/>
        <v>1.4678685019974436</v>
      </c>
      <c r="E179" s="824"/>
    </row>
    <row r="180" spans="1:5" s="799" customFormat="1" ht="18" x14ac:dyDescent="0.35">
      <c r="A180" s="799" t="s">
        <v>524</v>
      </c>
      <c r="B180" s="803">
        <f t="shared" ref="B180:D180" si="61">B155*(B$71/0.001)/B$7</f>
        <v>0.84573487866666375</v>
      </c>
      <c r="C180" s="803">
        <f t="shared" si="61"/>
        <v>0.53018646283029269</v>
      </c>
      <c r="D180" s="803">
        <f t="shared" si="61"/>
        <v>0.39122778550067983</v>
      </c>
      <c r="E180" s="824"/>
    </row>
    <row r="181" spans="1:5" s="799" customFormat="1" ht="18" x14ac:dyDescent="0.35">
      <c r="A181" s="799" t="s">
        <v>525</v>
      </c>
      <c r="B181" s="803">
        <f t="shared" ref="B181:D181" si="62">B156*(B$71/0.001)/B$7</f>
        <v>1.2695073755599633</v>
      </c>
      <c r="C181" s="803">
        <f t="shared" si="62"/>
        <v>0.44328363669300147</v>
      </c>
      <c r="D181" s="803">
        <f t="shared" si="62"/>
        <v>0.45231910282637161</v>
      </c>
      <c r="E181" s="824"/>
    </row>
    <row r="182" spans="1:5" s="799" customFormat="1" ht="18" x14ac:dyDescent="0.35">
      <c r="A182" s="799" t="s">
        <v>526</v>
      </c>
      <c r="B182" s="803">
        <f t="shared" ref="B182:D182" si="63">B157*(B$71/0.001)/B$7</f>
        <v>0.24374886470610971</v>
      </c>
      <c r="C182" s="803">
        <f t="shared" si="63"/>
        <v>0.61725494568279016</v>
      </c>
      <c r="D182" s="803">
        <f t="shared" si="63"/>
        <v>0.56751759297199722</v>
      </c>
      <c r="E182" s="824"/>
    </row>
    <row r="183" spans="1:5" s="799" customFormat="1" ht="18" x14ac:dyDescent="0.35">
      <c r="A183" s="799" t="s">
        <v>527</v>
      </c>
      <c r="B183" s="803">
        <f t="shared" ref="B183:D183" si="64">B158*(B$71/0.001)/B$7</f>
        <v>0.16923528620087097</v>
      </c>
      <c r="C183" s="803">
        <f t="shared" si="64"/>
        <v>0.19558993948669195</v>
      </c>
      <c r="D183" s="803">
        <f t="shared" si="64"/>
        <v>0.31378383584686353</v>
      </c>
      <c r="E183" s="824"/>
    </row>
    <row r="184" spans="1:5" s="799" customFormat="1" x14ac:dyDescent="0.25">
      <c r="E184" s="824"/>
    </row>
    <row r="185" spans="1:5" s="799" customFormat="1" x14ac:dyDescent="0.25">
      <c r="A185" s="799" t="s">
        <v>532</v>
      </c>
      <c r="B185" s="803">
        <f>SUM(B162:B183)</f>
        <v>51.122702645079052</v>
      </c>
      <c r="C185" s="803">
        <f t="shared" ref="C185:D185" si="65">SUM(C162:C183)</f>
        <v>113.62072996639951</v>
      </c>
      <c r="D185" s="803">
        <f t="shared" si="65"/>
        <v>157.5407013303587</v>
      </c>
      <c r="E185" s="824"/>
    </row>
    <row r="186" spans="1:5" s="799" customFormat="1" x14ac:dyDescent="0.25">
      <c r="E186" s="824"/>
    </row>
    <row r="187" spans="1:5" s="799" customFormat="1" x14ac:dyDescent="0.25">
      <c r="E187" s="824"/>
    </row>
    <row r="188" spans="1:5" s="799" customFormat="1" x14ac:dyDescent="0.25">
      <c r="A188" s="802" t="s">
        <v>118</v>
      </c>
      <c r="B188" s="799" t="s">
        <v>535</v>
      </c>
      <c r="C188" s="799" t="s">
        <v>533</v>
      </c>
      <c r="D188" s="799" t="s">
        <v>534</v>
      </c>
      <c r="E188" s="824"/>
    </row>
    <row r="189" spans="1:5" s="799" customFormat="1" ht="18" x14ac:dyDescent="0.35">
      <c r="A189" s="799" t="s">
        <v>536</v>
      </c>
      <c r="B189" s="804">
        <f>B162/B$185</f>
        <v>5.3192516906652228E-2</v>
      </c>
      <c r="C189" s="804">
        <f t="shared" ref="C189:D189" si="66">C162/C$185</f>
        <v>3.6836317358179507E-2</v>
      </c>
      <c r="D189" s="804">
        <f t="shared" si="66"/>
        <v>5.8300062570019455E-2</v>
      </c>
      <c r="E189" s="825"/>
    </row>
    <row r="190" spans="1:5" s="799" customFormat="1" ht="18" x14ac:dyDescent="0.35">
      <c r="A190" s="799" t="s">
        <v>537</v>
      </c>
      <c r="B190" s="804">
        <f t="shared" ref="B190:D210" si="67">B163/B$185</f>
        <v>9.6477577260766865E-3</v>
      </c>
      <c r="C190" s="804">
        <f t="shared" si="67"/>
        <v>6.0538337919334127E-3</v>
      </c>
      <c r="D190" s="804">
        <f t="shared" si="67"/>
        <v>1.2102537174362368E-2</v>
      </c>
      <c r="E190" s="825"/>
    </row>
    <row r="191" spans="1:5" s="799" customFormat="1" ht="18" x14ac:dyDescent="0.35">
      <c r="A191" s="799" t="s">
        <v>538</v>
      </c>
      <c r="B191" s="804">
        <f t="shared" si="67"/>
        <v>9.6862684953068542E-3</v>
      </c>
      <c r="C191" s="804">
        <f t="shared" si="67"/>
        <v>4.5517219008166035E-3</v>
      </c>
      <c r="D191" s="804">
        <f t="shared" si="67"/>
        <v>8.2732783204041149E-3</v>
      </c>
      <c r="E191" s="825"/>
    </row>
    <row r="192" spans="1:5" s="799" customFormat="1" ht="18" x14ac:dyDescent="0.35">
      <c r="A192" s="799" t="s">
        <v>539</v>
      </c>
      <c r="B192" s="804">
        <f t="shared" si="67"/>
        <v>1.185686661605744E-2</v>
      </c>
      <c r="C192" s="804">
        <f t="shared" si="67"/>
        <v>3.1589131597011487E-3</v>
      </c>
      <c r="D192" s="804">
        <f t="shared" si="67"/>
        <v>4.3311881454638239E-3</v>
      </c>
      <c r="E192" s="825"/>
    </row>
    <row r="193" spans="1:5" s="799" customFormat="1" ht="18" x14ac:dyDescent="0.35">
      <c r="A193" s="799" t="s">
        <v>540</v>
      </c>
      <c r="B193" s="804">
        <f t="shared" si="67"/>
        <v>1.4090696179748285E-2</v>
      </c>
      <c r="C193" s="804">
        <f t="shared" si="67"/>
        <v>2.6442916594217793E-3</v>
      </c>
      <c r="D193" s="804">
        <f t="shared" si="67"/>
        <v>4.439495071439775E-3</v>
      </c>
      <c r="E193" s="825"/>
    </row>
    <row r="194" spans="1:5" s="799" customFormat="1" ht="18" x14ac:dyDescent="0.35">
      <c r="A194" s="799" t="s">
        <v>541</v>
      </c>
      <c r="B194" s="804">
        <f t="shared" si="67"/>
        <v>1.1551513106763594E-2</v>
      </c>
      <c r="C194" s="804">
        <f t="shared" si="67"/>
        <v>5.4080394464938054E-3</v>
      </c>
      <c r="D194" s="804">
        <f t="shared" si="67"/>
        <v>8.4178732578188194E-3</v>
      </c>
      <c r="E194" s="825"/>
    </row>
    <row r="195" spans="1:5" s="799" customFormat="1" ht="18" x14ac:dyDescent="0.35">
      <c r="A195" s="799" t="s">
        <v>542</v>
      </c>
      <c r="B195" s="804">
        <f t="shared" si="67"/>
        <v>9.8194068414391295E-3</v>
      </c>
      <c r="C195" s="804">
        <f t="shared" si="67"/>
        <v>5.0334822011163004E-3</v>
      </c>
      <c r="D195" s="804">
        <f t="shared" si="67"/>
        <v>7.2996808495139134E-3</v>
      </c>
      <c r="E195" s="825"/>
    </row>
    <row r="196" spans="1:5" s="799" customFormat="1" ht="18" x14ac:dyDescent="0.35">
      <c r="A196" s="799" t="s">
        <v>543</v>
      </c>
      <c r="B196" s="804">
        <f t="shared" si="67"/>
        <v>4.4865075431480918E-2</v>
      </c>
      <c r="C196" s="804">
        <f t="shared" si="67"/>
        <v>8.3475379962157356E-2</v>
      </c>
      <c r="D196" s="804">
        <f t="shared" si="67"/>
        <v>0.10112256655287982</v>
      </c>
      <c r="E196" s="825"/>
    </row>
    <row r="197" spans="1:5" s="799" customFormat="1" ht="18" x14ac:dyDescent="0.35">
      <c r="A197" s="799" t="s">
        <v>544</v>
      </c>
      <c r="B197" s="804">
        <f t="shared" si="67"/>
        <v>2.8507309019010378E-2</v>
      </c>
      <c r="C197" s="804">
        <f t="shared" si="67"/>
        <v>1.5449183255271115E-2</v>
      </c>
      <c r="D197" s="804">
        <f t="shared" si="67"/>
        <v>1.6826216586604291E-2</v>
      </c>
      <c r="E197" s="825"/>
    </row>
    <row r="198" spans="1:5" s="799" customFormat="1" ht="18" x14ac:dyDescent="0.35">
      <c r="A198" s="799" t="s">
        <v>545</v>
      </c>
      <c r="B198" s="804">
        <f t="shared" si="67"/>
        <v>9.0325193972625437E-2</v>
      </c>
      <c r="C198" s="804">
        <f t="shared" si="67"/>
        <v>0.10687926256505963</v>
      </c>
      <c r="D198" s="804">
        <f t="shared" si="67"/>
        <v>0.13394540632013077</v>
      </c>
      <c r="E198" s="825"/>
    </row>
    <row r="199" spans="1:5" s="799" customFormat="1" ht="18" x14ac:dyDescent="0.35">
      <c r="A199" s="799" t="s">
        <v>546</v>
      </c>
      <c r="B199" s="804">
        <f t="shared" si="67"/>
        <v>3.8482915774673741E-2</v>
      </c>
      <c r="C199" s="804">
        <f t="shared" si="67"/>
        <v>4.8043708931384828E-2</v>
      </c>
      <c r="D199" s="804">
        <f t="shared" si="67"/>
        <v>4.8923962966881479E-2</v>
      </c>
      <c r="E199" s="825"/>
    </row>
    <row r="200" spans="1:5" s="799" customFormat="1" ht="18" x14ac:dyDescent="0.35">
      <c r="A200" s="799" t="s">
        <v>547</v>
      </c>
      <c r="B200" s="804">
        <f t="shared" si="67"/>
        <v>0.10710824771169078</v>
      </c>
      <c r="C200" s="804">
        <f t="shared" si="67"/>
        <v>0.1414563535388895</v>
      </c>
      <c r="D200" s="804">
        <f t="shared" si="67"/>
        <v>0.16358776521881133</v>
      </c>
      <c r="E200" s="825"/>
    </row>
    <row r="201" spans="1:5" s="799" customFormat="1" ht="18" x14ac:dyDescent="0.35">
      <c r="A201" s="799" t="s">
        <v>548</v>
      </c>
      <c r="B201" s="804">
        <f t="shared" si="67"/>
        <v>5.9278526210623746E-2</v>
      </c>
      <c r="C201" s="804">
        <f t="shared" si="67"/>
        <v>8.0910642623881784E-2</v>
      </c>
      <c r="D201" s="804">
        <f t="shared" si="67"/>
        <v>6.4885032506174334E-2</v>
      </c>
      <c r="E201" s="825"/>
    </row>
    <row r="202" spans="1:5" s="799" customFormat="1" ht="18" x14ac:dyDescent="0.35">
      <c r="A202" s="799" t="s">
        <v>549</v>
      </c>
      <c r="B202" s="804">
        <f t="shared" si="67"/>
        <v>0.17047822597106355</v>
      </c>
      <c r="C202" s="804">
        <f t="shared" si="67"/>
        <v>0.28582011496600357</v>
      </c>
      <c r="D202" s="804">
        <f t="shared" si="67"/>
        <v>0.26058972213782594</v>
      </c>
      <c r="E202" s="825"/>
    </row>
    <row r="203" spans="1:5" s="799" customFormat="1" ht="18" x14ac:dyDescent="0.35">
      <c r="A203" s="799" t="s">
        <v>550</v>
      </c>
      <c r="B203" s="804">
        <f t="shared" si="67"/>
        <v>4.018923758680356E-2</v>
      </c>
      <c r="C203" s="804">
        <f t="shared" si="67"/>
        <v>2.8106184342614228E-2</v>
      </c>
      <c r="D203" s="804">
        <f t="shared" si="67"/>
        <v>1.6648431497764335E-2</v>
      </c>
      <c r="E203" s="825"/>
    </row>
    <row r="204" spans="1:5" s="799" customFormat="1" ht="18" x14ac:dyDescent="0.35">
      <c r="A204" s="799" t="s">
        <v>551</v>
      </c>
      <c r="B204" s="804">
        <f t="shared" si="67"/>
        <v>0.17195911436746916</v>
      </c>
      <c r="C204" s="804">
        <f t="shared" si="67"/>
        <v>0.1089501602791809</v>
      </c>
      <c r="D204" s="804">
        <f t="shared" si="67"/>
        <v>6.4822222761323031E-2</v>
      </c>
      <c r="E204" s="825"/>
    </row>
    <row r="205" spans="1:5" s="799" customFormat="1" ht="18" x14ac:dyDescent="0.35">
      <c r="A205" s="799" t="s">
        <v>552</v>
      </c>
      <c r="B205" s="804">
        <f t="shared" si="67"/>
        <v>2.6512458980443493E-2</v>
      </c>
      <c r="C205" s="804">
        <f t="shared" si="67"/>
        <v>9.5332305258731004E-3</v>
      </c>
      <c r="D205" s="804">
        <f t="shared" si="67"/>
        <v>5.2185773212100484E-3</v>
      </c>
      <c r="E205" s="825"/>
    </row>
    <row r="206" spans="1:5" s="799" customFormat="1" ht="18" x14ac:dyDescent="0.35">
      <c r="A206" s="799" t="s">
        <v>553</v>
      </c>
      <c r="B206" s="804">
        <f t="shared" si="67"/>
        <v>5.2994585606409683E-2</v>
      </c>
      <c r="C206" s="804">
        <f t="shared" si="67"/>
        <v>1.1967444688689198E-2</v>
      </c>
      <c r="D206" s="804">
        <f t="shared" si="67"/>
        <v>9.3173922015197964E-3</v>
      </c>
      <c r="E206" s="825"/>
    </row>
    <row r="207" spans="1:5" s="799" customFormat="1" ht="18" x14ac:dyDescent="0.35">
      <c r="A207" s="799" t="s">
        <v>554</v>
      </c>
      <c r="B207" s="804">
        <f t="shared" si="67"/>
        <v>1.6543234901687503E-2</v>
      </c>
      <c r="C207" s="804">
        <f t="shared" si="67"/>
        <v>4.6662828428147051E-3</v>
      </c>
      <c r="D207" s="804">
        <f t="shared" si="67"/>
        <v>2.4833441910372448E-3</v>
      </c>
      <c r="E207" s="825"/>
    </row>
    <row r="208" spans="1:5" s="799" customFormat="1" ht="18" x14ac:dyDescent="0.35">
      <c r="A208" s="799" t="s">
        <v>555</v>
      </c>
      <c r="B208" s="804">
        <f t="shared" si="67"/>
        <v>2.4832555985421147E-2</v>
      </c>
      <c r="C208" s="804">
        <f t="shared" si="67"/>
        <v>3.9014327475636844E-3</v>
      </c>
      <c r="D208" s="804">
        <f t="shared" si="67"/>
        <v>2.8711253600291545E-3</v>
      </c>
      <c r="E208" s="825"/>
    </row>
    <row r="209" spans="1:5" s="799" customFormat="1" ht="18" x14ac:dyDescent="0.35">
      <c r="A209" s="799" t="s">
        <v>556</v>
      </c>
      <c r="B209" s="804">
        <f t="shared" si="67"/>
        <v>4.7679182064834045E-3</v>
      </c>
      <c r="C209" s="804">
        <f t="shared" si="67"/>
        <v>5.4325909177429851E-3</v>
      </c>
      <c r="D209" s="804">
        <f t="shared" si="67"/>
        <v>3.6023553797816842E-3</v>
      </c>
      <c r="E209" s="825"/>
    </row>
    <row r="210" spans="1:5" s="799" customFormat="1" ht="18" x14ac:dyDescent="0.35">
      <c r="A210" s="799" t="s">
        <v>557</v>
      </c>
      <c r="B210" s="804">
        <f t="shared" si="67"/>
        <v>3.3103744020693154E-3</v>
      </c>
      <c r="C210" s="804">
        <f t="shared" si="67"/>
        <v>1.7214282952110304E-3</v>
      </c>
      <c r="D210" s="804">
        <f t="shared" si="67"/>
        <v>1.9917636090045522E-3</v>
      </c>
      <c r="E210" s="825"/>
    </row>
    <row r="211" spans="1:5" s="799" customFormat="1" x14ac:dyDescent="0.25">
      <c r="E211" s="824"/>
    </row>
    <row r="212" spans="1:5" s="799" customFormat="1" x14ac:dyDescent="0.25">
      <c r="A212" s="799" t="s">
        <v>559</v>
      </c>
      <c r="B212" s="805">
        <f>SUM(B189:B200)</f>
        <v>0.42913376778152545</v>
      </c>
      <c r="C212" s="805">
        <f t="shared" ref="C212:D212" si="68">SUM(C189:C200)</f>
        <v>0.45899048777042495</v>
      </c>
      <c r="D212" s="805">
        <f t="shared" si="68"/>
        <v>0.56757003303432996</v>
      </c>
      <c r="E212" s="824"/>
    </row>
    <row r="213" spans="1:5" s="799" customFormat="1" x14ac:dyDescent="0.25">
      <c r="A213" s="799" t="s">
        <v>558</v>
      </c>
      <c r="B213" s="805">
        <f>SUM(B201:B210)</f>
        <v>0.57086623221847443</v>
      </c>
      <c r="C213" s="805">
        <f t="shared" ref="C213:D213" si="69">SUM(C201:C210)</f>
        <v>0.54100951222957516</v>
      </c>
      <c r="D213" s="805">
        <f t="shared" si="69"/>
        <v>0.43242996696567015</v>
      </c>
      <c r="E213" s="824"/>
    </row>
    <row r="214" spans="1:5" s="799" customFormat="1" x14ac:dyDescent="0.25">
      <c r="E214" s="824"/>
    </row>
    <row r="216" spans="1:5" s="801" customFormat="1" x14ac:dyDescent="0.25">
      <c r="A216" s="801" t="s">
        <v>560</v>
      </c>
      <c r="E216" s="812"/>
    </row>
    <row r="217" spans="1:5" s="801" customFormat="1" x14ac:dyDescent="0.25">
      <c r="E217" s="812"/>
    </row>
    <row r="218" spans="1:5" s="801" customFormat="1" x14ac:dyDescent="0.25">
      <c r="A218" s="806" t="s">
        <v>561</v>
      </c>
      <c r="E218" s="812"/>
    </row>
    <row r="219" spans="1:5" s="801" customFormat="1" x14ac:dyDescent="0.25">
      <c r="E219" s="812"/>
    </row>
    <row r="220" spans="1:5" s="801" customFormat="1" x14ac:dyDescent="0.25">
      <c r="A220" s="806" t="s">
        <v>70</v>
      </c>
      <c r="E220" s="812"/>
    </row>
    <row r="221" spans="1:5" s="801" customFormat="1" x14ac:dyDescent="0.25">
      <c r="A221" s="801" t="s">
        <v>528</v>
      </c>
      <c r="B221" s="807">
        <v>6751340</v>
      </c>
      <c r="C221" s="807">
        <v>6421456</v>
      </c>
      <c r="D221" s="807">
        <v>6497727</v>
      </c>
      <c r="E221" s="812"/>
    </row>
    <row r="222" spans="1:5" s="801" customFormat="1" ht="18" x14ac:dyDescent="0.35">
      <c r="A222" s="801" t="s">
        <v>569</v>
      </c>
      <c r="B222" s="807"/>
      <c r="C222" s="807">
        <v>62359</v>
      </c>
      <c r="D222" s="811">
        <v>41874</v>
      </c>
      <c r="E222" s="812"/>
    </row>
    <row r="223" spans="1:5" s="801" customFormat="1" ht="18" x14ac:dyDescent="0.35">
      <c r="A223" s="801" t="s">
        <v>511</v>
      </c>
      <c r="B223" s="807">
        <v>413051</v>
      </c>
      <c r="C223" s="807">
        <v>92450</v>
      </c>
      <c r="D223" s="811">
        <v>77961</v>
      </c>
      <c r="E223" s="812"/>
    </row>
    <row r="224" spans="1:5" s="801" customFormat="1" ht="18" x14ac:dyDescent="0.35">
      <c r="A224" s="801" t="s">
        <v>512</v>
      </c>
      <c r="B224" s="807">
        <v>411630</v>
      </c>
      <c r="C224" s="807">
        <v>42782</v>
      </c>
      <c r="D224" s="811">
        <v>18502</v>
      </c>
      <c r="E224" s="812"/>
    </row>
    <row r="225" spans="1:5" s="801" customFormat="1" ht="18" x14ac:dyDescent="0.35">
      <c r="A225" s="801" t="s">
        <v>513</v>
      </c>
      <c r="B225" s="807">
        <v>3648571</v>
      </c>
      <c r="C225" s="807">
        <v>680687</v>
      </c>
      <c r="D225" s="811">
        <v>1145525</v>
      </c>
      <c r="E225" s="812"/>
    </row>
    <row r="226" spans="1:5" s="801" customFormat="1" ht="18" x14ac:dyDescent="0.35">
      <c r="A226" s="801" t="s">
        <v>514</v>
      </c>
      <c r="B226" s="807">
        <v>73669</v>
      </c>
      <c r="C226" s="807">
        <v>237187</v>
      </c>
      <c r="D226" s="811">
        <v>173051</v>
      </c>
      <c r="E226" s="812"/>
    </row>
    <row r="227" spans="1:5" s="801" customFormat="1" ht="18" x14ac:dyDescent="0.35">
      <c r="A227" s="801" t="s">
        <v>515</v>
      </c>
      <c r="B227" s="807">
        <v>2858697</v>
      </c>
      <c r="C227" s="807">
        <v>809360</v>
      </c>
      <c r="D227" s="811">
        <v>636742</v>
      </c>
      <c r="E227" s="812"/>
    </row>
    <row r="228" spans="1:5" s="801" customFormat="1" ht="18" x14ac:dyDescent="0.35">
      <c r="A228" s="801" t="s">
        <v>516</v>
      </c>
      <c r="B228" s="807">
        <v>675852</v>
      </c>
      <c r="C228" s="807">
        <v>166444</v>
      </c>
      <c r="D228" s="811">
        <v>106276</v>
      </c>
      <c r="E228" s="812"/>
    </row>
    <row r="229" spans="1:5" s="801" customFormat="1" ht="18" x14ac:dyDescent="0.35">
      <c r="A229" s="801" t="s">
        <v>517</v>
      </c>
      <c r="B229" s="807">
        <v>5309249</v>
      </c>
      <c r="C229" s="807">
        <v>4283672</v>
      </c>
      <c r="D229" s="811">
        <v>2370728</v>
      </c>
      <c r="E229" s="812"/>
    </row>
    <row r="230" spans="1:5" s="801" customFormat="1" ht="18" x14ac:dyDescent="0.35">
      <c r="A230" s="801" t="s">
        <v>518</v>
      </c>
      <c r="B230" s="807">
        <v>1733395</v>
      </c>
      <c r="C230" s="807">
        <v>662559</v>
      </c>
      <c r="D230" s="811">
        <v>570501</v>
      </c>
      <c r="E230" s="812"/>
    </row>
    <row r="231" spans="1:5" s="801" customFormat="1" ht="18" x14ac:dyDescent="0.35">
      <c r="A231" s="801" t="s">
        <v>519</v>
      </c>
      <c r="B231" s="807">
        <v>12493341</v>
      </c>
      <c r="C231" s="807">
        <v>13011130</v>
      </c>
      <c r="D231" s="811">
        <v>14374499</v>
      </c>
      <c r="E231" s="812"/>
    </row>
    <row r="232" spans="1:5" s="801" customFormat="1" ht="18" x14ac:dyDescent="0.35">
      <c r="A232" s="801" t="s">
        <v>520</v>
      </c>
      <c r="B232" s="807">
        <v>1371636</v>
      </c>
      <c r="C232" s="807">
        <v>1230771</v>
      </c>
      <c r="D232" s="811">
        <v>1152361</v>
      </c>
      <c r="E232" s="812"/>
    </row>
    <row r="233" spans="1:5" s="801" customFormat="1" ht="18" x14ac:dyDescent="0.35">
      <c r="A233" s="801" t="s">
        <v>521</v>
      </c>
      <c r="B233" s="807">
        <v>10594292</v>
      </c>
      <c r="C233" s="807">
        <v>7984861</v>
      </c>
      <c r="D233" s="811">
        <v>10108069</v>
      </c>
      <c r="E233" s="812"/>
    </row>
    <row r="234" spans="1:5" s="801" customFormat="1" ht="18" x14ac:dyDescent="0.35">
      <c r="A234" s="801" t="s">
        <v>522</v>
      </c>
      <c r="B234" s="807">
        <v>1563251</v>
      </c>
      <c r="C234" s="807">
        <v>1014095</v>
      </c>
      <c r="D234" s="811">
        <v>1109384</v>
      </c>
      <c r="E234" s="812"/>
    </row>
    <row r="235" spans="1:5" s="801" customFormat="1" ht="18" x14ac:dyDescent="0.35">
      <c r="A235" s="801" t="s">
        <v>523</v>
      </c>
      <c r="B235" s="807">
        <v>16536746</v>
      </c>
      <c r="C235" s="807">
        <v>7347105</v>
      </c>
      <c r="D235" s="811">
        <v>8157577</v>
      </c>
      <c r="E235" s="812"/>
    </row>
    <row r="236" spans="1:5" s="801" customFormat="1" ht="18" x14ac:dyDescent="0.35">
      <c r="A236" s="801" t="s">
        <v>524</v>
      </c>
      <c r="B236" s="807">
        <v>1997807</v>
      </c>
      <c r="C236" s="807">
        <v>1149067</v>
      </c>
      <c r="D236" s="811">
        <v>1299000</v>
      </c>
      <c r="E236" s="812"/>
    </row>
    <row r="237" spans="1:5" s="801" customFormat="1" ht="18" x14ac:dyDescent="0.35">
      <c r="A237" s="801" t="s">
        <v>525</v>
      </c>
      <c r="B237" s="807">
        <v>44448936</v>
      </c>
      <c r="C237" s="807">
        <v>11550863</v>
      </c>
      <c r="D237" s="811">
        <v>12114708</v>
      </c>
      <c r="E237" s="812"/>
    </row>
    <row r="238" spans="1:5" s="801" customFormat="1" ht="18" x14ac:dyDescent="0.35">
      <c r="A238" s="801" t="s">
        <v>526</v>
      </c>
      <c r="B238" s="807">
        <v>1660430</v>
      </c>
      <c r="C238" s="807">
        <v>920715</v>
      </c>
      <c r="D238" s="811">
        <v>649601</v>
      </c>
      <c r="E238" s="812"/>
    </row>
    <row r="239" spans="1:5" s="801" customFormat="1" ht="18" x14ac:dyDescent="0.35">
      <c r="A239" s="801" t="s">
        <v>527</v>
      </c>
      <c r="B239" s="807">
        <v>10671800</v>
      </c>
      <c r="C239" s="807">
        <v>5456750</v>
      </c>
      <c r="D239" s="811">
        <v>4064708</v>
      </c>
      <c r="E239" s="812"/>
    </row>
    <row r="240" spans="1:5" s="801" customFormat="1" ht="18" x14ac:dyDescent="0.35">
      <c r="A240" s="801" t="s">
        <v>562</v>
      </c>
      <c r="B240" s="801">
        <v>5519131</v>
      </c>
      <c r="C240" s="801">
        <v>3190029</v>
      </c>
      <c r="D240" s="811">
        <v>859642</v>
      </c>
      <c r="E240" s="812"/>
    </row>
    <row r="241" spans="1:5" s="801" customFormat="1" ht="18" x14ac:dyDescent="0.35">
      <c r="A241" s="801" t="s">
        <v>563</v>
      </c>
      <c r="B241" s="801">
        <v>3404326</v>
      </c>
      <c r="C241" s="801">
        <v>1790695</v>
      </c>
      <c r="D241" s="801">
        <v>2452804</v>
      </c>
      <c r="E241" s="812"/>
    </row>
    <row r="242" spans="1:5" s="801" customFormat="1" x14ac:dyDescent="0.25">
      <c r="E242" s="812"/>
    </row>
    <row r="243" spans="1:5" s="801" customFormat="1" x14ac:dyDescent="0.25">
      <c r="A243" s="806" t="s">
        <v>529</v>
      </c>
      <c r="E243" s="812"/>
    </row>
    <row r="244" spans="1:5" s="801" customFormat="1" ht="18" x14ac:dyDescent="0.35">
      <c r="A244" s="801" t="s">
        <v>569</v>
      </c>
      <c r="B244" s="807">
        <f>B$97*(B222/B$221)</f>
        <v>0</v>
      </c>
      <c r="C244" s="807">
        <f t="shared" ref="C244:D244" si="70">C$97*(C222/C$221)</f>
        <v>4.855518748396003E-5</v>
      </c>
      <c r="D244" s="807">
        <f t="shared" si="70"/>
        <v>3.2222037029256537E-5</v>
      </c>
      <c r="E244" s="812"/>
    </row>
    <row r="245" spans="1:5" s="801" customFormat="1" ht="18" x14ac:dyDescent="0.35">
      <c r="A245" s="801" t="s">
        <v>511</v>
      </c>
      <c r="B245" s="807">
        <f t="shared" ref="B245:D263" si="71">B$97*(B223/B$221)</f>
        <v>3.059029762980386E-4</v>
      </c>
      <c r="C245" s="807">
        <f t="shared" si="71"/>
        <v>7.1985232009687527E-5</v>
      </c>
      <c r="D245" s="807">
        <f t="shared" si="71"/>
        <v>5.9990978383671714E-5</v>
      </c>
      <c r="E245" s="812"/>
    </row>
    <row r="246" spans="1:5" s="801" customFormat="1" ht="18" x14ac:dyDescent="0.35">
      <c r="A246" s="801" t="s">
        <v>512</v>
      </c>
      <c r="B246" s="807">
        <f t="shared" si="71"/>
        <v>3.0485059262309411E-4</v>
      </c>
      <c r="C246" s="807">
        <f t="shared" si="71"/>
        <v>3.3311759825186066E-5</v>
      </c>
      <c r="D246" s="807">
        <f t="shared" si="71"/>
        <v>1.4237286361830837E-5</v>
      </c>
      <c r="E246" s="812"/>
    </row>
    <row r="247" spans="1:5" s="801" customFormat="1" ht="18" x14ac:dyDescent="0.35">
      <c r="A247" s="801" t="s">
        <v>513</v>
      </c>
      <c r="B247" s="807">
        <f t="shared" si="71"/>
        <v>2.7021087665559723E-3</v>
      </c>
      <c r="C247" s="807">
        <f t="shared" si="71"/>
        <v>5.3000986069203003E-4</v>
      </c>
      <c r="D247" s="807">
        <f t="shared" si="71"/>
        <v>8.8148132416151061E-4</v>
      </c>
      <c r="E247" s="812"/>
    </row>
    <row r="248" spans="1:5" s="801" customFormat="1" ht="18" x14ac:dyDescent="0.35">
      <c r="A248" s="801" t="s">
        <v>514</v>
      </c>
      <c r="B248" s="807">
        <f t="shared" si="71"/>
        <v>5.4558798697740007E-5</v>
      </c>
      <c r="C248" s="807">
        <f t="shared" si="71"/>
        <v>1.8468319334431321E-4</v>
      </c>
      <c r="D248" s="807">
        <f t="shared" si="71"/>
        <v>1.3316271982494803E-4</v>
      </c>
      <c r="E248" s="812"/>
    </row>
    <row r="249" spans="1:5" s="801" customFormat="1" ht="18" x14ac:dyDescent="0.35">
      <c r="A249" s="801" t="s">
        <v>515</v>
      </c>
      <c r="B249" s="807">
        <f t="shared" si="71"/>
        <v>2.1171330432180873E-3</v>
      </c>
      <c r="C249" s="807">
        <f t="shared" si="71"/>
        <v>6.3019975532028875E-4</v>
      </c>
      <c r="D249" s="807">
        <f t="shared" si="71"/>
        <v>4.899728782080257E-4</v>
      </c>
      <c r="E249" s="812"/>
    </row>
    <row r="250" spans="1:5" s="801" customFormat="1" ht="18" x14ac:dyDescent="0.35">
      <c r="A250" s="801" t="s">
        <v>516</v>
      </c>
      <c r="B250" s="807">
        <f t="shared" si="71"/>
        <v>5.0053174629036612E-4</v>
      </c>
      <c r="C250" s="807">
        <f t="shared" si="71"/>
        <v>1.2959989136420152E-4</v>
      </c>
      <c r="D250" s="807">
        <f t="shared" si="71"/>
        <v>8.1779366846283322E-5</v>
      </c>
      <c r="E250" s="812"/>
    </row>
    <row r="251" spans="1:5" s="801" customFormat="1" ht="18" x14ac:dyDescent="0.35">
      <c r="A251" s="801" t="s">
        <v>517</v>
      </c>
      <c r="B251" s="807">
        <f t="shared" si="71"/>
        <v>3.9319964629243968E-3</v>
      </c>
      <c r="C251" s="807">
        <f t="shared" si="71"/>
        <v>3.3354366984683849E-3</v>
      </c>
      <c r="D251" s="807">
        <f t="shared" si="71"/>
        <v>1.8242748579618689E-3</v>
      </c>
      <c r="E251" s="812"/>
    </row>
    <row r="252" spans="1:5" s="801" customFormat="1" ht="18" x14ac:dyDescent="0.35">
      <c r="A252" s="801" t="s">
        <v>518</v>
      </c>
      <c r="B252" s="807">
        <f t="shared" si="71"/>
        <v>1.2837414498455121E-3</v>
      </c>
      <c r="C252" s="807">
        <f t="shared" si="71"/>
        <v>5.158946818291677E-4</v>
      </c>
      <c r="D252" s="807">
        <f t="shared" si="71"/>
        <v>4.3900043815321878E-4</v>
      </c>
      <c r="E252" s="812"/>
    </row>
    <row r="253" spans="1:5" s="801" customFormat="1" ht="18" x14ac:dyDescent="0.35">
      <c r="A253" s="801" t="s">
        <v>519</v>
      </c>
      <c r="B253" s="807">
        <f t="shared" si="71"/>
        <v>9.2524898760838591E-3</v>
      </c>
      <c r="C253" s="807">
        <f t="shared" si="71"/>
        <v>1.0130981198033594E-2</v>
      </c>
      <c r="D253" s="807">
        <f t="shared" si="71"/>
        <v>1.1061174930864287E-2</v>
      </c>
      <c r="E253" s="812"/>
    </row>
    <row r="254" spans="1:5" s="801" customFormat="1" ht="18" x14ac:dyDescent="0.35">
      <c r="A254" s="801" t="s">
        <v>520</v>
      </c>
      <c r="B254" s="807">
        <f t="shared" si="71"/>
        <v>1.0158250065912841E-3</v>
      </c>
      <c r="C254" s="807">
        <f t="shared" si="71"/>
        <v>9.5832705230714042E-4</v>
      </c>
      <c r="D254" s="807">
        <f t="shared" si="71"/>
        <v>8.8674162518677683E-4</v>
      </c>
      <c r="E254" s="812"/>
    </row>
    <row r="255" spans="1:5" s="801" customFormat="1" ht="18" x14ac:dyDescent="0.35">
      <c r="A255" s="801" t="s">
        <v>521</v>
      </c>
      <c r="B255" s="807">
        <f t="shared" si="71"/>
        <v>7.8460661142824989E-3</v>
      </c>
      <c r="C255" s="807">
        <f t="shared" si="71"/>
        <v>6.2173290605744246E-3</v>
      </c>
      <c r="D255" s="807">
        <f t="shared" si="71"/>
        <v>7.778157654207387E-3</v>
      </c>
      <c r="E255" s="812"/>
    </row>
    <row r="256" spans="1:5" s="801" customFormat="1" ht="18" x14ac:dyDescent="0.35">
      <c r="A256" s="801" t="s">
        <v>522</v>
      </c>
      <c r="B256" s="807">
        <f t="shared" si="71"/>
        <v>1.1577338720905777E-3</v>
      </c>
      <c r="C256" s="807">
        <f t="shared" si="71"/>
        <v>7.8961453601799974E-4</v>
      </c>
      <c r="D256" s="807">
        <f t="shared" si="71"/>
        <v>8.5367082981479517E-4</v>
      </c>
      <c r="E256" s="812"/>
    </row>
    <row r="257" spans="1:5" s="801" customFormat="1" ht="18" x14ac:dyDescent="0.35">
      <c r="A257" s="801" t="s">
        <v>523</v>
      </c>
      <c r="B257" s="807">
        <f t="shared" si="71"/>
        <v>1.22470102231557E-2</v>
      </c>
      <c r="C257" s="807">
        <f t="shared" si="71"/>
        <v>5.7207469770095753E-3</v>
      </c>
      <c r="D257" s="807">
        <f t="shared" si="71"/>
        <v>6.2772543383247713E-3</v>
      </c>
      <c r="E257" s="812"/>
    </row>
    <row r="258" spans="1:5" s="801" customFormat="1" ht="18" x14ac:dyDescent="0.35">
      <c r="A258" s="801" t="s">
        <v>524</v>
      </c>
      <c r="B258" s="807">
        <f t="shared" si="71"/>
        <v>1.479563316319427E-3</v>
      </c>
      <c r="C258" s="807">
        <f t="shared" si="71"/>
        <v>8.9470908155408991E-4</v>
      </c>
      <c r="D258" s="807">
        <f t="shared" si="71"/>
        <v>9.9958031477776757E-4</v>
      </c>
      <c r="E258" s="812"/>
    </row>
    <row r="259" spans="1:5" s="801" customFormat="1" ht="18" x14ac:dyDescent="0.35">
      <c r="A259" s="801" t="s">
        <v>525</v>
      </c>
      <c r="B259" s="807">
        <f t="shared" si="71"/>
        <v>3.2918602825513163E-2</v>
      </c>
      <c r="C259" s="807">
        <f t="shared" si="71"/>
        <v>8.9939594696280718E-3</v>
      </c>
      <c r="D259" s="807">
        <f t="shared" si="71"/>
        <v>9.3222660785840968E-3</v>
      </c>
      <c r="E259" s="812"/>
    </row>
    <row r="260" spans="1:5" s="801" customFormat="1" ht="18" x14ac:dyDescent="0.35">
      <c r="A260" s="801" t="s">
        <v>526</v>
      </c>
      <c r="B260" s="807">
        <f t="shared" si="71"/>
        <v>1.2297040291260699E-3</v>
      </c>
      <c r="C260" s="807">
        <f t="shared" si="71"/>
        <v>7.1690516917035643E-4</v>
      </c>
      <c r="D260" s="807">
        <f t="shared" si="71"/>
        <v>4.998678768744824E-4</v>
      </c>
      <c r="E260" s="812"/>
    </row>
    <row r="261" spans="1:5" s="801" customFormat="1" ht="18" x14ac:dyDescent="0.35">
      <c r="A261" s="801" t="s">
        <v>527</v>
      </c>
      <c r="B261" s="807">
        <f t="shared" si="71"/>
        <v>7.9034680522681415E-3</v>
      </c>
      <c r="C261" s="807">
        <f t="shared" si="71"/>
        <v>4.2488416957151146E-3</v>
      </c>
      <c r="D261" s="807">
        <f t="shared" si="71"/>
        <v>3.1277922264201004E-3</v>
      </c>
      <c r="E261" s="812"/>
    </row>
    <row r="262" spans="1:5" s="801" customFormat="1" ht="18" x14ac:dyDescent="0.35">
      <c r="A262" s="801" t="s">
        <v>562</v>
      </c>
      <c r="B262" s="807">
        <f t="shared" si="71"/>
        <v>4.0874337538918202E-3</v>
      </c>
      <c r="C262" s="807">
        <f t="shared" si="71"/>
        <v>2.4838829386980149E-3</v>
      </c>
      <c r="D262" s="807">
        <f t="shared" si="71"/>
        <v>6.6149439642508828E-4</v>
      </c>
      <c r="E262" s="812"/>
    </row>
    <row r="263" spans="1:5" s="801" customFormat="1" ht="18" x14ac:dyDescent="0.35">
      <c r="A263" s="801" t="s">
        <v>563</v>
      </c>
      <c r="B263" s="807">
        <f t="shared" si="71"/>
        <v>2.5212224536166157E-3</v>
      </c>
      <c r="C263" s="807">
        <f t="shared" si="71"/>
        <v>1.3943060576915888E-3</v>
      </c>
      <c r="D263" s="807">
        <f>D$97*(D241/D$221)</f>
        <v>1.8874323282587896E-3</v>
      </c>
      <c r="E263" s="812"/>
    </row>
    <row r="264" spans="1:5" s="801" customFormat="1" x14ac:dyDescent="0.25">
      <c r="B264" s="807"/>
      <c r="C264" s="807"/>
      <c r="D264" s="807"/>
      <c r="E264" s="812"/>
    </row>
    <row r="265" spans="1:5" s="801" customFormat="1" x14ac:dyDescent="0.25">
      <c r="E265" s="812"/>
    </row>
    <row r="266" spans="1:5" s="801" customFormat="1" x14ac:dyDescent="0.25">
      <c r="A266" s="806" t="s">
        <v>530</v>
      </c>
      <c r="B266" s="801" t="s">
        <v>535</v>
      </c>
      <c r="C266" s="801" t="s">
        <v>533</v>
      </c>
      <c r="D266" s="801" t="s">
        <v>534</v>
      </c>
      <c r="E266" s="812"/>
    </row>
    <row r="267" spans="1:5" s="801" customFormat="1" ht="18" x14ac:dyDescent="0.35">
      <c r="A267" s="801" t="s">
        <v>569</v>
      </c>
      <c r="B267" s="807">
        <f>B244*(B$59*10/0.001)/B$7</f>
        <v>0</v>
      </c>
      <c r="C267" s="807">
        <f t="shared" ref="C267:D267" si="72">C244*(C$59*10/0.001)/C$7</f>
        <v>0.15042255442711511</v>
      </c>
      <c r="D267" s="807">
        <f t="shared" si="72"/>
        <v>0.19875776545830418</v>
      </c>
      <c r="E267" s="812"/>
    </row>
    <row r="268" spans="1:5" s="801" customFormat="1" ht="18" x14ac:dyDescent="0.35">
      <c r="A268" s="801" t="s">
        <v>511</v>
      </c>
      <c r="B268" s="807">
        <f t="shared" ref="B268:D286" si="73">B245*(B$59*10/0.001)/B$7</f>
        <v>0.67828812426169205</v>
      </c>
      <c r="C268" s="807">
        <f t="shared" si="73"/>
        <v>0.22300814889249015</v>
      </c>
      <c r="D268" s="807">
        <f t="shared" si="73"/>
        <v>0.3700471450755804</v>
      </c>
      <c r="E268" s="812"/>
    </row>
    <row r="269" spans="1:5" s="801" customFormat="1" ht="18" x14ac:dyDescent="0.35">
      <c r="A269" s="801" t="s">
        <v>512</v>
      </c>
      <c r="B269" s="807">
        <f t="shared" si="73"/>
        <v>0.67595464141193307</v>
      </c>
      <c r="C269" s="807">
        <f t="shared" si="73"/>
        <v>0.10319886020463509</v>
      </c>
      <c r="D269" s="807">
        <f t="shared" si="73"/>
        <v>8.7820990985087263E-2</v>
      </c>
      <c r="E269" s="812"/>
    </row>
    <row r="270" spans="1:5" s="801" customFormat="1" ht="18" x14ac:dyDescent="0.35">
      <c r="A270" s="801" t="s">
        <v>513</v>
      </c>
      <c r="B270" s="807">
        <f t="shared" si="73"/>
        <v>5.9914692854529008</v>
      </c>
      <c r="C270" s="807">
        <f t="shared" si="73"/>
        <v>1.6419550875628171</v>
      </c>
      <c r="D270" s="807">
        <f t="shared" si="73"/>
        <v>5.4373116797206835</v>
      </c>
      <c r="E270" s="812"/>
    </row>
    <row r="271" spans="1:5" s="801" customFormat="1" ht="18" x14ac:dyDescent="0.35">
      <c r="A271" s="801" t="s">
        <v>514</v>
      </c>
      <c r="B271" s="807">
        <f t="shared" si="73"/>
        <v>0.12097491066777372</v>
      </c>
      <c r="C271" s="807">
        <f t="shared" si="73"/>
        <v>0.57214314560695578</v>
      </c>
      <c r="D271" s="807">
        <f t="shared" si="73"/>
        <v>0.82139824402552886</v>
      </c>
      <c r="E271" s="812"/>
    </row>
    <row r="272" spans="1:5" s="801" customFormat="1" ht="18" x14ac:dyDescent="0.35">
      <c r="A272" s="801" t="s">
        <v>515</v>
      </c>
      <c r="B272" s="807">
        <f t="shared" si="73"/>
        <v>4.6943845335382965</v>
      </c>
      <c r="C272" s="807">
        <f t="shared" si="73"/>
        <v>1.9523404584924371</v>
      </c>
      <c r="D272" s="807">
        <f t="shared" si="73"/>
        <v>3.0223388521147139</v>
      </c>
      <c r="E272" s="812"/>
    </row>
    <row r="273" spans="1:5" s="801" customFormat="1" ht="18" x14ac:dyDescent="0.35">
      <c r="A273" s="801" t="s">
        <v>516</v>
      </c>
      <c r="B273" s="807">
        <f t="shared" si="73"/>
        <v>1.1098445115942419</v>
      </c>
      <c r="C273" s="807">
        <f t="shared" si="73"/>
        <v>0.40149668290169416</v>
      </c>
      <c r="D273" s="807">
        <f t="shared" si="73"/>
        <v>0.50444620246087624</v>
      </c>
      <c r="E273" s="812"/>
    </row>
    <row r="274" spans="1:5" s="801" customFormat="1" ht="18" x14ac:dyDescent="0.35">
      <c r="A274" s="801" t="s">
        <v>517</v>
      </c>
      <c r="B274" s="807">
        <f t="shared" si="73"/>
        <v>8.7185372882483367</v>
      </c>
      <c r="C274" s="807">
        <f t="shared" si="73"/>
        <v>10.333085594187031</v>
      </c>
      <c r="D274" s="807">
        <f t="shared" si="73"/>
        <v>11.252820360830935</v>
      </c>
      <c r="E274" s="812"/>
    </row>
    <row r="275" spans="1:5" s="801" customFormat="1" ht="18" x14ac:dyDescent="0.35">
      <c r="A275" s="801" t="s">
        <v>518</v>
      </c>
      <c r="B275" s="807">
        <f t="shared" si="73"/>
        <v>2.8464795949037671</v>
      </c>
      <c r="C275" s="807">
        <f t="shared" si="73"/>
        <v>1.5982266751980461</v>
      </c>
      <c r="D275" s="807">
        <f t="shared" si="73"/>
        <v>2.7079214775690876</v>
      </c>
      <c r="E275" s="812"/>
    </row>
    <row r="276" spans="1:5" s="801" customFormat="1" ht="18" x14ac:dyDescent="0.35">
      <c r="A276" s="801" t="s">
        <v>519</v>
      </c>
      <c r="B276" s="807">
        <f t="shared" si="73"/>
        <v>20.5158317802201</v>
      </c>
      <c r="C276" s="807">
        <f t="shared" si="73"/>
        <v>31.385484221736565</v>
      </c>
      <c r="D276" s="807">
        <f t="shared" si="73"/>
        <v>68.229529083025938</v>
      </c>
      <c r="E276" s="812"/>
    </row>
    <row r="277" spans="1:5" s="801" customFormat="1" ht="18" x14ac:dyDescent="0.35">
      <c r="A277" s="801" t="s">
        <v>520</v>
      </c>
      <c r="B277" s="807">
        <f t="shared" si="73"/>
        <v>2.2524201844561822</v>
      </c>
      <c r="C277" s="807">
        <f t="shared" si="73"/>
        <v>2.9688692527913361</v>
      </c>
      <c r="D277" s="807">
        <f t="shared" si="73"/>
        <v>5.4697592148181888</v>
      </c>
      <c r="E277" s="812"/>
    </row>
    <row r="278" spans="1:5" s="801" customFormat="1" ht="18" x14ac:dyDescent="0.35">
      <c r="A278" s="801" t="s">
        <v>521</v>
      </c>
      <c r="B278" s="807">
        <f t="shared" si="73"/>
        <v>17.397324903124922</v>
      </c>
      <c r="C278" s="807">
        <f t="shared" si="73"/>
        <v>19.261104064616955</v>
      </c>
      <c r="D278" s="807">
        <f t="shared" si="73"/>
        <v>47.978631311514434</v>
      </c>
      <c r="E278" s="812"/>
    </row>
    <row r="279" spans="1:5" s="801" customFormat="1" ht="18" x14ac:dyDescent="0.35">
      <c r="A279" s="801" t="s">
        <v>522</v>
      </c>
      <c r="B279" s="807">
        <f t="shared" si="73"/>
        <v>2.5670790980779965</v>
      </c>
      <c r="C279" s="807">
        <f t="shared" si="73"/>
        <v>2.4462027988223882</v>
      </c>
      <c r="D279" s="807">
        <f t="shared" si="73"/>
        <v>5.2657659854610328</v>
      </c>
      <c r="E279" s="812"/>
    </row>
    <row r="280" spans="1:5" s="801" customFormat="1" ht="18" x14ac:dyDescent="0.35">
      <c r="A280" s="801" t="s">
        <v>523</v>
      </c>
      <c r="B280" s="807">
        <f t="shared" si="73"/>
        <v>27.15567430107188</v>
      </c>
      <c r="C280" s="807">
        <f t="shared" si="73"/>
        <v>17.722707255476028</v>
      </c>
      <c r="D280" s="807">
        <f t="shared" si="73"/>
        <v>38.720489470173774</v>
      </c>
      <c r="E280" s="812"/>
    </row>
    <row r="281" spans="1:5" s="801" customFormat="1" ht="18" x14ac:dyDescent="0.35">
      <c r="A281" s="801" t="s">
        <v>524</v>
      </c>
      <c r="B281" s="807">
        <f t="shared" si="73"/>
        <v>3.2806814719414272</v>
      </c>
      <c r="C281" s="807">
        <f t="shared" si="73"/>
        <v>2.7717826351914217</v>
      </c>
      <c r="D281" s="807">
        <f t="shared" si="73"/>
        <v>6.1657911193183619</v>
      </c>
      <c r="E281" s="812"/>
    </row>
    <row r="282" spans="1:5" s="801" customFormat="1" ht="18" x14ac:dyDescent="0.35">
      <c r="A282" s="801" t="s">
        <v>525</v>
      </c>
      <c r="B282" s="807">
        <f t="shared" si="73"/>
        <v>72.991435500381328</v>
      </c>
      <c r="C282" s="807">
        <f t="shared" si="73"/>
        <v>27.863024075075771</v>
      </c>
      <c r="D282" s="807">
        <f t="shared" si="73"/>
        <v>57.503278675546682</v>
      </c>
      <c r="E282" s="812"/>
    </row>
    <row r="283" spans="1:5" s="801" customFormat="1" ht="18" x14ac:dyDescent="0.35">
      <c r="A283" s="801" t="s">
        <v>526</v>
      </c>
      <c r="B283" s="807">
        <f t="shared" si="73"/>
        <v>2.7266607517421373</v>
      </c>
      <c r="C283" s="807">
        <f t="shared" si="73"/>
        <v>2.2209513013255711</v>
      </c>
      <c r="D283" s="807">
        <f t="shared" si="73"/>
        <v>3.0833749629717691</v>
      </c>
      <c r="E283" s="812"/>
    </row>
    <row r="284" spans="1:5" s="801" customFormat="1" ht="18" x14ac:dyDescent="0.35">
      <c r="A284" s="801" t="s">
        <v>527</v>
      </c>
      <c r="B284" s="807">
        <f t="shared" si="73"/>
        <v>17.524603994412132</v>
      </c>
      <c r="C284" s="807">
        <f t="shared" si="73"/>
        <v>13.162787630817689</v>
      </c>
      <c r="D284" s="807">
        <f t="shared" si="73"/>
        <v>19.293410692087996</v>
      </c>
      <c r="E284" s="812"/>
    </row>
    <row r="285" spans="1:5" s="801" customFormat="1" ht="18" x14ac:dyDescent="0.35">
      <c r="A285" s="801" t="s">
        <v>562</v>
      </c>
      <c r="B285" s="807">
        <f t="shared" si="73"/>
        <v>9.0631931978001674</v>
      </c>
      <c r="C285" s="807">
        <f t="shared" si="73"/>
        <v>7.6949968870022865</v>
      </c>
      <c r="D285" s="807">
        <f t="shared" si="73"/>
        <v>4.0803487370231526</v>
      </c>
      <c r="E285" s="812"/>
    </row>
    <row r="286" spans="1:5" s="801" customFormat="1" ht="18" x14ac:dyDescent="0.35">
      <c r="A286" s="801" t="s">
        <v>563</v>
      </c>
      <c r="B286" s="807">
        <f t="shared" si="73"/>
        <v>5.5903844728987693</v>
      </c>
      <c r="C286" s="807">
        <f t="shared" si="73"/>
        <v>4.3195194935753118</v>
      </c>
      <c r="D286" s="807">
        <f t="shared" si="73"/>
        <v>11.642399630968866</v>
      </c>
      <c r="E286" s="812"/>
    </row>
    <row r="287" spans="1:5" s="801" customFormat="1" x14ac:dyDescent="0.25">
      <c r="B287" s="807"/>
      <c r="C287" s="807"/>
      <c r="D287" s="807"/>
      <c r="E287" s="812"/>
    </row>
    <row r="288" spans="1:5" s="801" customFormat="1" x14ac:dyDescent="0.25">
      <c r="A288" s="801" t="s">
        <v>532</v>
      </c>
      <c r="B288" s="807">
        <f>SUM(B267:B286)</f>
        <v>205.90122254620596</v>
      </c>
      <c r="C288" s="807">
        <f>SUM(C267:C286)</f>
        <v>148.79330682390454</v>
      </c>
      <c r="D288" s="807">
        <f>SUM(D267:D286)</f>
        <v>291.835641601151</v>
      </c>
      <c r="E288" s="812"/>
    </row>
    <row r="289" spans="1:5" s="801" customFormat="1" x14ac:dyDescent="0.25">
      <c r="E289" s="812"/>
    </row>
    <row r="290" spans="1:5" s="801" customFormat="1" x14ac:dyDescent="0.25">
      <c r="A290" s="806" t="s">
        <v>118</v>
      </c>
      <c r="B290" s="801" t="s">
        <v>693</v>
      </c>
      <c r="C290" s="801" t="s">
        <v>694</v>
      </c>
      <c r="D290" s="801" t="s">
        <v>695</v>
      </c>
      <c r="E290" s="812"/>
    </row>
    <row r="291" spans="1:5" s="801" customFormat="1" ht="18" x14ac:dyDescent="0.35">
      <c r="A291" s="801" t="s">
        <v>571</v>
      </c>
      <c r="B291" s="801" t="s">
        <v>535</v>
      </c>
      <c r="C291" s="801" t="s">
        <v>533</v>
      </c>
      <c r="D291" s="801" t="s">
        <v>534</v>
      </c>
      <c r="E291" s="812"/>
    </row>
    <row r="292" spans="1:5" s="801" customFormat="1" ht="18" x14ac:dyDescent="0.35">
      <c r="A292" s="801" t="s">
        <v>541</v>
      </c>
      <c r="B292" s="808">
        <f>B268/B$288</f>
        <v>3.2942403929120843E-3</v>
      </c>
      <c r="C292" s="808">
        <f>C268/C$288</f>
        <v>1.4987780946115953E-3</v>
      </c>
      <c r="D292" s="808">
        <f>D268/D$288</f>
        <v>1.2679984632628263E-3</v>
      </c>
      <c r="E292" s="826"/>
    </row>
    <row r="293" spans="1:5" s="801" customFormat="1" ht="18" x14ac:dyDescent="0.35">
      <c r="A293" s="801" t="s">
        <v>542</v>
      </c>
      <c r="B293" s="808">
        <f t="shared" ref="B293:D310" si="74">B269/B$288</f>
        <v>3.2829073720543021E-3</v>
      </c>
      <c r="C293" s="808">
        <f t="shared" si="74"/>
        <v>6.935719247557953E-4</v>
      </c>
      <c r="D293" s="808">
        <f t="shared" si="74"/>
        <v>3.0092620114273563E-4</v>
      </c>
      <c r="E293" s="826"/>
    </row>
    <row r="294" spans="1:5" s="801" customFormat="1" ht="18" x14ac:dyDescent="0.35">
      <c r="A294" s="801" t="s">
        <v>543</v>
      </c>
      <c r="B294" s="808">
        <f t="shared" si="74"/>
        <v>2.9098755273822451E-2</v>
      </c>
      <c r="C294" s="808">
        <f t="shared" si="74"/>
        <v>1.1035140777575803E-2</v>
      </c>
      <c r="D294" s="808">
        <f t="shared" si="74"/>
        <v>1.8631417498866727E-2</v>
      </c>
      <c r="E294" s="826"/>
    </row>
    <row r="295" spans="1:5" s="801" customFormat="1" ht="18" x14ac:dyDescent="0.35">
      <c r="A295" s="801" t="s">
        <v>544</v>
      </c>
      <c r="B295" s="808">
        <f t="shared" si="74"/>
        <v>5.8753857394229861E-4</v>
      </c>
      <c r="C295" s="808">
        <f t="shared" si="74"/>
        <v>3.8452209835223416E-3</v>
      </c>
      <c r="D295" s="808">
        <f t="shared" si="74"/>
        <v>2.8145919378419378E-3</v>
      </c>
      <c r="E295" s="826"/>
    </row>
    <row r="296" spans="1:5" s="801" customFormat="1" ht="18" x14ac:dyDescent="0.35">
      <c r="A296" s="801" t="s">
        <v>545</v>
      </c>
      <c r="B296" s="808">
        <f t="shared" si="74"/>
        <v>2.2799206704490729E-2</v>
      </c>
      <c r="C296" s="808">
        <f t="shared" si="74"/>
        <v>1.3121157800485027E-2</v>
      </c>
      <c r="D296" s="808">
        <f t="shared" si="74"/>
        <v>1.0356304786943453E-2</v>
      </c>
      <c r="E296" s="826"/>
    </row>
    <row r="297" spans="1:5" s="801" customFormat="1" ht="18" x14ac:dyDescent="0.35">
      <c r="A297" s="801" t="s">
        <v>546</v>
      </c>
      <c r="B297" s="808">
        <f t="shared" si="74"/>
        <v>5.3901793193344618E-3</v>
      </c>
      <c r="C297" s="808">
        <f t="shared" si="74"/>
        <v>2.698351770465466E-3</v>
      </c>
      <c r="D297" s="808">
        <f t="shared" si="74"/>
        <v>1.7285284267995547E-3</v>
      </c>
      <c r="E297" s="826"/>
    </row>
    <row r="298" spans="1:5" s="801" customFormat="1" ht="18" x14ac:dyDescent="0.35">
      <c r="A298" s="801" t="s">
        <v>547</v>
      </c>
      <c r="B298" s="808">
        <f t="shared" si="74"/>
        <v>4.2343300250642389E-2</v>
      </c>
      <c r="C298" s="808">
        <f t="shared" si="74"/>
        <v>6.9445903278540208E-2</v>
      </c>
      <c r="D298" s="808">
        <f t="shared" si="74"/>
        <v>3.8558759646671457E-2</v>
      </c>
      <c r="E298" s="826"/>
    </row>
    <row r="299" spans="1:5" s="801" customFormat="1" ht="18" x14ac:dyDescent="0.35">
      <c r="A299" s="801" t="s">
        <v>548</v>
      </c>
      <c r="B299" s="808">
        <f t="shared" si="74"/>
        <v>1.3824490985064419E-2</v>
      </c>
      <c r="C299" s="808">
        <f t="shared" si="74"/>
        <v>1.0741253819229463E-2</v>
      </c>
      <c r="D299" s="808">
        <f t="shared" si="74"/>
        <v>9.2789265310848426E-3</v>
      </c>
      <c r="E299" s="826"/>
    </row>
    <row r="300" spans="1:5" s="801" customFormat="1" ht="18" x14ac:dyDescent="0.35">
      <c r="A300" s="801" t="s">
        <v>549</v>
      </c>
      <c r="B300" s="808">
        <f t="shared" si="74"/>
        <v>9.9639193621670591E-2</v>
      </c>
      <c r="C300" s="808">
        <f t="shared" si="74"/>
        <v>0.21093344110485418</v>
      </c>
      <c r="D300" s="808">
        <f t="shared" si="74"/>
        <v>0.23379436695492659</v>
      </c>
      <c r="E300" s="826"/>
    </row>
    <row r="301" spans="1:5" s="801" customFormat="1" ht="18" x14ac:dyDescent="0.35">
      <c r="A301" s="801" t="s">
        <v>550</v>
      </c>
      <c r="B301" s="808">
        <f t="shared" si="74"/>
        <v>1.0939323995275066E-2</v>
      </c>
      <c r="C301" s="808">
        <f t="shared" si="74"/>
        <v>1.9952975817016855E-2</v>
      </c>
      <c r="D301" s="808">
        <f t="shared" si="74"/>
        <v>1.8742601776837311E-2</v>
      </c>
      <c r="E301" s="826"/>
    </row>
    <row r="302" spans="1:5" s="801" customFormat="1" ht="18" x14ac:dyDescent="0.35">
      <c r="A302" s="801" t="s">
        <v>551</v>
      </c>
      <c r="B302" s="808">
        <f t="shared" si="74"/>
        <v>8.4493548352879824E-2</v>
      </c>
      <c r="C302" s="808">
        <f t="shared" si="74"/>
        <v>0.12944872639608909</v>
      </c>
      <c r="D302" s="808">
        <f t="shared" si="74"/>
        <v>0.16440291887680522</v>
      </c>
      <c r="E302" s="826"/>
    </row>
    <row r="303" spans="1:5" s="801" customFormat="1" ht="18" x14ac:dyDescent="0.35">
      <c r="A303" s="801" t="s">
        <v>552</v>
      </c>
      <c r="B303" s="808">
        <f t="shared" si="74"/>
        <v>1.246752722656575E-2</v>
      </c>
      <c r="C303" s="808">
        <f t="shared" si="74"/>
        <v>1.6440274438671128E-2</v>
      </c>
      <c r="D303" s="808">
        <f t="shared" si="74"/>
        <v>1.8043601379771512E-2</v>
      </c>
      <c r="E303" s="826"/>
    </row>
    <row r="304" spans="1:5" s="801" customFormat="1" ht="18" x14ac:dyDescent="0.35">
      <c r="A304" s="801" t="s">
        <v>553</v>
      </c>
      <c r="B304" s="808">
        <f t="shared" si="74"/>
        <v>0.13188690171559286</v>
      </c>
      <c r="C304" s="808">
        <f t="shared" si="74"/>
        <v>0.11910957309693158</v>
      </c>
      <c r="D304" s="808">
        <f t="shared" si="74"/>
        <v>0.13267909724026342</v>
      </c>
      <c r="E304" s="826"/>
    </row>
    <row r="305" spans="1:6" s="801" customFormat="1" ht="18" x14ac:dyDescent="0.35">
      <c r="A305" s="801" t="s">
        <v>554</v>
      </c>
      <c r="B305" s="808">
        <f t="shared" si="74"/>
        <v>1.5933278255330488E-2</v>
      </c>
      <c r="C305" s="808">
        <f t="shared" si="74"/>
        <v>1.8628409397956319E-2</v>
      </c>
      <c r="D305" s="808">
        <f t="shared" si="74"/>
        <v>2.1127615138061478E-2</v>
      </c>
      <c r="E305" s="826"/>
    </row>
    <row r="306" spans="1:6" s="801" customFormat="1" ht="18" x14ac:dyDescent="0.35">
      <c r="A306" s="801" t="s">
        <v>555</v>
      </c>
      <c r="B306" s="808">
        <f t="shared" si="74"/>
        <v>0.35449733905295994</v>
      </c>
      <c r="C306" s="808">
        <f t="shared" si="74"/>
        <v>0.18725992902390021</v>
      </c>
      <c r="D306" s="808">
        <f t="shared" si="74"/>
        <v>0.19703994467590039</v>
      </c>
      <c r="E306" s="826"/>
    </row>
    <row r="307" spans="1:6" s="801" customFormat="1" ht="18" x14ac:dyDescent="0.35">
      <c r="A307" s="801" t="s">
        <v>556</v>
      </c>
      <c r="B307" s="808">
        <f t="shared" si="74"/>
        <v>1.3242567081554127E-2</v>
      </c>
      <c r="C307" s="808">
        <f t="shared" si="74"/>
        <v>1.4926419398380908E-2</v>
      </c>
      <c r="D307" s="808">
        <f t="shared" si="74"/>
        <v>1.0565450285835163E-2</v>
      </c>
      <c r="E307" s="826"/>
    </row>
    <row r="308" spans="1:6" s="801" customFormat="1" ht="18" x14ac:dyDescent="0.35">
      <c r="A308" s="801" t="s">
        <v>557</v>
      </c>
      <c r="B308" s="808">
        <f t="shared" si="74"/>
        <v>8.511170442652162E-2</v>
      </c>
      <c r="C308" s="808">
        <f t="shared" si="74"/>
        <v>8.8463573475087307E-2</v>
      </c>
      <c r="D308" s="808">
        <f t="shared" si="74"/>
        <v>6.6110536006620188E-2</v>
      </c>
      <c r="E308" s="826"/>
    </row>
    <row r="309" spans="1:6" s="801" customFormat="1" ht="18" x14ac:dyDescent="0.35">
      <c r="A309" s="801" t="s">
        <v>564</v>
      </c>
      <c r="B309" s="808">
        <f t="shared" si="74"/>
        <v>4.4017189823952169E-2</v>
      </c>
      <c r="C309" s="808">
        <f t="shared" si="74"/>
        <v>5.171601499595168E-2</v>
      </c>
      <c r="D309" s="808">
        <f t="shared" si="74"/>
        <v>1.3981666922643144E-2</v>
      </c>
      <c r="E309" s="826"/>
    </row>
    <row r="310" spans="1:6" s="801" customFormat="1" ht="18" x14ac:dyDescent="0.35">
      <c r="A310" s="801" t="s">
        <v>565</v>
      </c>
      <c r="B310" s="808">
        <f t="shared" si="74"/>
        <v>2.7150807575434577E-2</v>
      </c>
      <c r="C310" s="808">
        <f t="shared" si="74"/>
        <v>2.9030334668799462E-2</v>
      </c>
      <c r="D310" s="808">
        <f>D286/D$288</f>
        <v>3.9893686621322366E-2</v>
      </c>
      <c r="E310" s="826"/>
    </row>
    <row r="311" spans="1:6" s="801" customFormat="1" x14ac:dyDescent="0.25">
      <c r="A311" s="801" t="s">
        <v>572</v>
      </c>
      <c r="B311" s="808">
        <f>SUM(B292:B310)</f>
        <v>1.0000000000000002</v>
      </c>
      <c r="C311" s="808">
        <f t="shared" ref="C311:D311" si="75">SUM(C292:C310)</f>
        <v>0.99898905026282436</v>
      </c>
      <c r="D311" s="808">
        <f t="shared" si="75"/>
        <v>0.99931893937160021</v>
      </c>
      <c r="E311" s="826"/>
    </row>
    <row r="312" spans="1:6" s="801" customFormat="1" x14ac:dyDescent="0.25">
      <c r="E312" s="812"/>
    </row>
    <row r="313" spans="1:6" s="801" customFormat="1" x14ac:dyDescent="0.25">
      <c r="A313" s="801" t="s">
        <v>559</v>
      </c>
      <c r="B313" s="809">
        <f>SUM(B291:B298)</f>
        <v>0.10679612788719872</v>
      </c>
      <c r="C313" s="809">
        <f t="shared" ref="C313:D313" si="76">SUM(C291:C298)</f>
        <v>0.10233812462995623</v>
      </c>
      <c r="D313" s="809">
        <f t="shared" si="76"/>
        <v>7.3658526961528692E-2</v>
      </c>
      <c r="E313" s="812"/>
    </row>
    <row r="314" spans="1:6" s="801" customFormat="1" x14ac:dyDescent="0.25">
      <c r="A314" s="801" t="s">
        <v>558</v>
      </c>
      <c r="B314" s="809">
        <f>SUM(B299:B310)</f>
        <v>0.89320387211280139</v>
      </c>
      <c r="C314" s="809">
        <f t="shared" ref="C314:D314" si="77">SUM(C299:C310)</f>
        <v>0.89665092563286808</v>
      </c>
      <c r="D314" s="809">
        <f t="shared" si="77"/>
        <v>0.92566041241007158</v>
      </c>
      <c r="E314" s="812"/>
    </row>
    <row r="315" spans="1:6" s="801" customFormat="1" x14ac:dyDescent="0.25">
      <c r="E315" s="812"/>
    </row>
    <row r="316" spans="1:6" s="801" customFormat="1" x14ac:dyDescent="0.25">
      <c r="A316" s="806" t="s">
        <v>566</v>
      </c>
      <c r="E316" s="812"/>
    </row>
    <row r="317" spans="1:6" s="801" customFormat="1" x14ac:dyDescent="0.25">
      <c r="E317" s="812"/>
    </row>
    <row r="318" spans="1:6" s="801" customFormat="1" x14ac:dyDescent="0.25">
      <c r="A318" s="810" t="s">
        <v>70</v>
      </c>
      <c r="E318" s="812"/>
    </row>
    <row r="319" spans="1:6" s="801" customFormat="1" x14ac:dyDescent="0.25">
      <c r="A319" s="801" t="s">
        <v>528</v>
      </c>
      <c r="B319" s="813">
        <v>6751340</v>
      </c>
      <c r="C319" s="813">
        <v>6421456</v>
      </c>
      <c r="D319" s="813">
        <v>6497727</v>
      </c>
      <c r="E319" s="812"/>
      <c r="F319" s="811"/>
    </row>
    <row r="320" spans="1:6" s="801" customFormat="1" x14ac:dyDescent="0.25">
      <c r="A320" s="801" t="s">
        <v>567</v>
      </c>
      <c r="B320" s="813">
        <v>337475</v>
      </c>
      <c r="C320" s="813">
        <v>239954</v>
      </c>
      <c r="D320" s="813">
        <v>269664</v>
      </c>
      <c r="E320" s="812"/>
      <c r="F320" s="811"/>
    </row>
    <row r="321" spans="1:6" s="801" customFormat="1" x14ac:dyDescent="0.25">
      <c r="A321" s="801" t="s">
        <v>570</v>
      </c>
      <c r="B321" s="813"/>
      <c r="C321" s="813">
        <v>246335</v>
      </c>
      <c r="D321" s="813">
        <v>150461</v>
      </c>
      <c r="E321" s="812"/>
      <c r="F321" s="811"/>
    </row>
    <row r="322" spans="1:6" s="801" customFormat="1" x14ac:dyDescent="0.25">
      <c r="A322" s="801" t="s">
        <v>93</v>
      </c>
      <c r="B322" s="813">
        <v>1253921</v>
      </c>
      <c r="C322" s="813">
        <v>714652</v>
      </c>
      <c r="D322" s="813">
        <v>788901</v>
      </c>
      <c r="E322" s="812"/>
      <c r="F322" s="811"/>
    </row>
    <row r="323" spans="1:6" s="801" customFormat="1" x14ac:dyDescent="0.25">
      <c r="A323" s="801" t="s">
        <v>91</v>
      </c>
      <c r="B323" s="813">
        <v>1955998</v>
      </c>
      <c r="C323" s="813">
        <v>246881</v>
      </c>
      <c r="D323" s="813">
        <v>179450</v>
      </c>
      <c r="E323" s="812"/>
      <c r="F323" s="811"/>
    </row>
    <row r="324" spans="1:6" s="801" customFormat="1" x14ac:dyDescent="0.25">
      <c r="A324" s="801" t="s">
        <v>112</v>
      </c>
      <c r="B324" s="813">
        <v>3508862</v>
      </c>
      <c r="C324" s="813">
        <v>2017215</v>
      </c>
      <c r="D324" s="813">
        <v>3672909</v>
      </c>
      <c r="E324" s="812"/>
      <c r="F324" s="811"/>
    </row>
    <row r="325" spans="1:6" s="801" customFormat="1" x14ac:dyDescent="0.25">
      <c r="A325" s="801" t="s">
        <v>73</v>
      </c>
      <c r="B325" s="813">
        <v>489192</v>
      </c>
      <c r="C325" s="813">
        <v>325748</v>
      </c>
      <c r="D325" s="813">
        <v>264026</v>
      </c>
      <c r="E325" s="812"/>
      <c r="F325" s="811"/>
    </row>
    <row r="326" spans="1:6" s="801" customFormat="1" x14ac:dyDescent="0.25">
      <c r="A326" s="801" t="s">
        <v>95</v>
      </c>
      <c r="B326" s="813">
        <v>4068073</v>
      </c>
      <c r="C326" s="813">
        <v>2015790</v>
      </c>
      <c r="D326" s="813">
        <v>2483053</v>
      </c>
      <c r="E326" s="812"/>
      <c r="F326" s="811"/>
    </row>
    <row r="327" spans="1:6" s="801" customFormat="1" x14ac:dyDescent="0.25">
      <c r="A327" s="801" t="s">
        <v>96</v>
      </c>
      <c r="B327" s="813">
        <v>12653080</v>
      </c>
      <c r="C327" s="813">
        <v>13049238</v>
      </c>
      <c r="D327" s="813">
        <v>27628998</v>
      </c>
      <c r="E327" s="812"/>
      <c r="F327" s="811"/>
    </row>
    <row r="328" spans="1:6" s="801" customFormat="1" x14ac:dyDescent="0.25">
      <c r="A328" s="801" t="s">
        <v>74</v>
      </c>
      <c r="B328" s="813">
        <v>3432770</v>
      </c>
      <c r="C328" s="813">
        <v>1730834</v>
      </c>
      <c r="D328" s="813">
        <v>2319593</v>
      </c>
      <c r="E328" s="812"/>
      <c r="F328" s="811"/>
    </row>
    <row r="329" spans="1:6" s="801" customFormat="1" x14ac:dyDescent="0.25">
      <c r="A329" s="801" t="s">
        <v>568</v>
      </c>
      <c r="B329" s="813">
        <v>2418717</v>
      </c>
      <c r="C329" s="813">
        <v>1257184</v>
      </c>
      <c r="D329" s="813">
        <v>1393307</v>
      </c>
      <c r="E329" s="812"/>
      <c r="F329" s="811"/>
    </row>
    <row r="330" spans="1:6" s="801" customFormat="1" x14ac:dyDescent="0.25">
      <c r="A330" s="801" t="s">
        <v>568</v>
      </c>
      <c r="B330" s="813">
        <v>4050913</v>
      </c>
      <c r="C330" s="813">
        <v>2442537</v>
      </c>
      <c r="D330" s="813">
        <v>1432738</v>
      </c>
      <c r="E330" s="812"/>
      <c r="F330" s="811"/>
    </row>
    <row r="331" spans="1:6" s="801" customFormat="1" x14ac:dyDescent="0.25">
      <c r="B331" s="813"/>
      <c r="C331" s="813"/>
      <c r="D331" s="813"/>
      <c r="E331" s="812"/>
    </row>
    <row r="332" spans="1:6" s="801" customFormat="1" x14ac:dyDescent="0.25">
      <c r="A332" s="806" t="s">
        <v>529</v>
      </c>
      <c r="B332" s="813"/>
      <c r="C332" s="813"/>
      <c r="D332" s="813"/>
      <c r="E332" s="812"/>
    </row>
    <row r="333" spans="1:6" s="801" customFormat="1" x14ac:dyDescent="0.25">
      <c r="A333" s="801" t="s">
        <v>567</v>
      </c>
      <c r="B333" s="813">
        <f t="shared" ref="B333:B343" si="78">B$97*B320/B$319</f>
        <v>2.4993186537783612E-4</v>
      </c>
      <c r="C333" s="813">
        <f t="shared" ref="C333:D333" si="79">C$97*C320/C$319</f>
        <v>1.8683768914713424E-4</v>
      </c>
      <c r="D333" s="813">
        <f t="shared" si="79"/>
        <v>2.0750640954906229E-4</v>
      </c>
      <c r="E333" s="812"/>
    </row>
    <row r="334" spans="1:6" s="801" customFormat="1" x14ac:dyDescent="0.25">
      <c r="A334" s="801" t="s">
        <v>570</v>
      </c>
      <c r="B334" s="813">
        <f t="shared" si="78"/>
        <v>0</v>
      </c>
      <c r="C334" s="813">
        <f t="shared" ref="C334:D343" si="80">C$97*C321/C$319</f>
        <v>1.9180618850304354E-4</v>
      </c>
      <c r="D334" s="813">
        <f t="shared" si="80"/>
        <v>1.1577971804601825E-4</v>
      </c>
      <c r="E334" s="812"/>
    </row>
    <row r="335" spans="1:6" s="801" customFormat="1" x14ac:dyDescent="0.25">
      <c r="A335" s="801" t="s">
        <v>93</v>
      </c>
      <c r="B335" s="813">
        <f t="shared" si="78"/>
        <v>9.2864601693885959E-4</v>
      </c>
      <c r="C335" s="813">
        <f t="shared" si="80"/>
        <v>5.5645635506962907E-4</v>
      </c>
      <c r="D335" s="813">
        <f t="shared" si="80"/>
        <v>6.0705920701192894E-4</v>
      </c>
      <c r="E335" s="812"/>
    </row>
    <row r="336" spans="1:6" s="801" customFormat="1" x14ac:dyDescent="0.25">
      <c r="A336" s="801" t="s">
        <v>91</v>
      </c>
      <c r="B336" s="813">
        <f t="shared" si="78"/>
        <v>1.448599833514532E-3</v>
      </c>
      <c r="C336" s="813">
        <f t="shared" si="80"/>
        <v>1.9223132573048854E-4</v>
      </c>
      <c r="D336" s="813">
        <f t="shared" si="80"/>
        <v>1.3808674941252533E-4</v>
      </c>
      <c r="E336" s="812"/>
    </row>
    <row r="337" spans="1:5" s="801" customFormat="1" x14ac:dyDescent="0.25">
      <c r="A337" s="801" t="s">
        <v>112</v>
      </c>
      <c r="B337" s="813">
        <f t="shared" si="78"/>
        <v>2.5986411586440619E-3</v>
      </c>
      <c r="C337" s="813">
        <f t="shared" si="80"/>
        <v>1.5706835023085108E-3</v>
      </c>
      <c r="D337" s="813">
        <f t="shared" si="80"/>
        <v>2.8263029517860633E-3</v>
      </c>
      <c r="E337" s="812"/>
    </row>
    <row r="338" spans="1:5" s="801" customFormat="1" x14ac:dyDescent="0.25">
      <c r="A338" s="801" t="s">
        <v>73</v>
      </c>
      <c r="B338" s="813">
        <f t="shared" si="78"/>
        <v>3.6229252266957375E-4</v>
      </c>
      <c r="C338" s="813">
        <f t="shared" si="80"/>
        <v>2.5364029590796856E-4</v>
      </c>
      <c r="D338" s="813">
        <f t="shared" si="80"/>
        <v>2.031679693529753E-4</v>
      </c>
      <c r="E338" s="812"/>
    </row>
    <row r="339" spans="1:5" s="801" customFormat="1" x14ac:dyDescent="0.25">
      <c r="A339" s="801" t="s">
        <v>95</v>
      </c>
      <c r="B339" s="813">
        <f t="shared" si="78"/>
        <v>3.0127893129363952E-3</v>
      </c>
      <c r="C339" s="813">
        <f t="shared" si="80"/>
        <v>1.5695739408632561E-3</v>
      </c>
      <c r="D339" s="813">
        <f t="shared" si="80"/>
        <v>1.9107089294456354E-3</v>
      </c>
      <c r="E339" s="812"/>
    </row>
    <row r="340" spans="1:5" s="801" customFormat="1" x14ac:dyDescent="0.25">
      <c r="A340" s="801" t="s">
        <v>96</v>
      </c>
      <c r="B340" s="813">
        <f t="shared" si="78"/>
        <v>9.3707915761908015E-3</v>
      </c>
      <c r="C340" s="813">
        <f t="shared" si="80"/>
        <v>1.0160653596318342E-2</v>
      </c>
      <c r="D340" s="813">
        <f t="shared" si="80"/>
        <v>2.1260510021427492E-2</v>
      </c>
      <c r="E340" s="812"/>
    </row>
    <row r="341" spans="1:5" s="801" customFormat="1" x14ac:dyDescent="0.25">
      <c r="A341" s="801" t="s">
        <v>74</v>
      </c>
      <c r="B341" s="813">
        <f t="shared" si="78"/>
        <v>2.5422879013647661E-3</v>
      </c>
      <c r="C341" s="813">
        <f t="shared" si="80"/>
        <v>1.3476959119551703E-3</v>
      </c>
      <c r="D341" s="813">
        <f t="shared" si="80"/>
        <v>1.7849264827531227E-3</v>
      </c>
      <c r="E341" s="812"/>
    </row>
    <row r="342" spans="1:5" s="801" customFormat="1" x14ac:dyDescent="0.25">
      <c r="A342" s="801" t="s">
        <v>568</v>
      </c>
      <c r="B342" s="813">
        <f t="shared" si="78"/>
        <v>1.7912866186564447E-3</v>
      </c>
      <c r="C342" s="813">
        <f t="shared" si="80"/>
        <v>9.7889326034469436E-4</v>
      </c>
      <c r="D342" s="813">
        <f t="shared" si="80"/>
        <v>1.0721495378306907E-3</v>
      </c>
      <c r="E342" s="812"/>
    </row>
    <row r="343" spans="1:5" s="801" customFormat="1" x14ac:dyDescent="0.25">
      <c r="A343" s="801" t="s">
        <v>568</v>
      </c>
      <c r="B343" s="813">
        <f t="shared" si="78"/>
        <v>3.0000807247153897E-3</v>
      </c>
      <c r="C343" s="813">
        <f t="shared" si="80"/>
        <v>1.90185605881283E-3</v>
      </c>
      <c r="D343" s="813">
        <f t="shared" si="80"/>
        <v>1.1024916867082904E-3</v>
      </c>
      <c r="E343" s="812"/>
    </row>
    <row r="344" spans="1:5" s="801" customFormat="1" x14ac:dyDescent="0.25">
      <c r="B344" s="813"/>
      <c r="C344" s="813"/>
      <c r="D344" s="813"/>
      <c r="E344" s="812"/>
    </row>
    <row r="345" spans="1:5" s="801" customFormat="1" x14ac:dyDescent="0.25">
      <c r="A345" s="806" t="s">
        <v>530</v>
      </c>
      <c r="B345" s="813" t="s">
        <v>535</v>
      </c>
      <c r="C345" s="813" t="s">
        <v>533</v>
      </c>
      <c r="D345" s="813" t="s">
        <v>534</v>
      </c>
      <c r="E345" s="812"/>
    </row>
    <row r="346" spans="1:5" s="801" customFormat="1" x14ac:dyDescent="0.25">
      <c r="A346" s="801" t="s">
        <v>567</v>
      </c>
      <c r="B346" s="813">
        <f>B333*(B60*10/0.001)/B$7</f>
        <v>0.55418165005099751</v>
      </c>
      <c r="C346" s="813">
        <f t="shared" ref="C346:D347" si="81">C333*(C60*10/0.001)/C$7</f>
        <v>0.57881771075552824</v>
      </c>
      <c r="D346" s="813">
        <f t="shared" si="81"/>
        <v>1.2799783652039007</v>
      </c>
      <c r="E346" s="812"/>
    </row>
    <row r="347" spans="1:5" s="801" customFormat="1" x14ac:dyDescent="0.25">
      <c r="A347" s="801" t="s">
        <v>570</v>
      </c>
      <c r="B347" s="813">
        <f>B334*(B61*10/0.001)/B$7</f>
        <v>0</v>
      </c>
      <c r="C347" s="813">
        <f t="shared" si="81"/>
        <v>0</v>
      </c>
      <c r="D347" s="813">
        <f t="shared" si="81"/>
        <v>0</v>
      </c>
      <c r="E347" s="812"/>
    </row>
    <row r="348" spans="1:5" s="801" customFormat="1" x14ac:dyDescent="0.25">
      <c r="A348" s="801" t="s">
        <v>93</v>
      </c>
      <c r="B348" s="813">
        <f t="shared" ref="B348:D356" si="82">B335*(B61*10/0.001)/B$7</f>
        <v>0</v>
      </c>
      <c r="C348" s="813">
        <f t="shared" si="82"/>
        <v>0</v>
      </c>
      <c r="D348" s="813">
        <f t="shared" si="82"/>
        <v>0</v>
      </c>
      <c r="E348" s="812"/>
    </row>
    <row r="349" spans="1:5" s="801" customFormat="1" x14ac:dyDescent="0.25">
      <c r="A349" s="801" t="s">
        <v>91</v>
      </c>
      <c r="B349" s="813">
        <f t="shared" si="82"/>
        <v>8.3842714119473758</v>
      </c>
      <c r="C349" s="813">
        <f t="shared" si="82"/>
        <v>0.79630826828974144</v>
      </c>
      <c r="D349" s="813">
        <f t="shared" si="82"/>
        <v>0.28762849385282502</v>
      </c>
      <c r="E349" s="812"/>
    </row>
    <row r="350" spans="1:5" s="801" customFormat="1" x14ac:dyDescent="0.25">
      <c r="A350" s="801" t="s">
        <v>112</v>
      </c>
      <c r="B350" s="813">
        <f t="shared" si="82"/>
        <v>15.116612945806269</v>
      </c>
      <c r="C350" s="813">
        <f t="shared" si="82"/>
        <v>6.539386841075844</v>
      </c>
      <c r="D350" s="813">
        <f t="shared" si="82"/>
        <v>5.9168409566860261</v>
      </c>
      <c r="E350" s="812"/>
    </row>
    <row r="351" spans="1:5" s="801" customFormat="1" x14ac:dyDescent="0.25">
      <c r="A351" s="801" t="s">
        <v>73</v>
      </c>
      <c r="B351" s="813">
        <f t="shared" si="82"/>
        <v>0</v>
      </c>
      <c r="C351" s="813">
        <f t="shared" si="82"/>
        <v>0</v>
      </c>
      <c r="D351" s="813">
        <f t="shared" si="82"/>
        <v>0</v>
      </c>
      <c r="E351" s="812"/>
    </row>
    <row r="352" spans="1:5" s="801" customFormat="1" x14ac:dyDescent="0.25">
      <c r="A352" s="801" t="s">
        <v>95</v>
      </c>
      <c r="B352" s="813">
        <f t="shared" si="82"/>
        <v>0</v>
      </c>
      <c r="C352" s="813">
        <f t="shared" si="82"/>
        <v>0</v>
      </c>
      <c r="D352" s="813">
        <f t="shared" si="82"/>
        <v>0</v>
      </c>
      <c r="E352" s="812"/>
    </row>
    <row r="353" spans="1:8" s="801" customFormat="1" x14ac:dyDescent="0.25">
      <c r="A353" s="801" t="s">
        <v>96</v>
      </c>
      <c r="B353" s="813">
        <f t="shared" si="82"/>
        <v>235.52514059079937</v>
      </c>
      <c r="C353" s="813">
        <f t="shared" si="82"/>
        <v>241.05856318111287</v>
      </c>
      <c r="D353" s="813">
        <f t="shared" si="82"/>
        <v>489.20049617530179</v>
      </c>
      <c r="E353" s="812"/>
    </row>
    <row r="354" spans="1:8" s="801" customFormat="1" x14ac:dyDescent="0.25">
      <c r="A354" s="801" t="s">
        <v>74</v>
      </c>
      <c r="B354" s="813">
        <f t="shared" si="82"/>
        <v>63.910857667503763</v>
      </c>
      <c r="C354" s="813">
        <f t="shared" si="82"/>
        <v>31.98480631692977</v>
      </c>
      <c r="D354" s="813">
        <f t="shared" si="82"/>
        <v>41.093592477035138</v>
      </c>
      <c r="E354" s="812"/>
    </row>
    <row r="355" spans="1:8" s="801" customFormat="1" x14ac:dyDescent="0.25">
      <c r="A355" s="801" t="s">
        <v>568</v>
      </c>
      <c r="B355" s="813">
        <f t="shared" si="82"/>
        <v>9.2192257815812511</v>
      </c>
      <c r="C355" s="813">
        <f t="shared" si="82"/>
        <v>8.0705831658686513</v>
      </c>
      <c r="D355" s="813">
        <f t="shared" si="82"/>
        <v>13.669086462155047</v>
      </c>
      <c r="E355" s="812"/>
    </row>
    <row r="356" spans="1:8" s="801" customFormat="1" x14ac:dyDescent="0.25">
      <c r="A356" s="801" t="s">
        <v>568</v>
      </c>
      <c r="B356" s="813">
        <f t="shared" si="82"/>
        <v>1.9300667238324414</v>
      </c>
      <c r="C356" s="813">
        <f t="shared" si="82"/>
        <v>1.9600052572069122</v>
      </c>
      <c r="D356" s="813">
        <f t="shared" si="82"/>
        <v>1.7569907062491521</v>
      </c>
      <c r="E356" s="812"/>
    </row>
    <row r="358" spans="1:8" x14ac:dyDescent="0.25">
      <c r="A358" s="801" t="s">
        <v>573</v>
      </c>
    </row>
    <row r="360" spans="1:8" x14ac:dyDescent="0.25">
      <c r="A360" s="801" t="s">
        <v>574</v>
      </c>
    </row>
    <row r="361" spans="1:8" x14ac:dyDescent="0.25">
      <c r="A361" s="756" t="s">
        <v>70</v>
      </c>
      <c r="E361" s="753"/>
      <c r="H361"/>
    </row>
    <row r="362" spans="1:8" x14ac:dyDescent="0.25">
      <c r="A362" s="814" t="s">
        <v>528</v>
      </c>
      <c r="B362" s="798">
        <v>1323522</v>
      </c>
      <c r="C362" s="798">
        <v>1219637</v>
      </c>
      <c r="D362" s="597">
        <v>1288164</v>
      </c>
      <c r="E362" s="753"/>
      <c r="H362"/>
    </row>
    <row r="363" spans="1:8" x14ac:dyDescent="0.25">
      <c r="A363" s="753" t="s">
        <v>625</v>
      </c>
      <c r="B363" s="798">
        <v>397529</v>
      </c>
      <c r="C363" s="798">
        <v>109515</v>
      </c>
      <c r="D363" s="597">
        <v>74923</v>
      </c>
      <c r="E363"/>
      <c r="H363"/>
    </row>
    <row r="364" spans="1:8" x14ac:dyDescent="0.25">
      <c r="A364" s="753" t="s">
        <v>575</v>
      </c>
      <c r="B364" s="798">
        <v>18403</v>
      </c>
      <c r="C364" s="798">
        <v>160606</v>
      </c>
      <c r="D364" s="597">
        <v>186755</v>
      </c>
      <c r="E364"/>
      <c r="H364"/>
    </row>
    <row r="365" spans="1:8" x14ac:dyDescent="0.25">
      <c r="A365" s="753" t="s">
        <v>576</v>
      </c>
      <c r="B365" s="798">
        <v>3860811</v>
      </c>
      <c r="C365" s="798">
        <v>7103387</v>
      </c>
      <c r="D365" s="597">
        <v>9540195</v>
      </c>
      <c r="E365" s="753"/>
      <c r="H365"/>
    </row>
    <row r="366" spans="1:8" x14ac:dyDescent="0.25">
      <c r="A366" s="753" t="s">
        <v>577</v>
      </c>
      <c r="C366" s="798">
        <v>322115</v>
      </c>
      <c r="D366" s="597"/>
      <c r="E366"/>
      <c r="H366"/>
    </row>
    <row r="367" spans="1:8" x14ac:dyDescent="0.25">
      <c r="A367" s="753" t="s">
        <v>577</v>
      </c>
      <c r="B367" s="798">
        <v>535170</v>
      </c>
      <c r="C367" s="798">
        <v>747777</v>
      </c>
      <c r="D367" s="597">
        <v>1224752</v>
      </c>
      <c r="E367"/>
      <c r="H367"/>
    </row>
    <row r="368" spans="1:8" x14ac:dyDescent="0.25">
      <c r="A368" s="753" t="s">
        <v>577</v>
      </c>
      <c r="B368" s="798">
        <v>342386</v>
      </c>
      <c r="C368" s="798">
        <v>287330</v>
      </c>
      <c r="D368" s="597">
        <v>350584</v>
      </c>
      <c r="E368"/>
      <c r="H368"/>
    </row>
    <row r="369" spans="1:8" x14ac:dyDescent="0.25">
      <c r="A369" s="753" t="s">
        <v>578</v>
      </c>
      <c r="B369" s="798">
        <v>1792909</v>
      </c>
      <c r="C369" s="798">
        <v>2124063</v>
      </c>
      <c r="D369" s="597">
        <v>3395783</v>
      </c>
      <c r="E369"/>
      <c r="H369"/>
    </row>
    <row r="370" spans="1:8" x14ac:dyDescent="0.25">
      <c r="A370" s="753" t="s">
        <v>579</v>
      </c>
      <c r="B370" s="798">
        <v>112014</v>
      </c>
      <c r="C370" s="798">
        <v>246873</v>
      </c>
      <c r="D370" s="597">
        <v>3713260</v>
      </c>
      <c r="E370"/>
      <c r="H370"/>
    </row>
    <row r="371" spans="1:8" x14ac:dyDescent="0.25">
      <c r="A371" s="753" t="s">
        <v>579</v>
      </c>
      <c r="B371" s="798">
        <v>1708345</v>
      </c>
      <c r="C371" s="798">
        <v>2179329</v>
      </c>
      <c r="D371" s="597">
        <v>442460</v>
      </c>
      <c r="E371" s="753"/>
      <c r="H371"/>
    </row>
    <row r="372" spans="1:8" x14ac:dyDescent="0.25">
      <c r="A372" s="753" t="s">
        <v>579</v>
      </c>
      <c r="B372" s="798"/>
      <c r="C372" s="798">
        <v>107089</v>
      </c>
      <c r="D372" s="597"/>
      <c r="E372"/>
      <c r="H372"/>
    </row>
    <row r="373" spans="1:8" x14ac:dyDescent="0.25">
      <c r="A373" s="753" t="s">
        <v>580</v>
      </c>
      <c r="B373" s="798">
        <v>393382</v>
      </c>
      <c r="C373" s="798">
        <v>284063</v>
      </c>
      <c r="D373" s="597">
        <v>734190</v>
      </c>
      <c r="E373"/>
      <c r="H373"/>
    </row>
    <row r="374" spans="1:8" x14ac:dyDescent="0.25">
      <c r="A374" s="753" t="s">
        <v>580</v>
      </c>
      <c r="B374" s="798">
        <v>324991</v>
      </c>
      <c r="C374" s="798">
        <v>349925</v>
      </c>
      <c r="D374" s="597">
        <v>885458</v>
      </c>
      <c r="E374"/>
      <c r="H374"/>
    </row>
    <row r="375" spans="1:8" x14ac:dyDescent="0.25">
      <c r="A375" s="753" t="s">
        <v>580</v>
      </c>
      <c r="B375" s="798"/>
      <c r="C375" s="798">
        <v>261093</v>
      </c>
      <c r="D375" s="597">
        <v>1025727</v>
      </c>
      <c r="E375"/>
      <c r="H375"/>
    </row>
    <row r="376" spans="1:8" x14ac:dyDescent="0.25">
      <c r="A376" s="753" t="s">
        <v>581</v>
      </c>
      <c r="B376" s="798">
        <v>39045089</v>
      </c>
      <c r="C376" s="798">
        <v>34992473</v>
      </c>
      <c r="D376" s="597">
        <v>69079647</v>
      </c>
      <c r="E376"/>
      <c r="H376"/>
    </row>
    <row r="377" spans="1:8" x14ac:dyDescent="0.25">
      <c r="A377" s="753" t="s">
        <v>582</v>
      </c>
      <c r="B377" s="798">
        <v>232323</v>
      </c>
      <c r="C377" s="798">
        <v>268231</v>
      </c>
      <c r="D377" s="597">
        <v>347663</v>
      </c>
      <c r="E377" s="753"/>
      <c r="H377"/>
    </row>
    <row r="378" spans="1:8" x14ac:dyDescent="0.25">
      <c r="A378" s="753" t="s">
        <v>584</v>
      </c>
      <c r="B378" s="798"/>
      <c r="C378" s="798">
        <v>554493</v>
      </c>
      <c r="D378" s="597"/>
      <c r="E378" s="753"/>
      <c r="H378"/>
    </row>
    <row r="379" spans="1:8" x14ac:dyDescent="0.25">
      <c r="A379" s="753" t="s">
        <v>627</v>
      </c>
      <c r="B379" s="798"/>
      <c r="C379" s="798">
        <v>2109628</v>
      </c>
      <c r="D379" s="597"/>
      <c r="E379" s="753"/>
      <c r="H379"/>
    </row>
    <row r="380" spans="1:8" x14ac:dyDescent="0.25">
      <c r="A380" s="753" t="s">
        <v>583</v>
      </c>
      <c r="B380" s="798"/>
      <c r="C380" s="798">
        <v>713074</v>
      </c>
      <c r="D380" s="597"/>
      <c r="E380"/>
      <c r="H380"/>
    </row>
    <row r="381" spans="1:8" x14ac:dyDescent="0.25">
      <c r="A381" s="753" t="s">
        <v>583</v>
      </c>
      <c r="B381" s="798">
        <v>18607681</v>
      </c>
      <c r="C381" s="798">
        <v>13718560</v>
      </c>
      <c r="D381" s="597">
        <v>45115911</v>
      </c>
      <c r="E381"/>
      <c r="H381"/>
    </row>
    <row r="382" spans="1:8" x14ac:dyDescent="0.25">
      <c r="A382" s="753" t="s">
        <v>583</v>
      </c>
      <c r="B382" s="798">
        <v>15105935</v>
      </c>
      <c r="C382" s="798">
        <v>12430330</v>
      </c>
      <c r="D382" s="597">
        <v>22352708</v>
      </c>
      <c r="E382"/>
      <c r="H382"/>
    </row>
    <row r="383" spans="1:8" x14ac:dyDescent="0.25">
      <c r="A383" s="753" t="s">
        <v>584</v>
      </c>
      <c r="B383" s="798">
        <v>1658311</v>
      </c>
      <c r="C383" s="798">
        <v>4523735</v>
      </c>
      <c r="D383" s="597">
        <v>6850811</v>
      </c>
      <c r="E383"/>
      <c r="H383"/>
    </row>
    <row r="384" spans="1:8" x14ac:dyDescent="0.25">
      <c r="A384" s="753" t="s">
        <v>585</v>
      </c>
      <c r="B384" s="798">
        <v>10870793</v>
      </c>
      <c r="C384" s="798">
        <v>14320816</v>
      </c>
      <c r="D384" s="597">
        <v>22017239</v>
      </c>
      <c r="E384"/>
      <c r="H384"/>
    </row>
    <row r="385" spans="1:8" x14ac:dyDescent="0.25">
      <c r="A385" s="753" t="s">
        <v>586</v>
      </c>
      <c r="B385" s="798">
        <v>1362220</v>
      </c>
      <c r="C385" s="798">
        <v>1612378</v>
      </c>
      <c r="D385" s="597">
        <v>1507735</v>
      </c>
      <c r="E385" s="753"/>
      <c r="H385"/>
    </row>
    <row r="386" spans="1:8" x14ac:dyDescent="0.25">
      <c r="A386" s="753" t="s">
        <v>645</v>
      </c>
      <c r="B386" s="798">
        <v>692443</v>
      </c>
      <c r="C386" s="798">
        <v>1019107</v>
      </c>
      <c r="D386" s="597">
        <v>1292864</v>
      </c>
      <c r="E386"/>
      <c r="H386"/>
    </row>
    <row r="387" spans="1:8" x14ac:dyDescent="0.25">
      <c r="A387" s="753" t="s">
        <v>636</v>
      </c>
      <c r="B387" s="798">
        <v>1608630</v>
      </c>
      <c r="C387" s="798">
        <v>1061866</v>
      </c>
      <c r="D387" s="597">
        <v>5478972</v>
      </c>
      <c r="E387"/>
      <c r="H387"/>
    </row>
    <row r="388" spans="1:8" x14ac:dyDescent="0.25">
      <c r="A388" s="753" t="s">
        <v>637</v>
      </c>
      <c r="B388" s="798">
        <v>7403729</v>
      </c>
      <c r="C388" s="798">
        <v>6821645</v>
      </c>
      <c r="D388" s="597">
        <v>22750201</v>
      </c>
      <c r="E388"/>
      <c r="H388"/>
    </row>
    <row r="389" spans="1:8" x14ac:dyDescent="0.25">
      <c r="A389" s="753" t="s">
        <v>588</v>
      </c>
      <c r="B389" s="798">
        <v>33768009</v>
      </c>
      <c r="C389" s="798">
        <v>31884874</v>
      </c>
      <c r="D389" s="597">
        <v>64548528</v>
      </c>
      <c r="E389"/>
      <c r="H389"/>
    </row>
    <row r="390" spans="1:8" x14ac:dyDescent="0.25">
      <c r="A390" s="753" t="s">
        <v>588</v>
      </c>
      <c r="B390" s="798">
        <v>8320658</v>
      </c>
      <c r="C390" s="798">
        <v>4621105</v>
      </c>
      <c r="D390" s="597">
        <v>14790426</v>
      </c>
      <c r="E390"/>
      <c r="H390"/>
    </row>
    <row r="391" spans="1:8" x14ac:dyDescent="0.25">
      <c r="A391" s="753" t="s">
        <v>590</v>
      </c>
      <c r="B391" s="798">
        <v>174341376</v>
      </c>
      <c r="C391" s="798">
        <v>188604638</v>
      </c>
      <c r="D391" s="597">
        <v>230694770</v>
      </c>
      <c r="E391"/>
      <c r="H391"/>
    </row>
    <row r="392" spans="1:8" x14ac:dyDescent="0.25">
      <c r="A392" s="753" t="s">
        <v>591</v>
      </c>
      <c r="B392" s="798">
        <v>300813</v>
      </c>
      <c r="C392" s="798">
        <v>258016</v>
      </c>
      <c r="D392" s="597">
        <v>462044</v>
      </c>
      <c r="E392"/>
      <c r="H392"/>
    </row>
    <row r="393" spans="1:8" x14ac:dyDescent="0.25">
      <c r="A393" s="753" t="s">
        <v>592</v>
      </c>
      <c r="B393" s="798">
        <v>11081079</v>
      </c>
      <c r="C393" s="798">
        <v>10502633</v>
      </c>
      <c r="D393" s="597">
        <v>31933834</v>
      </c>
      <c r="E393"/>
      <c r="H393"/>
    </row>
    <row r="394" spans="1:8" x14ac:dyDescent="0.25">
      <c r="A394" s="753" t="s">
        <v>592</v>
      </c>
      <c r="B394" s="798">
        <v>3850569</v>
      </c>
      <c r="C394" s="798">
        <v>1593854</v>
      </c>
      <c r="D394" s="597">
        <v>2221889</v>
      </c>
      <c r="E394" s="753"/>
      <c r="H394"/>
    </row>
    <row r="395" spans="1:8" x14ac:dyDescent="0.25">
      <c r="A395" s="753" t="s">
        <v>593</v>
      </c>
      <c r="B395" s="798">
        <v>1339251</v>
      </c>
      <c r="C395" s="798">
        <v>728175</v>
      </c>
      <c r="D395" s="597"/>
      <c r="E395"/>
      <c r="H395"/>
    </row>
    <row r="396" spans="1:8" x14ac:dyDescent="0.25">
      <c r="A396" s="753" t="s">
        <v>592</v>
      </c>
      <c r="B396" s="798">
        <v>7784375</v>
      </c>
      <c r="C396" s="798">
        <v>7042477</v>
      </c>
      <c r="D396" s="597">
        <v>10531805</v>
      </c>
      <c r="E396"/>
      <c r="H396"/>
    </row>
    <row r="397" spans="1:8" x14ac:dyDescent="0.25">
      <c r="A397" s="753" t="s">
        <v>592</v>
      </c>
      <c r="B397" s="798">
        <v>4513771</v>
      </c>
      <c r="C397" s="798">
        <v>3394908</v>
      </c>
      <c r="D397" s="597">
        <v>5304808</v>
      </c>
      <c r="E397"/>
      <c r="H397"/>
    </row>
    <row r="398" spans="1:8" x14ac:dyDescent="0.25">
      <c r="A398" s="753" t="s">
        <v>638</v>
      </c>
      <c r="B398" s="798">
        <v>1971213</v>
      </c>
      <c r="C398" s="798">
        <v>3254934</v>
      </c>
      <c r="D398" s="597">
        <v>7986504</v>
      </c>
      <c r="E398"/>
      <c r="H398"/>
    </row>
    <row r="399" spans="1:8" x14ac:dyDescent="0.25">
      <c r="A399" s="753" t="s">
        <v>639</v>
      </c>
      <c r="B399" s="798">
        <v>3801039</v>
      </c>
      <c r="C399" s="798">
        <v>2448482</v>
      </c>
      <c r="D399" s="597">
        <v>8745762</v>
      </c>
      <c r="E399"/>
      <c r="H399"/>
    </row>
    <row r="400" spans="1:8" x14ac:dyDescent="0.25">
      <c r="A400" s="753" t="s">
        <v>594</v>
      </c>
      <c r="B400" s="798">
        <v>10286671</v>
      </c>
      <c r="C400" s="798">
        <v>9614276</v>
      </c>
      <c r="D400" s="597">
        <v>14389779</v>
      </c>
      <c r="E400"/>
      <c r="H400"/>
    </row>
    <row r="401" spans="1:8" x14ac:dyDescent="0.25">
      <c r="A401" s="753" t="s">
        <v>595</v>
      </c>
      <c r="B401" s="798">
        <v>952330</v>
      </c>
      <c r="C401" s="798">
        <v>1507871</v>
      </c>
      <c r="D401" s="597">
        <v>1882889</v>
      </c>
      <c r="E401"/>
      <c r="H401"/>
    </row>
    <row r="402" spans="1:8" x14ac:dyDescent="0.25">
      <c r="A402" s="753" t="s">
        <v>596</v>
      </c>
      <c r="B402" s="798">
        <v>1476054</v>
      </c>
      <c r="C402" s="798">
        <v>1501837</v>
      </c>
      <c r="D402" s="597">
        <v>4320043</v>
      </c>
      <c r="E402"/>
      <c r="H402"/>
    </row>
    <row r="403" spans="1:8" x14ac:dyDescent="0.25">
      <c r="A403" s="753" t="s">
        <v>628</v>
      </c>
      <c r="B403" s="798"/>
      <c r="C403" s="798">
        <v>496830</v>
      </c>
      <c r="D403" s="597">
        <v>411249</v>
      </c>
      <c r="E403"/>
      <c r="H403"/>
    </row>
    <row r="404" spans="1:8" x14ac:dyDescent="0.25">
      <c r="A404" s="753" t="s">
        <v>596</v>
      </c>
      <c r="B404" s="798">
        <v>2494683</v>
      </c>
      <c r="C404" s="798">
        <v>2514758</v>
      </c>
      <c r="D404" s="597">
        <v>3291485</v>
      </c>
      <c r="E404"/>
      <c r="H404"/>
    </row>
    <row r="405" spans="1:8" x14ac:dyDescent="0.25">
      <c r="A405" s="753" t="s">
        <v>597</v>
      </c>
      <c r="B405" s="798">
        <v>8453157</v>
      </c>
      <c r="C405" s="798">
        <v>82433525</v>
      </c>
      <c r="D405" s="597">
        <v>267238758</v>
      </c>
      <c r="E405"/>
      <c r="H405"/>
    </row>
    <row r="406" spans="1:8" x14ac:dyDescent="0.25">
      <c r="A406" s="753" t="s">
        <v>598</v>
      </c>
      <c r="B406" s="798">
        <v>52222672</v>
      </c>
      <c r="C406" s="798">
        <v>189761945</v>
      </c>
      <c r="D406" s="597">
        <v>382611998</v>
      </c>
      <c r="E406"/>
      <c r="H406"/>
    </row>
    <row r="407" spans="1:8" x14ac:dyDescent="0.25">
      <c r="A407" s="753" t="s">
        <v>598</v>
      </c>
      <c r="B407" s="798">
        <v>20650910</v>
      </c>
      <c r="C407" s="798">
        <v>6571976</v>
      </c>
      <c r="D407" s="597">
        <v>6210021</v>
      </c>
      <c r="E407" s="753"/>
      <c r="H407"/>
    </row>
    <row r="408" spans="1:8" x14ac:dyDescent="0.25">
      <c r="A408" s="753" t="s">
        <v>598</v>
      </c>
      <c r="B408" s="798">
        <v>4007381</v>
      </c>
      <c r="C408" s="798"/>
      <c r="D408" s="597"/>
      <c r="E408"/>
      <c r="H408"/>
    </row>
    <row r="409" spans="1:8" x14ac:dyDescent="0.25">
      <c r="A409" s="753" t="s">
        <v>599</v>
      </c>
      <c r="B409" s="798">
        <v>55174264</v>
      </c>
      <c r="C409" s="798">
        <v>53890881</v>
      </c>
      <c r="D409" s="597">
        <v>58456770</v>
      </c>
      <c r="E409"/>
      <c r="H409"/>
    </row>
    <row r="410" spans="1:8" x14ac:dyDescent="0.25">
      <c r="A410" s="753" t="s">
        <v>640</v>
      </c>
      <c r="B410" s="798">
        <v>6175973</v>
      </c>
      <c r="C410" s="798">
        <v>6607168</v>
      </c>
      <c r="D410" s="597">
        <v>7223381</v>
      </c>
      <c r="E410"/>
      <c r="H410"/>
    </row>
    <row r="411" spans="1:8" x14ac:dyDescent="0.25">
      <c r="A411" s="753" t="s">
        <v>600</v>
      </c>
      <c r="B411" s="798">
        <v>4570073</v>
      </c>
      <c r="C411" s="798">
        <v>2065301</v>
      </c>
      <c r="D411" s="597">
        <v>2409937</v>
      </c>
      <c r="E411"/>
      <c r="H411"/>
    </row>
    <row r="412" spans="1:8" x14ac:dyDescent="0.25">
      <c r="A412" s="753" t="s">
        <v>641</v>
      </c>
      <c r="B412" s="798">
        <v>721164</v>
      </c>
      <c r="C412" s="798">
        <v>1009768</v>
      </c>
      <c r="D412" s="597">
        <v>780509</v>
      </c>
      <c r="E412"/>
      <c r="H412"/>
    </row>
    <row r="413" spans="1:8" x14ac:dyDescent="0.25">
      <c r="A413" s="753" t="s">
        <v>597</v>
      </c>
      <c r="B413" s="798">
        <v>8258497</v>
      </c>
      <c r="C413" s="798">
        <v>9982137</v>
      </c>
      <c r="D413" s="597">
        <v>9133007</v>
      </c>
      <c r="E413" s="753"/>
      <c r="H413"/>
    </row>
    <row r="414" spans="1:8" x14ac:dyDescent="0.25">
      <c r="A414" s="753" t="s">
        <v>600</v>
      </c>
      <c r="B414" s="798">
        <v>665731</v>
      </c>
      <c r="C414" s="798">
        <v>297582</v>
      </c>
      <c r="D414" s="597"/>
      <c r="E414"/>
      <c r="H414"/>
    </row>
    <row r="415" spans="1:8" x14ac:dyDescent="0.25">
      <c r="A415" s="753" t="s">
        <v>629</v>
      </c>
      <c r="B415" s="798"/>
      <c r="C415" s="798">
        <v>241425</v>
      </c>
      <c r="D415" s="597">
        <v>493705</v>
      </c>
      <c r="E415"/>
      <c r="H415"/>
    </row>
    <row r="416" spans="1:8" x14ac:dyDescent="0.25">
      <c r="A416" s="753" t="s">
        <v>601</v>
      </c>
      <c r="B416" s="798">
        <v>14361170</v>
      </c>
      <c r="C416" s="798">
        <v>4495062</v>
      </c>
      <c r="D416" s="597">
        <v>24691665</v>
      </c>
      <c r="E416"/>
      <c r="H416"/>
    </row>
    <row r="417" spans="1:8" x14ac:dyDescent="0.25">
      <c r="A417" s="753" t="s">
        <v>602</v>
      </c>
      <c r="B417" s="798">
        <v>2028163</v>
      </c>
      <c r="C417" s="798">
        <v>4544221</v>
      </c>
      <c r="D417" s="597">
        <v>3973217</v>
      </c>
      <c r="E417"/>
      <c r="H417"/>
    </row>
    <row r="418" spans="1:8" x14ac:dyDescent="0.25">
      <c r="A418" s="753" t="s">
        <v>601</v>
      </c>
      <c r="B418" s="798">
        <v>470973</v>
      </c>
      <c r="C418" s="798">
        <v>379383</v>
      </c>
      <c r="D418" s="597">
        <v>917983</v>
      </c>
      <c r="E418"/>
      <c r="H418"/>
    </row>
    <row r="419" spans="1:8" x14ac:dyDescent="0.25">
      <c r="A419" s="753" t="s">
        <v>603</v>
      </c>
      <c r="B419" s="798">
        <v>366521</v>
      </c>
      <c r="C419" s="798">
        <v>350866</v>
      </c>
      <c r="D419" s="597">
        <v>1506990</v>
      </c>
      <c r="E419"/>
      <c r="H419"/>
    </row>
    <row r="420" spans="1:8" x14ac:dyDescent="0.25">
      <c r="A420" s="753" t="s">
        <v>607</v>
      </c>
      <c r="B420" s="798"/>
      <c r="C420" s="798">
        <v>131003</v>
      </c>
      <c r="D420" s="597">
        <v>618970</v>
      </c>
      <c r="E420"/>
      <c r="H420"/>
    </row>
    <row r="421" spans="1:8" x14ac:dyDescent="0.25">
      <c r="A421" s="753" t="s">
        <v>630</v>
      </c>
      <c r="B421" s="798"/>
      <c r="C421" s="798">
        <v>789431</v>
      </c>
      <c r="D421" s="597">
        <v>1844754</v>
      </c>
      <c r="E421"/>
      <c r="H421"/>
    </row>
    <row r="422" spans="1:8" x14ac:dyDescent="0.25">
      <c r="A422" s="753" t="s">
        <v>604</v>
      </c>
      <c r="B422" s="798">
        <v>1201710</v>
      </c>
      <c r="C422" s="798">
        <v>1556435</v>
      </c>
      <c r="D422" s="597">
        <v>2701167</v>
      </c>
      <c r="E422"/>
      <c r="H422"/>
    </row>
    <row r="423" spans="1:8" x14ac:dyDescent="0.25">
      <c r="A423" s="753" t="s">
        <v>604</v>
      </c>
      <c r="B423" s="798">
        <v>519423</v>
      </c>
      <c r="C423" s="798">
        <v>1696550</v>
      </c>
      <c r="D423" s="597">
        <v>2704418</v>
      </c>
      <c r="E423" s="753"/>
      <c r="H423"/>
    </row>
    <row r="424" spans="1:8" x14ac:dyDescent="0.25">
      <c r="A424" s="753" t="s">
        <v>604</v>
      </c>
      <c r="B424" s="798"/>
      <c r="C424" s="798">
        <v>88378</v>
      </c>
      <c r="D424" s="597"/>
      <c r="E424"/>
      <c r="H424"/>
    </row>
    <row r="425" spans="1:8" x14ac:dyDescent="0.25">
      <c r="A425" s="753" t="s">
        <v>605</v>
      </c>
      <c r="B425" s="798">
        <v>34775628</v>
      </c>
      <c r="C425" s="798">
        <v>44208137</v>
      </c>
      <c r="D425" s="597">
        <v>48052254</v>
      </c>
      <c r="E425" s="753"/>
      <c r="H425"/>
    </row>
    <row r="426" spans="1:8" x14ac:dyDescent="0.25">
      <c r="A426" s="753" t="s">
        <v>631</v>
      </c>
      <c r="B426" s="798"/>
      <c r="C426" s="798">
        <v>210333</v>
      </c>
      <c r="D426" s="597"/>
      <c r="E426"/>
      <c r="H426"/>
    </row>
    <row r="427" spans="1:8" x14ac:dyDescent="0.25">
      <c r="A427" s="753" t="s">
        <v>607</v>
      </c>
      <c r="B427" s="798"/>
      <c r="C427" s="798">
        <v>424972</v>
      </c>
      <c r="D427" s="597">
        <v>911179</v>
      </c>
      <c r="E427"/>
      <c r="H427"/>
    </row>
    <row r="428" spans="1:8" x14ac:dyDescent="0.25">
      <c r="A428" s="753" t="s">
        <v>608</v>
      </c>
      <c r="B428" s="798"/>
      <c r="C428" s="798">
        <v>387515</v>
      </c>
      <c r="D428" s="597">
        <v>643431</v>
      </c>
      <c r="E428"/>
      <c r="H428"/>
    </row>
    <row r="429" spans="1:8" x14ac:dyDescent="0.25">
      <c r="A429" s="753" t="s">
        <v>609</v>
      </c>
      <c r="B429" s="798">
        <v>3005297</v>
      </c>
      <c r="C429" s="798">
        <v>7487660</v>
      </c>
      <c r="D429" s="597">
        <v>7052360</v>
      </c>
      <c r="E429" s="753"/>
      <c r="H429"/>
    </row>
    <row r="430" spans="1:8" x14ac:dyDescent="0.25">
      <c r="A430" s="753" t="s">
        <v>632</v>
      </c>
      <c r="B430" s="798"/>
      <c r="C430" s="798">
        <v>74427</v>
      </c>
      <c r="D430" s="597"/>
      <c r="E430"/>
      <c r="H430"/>
    </row>
    <row r="431" spans="1:8" x14ac:dyDescent="0.25">
      <c r="A431" s="753" t="s">
        <v>610</v>
      </c>
      <c r="B431" s="798"/>
      <c r="C431" s="798">
        <v>342605</v>
      </c>
      <c r="D431" s="597">
        <v>403625</v>
      </c>
      <c r="E431"/>
      <c r="H431"/>
    </row>
    <row r="432" spans="1:8" x14ac:dyDescent="0.25">
      <c r="A432" s="753" t="s">
        <v>611</v>
      </c>
      <c r="B432" s="798">
        <v>24703478</v>
      </c>
      <c r="C432" s="798">
        <v>38086483</v>
      </c>
      <c r="D432" s="597">
        <v>32796932</v>
      </c>
      <c r="E432"/>
      <c r="H432"/>
    </row>
    <row r="433" spans="1:8" x14ac:dyDescent="0.25">
      <c r="A433" s="753" t="s">
        <v>613</v>
      </c>
      <c r="B433" s="798">
        <v>4519420</v>
      </c>
      <c r="C433" s="798">
        <v>6467668</v>
      </c>
      <c r="D433" s="597">
        <v>4539534</v>
      </c>
      <c r="E433"/>
      <c r="H433"/>
    </row>
    <row r="434" spans="1:8" x14ac:dyDescent="0.25">
      <c r="A434" s="753" t="s">
        <v>614</v>
      </c>
      <c r="B434" s="798"/>
      <c r="C434" s="798"/>
      <c r="D434" s="597">
        <v>481910</v>
      </c>
      <c r="E434"/>
      <c r="H434"/>
    </row>
    <row r="435" spans="1:8" x14ac:dyDescent="0.25">
      <c r="A435" s="753" t="s">
        <v>616</v>
      </c>
      <c r="B435" s="798">
        <v>16990156</v>
      </c>
      <c r="C435" s="798">
        <v>15836320</v>
      </c>
      <c r="D435" s="597">
        <v>9133241</v>
      </c>
      <c r="E435"/>
      <c r="H435"/>
    </row>
    <row r="436" spans="1:8" x14ac:dyDescent="0.25">
      <c r="A436" s="753" t="s">
        <v>617</v>
      </c>
      <c r="B436" s="798">
        <v>3883301</v>
      </c>
      <c r="C436" s="798">
        <v>2691127</v>
      </c>
      <c r="D436" s="597">
        <v>1427130</v>
      </c>
      <c r="E436" s="814"/>
      <c r="H436"/>
    </row>
    <row r="437" spans="1:8" x14ac:dyDescent="0.25">
      <c r="A437" s="753" t="s">
        <v>618</v>
      </c>
      <c r="B437" s="798">
        <v>13813969</v>
      </c>
      <c r="C437" s="798">
        <v>6201056</v>
      </c>
      <c r="D437" s="597">
        <v>4157709</v>
      </c>
      <c r="E437"/>
      <c r="H437"/>
    </row>
    <row r="438" spans="1:8" x14ac:dyDescent="0.25">
      <c r="A438" s="753" t="s">
        <v>619</v>
      </c>
      <c r="B438" s="798">
        <v>2793569</v>
      </c>
      <c r="C438" s="798">
        <v>1607794</v>
      </c>
      <c r="D438" s="597">
        <v>1032858</v>
      </c>
      <c r="E438"/>
      <c r="H438"/>
    </row>
    <row r="439" spans="1:8" x14ac:dyDescent="0.25">
      <c r="A439" s="753" t="s">
        <v>620</v>
      </c>
      <c r="B439" s="798">
        <v>11811948</v>
      </c>
      <c r="C439" s="798">
        <v>5069114</v>
      </c>
      <c r="D439" s="597">
        <v>4183856</v>
      </c>
      <c r="E439"/>
      <c r="H439"/>
    </row>
    <row r="440" spans="1:8" x14ac:dyDescent="0.25">
      <c r="A440" s="753" t="s">
        <v>621</v>
      </c>
      <c r="B440" s="798">
        <v>1922925</v>
      </c>
      <c r="C440" s="798">
        <v>1125644</v>
      </c>
      <c r="D440" s="597">
        <v>617549</v>
      </c>
      <c r="E440"/>
      <c r="H440"/>
    </row>
    <row r="441" spans="1:8" x14ac:dyDescent="0.25">
      <c r="A441" s="753" t="s">
        <v>622</v>
      </c>
      <c r="B441" s="798">
        <v>6604634</v>
      </c>
      <c r="C441" s="798">
        <v>3897553</v>
      </c>
      <c r="D441" s="597">
        <v>2477915</v>
      </c>
      <c r="E441"/>
      <c r="H441"/>
    </row>
    <row r="442" spans="1:8" x14ac:dyDescent="0.25">
      <c r="A442" s="814" t="s">
        <v>634</v>
      </c>
      <c r="B442" s="798">
        <v>1017873</v>
      </c>
      <c r="C442" s="798">
        <v>488445</v>
      </c>
      <c r="D442" s="597">
        <v>297299</v>
      </c>
      <c r="E442" s="814"/>
      <c r="H442"/>
    </row>
    <row r="443" spans="1:8" x14ac:dyDescent="0.25">
      <c r="A443" s="753" t="s">
        <v>623</v>
      </c>
      <c r="B443" s="798">
        <v>3491864</v>
      </c>
      <c r="C443" s="798">
        <v>1648055</v>
      </c>
      <c r="D443" s="597">
        <v>1404348</v>
      </c>
      <c r="E443"/>
      <c r="H443"/>
    </row>
    <row r="444" spans="1:8" x14ac:dyDescent="0.25">
      <c r="A444" s="753" t="s">
        <v>635</v>
      </c>
      <c r="B444" s="798">
        <v>563000</v>
      </c>
      <c r="C444" s="798">
        <v>291741</v>
      </c>
      <c r="D444" s="597"/>
      <c r="E444"/>
      <c r="H444"/>
    </row>
    <row r="445" spans="1:8" x14ac:dyDescent="0.25">
      <c r="B445" s="816"/>
      <c r="D445" s="597"/>
      <c r="E445"/>
      <c r="F445" s="753"/>
      <c r="H445"/>
    </row>
    <row r="446" spans="1:8" x14ac:dyDescent="0.25">
      <c r="A446" s="756" t="s">
        <v>644</v>
      </c>
      <c r="D446" s="597"/>
      <c r="E446"/>
      <c r="G446" s="753"/>
      <c r="H446"/>
    </row>
    <row r="447" spans="1:8" x14ac:dyDescent="0.25">
      <c r="A447" s="753" t="s">
        <v>626</v>
      </c>
      <c r="B447" s="798"/>
      <c r="C447" s="798">
        <v>221748</v>
      </c>
      <c r="D447" s="597"/>
    </row>
    <row r="448" spans="1:8" x14ac:dyDescent="0.25">
      <c r="A448" s="753" t="s">
        <v>587</v>
      </c>
      <c r="B448" s="798"/>
      <c r="C448" s="798">
        <v>478850</v>
      </c>
      <c r="D448" s="597"/>
    </row>
    <row r="449" spans="1:4" x14ac:dyDescent="0.25">
      <c r="A449" s="753" t="s">
        <v>628</v>
      </c>
      <c r="B449" s="798"/>
      <c r="C449" s="798">
        <v>496830</v>
      </c>
      <c r="D449" s="597">
        <v>411249</v>
      </c>
    </row>
    <row r="450" spans="1:4" x14ac:dyDescent="0.25">
      <c r="A450" s="753" t="s">
        <v>630</v>
      </c>
      <c r="B450" s="798"/>
      <c r="C450" s="798">
        <v>789431</v>
      </c>
      <c r="D450" s="597">
        <v>1844754</v>
      </c>
    </row>
    <row r="451" spans="1:4" x14ac:dyDescent="0.25">
      <c r="A451" s="753" t="s">
        <v>606</v>
      </c>
      <c r="B451" s="798"/>
      <c r="C451" s="798">
        <v>528051</v>
      </c>
      <c r="D451" s="597">
        <v>837536</v>
      </c>
    </row>
    <row r="452" spans="1:4" x14ac:dyDescent="0.25">
      <c r="A452" s="753" t="s">
        <v>612</v>
      </c>
      <c r="B452" s="798">
        <v>773903</v>
      </c>
      <c r="C452" s="798">
        <v>975380</v>
      </c>
      <c r="D452" s="597">
        <v>1191785</v>
      </c>
    </row>
    <row r="453" spans="1:4" x14ac:dyDescent="0.25">
      <c r="A453" s="753" t="s">
        <v>587</v>
      </c>
      <c r="B453" s="798"/>
      <c r="C453" s="798">
        <v>1218032</v>
      </c>
      <c r="D453" s="597">
        <v>1443317</v>
      </c>
    </row>
    <row r="454" spans="1:4" x14ac:dyDescent="0.25">
      <c r="A454" s="753" t="s">
        <v>587</v>
      </c>
      <c r="B454" s="798"/>
      <c r="C454" s="798">
        <v>1119961</v>
      </c>
      <c r="D454" s="597">
        <v>6905360</v>
      </c>
    </row>
    <row r="455" spans="1:4" x14ac:dyDescent="0.25">
      <c r="A455" s="753" t="s">
        <v>615</v>
      </c>
      <c r="B455" s="798">
        <v>358051</v>
      </c>
      <c r="C455" s="798">
        <v>481933</v>
      </c>
      <c r="D455" s="597">
        <v>531641</v>
      </c>
    </row>
    <row r="456" spans="1:4" x14ac:dyDescent="0.25">
      <c r="A456" s="753" t="s">
        <v>642</v>
      </c>
      <c r="B456" s="798">
        <v>861475</v>
      </c>
      <c r="C456" s="798"/>
      <c r="D456" s="597"/>
    </row>
    <row r="457" spans="1:4" x14ac:dyDescent="0.25">
      <c r="A457" s="753" t="s">
        <v>587</v>
      </c>
      <c r="B457" s="798">
        <v>219695</v>
      </c>
      <c r="C457" s="798"/>
      <c r="D457" s="597"/>
    </row>
    <row r="458" spans="1:4" x14ac:dyDescent="0.25">
      <c r="A458" s="815" t="s">
        <v>633</v>
      </c>
      <c r="B458" s="798">
        <v>3869563</v>
      </c>
      <c r="C458" s="798">
        <v>9426073</v>
      </c>
      <c r="D458" s="597">
        <v>5033553</v>
      </c>
    </row>
    <row r="459" spans="1:4" x14ac:dyDescent="0.25">
      <c r="A459" s="753" t="s">
        <v>587</v>
      </c>
      <c r="B459" s="798">
        <v>627804</v>
      </c>
      <c r="C459" s="798"/>
      <c r="D459" s="597"/>
    </row>
    <row r="460" spans="1:4" x14ac:dyDescent="0.25">
      <c r="A460" s="753" t="s">
        <v>587</v>
      </c>
      <c r="B460" s="798">
        <v>1112614</v>
      </c>
      <c r="C460" s="798"/>
      <c r="D460" s="597"/>
    </row>
    <row r="461" spans="1:4" x14ac:dyDescent="0.25">
      <c r="A461" s="753" t="s">
        <v>587</v>
      </c>
      <c r="B461" s="798"/>
      <c r="C461" s="798">
        <v>2921320</v>
      </c>
      <c r="D461" s="597"/>
    </row>
    <row r="462" spans="1:4" x14ac:dyDescent="0.25">
      <c r="A462" s="753" t="s">
        <v>587</v>
      </c>
      <c r="B462" s="798">
        <v>1305596</v>
      </c>
      <c r="C462" s="798"/>
      <c r="D462" s="597"/>
    </row>
    <row r="463" spans="1:4" x14ac:dyDescent="0.25">
      <c r="A463" s="753" t="s">
        <v>624</v>
      </c>
      <c r="B463" s="798">
        <v>4379860</v>
      </c>
      <c r="C463" s="798">
        <v>3315001</v>
      </c>
      <c r="D463" s="597">
        <v>2943959</v>
      </c>
    </row>
    <row r="464" spans="1:4" x14ac:dyDescent="0.25">
      <c r="A464" s="753" t="s">
        <v>643</v>
      </c>
      <c r="B464" s="798">
        <v>595504</v>
      </c>
      <c r="C464" s="753"/>
      <c r="D464" s="753"/>
    </row>
    <row r="467" spans="1:4" x14ac:dyDescent="0.25">
      <c r="A467" s="806" t="s">
        <v>529</v>
      </c>
    </row>
    <row r="469" spans="1:4" x14ac:dyDescent="0.25">
      <c r="A469" s="753" t="s">
        <v>625</v>
      </c>
      <c r="B469" s="798">
        <f>B$104*(B363/B$362)</f>
        <v>3.0035692644323256E-4</v>
      </c>
      <c r="C469" s="798">
        <f t="shared" ref="C469:D469" si="83">C$104*(C363/C$362)</f>
        <v>8.9793110573063955E-5</v>
      </c>
      <c r="D469" s="798">
        <f t="shared" si="83"/>
        <v>5.8162625255790411E-5</v>
      </c>
    </row>
    <row r="470" spans="1:4" x14ac:dyDescent="0.25">
      <c r="A470" s="753" t="s">
        <v>575</v>
      </c>
      <c r="B470" s="798">
        <f t="shared" ref="B470:D470" si="84">B$104*(B364/B$362)</f>
        <v>1.3904566754462715E-5</v>
      </c>
      <c r="C470" s="798">
        <f t="shared" si="84"/>
        <v>1.3168344351639053E-4</v>
      </c>
      <c r="D470" s="798">
        <f t="shared" si="84"/>
        <v>1.449776581242761E-4</v>
      </c>
    </row>
    <row r="471" spans="1:4" x14ac:dyDescent="0.25">
      <c r="A471" s="753" t="s">
        <v>576</v>
      </c>
      <c r="B471" s="798">
        <f t="shared" ref="B471:D471" si="85">B$104*(B365/B$362)</f>
        <v>2.9170735356117998E-3</v>
      </c>
      <c r="C471" s="798">
        <f t="shared" si="85"/>
        <v>5.8241812932864449E-3</v>
      </c>
      <c r="D471" s="798">
        <f t="shared" si="85"/>
        <v>7.4060406904710892E-3</v>
      </c>
    </row>
    <row r="472" spans="1:4" x14ac:dyDescent="0.25">
      <c r="A472" s="753" t="s">
        <v>577</v>
      </c>
      <c r="B472" s="798">
        <f t="shared" ref="B472:D472" si="86">B$104*(B366/B$362)</f>
        <v>0</v>
      </c>
      <c r="C472" s="798">
        <f t="shared" si="86"/>
        <v>2.6410727126185908E-4</v>
      </c>
      <c r="D472" s="798">
        <f t="shared" si="86"/>
        <v>0</v>
      </c>
    </row>
    <row r="473" spans="1:4" x14ac:dyDescent="0.25">
      <c r="A473" s="753" t="s">
        <v>577</v>
      </c>
      <c r="B473" s="798">
        <f t="shared" ref="B473:D473" si="87">B$104*(B367/B$362)</f>
        <v>4.0435293104308054E-4</v>
      </c>
      <c r="C473" s="798">
        <f t="shared" si="87"/>
        <v>6.1311439387293112E-4</v>
      </c>
      <c r="D473" s="798">
        <f t="shared" si="87"/>
        <v>9.5077334873509898E-4</v>
      </c>
    </row>
    <row r="474" spans="1:4" x14ac:dyDescent="0.25">
      <c r="A474" s="753" t="s">
        <v>577</v>
      </c>
      <c r="B474" s="798">
        <f t="shared" ref="B474:D474" si="88">B$104*(B368/B$362)</f>
        <v>2.5869309312576594E-4</v>
      </c>
      <c r="C474" s="798">
        <f t="shared" si="88"/>
        <v>2.3558649007860536E-4</v>
      </c>
      <c r="D474" s="798">
        <f t="shared" si="88"/>
        <v>2.721578929390978E-4</v>
      </c>
    </row>
    <row r="475" spans="1:4" x14ac:dyDescent="0.25">
      <c r="A475" s="753" t="s">
        <v>578</v>
      </c>
      <c r="B475" s="798">
        <f t="shared" ref="B475:D475" si="89">B$104*(B369/B$362)</f>
        <v>1.3546499415952285E-3</v>
      </c>
      <c r="C475" s="798">
        <f t="shared" si="89"/>
        <v>1.7415534294220329E-3</v>
      </c>
      <c r="D475" s="798">
        <f t="shared" si="89"/>
        <v>2.6361418266618226E-3</v>
      </c>
    </row>
    <row r="476" spans="1:4" x14ac:dyDescent="0.25">
      <c r="A476" s="753" t="s">
        <v>579</v>
      </c>
      <c r="B476" s="798">
        <f t="shared" ref="B476:D476" si="90">B$104*(B370/B$362)</f>
        <v>8.4633273946334111E-5</v>
      </c>
      <c r="C476" s="798">
        <f t="shared" si="90"/>
        <v>2.0241514483407768E-4</v>
      </c>
      <c r="D476" s="798">
        <f t="shared" si="90"/>
        <v>2.8825987995317365E-3</v>
      </c>
    </row>
    <row r="477" spans="1:4" x14ac:dyDescent="0.25">
      <c r="A477" s="753" t="s">
        <v>579</v>
      </c>
      <c r="B477" s="798">
        <f t="shared" ref="B477:D477" si="91">B$104*(B371/B$362)</f>
        <v>1.2907567837935447E-3</v>
      </c>
      <c r="C477" s="798">
        <f t="shared" si="91"/>
        <v>1.7868669120402218E-3</v>
      </c>
      <c r="D477" s="798">
        <f t="shared" si="91"/>
        <v>3.4348110954816316E-4</v>
      </c>
    </row>
    <row r="478" spans="1:4" x14ac:dyDescent="0.25">
      <c r="A478" s="753" t="s">
        <v>579</v>
      </c>
      <c r="B478" s="798">
        <f t="shared" ref="B478:D478" si="92">B$104*(B372/B$362)</f>
        <v>0</v>
      </c>
      <c r="C478" s="798">
        <f t="shared" si="92"/>
        <v>8.7803994139239801E-5</v>
      </c>
      <c r="D478" s="798">
        <f t="shared" si="92"/>
        <v>0</v>
      </c>
    </row>
    <row r="479" spans="1:4" x14ac:dyDescent="0.25">
      <c r="A479" s="753" t="s">
        <v>580</v>
      </c>
      <c r="B479" s="798">
        <f t="shared" ref="B479:D479" si="93">B$104*(B373/B$362)</f>
        <v>2.9722362000782757E-4</v>
      </c>
      <c r="C479" s="798">
        <f t="shared" si="93"/>
        <v>2.3290782421327003E-4</v>
      </c>
      <c r="D479" s="798">
        <f t="shared" si="93"/>
        <v>5.6995072056042551E-4</v>
      </c>
    </row>
    <row r="480" spans="1:4" x14ac:dyDescent="0.25">
      <c r="A480" s="753" t="s">
        <v>580</v>
      </c>
      <c r="B480" s="798">
        <f t="shared" ref="B480:D480" si="94">B$104*(B374/B$362)</f>
        <v>2.4555013063628714E-4</v>
      </c>
      <c r="C480" s="798">
        <f t="shared" si="94"/>
        <v>2.8690913771884584E-4</v>
      </c>
      <c r="D480" s="798">
        <f t="shared" si="94"/>
        <v>6.8737986778081054E-4</v>
      </c>
    </row>
    <row r="481" spans="1:4" x14ac:dyDescent="0.25">
      <c r="A481" s="753" t="s">
        <v>580</v>
      </c>
      <c r="B481" s="798">
        <f t="shared" ref="B481:D481" si="95">B$104*(B375/B$362)</f>
        <v>0</v>
      </c>
      <c r="C481" s="798">
        <f t="shared" si="95"/>
        <v>2.140743516308541E-4</v>
      </c>
      <c r="D481" s="798">
        <f t="shared" si="95"/>
        <v>7.9627050592936922E-4</v>
      </c>
    </row>
    <row r="482" spans="1:4" x14ac:dyDescent="0.25">
      <c r="A482" s="753" t="s">
        <v>581</v>
      </c>
      <c r="B482" s="798">
        <f t="shared" ref="B482:D482" si="96">B$104*(B376/B$362)</f>
        <v>2.9500899116146163E-2</v>
      </c>
      <c r="C482" s="798">
        <f t="shared" si="96"/>
        <v>2.8690891634150163E-2</v>
      </c>
      <c r="D482" s="798">
        <f t="shared" si="96"/>
        <v>5.3626438093286259E-2</v>
      </c>
    </row>
    <row r="483" spans="1:4" x14ac:dyDescent="0.25">
      <c r="A483" s="753" t="s">
        <v>582</v>
      </c>
      <c r="B483" s="798">
        <f t="shared" ref="B483:D483" si="97">B$104*(B377/B$362)</f>
        <v>1.7553391632326473E-4</v>
      </c>
      <c r="C483" s="798">
        <f t="shared" si="97"/>
        <v>2.1992691267975638E-4</v>
      </c>
      <c r="D483" s="798">
        <f t="shared" si="97"/>
        <v>2.6989032452389604E-4</v>
      </c>
    </row>
    <row r="484" spans="1:4" x14ac:dyDescent="0.25">
      <c r="A484" s="753" t="s">
        <v>584</v>
      </c>
      <c r="B484" s="798">
        <f t="shared" ref="B484:D484" si="98">B$104*(B378/B$362)</f>
        <v>0</v>
      </c>
      <c r="C484" s="798">
        <f t="shared" si="98"/>
        <v>4.5463773237446883E-4</v>
      </c>
      <c r="D484" s="798">
        <f t="shared" si="98"/>
        <v>0</v>
      </c>
    </row>
    <row r="485" spans="1:4" x14ac:dyDescent="0.25">
      <c r="A485" s="753" t="s">
        <v>627</v>
      </c>
      <c r="B485" s="798">
        <f t="shared" ref="B485:D485" si="99">B$104*(B379/B$362)</f>
        <v>0</v>
      </c>
      <c r="C485" s="798">
        <f t="shared" si="99"/>
        <v>1.7297179406659522E-3</v>
      </c>
      <c r="D485" s="798">
        <f t="shared" si="99"/>
        <v>0</v>
      </c>
    </row>
    <row r="486" spans="1:4" x14ac:dyDescent="0.25">
      <c r="A486" s="753" t="s">
        <v>583</v>
      </c>
      <c r="B486" s="798">
        <f t="shared" ref="B486:D486" si="100">B$104*(B380/B$362)</f>
        <v>0</v>
      </c>
      <c r="C486" s="798">
        <f t="shared" si="100"/>
        <v>5.8466084580903986E-4</v>
      </c>
      <c r="D486" s="798">
        <f t="shared" si="100"/>
        <v>0</v>
      </c>
    </row>
    <row r="487" spans="1:4" x14ac:dyDescent="0.25">
      <c r="A487" s="753" t="s">
        <v>583</v>
      </c>
      <c r="B487" s="798">
        <f t="shared" ref="B487:D487" si="101">B$104*(B381/B$362)</f>
        <v>1.4059215487162284E-2</v>
      </c>
      <c r="C487" s="798">
        <f t="shared" si="101"/>
        <v>1.1248068072713439E-2</v>
      </c>
      <c r="D487" s="798">
        <f t="shared" si="101"/>
        <v>3.502342170717393E-2</v>
      </c>
    </row>
    <row r="488" spans="1:4" x14ac:dyDescent="0.25">
      <c r="A488" s="753" t="s">
        <v>583</v>
      </c>
      <c r="B488" s="798">
        <f t="shared" ref="B488:D488" si="102">B$104*(B382/B$362)</f>
        <v>1.1413437026358459E-2</v>
      </c>
      <c r="C488" s="798">
        <f t="shared" si="102"/>
        <v>1.0191827568366653E-2</v>
      </c>
      <c r="D488" s="798">
        <f t="shared" si="102"/>
        <v>1.7352377492306878E-2</v>
      </c>
    </row>
    <row r="489" spans="1:4" x14ac:dyDescent="0.25">
      <c r="A489" s="753" t="s">
        <v>584</v>
      </c>
      <c r="B489" s="798">
        <f t="shared" ref="B489:D489" si="103">B$104*(B383/B$362)</f>
        <v>1.2529531054262793E-3</v>
      </c>
      <c r="C489" s="798">
        <f t="shared" si="103"/>
        <v>3.7090831124342739E-3</v>
      </c>
      <c r="D489" s="798">
        <f t="shared" si="103"/>
        <v>5.3182754680304685E-3</v>
      </c>
    </row>
    <row r="490" spans="1:4" x14ac:dyDescent="0.25">
      <c r="A490" s="753" t="s">
        <v>585</v>
      </c>
      <c r="B490" s="798">
        <f t="shared" ref="B490:D490" si="104">B$104*(B384/B$362)</f>
        <v>8.2135340402350702E-3</v>
      </c>
      <c r="C490" s="798">
        <f t="shared" si="104"/>
        <v>1.1741867457284422E-2</v>
      </c>
      <c r="D490" s="798">
        <f t="shared" si="104"/>
        <v>1.7091953353765517E-2</v>
      </c>
    </row>
    <row r="491" spans="1:4" x14ac:dyDescent="0.25">
      <c r="A491" s="753" t="s">
        <v>586</v>
      </c>
      <c r="B491" s="798">
        <f t="shared" ref="B491:D491" si="105">B$104*(B385/B$362)</f>
        <v>1.0292386526253438E-3</v>
      </c>
      <c r="C491" s="798">
        <f t="shared" si="105"/>
        <v>1.3220146650191819E-3</v>
      </c>
      <c r="D491" s="798">
        <f t="shared" si="105"/>
        <v>1.1704526752804767E-3</v>
      </c>
    </row>
    <row r="492" spans="1:4" x14ac:dyDescent="0.25">
      <c r="A492" s="753" t="s">
        <v>645</v>
      </c>
      <c r="B492" s="798">
        <f t="shared" ref="B492:D492" si="106">B$104*(B386/B$362)</f>
        <v>5.2318208537523376E-4</v>
      </c>
      <c r="C492" s="798">
        <f t="shared" si="106"/>
        <v>8.3558222651493839E-4</v>
      </c>
      <c r="D492" s="798">
        <f t="shared" si="106"/>
        <v>1.0036486037492121E-3</v>
      </c>
    </row>
    <row r="493" spans="1:4" x14ac:dyDescent="0.25">
      <c r="A493" s="753" t="s">
        <v>636</v>
      </c>
      <c r="B493" s="798">
        <f t="shared" ref="B493:D493" si="107">B$104*(B387/B$362)</f>
        <v>1.2154161396637155E-3</v>
      </c>
      <c r="C493" s="798">
        <f t="shared" si="107"/>
        <v>8.7064101859815667E-4</v>
      </c>
      <c r="D493" s="798">
        <f t="shared" si="107"/>
        <v>4.2533186768144429E-3</v>
      </c>
    </row>
    <row r="494" spans="1:4" x14ac:dyDescent="0.25">
      <c r="A494" s="753" t="s">
        <v>637</v>
      </c>
      <c r="B494" s="798">
        <f t="shared" ref="B494:D494" si="108">B$104*(B388/B$362)</f>
        <v>5.5939599039532403E-3</v>
      </c>
      <c r="C494" s="798">
        <f t="shared" si="108"/>
        <v>5.5931764943175713E-3</v>
      </c>
      <c r="D494" s="798">
        <f t="shared" si="108"/>
        <v>1.7660950779559124E-2</v>
      </c>
    </row>
    <row r="495" spans="1:4" x14ac:dyDescent="0.25">
      <c r="A495" s="753" t="s">
        <v>588</v>
      </c>
      <c r="B495" s="798">
        <f t="shared" ref="B495:D495" si="109">B$104*(B389/B$362)</f>
        <v>2.5513749676998192E-2</v>
      </c>
      <c r="C495" s="798">
        <f t="shared" si="109"/>
        <v>2.6142921213443016E-2</v>
      </c>
      <c r="D495" s="798">
        <f t="shared" si="109"/>
        <v>5.0108936439770088E-2</v>
      </c>
    </row>
    <row r="496" spans="1:4" x14ac:dyDescent="0.25">
      <c r="A496" s="753" t="s">
        <v>588</v>
      </c>
      <c r="B496" s="798">
        <f t="shared" ref="B496:D496" si="110">B$104*(B390/B$362)</f>
        <v>6.2867545836034463E-3</v>
      </c>
      <c r="C496" s="798">
        <f t="shared" si="110"/>
        <v>3.78891834209687E-3</v>
      </c>
      <c r="D496" s="798">
        <f t="shared" si="110"/>
        <v>1.1481788033200742E-2</v>
      </c>
    </row>
    <row r="497" spans="1:4" x14ac:dyDescent="0.25">
      <c r="A497" s="753" t="s">
        <v>590</v>
      </c>
      <c r="B497" s="798">
        <f t="shared" ref="B497:D497" si="111">B$104*(B391/B$362)</f>
        <v>0.13172533286186403</v>
      </c>
      <c r="C497" s="798">
        <f t="shared" si="111"/>
        <v>0.15463997730472265</v>
      </c>
      <c r="D497" s="798">
        <f t="shared" si="111"/>
        <v>0.17908804313736451</v>
      </c>
    </row>
    <row r="498" spans="1:4" x14ac:dyDescent="0.25">
      <c r="A498" s="753" t="s">
        <v>591</v>
      </c>
      <c r="B498" s="798">
        <f t="shared" ref="B498:D498" si="112">B$104*(B392/B$362)</f>
        <v>2.2728220611368757E-4</v>
      </c>
      <c r="C498" s="798">
        <f t="shared" si="112"/>
        <v>2.1155146982257836E-4</v>
      </c>
      <c r="D498" s="798">
        <f t="shared" si="112"/>
        <v>3.5868414270232675E-4</v>
      </c>
    </row>
    <row r="499" spans="1:4" x14ac:dyDescent="0.25">
      <c r="A499" s="753" t="s">
        <v>592</v>
      </c>
      <c r="B499" s="798">
        <f t="shared" ref="B499:D499" si="113">B$104*(B393/B$362)</f>
        <v>8.3724176855390388E-3</v>
      </c>
      <c r="C499" s="798">
        <f t="shared" si="113"/>
        <v>8.6112777818318081E-3</v>
      </c>
      <c r="D499" s="798">
        <f t="shared" si="113"/>
        <v>2.4790192863641588E-2</v>
      </c>
    </row>
    <row r="500" spans="1:4" x14ac:dyDescent="0.25">
      <c r="A500" s="753" t="s">
        <v>592</v>
      </c>
      <c r="B500" s="798">
        <f t="shared" ref="B500:D500" si="114">B$104*(B394/B$362)</f>
        <v>2.9093350922765166E-3</v>
      </c>
      <c r="C500" s="798">
        <f t="shared" si="114"/>
        <v>1.3068265393719608E-3</v>
      </c>
      <c r="D500" s="798">
        <f t="shared" si="114"/>
        <v>1.7248494756878783E-3</v>
      </c>
    </row>
    <row r="501" spans="1:4" x14ac:dyDescent="0.25">
      <c r="A501" s="753" t="s">
        <v>593</v>
      </c>
      <c r="B501" s="798">
        <f t="shared" ref="B501:D501" si="115">B$104*(B395/B$362)</f>
        <v>1.0118841998848526E-3</v>
      </c>
      <c r="C501" s="798">
        <f t="shared" si="115"/>
        <v>5.97042398680919E-4</v>
      </c>
      <c r="D501" s="798">
        <f t="shared" si="115"/>
        <v>0</v>
      </c>
    </row>
    <row r="502" spans="1:4" x14ac:dyDescent="0.25">
      <c r="A502" s="753" t="s">
        <v>592</v>
      </c>
      <c r="B502" s="798">
        <f t="shared" ref="B502:D502" si="116">B$104*(B396/B$362)</f>
        <v>5.8815607145177792E-3</v>
      </c>
      <c r="C502" s="798">
        <f t="shared" si="116"/>
        <v>5.7742402042574963E-3</v>
      </c>
      <c r="D502" s="798">
        <f t="shared" si="116"/>
        <v>8.1758262146745305E-3</v>
      </c>
    </row>
    <row r="503" spans="1:4" x14ac:dyDescent="0.25">
      <c r="A503" s="753" t="s">
        <v>592</v>
      </c>
      <c r="B503" s="798">
        <f t="shared" ref="B503:D503" si="117">B$104*(B397/B$362)</f>
        <v>3.4104238539291376E-3</v>
      </c>
      <c r="C503" s="798">
        <f t="shared" si="117"/>
        <v>2.7835396925478648E-3</v>
      </c>
      <c r="D503" s="798">
        <f t="shared" si="117"/>
        <v>4.1181153952447053E-3</v>
      </c>
    </row>
    <row r="504" spans="1:4" x14ac:dyDescent="0.25">
      <c r="A504" s="753" t="s">
        <v>638</v>
      </c>
      <c r="B504" s="798">
        <f t="shared" ref="B504:D504" si="118">B$104*(B398/B$362)</f>
        <v>1.4893692738012668E-3</v>
      </c>
      <c r="C504" s="798">
        <f t="shared" si="118"/>
        <v>2.6687727577959673E-3</v>
      </c>
      <c r="D504" s="798">
        <f t="shared" si="118"/>
        <v>6.1999124335100197E-3</v>
      </c>
    </row>
    <row r="505" spans="1:4" x14ac:dyDescent="0.25">
      <c r="A505" s="753" t="s">
        <v>639</v>
      </c>
      <c r="B505" s="798">
        <f t="shared" ref="B505:D505" si="119">B$104*(B399/B$362)</f>
        <v>2.8719122160417434E-3</v>
      </c>
      <c r="C505" s="798">
        <f t="shared" si="119"/>
        <v>2.0075497873547625E-3</v>
      </c>
      <c r="D505" s="798">
        <f t="shared" si="119"/>
        <v>6.789323409131136E-3</v>
      </c>
    </row>
    <row r="506" spans="1:4" x14ac:dyDescent="0.25">
      <c r="A506" s="753" t="s">
        <v>594</v>
      </c>
      <c r="B506" s="798">
        <f t="shared" ref="B506:D506" si="120">B$104*(B400/B$362)</f>
        <v>7.7721949465139233E-3</v>
      </c>
      <c r="C506" s="798">
        <f t="shared" si="120"/>
        <v>7.8828995840565675E-3</v>
      </c>
      <c r="D506" s="798">
        <f t="shared" si="120"/>
        <v>1.1170766299943175E-2</v>
      </c>
    </row>
    <row r="507" spans="1:4" x14ac:dyDescent="0.25">
      <c r="A507" s="753" t="s">
        <v>595</v>
      </c>
      <c r="B507" s="798">
        <f t="shared" ref="B507:D507" si="121">B$104*(B401/B$362)</f>
        <v>7.1954225165883157E-4</v>
      </c>
      <c r="C507" s="798">
        <f t="shared" si="121"/>
        <v>1.236327694223773E-3</v>
      </c>
      <c r="D507" s="798">
        <f t="shared" si="121"/>
        <v>1.4616842265425831E-3</v>
      </c>
    </row>
    <row r="508" spans="1:4" x14ac:dyDescent="0.25">
      <c r="A508" s="753" t="s">
        <v>596</v>
      </c>
      <c r="B508" s="798">
        <f t="shared" ref="B508:D508" si="122">B$104*(B402/B$362)</f>
        <v>1.1152470453834541E-3</v>
      </c>
      <c r="C508" s="798">
        <f t="shared" si="122"/>
        <v>1.2313803205379961E-3</v>
      </c>
      <c r="D508" s="798">
        <f t="shared" si="122"/>
        <v>3.3536436354377236E-3</v>
      </c>
    </row>
    <row r="509" spans="1:4" x14ac:dyDescent="0.25">
      <c r="A509" s="753" t="s">
        <v>628</v>
      </c>
      <c r="B509" s="798">
        <f t="shared" ref="B509:D509" si="123">B$104*(B403/B$362)</f>
        <v>0</v>
      </c>
      <c r="C509" s="798">
        <f t="shared" si="123"/>
        <v>4.0735891088905963E-4</v>
      </c>
      <c r="D509" s="798">
        <f t="shared" si="123"/>
        <v>3.192520517573849E-4</v>
      </c>
    </row>
    <row r="510" spans="1:4" x14ac:dyDescent="0.25">
      <c r="A510" s="753" t="s">
        <v>596</v>
      </c>
      <c r="B510" s="798">
        <f t="shared" ref="B510:D510" si="124">B$104*(B404/B$362)</f>
        <v>1.8848821553400699E-3</v>
      </c>
      <c r="C510" s="798">
        <f t="shared" si="124"/>
        <v>2.0618905461215098E-3</v>
      </c>
      <c r="D510" s="798">
        <f t="shared" si="124"/>
        <v>2.5551754279734568E-3</v>
      </c>
    </row>
    <row r="511" spans="1:4" x14ac:dyDescent="0.25">
      <c r="A511" s="753" t="s">
        <v>597</v>
      </c>
      <c r="B511" s="798">
        <f t="shared" ref="B511:D511" si="125">B$104*(B405/B$362)</f>
        <v>6.3868654997801325E-3</v>
      </c>
      <c r="C511" s="798">
        <f t="shared" si="125"/>
        <v>6.7588573485389505E-2</v>
      </c>
      <c r="D511" s="798">
        <f t="shared" si="125"/>
        <v>0.20745709241990926</v>
      </c>
    </row>
    <row r="512" spans="1:4" x14ac:dyDescent="0.25">
      <c r="A512" s="753" t="s">
        <v>598</v>
      </c>
      <c r="B512" s="798">
        <f t="shared" ref="B512:D512" si="126">B$104*(B406/B$362)</f>
        <v>3.9457350916720695E-2</v>
      </c>
      <c r="C512" s="798">
        <f t="shared" si="126"/>
        <v>0.15558887193484619</v>
      </c>
      <c r="D512" s="798">
        <f t="shared" si="126"/>
        <v>0.29702118519070553</v>
      </c>
    </row>
    <row r="513" spans="1:4" x14ac:dyDescent="0.25">
      <c r="A513" s="753" t="s">
        <v>598</v>
      </c>
      <c r="B513" s="798">
        <f t="shared" ref="B513:D513" si="127">B$104*(B407/B$362)</f>
        <v>1.5602997154561843E-2</v>
      </c>
      <c r="C513" s="798">
        <f t="shared" si="127"/>
        <v>5.3884688640964485E-3</v>
      </c>
      <c r="D513" s="798">
        <f t="shared" si="127"/>
        <v>4.8208310432522571E-3</v>
      </c>
    </row>
    <row r="514" spans="1:4" x14ac:dyDescent="0.25">
      <c r="A514" s="753" t="s">
        <v>598</v>
      </c>
      <c r="B514" s="798">
        <f t="shared" ref="B514:D514" si="128">B$104*(B408/B$362)</f>
        <v>3.0278159335470059E-3</v>
      </c>
      <c r="C514" s="798">
        <f t="shared" si="128"/>
        <v>0</v>
      </c>
      <c r="D514" s="798">
        <f t="shared" si="128"/>
        <v>0</v>
      </c>
    </row>
    <row r="515" spans="1:4" x14ac:dyDescent="0.25">
      <c r="A515" s="753" t="s">
        <v>599</v>
      </c>
      <c r="B515" s="798">
        <f t="shared" ref="B515:D515" si="129">B$104*(B409/B$362)</f>
        <v>4.1687455138637669E-2</v>
      </c>
      <c r="C515" s="798">
        <f t="shared" si="129"/>
        <v>4.4186000424716536E-2</v>
      </c>
      <c r="D515" s="798">
        <f t="shared" si="129"/>
        <v>4.5379912806133384E-2</v>
      </c>
    </row>
    <row r="516" spans="1:4" x14ac:dyDescent="0.25">
      <c r="A516" s="753" t="s">
        <v>640</v>
      </c>
      <c r="B516" s="798">
        <f t="shared" ref="B516:D516" si="130">B$104*(B410/B$362)</f>
        <v>4.6663168424854289E-3</v>
      </c>
      <c r="C516" s="798">
        <f t="shared" si="130"/>
        <v>5.4173233511282453E-3</v>
      </c>
      <c r="D516" s="798">
        <f t="shared" si="130"/>
        <v>5.6075010635291776E-3</v>
      </c>
    </row>
    <row r="517" spans="1:4" x14ac:dyDescent="0.25">
      <c r="A517" s="753" t="s">
        <v>600</v>
      </c>
      <c r="B517" s="798">
        <f t="shared" ref="B517:D517" si="131">B$104*(B411/B$362)</f>
        <v>3.4529633810393783E-3</v>
      </c>
      <c r="C517" s="798">
        <f t="shared" si="131"/>
        <v>1.6933735201539474E-3</v>
      </c>
      <c r="D517" s="798">
        <f t="shared" si="131"/>
        <v>1.8708308879925226E-3</v>
      </c>
    </row>
    <row r="518" spans="1:4" x14ac:dyDescent="0.25">
      <c r="A518" s="753" t="s">
        <v>641</v>
      </c>
      <c r="B518" s="798">
        <f t="shared" ref="B518:D518" si="132">B$104*(B412/B$362)</f>
        <v>5.448825180087675E-4</v>
      </c>
      <c r="C518" s="798">
        <f t="shared" si="132"/>
        <v>8.2792503015241428E-4</v>
      </c>
      <c r="D518" s="798">
        <f t="shared" si="132"/>
        <v>6.0590809865824536E-4</v>
      </c>
    </row>
    <row r="519" spans="1:4" x14ac:dyDescent="0.25">
      <c r="A519" s="753" t="s">
        <v>597</v>
      </c>
      <c r="B519" s="798">
        <f t="shared" ref="B519:D519" si="133">B$104*(B413/B$362)</f>
        <v>6.2397882317029862E-3</v>
      </c>
      <c r="C519" s="798">
        <f t="shared" si="133"/>
        <v>8.1845147367618394E-3</v>
      </c>
      <c r="D519" s="798">
        <f t="shared" si="133"/>
        <v>7.0899411876127576E-3</v>
      </c>
    </row>
    <row r="520" spans="1:4" x14ac:dyDescent="0.25">
      <c r="A520" s="753" t="s">
        <v>600</v>
      </c>
      <c r="B520" s="798">
        <f t="shared" ref="B520:D520" si="134">B$104*(B414/B$362)</f>
        <v>5.029995723531607E-4</v>
      </c>
      <c r="C520" s="798">
        <f t="shared" si="134"/>
        <v>2.4399226983110549E-4</v>
      </c>
      <c r="D520" s="798">
        <f t="shared" si="134"/>
        <v>0</v>
      </c>
    </row>
    <row r="521" spans="1:4" x14ac:dyDescent="0.25">
      <c r="A521" s="753" t="s">
        <v>629</v>
      </c>
      <c r="B521" s="798">
        <f t="shared" ref="B521:D521" si="135">B$104*(B415/B$362)</f>
        <v>0</v>
      </c>
      <c r="C521" s="798">
        <f t="shared" si="135"/>
        <v>1.9794824197691608E-4</v>
      </c>
      <c r="D521" s="798">
        <f t="shared" si="135"/>
        <v>3.8326253489462522E-4</v>
      </c>
    </row>
    <row r="522" spans="1:4" x14ac:dyDescent="0.25">
      <c r="A522" s="753" t="s">
        <v>601</v>
      </c>
      <c r="B522" s="798">
        <f t="shared" ref="B522:D522" si="136">B$104*(B416/B$362)</f>
        <v>1.0850722541824013E-2</v>
      </c>
      <c r="C522" s="798">
        <f t="shared" si="136"/>
        <v>3.6855736583918004E-3</v>
      </c>
      <c r="D522" s="798">
        <f t="shared" si="136"/>
        <v>1.91681067006996E-2</v>
      </c>
    </row>
    <row r="523" spans="1:4" x14ac:dyDescent="0.25">
      <c r="A523" s="753" t="s">
        <v>602</v>
      </c>
      <c r="B523" s="798">
        <f t="shared" ref="B523:D523" si="137">B$104*(B417/B$362)</f>
        <v>1.5323984036532828E-3</v>
      </c>
      <c r="C523" s="798">
        <f t="shared" si="137"/>
        <v>3.7258799134496576E-3</v>
      </c>
      <c r="D523" s="798">
        <f t="shared" si="137"/>
        <v>3.0844030729006554E-3</v>
      </c>
    </row>
    <row r="524" spans="1:4" x14ac:dyDescent="0.25">
      <c r="A524" s="753" t="s">
        <v>601</v>
      </c>
      <c r="B524" s="798">
        <f t="shared" ref="B524:D524" si="138">B$104*(B418/B$362)</f>
        <v>3.558482594169194E-4</v>
      </c>
      <c r="C524" s="798">
        <f t="shared" si="138"/>
        <v>3.110622258918022E-4</v>
      </c>
      <c r="D524" s="798">
        <f t="shared" si="138"/>
        <v>7.1262898202402805E-4</v>
      </c>
    </row>
    <row r="525" spans="1:4" x14ac:dyDescent="0.25">
      <c r="A525" s="753" t="s">
        <v>603</v>
      </c>
      <c r="B525" s="798">
        <f t="shared" ref="B525:D525" si="139">B$104*(B419/B$362)</f>
        <v>2.7692852857753782E-4</v>
      </c>
      <c r="C525" s="798">
        <f t="shared" si="139"/>
        <v>2.876806787593358E-4</v>
      </c>
      <c r="D525" s="798">
        <f t="shared" si="139"/>
        <v>1.1698743327712932E-3</v>
      </c>
    </row>
    <row r="526" spans="1:4" x14ac:dyDescent="0.25">
      <c r="A526" s="753" t="s">
        <v>607</v>
      </c>
      <c r="B526" s="798">
        <f t="shared" ref="B526:D526" si="140">B$104*(B420/B$362)</f>
        <v>0</v>
      </c>
      <c r="C526" s="798">
        <f t="shared" si="140"/>
        <v>1.0741146751041499E-4</v>
      </c>
      <c r="D526" s="798">
        <f t="shared" si="140"/>
        <v>4.8050558779782701E-4</v>
      </c>
    </row>
    <row r="527" spans="1:4" x14ac:dyDescent="0.25">
      <c r="A527" s="753" t="s">
        <v>630</v>
      </c>
      <c r="B527" s="798">
        <f t="shared" ref="B527:D527" si="141">B$104*(B421/B$362)</f>
        <v>0</v>
      </c>
      <c r="C527" s="798">
        <f t="shared" si="141"/>
        <v>6.4726717867693423E-4</v>
      </c>
      <c r="D527" s="798">
        <f t="shared" si="141"/>
        <v>1.4320800767604126E-3</v>
      </c>
    </row>
    <row r="528" spans="1:4" x14ac:dyDescent="0.25">
      <c r="A528" s="753" t="s">
        <v>604</v>
      </c>
      <c r="B528" s="798">
        <f t="shared" ref="B528:D528" si="142">B$104*(B422/B$362)</f>
        <v>9.079637512636738E-4</v>
      </c>
      <c r="C528" s="798">
        <f t="shared" si="142"/>
        <v>1.2761460992082071E-3</v>
      </c>
      <c r="D528" s="798">
        <f t="shared" si="142"/>
        <v>2.0969123496697626E-3</v>
      </c>
    </row>
    <row r="529" spans="1:4" x14ac:dyDescent="0.25">
      <c r="A529" s="753" t="s">
        <v>604</v>
      </c>
      <c r="B529" s="798">
        <f t="shared" ref="B529:D529" si="143">B$104*(B423/B$362)</f>
        <v>3.924551310820674E-4</v>
      </c>
      <c r="C529" s="798">
        <f t="shared" si="143"/>
        <v>1.3910286421287645E-3</v>
      </c>
      <c r="D529" s="798">
        <f t="shared" si="143"/>
        <v>2.0994360966460797E-3</v>
      </c>
    </row>
    <row r="530" spans="1:4" x14ac:dyDescent="0.25">
      <c r="A530" s="753" t="s">
        <v>604</v>
      </c>
      <c r="B530" s="798">
        <f t="shared" ref="B530:D530" si="144">B$104*(B424/B$362)</f>
        <v>0</v>
      </c>
      <c r="C530" s="798">
        <f t="shared" si="144"/>
        <v>7.246254418322829E-5</v>
      </c>
      <c r="D530" s="798">
        <f t="shared" si="144"/>
        <v>0</v>
      </c>
    </row>
    <row r="531" spans="1:4" x14ac:dyDescent="0.25">
      <c r="A531" s="753" t="s">
        <v>605</v>
      </c>
      <c r="B531" s="798">
        <f t="shared" ref="B531:D531" si="145">B$104*(B425/B$362)</f>
        <v>2.6275066073703345E-2</v>
      </c>
      <c r="C531" s="798">
        <f t="shared" si="145"/>
        <v>3.6246962825824403E-2</v>
      </c>
      <c r="D531" s="798">
        <f t="shared" si="145"/>
        <v>3.7302900872870227E-2</v>
      </c>
    </row>
    <row r="532" spans="1:4" x14ac:dyDescent="0.25">
      <c r="A532" s="753" t="s">
        <v>631</v>
      </c>
      <c r="B532" s="798">
        <f t="shared" ref="B532:D532" si="146">B$104*(B426/B$362)</f>
        <v>0</v>
      </c>
      <c r="C532" s="798">
        <f t="shared" si="146"/>
        <v>1.7245541091324716E-4</v>
      </c>
      <c r="D532" s="798">
        <f t="shared" si="146"/>
        <v>0</v>
      </c>
    </row>
    <row r="533" spans="1:4" x14ac:dyDescent="0.25">
      <c r="A533" s="753" t="s">
        <v>607</v>
      </c>
      <c r="B533" s="798">
        <f t="shared" ref="B533:D533" si="147">B$104*(B427/B$362)</f>
        <v>0</v>
      </c>
      <c r="C533" s="798">
        <f t="shared" si="147"/>
        <v>3.4844138050911874E-4</v>
      </c>
      <c r="D533" s="798">
        <f t="shared" si="147"/>
        <v>7.0734704587304103E-4</v>
      </c>
    </row>
    <row r="534" spans="1:4" x14ac:dyDescent="0.25">
      <c r="A534" s="753" t="s">
        <v>608</v>
      </c>
      <c r="B534" s="798">
        <f t="shared" ref="B534:D534" si="148">B$104*(B428/B$362)</f>
        <v>0</v>
      </c>
      <c r="C534" s="798">
        <f t="shared" si="148"/>
        <v>3.1772978353395315E-4</v>
      </c>
      <c r="D534" s="798">
        <f t="shared" si="148"/>
        <v>4.9949462956580071E-4</v>
      </c>
    </row>
    <row r="535" spans="1:4" x14ac:dyDescent="0.25">
      <c r="A535" s="753" t="s">
        <v>609</v>
      </c>
      <c r="B535" s="798">
        <f t="shared" ref="B535:D535" si="149">B$104*(B429/B$362)</f>
        <v>2.2706815602611822E-3</v>
      </c>
      <c r="C535" s="798">
        <f t="shared" si="149"/>
        <v>6.1392529088573075E-3</v>
      </c>
      <c r="D535" s="798">
        <f t="shared" si="149"/>
        <v>5.4747376886793916E-3</v>
      </c>
    </row>
    <row r="536" spans="1:4" x14ac:dyDescent="0.25">
      <c r="A536" s="753" t="s">
        <v>632</v>
      </c>
      <c r="B536" s="798">
        <f t="shared" ref="B536:D536" si="150">B$104*(B430/B$362)</f>
        <v>0</v>
      </c>
      <c r="C536" s="798">
        <f t="shared" si="150"/>
        <v>6.1023894814604671E-5</v>
      </c>
      <c r="D536" s="798">
        <f t="shared" si="150"/>
        <v>0</v>
      </c>
    </row>
    <row r="537" spans="1:4" x14ac:dyDescent="0.25">
      <c r="A537" s="753" t="s">
        <v>610</v>
      </c>
      <c r="B537" s="798">
        <f t="shared" ref="B537:D537" si="151">B$104*(B431/B$362)</f>
        <v>0</v>
      </c>
      <c r="C537" s="798">
        <f t="shared" si="151"/>
        <v>2.8090735194160233E-4</v>
      </c>
      <c r="D537" s="798">
        <f t="shared" si="151"/>
        <v>3.1333355069696096E-4</v>
      </c>
    </row>
    <row r="538" spans="1:4" x14ac:dyDescent="0.25">
      <c r="A538" s="753" t="s">
        <v>611</v>
      </c>
      <c r="B538" s="798">
        <f t="shared" ref="B538:D538" si="152">B$104*(B432/B$362)</f>
        <v>1.8664954568190027E-2</v>
      </c>
      <c r="C538" s="798">
        <f t="shared" si="152"/>
        <v>3.1227720215113185E-2</v>
      </c>
      <c r="D538" s="798">
        <f t="shared" si="152"/>
        <v>2.5460214693160191E-2</v>
      </c>
    </row>
    <row r="539" spans="1:4" x14ac:dyDescent="0.25">
      <c r="A539" s="753" t="s">
        <v>613</v>
      </c>
      <c r="B539" s="798">
        <f t="shared" ref="B539:D539" si="153">B$104*(B433/B$362)</f>
        <v>3.4146920111641516E-3</v>
      </c>
      <c r="C539" s="798">
        <f t="shared" si="153"/>
        <v>5.302945056602908E-3</v>
      </c>
      <c r="D539" s="798">
        <f t="shared" si="153"/>
        <v>3.5240342068245971E-3</v>
      </c>
    </row>
    <row r="540" spans="1:4" x14ac:dyDescent="0.25">
      <c r="A540" s="753" t="s">
        <v>614</v>
      </c>
      <c r="B540" s="798">
        <f t="shared" ref="B540:D540" si="154">B$104*(B434/B$362)</f>
        <v>0</v>
      </c>
      <c r="C540" s="798">
        <f t="shared" si="154"/>
        <v>0</v>
      </c>
      <c r="D540" s="798">
        <f t="shared" si="154"/>
        <v>3.7410609208144303E-4</v>
      </c>
    </row>
    <row r="541" spans="1:4" x14ac:dyDescent="0.25">
      <c r="A541" s="753" t="s">
        <v>616</v>
      </c>
      <c r="B541" s="798">
        <f t="shared" ref="B541:D541" si="155">B$104*(B435/B$362)</f>
        <v>1.2837078643195957E-2</v>
      </c>
      <c r="C541" s="798">
        <f t="shared" si="155"/>
        <v>1.2984453571021543E-2</v>
      </c>
      <c r="D541" s="798">
        <f t="shared" si="155"/>
        <v>7.090122841501548E-3</v>
      </c>
    </row>
    <row r="542" spans="1:4" x14ac:dyDescent="0.25">
      <c r="A542" s="753" t="s">
        <v>617</v>
      </c>
      <c r="B542" s="798">
        <f t="shared" ref="B542:D542" si="156">B$104*(B436/B$362)</f>
        <v>2.9340660752144661E-3</v>
      </c>
      <c r="C542" s="798">
        <f t="shared" si="156"/>
        <v>2.2064983269612188E-3</v>
      </c>
      <c r="D542" s="798">
        <f t="shared" si="156"/>
        <v>1.10787912098149E-3</v>
      </c>
    </row>
    <row r="543" spans="1:4" x14ac:dyDescent="0.25">
      <c r="A543" s="753" t="s">
        <v>618</v>
      </c>
      <c r="B543" s="798">
        <f>B$104*(B437/B$362)</f>
        <v>1.043727947098726E-2</v>
      </c>
      <c r="C543" s="798">
        <f t="shared" ref="C543:D543" si="157">C$104*(C437/C$362)</f>
        <v>5.0843455880725166E-3</v>
      </c>
      <c r="D543" s="798">
        <f t="shared" si="157"/>
        <v>3.2276239671346196E-3</v>
      </c>
    </row>
    <row r="544" spans="1:4" x14ac:dyDescent="0.25">
      <c r="A544" s="753" t="s">
        <v>619</v>
      </c>
      <c r="B544" s="798">
        <f t="shared" ref="B544:D544" si="158">B$104*(B438/B$362)</f>
        <v>2.1107083977448052E-3</v>
      </c>
      <c r="C544" s="798">
        <f t="shared" si="158"/>
        <v>1.3182561696635966E-3</v>
      </c>
      <c r="D544" s="798">
        <f t="shared" si="158"/>
        <v>8.0180629174546108E-4</v>
      </c>
    </row>
    <row r="545" spans="1:4" x14ac:dyDescent="0.25">
      <c r="A545" s="753" t="s">
        <v>620</v>
      </c>
      <c r="B545" s="798">
        <f t="shared" ref="B545:D545" si="159">B$104*(B439/B$362)</f>
        <v>8.9246329112776367E-3</v>
      </c>
      <c r="C545" s="798">
        <f t="shared" si="159"/>
        <v>4.1562481295664205E-3</v>
      </c>
      <c r="D545" s="798">
        <f t="shared" si="159"/>
        <v>3.2479218484602894E-3</v>
      </c>
    </row>
    <row r="546" spans="1:4" x14ac:dyDescent="0.25">
      <c r="A546" s="753" t="s">
        <v>621</v>
      </c>
      <c r="B546" s="798">
        <f t="shared" ref="B546:D546" si="160">B$104*(B440/B$362)</f>
        <v>1.4528848028215625E-3</v>
      </c>
      <c r="C546" s="798">
        <f t="shared" si="160"/>
        <v>9.2293362697261567E-4</v>
      </c>
      <c r="D546" s="798">
        <f t="shared" si="160"/>
        <v>4.7940246738769287E-4</v>
      </c>
    </row>
    <row r="547" spans="1:4" x14ac:dyDescent="0.25">
      <c r="A547" s="753" t="s">
        <v>622</v>
      </c>
      <c r="B547" s="798">
        <f t="shared" ref="B547:D547" si="161">B$104*(B441/B$362)</f>
        <v>4.990195856207906E-3</v>
      </c>
      <c r="C547" s="798">
        <f t="shared" si="161"/>
        <v>3.1956664154990382E-3</v>
      </c>
      <c r="D547" s="798">
        <f t="shared" si="161"/>
        <v>1.9236021189848499E-3</v>
      </c>
    </row>
    <row r="548" spans="1:4" x14ac:dyDescent="0.25">
      <c r="A548" s="814" t="s">
        <v>634</v>
      </c>
      <c r="B548" s="798">
        <f t="shared" ref="B548:D548" si="162">B$104*(B442/B$362)</f>
        <v>7.6906390675787783E-4</v>
      </c>
      <c r="C548" s="798">
        <f t="shared" si="162"/>
        <v>4.0048391447619256E-4</v>
      </c>
      <c r="D548" s="798">
        <f t="shared" si="162"/>
        <v>2.307928183057437E-4</v>
      </c>
    </row>
    <row r="549" spans="1:4" x14ac:dyDescent="0.25">
      <c r="A549" s="753" t="s">
        <v>623</v>
      </c>
      <c r="B549" s="798">
        <f t="shared" ref="B549:D549" si="163">B$104*(B443/B$362)</f>
        <v>2.6383120189917507E-3</v>
      </c>
      <c r="C549" s="798">
        <f t="shared" si="163"/>
        <v>1.3512668113545262E-3</v>
      </c>
      <c r="D549" s="798">
        <f t="shared" si="163"/>
        <v>1.0901934846805222E-3</v>
      </c>
    </row>
    <row r="550" spans="1:4" x14ac:dyDescent="0.25">
      <c r="A550" s="753" t="s">
        <v>635</v>
      </c>
      <c r="B550" s="798">
        <f t="shared" ref="B550:D550" si="164">B$104*(B444/B$362)</f>
        <v>4.2538015990667329E-4</v>
      </c>
      <c r="C550" s="798">
        <f t="shared" si="164"/>
        <v>2.3920313995065746E-4</v>
      </c>
      <c r="D550" s="798">
        <f t="shared" si="164"/>
        <v>0</v>
      </c>
    </row>
    <row r="552" spans="1:4" x14ac:dyDescent="0.25">
      <c r="A552" s="806" t="s">
        <v>646</v>
      </c>
    </row>
    <row r="553" spans="1:4" x14ac:dyDescent="0.25">
      <c r="A553" s="753"/>
    </row>
    <row r="554" spans="1:4" x14ac:dyDescent="0.25">
      <c r="A554" s="753" t="s">
        <v>625</v>
      </c>
      <c r="B554" s="683">
        <f>B469*(B$80/0.001)/B$7</f>
        <v>1.5008241047890978E-2</v>
      </c>
      <c r="C554" s="683">
        <f t="shared" ref="C554:D554" si="165">C469*(C$80/0.001)/C$7</f>
        <v>4.4867167291955746E-3</v>
      </c>
      <c r="D554" s="683">
        <f t="shared" si="165"/>
        <v>2.9079567853823977E-3</v>
      </c>
    </row>
    <row r="555" spans="1:4" x14ac:dyDescent="0.25">
      <c r="A555" s="753" t="s">
        <v>575</v>
      </c>
      <c r="B555" s="683">
        <f t="shared" ref="B555:D618" si="166">B470*(B$80/0.001)/B$7</f>
        <v>6.9478367617038664E-4</v>
      </c>
      <c r="C555" s="683">
        <f t="shared" si="166"/>
        <v>6.5798623659698158E-3</v>
      </c>
      <c r="D555" s="683">
        <f t="shared" si="166"/>
        <v>7.2484479993338447E-3</v>
      </c>
    </row>
    <row r="556" spans="1:4" x14ac:dyDescent="0.25">
      <c r="A556" s="753" t="s">
        <v>576</v>
      </c>
      <c r="B556" s="683">
        <f t="shared" si="166"/>
        <v>0.14576039013090622</v>
      </c>
      <c r="C556" s="683">
        <f t="shared" si="166"/>
        <v>0.29101844758115653</v>
      </c>
      <c r="D556" s="683">
        <f t="shared" si="166"/>
        <v>0.37027981773449042</v>
      </c>
    </row>
    <row r="557" spans="1:4" x14ac:dyDescent="0.25">
      <c r="A557" s="753" t="s">
        <v>577</v>
      </c>
      <c r="B557" s="683">
        <f t="shared" si="166"/>
        <v>0</v>
      </c>
      <c r="C557" s="683">
        <f t="shared" si="166"/>
        <v>1.3196719711681801E-2</v>
      </c>
      <c r="D557" s="683">
        <f t="shared" si="166"/>
        <v>0</v>
      </c>
    </row>
    <row r="558" spans="1:4" x14ac:dyDescent="0.25">
      <c r="A558" s="753" t="s">
        <v>577</v>
      </c>
      <c r="B558" s="683">
        <f t="shared" si="166"/>
        <v>2.0204715534212131E-2</v>
      </c>
      <c r="C558" s="683">
        <f t="shared" si="166"/>
        <v>3.0635653340708387E-2</v>
      </c>
      <c r="D558" s="683">
        <f t="shared" si="166"/>
        <v>4.7535815287837686E-2</v>
      </c>
    </row>
    <row r="559" spans="1:4" x14ac:dyDescent="0.25">
      <c r="A559" s="753" t="s">
        <v>577</v>
      </c>
      <c r="B559" s="683">
        <f t="shared" si="166"/>
        <v>1.2926381771954246E-2</v>
      </c>
      <c r="C559" s="683">
        <f t="shared" si="166"/>
        <v>1.1771614096696931E-2</v>
      </c>
      <c r="D559" s="683">
        <f t="shared" si="166"/>
        <v>1.3607078222261555E-2</v>
      </c>
    </row>
    <row r="560" spans="1:4" x14ac:dyDescent="0.25">
      <c r="A560" s="753" t="s">
        <v>578</v>
      </c>
      <c r="B560" s="683">
        <f t="shared" si="166"/>
        <v>6.7689176007116866E-2</v>
      </c>
      <c r="C560" s="683">
        <f t="shared" si="166"/>
        <v>8.7020672930332277E-2</v>
      </c>
      <c r="D560" s="683">
        <f t="shared" si="166"/>
        <v>0.13179918338208821</v>
      </c>
    </row>
    <row r="561" spans="1:4" x14ac:dyDescent="0.25">
      <c r="A561" s="753" t="s">
        <v>579</v>
      </c>
      <c r="B561" s="683">
        <f t="shared" si="166"/>
        <v>4.2289571647312774E-3</v>
      </c>
      <c r="C561" s="683">
        <f t="shared" si="166"/>
        <v>1.0114132484926257E-2</v>
      </c>
      <c r="D561" s="683">
        <f t="shared" si="166"/>
        <v>0.14412129269902488</v>
      </c>
    </row>
    <row r="562" spans="1:4" x14ac:dyDescent="0.25">
      <c r="A562" s="753" t="s">
        <v>579</v>
      </c>
      <c r="B562" s="683">
        <f t="shared" si="166"/>
        <v>6.4496561390387383E-2</v>
      </c>
      <c r="C562" s="683">
        <f t="shared" si="166"/>
        <v>8.9284864016080545E-2</v>
      </c>
      <c r="D562" s="683">
        <f t="shared" si="166"/>
        <v>1.7173025095902406E-2</v>
      </c>
    </row>
    <row r="563" spans="1:4" x14ac:dyDescent="0.25">
      <c r="A563" s="753" t="s">
        <v>579</v>
      </c>
      <c r="B563" s="683">
        <f t="shared" si="166"/>
        <v>0</v>
      </c>
      <c r="C563" s="683">
        <f t="shared" si="166"/>
        <v>4.38732600842647E-3</v>
      </c>
      <c r="D563" s="683">
        <f t="shared" si="166"/>
        <v>0</v>
      </c>
    </row>
    <row r="564" spans="1:4" x14ac:dyDescent="0.25">
      <c r="A564" s="753" t="s">
        <v>580</v>
      </c>
      <c r="B564" s="683">
        <f t="shared" si="166"/>
        <v>1.4851675927797589E-2</v>
      </c>
      <c r="C564" s="683">
        <f t="shared" si="166"/>
        <v>1.1637768472314135E-2</v>
      </c>
      <c r="D564" s="683">
        <f t="shared" si="166"/>
        <v>2.8495826278444571E-2</v>
      </c>
    </row>
    <row r="565" spans="1:4" x14ac:dyDescent="0.25">
      <c r="A565" s="753" t="s">
        <v>580</v>
      </c>
      <c r="B565" s="683">
        <f t="shared" si="166"/>
        <v>1.2269653953284256E-2</v>
      </c>
      <c r="C565" s="683">
        <f t="shared" si="166"/>
        <v>1.4336066762213041E-2</v>
      </c>
      <c r="D565" s="683">
        <f t="shared" si="166"/>
        <v>3.436693137315814E-2</v>
      </c>
    </row>
    <row r="566" spans="1:4" x14ac:dyDescent="0.25">
      <c r="A566" s="753" t="s">
        <v>580</v>
      </c>
      <c r="B566" s="683">
        <f t="shared" si="166"/>
        <v>0</v>
      </c>
      <c r="C566" s="683">
        <f t="shared" si="166"/>
        <v>1.0696711235683332E-2</v>
      </c>
      <c r="D566" s="683">
        <f t="shared" si="166"/>
        <v>3.9811136628270766E-2</v>
      </c>
    </row>
    <row r="567" spans="1:4" x14ac:dyDescent="0.25">
      <c r="A567" s="753" t="s">
        <v>581</v>
      </c>
      <c r="B567" s="683">
        <f t="shared" si="166"/>
        <v>1.4741015308275787</v>
      </c>
      <c r="C567" s="683">
        <f t="shared" si="166"/>
        <v>1.4336055700591195</v>
      </c>
      <c r="D567" s="683">
        <f t="shared" si="166"/>
        <v>2.681161035002213</v>
      </c>
    </row>
    <row r="568" spans="1:4" x14ac:dyDescent="0.25">
      <c r="A568" s="753" t="s">
        <v>582</v>
      </c>
      <c r="B568" s="683">
        <f t="shared" si="166"/>
        <v>8.7710823234762123E-3</v>
      </c>
      <c r="C568" s="683">
        <f t="shared" si="166"/>
        <v>1.0989147742216666E-2</v>
      </c>
      <c r="D568" s="683">
        <f t="shared" si="166"/>
        <v>1.3493706603798575E-2</v>
      </c>
    </row>
    <row r="569" spans="1:4" x14ac:dyDescent="0.25">
      <c r="A569" s="753" t="s">
        <v>584</v>
      </c>
      <c r="B569" s="683">
        <f t="shared" si="166"/>
        <v>0</v>
      </c>
      <c r="C569" s="683">
        <f t="shared" si="166"/>
        <v>2.2717006979152094E-2</v>
      </c>
      <c r="D569" s="683">
        <f t="shared" si="166"/>
        <v>0</v>
      </c>
    </row>
    <row r="570" spans="1:4" x14ac:dyDescent="0.25">
      <c r="A570" s="753" t="s">
        <v>627</v>
      </c>
      <c r="B570" s="683">
        <f t="shared" si="166"/>
        <v>0</v>
      </c>
      <c r="C570" s="683">
        <f t="shared" si="166"/>
        <v>8.6429285851065157E-2</v>
      </c>
      <c r="D570" s="683">
        <f t="shared" si="166"/>
        <v>0</v>
      </c>
    </row>
    <row r="571" spans="1:4" x14ac:dyDescent="0.25">
      <c r="A571" s="753" t="s">
        <v>583</v>
      </c>
      <c r="B571" s="683">
        <f t="shared" si="166"/>
        <v>0</v>
      </c>
      <c r="C571" s="683">
        <f t="shared" si="166"/>
        <v>2.9213907181248274E-2</v>
      </c>
      <c r="D571" s="683">
        <f t="shared" si="166"/>
        <v>0</v>
      </c>
    </row>
    <row r="572" spans="1:4" x14ac:dyDescent="0.25">
      <c r="A572" s="753" t="s">
        <v>583</v>
      </c>
      <c r="B572" s="683">
        <f t="shared" si="166"/>
        <v>0.70251116721109919</v>
      </c>
      <c r="C572" s="683">
        <f t="shared" si="166"/>
        <v>0.56203527053347246</v>
      </c>
      <c r="D572" s="683">
        <f t="shared" si="166"/>
        <v>1.7510660213974125</v>
      </c>
    </row>
    <row r="573" spans="1:4" x14ac:dyDescent="0.25">
      <c r="A573" s="753" t="s">
        <v>583</v>
      </c>
      <c r="B573" s="683">
        <f t="shared" si="166"/>
        <v>0.57030685493076727</v>
      </c>
      <c r="C573" s="683">
        <f t="shared" si="166"/>
        <v>0.50925781454980257</v>
      </c>
      <c r="D573" s="683">
        <f t="shared" si="166"/>
        <v>0.86756682060610757</v>
      </c>
    </row>
    <row r="574" spans="1:4" x14ac:dyDescent="0.25">
      <c r="A574" s="753" t="s">
        <v>584</v>
      </c>
      <c r="B574" s="683">
        <f t="shared" si="166"/>
        <v>6.2607586416007721E-2</v>
      </c>
      <c r="C574" s="683">
        <f t="shared" si="166"/>
        <v>0.18533276266216994</v>
      </c>
      <c r="D574" s="683">
        <f t="shared" si="166"/>
        <v>0.26589781953235153</v>
      </c>
    </row>
    <row r="575" spans="1:4" x14ac:dyDescent="0.25">
      <c r="A575" s="753" t="s">
        <v>585</v>
      </c>
      <c r="B575" s="683">
        <f t="shared" si="166"/>
        <v>0.41041403702805557</v>
      </c>
      <c r="C575" s="683">
        <f t="shared" si="166"/>
        <v>0.58670907841785735</v>
      </c>
      <c r="D575" s="683">
        <f t="shared" si="166"/>
        <v>0.85454639490458162</v>
      </c>
    </row>
    <row r="576" spans="1:4" x14ac:dyDescent="0.25">
      <c r="A576" s="753" t="s">
        <v>586</v>
      </c>
      <c r="B576" s="683">
        <f t="shared" si="166"/>
        <v>5.1429018059708974E-2</v>
      </c>
      <c r="C576" s="683">
        <f t="shared" si="166"/>
        <v>6.6057465610983898E-2</v>
      </c>
      <c r="D576" s="683">
        <f t="shared" si="166"/>
        <v>5.8519122616666835E-2</v>
      </c>
    </row>
    <row r="577" spans="1:4" x14ac:dyDescent="0.25">
      <c r="A577" s="753" t="s">
        <v>645</v>
      </c>
      <c r="B577" s="683">
        <f t="shared" si="166"/>
        <v>2.6142373149945726E-2</v>
      </c>
      <c r="C577" s="683">
        <f t="shared" si="166"/>
        <v>4.1751763920379069E-2</v>
      </c>
      <c r="D577" s="683">
        <f t="shared" si="166"/>
        <v>5.0179419422295264E-2</v>
      </c>
    </row>
    <row r="578" spans="1:4" x14ac:dyDescent="0.25">
      <c r="A578" s="753" t="s">
        <v>636</v>
      </c>
      <c r="B578" s="683">
        <f t="shared" si="166"/>
        <v>6.0731938542518564E-2</v>
      </c>
      <c r="C578" s="683">
        <f t="shared" si="166"/>
        <v>4.3503556100661894E-2</v>
      </c>
      <c r="D578" s="683">
        <f t="shared" si="166"/>
        <v>0.21265317465024314</v>
      </c>
    </row>
    <row r="579" spans="1:4" x14ac:dyDescent="0.25">
      <c r="A579" s="753" t="s">
        <v>637</v>
      </c>
      <c r="B579" s="683">
        <f t="shared" si="166"/>
        <v>0.27951910297176014</v>
      </c>
      <c r="C579" s="683">
        <f t="shared" si="166"/>
        <v>0.27947576808778102</v>
      </c>
      <c r="D579" s="683">
        <f t="shared" si="166"/>
        <v>0.88299455930439796</v>
      </c>
    </row>
    <row r="580" spans="1:4" x14ac:dyDescent="0.25">
      <c r="A580" s="753" t="s">
        <v>588</v>
      </c>
      <c r="B580" s="683">
        <f t="shared" si="166"/>
        <v>1.2748715660476393</v>
      </c>
      <c r="C580" s="683">
        <f t="shared" si="166"/>
        <v>1.3062904404336666</v>
      </c>
      <c r="D580" s="683">
        <f t="shared" si="166"/>
        <v>2.5052965041982524</v>
      </c>
    </row>
    <row r="581" spans="1:4" x14ac:dyDescent="0.25">
      <c r="A581" s="753" t="s">
        <v>588</v>
      </c>
      <c r="B581" s="683">
        <f t="shared" si="166"/>
        <v>0.31413668170388187</v>
      </c>
      <c r="C581" s="683">
        <f t="shared" si="166"/>
        <v>0.18932191125297276</v>
      </c>
      <c r="D581" s="683">
        <f t="shared" si="166"/>
        <v>0.57405495836253539</v>
      </c>
    </row>
    <row r="582" spans="1:4" x14ac:dyDescent="0.25">
      <c r="A582" s="753" t="s">
        <v>590</v>
      </c>
      <c r="B582" s="683">
        <f t="shared" si="166"/>
        <v>6.5820541284509924</v>
      </c>
      <c r="C582" s="683">
        <f t="shared" si="166"/>
        <v>7.7269377210288583</v>
      </c>
      <c r="D582" s="683">
        <f t="shared" si="166"/>
        <v>8.9538649249727271</v>
      </c>
    </row>
    <row r="583" spans="1:4" x14ac:dyDescent="0.25">
      <c r="A583" s="753" t="s">
        <v>591</v>
      </c>
      <c r="B583" s="683">
        <f t="shared" si="166"/>
        <v>1.1356841926851194E-2</v>
      </c>
      <c r="C583" s="683">
        <f t="shared" si="166"/>
        <v>1.0570649715565223E-2</v>
      </c>
      <c r="D583" s="683">
        <f t="shared" si="166"/>
        <v>1.7933131147247504E-2</v>
      </c>
    </row>
    <row r="584" spans="1:4" x14ac:dyDescent="0.25">
      <c r="A584" s="753" t="s">
        <v>592</v>
      </c>
      <c r="B584" s="683">
        <f t="shared" si="166"/>
        <v>0.41835313826846016</v>
      </c>
      <c r="C584" s="683">
        <f t="shared" si="166"/>
        <v>0.4302820543459937</v>
      </c>
      <c r="D584" s="683">
        <f t="shared" si="166"/>
        <v>1.2394352770654555</v>
      </c>
    </row>
    <row r="585" spans="1:4" x14ac:dyDescent="0.25">
      <c r="A585" s="753" t="s">
        <v>592</v>
      </c>
      <c r="B585" s="683">
        <f t="shared" si="166"/>
        <v>0.14537371543594682</v>
      </c>
      <c r="C585" s="683">
        <f t="shared" si="166"/>
        <v>6.5298556414146766E-2</v>
      </c>
      <c r="D585" s="683">
        <f t="shared" si="166"/>
        <v>8.6237299546421134E-2</v>
      </c>
    </row>
    <row r="586" spans="1:4" x14ac:dyDescent="0.25">
      <c r="A586" s="753" t="s">
        <v>593</v>
      </c>
      <c r="B586" s="683">
        <f t="shared" si="166"/>
        <v>5.0561850409980243E-2</v>
      </c>
      <c r="C586" s="683">
        <f t="shared" si="166"/>
        <v>2.9832579594411608E-2</v>
      </c>
      <c r="D586" s="683">
        <f t="shared" si="166"/>
        <v>0</v>
      </c>
    </row>
    <row r="587" spans="1:4" x14ac:dyDescent="0.25">
      <c r="A587" s="753" t="s">
        <v>592</v>
      </c>
      <c r="B587" s="683">
        <f t="shared" si="166"/>
        <v>0.29388994616034636</v>
      </c>
      <c r="C587" s="683">
        <f t="shared" si="166"/>
        <v>0.28852302762977727</v>
      </c>
      <c r="D587" s="683">
        <f t="shared" si="166"/>
        <v>0.40876678472664296</v>
      </c>
    </row>
    <row r="588" spans="1:4" x14ac:dyDescent="0.25">
      <c r="A588" s="753" t="s">
        <v>592</v>
      </c>
      <c r="B588" s="683">
        <f t="shared" si="166"/>
        <v>0.17041212893393917</v>
      </c>
      <c r="C588" s="683">
        <f t="shared" si="166"/>
        <v>0.13908588337378341</v>
      </c>
      <c r="D588" s="683">
        <f t="shared" si="166"/>
        <v>0.20589341615726584</v>
      </c>
    </row>
    <row r="589" spans="1:4" x14ac:dyDescent="0.25">
      <c r="A589" s="753" t="s">
        <v>638</v>
      </c>
      <c r="B589" s="683">
        <f t="shared" si="166"/>
        <v>7.4420834356075452E-2</v>
      </c>
      <c r="C589" s="683">
        <f t="shared" si="166"/>
        <v>0.13335129279301894</v>
      </c>
      <c r="D589" s="683">
        <f t="shared" si="166"/>
        <v>0.30997702305411773</v>
      </c>
    </row>
    <row r="590" spans="1:4" x14ac:dyDescent="0.25">
      <c r="A590" s="753" t="s">
        <v>639</v>
      </c>
      <c r="B590" s="683">
        <f t="shared" si="166"/>
        <v>0.14350376839031737</v>
      </c>
      <c r="C590" s="683">
        <f t="shared" si="166"/>
        <v>0.10031178514846588</v>
      </c>
      <c r="D590" s="683">
        <f t="shared" si="166"/>
        <v>0.33944580370833433</v>
      </c>
    </row>
    <row r="591" spans="1:4" x14ac:dyDescent="0.25">
      <c r="A591" s="753" t="s">
        <v>594</v>
      </c>
      <c r="B591" s="683">
        <f t="shared" si="166"/>
        <v>0.38836119616015363</v>
      </c>
      <c r="C591" s="683">
        <f t="shared" si="166"/>
        <v>0.39388698322881349</v>
      </c>
      <c r="D591" s="683">
        <f t="shared" si="166"/>
        <v>0.55850480470887631</v>
      </c>
    </row>
    <row r="592" spans="1:4" x14ac:dyDescent="0.25">
      <c r="A592" s="753" t="s">
        <v>595</v>
      </c>
      <c r="B592" s="683">
        <f t="shared" si="166"/>
        <v>3.5954101957688653E-2</v>
      </c>
      <c r="C592" s="683">
        <f t="shared" si="166"/>
        <v>6.1775921482617534E-2</v>
      </c>
      <c r="D592" s="683">
        <f t="shared" si="166"/>
        <v>7.3079826537536904E-2</v>
      </c>
    </row>
    <row r="593" spans="1:4" x14ac:dyDescent="0.25">
      <c r="A593" s="753" t="s">
        <v>596</v>
      </c>
      <c r="B593" s="683">
        <f t="shared" si="166"/>
        <v>5.5726687189371509E-2</v>
      </c>
      <c r="C593" s="683">
        <f t="shared" si="166"/>
        <v>6.1528714718759016E-2</v>
      </c>
      <c r="D593" s="683">
        <f t="shared" si="166"/>
        <v>0.1676721214445995</v>
      </c>
    </row>
    <row r="594" spans="1:4" x14ac:dyDescent="0.25">
      <c r="A594" s="753" t="s">
        <v>628</v>
      </c>
      <c r="B594" s="683">
        <f t="shared" si="166"/>
        <v>0</v>
      </c>
      <c r="C594" s="683">
        <f t="shared" si="166"/>
        <v>2.0354613272759323E-2</v>
      </c>
      <c r="D594" s="683">
        <f t="shared" si="166"/>
        <v>1.5961644889175897E-2</v>
      </c>
    </row>
    <row r="595" spans="1:4" x14ac:dyDescent="0.25">
      <c r="A595" s="753" t="s">
        <v>596</v>
      </c>
      <c r="B595" s="683">
        <f t="shared" si="166"/>
        <v>9.4183830115729436E-2</v>
      </c>
      <c r="C595" s="683">
        <f t="shared" si="166"/>
        <v>0.1030270445918678</v>
      </c>
      <c r="D595" s="683">
        <f t="shared" si="166"/>
        <v>0.12775110633229292</v>
      </c>
    </row>
    <row r="596" spans="1:4" x14ac:dyDescent="0.25">
      <c r="A596" s="753" t="s">
        <v>597</v>
      </c>
      <c r="B596" s="683">
        <f t="shared" si="166"/>
        <v>0.31913902601235872</v>
      </c>
      <c r="C596" s="683">
        <f t="shared" si="166"/>
        <v>3.3772165973981791</v>
      </c>
      <c r="D596" s="683">
        <f t="shared" si="166"/>
        <v>10.372232287058241</v>
      </c>
    </row>
    <row r="597" spans="1:4" x14ac:dyDescent="0.25">
      <c r="A597" s="753" t="s">
        <v>598</v>
      </c>
      <c r="B597" s="683">
        <f t="shared" si="166"/>
        <v>1.971605718176402</v>
      </c>
      <c r="C597" s="683">
        <f t="shared" si="166"/>
        <v>7.7743513965775506</v>
      </c>
      <c r="D597" s="683">
        <f t="shared" si="166"/>
        <v>14.85016824944031</v>
      </c>
    </row>
    <row r="598" spans="1:4" x14ac:dyDescent="0.25">
      <c r="A598" s="753" t="s">
        <v>598</v>
      </c>
      <c r="B598" s="683">
        <f t="shared" si="166"/>
        <v>0.77965088116414705</v>
      </c>
      <c r="C598" s="683">
        <f t="shared" si="166"/>
        <v>0.26924708636325445</v>
      </c>
      <c r="D598" s="683">
        <f t="shared" si="166"/>
        <v>0.24102709053718063</v>
      </c>
    </row>
    <row r="599" spans="1:4" x14ac:dyDescent="0.25">
      <c r="A599" s="753" t="s">
        <v>598</v>
      </c>
      <c r="B599" s="683">
        <f t="shared" si="166"/>
        <v>0.15129396853748631</v>
      </c>
      <c r="C599" s="683">
        <f t="shared" si="166"/>
        <v>0</v>
      </c>
      <c r="D599" s="683">
        <f t="shared" si="166"/>
        <v>0</v>
      </c>
    </row>
    <row r="600" spans="1:4" x14ac:dyDescent="0.25">
      <c r="A600" s="753" t="s">
        <v>599</v>
      </c>
      <c r="B600" s="683">
        <f t="shared" si="166"/>
        <v>2.0830396115804719</v>
      </c>
      <c r="C600" s="683">
        <f t="shared" si="166"/>
        <v>2.2078538769464267</v>
      </c>
      <c r="D600" s="683">
        <f t="shared" si="166"/>
        <v>2.2688595087361452</v>
      </c>
    </row>
    <row r="601" spans="1:4" x14ac:dyDescent="0.25">
      <c r="A601" s="753" t="s">
        <v>640</v>
      </c>
      <c r="B601" s="683">
        <f t="shared" si="166"/>
        <v>0.23316661549035764</v>
      </c>
      <c r="C601" s="683">
        <f t="shared" si="166"/>
        <v>0.27068886634895367</v>
      </c>
      <c r="D601" s="683">
        <f t="shared" si="166"/>
        <v>0.28035823168255797</v>
      </c>
    </row>
    <row r="602" spans="1:4" x14ac:dyDescent="0.25">
      <c r="A602" s="753" t="s">
        <v>600</v>
      </c>
      <c r="B602" s="683">
        <f t="shared" si="166"/>
        <v>0.17253774489523596</v>
      </c>
      <c r="C602" s="683">
        <f t="shared" si="166"/>
        <v>8.461325432611376E-2</v>
      </c>
      <c r="D602" s="683">
        <f t="shared" si="166"/>
        <v>9.3535932243691514E-2</v>
      </c>
    </row>
    <row r="603" spans="1:4" x14ac:dyDescent="0.25">
      <c r="A603" s="753" t="s">
        <v>641</v>
      </c>
      <c r="B603" s="683">
        <f t="shared" si="166"/>
        <v>2.7226700811918747E-2</v>
      </c>
      <c r="C603" s="683">
        <f t="shared" si="166"/>
        <v>4.1369154711284814E-2</v>
      </c>
      <c r="D603" s="683">
        <f t="shared" si="166"/>
        <v>3.0293587317673211E-2</v>
      </c>
    </row>
    <row r="604" spans="1:4" x14ac:dyDescent="0.25">
      <c r="A604" s="753" t="s">
        <v>597</v>
      </c>
      <c r="B604" s="683">
        <f t="shared" si="166"/>
        <v>0.31178986607086395</v>
      </c>
      <c r="C604" s="683">
        <f t="shared" si="166"/>
        <v>0.40895786943361295</v>
      </c>
      <c r="D604" s="683">
        <f t="shared" si="166"/>
        <v>0.35447579083318786</v>
      </c>
    </row>
    <row r="605" spans="1:4" x14ac:dyDescent="0.25">
      <c r="A605" s="753" t="s">
        <v>600</v>
      </c>
      <c r="B605" s="683">
        <f t="shared" si="166"/>
        <v>2.5133892926185279E-2</v>
      </c>
      <c r="C605" s="683">
        <f t="shared" si="166"/>
        <v>1.2191627975231496E-2</v>
      </c>
      <c r="D605" s="683">
        <f t="shared" si="166"/>
        <v>0</v>
      </c>
    </row>
    <row r="606" spans="1:4" x14ac:dyDescent="0.25">
      <c r="A606" s="753" t="s">
        <v>629</v>
      </c>
      <c r="B606" s="683">
        <f t="shared" si="166"/>
        <v>0</v>
      </c>
      <c r="C606" s="683">
        <f t="shared" si="166"/>
        <v>9.8909335373788213E-3</v>
      </c>
      <c r="D606" s="683">
        <f t="shared" si="166"/>
        <v>1.9161977026109698E-2</v>
      </c>
    </row>
    <row r="607" spans="1:4" x14ac:dyDescent="0.25">
      <c r="A607" s="753" t="s">
        <v>601</v>
      </c>
      <c r="B607" s="683">
        <f t="shared" si="166"/>
        <v>0.54218912605052838</v>
      </c>
      <c r="C607" s="683">
        <f t="shared" si="166"/>
        <v>0.18415805939068911</v>
      </c>
      <c r="D607" s="683">
        <f t="shared" si="166"/>
        <v>0.95834783416493008</v>
      </c>
    </row>
    <row r="608" spans="1:4" x14ac:dyDescent="0.25">
      <c r="A608" s="753" t="s">
        <v>602</v>
      </c>
      <c r="B608" s="683">
        <f t="shared" si="166"/>
        <v>7.657091479719394E-2</v>
      </c>
      <c r="C608" s="683">
        <f t="shared" si="166"/>
        <v>0.18617205297778244</v>
      </c>
      <c r="D608" s="683">
        <f t="shared" si="166"/>
        <v>0.15421090099097332</v>
      </c>
    </row>
    <row r="609" spans="1:4" x14ac:dyDescent="0.25">
      <c r="A609" s="753" t="s">
        <v>601</v>
      </c>
      <c r="B609" s="683">
        <f t="shared" si="166"/>
        <v>1.778103310965579E-2</v>
      </c>
      <c r="C609" s="683">
        <f t="shared" si="166"/>
        <v>1.5542930674997986E-2</v>
      </c>
      <c r="D609" s="683">
        <f t="shared" si="166"/>
        <v>3.5629311342520856E-2</v>
      </c>
    </row>
    <row r="610" spans="1:4" x14ac:dyDescent="0.25">
      <c r="A610" s="753" t="s">
        <v>603</v>
      </c>
      <c r="B610" s="683">
        <f t="shared" si="166"/>
        <v>1.383757038383124E-2</v>
      </c>
      <c r="C610" s="683">
        <f t="shared" si="166"/>
        <v>1.437461856280815E-2</v>
      </c>
      <c r="D610" s="683">
        <f t="shared" si="166"/>
        <v>5.8490207226131095E-2</v>
      </c>
    </row>
    <row r="611" spans="1:4" x14ac:dyDescent="0.25">
      <c r="A611" s="753" t="s">
        <v>607</v>
      </c>
      <c r="B611" s="683">
        <f t="shared" si="166"/>
        <v>0</v>
      </c>
      <c r="C611" s="683">
        <f t="shared" si="166"/>
        <v>5.3670579525618208E-3</v>
      </c>
      <c r="D611" s="683">
        <f t="shared" si="166"/>
        <v>2.4023837959613777E-2</v>
      </c>
    </row>
    <row r="612" spans="1:4" x14ac:dyDescent="0.25">
      <c r="A612" s="753" t="s">
        <v>630</v>
      </c>
      <c r="B612" s="683">
        <f t="shared" si="166"/>
        <v>0</v>
      </c>
      <c r="C612" s="683">
        <f t="shared" si="166"/>
        <v>3.2342174809346584E-2</v>
      </c>
      <c r="D612" s="683">
        <f t="shared" si="166"/>
        <v>7.1599707855549297E-2</v>
      </c>
    </row>
    <row r="613" spans="1:4" x14ac:dyDescent="0.25">
      <c r="A613" s="753" t="s">
        <v>604</v>
      </c>
      <c r="B613" s="683">
        <f t="shared" si="166"/>
        <v>4.5369151306347624E-2</v>
      </c>
      <c r="C613" s="683">
        <f t="shared" si="166"/>
        <v>6.3765538532671459E-2</v>
      </c>
      <c r="D613" s="683">
        <f t="shared" si="166"/>
        <v>0.1048393271238607</v>
      </c>
    </row>
    <row r="614" spans="1:4" x14ac:dyDescent="0.25">
      <c r="A614" s="753" t="s">
        <v>604</v>
      </c>
      <c r="B614" s="683">
        <f t="shared" si="166"/>
        <v>1.9610206022249131E-2</v>
      </c>
      <c r="C614" s="683">
        <f t="shared" si="166"/>
        <v>6.9505905738179719E-2</v>
      </c>
      <c r="D614" s="683">
        <f t="shared" si="166"/>
        <v>0.10496550690188987</v>
      </c>
    </row>
    <row r="615" spans="1:4" x14ac:dyDescent="0.25">
      <c r="A615" s="753" t="s">
        <v>604</v>
      </c>
      <c r="B615" s="683">
        <f t="shared" si="166"/>
        <v>0</v>
      </c>
      <c r="C615" s="683">
        <f t="shared" si="166"/>
        <v>3.6207556142340909E-3</v>
      </c>
      <c r="D615" s="683">
        <f t="shared" si="166"/>
        <v>0</v>
      </c>
    </row>
    <row r="616" spans="1:4" x14ac:dyDescent="0.25">
      <c r="A616" s="753" t="s">
        <v>605</v>
      </c>
      <c r="B616" s="683">
        <f t="shared" si="166"/>
        <v>1.3129130393399897</v>
      </c>
      <c r="C616" s="683">
        <f t="shared" si="166"/>
        <v>1.8111618302923784</v>
      </c>
      <c r="D616" s="683">
        <f t="shared" si="166"/>
        <v>1.8650331416550121</v>
      </c>
    </row>
    <row r="617" spans="1:4" x14ac:dyDescent="0.25">
      <c r="A617" s="753" t="s">
        <v>631</v>
      </c>
      <c r="B617" s="683">
        <f t="shared" si="166"/>
        <v>0</v>
      </c>
      <c r="C617" s="683">
        <f t="shared" si="166"/>
        <v>8.6171263279175708E-3</v>
      </c>
      <c r="D617" s="683">
        <f t="shared" si="166"/>
        <v>0</v>
      </c>
    </row>
    <row r="618" spans="1:4" x14ac:dyDescent="0.25">
      <c r="A618" s="753" t="s">
        <v>607</v>
      </c>
      <c r="B618" s="683">
        <f t="shared" si="166"/>
        <v>0</v>
      </c>
      <c r="C618" s="683">
        <f t="shared" si="166"/>
        <v>1.741066503985483E-2</v>
      </c>
      <c r="D618" s="683">
        <f t="shared" si="166"/>
        <v>3.5365230379829263E-2</v>
      </c>
    </row>
    <row r="619" spans="1:4" x14ac:dyDescent="0.25">
      <c r="A619" s="753" t="s">
        <v>608</v>
      </c>
      <c r="B619" s="683">
        <f t="shared" ref="B619:D635" si="167">B534*(B$80/0.001)/B$7</f>
        <v>0</v>
      </c>
      <c r="C619" s="683">
        <f t="shared" si="167"/>
        <v>1.5876090337526575E-2</v>
      </c>
      <c r="D619" s="683">
        <f t="shared" si="167"/>
        <v>2.4973233084304981E-2</v>
      </c>
    </row>
    <row r="620" spans="1:4" x14ac:dyDescent="0.25">
      <c r="A620" s="753" t="s">
        <v>609</v>
      </c>
      <c r="B620" s="683">
        <f t="shared" si="167"/>
        <v>0.11346146267694586</v>
      </c>
      <c r="C620" s="683">
        <f t="shared" si="167"/>
        <v>0.30676171651854572</v>
      </c>
      <c r="D620" s="683">
        <f t="shared" si="167"/>
        <v>0.27372046120629723</v>
      </c>
    </row>
    <row r="621" spans="1:4" x14ac:dyDescent="0.25">
      <c r="A621" s="753" t="s">
        <v>632</v>
      </c>
      <c r="B621" s="683">
        <f t="shared" si="167"/>
        <v>0</v>
      </c>
      <c r="C621" s="683">
        <f t="shared" si="167"/>
        <v>3.0491975163570192E-3</v>
      </c>
      <c r="D621" s="683">
        <f t="shared" si="167"/>
        <v>0</v>
      </c>
    </row>
    <row r="622" spans="1:4" x14ac:dyDescent="0.25">
      <c r="A622" s="753" t="s">
        <v>610</v>
      </c>
      <c r="B622" s="683">
        <f t="shared" si="167"/>
        <v>0</v>
      </c>
      <c r="C622" s="683">
        <f t="shared" si="167"/>
        <v>1.4036173903173537E-2</v>
      </c>
      <c r="D622" s="683">
        <f t="shared" si="167"/>
        <v>1.5665737590592612E-2</v>
      </c>
    </row>
    <row r="623" spans="1:4" x14ac:dyDescent="0.25">
      <c r="A623" s="753" t="s">
        <v>611</v>
      </c>
      <c r="B623" s="683">
        <f t="shared" si="167"/>
        <v>0.93265083187709996</v>
      </c>
      <c r="C623" s="683">
        <f t="shared" si="167"/>
        <v>1.5603639723537674</v>
      </c>
      <c r="D623" s="683">
        <f t="shared" si="167"/>
        <v>1.2729343585964938</v>
      </c>
    </row>
    <row r="624" spans="1:4" x14ac:dyDescent="0.25">
      <c r="A624" s="753" t="s">
        <v>613</v>
      </c>
      <c r="B624" s="683">
        <f t="shared" si="167"/>
        <v>0.17062540030201429</v>
      </c>
      <c r="C624" s="683">
        <f t="shared" si="167"/>
        <v>0.26497369505988116</v>
      </c>
      <c r="D624" s="683">
        <f t="shared" si="167"/>
        <v>0.1761911388728975</v>
      </c>
    </row>
    <row r="625" spans="1:5" x14ac:dyDescent="0.25">
      <c r="A625" s="753" t="s">
        <v>614</v>
      </c>
      <c r="B625" s="683">
        <f t="shared" si="167"/>
        <v>0</v>
      </c>
      <c r="C625" s="683">
        <f t="shared" si="167"/>
        <v>0</v>
      </c>
      <c r="D625" s="683">
        <f t="shared" si="167"/>
        <v>1.8704182353130965E-2</v>
      </c>
    </row>
    <row r="626" spans="1:5" x14ac:dyDescent="0.25">
      <c r="A626" s="753" t="s">
        <v>616</v>
      </c>
      <c r="B626" s="683">
        <f t="shared" si="167"/>
        <v>0.64144340837843561</v>
      </c>
      <c r="C626" s="683">
        <f t="shared" si="167"/>
        <v>0.64879771604706615</v>
      </c>
      <c r="D626" s="683">
        <f t="shared" si="167"/>
        <v>0.35448487298269848</v>
      </c>
    </row>
    <row r="627" spans="1:5" x14ac:dyDescent="0.25">
      <c r="A627" s="753" t="s">
        <v>617</v>
      </c>
      <c r="B627" s="683">
        <f t="shared" si="167"/>
        <v>0.14660947369755686</v>
      </c>
      <c r="C627" s="683">
        <f t="shared" si="167"/>
        <v>0.11025270082901792</v>
      </c>
      <c r="D627" s="683">
        <f t="shared" si="167"/>
        <v>5.5390632611117839E-2</v>
      </c>
    </row>
    <row r="628" spans="1:5" x14ac:dyDescent="0.25">
      <c r="A628" s="753" t="s">
        <v>618</v>
      </c>
      <c r="B628" s="683">
        <f t="shared" si="167"/>
        <v>0.52153019422505897</v>
      </c>
      <c r="C628" s="683">
        <f t="shared" si="167"/>
        <v>0.25405087607979354</v>
      </c>
      <c r="D628" s="683">
        <f t="shared" si="167"/>
        <v>0.16137151606576705</v>
      </c>
    </row>
    <row r="629" spans="1:5" x14ac:dyDescent="0.25">
      <c r="A629" s="753" t="s">
        <v>619</v>
      </c>
      <c r="B629" s="683">
        <f t="shared" si="167"/>
        <v>0.10546792041817263</v>
      </c>
      <c r="C629" s="683">
        <f t="shared" si="167"/>
        <v>6.5869663853355881E-2</v>
      </c>
      <c r="D629" s="683">
        <f t="shared" si="167"/>
        <v>4.008790931271429E-2</v>
      </c>
    </row>
    <row r="630" spans="1:5" x14ac:dyDescent="0.25">
      <c r="A630" s="753" t="s">
        <v>620</v>
      </c>
      <c r="B630" s="683">
        <f t="shared" si="167"/>
        <v>0.44594623997030086</v>
      </c>
      <c r="C630" s="683">
        <f t="shared" si="167"/>
        <v>0.20767637845043599</v>
      </c>
      <c r="D630" s="683">
        <f t="shared" si="167"/>
        <v>0.16238634924205997</v>
      </c>
    </row>
    <row r="631" spans="1:5" x14ac:dyDescent="0.25">
      <c r="A631" s="753" t="s">
        <v>621</v>
      </c>
      <c r="B631" s="683">
        <f t="shared" si="167"/>
        <v>7.2597777563437521E-2</v>
      </c>
      <c r="C631" s="683">
        <f t="shared" si="167"/>
        <v>4.6116475057468138E-2</v>
      </c>
      <c r="D631" s="683">
        <f t="shared" si="167"/>
        <v>2.3968685248269749E-2</v>
      </c>
    </row>
    <row r="632" spans="1:5" x14ac:dyDescent="0.25">
      <c r="A632" s="753" t="s">
        <v>622</v>
      </c>
      <c r="B632" s="683">
        <f t="shared" si="167"/>
        <v>0.24935020867684216</v>
      </c>
      <c r="C632" s="683">
        <f t="shared" si="167"/>
        <v>0.15967873120601198</v>
      </c>
      <c r="D632" s="683">
        <f t="shared" si="167"/>
        <v>9.6174335489113152E-2</v>
      </c>
    </row>
    <row r="633" spans="1:5" x14ac:dyDescent="0.25">
      <c r="A633" s="814" t="s">
        <v>634</v>
      </c>
      <c r="B633" s="683">
        <f t="shared" si="167"/>
        <v>3.8428601033232618E-2</v>
      </c>
      <c r="C633" s="683">
        <f t="shared" si="167"/>
        <v>2.0011088460867757E-2</v>
      </c>
      <c r="D633" s="683">
        <f t="shared" si="167"/>
        <v>1.1538948578372484E-2</v>
      </c>
    </row>
    <row r="634" spans="1:5" x14ac:dyDescent="0.25">
      <c r="A634" s="753" t="s">
        <v>623</v>
      </c>
      <c r="B634" s="683">
        <f t="shared" si="167"/>
        <v>0.13183122896305119</v>
      </c>
      <c r="C634" s="683">
        <f t="shared" si="167"/>
        <v>6.7519115547042999E-2</v>
      </c>
      <c r="D634" s="683">
        <f t="shared" si="167"/>
        <v>5.4506403849795125E-2</v>
      </c>
    </row>
    <row r="635" spans="1:5" x14ac:dyDescent="0.25">
      <c r="A635" s="753" t="s">
        <v>635</v>
      </c>
      <c r="B635" s="683">
        <f t="shared" si="167"/>
        <v>2.125540453643035E-2</v>
      </c>
      <c r="C635" s="683">
        <f t="shared" si="167"/>
        <v>1.1952328222547104E-2</v>
      </c>
      <c r="D635" s="683">
        <f t="shared" si="167"/>
        <v>0</v>
      </c>
    </row>
    <row r="637" spans="1:5" s="753" customFormat="1" x14ac:dyDescent="0.25">
      <c r="A637" s="753" t="s">
        <v>572</v>
      </c>
      <c r="B637" s="683">
        <f>SUM(B554:B635)</f>
        <v>25.751878862566542</v>
      </c>
      <c r="C637" s="683">
        <f t="shared" ref="C637:D637" si="168">SUM(C554:C635)</f>
        <v>36.128029431431038</v>
      </c>
      <c r="D637" s="683">
        <f t="shared" si="168"/>
        <v>58.724015637936759</v>
      </c>
      <c r="E637" s="683"/>
    </row>
    <row r="638" spans="1:5" s="753" customFormat="1" x14ac:dyDescent="0.25">
      <c r="E638" s="683"/>
    </row>
    <row r="639" spans="1:5" x14ac:dyDescent="0.25">
      <c r="A639" s="806" t="s">
        <v>118</v>
      </c>
      <c r="B639" s="799" t="s">
        <v>535</v>
      </c>
      <c r="C639" s="799" t="s">
        <v>533</v>
      </c>
      <c r="D639" s="799" t="s">
        <v>534</v>
      </c>
    </row>
    <row r="640" spans="1:5" x14ac:dyDescent="0.25">
      <c r="A640" s="753"/>
    </row>
    <row r="641" spans="1:4" x14ac:dyDescent="0.25">
      <c r="A641" s="753" t="s">
        <v>625</v>
      </c>
      <c r="B641" s="682">
        <f>B554/B$637</f>
        <v>5.8280178809427623E-4</v>
      </c>
      <c r="C641" s="682">
        <f t="shared" ref="C641:D641" si="169">C554/C$637</f>
        <v>1.2418935656900718E-4</v>
      </c>
      <c r="D641" s="682">
        <f t="shared" si="169"/>
        <v>4.9519038400088669E-5</v>
      </c>
    </row>
    <row r="642" spans="1:4" x14ac:dyDescent="0.25">
      <c r="A642" s="753" t="s">
        <v>575</v>
      </c>
      <c r="B642" s="682">
        <f t="shared" ref="B642:D642" si="170">B555/B$637</f>
        <v>2.6979921732248375E-5</v>
      </c>
      <c r="C642" s="682">
        <f t="shared" si="170"/>
        <v>1.8212624573000924E-4</v>
      </c>
      <c r="D642" s="682">
        <f t="shared" si="170"/>
        <v>1.2343243084778451E-4</v>
      </c>
    </row>
    <row r="643" spans="1:4" x14ac:dyDescent="0.25">
      <c r="A643" s="753" t="s">
        <v>576</v>
      </c>
      <c r="B643" s="682">
        <f t="shared" ref="B643:D643" si="171">B556/B$637</f>
        <v>5.6601846765746673E-3</v>
      </c>
      <c r="C643" s="682">
        <f t="shared" si="171"/>
        <v>8.0551984750093595E-3</v>
      </c>
      <c r="D643" s="682">
        <f t="shared" si="171"/>
        <v>6.3054240026338233E-3</v>
      </c>
    </row>
    <row r="644" spans="1:4" x14ac:dyDescent="0.25">
      <c r="A644" s="753" t="s">
        <v>577</v>
      </c>
      <c r="B644" s="682">
        <f t="shared" ref="B644:D644" si="172">B557/B$637</f>
        <v>0</v>
      </c>
      <c r="C644" s="682">
        <f t="shared" si="172"/>
        <v>3.6527648807218867E-4</v>
      </c>
      <c r="D644" s="682">
        <f t="shared" si="172"/>
        <v>0</v>
      </c>
    </row>
    <row r="645" spans="1:4" x14ac:dyDescent="0.25">
      <c r="A645" s="753" t="s">
        <v>577</v>
      </c>
      <c r="B645" s="682">
        <f t="shared" ref="B645:D645" si="173">B558/B$637</f>
        <v>7.8459189879081473E-4</v>
      </c>
      <c r="C645" s="682">
        <f t="shared" si="173"/>
        <v>8.4797465632198757E-4</v>
      </c>
      <c r="D645" s="682">
        <f t="shared" si="173"/>
        <v>8.0947828195060802E-4</v>
      </c>
    </row>
    <row r="646" spans="1:4" x14ac:dyDescent="0.25">
      <c r="A646" s="753" t="s">
        <v>577</v>
      </c>
      <c r="B646" s="682">
        <f t="shared" ref="B646:D646" si="174">B559/B$637</f>
        <v>5.0195878292765266E-4</v>
      </c>
      <c r="C646" s="682">
        <f t="shared" si="174"/>
        <v>3.2583050561998657E-4</v>
      </c>
      <c r="D646" s="682">
        <f t="shared" si="174"/>
        <v>2.317123254335342E-4</v>
      </c>
    </row>
    <row r="647" spans="1:4" x14ac:dyDescent="0.25">
      <c r="A647" s="753" t="s">
        <v>578</v>
      </c>
      <c r="B647" s="682">
        <f t="shared" ref="B647:D647" si="175">B560/B$637</f>
        <v>2.6285140734143182E-3</v>
      </c>
      <c r="C647" s="682">
        <f t="shared" si="175"/>
        <v>2.4086747685890982E-3</v>
      </c>
      <c r="D647" s="682">
        <f t="shared" si="175"/>
        <v>2.2443830169022634E-3</v>
      </c>
    </row>
    <row r="648" spans="1:4" x14ac:dyDescent="0.25">
      <c r="A648" s="753" t="s">
        <v>579</v>
      </c>
      <c r="B648" s="682">
        <f t="shared" ref="B648:D648" si="176">B561/B$637</f>
        <v>1.6421936384915882E-4</v>
      </c>
      <c r="C648" s="682">
        <f t="shared" si="176"/>
        <v>2.7995250901027716E-4</v>
      </c>
      <c r="D648" s="682">
        <f t="shared" si="176"/>
        <v>2.4542138532828799E-3</v>
      </c>
    </row>
    <row r="649" spans="1:4" x14ac:dyDescent="0.25">
      <c r="A649" s="753" t="s">
        <v>579</v>
      </c>
      <c r="B649" s="682">
        <f t="shared" ref="B649:D649" si="177">B562/B$637</f>
        <v>2.5045380857293834E-3</v>
      </c>
      <c r="C649" s="682">
        <f t="shared" si="177"/>
        <v>2.4713460828395908E-3</v>
      </c>
      <c r="D649" s="682">
        <f t="shared" si="177"/>
        <v>2.9243615085492087E-4</v>
      </c>
    </row>
    <row r="650" spans="1:4" x14ac:dyDescent="0.25">
      <c r="A650" s="753" t="s">
        <v>579</v>
      </c>
      <c r="B650" s="682">
        <f t="shared" ref="B650:D650" si="178">B563/B$637</f>
        <v>0</v>
      </c>
      <c r="C650" s="682">
        <f t="shared" si="178"/>
        <v>1.2143828704395204E-4</v>
      </c>
      <c r="D650" s="682">
        <f t="shared" si="178"/>
        <v>0</v>
      </c>
    </row>
    <row r="651" spans="1:4" x14ac:dyDescent="0.25">
      <c r="A651" s="753" t="s">
        <v>580</v>
      </c>
      <c r="B651" s="682">
        <f t="shared" ref="B651:D651" si="179">B564/B$637</f>
        <v>5.7672203286830031E-4</v>
      </c>
      <c r="C651" s="682">
        <f t="shared" si="179"/>
        <v>3.2212574711283279E-4</v>
      </c>
      <c r="D651" s="682">
        <f t="shared" si="179"/>
        <v>4.8524996066576481E-4</v>
      </c>
    </row>
    <row r="652" spans="1:4" x14ac:dyDescent="0.25">
      <c r="A652" s="753" t="s">
        <v>580</v>
      </c>
      <c r="B652" s="682">
        <f t="shared" ref="B652:D652" si="180">B565/B$637</f>
        <v>4.7645665074635296E-4</v>
      </c>
      <c r="C652" s="682">
        <f t="shared" si="180"/>
        <v>3.9681286214134889E-4</v>
      </c>
      <c r="D652" s="682">
        <f t="shared" si="180"/>
        <v>5.8522788334244109E-4</v>
      </c>
    </row>
    <row r="653" spans="1:4" x14ac:dyDescent="0.25">
      <c r="A653" s="753" t="s">
        <v>580</v>
      </c>
      <c r="B653" s="682">
        <f t="shared" ref="B653:D653" si="181">B566/B$637</f>
        <v>0</v>
      </c>
      <c r="C653" s="682">
        <f t="shared" si="181"/>
        <v>2.9607790416538178E-4</v>
      </c>
      <c r="D653" s="682">
        <f t="shared" si="181"/>
        <v>6.779362105229068E-4</v>
      </c>
    </row>
    <row r="654" spans="1:4" x14ac:dyDescent="0.25">
      <c r="A654" s="753" t="s">
        <v>581</v>
      </c>
      <c r="B654" s="682">
        <f t="shared" ref="B654:D654" si="182">B567/B$637</f>
        <v>5.7242484662754563E-2</v>
      </c>
      <c r="C654" s="682">
        <f t="shared" si="182"/>
        <v>3.9681255596295997E-2</v>
      </c>
      <c r="D654" s="682">
        <f t="shared" si="182"/>
        <v>4.5656977062551819E-2</v>
      </c>
    </row>
    <row r="655" spans="1:4" x14ac:dyDescent="0.25">
      <c r="A655" s="753" t="s">
        <v>582</v>
      </c>
      <c r="B655" s="682">
        <f t="shared" ref="B655:D655" si="183">B568/B$637</f>
        <v>3.405997042113318E-4</v>
      </c>
      <c r="C655" s="682">
        <f t="shared" si="183"/>
        <v>3.0417235357586961E-4</v>
      </c>
      <c r="D655" s="682">
        <f t="shared" si="183"/>
        <v>2.2978174188553619E-4</v>
      </c>
    </row>
    <row r="656" spans="1:4" x14ac:dyDescent="0.25">
      <c r="A656" s="753" t="s">
        <v>584</v>
      </c>
      <c r="B656" s="682">
        <f t="shared" ref="B656:D656" si="184">B569/B$637</f>
        <v>0</v>
      </c>
      <c r="C656" s="682">
        <f t="shared" si="184"/>
        <v>6.2879175356817321E-4</v>
      </c>
      <c r="D656" s="682">
        <f t="shared" si="184"/>
        <v>0</v>
      </c>
    </row>
    <row r="657" spans="1:4" x14ac:dyDescent="0.25">
      <c r="A657" s="753" t="s">
        <v>627</v>
      </c>
      <c r="B657" s="682">
        <f t="shared" ref="B657:D657" si="185">B570/B$637</f>
        <v>0</v>
      </c>
      <c r="C657" s="682">
        <f t="shared" si="185"/>
        <v>2.3923055647168097E-3</v>
      </c>
      <c r="D657" s="682">
        <f t="shared" si="185"/>
        <v>0</v>
      </c>
    </row>
    <row r="658" spans="1:4" x14ac:dyDescent="0.25">
      <c r="A658" s="753" t="s">
        <v>583</v>
      </c>
      <c r="B658" s="682">
        <f t="shared" ref="B658:D658" si="186">B571/B$637</f>
        <v>0</v>
      </c>
      <c r="C658" s="682">
        <f t="shared" si="186"/>
        <v>8.0862166138052514E-4</v>
      </c>
      <c r="D658" s="682">
        <f t="shared" si="186"/>
        <v>0</v>
      </c>
    </row>
    <row r="659" spans="1:4" x14ac:dyDescent="0.25">
      <c r="A659" s="753" t="s">
        <v>583</v>
      </c>
      <c r="B659" s="682">
        <f t="shared" ref="B659:D659" si="187">B572/B$637</f>
        <v>2.7279996576571496E-2</v>
      </c>
      <c r="C659" s="682">
        <f t="shared" si="187"/>
        <v>1.5556765186990996E-2</v>
      </c>
      <c r="D659" s="682">
        <f t="shared" si="187"/>
        <v>2.9818567452771276E-2</v>
      </c>
    </row>
    <row r="660" spans="1:4" x14ac:dyDescent="0.25">
      <c r="A660" s="753" t="s">
        <v>583</v>
      </c>
      <c r="B660" s="682">
        <f t="shared" ref="B660:D660" si="188">B573/B$637</f>
        <v>2.2146223115385066E-2</v>
      </c>
      <c r="C660" s="682">
        <f t="shared" si="188"/>
        <v>1.4095920053329927E-2</v>
      </c>
      <c r="D660" s="682">
        <f t="shared" si="188"/>
        <v>1.4773629003082751E-2</v>
      </c>
    </row>
    <row r="661" spans="1:4" x14ac:dyDescent="0.25">
      <c r="A661" s="753" t="s">
        <v>584</v>
      </c>
      <c r="B661" s="682">
        <f t="shared" ref="B661:D661" si="189">B574/B$637</f>
        <v>2.4311851865308123E-3</v>
      </c>
      <c r="C661" s="682">
        <f t="shared" si="189"/>
        <v>5.1298884987325717E-3</v>
      </c>
      <c r="D661" s="682">
        <f t="shared" si="189"/>
        <v>4.5279229739966353E-3</v>
      </c>
    </row>
    <row r="662" spans="1:4" x14ac:dyDescent="0.25">
      <c r="A662" s="753" t="s">
        <v>585</v>
      </c>
      <c r="B662" s="682">
        <f t="shared" ref="B662:D662" si="190">B575/B$637</f>
        <v>1.5937246335242815E-2</v>
      </c>
      <c r="C662" s="682">
        <f t="shared" si="190"/>
        <v>1.6239719897576978E-2</v>
      </c>
      <c r="D662" s="682">
        <f t="shared" si="190"/>
        <v>1.4551906670914539E-2</v>
      </c>
    </row>
    <row r="663" spans="1:4" x14ac:dyDescent="0.25">
      <c r="A663" s="753" t="s">
        <v>586</v>
      </c>
      <c r="B663" s="682">
        <f t="shared" ref="B663:D663" si="191">B576/B$637</f>
        <v>1.997097700489235E-3</v>
      </c>
      <c r="C663" s="682">
        <f t="shared" si="191"/>
        <v>1.8284270316031835E-3</v>
      </c>
      <c r="D663" s="682">
        <f t="shared" si="191"/>
        <v>9.9651091603589941E-4</v>
      </c>
    </row>
    <row r="664" spans="1:4" x14ac:dyDescent="0.25">
      <c r="A664" s="753" t="s">
        <v>645</v>
      </c>
      <c r="B664" s="682">
        <f t="shared" ref="B664:D664" si="192">B577/B$637</f>
        <v>1.0151637202653518E-3</v>
      </c>
      <c r="C664" s="682">
        <f t="shared" si="192"/>
        <v>1.1556612574073978E-3</v>
      </c>
      <c r="D664" s="682">
        <f t="shared" si="192"/>
        <v>8.5449570975657983E-4</v>
      </c>
    </row>
    <row r="665" spans="1:4" x14ac:dyDescent="0.25">
      <c r="A665" s="753" t="s">
        <v>636</v>
      </c>
      <c r="B665" s="682">
        <f t="shared" ref="B665:D665" si="193">B578/B$637</f>
        <v>2.3583498068872849E-3</v>
      </c>
      <c r="C665" s="682">
        <f t="shared" si="193"/>
        <v>1.2041497082820193E-3</v>
      </c>
      <c r="D665" s="682">
        <f t="shared" si="193"/>
        <v>3.6212301277446257E-3</v>
      </c>
    </row>
    <row r="666" spans="1:4" x14ac:dyDescent="0.25">
      <c r="A666" s="753" t="s">
        <v>637</v>
      </c>
      <c r="B666" s="682">
        <f t="shared" ref="B666:D666" si="194">B579/B$637</f>
        <v>1.0854318803824245E-2</v>
      </c>
      <c r="C666" s="682">
        <f t="shared" si="194"/>
        <v>7.7357047280480727E-3</v>
      </c>
      <c r="D666" s="682">
        <f t="shared" si="194"/>
        <v>1.5036345006589907E-2</v>
      </c>
    </row>
    <row r="667" spans="1:4" x14ac:dyDescent="0.25">
      <c r="A667" s="753" t="s">
        <v>588</v>
      </c>
      <c r="B667" s="682">
        <f t="shared" ref="B667:D667" si="195">B580/B$637</f>
        <v>4.9505963151326354E-2</v>
      </c>
      <c r="C667" s="682">
        <f t="shared" si="195"/>
        <v>3.6157256872061956E-2</v>
      </c>
      <c r="D667" s="682">
        <f t="shared" si="195"/>
        <v>4.2662213695409928E-2</v>
      </c>
    </row>
    <row r="668" spans="1:4" x14ac:dyDescent="0.25">
      <c r="A668" s="753" t="s">
        <v>588</v>
      </c>
      <c r="B668" s="682">
        <f t="shared" ref="B668:D668" si="196">B581/B$637</f>
        <v>1.2198592707754516E-2</v>
      </c>
      <c r="C668" s="682">
        <f t="shared" si="196"/>
        <v>5.2403054977658015E-3</v>
      </c>
      <c r="D668" s="682">
        <f t="shared" si="196"/>
        <v>9.775471791675051E-3</v>
      </c>
    </row>
    <row r="669" spans="1:4" x14ac:dyDescent="0.25">
      <c r="A669" s="753" t="s">
        <v>590</v>
      </c>
      <c r="B669" s="682">
        <f t="shared" ref="B669:D669" si="197">B582/B$637</f>
        <v>0.2555951029273752</v>
      </c>
      <c r="C669" s="682">
        <f t="shared" si="197"/>
        <v>0.21387653416564417</v>
      </c>
      <c r="D669" s="682">
        <f t="shared" si="197"/>
        <v>0.15247364860362803</v>
      </c>
    </row>
    <row r="670" spans="1:4" x14ac:dyDescent="0.25">
      <c r="A670" s="753" t="s">
        <v>591</v>
      </c>
      <c r="B670" s="682">
        <f t="shared" ref="B670:D670" si="198">B583/B$637</f>
        <v>4.4101022637846175E-4</v>
      </c>
      <c r="C670" s="682">
        <f t="shared" si="198"/>
        <v>2.9258860452457611E-4</v>
      </c>
      <c r="D670" s="682">
        <f t="shared" si="198"/>
        <v>3.0537985102746247E-4</v>
      </c>
    </row>
    <row r="671" spans="1:4" x14ac:dyDescent="0.25">
      <c r="A671" s="753" t="s">
        <v>592</v>
      </c>
      <c r="B671" s="682">
        <f t="shared" ref="B671:D671" si="199">B584/B$637</f>
        <v>1.6245538451820959E-2</v>
      </c>
      <c r="C671" s="682">
        <f t="shared" si="199"/>
        <v>1.1909923157105614E-2</v>
      </c>
      <c r="D671" s="682">
        <f t="shared" si="199"/>
        <v>2.1106105629887448E-2</v>
      </c>
    </row>
    <row r="672" spans="1:4" x14ac:dyDescent="0.25">
      <c r="A672" s="753" t="s">
        <v>592</v>
      </c>
      <c r="B672" s="682">
        <f t="shared" ref="B672:D672" si="200">B585/B$637</f>
        <v>5.6451692791730634E-3</v>
      </c>
      <c r="C672" s="682">
        <f t="shared" si="200"/>
        <v>1.8074209261282779E-3</v>
      </c>
      <c r="D672" s="682">
        <f t="shared" si="200"/>
        <v>1.4685184350831468E-3</v>
      </c>
    </row>
    <row r="673" spans="1:4" x14ac:dyDescent="0.25">
      <c r="A673" s="753" t="s">
        <v>593</v>
      </c>
      <c r="B673" s="682">
        <f t="shared" ref="B673:D673" si="201">B586/B$637</f>
        <v>1.9634237439458439E-3</v>
      </c>
      <c r="C673" s="682">
        <f t="shared" si="201"/>
        <v>8.257461052790649E-4</v>
      </c>
      <c r="D673" s="682">
        <f t="shared" si="201"/>
        <v>0</v>
      </c>
    </row>
    <row r="674" spans="1:4" x14ac:dyDescent="0.25">
      <c r="A674" s="753" t="s">
        <v>592</v>
      </c>
      <c r="B674" s="682">
        <f t="shared" ref="B674:D674" si="202">B587/B$637</f>
        <v>1.1412369083001195E-2</v>
      </c>
      <c r="C674" s="682">
        <f t="shared" si="202"/>
        <v>7.9861268984342954E-3</v>
      </c>
      <c r="D674" s="682">
        <f t="shared" si="202"/>
        <v>6.9608111823771862E-3</v>
      </c>
    </row>
    <row r="675" spans="1:4" x14ac:dyDescent="0.25">
      <c r="A675" s="753" t="s">
        <v>592</v>
      </c>
      <c r="B675" s="682">
        <f t="shared" ref="B675:D675" si="203">B588/B$637</f>
        <v>6.6174639079113456E-3</v>
      </c>
      <c r="C675" s="682">
        <f t="shared" si="203"/>
        <v>3.8498054159793182E-3</v>
      </c>
      <c r="D675" s="682">
        <f t="shared" si="203"/>
        <v>3.5061194967779931E-3</v>
      </c>
    </row>
    <row r="676" spans="1:4" x14ac:dyDescent="0.25">
      <c r="A676" s="753" t="s">
        <v>638</v>
      </c>
      <c r="B676" s="682">
        <f t="shared" ref="B676:D676" si="204">B589/B$637</f>
        <v>2.8899186250932198E-3</v>
      </c>
      <c r="C676" s="682">
        <f t="shared" si="204"/>
        <v>3.6910757351466448E-3</v>
      </c>
      <c r="D676" s="682">
        <f t="shared" si="204"/>
        <v>5.2785392771039835E-3</v>
      </c>
    </row>
    <row r="677" spans="1:4" x14ac:dyDescent="0.25">
      <c r="A677" s="753" t="s">
        <v>639</v>
      </c>
      <c r="B677" s="682">
        <f t="shared" ref="B677:D677" si="205">B590/B$637</f>
        <v>5.5725552747499666E-3</v>
      </c>
      <c r="C677" s="682">
        <f t="shared" si="205"/>
        <v>2.7765639789142662E-3</v>
      </c>
      <c r="D677" s="682">
        <f t="shared" si="205"/>
        <v>5.780357491238155E-3</v>
      </c>
    </row>
    <row r="678" spans="1:4" x14ac:dyDescent="0.25">
      <c r="A678" s="753" t="s">
        <v>594</v>
      </c>
      <c r="B678" s="682">
        <f t="shared" ref="B678:D678" si="206">B591/B$637</f>
        <v>1.5080887815322998E-2</v>
      </c>
      <c r="C678" s="682">
        <f t="shared" si="206"/>
        <v>1.0902531619566707E-2</v>
      </c>
      <c r="D678" s="682">
        <f t="shared" si="206"/>
        <v>9.5106712073700951E-3</v>
      </c>
    </row>
    <row r="679" spans="1:4" x14ac:dyDescent="0.25">
      <c r="A679" s="753" t="s">
        <v>595</v>
      </c>
      <c r="B679" s="682">
        <f t="shared" ref="B679:D679" si="207">B592/B$637</f>
        <v>1.3961739316020265E-3</v>
      </c>
      <c r="C679" s="682">
        <f t="shared" si="207"/>
        <v>1.7099167171534984E-3</v>
      </c>
      <c r="D679" s="682">
        <f t="shared" si="207"/>
        <v>1.2444623506013446E-3</v>
      </c>
    </row>
    <row r="680" spans="1:4" x14ac:dyDescent="0.25">
      <c r="A680" s="753" t="s">
        <v>596</v>
      </c>
      <c r="B680" s="682">
        <f t="shared" ref="B680:D680" si="208">B593/B$637</f>
        <v>2.1639852954720503E-3</v>
      </c>
      <c r="C680" s="682">
        <f t="shared" si="208"/>
        <v>1.7030741971558966E-3</v>
      </c>
      <c r="D680" s="682">
        <f t="shared" si="208"/>
        <v>2.8552563993304355E-3</v>
      </c>
    </row>
    <row r="681" spans="1:4" x14ac:dyDescent="0.25">
      <c r="A681" s="753" t="s">
        <v>628</v>
      </c>
      <c r="B681" s="682">
        <f t="shared" ref="B681:D681" si="209">B594/B$637</f>
        <v>0</v>
      </c>
      <c r="C681" s="682">
        <f t="shared" si="209"/>
        <v>5.6340225561959392E-4</v>
      </c>
      <c r="D681" s="682">
        <f t="shared" si="209"/>
        <v>2.7180778963733517E-4</v>
      </c>
    </row>
    <row r="682" spans="1:4" x14ac:dyDescent="0.25">
      <c r="A682" s="753" t="s">
        <v>596</v>
      </c>
      <c r="B682" s="682">
        <f t="shared" ref="B682:D682" si="210">B595/B$637</f>
        <v>3.6573576094533814E-3</v>
      </c>
      <c r="C682" s="682">
        <f t="shared" si="210"/>
        <v>2.8517205674726135E-3</v>
      </c>
      <c r="D682" s="682">
        <f t="shared" si="210"/>
        <v>2.1754490891757652E-3</v>
      </c>
    </row>
    <row r="683" spans="1:4" x14ac:dyDescent="0.25">
      <c r="A683" s="753" t="s">
        <v>597</v>
      </c>
      <c r="B683" s="682">
        <f t="shared" ref="B683:D683" si="211">B596/B$637</f>
        <v>1.239284433246794E-2</v>
      </c>
      <c r="C683" s="682">
        <f t="shared" si="211"/>
        <v>9.3479125503037622E-2</v>
      </c>
      <c r="D683" s="682">
        <f t="shared" si="211"/>
        <v>0.17662675439309694</v>
      </c>
    </row>
    <row r="684" spans="1:4" x14ac:dyDescent="0.25">
      <c r="A684" s="753" t="s">
        <v>598</v>
      </c>
      <c r="B684" s="682">
        <f t="shared" ref="B684:D684" si="212">B597/B$637</f>
        <v>7.656162599624404E-2</v>
      </c>
      <c r="C684" s="682">
        <f t="shared" si="212"/>
        <v>0.21518891339846893</v>
      </c>
      <c r="D684" s="682">
        <f t="shared" si="212"/>
        <v>0.25288066710218021</v>
      </c>
    </row>
    <row r="685" spans="1:4" x14ac:dyDescent="0.25">
      <c r="A685" s="753" t="s">
        <v>598</v>
      </c>
      <c r="B685" s="682">
        <f t="shared" ref="B685:D685" si="213">B598/B$637</f>
        <v>3.0275495055138036E-2</v>
      </c>
      <c r="C685" s="682">
        <f t="shared" si="213"/>
        <v>7.4525815717203792E-3</v>
      </c>
      <c r="D685" s="682">
        <f t="shared" si="213"/>
        <v>4.1044040997338209E-3</v>
      </c>
    </row>
    <row r="686" spans="1:4" x14ac:dyDescent="0.25">
      <c r="A686" s="753" t="s">
        <v>598</v>
      </c>
      <c r="B686" s="682">
        <f t="shared" ref="B686:D686" si="214">B599/B$637</f>
        <v>5.8750652464978122E-3</v>
      </c>
      <c r="C686" s="682">
        <f t="shared" si="214"/>
        <v>0</v>
      </c>
      <c r="D686" s="682">
        <f t="shared" si="214"/>
        <v>0</v>
      </c>
    </row>
    <row r="687" spans="1:4" x14ac:dyDescent="0.25">
      <c r="A687" s="753" t="s">
        <v>599</v>
      </c>
      <c r="B687" s="682">
        <f t="shared" ref="B687:D687" si="215">B600/B$637</f>
        <v>8.0888840099679907E-2</v>
      </c>
      <c r="C687" s="682">
        <f t="shared" si="215"/>
        <v>6.1111937509262963E-2</v>
      </c>
      <c r="D687" s="682">
        <f t="shared" si="215"/>
        <v>3.863597344440494E-2</v>
      </c>
    </row>
    <row r="688" spans="1:4" x14ac:dyDescent="0.25">
      <c r="A688" s="753" t="s">
        <v>640</v>
      </c>
      <c r="B688" s="682">
        <f t="shared" ref="B688:D688" si="216">B601/B$637</f>
        <v>9.0543535380361462E-3</v>
      </c>
      <c r="C688" s="682">
        <f t="shared" si="216"/>
        <v>7.4924890897441797E-3</v>
      </c>
      <c r="D688" s="682">
        <f t="shared" si="216"/>
        <v>4.774166559233759E-3</v>
      </c>
    </row>
    <row r="689" spans="1:4" x14ac:dyDescent="0.25">
      <c r="A689" s="753" t="s">
        <v>600</v>
      </c>
      <c r="B689" s="682">
        <f t="shared" ref="B689:D689" si="217">B602/B$637</f>
        <v>6.7000060778493473E-3</v>
      </c>
      <c r="C689" s="682">
        <f t="shared" si="217"/>
        <v>2.3420390111977998E-3</v>
      </c>
      <c r="D689" s="682">
        <f t="shared" si="217"/>
        <v>1.5928054515274945E-3</v>
      </c>
    </row>
    <row r="690" spans="1:4" x14ac:dyDescent="0.25">
      <c r="A690" s="753" t="s">
        <v>641</v>
      </c>
      <c r="B690" s="682">
        <f t="shared" ref="B690:D690" si="218">B603/B$637</f>
        <v>1.0572704600399483E-3</v>
      </c>
      <c r="C690" s="682">
        <f t="shared" si="218"/>
        <v>1.1450708871293723E-3</v>
      </c>
      <c r="D690" s="682">
        <f t="shared" si="218"/>
        <v>5.1586368862184919E-4</v>
      </c>
    </row>
    <row r="691" spans="1:4" x14ac:dyDescent="0.25">
      <c r="A691" s="753" t="s">
        <v>597</v>
      </c>
      <c r="B691" s="682">
        <f t="shared" ref="B691:D691" si="219">B604/B$637</f>
        <v>1.2107460886051623E-2</v>
      </c>
      <c r="C691" s="682">
        <f t="shared" si="219"/>
        <v>1.1319683798691315E-2</v>
      </c>
      <c r="D691" s="682">
        <f t="shared" si="219"/>
        <v>6.0363002594834509E-3</v>
      </c>
    </row>
    <row r="692" spans="1:4" x14ac:dyDescent="0.25">
      <c r="A692" s="753" t="s">
        <v>600</v>
      </c>
      <c r="B692" s="682">
        <f t="shared" ref="B692:D692" si="220">B605/B$637</f>
        <v>9.7600229716521465E-4</v>
      </c>
      <c r="C692" s="682">
        <f t="shared" si="220"/>
        <v>3.3745621245051625E-4</v>
      </c>
      <c r="D692" s="682">
        <f t="shared" si="220"/>
        <v>0</v>
      </c>
    </row>
    <row r="693" spans="1:4" x14ac:dyDescent="0.25">
      <c r="A693" s="753" t="s">
        <v>629</v>
      </c>
      <c r="B693" s="682">
        <f t="shared" ref="B693:D693" si="221">B606/B$637</f>
        <v>0</v>
      </c>
      <c r="C693" s="682">
        <f t="shared" si="221"/>
        <v>2.7377450951625402E-4</v>
      </c>
      <c r="D693" s="682">
        <f t="shared" si="221"/>
        <v>3.2630563182621866E-4</v>
      </c>
    </row>
    <row r="694" spans="1:4" x14ac:dyDescent="0.25">
      <c r="A694" s="753" t="s">
        <v>601</v>
      </c>
      <c r="B694" s="682">
        <f t="shared" ref="B694:D694" si="222">B607/B$637</f>
        <v>2.1054352148210265E-2</v>
      </c>
      <c r="C694" s="682">
        <f t="shared" si="222"/>
        <v>5.0973734878125782E-3</v>
      </c>
      <c r="D694" s="682">
        <f t="shared" si="222"/>
        <v>1.6319521472673616E-2</v>
      </c>
    </row>
    <row r="695" spans="1:4" x14ac:dyDescent="0.25">
      <c r="A695" s="753" t="s">
        <v>602</v>
      </c>
      <c r="B695" s="682">
        <f t="shared" ref="B695:D695" si="223">B608/B$637</f>
        <v>2.9734108025996886E-3</v>
      </c>
      <c r="C695" s="682">
        <f t="shared" si="223"/>
        <v>5.1531195005010307E-3</v>
      </c>
      <c r="D695" s="682">
        <f t="shared" si="223"/>
        <v>2.6260278578658768E-3</v>
      </c>
    </row>
    <row r="696" spans="1:4" x14ac:dyDescent="0.25">
      <c r="A696" s="753" t="s">
        <v>601</v>
      </c>
      <c r="B696" s="682">
        <f t="shared" ref="B696:D696" si="224">B609/B$637</f>
        <v>6.9047517676477824E-4</v>
      </c>
      <c r="C696" s="682">
        <f t="shared" si="224"/>
        <v>4.3021805837757058E-4</v>
      </c>
      <c r="D696" s="682">
        <f t="shared" si="224"/>
        <v>6.0672470973704474E-4</v>
      </c>
    </row>
    <row r="697" spans="1:4" x14ac:dyDescent="0.25">
      <c r="A697" s="753" t="s">
        <v>603</v>
      </c>
      <c r="B697" s="682">
        <f t="shared" ref="B697:D697" si="225">B610/B$637</f>
        <v>5.3734216666985858E-4</v>
      </c>
      <c r="C697" s="682">
        <f t="shared" si="225"/>
        <v>3.9787995052678875E-4</v>
      </c>
      <c r="D697" s="682">
        <f t="shared" si="225"/>
        <v>9.9601852139596155E-4</v>
      </c>
    </row>
    <row r="698" spans="1:4" x14ac:dyDescent="0.25">
      <c r="A698" s="753" t="s">
        <v>607</v>
      </c>
      <c r="B698" s="682">
        <f t="shared" ref="B698:D698" si="226">B611/B$637</f>
        <v>0</v>
      </c>
      <c r="C698" s="682">
        <f t="shared" si="226"/>
        <v>1.4855662035894303E-4</v>
      </c>
      <c r="D698" s="682">
        <f t="shared" si="226"/>
        <v>4.0909732923805623E-4</v>
      </c>
    </row>
    <row r="699" spans="1:4" x14ac:dyDescent="0.25">
      <c r="A699" s="753" t="s">
        <v>630</v>
      </c>
      <c r="B699" s="682">
        <f t="shared" ref="B699:D699" si="227">B612/B$637</f>
        <v>0</v>
      </c>
      <c r="C699" s="682">
        <f t="shared" si="227"/>
        <v>8.9521004378968988E-4</v>
      </c>
      <c r="D699" s="682">
        <f t="shared" si="227"/>
        <v>1.2192576934281485E-3</v>
      </c>
    </row>
    <row r="700" spans="1:4" x14ac:dyDescent="0.25">
      <c r="A700" s="753" t="s">
        <v>604</v>
      </c>
      <c r="B700" s="682">
        <f t="shared" ref="B700:D700" si="228">B613/B$637</f>
        <v>1.7617802393555505E-3</v>
      </c>
      <c r="C700" s="682">
        <f t="shared" si="228"/>
        <v>1.7649880033920714E-3</v>
      </c>
      <c r="D700" s="682">
        <f t="shared" si="228"/>
        <v>1.7852887951370379E-3</v>
      </c>
    </row>
    <row r="701" spans="1:4" x14ac:dyDescent="0.25">
      <c r="A701" s="753" t="s">
        <v>604</v>
      </c>
      <c r="B701" s="682">
        <f t="shared" ref="B701:D701" si="229">B614/B$637</f>
        <v>7.6150583524043085E-4</v>
      </c>
      <c r="C701" s="682">
        <f t="shared" si="229"/>
        <v>1.9238775773834553E-3</v>
      </c>
      <c r="D701" s="682">
        <f t="shared" si="229"/>
        <v>1.7874374863778948E-3</v>
      </c>
    </row>
    <row r="702" spans="1:4" x14ac:dyDescent="0.25">
      <c r="A702" s="753" t="s">
        <v>604</v>
      </c>
      <c r="B702" s="682">
        <f t="shared" ref="B702:D702" si="230">B615/B$637</f>
        <v>0</v>
      </c>
      <c r="C702" s="682">
        <f t="shared" si="230"/>
        <v>1.0022012468479856E-4</v>
      </c>
      <c r="D702" s="682">
        <f t="shared" si="230"/>
        <v>0</v>
      </c>
    </row>
    <row r="703" spans="1:4" x14ac:dyDescent="0.25">
      <c r="A703" s="753" t="s">
        <v>605</v>
      </c>
      <c r="B703" s="682">
        <f t="shared" ref="B703:D703" si="231">B616/B$637</f>
        <v>5.0983194133010112E-2</v>
      </c>
      <c r="C703" s="682">
        <f t="shared" si="231"/>
        <v>5.0131763586216661E-2</v>
      </c>
      <c r="D703" s="682">
        <f t="shared" si="231"/>
        <v>3.1759291686622455E-2</v>
      </c>
    </row>
    <row r="704" spans="1:4" x14ac:dyDescent="0.25">
      <c r="A704" s="753" t="s">
        <v>631</v>
      </c>
      <c r="B704" s="682">
        <f t="shared" ref="B704:D704" si="232">B617/B$637</f>
        <v>0</v>
      </c>
      <c r="C704" s="682">
        <f t="shared" si="232"/>
        <v>2.3851636702943875E-4</v>
      </c>
      <c r="D704" s="682">
        <f t="shared" si="232"/>
        <v>0</v>
      </c>
    </row>
    <row r="705" spans="1:4" x14ac:dyDescent="0.25">
      <c r="A705" s="753" t="s">
        <v>607</v>
      </c>
      <c r="B705" s="682">
        <f t="shared" ref="B705:D705" si="233">B618/B$637</f>
        <v>0</v>
      </c>
      <c r="C705" s="682">
        <f t="shared" si="233"/>
        <v>4.8191571236674531E-4</v>
      </c>
      <c r="D705" s="682">
        <f t="shared" si="233"/>
        <v>6.0222772566974618E-4</v>
      </c>
    </row>
    <row r="706" spans="1:4" x14ac:dyDescent="0.25">
      <c r="A706" s="753" t="s">
        <v>608</v>
      </c>
      <c r="B706" s="682">
        <f t="shared" ref="B706:D706" si="234">B619/B$637</f>
        <v>0</v>
      </c>
      <c r="C706" s="682">
        <f t="shared" si="234"/>
        <v>4.3943969785726895E-4</v>
      </c>
      <c r="D706" s="682">
        <f t="shared" si="234"/>
        <v>4.2526439673808391E-4</v>
      </c>
    </row>
    <row r="707" spans="1:4" x14ac:dyDescent="0.25">
      <c r="A707" s="753" t="s">
        <v>609</v>
      </c>
      <c r="B707" s="682">
        <f t="shared" ref="B707:D707" si="235">B620/B$637</f>
        <v>4.4059489127946999E-3</v>
      </c>
      <c r="C707" s="682">
        <f t="shared" si="235"/>
        <v>8.4909617642103113E-3</v>
      </c>
      <c r="D707" s="682">
        <f t="shared" si="235"/>
        <v>4.6611332388085012E-3</v>
      </c>
    </row>
    <row r="708" spans="1:4" x14ac:dyDescent="0.25">
      <c r="A708" s="753" t="s">
        <v>632</v>
      </c>
      <c r="B708" s="682">
        <f t="shared" ref="B708:D708" si="236">B621/B$637</f>
        <v>0</v>
      </c>
      <c r="C708" s="682">
        <f t="shared" si="236"/>
        <v>8.4399773924681505E-5</v>
      </c>
      <c r="D708" s="682">
        <f t="shared" si="236"/>
        <v>0</v>
      </c>
    </row>
    <row r="709" spans="1:4" x14ac:dyDescent="0.25">
      <c r="A709" s="753" t="s">
        <v>610</v>
      </c>
      <c r="B709" s="682">
        <f t="shared" ref="B709:D709" si="237">B622/B$637</f>
        <v>0</v>
      </c>
      <c r="C709" s="682">
        <f t="shared" si="237"/>
        <v>3.8851202581678039E-4</v>
      </c>
      <c r="D709" s="682">
        <f t="shared" si="237"/>
        <v>2.6676884099990374E-4</v>
      </c>
    </row>
    <row r="710" spans="1:4" x14ac:dyDescent="0.25">
      <c r="A710" s="753" t="s">
        <v>611</v>
      </c>
      <c r="B710" s="682">
        <f t="shared" ref="B710:D710" si="238">B623/B$637</f>
        <v>3.6216807202864729E-2</v>
      </c>
      <c r="C710" s="682">
        <f t="shared" si="238"/>
        <v>4.3189844475610001E-2</v>
      </c>
      <c r="D710" s="682">
        <f t="shared" si="238"/>
        <v>2.1676555064707729E-2</v>
      </c>
    </row>
    <row r="711" spans="1:4" x14ac:dyDescent="0.25">
      <c r="A711" s="753" t="s">
        <v>613</v>
      </c>
      <c r="B711" s="682">
        <f t="shared" ref="B711:D711" si="239">B624/B$637</f>
        <v>6.6257456868531192E-3</v>
      </c>
      <c r="C711" s="682">
        <f t="shared" si="239"/>
        <v>7.3342969220833451E-3</v>
      </c>
      <c r="D711" s="682">
        <f t="shared" si="239"/>
        <v>3.0003251133097733E-3</v>
      </c>
    </row>
    <row r="712" spans="1:4" x14ac:dyDescent="0.25">
      <c r="A712" s="753" t="s">
        <v>614</v>
      </c>
      <c r="B712" s="682">
        <f t="shared" ref="B712:D712" si="240">B625/B$637</f>
        <v>0</v>
      </c>
      <c r="C712" s="682">
        <f t="shared" si="240"/>
        <v>0</v>
      </c>
      <c r="D712" s="682">
        <f t="shared" si="240"/>
        <v>3.1850993413753758E-4</v>
      </c>
    </row>
    <row r="713" spans="1:4" x14ac:dyDescent="0.25">
      <c r="A713" s="753" t="s">
        <v>616</v>
      </c>
      <c r="B713" s="682">
        <f t="shared" ref="B713:D713" si="241">B626/B$637</f>
        <v>2.4908606156533723E-2</v>
      </c>
      <c r="C713" s="682">
        <f t="shared" si="241"/>
        <v>1.7958292391187503E-2</v>
      </c>
      <c r="D713" s="682">
        <f t="shared" si="241"/>
        <v>6.0364549176656606E-3</v>
      </c>
    </row>
    <row r="714" spans="1:4" x14ac:dyDescent="0.25">
      <c r="A714" s="753" t="s">
        <v>617</v>
      </c>
      <c r="B714" s="682">
        <f t="shared" ref="B714:D714" si="242">B627/B$637</f>
        <v>5.6931563898691443E-3</v>
      </c>
      <c r="C714" s="682">
        <f t="shared" si="242"/>
        <v>3.0517219611512808E-3</v>
      </c>
      <c r="D714" s="682">
        <f t="shared" si="242"/>
        <v>9.4323645972423087E-4</v>
      </c>
    </row>
    <row r="715" spans="1:4" x14ac:dyDescent="0.25">
      <c r="A715" s="753" t="s">
        <v>618</v>
      </c>
      <c r="B715" s="682">
        <f t="shared" ref="B715:D715" si="243">B628/B$637</f>
        <v>2.0252122068777124E-2</v>
      </c>
      <c r="C715" s="682">
        <f t="shared" si="243"/>
        <v>7.0319605048475668E-3</v>
      </c>
      <c r="D715" s="682">
        <f t="shared" si="243"/>
        <v>2.747964598686575E-3</v>
      </c>
    </row>
    <row r="716" spans="1:4" x14ac:dyDescent="0.25">
      <c r="A716" s="753" t="s">
        <v>619</v>
      </c>
      <c r="B716" s="682">
        <f t="shared" ref="B716:D716" si="244">B629/B$637</f>
        <v>4.0955427361645041E-3</v>
      </c>
      <c r="C716" s="682">
        <f t="shared" si="244"/>
        <v>1.8232288029540274E-3</v>
      </c>
      <c r="D716" s="682">
        <f t="shared" si="244"/>
        <v>6.8264931948585597E-4</v>
      </c>
    </row>
    <row r="717" spans="1:4" x14ac:dyDescent="0.25">
      <c r="A717" s="753" t="s">
        <v>620</v>
      </c>
      <c r="B717" s="682">
        <f t="shared" ref="B717:D717" si="245">B630/B$637</f>
        <v>1.7317037034471974E-2</v>
      </c>
      <c r="C717" s="682">
        <f t="shared" si="245"/>
        <v>5.7483450306802381E-3</v>
      </c>
      <c r="D717" s="682">
        <f t="shared" si="245"/>
        <v>2.7652459982173885E-3</v>
      </c>
    </row>
    <row r="718" spans="1:4" x14ac:dyDescent="0.25">
      <c r="A718" s="753" t="s">
        <v>621</v>
      </c>
      <c r="B718" s="682">
        <f t="shared" ref="B718:D718" si="246">B631/B$637</f>
        <v>2.8191254685096838E-3</v>
      </c>
      <c r="C718" s="682">
        <f t="shared" si="246"/>
        <v>1.276473579744907E-3</v>
      </c>
      <c r="D718" s="682">
        <f t="shared" si="246"/>
        <v>4.0815814429395991E-4</v>
      </c>
    </row>
    <row r="719" spans="1:4" x14ac:dyDescent="0.25">
      <c r="A719" s="753" t="s">
        <v>622</v>
      </c>
      <c r="B719" s="682">
        <f t="shared" ref="B719:D719" si="247">B632/B$637</f>
        <v>9.682796739126585E-3</v>
      </c>
      <c r="C719" s="682">
        <f t="shared" si="247"/>
        <v>4.419801846903197E-3</v>
      </c>
      <c r="D719" s="682">
        <f t="shared" si="247"/>
        <v>1.6377343143915183E-3</v>
      </c>
    </row>
    <row r="720" spans="1:4" x14ac:dyDescent="0.25">
      <c r="A720" s="814" t="s">
        <v>634</v>
      </c>
      <c r="B720" s="682">
        <f t="shared" ref="B720:D720" si="248">B633/B$637</f>
        <v>1.4922639718181192E-3</v>
      </c>
      <c r="C720" s="682">
        <f t="shared" si="248"/>
        <v>5.5389371564944256E-4</v>
      </c>
      <c r="D720" s="682">
        <f t="shared" si="248"/>
        <v>1.9649454236093006E-4</v>
      </c>
    </row>
    <row r="721" spans="1:4" x14ac:dyDescent="0.25">
      <c r="A721" s="753" t="s">
        <v>623</v>
      </c>
      <c r="B721" s="682">
        <f t="shared" ref="B721:D721" si="249">B634/B$637</f>
        <v>5.1192858457673063E-3</v>
      </c>
      <c r="C721" s="682">
        <f t="shared" si="249"/>
        <v>1.8688845367331886E-3</v>
      </c>
      <c r="D721" s="682">
        <f t="shared" si="249"/>
        <v>9.2817909772817061E-4</v>
      </c>
    </row>
    <row r="722" spans="1:4" x14ac:dyDescent="0.25">
      <c r="A722" s="753" t="s">
        <v>635</v>
      </c>
      <c r="B722" s="682">
        <f t="shared" ref="B722:D722" si="250">B635/B$637</f>
        <v>8.2539237815876969E-4</v>
      </c>
      <c r="C722" s="682">
        <f t="shared" si="250"/>
        <v>3.3083255330136255E-4</v>
      </c>
      <c r="D722" s="682">
        <f t="shared" si="250"/>
        <v>0</v>
      </c>
    </row>
    <row r="725" spans="1:4" x14ac:dyDescent="0.25">
      <c r="A725" t="s">
        <v>649</v>
      </c>
      <c r="B725" s="799" t="s">
        <v>535</v>
      </c>
      <c r="C725" s="799" t="s">
        <v>533</v>
      </c>
      <c r="D725" s="799" t="s">
        <v>534</v>
      </c>
    </row>
    <row r="726" spans="1:4" x14ac:dyDescent="0.25">
      <c r="B726" s="685"/>
    </row>
    <row r="727" spans="1:4" x14ac:dyDescent="0.25">
      <c r="A727" s="685" t="str">
        <f t="shared" ref="A727:D736" si="251">A641</f>
        <v>FA 10:0</v>
      </c>
      <c r="B727" s="685">
        <f t="shared" si="251"/>
        <v>5.8280178809427623E-4</v>
      </c>
      <c r="C727" s="685">
        <f t="shared" si="251"/>
        <v>1.2418935656900718E-4</v>
      </c>
      <c r="D727" s="685">
        <f t="shared" si="251"/>
        <v>4.9519038400088669E-5</v>
      </c>
    </row>
    <row r="728" spans="1:4" x14ac:dyDescent="0.25">
      <c r="A728" s="685" t="str">
        <f t="shared" si="251"/>
        <v>FA 11:0</v>
      </c>
      <c r="B728" s="685">
        <f t="shared" si="251"/>
        <v>2.6979921732248375E-5</v>
      </c>
      <c r="C728" s="685">
        <f t="shared" si="251"/>
        <v>1.8212624573000924E-4</v>
      </c>
      <c r="D728" s="685">
        <f t="shared" si="251"/>
        <v>1.2343243084778451E-4</v>
      </c>
    </row>
    <row r="729" spans="1:4" x14ac:dyDescent="0.25">
      <c r="A729" s="685" t="str">
        <f t="shared" si="251"/>
        <v>FA 12:0</v>
      </c>
      <c r="B729" s="685">
        <f t="shared" si="251"/>
        <v>5.6601846765746673E-3</v>
      </c>
      <c r="C729" s="685">
        <f t="shared" si="251"/>
        <v>8.0551984750093595E-3</v>
      </c>
      <c r="D729" s="685">
        <f t="shared" si="251"/>
        <v>6.3054240026338233E-3</v>
      </c>
    </row>
    <row r="730" spans="1:4" x14ac:dyDescent="0.25">
      <c r="A730" s="685" t="str">
        <f t="shared" si="251"/>
        <v>FA 13:0 br</v>
      </c>
      <c r="B730" s="685">
        <f t="shared" si="251"/>
        <v>0</v>
      </c>
      <c r="C730" s="685">
        <f t="shared" si="251"/>
        <v>3.6527648807218867E-4</v>
      </c>
      <c r="D730" s="685">
        <f t="shared" si="251"/>
        <v>0</v>
      </c>
    </row>
    <row r="731" spans="1:4" x14ac:dyDescent="0.25">
      <c r="A731" s="685" t="str">
        <f t="shared" si="251"/>
        <v>FA 13:0 br</v>
      </c>
      <c r="B731" s="685">
        <f t="shared" si="251"/>
        <v>7.8459189879081473E-4</v>
      </c>
      <c r="C731" s="685">
        <f t="shared" si="251"/>
        <v>8.4797465632198757E-4</v>
      </c>
      <c r="D731" s="685">
        <f t="shared" si="251"/>
        <v>8.0947828195060802E-4</v>
      </c>
    </row>
    <row r="732" spans="1:4" x14ac:dyDescent="0.25">
      <c r="A732" s="685" t="str">
        <f t="shared" si="251"/>
        <v>FA 13:0 br</v>
      </c>
      <c r="B732" s="685">
        <f t="shared" si="251"/>
        <v>5.0195878292765266E-4</v>
      </c>
      <c r="C732" s="685">
        <f t="shared" si="251"/>
        <v>3.2583050561998657E-4</v>
      </c>
      <c r="D732" s="685">
        <f t="shared" si="251"/>
        <v>2.317123254335342E-4</v>
      </c>
    </row>
    <row r="733" spans="1:4" x14ac:dyDescent="0.25">
      <c r="A733" s="685" t="str">
        <f t="shared" si="251"/>
        <v>FA 13:0</v>
      </c>
      <c r="B733" s="685">
        <f t="shared" si="251"/>
        <v>2.6285140734143182E-3</v>
      </c>
      <c r="C733" s="685">
        <f t="shared" si="251"/>
        <v>2.4086747685890982E-3</v>
      </c>
      <c r="D733" s="685">
        <f t="shared" si="251"/>
        <v>2.2443830169022634E-3</v>
      </c>
    </row>
    <row r="734" spans="1:4" x14ac:dyDescent="0.25">
      <c r="A734" s="685" t="str">
        <f t="shared" si="251"/>
        <v>FA 14:0 br</v>
      </c>
      <c r="B734" s="685">
        <f t="shared" si="251"/>
        <v>1.6421936384915882E-4</v>
      </c>
      <c r="C734" s="685">
        <f t="shared" si="251"/>
        <v>2.7995250901027716E-4</v>
      </c>
      <c r="D734" s="685">
        <f t="shared" si="251"/>
        <v>2.4542138532828799E-3</v>
      </c>
    </row>
    <row r="735" spans="1:4" x14ac:dyDescent="0.25">
      <c r="A735" s="685" t="str">
        <f t="shared" si="251"/>
        <v>FA 14:0 br</v>
      </c>
      <c r="B735" s="685">
        <f t="shared" si="251"/>
        <v>2.5045380857293834E-3</v>
      </c>
      <c r="C735" s="685">
        <f t="shared" si="251"/>
        <v>2.4713460828395908E-3</v>
      </c>
      <c r="D735" s="685">
        <f t="shared" si="251"/>
        <v>2.9243615085492087E-4</v>
      </c>
    </row>
    <row r="736" spans="1:4" x14ac:dyDescent="0.25">
      <c r="A736" s="685" t="str">
        <f t="shared" si="251"/>
        <v>FA 14:0 br</v>
      </c>
      <c r="B736" s="685">
        <f t="shared" si="251"/>
        <v>0</v>
      </c>
      <c r="C736" s="685">
        <f t="shared" si="251"/>
        <v>1.2143828704395204E-4</v>
      </c>
      <c r="D736" s="685">
        <f t="shared" si="251"/>
        <v>0</v>
      </c>
    </row>
    <row r="737" spans="1:4" x14ac:dyDescent="0.25">
      <c r="A737" s="685" t="str">
        <f t="shared" ref="A737:D738" si="252">A654</f>
        <v>FA 14:0</v>
      </c>
      <c r="B737" s="685">
        <f t="shared" si="252"/>
        <v>5.7242484662754563E-2</v>
      </c>
      <c r="C737" s="685">
        <f t="shared" si="252"/>
        <v>3.9681255596295997E-2</v>
      </c>
      <c r="D737" s="685">
        <f t="shared" si="252"/>
        <v>4.5656977062551819E-2</v>
      </c>
    </row>
    <row r="738" spans="1:4" x14ac:dyDescent="0.25">
      <c r="A738" s="685" t="str">
        <f t="shared" si="252"/>
        <v>FA 15:0 br w2</v>
      </c>
      <c r="B738" s="685">
        <f t="shared" si="252"/>
        <v>3.405997042113318E-4</v>
      </c>
      <c r="C738" s="685">
        <f t="shared" si="252"/>
        <v>3.0417235357586961E-4</v>
      </c>
      <c r="D738" s="685">
        <f t="shared" si="252"/>
        <v>2.2978174188553619E-4</v>
      </c>
    </row>
    <row r="739" spans="1:4" x14ac:dyDescent="0.25">
      <c r="A739" s="685" t="str">
        <f t="shared" ref="A739:D742" si="253">A657</f>
        <v>FA 16:0 br (mc)</v>
      </c>
      <c r="B739" s="685">
        <f t="shared" si="253"/>
        <v>0</v>
      </c>
      <c r="C739" s="685">
        <f t="shared" si="253"/>
        <v>2.3923055647168097E-3</v>
      </c>
      <c r="D739" s="685">
        <f t="shared" si="253"/>
        <v>0</v>
      </c>
    </row>
    <row r="740" spans="1:4" x14ac:dyDescent="0.25">
      <c r="A740" s="685" t="str">
        <f t="shared" si="253"/>
        <v>FA 15:0 br</v>
      </c>
      <c r="B740" s="685">
        <f t="shared" si="253"/>
        <v>0</v>
      </c>
      <c r="C740" s="685">
        <f t="shared" si="253"/>
        <v>8.0862166138052514E-4</v>
      </c>
      <c r="D740" s="685">
        <f t="shared" si="253"/>
        <v>0</v>
      </c>
    </row>
    <row r="741" spans="1:4" x14ac:dyDescent="0.25">
      <c r="A741" s="685" t="str">
        <f t="shared" si="253"/>
        <v>FA 15:0 br</v>
      </c>
      <c r="B741" s="685">
        <f t="shared" si="253"/>
        <v>2.7279996576571496E-2</v>
      </c>
      <c r="C741" s="685">
        <f t="shared" si="253"/>
        <v>1.5556765186990996E-2</v>
      </c>
      <c r="D741" s="685">
        <f t="shared" si="253"/>
        <v>2.9818567452771276E-2</v>
      </c>
    </row>
    <row r="742" spans="1:4" x14ac:dyDescent="0.25">
      <c r="A742" s="685" t="str">
        <f t="shared" si="253"/>
        <v>FA 15:0 br</v>
      </c>
      <c r="B742" s="685">
        <f t="shared" si="253"/>
        <v>2.2146223115385066E-2</v>
      </c>
      <c r="C742" s="685">
        <f t="shared" si="253"/>
        <v>1.4095920053329927E-2</v>
      </c>
      <c r="D742" s="685">
        <f t="shared" si="253"/>
        <v>1.4773629003082751E-2</v>
      </c>
    </row>
    <row r="743" spans="1:4" x14ac:dyDescent="0.25">
      <c r="A743" s="685" t="str">
        <f t="shared" ref="A743:D745" si="254">A662</f>
        <v>FA 15:0</v>
      </c>
      <c r="B743" s="685">
        <f t="shared" si="254"/>
        <v>1.5937246335242815E-2</v>
      </c>
      <c r="C743" s="685">
        <f t="shared" si="254"/>
        <v>1.6239719897576978E-2</v>
      </c>
      <c r="D743" s="685">
        <f t="shared" si="254"/>
        <v>1.4551906670914539E-2</v>
      </c>
    </row>
    <row r="744" spans="1:4" x14ac:dyDescent="0.25">
      <c r="A744" s="685" t="str">
        <f t="shared" si="254"/>
        <v>FA 16:0 br w2</v>
      </c>
      <c r="B744" s="685">
        <f t="shared" si="254"/>
        <v>1.997097700489235E-3</v>
      </c>
      <c r="C744" s="685">
        <f t="shared" si="254"/>
        <v>1.8284270316031835E-3</v>
      </c>
      <c r="D744" s="685">
        <f t="shared" si="254"/>
        <v>9.9651091603589941E-4</v>
      </c>
    </row>
    <row r="745" spans="1:4" x14ac:dyDescent="0.25">
      <c r="A745" s="685" t="str">
        <f t="shared" si="254"/>
        <v>FA 17:0, br (5,9,13-trimethyl)</v>
      </c>
      <c r="B745" s="685">
        <f t="shared" si="254"/>
        <v>1.0151637202653518E-3</v>
      </c>
      <c r="C745" s="685">
        <f t="shared" si="254"/>
        <v>1.1556612574073978E-3</v>
      </c>
      <c r="D745" s="685">
        <f t="shared" si="254"/>
        <v>8.5449570975657983E-4</v>
      </c>
    </row>
    <row r="746" spans="1:4" x14ac:dyDescent="0.25">
      <c r="A746" s="685" t="str">
        <f>A666</f>
        <v>FA16:0 br</v>
      </c>
      <c r="B746" s="685">
        <f>B666</f>
        <v>1.0854318803824245E-2</v>
      </c>
      <c r="C746" s="685">
        <f>C666</f>
        <v>7.7357047280480727E-3</v>
      </c>
      <c r="D746" s="685">
        <f>D666</f>
        <v>1.5036345006589907E-2</v>
      </c>
    </row>
    <row r="747" spans="1:4" x14ac:dyDescent="0.25">
      <c r="A747" s="685" t="str">
        <f t="shared" ref="A747:D750" si="255">A669</f>
        <v>FA 16:0</v>
      </c>
      <c r="B747" s="685">
        <f t="shared" si="255"/>
        <v>0.2555951029273752</v>
      </c>
      <c r="C747" s="685">
        <f t="shared" si="255"/>
        <v>0.21387653416564417</v>
      </c>
      <c r="D747" s="685">
        <f t="shared" si="255"/>
        <v>0.15247364860362803</v>
      </c>
    </row>
    <row r="748" spans="1:4" x14ac:dyDescent="0.25">
      <c r="A748" s="685" t="str">
        <f t="shared" si="255"/>
        <v>FA 17:0 br w2</v>
      </c>
      <c r="B748" s="685">
        <f t="shared" si="255"/>
        <v>4.4101022637846175E-4</v>
      </c>
      <c r="C748" s="685">
        <f t="shared" si="255"/>
        <v>2.9258860452457611E-4</v>
      </c>
      <c r="D748" s="685">
        <f t="shared" si="255"/>
        <v>3.0537985102746247E-4</v>
      </c>
    </row>
    <row r="749" spans="1:4" x14ac:dyDescent="0.25">
      <c r="A749" s="685" t="str">
        <f t="shared" si="255"/>
        <v>FA 17:0 br</v>
      </c>
      <c r="B749" s="685">
        <f t="shared" si="255"/>
        <v>1.6245538451820959E-2</v>
      </c>
      <c r="C749" s="685">
        <f t="shared" si="255"/>
        <v>1.1909923157105614E-2</v>
      </c>
      <c r="D749" s="685">
        <f t="shared" si="255"/>
        <v>2.1106105629887448E-2</v>
      </c>
    </row>
    <row r="750" spans="1:4" x14ac:dyDescent="0.25">
      <c r="A750" s="685" t="str">
        <f t="shared" si="255"/>
        <v>FA 17:0 br</v>
      </c>
      <c r="B750" s="685">
        <f t="shared" si="255"/>
        <v>5.6451692791730634E-3</v>
      </c>
      <c r="C750" s="685">
        <f t="shared" si="255"/>
        <v>1.8074209261282779E-3</v>
      </c>
      <c r="D750" s="685">
        <f t="shared" si="255"/>
        <v>1.4685184350831468E-3</v>
      </c>
    </row>
    <row r="751" spans="1:4" x14ac:dyDescent="0.25">
      <c r="A751" s="685" t="str">
        <f t="shared" ref="A751:D752" si="256">A674</f>
        <v>FA 17:0 br</v>
      </c>
      <c r="B751" s="685">
        <f t="shared" si="256"/>
        <v>1.1412369083001195E-2</v>
      </c>
      <c r="C751" s="685">
        <f t="shared" si="256"/>
        <v>7.9861268984342954E-3</v>
      </c>
      <c r="D751" s="685">
        <f t="shared" si="256"/>
        <v>6.9608111823771862E-3</v>
      </c>
    </row>
    <row r="752" spans="1:4" x14ac:dyDescent="0.25">
      <c r="A752" s="685" t="str">
        <f t="shared" si="256"/>
        <v>FA 17:0 br</v>
      </c>
      <c r="B752" s="685">
        <f t="shared" si="256"/>
        <v>6.6174639079113456E-3</v>
      </c>
      <c r="C752" s="685">
        <f t="shared" si="256"/>
        <v>3.8498054159793182E-3</v>
      </c>
      <c r="D752" s="685">
        <f t="shared" si="256"/>
        <v>3.5061194967779931E-3</v>
      </c>
    </row>
    <row r="753" spans="1:4" x14ac:dyDescent="0.25">
      <c r="A753" s="685" t="str">
        <f t="shared" ref="A753:D755" si="257">A678</f>
        <v>FA 17:0</v>
      </c>
      <c r="B753" s="685">
        <f t="shared" si="257"/>
        <v>1.5080887815322998E-2</v>
      </c>
      <c r="C753" s="685">
        <f t="shared" si="257"/>
        <v>1.0902531619566707E-2</v>
      </c>
      <c r="D753" s="685">
        <f t="shared" si="257"/>
        <v>9.5106712073700951E-3</v>
      </c>
    </row>
    <row r="754" spans="1:4" x14ac:dyDescent="0.25">
      <c r="A754" s="685" t="str">
        <f t="shared" si="257"/>
        <v>FA 18:0 br w2</v>
      </c>
      <c r="B754" s="685">
        <f t="shared" si="257"/>
        <v>1.3961739316020265E-3</v>
      </c>
      <c r="C754" s="685">
        <f t="shared" si="257"/>
        <v>1.7099167171534984E-3</v>
      </c>
      <c r="D754" s="685">
        <f t="shared" si="257"/>
        <v>1.2444623506013446E-3</v>
      </c>
    </row>
    <row r="755" spans="1:4" x14ac:dyDescent="0.25">
      <c r="A755" s="685" t="str">
        <f t="shared" si="257"/>
        <v>FA 18:0 br</v>
      </c>
      <c r="B755" s="685">
        <f t="shared" si="257"/>
        <v>2.1639852954720503E-3</v>
      </c>
      <c r="C755" s="685">
        <f t="shared" si="257"/>
        <v>1.7030741971558966E-3</v>
      </c>
      <c r="D755" s="685">
        <f t="shared" si="257"/>
        <v>2.8552563993304355E-3</v>
      </c>
    </row>
    <row r="756" spans="1:4" x14ac:dyDescent="0.25">
      <c r="A756" s="685" t="str">
        <f>A682</f>
        <v>FA 18:0 br</v>
      </c>
      <c r="B756" s="685">
        <f>B682</f>
        <v>3.6573576094533814E-3</v>
      </c>
      <c r="C756" s="685">
        <f>C682</f>
        <v>2.8517205674726135E-3</v>
      </c>
      <c r="D756" s="685">
        <f>D682</f>
        <v>2.1754490891757652E-3</v>
      </c>
    </row>
    <row r="757" spans="1:4" x14ac:dyDescent="0.25">
      <c r="A757" s="685" t="str">
        <f>A687</f>
        <v>FA 18:0</v>
      </c>
      <c r="B757" s="685">
        <f>B687</f>
        <v>8.0888840099679907E-2</v>
      </c>
      <c r="C757" s="685">
        <f>C687</f>
        <v>6.1111937509262963E-2</v>
      </c>
      <c r="D757" s="685">
        <f>D687</f>
        <v>3.863597344440494E-2</v>
      </c>
    </row>
    <row r="758" spans="1:4" x14ac:dyDescent="0.25">
      <c r="A758" s="685" t="str">
        <f>A689</f>
        <v>FA 19:0 br</v>
      </c>
      <c r="B758" s="685">
        <f>B689</f>
        <v>6.7000060778493473E-3</v>
      </c>
      <c r="C758" s="685">
        <f>C689</f>
        <v>2.3420390111977998E-3</v>
      </c>
      <c r="D758" s="685">
        <f>D689</f>
        <v>1.5928054515274945E-3</v>
      </c>
    </row>
    <row r="759" spans="1:4" x14ac:dyDescent="0.25">
      <c r="A759" s="685" t="str">
        <f>A692</f>
        <v>FA 19:0 br</v>
      </c>
      <c r="B759" s="685">
        <f>B692</f>
        <v>9.7600229716521465E-4</v>
      </c>
      <c r="C759" s="685">
        <f>C692</f>
        <v>3.3745621245051625E-4</v>
      </c>
      <c r="D759" s="685">
        <f>D692</f>
        <v>0</v>
      </c>
    </row>
    <row r="760" spans="1:4" x14ac:dyDescent="0.25">
      <c r="A760" s="685" t="str">
        <f>A695</f>
        <v>FA 19:0</v>
      </c>
      <c r="B760" s="685">
        <f>B695</f>
        <v>2.9734108025996886E-3</v>
      </c>
      <c r="C760" s="685">
        <f>C695</f>
        <v>5.1531195005010307E-3</v>
      </c>
      <c r="D760" s="685">
        <f>D695</f>
        <v>2.6260278578658768E-3</v>
      </c>
    </row>
    <row r="761" spans="1:4" x14ac:dyDescent="0.25">
      <c r="A761" s="685" t="str">
        <f t="shared" ref="A761:D762" si="258">A703</f>
        <v>FA 20:0</v>
      </c>
      <c r="B761" s="685">
        <f t="shared" si="258"/>
        <v>5.0983194133010112E-2</v>
      </c>
      <c r="C761" s="685">
        <f t="shared" si="258"/>
        <v>5.0131763586216661E-2</v>
      </c>
      <c r="D761" s="685">
        <f t="shared" si="258"/>
        <v>3.1759291686622455E-2</v>
      </c>
    </row>
    <row r="762" spans="1:4" x14ac:dyDescent="0.25">
      <c r="A762" s="685" t="str">
        <f t="shared" si="258"/>
        <v>FA 21:0 br w2</v>
      </c>
      <c r="B762" s="685">
        <f t="shared" si="258"/>
        <v>0</v>
      </c>
      <c r="C762" s="685">
        <f t="shared" si="258"/>
        <v>2.3851636702943875E-4</v>
      </c>
      <c r="D762" s="685">
        <f t="shared" si="258"/>
        <v>0</v>
      </c>
    </row>
    <row r="763" spans="1:4" x14ac:dyDescent="0.25">
      <c r="A763" s="685" t="str">
        <f t="shared" ref="A763:D765" si="259">A706</f>
        <v>FA 21:0 br</v>
      </c>
      <c r="B763" s="685">
        <f t="shared" si="259"/>
        <v>0</v>
      </c>
      <c r="C763" s="685">
        <f t="shared" si="259"/>
        <v>4.3943969785726895E-4</v>
      </c>
      <c r="D763" s="685">
        <f t="shared" si="259"/>
        <v>4.2526439673808391E-4</v>
      </c>
    </row>
    <row r="764" spans="1:4" x14ac:dyDescent="0.25">
      <c r="A764" s="685" t="str">
        <f t="shared" si="259"/>
        <v>FA 21:0</v>
      </c>
      <c r="B764" s="685">
        <f t="shared" si="259"/>
        <v>4.4059489127946999E-3</v>
      </c>
      <c r="C764" s="685">
        <f t="shared" si="259"/>
        <v>8.4909617642103113E-3</v>
      </c>
      <c r="D764" s="685">
        <f t="shared" si="259"/>
        <v>4.6611332388085012E-3</v>
      </c>
    </row>
    <row r="765" spans="1:4" x14ac:dyDescent="0.25">
      <c r="A765" s="685" t="str">
        <f t="shared" si="259"/>
        <v>FA 21:0 br w2 ?</v>
      </c>
      <c r="B765" s="685">
        <f t="shared" si="259"/>
        <v>0</v>
      </c>
      <c r="C765" s="685">
        <f t="shared" si="259"/>
        <v>8.4399773924681505E-5</v>
      </c>
      <c r="D765" s="685">
        <f t="shared" si="259"/>
        <v>0</v>
      </c>
    </row>
    <row r="766" spans="1:4" x14ac:dyDescent="0.25">
      <c r="A766" s="685" t="str">
        <f t="shared" ref="A766:D767" si="260">A710</f>
        <v>FA 22:0</v>
      </c>
      <c r="B766" s="685">
        <f t="shared" si="260"/>
        <v>3.6216807202864729E-2</v>
      </c>
      <c r="C766" s="685">
        <f t="shared" si="260"/>
        <v>4.3189844475610001E-2</v>
      </c>
      <c r="D766" s="685">
        <f t="shared" si="260"/>
        <v>2.1676555064707729E-2</v>
      </c>
    </row>
    <row r="767" spans="1:4" x14ac:dyDescent="0.25">
      <c r="A767" s="685" t="str">
        <f t="shared" si="260"/>
        <v>FA 23:0</v>
      </c>
      <c r="B767" s="685">
        <f t="shared" si="260"/>
        <v>6.6257456868531192E-3</v>
      </c>
      <c r="C767" s="685">
        <f t="shared" si="260"/>
        <v>7.3342969220833451E-3</v>
      </c>
      <c r="D767" s="685">
        <f t="shared" si="260"/>
        <v>3.0003251133097733E-3</v>
      </c>
    </row>
    <row r="768" spans="1:4" x14ac:dyDescent="0.25">
      <c r="A768" s="685" t="str">
        <f t="shared" ref="A768:D777" si="261">A713</f>
        <v>FA 24:0</v>
      </c>
      <c r="B768" s="685">
        <f t="shared" si="261"/>
        <v>2.4908606156533723E-2</v>
      </c>
      <c r="C768" s="685">
        <f t="shared" si="261"/>
        <v>1.7958292391187503E-2</v>
      </c>
      <c r="D768" s="685">
        <f t="shared" si="261"/>
        <v>6.0364549176656606E-3</v>
      </c>
    </row>
    <row r="769" spans="1:4" x14ac:dyDescent="0.25">
      <c r="A769" s="685" t="str">
        <f t="shared" si="261"/>
        <v>FA 25:0</v>
      </c>
      <c r="B769" s="685">
        <f t="shared" si="261"/>
        <v>5.6931563898691443E-3</v>
      </c>
      <c r="C769" s="685">
        <f t="shared" si="261"/>
        <v>3.0517219611512808E-3</v>
      </c>
      <c r="D769" s="685">
        <f t="shared" si="261"/>
        <v>9.4323645972423087E-4</v>
      </c>
    </row>
    <row r="770" spans="1:4" x14ac:dyDescent="0.25">
      <c r="A770" s="685" t="str">
        <f t="shared" si="261"/>
        <v>FA 26:0</v>
      </c>
      <c r="B770" s="685">
        <f t="shared" si="261"/>
        <v>2.0252122068777124E-2</v>
      </c>
      <c r="C770" s="685">
        <f t="shared" si="261"/>
        <v>7.0319605048475668E-3</v>
      </c>
      <c r="D770" s="685">
        <f t="shared" si="261"/>
        <v>2.747964598686575E-3</v>
      </c>
    </row>
    <row r="771" spans="1:4" x14ac:dyDescent="0.25">
      <c r="A771" s="685" t="str">
        <f t="shared" si="261"/>
        <v>FA 27:0</v>
      </c>
      <c r="B771" s="685">
        <f t="shared" si="261"/>
        <v>4.0955427361645041E-3</v>
      </c>
      <c r="C771" s="685">
        <f t="shared" si="261"/>
        <v>1.8232288029540274E-3</v>
      </c>
      <c r="D771" s="685">
        <f t="shared" si="261"/>
        <v>6.8264931948585597E-4</v>
      </c>
    </row>
    <row r="772" spans="1:4" x14ac:dyDescent="0.25">
      <c r="A772" s="685" t="str">
        <f t="shared" si="261"/>
        <v>FA 28:0</v>
      </c>
      <c r="B772" s="685">
        <f t="shared" si="261"/>
        <v>1.7317037034471974E-2</v>
      </c>
      <c r="C772" s="685">
        <f t="shared" si="261"/>
        <v>5.7483450306802381E-3</v>
      </c>
      <c r="D772" s="685">
        <f t="shared" si="261"/>
        <v>2.7652459982173885E-3</v>
      </c>
    </row>
    <row r="773" spans="1:4" x14ac:dyDescent="0.25">
      <c r="A773" s="685" t="str">
        <f t="shared" si="261"/>
        <v>FA 29:0</v>
      </c>
      <c r="B773" s="685">
        <f t="shared" si="261"/>
        <v>2.8191254685096838E-3</v>
      </c>
      <c r="C773" s="685">
        <f t="shared" si="261"/>
        <v>1.276473579744907E-3</v>
      </c>
      <c r="D773" s="685">
        <f t="shared" si="261"/>
        <v>4.0815814429395991E-4</v>
      </c>
    </row>
    <row r="774" spans="1:4" x14ac:dyDescent="0.25">
      <c r="A774" s="685" t="str">
        <f t="shared" si="261"/>
        <v>FA 30:0</v>
      </c>
      <c r="B774" s="685">
        <f t="shared" si="261"/>
        <v>9.682796739126585E-3</v>
      </c>
      <c r="C774" s="685">
        <f t="shared" si="261"/>
        <v>4.419801846903197E-3</v>
      </c>
      <c r="D774" s="685">
        <f t="shared" si="261"/>
        <v>1.6377343143915183E-3</v>
      </c>
    </row>
    <row r="775" spans="1:4" x14ac:dyDescent="0.25">
      <c r="A775" s="685" t="str">
        <f t="shared" si="261"/>
        <v>IS1 FA 31:0</v>
      </c>
      <c r="B775" s="685">
        <f t="shared" si="261"/>
        <v>1.4922639718181192E-3</v>
      </c>
      <c r="C775" s="685">
        <f t="shared" si="261"/>
        <v>5.5389371564944256E-4</v>
      </c>
      <c r="D775" s="685">
        <f t="shared" si="261"/>
        <v>1.9649454236093006E-4</v>
      </c>
    </row>
    <row r="776" spans="1:4" x14ac:dyDescent="0.25">
      <c r="A776" s="685" t="str">
        <f t="shared" si="261"/>
        <v>FA 32:0</v>
      </c>
      <c r="B776" s="685">
        <f t="shared" si="261"/>
        <v>5.1192858457673063E-3</v>
      </c>
      <c r="C776" s="685">
        <f t="shared" si="261"/>
        <v>1.8688845367331886E-3</v>
      </c>
      <c r="D776" s="685">
        <f t="shared" si="261"/>
        <v>9.2817909772817061E-4</v>
      </c>
    </row>
    <row r="777" spans="1:4" x14ac:dyDescent="0.25">
      <c r="A777" s="685" t="str">
        <f t="shared" si="261"/>
        <v>FA 33:0</v>
      </c>
      <c r="B777" s="685">
        <f t="shared" si="261"/>
        <v>8.2539237815876969E-4</v>
      </c>
      <c r="C777" s="685">
        <f t="shared" si="261"/>
        <v>3.3083255330136255E-4</v>
      </c>
      <c r="D777" s="685">
        <f t="shared" si="261"/>
        <v>0</v>
      </c>
    </row>
    <row r="778" spans="1:4" x14ac:dyDescent="0.25">
      <c r="B778" s="685"/>
      <c r="C778" s="685"/>
      <c r="D778" s="685"/>
    </row>
    <row r="779" spans="1:4" x14ac:dyDescent="0.25">
      <c r="B779" s="685"/>
      <c r="C779" s="685"/>
      <c r="D779" s="685"/>
    </row>
    <row r="780" spans="1:4" x14ac:dyDescent="0.25">
      <c r="A780" t="s">
        <v>652</v>
      </c>
      <c r="B780" s="799" t="s">
        <v>535</v>
      </c>
      <c r="C780" s="799" t="s">
        <v>533</v>
      </c>
      <c r="D780" s="799" t="s">
        <v>534</v>
      </c>
    </row>
    <row r="781" spans="1:4" x14ac:dyDescent="0.25">
      <c r="B781" s="685"/>
      <c r="C781" s="685"/>
      <c r="D781" s="685"/>
    </row>
    <row r="782" spans="1:4" x14ac:dyDescent="0.25">
      <c r="A782" t="s">
        <v>625</v>
      </c>
      <c r="B782" s="685">
        <f t="shared" ref="B782:D784" si="262">B641</f>
        <v>5.8280178809427623E-4</v>
      </c>
      <c r="C782" s="685">
        <f t="shared" si="262"/>
        <v>1.2418935656900718E-4</v>
      </c>
      <c r="D782" s="685">
        <f t="shared" si="262"/>
        <v>4.9519038400088669E-5</v>
      </c>
    </row>
    <row r="783" spans="1:4" x14ac:dyDescent="0.25">
      <c r="A783" t="s">
        <v>575</v>
      </c>
      <c r="B783" s="685">
        <f t="shared" si="262"/>
        <v>2.6979921732248375E-5</v>
      </c>
      <c r="C783" s="685">
        <f t="shared" si="262"/>
        <v>1.8212624573000924E-4</v>
      </c>
      <c r="D783" s="685">
        <f t="shared" si="262"/>
        <v>1.2343243084778451E-4</v>
      </c>
    </row>
    <row r="784" spans="1:4" x14ac:dyDescent="0.25">
      <c r="A784" t="s">
        <v>576</v>
      </c>
      <c r="B784" s="685">
        <f t="shared" si="262"/>
        <v>5.6601846765746673E-3</v>
      </c>
      <c r="C784" s="685">
        <f t="shared" si="262"/>
        <v>8.0551984750093595E-3</v>
      </c>
      <c r="D784" s="685">
        <f t="shared" si="262"/>
        <v>6.3054240026338233E-3</v>
      </c>
    </row>
    <row r="785" spans="1:4" x14ac:dyDescent="0.25">
      <c r="A785" t="s">
        <v>578</v>
      </c>
      <c r="B785" s="685">
        <f>B647</f>
        <v>2.6285140734143182E-3</v>
      </c>
      <c r="C785" s="685">
        <f>C647</f>
        <v>2.4086747685890982E-3</v>
      </c>
      <c r="D785" s="685">
        <f>D647</f>
        <v>2.2443830169022634E-3</v>
      </c>
    </row>
    <row r="786" spans="1:4" x14ac:dyDescent="0.25">
      <c r="A786" t="s">
        <v>581</v>
      </c>
      <c r="B786" s="685">
        <f>B654</f>
        <v>5.7242484662754563E-2</v>
      </c>
      <c r="C786" s="685">
        <f>C654</f>
        <v>3.9681255596295997E-2</v>
      </c>
      <c r="D786" s="685">
        <f>D654</f>
        <v>4.5656977062551819E-2</v>
      </c>
    </row>
    <row r="787" spans="1:4" x14ac:dyDescent="0.25">
      <c r="A787" t="s">
        <v>585</v>
      </c>
      <c r="B787" s="685">
        <f>B662</f>
        <v>1.5937246335242815E-2</v>
      </c>
      <c r="C787" s="685">
        <f>C662</f>
        <v>1.6239719897576978E-2</v>
      </c>
      <c r="D787" s="685">
        <f>D662</f>
        <v>1.4551906670914539E-2</v>
      </c>
    </row>
    <row r="788" spans="1:4" x14ac:dyDescent="0.25">
      <c r="A788" t="s">
        <v>590</v>
      </c>
      <c r="B788" s="685">
        <f>B669</f>
        <v>0.2555951029273752</v>
      </c>
      <c r="C788" s="685">
        <f>C669</f>
        <v>0.21387653416564417</v>
      </c>
      <c r="D788" s="685">
        <f>D669</f>
        <v>0.15247364860362803</v>
      </c>
    </row>
    <row r="789" spans="1:4" x14ac:dyDescent="0.25">
      <c r="A789" t="s">
        <v>594</v>
      </c>
      <c r="B789" s="685">
        <f>B678</f>
        <v>1.5080887815322998E-2</v>
      </c>
      <c r="C789" s="685">
        <f>C678</f>
        <v>1.0902531619566707E-2</v>
      </c>
      <c r="D789" s="685">
        <f>D678</f>
        <v>9.5106712073700951E-3</v>
      </c>
    </row>
    <row r="790" spans="1:4" x14ac:dyDescent="0.25">
      <c r="A790" t="s">
        <v>599</v>
      </c>
      <c r="B790" s="685">
        <f>B687</f>
        <v>8.0888840099679907E-2</v>
      </c>
      <c r="C790" s="685">
        <f>C687</f>
        <v>6.1111937509262963E-2</v>
      </c>
      <c r="D790" s="685">
        <f>D687</f>
        <v>3.863597344440494E-2</v>
      </c>
    </row>
    <row r="791" spans="1:4" x14ac:dyDescent="0.25">
      <c r="A791" t="s">
        <v>602</v>
      </c>
      <c r="B791" s="685">
        <f>B695</f>
        <v>2.9734108025996886E-3</v>
      </c>
      <c r="C791" s="685">
        <f>C695</f>
        <v>5.1531195005010307E-3</v>
      </c>
      <c r="D791" s="685">
        <f>D695</f>
        <v>2.6260278578658768E-3</v>
      </c>
    </row>
    <row r="792" spans="1:4" x14ac:dyDescent="0.25">
      <c r="A792" t="s">
        <v>605</v>
      </c>
      <c r="B792" s="685">
        <f>B703</f>
        <v>5.0983194133010112E-2</v>
      </c>
      <c r="C792" s="685">
        <f>C703</f>
        <v>5.0131763586216661E-2</v>
      </c>
      <c r="D792" s="685">
        <f>D703</f>
        <v>3.1759291686622455E-2</v>
      </c>
    </row>
    <row r="793" spans="1:4" x14ac:dyDescent="0.25">
      <c r="A793" t="s">
        <v>609</v>
      </c>
      <c r="B793" s="685">
        <f>B707</f>
        <v>4.4059489127946999E-3</v>
      </c>
      <c r="C793" s="685">
        <f>C707</f>
        <v>8.4909617642103113E-3</v>
      </c>
      <c r="D793" s="685">
        <f>D707</f>
        <v>4.6611332388085012E-3</v>
      </c>
    </row>
    <row r="794" spans="1:4" x14ac:dyDescent="0.25">
      <c r="A794" t="s">
        <v>611</v>
      </c>
      <c r="B794" s="685">
        <f t="shared" ref="B794:D795" si="263">B710</f>
        <v>3.6216807202864729E-2</v>
      </c>
      <c r="C794" s="685">
        <f t="shared" si="263"/>
        <v>4.3189844475610001E-2</v>
      </c>
      <c r="D794" s="685">
        <f t="shared" si="263"/>
        <v>2.1676555064707729E-2</v>
      </c>
    </row>
    <row r="795" spans="1:4" x14ac:dyDescent="0.25">
      <c r="A795" t="s">
        <v>613</v>
      </c>
      <c r="B795" s="685">
        <f t="shared" si="263"/>
        <v>6.6257456868531192E-3</v>
      </c>
      <c r="C795" s="685">
        <f t="shared" si="263"/>
        <v>7.3342969220833451E-3</v>
      </c>
      <c r="D795" s="685">
        <f t="shared" si="263"/>
        <v>3.0003251133097733E-3</v>
      </c>
    </row>
    <row r="796" spans="1:4" x14ac:dyDescent="0.25">
      <c r="A796" t="s">
        <v>616</v>
      </c>
      <c r="B796" s="685">
        <f t="shared" ref="B796:D803" si="264">B713</f>
        <v>2.4908606156533723E-2</v>
      </c>
      <c r="C796" s="685">
        <f t="shared" si="264"/>
        <v>1.7958292391187503E-2</v>
      </c>
      <c r="D796" s="685">
        <f t="shared" si="264"/>
        <v>6.0364549176656606E-3</v>
      </c>
    </row>
    <row r="797" spans="1:4" x14ac:dyDescent="0.25">
      <c r="A797" t="s">
        <v>617</v>
      </c>
      <c r="B797" s="685">
        <f t="shared" si="264"/>
        <v>5.6931563898691443E-3</v>
      </c>
      <c r="C797" s="685">
        <f t="shared" si="264"/>
        <v>3.0517219611512808E-3</v>
      </c>
      <c r="D797" s="685">
        <f t="shared" si="264"/>
        <v>9.4323645972423087E-4</v>
      </c>
    </row>
    <row r="798" spans="1:4" x14ac:dyDescent="0.25">
      <c r="A798" t="s">
        <v>618</v>
      </c>
      <c r="B798" s="685">
        <f t="shared" si="264"/>
        <v>2.0252122068777124E-2</v>
      </c>
      <c r="C798" s="685">
        <f t="shared" si="264"/>
        <v>7.0319605048475668E-3</v>
      </c>
      <c r="D798" s="685">
        <f t="shared" si="264"/>
        <v>2.747964598686575E-3</v>
      </c>
    </row>
    <row r="799" spans="1:4" x14ac:dyDescent="0.25">
      <c r="A799" t="s">
        <v>619</v>
      </c>
      <c r="B799" s="685">
        <f t="shared" si="264"/>
        <v>4.0955427361645041E-3</v>
      </c>
      <c r="C799" s="685">
        <f t="shared" si="264"/>
        <v>1.8232288029540274E-3</v>
      </c>
      <c r="D799" s="685">
        <f t="shared" si="264"/>
        <v>6.8264931948585597E-4</v>
      </c>
    </row>
    <row r="800" spans="1:4" x14ac:dyDescent="0.25">
      <c r="A800" t="s">
        <v>620</v>
      </c>
      <c r="B800" s="685">
        <f t="shared" si="264"/>
        <v>1.7317037034471974E-2</v>
      </c>
      <c r="C800" s="685">
        <f t="shared" si="264"/>
        <v>5.7483450306802381E-3</v>
      </c>
      <c r="D800" s="685">
        <f t="shared" si="264"/>
        <v>2.7652459982173885E-3</v>
      </c>
    </row>
    <row r="801" spans="1:5" x14ac:dyDescent="0.25">
      <c r="A801" t="s">
        <v>621</v>
      </c>
      <c r="B801" s="685">
        <f t="shared" si="264"/>
        <v>2.8191254685096838E-3</v>
      </c>
      <c r="C801" s="685">
        <f t="shared" si="264"/>
        <v>1.276473579744907E-3</v>
      </c>
      <c r="D801" s="685">
        <f t="shared" si="264"/>
        <v>4.0815814429395991E-4</v>
      </c>
    </row>
    <row r="802" spans="1:5" x14ac:dyDescent="0.25">
      <c r="A802" t="s">
        <v>622</v>
      </c>
      <c r="B802" s="685">
        <f t="shared" si="264"/>
        <v>9.682796739126585E-3</v>
      </c>
      <c r="C802" s="685">
        <f t="shared" si="264"/>
        <v>4.419801846903197E-3</v>
      </c>
      <c r="D802" s="685">
        <f t="shared" si="264"/>
        <v>1.6377343143915183E-3</v>
      </c>
    </row>
    <row r="803" spans="1:5" x14ac:dyDescent="0.25">
      <c r="A803" t="s">
        <v>634</v>
      </c>
      <c r="B803" s="685">
        <f t="shared" si="264"/>
        <v>1.4922639718181192E-3</v>
      </c>
      <c r="C803" s="685">
        <f t="shared" si="264"/>
        <v>5.5389371564944256E-4</v>
      </c>
      <c r="D803" s="685">
        <f t="shared" si="264"/>
        <v>1.9649454236093006E-4</v>
      </c>
    </row>
    <row r="804" spans="1:5" x14ac:dyDescent="0.25">
      <c r="A804" t="s">
        <v>623</v>
      </c>
      <c r="B804" s="685">
        <f t="shared" ref="B804:D805" si="265">B721</f>
        <v>5.1192858457673063E-3</v>
      </c>
      <c r="C804" s="685">
        <f t="shared" si="265"/>
        <v>1.8688845367331886E-3</v>
      </c>
      <c r="D804" s="685">
        <f t="shared" si="265"/>
        <v>9.2817909772817061E-4</v>
      </c>
    </row>
    <row r="805" spans="1:5" x14ac:dyDescent="0.25">
      <c r="A805" t="s">
        <v>635</v>
      </c>
      <c r="B805" s="685">
        <f t="shared" si="265"/>
        <v>8.2539237815876969E-4</v>
      </c>
      <c r="C805" s="685">
        <f t="shared" si="265"/>
        <v>3.3083255330136255E-4</v>
      </c>
      <c r="D805" s="685">
        <f t="shared" si="265"/>
        <v>0</v>
      </c>
    </row>
    <row r="806" spans="1:5" x14ac:dyDescent="0.25">
      <c r="B806" s="685"/>
      <c r="C806" s="685"/>
      <c r="D806" s="685"/>
    </row>
    <row r="807" spans="1:5" s="753" customFormat="1" x14ac:dyDescent="0.25">
      <c r="A807" s="814" t="s">
        <v>686</v>
      </c>
      <c r="B807" s="827">
        <f>SUM(B782:B805)</f>
        <v>0.6270534778275102</v>
      </c>
      <c r="C807" s="827">
        <f t="shared" ref="C807:D807" si="266">SUM(C782:C805)</f>
        <v>0.51094558880601837</v>
      </c>
      <c r="D807" s="827">
        <f t="shared" si="266"/>
        <v>0.34962138583152197</v>
      </c>
      <c r="E807" s="683"/>
    </row>
    <row r="808" spans="1:5" s="753" customFormat="1" x14ac:dyDescent="0.25">
      <c r="B808" s="685"/>
      <c r="C808" s="685"/>
      <c r="D808" s="685"/>
      <c r="E808" s="683"/>
    </row>
    <row r="809" spans="1:5" s="753" customFormat="1" x14ac:dyDescent="0.25">
      <c r="A809" s="753" t="s">
        <v>678</v>
      </c>
      <c r="B809" s="685">
        <f>SUM(B782,B784,B786,B788,B790,B792,B794,B796,B798,B800,B802,B804)</f>
        <v>0.56444926333503009</v>
      </c>
      <c r="C809" s="685">
        <f t="shared" ref="C809:D809" si="267">SUM(C782,C784,C786,C788,C790,C792,C794,C796,C798,C800,C802,C804)</f>
        <v>0.45319800747495992</v>
      </c>
      <c r="D809" s="685">
        <f t="shared" si="267"/>
        <v>0.31067296782963821</v>
      </c>
      <c r="E809" s="683"/>
    </row>
    <row r="810" spans="1:5" s="753" customFormat="1" x14ac:dyDescent="0.25">
      <c r="A810" s="753" t="s">
        <v>679</v>
      </c>
      <c r="B810" s="685">
        <f>SUM(B783,B785,B787,B789,B791,B793,B795,B797,B799,B801,B803,B805)</f>
        <v>6.2604214492480117E-2</v>
      </c>
      <c r="C810" s="685">
        <f t="shared" ref="C810:D810" si="268">SUM(C783,C785,C787,C789,C791,C793,C795,C797,C799,C801,C803,C805)</f>
        <v>5.7747581331058499E-2</v>
      </c>
      <c r="D810" s="685">
        <f t="shared" si="268"/>
        <v>3.8948418001883811E-2</v>
      </c>
      <c r="E810" s="683"/>
    </row>
    <row r="811" spans="1:5" s="753" customFormat="1" x14ac:dyDescent="0.25">
      <c r="A811" s="753" t="s">
        <v>683</v>
      </c>
      <c r="B811" s="681">
        <f>B809/B810</f>
        <v>9.016154390098297</v>
      </c>
      <c r="C811" s="681">
        <f t="shared" ref="C811:D811" si="269">C809/C810</f>
        <v>7.8479132290726001</v>
      </c>
      <c r="D811" s="681">
        <f t="shared" si="269"/>
        <v>7.976523406280891</v>
      </c>
      <c r="E811" s="683"/>
    </row>
    <row r="812" spans="1:5" s="753" customFormat="1" x14ac:dyDescent="0.25">
      <c r="E812" s="683"/>
    </row>
    <row r="813" spans="1:5" s="753" customFormat="1" x14ac:dyDescent="0.25">
      <c r="A813" s="753" t="s">
        <v>680</v>
      </c>
      <c r="B813" s="685">
        <f>SUM(B782:B792)</f>
        <v>0.48759964723580079</v>
      </c>
      <c r="C813" s="685">
        <f>SUM(C782:C792)</f>
        <v>0.40786705072096202</v>
      </c>
      <c r="D813" s="685">
        <f>SUM(D782:D792)</f>
        <v>0.30393725502214169</v>
      </c>
      <c r="E813" s="683"/>
    </row>
    <row r="814" spans="1:5" s="753" customFormat="1" x14ac:dyDescent="0.25">
      <c r="A814" s="753" t="s">
        <v>681</v>
      </c>
      <c r="B814" s="685">
        <f>SUM(B793:B805)</f>
        <v>0.13945383059170946</v>
      </c>
      <c r="C814" s="685">
        <f>SUM(C793:C805)</f>
        <v>0.10307853808505638</v>
      </c>
      <c r="D814" s="685">
        <f>SUM(D793:D805)</f>
        <v>4.5684130809380302E-2</v>
      </c>
      <c r="E814" s="683"/>
    </row>
    <row r="815" spans="1:5" x14ac:dyDescent="0.25">
      <c r="A815" t="s">
        <v>682</v>
      </c>
      <c r="B815" s="681">
        <f>B813/B814</f>
        <v>3.4964951853017698</v>
      </c>
      <c r="C815" s="681">
        <f t="shared" ref="C815:D815" si="270">C813/C814</f>
        <v>3.9568571527897114</v>
      </c>
      <c r="D815" s="681">
        <f t="shared" si="270"/>
        <v>6.6530160394281683</v>
      </c>
    </row>
    <row r="816" spans="1:5" s="753" customFormat="1" x14ac:dyDescent="0.25">
      <c r="B816" s="685"/>
      <c r="C816" s="685"/>
      <c r="D816" s="685"/>
      <c r="E816" s="683"/>
    </row>
    <row r="817" spans="1:4" x14ac:dyDescent="0.25">
      <c r="A817" s="756" t="s">
        <v>650</v>
      </c>
      <c r="B817" s="799" t="s">
        <v>535</v>
      </c>
      <c r="C817" s="799" t="s">
        <v>533</v>
      </c>
      <c r="D817" s="799" t="s">
        <v>534</v>
      </c>
    </row>
    <row r="818" spans="1:4" x14ac:dyDescent="0.25">
      <c r="B818" s="685"/>
      <c r="C818" s="685"/>
      <c r="D818" s="685"/>
    </row>
    <row r="819" spans="1:4" x14ac:dyDescent="0.25">
      <c r="A819" t="s">
        <v>577</v>
      </c>
      <c r="B819" s="685">
        <f t="shared" ref="B819:D821" si="271">B644</f>
        <v>0</v>
      </c>
      <c r="C819" s="685">
        <f t="shared" si="271"/>
        <v>3.6527648807218867E-4</v>
      </c>
      <c r="D819" s="685">
        <f t="shared" si="271"/>
        <v>0</v>
      </c>
    </row>
    <row r="820" spans="1:4" x14ac:dyDescent="0.25">
      <c r="A820" t="s">
        <v>577</v>
      </c>
      <c r="B820" s="685">
        <f t="shared" si="271"/>
        <v>7.8459189879081473E-4</v>
      </c>
      <c r="C820" s="685">
        <f t="shared" si="271"/>
        <v>8.4797465632198757E-4</v>
      </c>
      <c r="D820" s="685">
        <f t="shared" si="271"/>
        <v>8.0947828195060802E-4</v>
      </c>
    </row>
    <row r="821" spans="1:4" x14ac:dyDescent="0.25">
      <c r="A821" t="s">
        <v>577</v>
      </c>
      <c r="B821" s="685">
        <f t="shared" si="271"/>
        <v>5.0195878292765266E-4</v>
      </c>
      <c r="C821" s="685">
        <f t="shared" si="271"/>
        <v>3.2583050561998657E-4</v>
      </c>
      <c r="D821" s="685">
        <f t="shared" si="271"/>
        <v>2.317123254335342E-4</v>
      </c>
    </row>
    <row r="822" spans="1:4" x14ac:dyDescent="0.25">
      <c r="A822" t="s">
        <v>579</v>
      </c>
      <c r="B822" s="685">
        <f t="shared" ref="B822:D824" si="272">B648</f>
        <v>1.6421936384915882E-4</v>
      </c>
      <c r="C822" s="685">
        <f t="shared" si="272"/>
        <v>2.7995250901027716E-4</v>
      </c>
      <c r="D822" s="685">
        <f t="shared" si="272"/>
        <v>2.4542138532828799E-3</v>
      </c>
    </row>
    <row r="823" spans="1:4" x14ac:dyDescent="0.25">
      <c r="A823" t="s">
        <v>579</v>
      </c>
      <c r="B823" s="685">
        <f t="shared" si="272"/>
        <v>2.5045380857293834E-3</v>
      </c>
      <c r="C823" s="685">
        <f t="shared" si="272"/>
        <v>2.4713460828395908E-3</v>
      </c>
      <c r="D823" s="685">
        <f t="shared" si="272"/>
        <v>2.9243615085492087E-4</v>
      </c>
    </row>
    <row r="824" spans="1:4" x14ac:dyDescent="0.25">
      <c r="A824" t="s">
        <v>579</v>
      </c>
      <c r="B824" s="685">
        <f t="shared" si="272"/>
        <v>0</v>
      </c>
      <c r="C824" s="685">
        <f t="shared" si="272"/>
        <v>1.2143828704395204E-4</v>
      </c>
      <c r="D824" s="685">
        <f t="shared" si="272"/>
        <v>0</v>
      </c>
    </row>
    <row r="825" spans="1:4" x14ac:dyDescent="0.25">
      <c r="A825" t="s">
        <v>582</v>
      </c>
      <c r="B825" s="685">
        <f>B655</f>
        <v>3.405997042113318E-4</v>
      </c>
      <c r="C825" s="685">
        <f>C655</f>
        <v>3.0417235357586961E-4</v>
      </c>
      <c r="D825" s="685">
        <f>D655</f>
        <v>2.2978174188553619E-4</v>
      </c>
    </row>
    <row r="826" spans="1:4" x14ac:dyDescent="0.25">
      <c r="A826" t="s">
        <v>627</v>
      </c>
      <c r="B826" s="685">
        <f t="shared" ref="B826:D829" si="273">B657</f>
        <v>0</v>
      </c>
      <c r="C826" s="685">
        <f t="shared" si="273"/>
        <v>2.3923055647168097E-3</v>
      </c>
      <c r="D826" s="685">
        <f t="shared" si="273"/>
        <v>0</v>
      </c>
    </row>
    <row r="827" spans="1:4" x14ac:dyDescent="0.25">
      <c r="A827" t="s">
        <v>583</v>
      </c>
      <c r="B827" s="685">
        <f t="shared" si="273"/>
        <v>0</v>
      </c>
      <c r="C827" s="685">
        <f t="shared" si="273"/>
        <v>8.0862166138052514E-4</v>
      </c>
      <c r="D827" s="685">
        <f t="shared" si="273"/>
        <v>0</v>
      </c>
    </row>
    <row r="828" spans="1:4" x14ac:dyDescent="0.25">
      <c r="A828" t="s">
        <v>583</v>
      </c>
      <c r="B828" s="685">
        <f t="shared" si="273"/>
        <v>2.7279996576571496E-2</v>
      </c>
      <c r="C828" s="685">
        <f t="shared" si="273"/>
        <v>1.5556765186990996E-2</v>
      </c>
      <c r="D828" s="685">
        <f t="shared" si="273"/>
        <v>2.9818567452771276E-2</v>
      </c>
    </row>
    <row r="829" spans="1:4" x14ac:dyDescent="0.25">
      <c r="A829" t="s">
        <v>583</v>
      </c>
      <c r="B829" s="685">
        <f t="shared" si="273"/>
        <v>2.2146223115385066E-2</v>
      </c>
      <c r="C829" s="685">
        <f t="shared" si="273"/>
        <v>1.4095920053329927E-2</v>
      </c>
      <c r="D829" s="685">
        <f t="shared" si="273"/>
        <v>1.4773629003082751E-2</v>
      </c>
    </row>
    <row r="830" spans="1:4" x14ac:dyDescent="0.25">
      <c r="A830" t="s">
        <v>586</v>
      </c>
      <c r="B830" s="685">
        <f t="shared" ref="B830:D831" si="274">B663</f>
        <v>1.997097700489235E-3</v>
      </c>
      <c r="C830" s="685">
        <f t="shared" si="274"/>
        <v>1.8284270316031835E-3</v>
      </c>
      <c r="D830" s="685">
        <f t="shared" si="274"/>
        <v>9.9651091603589941E-4</v>
      </c>
    </row>
    <row r="831" spans="1:4" x14ac:dyDescent="0.25">
      <c r="A831" t="s">
        <v>653</v>
      </c>
      <c r="B831" s="685">
        <f t="shared" si="274"/>
        <v>1.0151637202653518E-3</v>
      </c>
      <c r="C831" s="685">
        <f t="shared" si="274"/>
        <v>1.1556612574073978E-3</v>
      </c>
      <c r="D831" s="685">
        <f t="shared" si="274"/>
        <v>8.5449570975657983E-4</v>
      </c>
    </row>
    <row r="832" spans="1:4" x14ac:dyDescent="0.25">
      <c r="A832" t="s">
        <v>589</v>
      </c>
      <c r="B832" s="685">
        <f>B666</f>
        <v>1.0854318803824245E-2</v>
      </c>
      <c r="C832" s="685">
        <f>C666</f>
        <v>7.7357047280480727E-3</v>
      </c>
      <c r="D832" s="685">
        <f>D666</f>
        <v>1.5036345006589907E-2</v>
      </c>
    </row>
    <row r="833" spans="1:5" x14ac:dyDescent="0.25">
      <c r="A833" t="s">
        <v>591</v>
      </c>
      <c r="B833" s="685">
        <f t="shared" ref="B833:D835" si="275">B670</f>
        <v>4.4101022637846175E-4</v>
      </c>
      <c r="C833" s="685">
        <f t="shared" si="275"/>
        <v>2.9258860452457611E-4</v>
      </c>
      <c r="D833" s="685">
        <f t="shared" si="275"/>
        <v>3.0537985102746247E-4</v>
      </c>
    </row>
    <row r="834" spans="1:5" x14ac:dyDescent="0.25">
      <c r="A834" t="s">
        <v>592</v>
      </c>
      <c r="B834" s="685">
        <f t="shared" si="275"/>
        <v>1.6245538451820959E-2</v>
      </c>
      <c r="C834" s="685">
        <f t="shared" si="275"/>
        <v>1.1909923157105614E-2</v>
      </c>
      <c r="D834" s="685">
        <f t="shared" si="275"/>
        <v>2.1106105629887448E-2</v>
      </c>
    </row>
    <row r="835" spans="1:5" x14ac:dyDescent="0.25">
      <c r="A835" t="s">
        <v>592</v>
      </c>
      <c r="B835" s="685">
        <f t="shared" si="275"/>
        <v>5.6451692791730634E-3</v>
      </c>
      <c r="C835" s="685">
        <f t="shared" si="275"/>
        <v>1.8074209261282779E-3</v>
      </c>
      <c r="D835" s="685">
        <f t="shared" si="275"/>
        <v>1.4685184350831468E-3</v>
      </c>
    </row>
    <row r="836" spans="1:5" x14ac:dyDescent="0.25">
      <c r="A836" t="s">
        <v>592</v>
      </c>
      <c r="B836" s="685">
        <f t="shared" ref="B836:D837" si="276">B674</f>
        <v>1.1412369083001195E-2</v>
      </c>
      <c r="C836" s="685">
        <f t="shared" si="276"/>
        <v>7.9861268984342954E-3</v>
      </c>
      <c r="D836" s="685">
        <f t="shared" si="276"/>
        <v>6.9608111823771862E-3</v>
      </c>
    </row>
    <row r="837" spans="1:5" x14ac:dyDescent="0.25">
      <c r="A837" t="s">
        <v>592</v>
      </c>
      <c r="B837" s="685">
        <f t="shared" si="276"/>
        <v>6.6174639079113456E-3</v>
      </c>
      <c r="C837" s="685">
        <f t="shared" si="276"/>
        <v>3.8498054159793182E-3</v>
      </c>
      <c r="D837" s="685">
        <f t="shared" si="276"/>
        <v>3.5061194967779931E-3</v>
      </c>
    </row>
    <row r="838" spans="1:5" x14ac:dyDescent="0.25">
      <c r="A838" t="s">
        <v>595</v>
      </c>
      <c r="B838" s="685">
        <f t="shared" ref="B838:D839" si="277">B679</f>
        <v>1.3961739316020265E-3</v>
      </c>
      <c r="C838" s="685">
        <f t="shared" si="277"/>
        <v>1.7099167171534984E-3</v>
      </c>
      <c r="D838" s="685">
        <f t="shared" si="277"/>
        <v>1.2444623506013446E-3</v>
      </c>
    </row>
    <row r="839" spans="1:5" x14ac:dyDescent="0.25">
      <c r="A839" t="s">
        <v>596</v>
      </c>
      <c r="B839" s="685">
        <f t="shared" si="277"/>
        <v>2.1639852954720503E-3</v>
      </c>
      <c r="C839" s="685">
        <f t="shared" si="277"/>
        <v>1.7030741971558966E-3</v>
      </c>
      <c r="D839" s="685">
        <f t="shared" si="277"/>
        <v>2.8552563993304355E-3</v>
      </c>
    </row>
    <row r="840" spans="1:5" x14ac:dyDescent="0.25">
      <c r="A840" t="s">
        <v>596</v>
      </c>
      <c r="B840" s="685">
        <f>B682</f>
        <v>3.6573576094533814E-3</v>
      </c>
      <c r="C840" s="685">
        <f>C682</f>
        <v>2.8517205674726135E-3</v>
      </c>
      <c r="D840" s="685">
        <f>D682</f>
        <v>2.1754490891757652E-3</v>
      </c>
    </row>
    <row r="841" spans="1:5" x14ac:dyDescent="0.25">
      <c r="A841" t="s">
        <v>600</v>
      </c>
      <c r="B841" s="685">
        <f>B689</f>
        <v>6.7000060778493473E-3</v>
      </c>
      <c r="C841" s="685">
        <f>C689</f>
        <v>2.3420390111977998E-3</v>
      </c>
      <c r="D841" s="685">
        <f>D689</f>
        <v>1.5928054515274945E-3</v>
      </c>
    </row>
    <row r="842" spans="1:5" x14ac:dyDescent="0.25">
      <c r="A842" t="s">
        <v>600</v>
      </c>
      <c r="B842" s="685">
        <f>B692</f>
        <v>9.7600229716521465E-4</v>
      </c>
      <c r="C842" s="685">
        <f>C692</f>
        <v>3.3745621245051625E-4</v>
      </c>
      <c r="D842" s="685">
        <f>D692</f>
        <v>0</v>
      </c>
    </row>
    <row r="843" spans="1:5" x14ac:dyDescent="0.25">
      <c r="A843" t="s">
        <v>631</v>
      </c>
      <c r="B843" s="685">
        <f>B704</f>
        <v>0</v>
      </c>
      <c r="C843" s="685">
        <f>C704</f>
        <v>2.3851636702943875E-4</v>
      </c>
      <c r="D843" s="685">
        <f>D704</f>
        <v>0</v>
      </c>
    </row>
    <row r="844" spans="1:5" x14ac:dyDescent="0.25">
      <c r="A844" t="s">
        <v>608</v>
      </c>
      <c r="B844" s="685">
        <f>B706</f>
        <v>0</v>
      </c>
      <c r="C844" s="685">
        <f>C706</f>
        <v>4.3943969785726895E-4</v>
      </c>
      <c r="D844" s="685">
        <f>D706</f>
        <v>4.2526439673808391E-4</v>
      </c>
    </row>
    <row r="845" spans="1:5" x14ac:dyDescent="0.25">
      <c r="A845" t="s">
        <v>632</v>
      </c>
      <c r="B845" s="685">
        <f>B708</f>
        <v>0</v>
      </c>
      <c r="C845" s="685">
        <f>C708</f>
        <v>8.4399773924681505E-5</v>
      </c>
      <c r="D845" s="685">
        <f>D708</f>
        <v>0</v>
      </c>
    </row>
    <row r="846" spans="1:5" s="753" customFormat="1" x14ac:dyDescent="0.25">
      <c r="B846" s="685"/>
      <c r="C846" s="685"/>
      <c r="D846" s="685"/>
      <c r="E846" s="683"/>
    </row>
    <row r="847" spans="1:5" s="753" customFormat="1" x14ac:dyDescent="0.25">
      <c r="A847" s="814" t="s">
        <v>687</v>
      </c>
      <c r="B847" s="827">
        <f>SUM(B819:B845)</f>
        <v>0.12284378391187079</v>
      </c>
      <c r="C847" s="827">
        <f t="shared" ref="C847:D847" si="278">SUM(C819:C845)</f>
        <v>8.3841823912374561E-2</v>
      </c>
      <c r="D847" s="827">
        <f t="shared" si="278"/>
        <v>0.10713734272417025</v>
      </c>
      <c r="E847" s="683"/>
    </row>
    <row r="848" spans="1:5" s="753" customFormat="1" x14ac:dyDescent="0.25">
      <c r="B848" s="685"/>
      <c r="C848" s="685"/>
      <c r="D848" s="685"/>
      <c r="E848" s="683"/>
    </row>
    <row r="849" spans="1:5" s="753" customFormat="1" x14ac:dyDescent="0.25">
      <c r="A849" s="753" t="s">
        <v>669</v>
      </c>
      <c r="B849" s="685">
        <f>SUM(B819:B821)</f>
        <v>1.2865506817184673E-3</v>
      </c>
      <c r="C849" s="685">
        <f t="shared" ref="C849:D849" si="279">SUM(C819:C821)</f>
        <v>1.5390816500141626E-3</v>
      </c>
      <c r="D849" s="685">
        <f t="shared" si="279"/>
        <v>1.0411906073841421E-3</v>
      </c>
      <c r="E849" s="683"/>
    </row>
    <row r="850" spans="1:5" s="753" customFormat="1" x14ac:dyDescent="0.25">
      <c r="A850" s="753" t="s">
        <v>670</v>
      </c>
      <c r="B850" s="685">
        <f>SUM(B822:B824)</f>
        <v>2.6687574495785423E-3</v>
      </c>
      <c r="C850" s="685">
        <f t="shared" ref="C850:D850" si="280">SUM(C822:C824)</f>
        <v>2.87273687889382E-3</v>
      </c>
      <c r="D850" s="685">
        <f t="shared" si="280"/>
        <v>2.746650004137801E-3</v>
      </c>
      <c r="E850" s="683"/>
    </row>
    <row r="851" spans="1:5" s="753" customFormat="1" x14ac:dyDescent="0.25">
      <c r="A851" s="753" t="s">
        <v>671</v>
      </c>
      <c r="B851" s="685">
        <f>SUM(B825,B827:B829)</f>
        <v>4.9766819396167894E-2</v>
      </c>
      <c r="C851" s="685">
        <f t="shared" ref="C851:D851" si="281">SUM(C825,C827:C829)</f>
        <v>3.0765479255277318E-2</v>
      </c>
      <c r="D851" s="685">
        <f t="shared" si="281"/>
        <v>4.4821978197739566E-2</v>
      </c>
      <c r="E851" s="683"/>
    </row>
    <row r="852" spans="1:5" s="753" customFormat="1" x14ac:dyDescent="0.25">
      <c r="A852" s="753" t="s">
        <v>672</v>
      </c>
      <c r="B852" s="685">
        <f>SUM(B826,B830,B832)</f>
        <v>1.2851416504313481E-2</v>
      </c>
      <c r="C852" s="685">
        <f t="shared" ref="C852:D852" si="282">SUM(C826,C830,C832)</f>
        <v>1.1956437324368066E-2</v>
      </c>
      <c r="D852" s="685">
        <f t="shared" si="282"/>
        <v>1.6032855922625808E-2</v>
      </c>
      <c r="E852" s="683"/>
    </row>
    <row r="853" spans="1:5" s="753" customFormat="1" x14ac:dyDescent="0.25">
      <c r="A853" s="753" t="s">
        <v>673</v>
      </c>
      <c r="B853" s="685">
        <f>SUM(B831,B833:B837)</f>
        <v>4.1376714668550377E-2</v>
      </c>
      <c r="C853" s="685">
        <f t="shared" ref="C853:D853" si="283">SUM(C831,C833:C837)</f>
        <v>2.7001526259579481E-2</v>
      </c>
      <c r="D853" s="685">
        <f t="shared" si="283"/>
        <v>3.4201430304909818E-2</v>
      </c>
      <c r="E853" s="683"/>
    </row>
    <row r="854" spans="1:5" s="753" customFormat="1" x14ac:dyDescent="0.25">
      <c r="A854" s="753" t="s">
        <v>674</v>
      </c>
      <c r="B854" s="685">
        <f>SUM(B838:B840)</f>
        <v>7.2175168365274586E-3</v>
      </c>
      <c r="C854" s="685">
        <f t="shared" ref="C854:D854" si="284">SUM(C838:C840)</f>
        <v>6.2647114817820084E-3</v>
      </c>
      <c r="D854" s="685">
        <f t="shared" si="284"/>
        <v>6.2751678391075455E-3</v>
      </c>
      <c r="E854" s="683"/>
    </row>
    <row r="855" spans="1:5" s="753" customFormat="1" x14ac:dyDescent="0.25">
      <c r="A855" s="753" t="s">
        <v>675</v>
      </c>
      <c r="B855" s="685">
        <f>SUM(B841:B842)</f>
        <v>7.6760083750145617E-3</v>
      </c>
      <c r="C855" s="685">
        <f t="shared" ref="C855:D855" si="285">SUM(C841:C842)</f>
        <v>2.6794952236483161E-3</v>
      </c>
      <c r="D855" s="685">
        <f t="shared" si="285"/>
        <v>1.5928054515274945E-3</v>
      </c>
      <c r="E855" s="683"/>
    </row>
    <row r="856" spans="1:5" s="753" customFormat="1" x14ac:dyDescent="0.25">
      <c r="A856" s="753" t="s">
        <v>676</v>
      </c>
      <c r="B856" s="685"/>
      <c r="C856" s="685"/>
      <c r="D856" s="685"/>
      <c r="E856" s="683"/>
    </row>
    <row r="857" spans="1:5" s="753" customFormat="1" x14ac:dyDescent="0.25">
      <c r="A857" s="753" t="s">
        <v>677</v>
      </c>
      <c r="B857" s="685">
        <f>SUM(B843:B845)</f>
        <v>0</v>
      </c>
      <c r="C857" s="685">
        <f t="shared" ref="C857:D857" si="286">SUM(C843:C845)</f>
        <v>7.6235583881138921E-4</v>
      </c>
      <c r="D857" s="685">
        <f t="shared" si="286"/>
        <v>4.2526439673808391E-4</v>
      </c>
      <c r="E857" s="683"/>
    </row>
    <row r="858" spans="1:5" s="753" customFormat="1" x14ac:dyDescent="0.25">
      <c r="B858" s="685"/>
      <c r="C858" s="685"/>
      <c r="D858" s="685"/>
      <c r="E858" s="683"/>
    </row>
    <row r="859" spans="1:5" x14ac:dyDescent="0.25">
      <c r="B859" s="685"/>
      <c r="C859" s="685"/>
      <c r="D859" s="685"/>
    </row>
    <row r="860" spans="1:5" x14ac:dyDescent="0.25">
      <c r="B860" s="685"/>
      <c r="C860" s="685"/>
      <c r="D860" s="685"/>
    </row>
    <row r="861" spans="1:5" x14ac:dyDescent="0.25">
      <c r="A861" s="756" t="s">
        <v>651</v>
      </c>
      <c r="B861" s="799" t="s">
        <v>535</v>
      </c>
      <c r="C861" s="799" t="s">
        <v>533</v>
      </c>
      <c r="D861" s="799" t="s">
        <v>534</v>
      </c>
    </row>
    <row r="862" spans="1:5" x14ac:dyDescent="0.25">
      <c r="B862" s="685"/>
      <c r="C862" s="685"/>
      <c r="D862" s="685"/>
    </row>
    <row r="863" spans="1:5" x14ac:dyDescent="0.25">
      <c r="A863" t="s">
        <v>580</v>
      </c>
      <c r="B863" s="685">
        <f t="shared" ref="B863:D865" si="287">B651</f>
        <v>5.7672203286830031E-4</v>
      </c>
      <c r="C863" s="685">
        <f t="shared" si="287"/>
        <v>3.2212574711283279E-4</v>
      </c>
      <c r="D863" s="685">
        <f t="shared" si="287"/>
        <v>4.8524996066576481E-4</v>
      </c>
    </row>
    <row r="864" spans="1:5" x14ac:dyDescent="0.25">
      <c r="A864" t="s">
        <v>580</v>
      </c>
      <c r="B864" s="685">
        <f t="shared" si="287"/>
        <v>4.7645665074635296E-4</v>
      </c>
      <c r="C864" s="685">
        <f t="shared" si="287"/>
        <v>3.9681286214134889E-4</v>
      </c>
      <c r="D864" s="685">
        <f t="shared" si="287"/>
        <v>5.8522788334244109E-4</v>
      </c>
    </row>
    <row r="865" spans="1:4" x14ac:dyDescent="0.25">
      <c r="A865" t="s">
        <v>580</v>
      </c>
      <c r="B865" s="685">
        <f t="shared" si="287"/>
        <v>0</v>
      </c>
      <c r="C865" s="685">
        <f t="shared" si="287"/>
        <v>2.9607790416538178E-4</v>
      </c>
      <c r="D865" s="685">
        <f t="shared" si="287"/>
        <v>6.779362105229068E-4</v>
      </c>
    </row>
    <row r="866" spans="1:4" x14ac:dyDescent="0.25">
      <c r="A866" t="s">
        <v>584</v>
      </c>
      <c r="B866" s="685">
        <f>B656</f>
        <v>0</v>
      </c>
      <c r="C866" s="685">
        <f>C656</f>
        <v>6.2879175356817321E-4</v>
      </c>
      <c r="D866" s="685">
        <f>D656</f>
        <v>0</v>
      </c>
    </row>
    <row r="867" spans="1:4" x14ac:dyDescent="0.25">
      <c r="A867" t="s">
        <v>584</v>
      </c>
      <c r="B867" s="685">
        <f t="shared" ref="B867:D867" si="288">B661</f>
        <v>2.4311851865308123E-3</v>
      </c>
      <c r="C867" s="685">
        <f t="shared" si="288"/>
        <v>5.1298884987325717E-3</v>
      </c>
      <c r="D867" s="685">
        <f t="shared" si="288"/>
        <v>4.5279229739966353E-3</v>
      </c>
    </row>
    <row r="868" spans="1:4" x14ac:dyDescent="0.25">
      <c r="A868" t="s">
        <v>636</v>
      </c>
      <c r="B868" s="685">
        <f>B665</f>
        <v>2.3583498068872849E-3</v>
      </c>
      <c r="C868" s="685">
        <f>C665</f>
        <v>1.2041497082820193E-3</v>
      </c>
      <c r="D868" s="685">
        <f>D665</f>
        <v>3.6212301277446257E-3</v>
      </c>
    </row>
    <row r="869" spans="1:4" x14ac:dyDescent="0.25">
      <c r="A869" t="s">
        <v>588</v>
      </c>
      <c r="B869" s="685">
        <f t="shared" ref="B869:D870" si="289">B667</f>
        <v>4.9505963151326354E-2</v>
      </c>
      <c r="C869" s="685">
        <f t="shared" si="289"/>
        <v>3.6157256872061956E-2</v>
      </c>
      <c r="D869" s="685">
        <f t="shared" si="289"/>
        <v>4.2662213695409928E-2</v>
      </c>
    </row>
    <row r="870" spans="1:4" x14ac:dyDescent="0.25">
      <c r="A870" t="s">
        <v>588</v>
      </c>
      <c r="B870" s="685">
        <f t="shared" si="289"/>
        <v>1.2198592707754516E-2</v>
      </c>
      <c r="C870" s="685">
        <f t="shared" si="289"/>
        <v>5.2403054977658015E-3</v>
      </c>
      <c r="D870" s="685">
        <f t="shared" si="289"/>
        <v>9.775471791675051E-3</v>
      </c>
    </row>
    <row r="871" spans="1:4" x14ac:dyDescent="0.25">
      <c r="A871" t="s">
        <v>593</v>
      </c>
      <c r="B871" s="685">
        <f>B673</f>
        <v>1.9634237439458439E-3</v>
      </c>
      <c r="C871" s="685">
        <f>C673</f>
        <v>8.257461052790649E-4</v>
      </c>
      <c r="D871" s="685">
        <f>D673</f>
        <v>0</v>
      </c>
    </row>
    <row r="872" spans="1:4" x14ac:dyDescent="0.25">
      <c r="A872" t="s">
        <v>638</v>
      </c>
      <c r="B872" s="685">
        <f t="shared" ref="B872:D873" si="290">B676</f>
        <v>2.8899186250932198E-3</v>
      </c>
      <c r="C872" s="685">
        <f t="shared" si="290"/>
        <v>3.6910757351466448E-3</v>
      </c>
      <c r="D872" s="685">
        <f t="shared" si="290"/>
        <v>5.2785392771039835E-3</v>
      </c>
    </row>
    <row r="873" spans="1:4" x14ac:dyDescent="0.25">
      <c r="A873" t="s">
        <v>639</v>
      </c>
      <c r="B873" s="685">
        <f t="shared" si="290"/>
        <v>5.5725552747499666E-3</v>
      </c>
      <c r="C873" s="685">
        <f t="shared" si="290"/>
        <v>2.7765639789142662E-3</v>
      </c>
      <c r="D873" s="685">
        <f t="shared" si="290"/>
        <v>5.780357491238155E-3</v>
      </c>
    </row>
    <row r="874" spans="1:4" x14ac:dyDescent="0.25">
      <c r="A874" t="s">
        <v>628</v>
      </c>
      <c r="B874" s="685">
        <f t="shared" ref="B874:D874" si="291">B681</f>
        <v>0</v>
      </c>
      <c r="C874" s="685">
        <f t="shared" si="291"/>
        <v>5.6340225561959392E-4</v>
      </c>
      <c r="D874" s="685">
        <f t="shared" si="291"/>
        <v>2.7180778963733517E-4</v>
      </c>
    </row>
    <row r="875" spans="1:4" x14ac:dyDescent="0.25">
      <c r="A875" t="s">
        <v>597</v>
      </c>
      <c r="B875" s="685">
        <f t="shared" ref="B875:D878" si="292">B683</f>
        <v>1.239284433246794E-2</v>
      </c>
      <c r="C875" s="685">
        <f t="shared" si="292"/>
        <v>9.3479125503037622E-2</v>
      </c>
      <c r="D875" s="685">
        <f t="shared" si="292"/>
        <v>0.17662675439309694</v>
      </c>
    </row>
    <row r="876" spans="1:4" x14ac:dyDescent="0.25">
      <c r="A876" t="s">
        <v>598</v>
      </c>
      <c r="B876" s="685">
        <f t="shared" si="292"/>
        <v>7.656162599624404E-2</v>
      </c>
      <c r="C876" s="685">
        <f t="shared" si="292"/>
        <v>0.21518891339846893</v>
      </c>
      <c r="D876" s="685">
        <f t="shared" si="292"/>
        <v>0.25288066710218021</v>
      </c>
    </row>
    <row r="877" spans="1:4" x14ac:dyDescent="0.25">
      <c r="A877" t="s">
        <v>598</v>
      </c>
      <c r="B877" s="685">
        <f t="shared" si="292"/>
        <v>3.0275495055138036E-2</v>
      </c>
      <c r="C877" s="685">
        <f t="shared" si="292"/>
        <v>7.4525815717203792E-3</v>
      </c>
      <c r="D877" s="685">
        <f t="shared" si="292"/>
        <v>4.1044040997338209E-3</v>
      </c>
    </row>
    <row r="878" spans="1:4" x14ac:dyDescent="0.25">
      <c r="A878" t="s">
        <v>598</v>
      </c>
      <c r="B878" s="685">
        <f t="shared" si="292"/>
        <v>5.8750652464978122E-3</v>
      </c>
      <c r="C878" s="685">
        <f t="shared" si="292"/>
        <v>0</v>
      </c>
      <c r="D878" s="685">
        <f t="shared" si="292"/>
        <v>0</v>
      </c>
    </row>
    <row r="879" spans="1:4" x14ac:dyDescent="0.25">
      <c r="A879" t="s">
        <v>640</v>
      </c>
      <c r="B879" s="685">
        <f>B688</f>
        <v>9.0543535380361462E-3</v>
      </c>
      <c r="C879" s="685">
        <f>C688</f>
        <v>7.4924890897441797E-3</v>
      </c>
      <c r="D879" s="685">
        <f>D688</f>
        <v>4.774166559233759E-3</v>
      </c>
    </row>
    <row r="880" spans="1:4" x14ac:dyDescent="0.25">
      <c r="A880" t="s">
        <v>597</v>
      </c>
      <c r="B880" s="685">
        <f>B691</f>
        <v>1.2107460886051623E-2</v>
      </c>
      <c r="C880" s="685">
        <f>C691</f>
        <v>1.1319683798691315E-2</v>
      </c>
      <c r="D880" s="685">
        <f>D691</f>
        <v>6.0363002594834509E-3</v>
      </c>
    </row>
    <row r="881" spans="1:5" x14ac:dyDescent="0.25">
      <c r="A881" t="s">
        <v>629</v>
      </c>
      <c r="B881" s="685">
        <f t="shared" ref="B881:D882" si="293">B693</f>
        <v>0</v>
      </c>
      <c r="C881" s="685">
        <f t="shared" si="293"/>
        <v>2.7377450951625402E-4</v>
      </c>
      <c r="D881" s="685">
        <f t="shared" si="293"/>
        <v>3.2630563182621866E-4</v>
      </c>
    </row>
    <row r="882" spans="1:5" x14ac:dyDescent="0.25">
      <c r="A882" t="s">
        <v>601</v>
      </c>
      <c r="B882" s="685">
        <f t="shared" si="293"/>
        <v>2.1054352148210265E-2</v>
      </c>
      <c r="C882" s="685">
        <f t="shared" si="293"/>
        <v>5.0973734878125782E-3</v>
      </c>
      <c r="D882" s="685">
        <f t="shared" si="293"/>
        <v>1.6319521472673616E-2</v>
      </c>
    </row>
    <row r="883" spans="1:5" x14ac:dyDescent="0.25">
      <c r="A883" t="s">
        <v>601</v>
      </c>
      <c r="B883" s="685">
        <f t="shared" ref="B883:D887" si="294">B696</f>
        <v>6.9047517676477824E-4</v>
      </c>
      <c r="C883" s="685">
        <f t="shared" si="294"/>
        <v>4.3021805837757058E-4</v>
      </c>
      <c r="D883" s="685">
        <f t="shared" si="294"/>
        <v>6.0672470973704474E-4</v>
      </c>
    </row>
    <row r="884" spans="1:5" x14ac:dyDescent="0.25">
      <c r="A884" t="s">
        <v>603</v>
      </c>
      <c r="B884" s="685">
        <f t="shared" si="294"/>
        <v>5.3734216666985858E-4</v>
      </c>
      <c r="C884" s="685">
        <f t="shared" si="294"/>
        <v>3.9787995052678875E-4</v>
      </c>
      <c r="D884" s="685">
        <f t="shared" si="294"/>
        <v>9.9601852139596155E-4</v>
      </c>
    </row>
    <row r="885" spans="1:5" x14ac:dyDescent="0.25">
      <c r="A885" t="s">
        <v>607</v>
      </c>
      <c r="B885" s="685">
        <f t="shared" si="294"/>
        <v>0</v>
      </c>
      <c r="C885" s="685">
        <f t="shared" si="294"/>
        <v>1.4855662035894303E-4</v>
      </c>
      <c r="D885" s="685">
        <f t="shared" si="294"/>
        <v>4.0909732923805623E-4</v>
      </c>
    </row>
    <row r="886" spans="1:5" x14ac:dyDescent="0.25">
      <c r="A886" t="s">
        <v>630</v>
      </c>
      <c r="B886" s="685">
        <f t="shared" si="294"/>
        <v>0</v>
      </c>
      <c r="C886" s="685">
        <f t="shared" si="294"/>
        <v>8.9521004378968988E-4</v>
      </c>
      <c r="D886" s="685">
        <f t="shared" si="294"/>
        <v>1.2192576934281485E-3</v>
      </c>
    </row>
    <row r="887" spans="1:5" x14ac:dyDescent="0.25">
      <c r="A887" t="s">
        <v>604</v>
      </c>
      <c r="B887" s="685">
        <f t="shared" si="294"/>
        <v>1.7617802393555505E-3</v>
      </c>
      <c r="C887" s="685">
        <f t="shared" si="294"/>
        <v>1.7649880033920714E-3</v>
      </c>
      <c r="D887" s="685">
        <f t="shared" si="294"/>
        <v>1.7852887951370379E-3</v>
      </c>
    </row>
    <row r="888" spans="1:5" x14ac:dyDescent="0.25">
      <c r="A888" t="s">
        <v>604</v>
      </c>
      <c r="B888" s="685">
        <f t="shared" ref="B888:D889" si="295">B701</f>
        <v>7.6150583524043085E-4</v>
      </c>
      <c r="C888" s="685">
        <f t="shared" si="295"/>
        <v>1.9238775773834553E-3</v>
      </c>
      <c r="D888" s="685">
        <f t="shared" si="295"/>
        <v>1.7874374863778948E-3</v>
      </c>
    </row>
    <row r="889" spans="1:5" x14ac:dyDescent="0.25">
      <c r="A889" t="s">
        <v>604</v>
      </c>
      <c r="B889" s="685">
        <f t="shared" si="295"/>
        <v>0</v>
      </c>
      <c r="C889" s="685">
        <f t="shared" si="295"/>
        <v>1.0022012468479856E-4</v>
      </c>
      <c r="D889" s="685">
        <f t="shared" si="295"/>
        <v>0</v>
      </c>
    </row>
    <row r="890" spans="1:5" x14ac:dyDescent="0.25">
      <c r="A890" t="s">
        <v>607</v>
      </c>
      <c r="B890" s="685">
        <f>B705</f>
        <v>0</v>
      </c>
      <c r="C890" s="685">
        <f>C705</f>
        <v>4.8191571236674531E-4</v>
      </c>
      <c r="D890" s="685">
        <f>D705</f>
        <v>6.0222772566974618E-4</v>
      </c>
    </row>
    <row r="891" spans="1:5" x14ac:dyDescent="0.25">
      <c r="A891" t="s">
        <v>610</v>
      </c>
      <c r="B891" s="685">
        <f>B709</f>
        <v>0</v>
      </c>
      <c r="C891" s="685">
        <f>C709</f>
        <v>3.8851202581678039E-4</v>
      </c>
      <c r="D891" s="685">
        <f>D709</f>
        <v>2.6676884099990374E-4</v>
      </c>
    </row>
    <row r="892" spans="1:5" x14ac:dyDescent="0.25">
      <c r="A892" t="s">
        <v>614</v>
      </c>
      <c r="B892" s="685">
        <f>B712</f>
        <v>0</v>
      </c>
      <c r="C892" s="685">
        <f>C712</f>
        <v>0</v>
      </c>
      <c r="D892" s="685">
        <f>D712</f>
        <v>3.1850993413753758E-4</v>
      </c>
    </row>
    <row r="893" spans="1:5" x14ac:dyDescent="0.25">
      <c r="B893" s="685"/>
      <c r="C893" s="685"/>
      <c r="D893" s="685"/>
    </row>
    <row r="894" spans="1:5" s="753" customFormat="1" x14ac:dyDescent="0.25">
      <c r="A894" s="814" t="s">
        <v>234</v>
      </c>
      <c r="B894" s="827">
        <f>SUM(B863:B892)</f>
        <v>0.24904546780057915</v>
      </c>
      <c r="C894" s="827">
        <f t="shared" ref="C894:D894" si="296">SUM(C863:C892)</f>
        <v>0.40406751639447774</v>
      </c>
      <c r="D894" s="827">
        <f t="shared" si="296"/>
        <v>0.54272540775568601</v>
      </c>
      <c r="E894" s="683"/>
    </row>
    <row r="895" spans="1:5" s="753" customFormat="1" x14ac:dyDescent="0.25">
      <c r="C895" s="685"/>
      <c r="D895" s="685"/>
      <c r="E895" s="683"/>
    </row>
    <row r="896" spans="1:5" s="753" customFormat="1" x14ac:dyDescent="0.25">
      <c r="A896" s="753" t="s">
        <v>665</v>
      </c>
      <c r="B896" s="685">
        <f>SUM(B868:B870)</f>
        <v>6.4062905665968145E-2</v>
      </c>
      <c r="C896" s="685">
        <f t="shared" ref="C896:D896" si="297">SUM(C868:C870)</f>
        <v>4.2601712078109776E-2</v>
      </c>
      <c r="D896" s="685">
        <f t="shared" si="297"/>
        <v>5.6058915614829605E-2</v>
      </c>
      <c r="E896" s="683"/>
    </row>
    <row r="897" spans="1:5" s="753" customFormat="1" x14ac:dyDescent="0.25">
      <c r="A897" s="753" t="s">
        <v>666</v>
      </c>
      <c r="B897" s="685">
        <f>SUM(B874:B880)</f>
        <v>0.14626684505443563</v>
      </c>
      <c r="C897" s="685">
        <f t="shared" ref="C897:D897" si="298">SUM(C874:C880)</f>
        <v>0.33549619561728206</v>
      </c>
      <c r="D897" s="685">
        <f t="shared" si="298"/>
        <v>0.44469410020336553</v>
      </c>
      <c r="E897" s="683"/>
    </row>
    <row r="898" spans="1:5" s="753" customFormat="1" x14ac:dyDescent="0.25">
      <c r="A898" s="753" t="s">
        <v>668</v>
      </c>
      <c r="B898" s="685">
        <f>SUM(B881:B883)</f>
        <v>2.1744827324975045E-2</v>
      </c>
      <c r="C898" s="685">
        <f t="shared" ref="C898:D898" si="299">SUM(C881:C883)</f>
        <v>5.8013660557064027E-3</v>
      </c>
      <c r="D898" s="685">
        <f t="shared" si="299"/>
        <v>1.7252551814236881E-2</v>
      </c>
      <c r="E898" s="683"/>
    </row>
    <row r="899" spans="1:5" s="753" customFormat="1" x14ac:dyDescent="0.25">
      <c r="A899" s="753" t="s">
        <v>667</v>
      </c>
      <c r="B899" s="685">
        <f>SUM(B884:B890)</f>
        <v>3.0606282412658399E-3</v>
      </c>
      <c r="C899" s="685">
        <f t="shared" ref="C899:D899" si="300">SUM(C884:C890)</f>
        <v>5.7126480325024927E-3</v>
      </c>
      <c r="D899" s="685">
        <f t="shared" si="300"/>
        <v>6.799327551246845E-3</v>
      </c>
      <c r="E899" s="683"/>
    </row>
    <row r="900" spans="1:5" x14ac:dyDescent="0.25">
      <c r="B900" s="685"/>
      <c r="C900" s="685"/>
      <c r="D900" s="685"/>
    </row>
    <row r="901" spans="1:5" x14ac:dyDescent="0.25">
      <c r="A901" s="756" t="s">
        <v>647</v>
      </c>
      <c r="B901" s="799" t="s">
        <v>535</v>
      </c>
      <c r="C901" s="799" t="s">
        <v>533</v>
      </c>
      <c r="D901" s="799" t="s">
        <v>534</v>
      </c>
    </row>
    <row r="902" spans="1:5" x14ac:dyDescent="0.25">
      <c r="B902" s="685"/>
      <c r="C902" s="685"/>
      <c r="D902" s="685"/>
    </row>
    <row r="903" spans="1:5" x14ac:dyDescent="0.25">
      <c r="A903" t="s">
        <v>580</v>
      </c>
      <c r="B903" s="685">
        <f t="shared" ref="B903:D905" si="301">B651</f>
        <v>5.7672203286830031E-4</v>
      </c>
      <c r="C903" s="685">
        <f t="shared" si="301"/>
        <v>3.2212574711283279E-4</v>
      </c>
      <c r="D903" s="685">
        <f t="shared" si="301"/>
        <v>4.8524996066576481E-4</v>
      </c>
    </row>
    <row r="904" spans="1:5" x14ac:dyDescent="0.25">
      <c r="A904" t="s">
        <v>580</v>
      </c>
      <c r="B904" s="685">
        <f t="shared" si="301"/>
        <v>4.7645665074635296E-4</v>
      </c>
      <c r="C904" s="685">
        <f t="shared" si="301"/>
        <v>3.9681286214134889E-4</v>
      </c>
      <c r="D904" s="685">
        <f t="shared" si="301"/>
        <v>5.8522788334244109E-4</v>
      </c>
    </row>
    <row r="905" spans="1:5" x14ac:dyDescent="0.25">
      <c r="A905" t="s">
        <v>580</v>
      </c>
      <c r="B905" s="685">
        <f t="shared" si="301"/>
        <v>0</v>
      </c>
      <c r="C905" s="685">
        <f t="shared" si="301"/>
        <v>2.9607790416538178E-4</v>
      </c>
      <c r="D905" s="685">
        <f t="shared" si="301"/>
        <v>6.779362105229068E-4</v>
      </c>
    </row>
    <row r="906" spans="1:5" x14ac:dyDescent="0.25">
      <c r="A906" t="s">
        <v>584</v>
      </c>
      <c r="B906" s="685">
        <f>B656</f>
        <v>0</v>
      </c>
      <c r="C906" s="685">
        <f>C656</f>
        <v>6.2879175356817321E-4</v>
      </c>
      <c r="D906" s="685">
        <f>D656</f>
        <v>0</v>
      </c>
    </row>
    <row r="907" spans="1:5" x14ac:dyDescent="0.25">
      <c r="A907" t="s">
        <v>584</v>
      </c>
      <c r="B907" s="685">
        <f>B661</f>
        <v>2.4311851865308123E-3</v>
      </c>
      <c r="C907" s="685">
        <f>C661</f>
        <v>5.1298884987325717E-3</v>
      </c>
      <c r="D907" s="685">
        <f>D661</f>
        <v>4.5279229739966353E-3</v>
      </c>
    </row>
    <row r="908" spans="1:5" x14ac:dyDescent="0.25">
      <c r="A908" t="s">
        <v>636</v>
      </c>
      <c r="B908" s="685">
        <f>B665</f>
        <v>2.3583498068872849E-3</v>
      </c>
      <c r="C908" s="685">
        <f>C665</f>
        <v>1.2041497082820193E-3</v>
      </c>
      <c r="D908" s="685">
        <f>D665</f>
        <v>3.6212301277446257E-3</v>
      </c>
    </row>
    <row r="909" spans="1:5" x14ac:dyDescent="0.25">
      <c r="A909" t="s">
        <v>588</v>
      </c>
      <c r="B909" s="685">
        <f t="shared" ref="B909:D910" si="302">B667</f>
        <v>4.9505963151326354E-2</v>
      </c>
      <c r="C909" s="685">
        <f t="shared" si="302"/>
        <v>3.6157256872061956E-2</v>
      </c>
      <c r="D909" s="685">
        <f t="shared" si="302"/>
        <v>4.2662213695409928E-2</v>
      </c>
    </row>
    <row r="910" spans="1:5" x14ac:dyDescent="0.25">
      <c r="A910" t="s">
        <v>588</v>
      </c>
      <c r="B910" s="685">
        <f t="shared" si="302"/>
        <v>1.2198592707754516E-2</v>
      </c>
      <c r="C910" s="685">
        <f t="shared" si="302"/>
        <v>5.2403054977658015E-3</v>
      </c>
      <c r="D910" s="685">
        <f t="shared" si="302"/>
        <v>9.775471791675051E-3</v>
      </c>
    </row>
    <row r="911" spans="1:5" x14ac:dyDescent="0.25">
      <c r="A911" t="s">
        <v>593</v>
      </c>
      <c r="B911" s="685">
        <f>B673</f>
        <v>1.9634237439458439E-3</v>
      </c>
      <c r="C911" s="685">
        <f>C673</f>
        <v>8.257461052790649E-4</v>
      </c>
      <c r="D911" s="685">
        <f>D673</f>
        <v>0</v>
      </c>
    </row>
    <row r="912" spans="1:5" x14ac:dyDescent="0.25">
      <c r="A912" t="s">
        <v>638</v>
      </c>
      <c r="B912" s="685">
        <f t="shared" ref="B912:D913" si="303">B676</f>
        <v>2.8899186250932198E-3</v>
      </c>
      <c r="C912" s="685">
        <f t="shared" si="303"/>
        <v>3.6910757351466448E-3</v>
      </c>
      <c r="D912" s="685">
        <f t="shared" si="303"/>
        <v>5.2785392771039835E-3</v>
      </c>
    </row>
    <row r="913" spans="1:5" x14ac:dyDescent="0.25">
      <c r="A913" t="s">
        <v>639</v>
      </c>
      <c r="B913" s="685">
        <f t="shared" si="303"/>
        <v>5.5725552747499666E-3</v>
      </c>
      <c r="C913" s="685">
        <f t="shared" si="303"/>
        <v>2.7765639789142662E-3</v>
      </c>
      <c r="D913" s="685">
        <f t="shared" si="303"/>
        <v>5.780357491238155E-3</v>
      </c>
    </row>
    <row r="914" spans="1:5" x14ac:dyDescent="0.25">
      <c r="A914" t="s">
        <v>598</v>
      </c>
      <c r="B914" s="685">
        <f t="shared" ref="B914:D916" si="304">B684</f>
        <v>7.656162599624404E-2</v>
      </c>
      <c r="C914" s="685">
        <f t="shared" si="304"/>
        <v>0.21518891339846893</v>
      </c>
      <c r="D914" s="685">
        <f t="shared" si="304"/>
        <v>0.25288066710218021</v>
      </c>
    </row>
    <row r="915" spans="1:5" x14ac:dyDescent="0.25">
      <c r="A915" t="s">
        <v>598</v>
      </c>
      <c r="B915" s="685">
        <f t="shared" si="304"/>
        <v>3.0275495055138036E-2</v>
      </c>
      <c r="C915" s="685">
        <f t="shared" si="304"/>
        <v>7.4525815717203792E-3</v>
      </c>
      <c r="D915" s="685">
        <f t="shared" si="304"/>
        <v>4.1044040997338209E-3</v>
      </c>
    </row>
    <row r="916" spans="1:5" x14ac:dyDescent="0.25">
      <c r="A916" t="s">
        <v>598</v>
      </c>
      <c r="B916" s="685">
        <f t="shared" si="304"/>
        <v>5.8750652464978122E-3</v>
      </c>
      <c r="C916" s="685">
        <f t="shared" si="304"/>
        <v>0</v>
      </c>
      <c r="D916" s="685">
        <f t="shared" si="304"/>
        <v>0</v>
      </c>
    </row>
    <row r="917" spans="1:5" x14ac:dyDescent="0.25">
      <c r="A917" t="s">
        <v>629</v>
      </c>
      <c r="B917" s="685">
        <f t="shared" ref="B917:D918" si="305">B693</f>
        <v>0</v>
      </c>
      <c r="C917" s="685">
        <f t="shared" si="305"/>
        <v>2.7377450951625402E-4</v>
      </c>
      <c r="D917" s="685">
        <f t="shared" si="305"/>
        <v>3.2630563182621866E-4</v>
      </c>
    </row>
    <row r="918" spans="1:5" x14ac:dyDescent="0.25">
      <c r="A918" t="s">
        <v>601</v>
      </c>
      <c r="B918" s="685">
        <f t="shared" si="305"/>
        <v>2.1054352148210265E-2</v>
      </c>
      <c r="C918" s="685">
        <f t="shared" si="305"/>
        <v>5.0973734878125782E-3</v>
      </c>
      <c r="D918" s="685">
        <f t="shared" si="305"/>
        <v>1.6319521472673616E-2</v>
      </c>
    </row>
    <row r="919" spans="1:5" x14ac:dyDescent="0.25">
      <c r="A919" t="s">
        <v>601</v>
      </c>
      <c r="B919" s="685">
        <f>B696</f>
        <v>6.9047517676477824E-4</v>
      </c>
      <c r="C919" s="685">
        <f>C696</f>
        <v>4.3021805837757058E-4</v>
      </c>
      <c r="D919" s="685">
        <f>D696</f>
        <v>6.0672470973704474E-4</v>
      </c>
    </row>
    <row r="920" spans="1:5" x14ac:dyDescent="0.25">
      <c r="A920" t="s">
        <v>604</v>
      </c>
      <c r="B920" s="685">
        <f t="shared" ref="B920:D922" si="306">B700</f>
        <v>1.7617802393555505E-3</v>
      </c>
      <c r="C920" s="685">
        <f t="shared" si="306"/>
        <v>1.7649880033920714E-3</v>
      </c>
      <c r="D920" s="685">
        <f t="shared" si="306"/>
        <v>1.7852887951370379E-3</v>
      </c>
    </row>
    <row r="921" spans="1:5" x14ac:dyDescent="0.25">
      <c r="A921" t="s">
        <v>604</v>
      </c>
      <c r="B921" s="685">
        <f t="shared" si="306"/>
        <v>7.6150583524043085E-4</v>
      </c>
      <c r="C921" s="685">
        <f t="shared" si="306"/>
        <v>1.9238775773834553E-3</v>
      </c>
      <c r="D921" s="685">
        <f t="shared" si="306"/>
        <v>1.7874374863778948E-3</v>
      </c>
    </row>
    <row r="922" spans="1:5" x14ac:dyDescent="0.25">
      <c r="A922" t="s">
        <v>604</v>
      </c>
      <c r="B922" s="685">
        <f t="shared" si="306"/>
        <v>0</v>
      </c>
      <c r="C922" s="685">
        <f t="shared" si="306"/>
        <v>1.0022012468479856E-4</v>
      </c>
      <c r="D922" s="685">
        <f t="shared" si="306"/>
        <v>0</v>
      </c>
    </row>
    <row r="923" spans="1:5" x14ac:dyDescent="0.25">
      <c r="A923" t="s">
        <v>610</v>
      </c>
      <c r="B923" s="685">
        <f>B709</f>
        <v>0</v>
      </c>
      <c r="C923" s="685">
        <f>C709</f>
        <v>3.8851202581678039E-4</v>
      </c>
      <c r="D923" s="685">
        <f>D709</f>
        <v>2.6676884099990374E-4</v>
      </c>
    </row>
    <row r="924" spans="1:5" x14ac:dyDescent="0.25">
      <c r="A924" t="s">
        <v>614</v>
      </c>
      <c r="B924" s="685">
        <f>B712</f>
        <v>0</v>
      </c>
      <c r="C924" s="685">
        <f>C712</f>
        <v>0</v>
      </c>
      <c r="D924" s="685">
        <f>D712</f>
        <v>3.1850993413753758E-4</v>
      </c>
    </row>
    <row r="926" spans="1:5" s="753" customFormat="1" x14ac:dyDescent="0.25">
      <c r="A926" s="814" t="s">
        <v>684</v>
      </c>
      <c r="B926" s="827">
        <f>SUM(B903:B924)</f>
        <v>0.21495346687735356</v>
      </c>
      <c r="C926" s="827">
        <f t="shared" ref="C926:D926" si="307">SUM(C903:C924)</f>
        <v>0.2892892534203429</v>
      </c>
      <c r="D926" s="827">
        <f t="shared" si="307"/>
        <v>0.3517897774845028</v>
      </c>
      <c r="E926" s="683"/>
    </row>
    <row r="927" spans="1:5" s="753" customFormat="1" x14ac:dyDescent="0.25">
      <c r="E927" s="683"/>
    </row>
    <row r="928" spans="1:5" s="753" customFormat="1" x14ac:dyDescent="0.25">
      <c r="A928" s="753" t="s">
        <v>657</v>
      </c>
      <c r="B928" s="685">
        <f>SUM(B903:B905)</f>
        <v>1.0531786836146533E-3</v>
      </c>
      <c r="C928" s="685">
        <f>SUM(C903:C905)</f>
        <v>1.0150165134195635E-3</v>
      </c>
      <c r="D928" s="685">
        <f>SUM(D903:D905)</f>
        <v>1.7484140545311129E-3</v>
      </c>
      <c r="E928" s="683"/>
    </row>
    <row r="929" spans="1:5" s="753" customFormat="1" x14ac:dyDescent="0.25">
      <c r="A929" s="753" t="s">
        <v>658</v>
      </c>
      <c r="B929" s="685">
        <f>SUM(B906:B907)</f>
        <v>2.4311851865308123E-3</v>
      </c>
      <c r="C929" s="685">
        <f>SUM(C906:C907)</f>
        <v>5.7586802523007449E-3</v>
      </c>
      <c r="D929" s="685">
        <f>SUM(D906:D907)</f>
        <v>4.5279229739966353E-3</v>
      </c>
      <c r="E929" s="683"/>
    </row>
    <row r="930" spans="1:5" s="753" customFormat="1" x14ac:dyDescent="0.25">
      <c r="A930" s="753" t="s">
        <v>659</v>
      </c>
      <c r="B930" s="685">
        <f>SUM(B908:B910)</f>
        <v>6.4062905665968145E-2</v>
      </c>
      <c r="C930" s="685">
        <f>SUM(C908:C910)</f>
        <v>4.2601712078109776E-2</v>
      </c>
      <c r="D930" s="685">
        <f>SUM(D908:D910)</f>
        <v>5.6058915614829605E-2</v>
      </c>
      <c r="E930" s="683"/>
    </row>
    <row r="931" spans="1:5" s="753" customFormat="1" x14ac:dyDescent="0.25">
      <c r="A931" s="753" t="s">
        <v>660</v>
      </c>
      <c r="B931" s="685">
        <f>SUM(B911:B913)</f>
        <v>1.0425897643789029E-2</v>
      </c>
      <c r="C931" s="685">
        <f>SUM(C911:C913)</f>
        <v>7.2933858193399755E-3</v>
      </c>
      <c r="D931" s="685">
        <f>SUM(D911:D913)</f>
        <v>1.1058896768342139E-2</v>
      </c>
      <c r="E931" s="683"/>
    </row>
    <row r="932" spans="1:5" s="753" customFormat="1" x14ac:dyDescent="0.25">
      <c r="A932" s="753" t="s">
        <v>656</v>
      </c>
      <c r="B932" s="685">
        <f>SUM(B914:B916)</f>
        <v>0.11271218629787988</v>
      </c>
      <c r="C932" s="685">
        <f>SUM(C914:C916)</f>
        <v>0.22264149497018931</v>
      </c>
      <c r="D932" s="685">
        <f>SUM(D914:D916)</f>
        <v>0.25698507120191405</v>
      </c>
      <c r="E932" s="683"/>
    </row>
    <row r="933" spans="1:5" s="753" customFormat="1" x14ac:dyDescent="0.25">
      <c r="A933" s="753" t="s">
        <v>661</v>
      </c>
      <c r="B933" s="685">
        <f>SUM(B917:B919)</f>
        <v>2.1744827324975045E-2</v>
      </c>
      <c r="C933" s="685">
        <f>SUM(C917:C919)</f>
        <v>5.8013660557064027E-3</v>
      </c>
      <c r="D933" s="685">
        <f>SUM(D917:D919)</f>
        <v>1.7252551814236881E-2</v>
      </c>
      <c r="E933" s="683"/>
    </row>
    <row r="934" spans="1:5" s="753" customFormat="1" x14ac:dyDescent="0.25">
      <c r="A934" s="753" t="s">
        <v>662</v>
      </c>
      <c r="B934" s="685">
        <f>SUM(B920:B922)</f>
        <v>2.5232860745959813E-3</v>
      </c>
      <c r="C934" s="685">
        <f>SUM(C920:C922)</f>
        <v>3.7890857054603258E-3</v>
      </c>
      <c r="D934" s="685">
        <f>SUM(D920:D922)</f>
        <v>3.5727262815149329E-3</v>
      </c>
      <c r="E934" s="683"/>
    </row>
    <row r="935" spans="1:5" s="753" customFormat="1" x14ac:dyDescent="0.25">
      <c r="A935" s="753" t="s">
        <v>663</v>
      </c>
      <c r="B935" s="685">
        <f t="shared" ref="B935:D936" si="308">B923</f>
        <v>0</v>
      </c>
      <c r="C935" s="685">
        <f t="shared" si="308"/>
        <v>3.8851202581678039E-4</v>
      </c>
      <c r="D935" s="685">
        <f t="shared" si="308"/>
        <v>2.6676884099990374E-4</v>
      </c>
      <c r="E935" s="683"/>
    </row>
    <row r="936" spans="1:5" s="753" customFormat="1" x14ac:dyDescent="0.25">
      <c r="A936" s="753" t="s">
        <v>664</v>
      </c>
      <c r="B936" s="685">
        <f t="shared" si="308"/>
        <v>0</v>
      </c>
      <c r="C936" s="685">
        <f t="shared" si="308"/>
        <v>0</v>
      </c>
      <c r="D936" s="685">
        <f t="shared" si="308"/>
        <v>3.1850993413753758E-4</v>
      </c>
      <c r="E936" s="683"/>
    </row>
    <row r="937" spans="1:5" s="753" customFormat="1" x14ac:dyDescent="0.25">
      <c r="E937" s="683"/>
    </row>
    <row r="938" spans="1:5" s="753" customFormat="1" x14ac:dyDescent="0.25">
      <c r="E938" s="683"/>
    </row>
    <row r="939" spans="1:5" s="753" customFormat="1" x14ac:dyDescent="0.25">
      <c r="A939" s="756" t="s">
        <v>648</v>
      </c>
      <c r="B939" s="799" t="s">
        <v>535</v>
      </c>
      <c r="C939" s="799" t="s">
        <v>533</v>
      </c>
      <c r="D939" s="799" t="s">
        <v>534</v>
      </c>
      <c r="E939" s="683"/>
    </row>
    <row r="941" spans="1:5" x14ac:dyDescent="0.25">
      <c r="A941" t="s">
        <v>628</v>
      </c>
      <c r="B941" s="685">
        <f>B681</f>
        <v>0</v>
      </c>
      <c r="C941" s="685">
        <f>C681</f>
        <v>5.6340225561959392E-4</v>
      </c>
      <c r="D941" s="685">
        <f>D681</f>
        <v>2.7180778963733517E-4</v>
      </c>
    </row>
    <row r="942" spans="1:5" x14ac:dyDescent="0.25">
      <c r="A942" t="s">
        <v>597</v>
      </c>
      <c r="B942" s="685">
        <f>B683</f>
        <v>1.239284433246794E-2</v>
      </c>
      <c r="C942" s="685">
        <f>C683</f>
        <v>9.3479125503037622E-2</v>
      </c>
      <c r="D942" s="685">
        <f>D683</f>
        <v>0.17662675439309694</v>
      </c>
    </row>
    <row r="943" spans="1:5" x14ac:dyDescent="0.25">
      <c r="A943" t="s">
        <v>640</v>
      </c>
      <c r="B943" s="685">
        <f>B688</f>
        <v>9.0543535380361462E-3</v>
      </c>
      <c r="C943" s="685">
        <f>C688</f>
        <v>7.4924890897441797E-3</v>
      </c>
      <c r="D943" s="685">
        <f>D688</f>
        <v>4.774166559233759E-3</v>
      </c>
    </row>
    <row r="944" spans="1:5" x14ac:dyDescent="0.25">
      <c r="A944" t="s">
        <v>597</v>
      </c>
      <c r="B944" s="685">
        <f>B691</f>
        <v>1.2107460886051623E-2</v>
      </c>
      <c r="C944" s="685">
        <f>C691</f>
        <v>1.1319683798691315E-2</v>
      </c>
      <c r="D944" s="685">
        <f>D691</f>
        <v>6.0363002594834509E-3</v>
      </c>
    </row>
    <row r="945" spans="1:4" x14ac:dyDescent="0.25">
      <c r="A945" t="s">
        <v>603</v>
      </c>
      <c r="B945" s="685">
        <f t="shared" ref="B945:D947" si="309">B697</f>
        <v>5.3734216666985858E-4</v>
      </c>
      <c r="C945" s="685">
        <f t="shared" si="309"/>
        <v>3.9787995052678875E-4</v>
      </c>
      <c r="D945" s="685">
        <f t="shared" si="309"/>
        <v>9.9601852139596155E-4</v>
      </c>
    </row>
    <row r="946" spans="1:4" x14ac:dyDescent="0.25">
      <c r="A946" t="s">
        <v>607</v>
      </c>
      <c r="B946" s="685">
        <f t="shared" si="309"/>
        <v>0</v>
      </c>
      <c r="C946" s="685">
        <f t="shared" si="309"/>
        <v>1.4855662035894303E-4</v>
      </c>
      <c r="D946" s="685">
        <f t="shared" si="309"/>
        <v>4.0909732923805623E-4</v>
      </c>
    </row>
    <row r="947" spans="1:4" x14ac:dyDescent="0.25">
      <c r="A947" t="s">
        <v>630</v>
      </c>
      <c r="B947" s="685">
        <f t="shared" si="309"/>
        <v>0</v>
      </c>
      <c r="C947" s="685">
        <f t="shared" si="309"/>
        <v>8.9521004378968988E-4</v>
      </c>
      <c r="D947" s="685">
        <f t="shared" si="309"/>
        <v>1.2192576934281485E-3</v>
      </c>
    </row>
    <row r="948" spans="1:4" x14ac:dyDescent="0.25">
      <c r="A948" t="s">
        <v>607</v>
      </c>
      <c r="B948" s="685">
        <f>B705</f>
        <v>0</v>
      </c>
      <c r="C948" s="685">
        <f>C705</f>
        <v>4.8191571236674531E-4</v>
      </c>
      <c r="D948" s="685">
        <f>D705</f>
        <v>6.0222772566974618E-4</v>
      </c>
    </row>
    <row r="950" spans="1:4" x14ac:dyDescent="0.25">
      <c r="A950" s="814" t="s">
        <v>685</v>
      </c>
      <c r="B950" s="827">
        <f>SUM(B941:B948)</f>
        <v>3.409200092322557E-2</v>
      </c>
      <c r="C950" s="827">
        <f t="shared" ref="C950:D950" si="310">SUM(C941:C948)</f>
        <v>0.11477826297413488</v>
      </c>
      <c r="D950" s="827">
        <f t="shared" si="310"/>
        <v>0.19093563027118343</v>
      </c>
    </row>
    <row r="952" spans="1:4" x14ac:dyDescent="0.25">
      <c r="A952" t="s">
        <v>654</v>
      </c>
      <c r="B952" s="685">
        <f>SUM(B941:B944)</f>
        <v>3.3554658756555708E-2</v>
      </c>
      <c r="C952" s="685">
        <f>SUM(C941:C944)</f>
        <v>0.11285470064709271</v>
      </c>
      <c r="D952" s="685">
        <f>SUM(D941:D944)</f>
        <v>0.18770902900145151</v>
      </c>
    </row>
    <row r="953" spans="1:4" x14ac:dyDescent="0.25">
      <c r="A953" s="753" t="s">
        <v>655</v>
      </c>
      <c r="B953" s="685">
        <f>SUM(B945:B948)</f>
        <v>5.3734216666985858E-4</v>
      </c>
      <c r="C953" s="685">
        <f>SUM(C945:C948)</f>
        <v>1.923562327042167E-3</v>
      </c>
      <c r="D953" s="685">
        <f>SUM(D945:D948)</f>
        <v>3.2266012697319121E-3</v>
      </c>
    </row>
    <row r="956" spans="1:4" ht="15.75" thickBot="1" x14ac:dyDescent="0.3"/>
    <row r="957" spans="1:4" x14ac:dyDescent="0.25">
      <c r="A957" s="774" t="s">
        <v>688</v>
      </c>
      <c r="B957" s="828" t="s">
        <v>535</v>
      </c>
      <c r="C957" s="828" t="s">
        <v>533</v>
      </c>
      <c r="D957" s="829" t="s">
        <v>534</v>
      </c>
    </row>
    <row r="958" spans="1:4" x14ac:dyDescent="0.25">
      <c r="A958" s="765" t="s">
        <v>689</v>
      </c>
      <c r="B958" s="830">
        <f t="shared" ref="B958:D958" si="311">B807</f>
        <v>0.6270534778275102</v>
      </c>
      <c r="C958" s="830">
        <f t="shared" si="311"/>
        <v>0.51094558880601837</v>
      </c>
      <c r="D958" s="831">
        <f t="shared" si="311"/>
        <v>0.34962138583152197</v>
      </c>
    </row>
    <row r="959" spans="1:4" x14ac:dyDescent="0.25">
      <c r="A959" s="765" t="s">
        <v>690</v>
      </c>
      <c r="B959" s="830">
        <f t="shared" ref="B959:D959" si="312">B847</f>
        <v>0.12284378391187079</v>
      </c>
      <c r="C959" s="830">
        <f t="shared" si="312"/>
        <v>8.3841823912374561E-2</v>
      </c>
      <c r="D959" s="831">
        <f t="shared" si="312"/>
        <v>0.10713734272417025</v>
      </c>
    </row>
    <row r="960" spans="1:4" x14ac:dyDescent="0.25">
      <c r="A960" s="765" t="s">
        <v>691</v>
      </c>
      <c r="B960" s="830">
        <f t="shared" ref="B960:D960" si="313">B926</f>
        <v>0.21495346687735356</v>
      </c>
      <c r="C960" s="830">
        <f t="shared" si="313"/>
        <v>0.2892892534203429</v>
      </c>
      <c r="D960" s="831">
        <f t="shared" si="313"/>
        <v>0.3517897774845028</v>
      </c>
    </row>
    <row r="961" spans="1:4" ht="15.75" thickBot="1" x14ac:dyDescent="0.3">
      <c r="A961" s="767" t="s">
        <v>692</v>
      </c>
      <c r="B961" s="832">
        <f t="shared" ref="B961:D961" si="314">B950</f>
        <v>3.409200092322557E-2</v>
      </c>
      <c r="C961" s="832">
        <f t="shared" si="314"/>
        <v>0.11477826297413488</v>
      </c>
      <c r="D961" s="833">
        <f t="shared" si="314"/>
        <v>0.19093563027118343</v>
      </c>
    </row>
    <row r="963" spans="1:4" x14ac:dyDescent="0.25">
      <c r="B963" s="685">
        <f>SUM(B958:B961)</f>
        <v>0.99894272953996011</v>
      </c>
      <c r="C963" s="685">
        <f t="shared" ref="C963:D963" si="315">SUM(C958:C961)</f>
        <v>0.99885492911287066</v>
      </c>
      <c r="D963" s="685">
        <f t="shared" si="315"/>
        <v>0.99948413631137845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31"/>
  <sheetViews>
    <sheetView zoomScale="85" zoomScaleNormal="85" zoomScalePageLayoutView="85" workbookViewId="0">
      <selection activeCell="A29" sqref="A29:E29"/>
    </sheetView>
  </sheetViews>
  <sheetFormatPr defaultColWidth="8.85546875" defaultRowHeight="15" x14ac:dyDescent="0.25"/>
  <cols>
    <col min="1" max="1" width="11.42578125" bestFit="1" customWidth="1"/>
    <col min="2" max="2" width="9.42578125" bestFit="1" customWidth="1"/>
    <col min="3" max="3" width="12.28515625" bestFit="1" customWidth="1"/>
    <col min="4" max="4" width="11.7109375" bestFit="1" customWidth="1"/>
    <col min="5" max="6" width="11" bestFit="1" customWidth="1"/>
    <col min="8" max="9" width="11" bestFit="1" customWidth="1"/>
    <col min="10" max="10" width="13" customWidth="1"/>
    <col min="11" max="11" width="13.7109375" customWidth="1"/>
    <col min="12" max="12" width="16" customWidth="1"/>
  </cols>
  <sheetData>
    <row r="1" spans="1:14" ht="15.75" thickBot="1" x14ac:dyDescent="0.3">
      <c r="M1" s="754"/>
      <c r="N1" s="754"/>
    </row>
    <row r="2" spans="1:14" x14ac:dyDescent="0.25">
      <c r="A2" s="762"/>
      <c r="B2" s="763"/>
      <c r="C2" s="763"/>
      <c r="D2" s="763"/>
      <c r="E2" s="1511" t="s">
        <v>28</v>
      </c>
      <c r="F2" s="1512"/>
      <c r="G2" s="763"/>
      <c r="H2" s="763"/>
      <c r="I2" s="763"/>
      <c r="J2" s="1330" t="s">
        <v>1053</v>
      </c>
      <c r="K2" s="1331"/>
      <c r="L2" s="1331"/>
      <c r="M2" s="754"/>
      <c r="N2" s="754"/>
    </row>
    <row r="3" spans="1:14" x14ac:dyDescent="0.25">
      <c r="A3" s="1305" t="s">
        <v>860</v>
      </c>
      <c r="B3" s="1300" t="s">
        <v>978</v>
      </c>
      <c r="C3" s="1301" t="s">
        <v>979</v>
      </c>
      <c r="D3" s="1300" t="s">
        <v>980</v>
      </c>
      <c r="E3" s="1302" t="s">
        <v>982</v>
      </c>
      <c r="F3" s="1302" t="s">
        <v>986</v>
      </c>
      <c r="G3" s="1300" t="s">
        <v>75</v>
      </c>
      <c r="H3" s="1300" t="s">
        <v>976</v>
      </c>
      <c r="I3" s="1326" t="s">
        <v>977</v>
      </c>
      <c r="J3" s="1333" t="s">
        <v>1054</v>
      </c>
      <c r="K3" s="1302" t="s">
        <v>1055</v>
      </c>
      <c r="L3" s="1332" t="s">
        <v>1056</v>
      </c>
      <c r="M3" s="754"/>
      <c r="N3" s="754"/>
    </row>
    <row r="4" spans="1:14" x14ac:dyDescent="0.25">
      <c r="A4" s="1306" t="s">
        <v>974</v>
      </c>
      <c r="B4" s="1303" t="s">
        <v>188</v>
      </c>
      <c r="C4" s="1316" t="s">
        <v>975</v>
      </c>
      <c r="D4" s="1303">
        <v>73</v>
      </c>
      <c r="E4" s="1303" t="s">
        <v>981</v>
      </c>
      <c r="F4" s="1303"/>
      <c r="G4" s="1303"/>
      <c r="H4" s="1303"/>
      <c r="I4" s="1327"/>
      <c r="J4" s="7">
        <v>1.5</v>
      </c>
      <c r="K4" s="1299">
        <v>2</v>
      </c>
      <c r="L4" s="757"/>
      <c r="M4" s="754"/>
      <c r="N4" s="754"/>
    </row>
    <row r="5" spans="1:14" x14ac:dyDescent="0.25">
      <c r="A5" s="1307" t="s">
        <v>987</v>
      </c>
      <c r="B5" s="1299" t="s">
        <v>988</v>
      </c>
      <c r="C5" s="1317" t="s">
        <v>985</v>
      </c>
      <c r="D5" s="1299">
        <v>104</v>
      </c>
      <c r="E5" s="1299"/>
      <c r="F5" s="1299" t="s">
        <v>981</v>
      </c>
      <c r="G5" s="1299"/>
      <c r="H5" s="1299" t="s">
        <v>981</v>
      </c>
      <c r="I5" s="1328" t="s">
        <v>981</v>
      </c>
      <c r="J5" s="337">
        <f>1.5*3</f>
        <v>4.5</v>
      </c>
      <c r="K5" s="1299">
        <f>2*3</f>
        <v>6</v>
      </c>
      <c r="L5" s="757"/>
      <c r="M5" s="754"/>
      <c r="N5" s="754"/>
    </row>
    <row r="6" spans="1:14" x14ac:dyDescent="0.25">
      <c r="A6" s="1307" t="s">
        <v>989</v>
      </c>
      <c r="B6" s="1299" t="s">
        <v>187</v>
      </c>
      <c r="C6" s="1317" t="s">
        <v>985</v>
      </c>
      <c r="D6" s="1299">
        <v>105</v>
      </c>
      <c r="E6" s="1299"/>
      <c r="F6" s="1299" t="s">
        <v>981</v>
      </c>
      <c r="G6" s="1299"/>
      <c r="H6" s="1299" t="s">
        <v>981</v>
      </c>
      <c r="I6" s="1328" t="s">
        <v>981</v>
      </c>
      <c r="J6" s="337">
        <f>1.5*3</f>
        <v>4.5</v>
      </c>
      <c r="K6" s="1299">
        <f>2*3</f>
        <v>6</v>
      </c>
      <c r="L6" s="757"/>
      <c r="M6" s="754"/>
      <c r="N6" s="754"/>
    </row>
    <row r="7" spans="1:14" x14ac:dyDescent="0.25">
      <c r="A7" s="1307" t="s">
        <v>983</v>
      </c>
      <c r="B7" s="1299" t="s">
        <v>188</v>
      </c>
      <c r="C7" s="1317" t="s">
        <v>985</v>
      </c>
      <c r="D7" s="1299">
        <v>107</v>
      </c>
      <c r="E7" s="1299" t="s">
        <v>981</v>
      </c>
      <c r="F7" s="1299" t="s">
        <v>981</v>
      </c>
      <c r="G7" s="1299"/>
      <c r="H7" s="1299" t="s">
        <v>981</v>
      </c>
      <c r="I7" s="1328" t="s">
        <v>981</v>
      </c>
      <c r="J7" s="337">
        <f>J6+1.5</f>
        <v>6</v>
      </c>
      <c r="K7" s="1299">
        <v>8</v>
      </c>
      <c r="L7" s="757"/>
      <c r="M7" s="754"/>
      <c r="N7" s="754"/>
    </row>
    <row r="8" spans="1:14" x14ac:dyDescent="0.25">
      <c r="A8" s="1307" t="s">
        <v>984</v>
      </c>
      <c r="B8" s="1299" t="s">
        <v>990</v>
      </c>
      <c r="C8" s="1317" t="s">
        <v>985</v>
      </c>
      <c r="D8" s="1299">
        <v>311</v>
      </c>
      <c r="E8" s="1299" t="s">
        <v>981</v>
      </c>
      <c r="F8" s="1299" t="s">
        <v>981</v>
      </c>
      <c r="G8" s="1299"/>
      <c r="H8" s="1299" t="s">
        <v>981</v>
      </c>
      <c r="I8" s="1328" t="s">
        <v>981</v>
      </c>
      <c r="J8" s="337">
        <v>6</v>
      </c>
      <c r="K8" s="1299">
        <v>8</v>
      </c>
      <c r="L8" s="757"/>
      <c r="M8" s="754"/>
      <c r="N8" s="754"/>
    </row>
    <row r="9" spans="1:14" x14ac:dyDescent="0.25">
      <c r="A9" s="1307" t="s">
        <v>1011</v>
      </c>
      <c r="B9" s="1299" t="s">
        <v>187</v>
      </c>
      <c r="C9" s="1319" t="s">
        <v>489</v>
      </c>
      <c r="D9" s="1299">
        <v>247</v>
      </c>
      <c r="E9" s="1299" t="s">
        <v>981</v>
      </c>
      <c r="F9" s="1299"/>
      <c r="G9" s="1299"/>
      <c r="H9" s="1299"/>
      <c r="I9" s="1328"/>
      <c r="J9" s="7">
        <v>1.5</v>
      </c>
      <c r="K9" s="1299">
        <v>2</v>
      </c>
      <c r="L9" s="757"/>
      <c r="M9" s="754"/>
      <c r="N9" s="754"/>
    </row>
    <row r="10" spans="1:14" x14ac:dyDescent="0.25">
      <c r="A10" s="1307" t="s">
        <v>1010</v>
      </c>
      <c r="B10" s="1299" t="s">
        <v>186</v>
      </c>
      <c r="C10" s="1318" t="s">
        <v>490</v>
      </c>
      <c r="D10" s="1299">
        <v>39</v>
      </c>
      <c r="E10" s="1299" t="s">
        <v>981</v>
      </c>
      <c r="F10" s="1299"/>
      <c r="G10" s="1299"/>
      <c r="H10" s="1299"/>
      <c r="I10" s="1328"/>
      <c r="J10" s="7">
        <v>1.5</v>
      </c>
      <c r="K10" s="1299">
        <v>2</v>
      </c>
      <c r="L10" s="757"/>
      <c r="M10" s="754"/>
      <c r="N10" s="754"/>
    </row>
    <row r="11" spans="1:14" x14ac:dyDescent="0.25">
      <c r="A11" s="1307" t="s">
        <v>991</v>
      </c>
      <c r="B11" s="1299" t="s">
        <v>992</v>
      </c>
      <c r="C11" s="1318" t="s">
        <v>490</v>
      </c>
      <c r="D11" s="1299">
        <v>41</v>
      </c>
      <c r="E11" s="1299" t="s">
        <v>981</v>
      </c>
      <c r="F11" s="1299"/>
      <c r="G11" s="1299"/>
      <c r="H11" s="1299"/>
      <c r="I11" s="1328"/>
      <c r="J11" s="7">
        <v>1.5</v>
      </c>
      <c r="K11" s="1299">
        <v>2</v>
      </c>
      <c r="L11" s="757"/>
      <c r="M11" s="754"/>
      <c r="N11" s="754"/>
    </row>
    <row r="12" spans="1:14" x14ac:dyDescent="0.25">
      <c r="A12" s="1307" t="s">
        <v>993</v>
      </c>
      <c r="B12" s="1299" t="s">
        <v>994</v>
      </c>
      <c r="C12" s="1318" t="s">
        <v>995</v>
      </c>
      <c r="D12" s="1299">
        <v>188</v>
      </c>
      <c r="E12" s="1299" t="s">
        <v>981</v>
      </c>
      <c r="F12" s="1299"/>
      <c r="G12" s="1299"/>
      <c r="H12" s="1299"/>
      <c r="I12" s="1328"/>
      <c r="J12" s="7">
        <v>1.5</v>
      </c>
      <c r="K12" s="1299">
        <v>2</v>
      </c>
      <c r="L12" s="757"/>
      <c r="M12" s="754"/>
      <c r="N12" s="754"/>
    </row>
    <row r="13" spans="1:14" x14ac:dyDescent="0.25">
      <c r="A13" s="1307" t="s">
        <v>1014</v>
      </c>
      <c r="B13" s="1299" t="s">
        <v>996</v>
      </c>
      <c r="C13" s="1318" t="s">
        <v>997</v>
      </c>
      <c r="D13" s="1299">
        <v>290</v>
      </c>
      <c r="E13" s="1299" t="s">
        <v>981</v>
      </c>
      <c r="F13" s="1299"/>
      <c r="G13" s="1299"/>
      <c r="H13" s="1299"/>
      <c r="I13" s="1328"/>
      <c r="J13" s="7">
        <v>1.5</v>
      </c>
      <c r="K13" s="1299">
        <v>2</v>
      </c>
      <c r="L13" s="757"/>
      <c r="M13" s="754"/>
      <c r="N13" s="754"/>
    </row>
    <row r="14" spans="1:14" x14ac:dyDescent="0.25">
      <c r="A14" s="1307" t="s">
        <v>1015</v>
      </c>
      <c r="B14" s="1299" t="s">
        <v>988</v>
      </c>
      <c r="C14" s="1318" t="s">
        <v>998</v>
      </c>
      <c r="D14" s="1299">
        <v>53</v>
      </c>
      <c r="E14" s="1299"/>
      <c r="F14" s="1299" t="s">
        <v>981</v>
      </c>
      <c r="G14" s="1299"/>
      <c r="H14" s="1299" t="s">
        <v>981</v>
      </c>
      <c r="I14" s="1328" t="s">
        <v>981</v>
      </c>
      <c r="J14" s="7">
        <v>4.5</v>
      </c>
      <c r="K14" s="1299">
        <v>6</v>
      </c>
      <c r="L14" s="757"/>
      <c r="M14" s="754"/>
      <c r="N14" s="754"/>
    </row>
    <row r="15" spans="1:14" x14ac:dyDescent="0.25">
      <c r="A15" s="1307" t="s">
        <v>1016</v>
      </c>
      <c r="B15" s="1299" t="s">
        <v>187</v>
      </c>
      <c r="C15" s="1318" t="s">
        <v>998</v>
      </c>
      <c r="D15" s="1299">
        <v>54</v>
      </c>
      <c r="E15" s="1299"/>
      <c r="F15" s="1299" t="s">
        <v>981</v>
      </c>
      <c r="G15" s="1299"/>
      <c r="H15" s="1299" t="s">
        <v>981</v>
      </c>
      <c r="I15" s="1328" t="s">
        <v>981</v>
      </c>
      <c r="J15" s="7">
        <v>4.5</v>
      </c>
      <c r="K15" s="1299">
        <v>6</v>
      </c>
      <c r="L15" s="757"/>
      <c r="M15" s="754"/>
      <c r="N15" s="754"/>
    </row>
    <row r="16" spans="1:14" x14ac:dyDescent="0.25">
      <c r="A16" s="1307" t="s">
        <v>1017</v>
      </c>
      <c r="B16" s="1299" t="s">
        <v>188</v>
      </c>
      <c r="C16" s="1318" t="s">
        <v>998</v>
      </c>
      <c r="D16" s="1299">
        <v>55</v>
      </c>
      <c r="E16" s="1299" t="s">
        <v>981</v>
      </c>
      <c r="F16" s="1299" t="s">
        <v>981</v>
      </c>
      <c r="G16" s="1299"/>
      <c r="H16" s="1299" t="s">
        <v>981</v>
      </c>
      <c r="I16" s="1328" t="s">
        <v>981</v>
      </c>
      <c r="J16" s="7">
        <v>6</v>
      </c>
      <c r="K16" s="1299">
        <v>8</v>
      </c>
      <c r="L16" s="757"/>
      <c r="M16" s="754"/>
      <c r="N16" s="754"/>
    </row>
    <row r="17" spans="1:14" x14ac:dyDescent="0.25">
      <c r="A17" s="1307" t="s">
        <v>1018</v>
      </c>
      <c r="B17" s="1299" t="s">
        <v>990</v>
      </c>
      <c r="C17" s="1318" t="s">
        <v>998</v>
      </c>
      <c r="D17" s="1299">
        <v>56</v>
      </c>
      <c r="E17" s="1299" t="s">
        <v>981</v>
      </c>
      <c r="F17" s="1299" t="s">
        <v>981</v>
      </c>
      <c r="G17" s="1299"/>
      <c r="H17" s="1299" t="s">
        <v>981</v>
      </c>
      <c r="I17" s="1328" t="s">
        <v>981</v>
      </c>
      <c r="J17" s="7">
        <v>6</v>
      </c>
      <c r="K17" s="1299">
        <v>8</v>
      </c>
      <c r="L17" s="757"/>
      <c r="M17" s="754"/>
      <c r="N17" s="754"/>
    </row>
    <row r="18" spans="1:14" x14ac:dyDescent="0.25">
      <c r="A18" s="1307" t="s">
        <v>1019</v>
      </c>
      <c r="B18" s="1299" t="s">
        <v>992</v>
      </c>
      <c r="C18" s="1318" t="s">
        <v>999</v>
      </c>
      <c r="D18" s="1299">
        <v>96</v>
      </c>
      <c r="E18" s="1299" t="s">
        <v>981</v>
      </c>
      <c r="F18" s="1299"/>
      <c r="G18" s="1299"/>
      <c r="H18" s="1299"/>
      <c r="I18" s="1328"/>
      <c r="J18" s="7">
        <v>1.5</v>
      </c>
      <c r="K18" s="1299">
        <v>2</v>
      </c>
      <c r="L18" s="757"/>
      <c r="M18" s="754"/>
      <c r="N18" s="754"/>
    </row>
    <row r="19" spans="1:14" x14ac:dyDescent="0.25">
      <c r="A19" s="1307" t="s">
        <v>1020</v>
      </c>
      <c r="B19" s="1299" t="s">
        <v>992</v>
      </c>
      <c r="C19" s="1318" t="s">
        <v>1000</v>
      </c>
      <c r="D19" s="1299">
        <v>114</v>
      </c>
      <c r="E19" s="1299" t="s">
        <v>981</v>
      </c>
      <c r="F19" s="1299"/>
      <c r="G19" s="1299"/>
      <c r="H19" s="1299"/>
      <c r="I19" s="1328"/>
      <c r="J19" s="7">
        <v>1.5</v>
      </c>
      <c r="K19" s="1299">
        <v>2</v>
      </c>
      <c r="L19" s="757"/>
      <c r="M19" s="754"/>
      <c r="N19" s="754"/>
    </row>
    <row r="20" spans="1:14" x14ac:dyDescent="0.25">
      <c r="A20" s="1307" t="s">
        <v>1021</v>
      </c>
      <c r="B20" s="1299" t="s">
        <v>992</v>
      </c>
      <c r="C20" s="1318" t="s">
        <v>1004</v>
      </c>
      <c r="D20" s="1299">
        <v>61</v>
      </c>
      <c r="E20" s="1299" t="s">
        <v>981</v>
      </c>
      <c r="F20" s="1299"/>
      <c r="G20" s="1299"/>
      <c r="H20" s="1299"/>
      <c r="I20" s="1328"/>
      <c r="J20" s="7">
        <v>1.5</v>
      </c>
      <c r="K20" s="1299">
        <v>2</v>
      </c>
      <c r="L20" s="757"/>
      <c r="M20" s="754"/>
      <c r="N20" s="754"/>
    </row>
    <row r="21" spans="1:14" x14ac:dyDescent="0.25">
      <c r="A21" s="1307" t="s">
        <v>1022</v>
      </c>
      <c r="B21" s="1299" t="s">
        <v>992</v>
      </c>
      <c r="C21" s="1319" t="s">
        <v>1005</v>
      </c>
      <c r="D21" s="1299">
        <v>118</v>
      </c>
      <c r="E21" s="1299" t="s">
        <v>981</v>
      </c>
      <c r="F21" s="1299"/>
      <c r="G21" s="1299"/>
      <c r="H21" s="1299"/>
      <c r="I21" s="1328"/>
      <c r="J21" s="7">
        <v>1.5</v>
      </c>
      <c r="K21" s="1299">
        <v>2</v>
      </c>
      <c r="L21" s="757"/>
      <c r="M21" s="754"/>
      <c r="N21" s="754"/>
    </row>
    <row r="22" spans="1:14" x14ac:dyDescent="0.25">
      <c r="A22" s="1307" t="s">
        <v>1023</v>
      </c>
      <c r="B22" s="1299" t="s">
        <v>992</v>
      </c>
      <c r="C22" s="1320" t="s">
        <v>499</v>
      </c>
      <c r="D22" s="1299">
        <v>87</v>
      </c>
      <c r="E22" s="1299" t="s">
        <v>981</v>
      </c>
      <c r="F22" s="1299"/>
      <c r="G22" s="1299"/>
      <c r="H22" s="1299"/>
      <c r="I22" s="1328"/>
      <c r="J22" s="7">
        <v>1.5</v>
      </c>
      <c r="K22" s="1299">
        <v>2</v>
      </c>
      <c r="L22" s="757"/>
      <c r="M22" s="754"/>
      <c r="N22" s="754"/>
    </row>
    <row r="23" spans="1:14" x14ac:dyDescent="0.25">
      <c r="A23" s="1307" t="s">
        <v>1024</v>
      </c>
      <c r="B23" s="1299" t="s">
        <v>187</v>
      </c>
      <c r="C23" s="1319" t="s">
        <v>1006</v>
      </c>
      <c r="D23" s="1299">
        <v>302</v>
      </c>
      <c r="E23" s="1299" t="s">
        <v>981</v>
      </c>
      <c r="F23" s="1299"/>
      <c r="G23" s="1299"/>
      <c r="H23" s="1299"/>
      <c r="I23" s="1328"/>
      <c r="J23" s="7">
        <v>1.5</v>
      </c>
      <c r="K23" s="1299">
        <v>2</v>
      </c>
      <c r="L23" s="757"/>
      <c r="M23" s="754"/>
      <c r="N23" s="754"/>
    </row>
    <row r="24" spans="1:14" x14ac:dyDescent="0.25">
      <c r="A24" s="1307" t="s">
        <v>1025</v>
      </c>
      <c r="B24" s="1299" t="s">
        <v>187</v>
      </c>
      <c r="C24" s="1319" t="s">
        <v>493</v>
      </c>
      <c r="D24" s="1299">
        <v>299</v>
      </c>
      <c r="E24" s="1299" t="s">
        <v>981</v>
      </c>
      <c r="F24" s="1299"/>
      <c r="G24" s="1299"/>
      <c r="H24" s="1299"/>
      <c r="I24" s="1328"/>
      <c r="J24" s="7">
        <v>1.5</v>
      </c>
      <c r="K24" s="1299">
        <v>2</v>
      </c>
      <c r="L24" s="757"/>
      <c r="M24" s="754"/>
      <c r="N24" s="754"/>
    </row>
    <row r="25" spans="1:14" x14ac:dyDescent="0.25">
      <c r="A25" s="1307" t="s">
        <v>1026</v>
      </c>
      <c r="B25" s="1299" t="s">
        <v>186</v>
      </c>
      <c r="C25" s="1319" t="s">
        <v>1007</v>
      </c>
      <c r="D25" s="1299">
        <v>254</v>
      </c>
      <c r="E25" s="1299" t="s">
        <v>981</v>
      </c>
      <c r="F25" s="1299"/>
      <c r="G25" s="1299"/>
      <c r="H25" s="1299"/>
      <c r="I25" s="1328"/>
      <c r="J25" s="7">
        <v>1.5</v>
      </c>
      <c r="K25" s="1299">
        <v>2</v>
      </c>
      <c r="L25" s="757"/>
      <c r="M25" s="754"/>
      <c r="N25" s="754"/>
    </row>
    <row r="26" spans="1:14" x14ac:dyDescent="0.25">
      <c r="A26" s="1307" t="s">
        <v>1027</v>
      </c>
      <c r="B26" s="1299" t="s">
        <v>186</v>
      </c>
      <c r="C26" s="1319" t="s">
        <v>496</v>
      </c>
      <c r="D26" s="1299">
        <v>220</v>
      </c>
      <c r="E26" s="1299" t="s">
        <v>981</v>
      </c>
      <c r="F26" s="1299"/>
      <c r="G26" s="1299"/>
      <c r="H26" s="1299"/>
      <c r="I26" s="1328"/>
      <c r="J26" s="7">
        <v>1.5</v>
      </c>
      <c r="K26" s="1299">
        <v>2</v>
      </c>
      <c r="L26" s="757"/>
      <c r="M26" s="754"/>
      <c r="N26" s="754"/>
    </row>
    <row r="27" spans="1:14" x14ac:dyDescent="0.25">
      <c r="A27" s="1307" t="s">
        <v>1028</v>
      </c>
      <c r="B27" s="1299" t="s">
        <v>186</v>
      </c>
      <c r="C27" s="1319" t="s">
        <v>1008</v>
      </c>
      <c r="D27" s="1299">
        <v>214</v>
      </c>
      <c r="E27" s="1299" t="s">
        <v>981</v>
      </c>
      <c r="F27" s="1299"/>
      <c r="G27" s="1299"/>
      <c r="H27" s="1299"/>
      <c r="I27" s="1328"/>
      <c r="J27" s="7">
        <v>1.5</v>
      </c>
      <c r="K27" s="1299">
        <v>2</v>
      </c>
      <c r="L27" s="757"/>
      <c r="M27" s="754"/>
      <c r="N27" s="754"/>
    </row>
    <row r="28" spans="1:14" x14ac:dyDescent="0.25">
      <c r="A28" s="1307" t="s">
        <v>1029</v>
      </c>
      <c r="B28" s="1299" t="s">
        <v>186</v>
      </c>
      <c r="C28" s="1319" t="s">
        <v>1009</v>
      </c>
      <c r="D28" s="1299">
        <v>263</v>
      </c>
      <c r="E28" s="1299" t="s">
        <v>981</v>
      </c>
      <c r="F28" s="1299"/>
      <c r="G28" s="1299"/>
      <c r="H28" s="1299"/>
      <c r="I28" s="1328"/>
      <c r="J28" s="7">
        <v>1.5</v>
      </c>
      <c r="K28" s="1299">
        <v>2</v>
      </c>
      <c r="L28" s="757"/>
      <c r="M28" s="754"/>
      <c r="N28" s="754"/>
    </row>
    <row r="29" spans="1:14" x14ac:dyDescent="0.25">
      <c r="A29" s="1309" t="s">
        <v>1001</v>
      </c>
      <c r="B29" s="1304" t="s">
        <v>1002</v>
      </c>
      <c r="C29" s="1321" t="s">
        <v>1003</v>
      </c>
      <c r="D29" s="1304">
        <v>278</v>
      </c>
      <c r="E29" s="1304" t="s">
        <v>981</v>
      </c>
      <c r="F29" s="1304"/>
      <c r="G29" s="1304"/>
      <c r="H29" s="1304"/>
      <c r="I29" s="1329"/>
      <c r="J29" s="27">
        <v>1.5</v>
      </c>
      <c r="K29" s="1304">
        <v>2</v>
      </c>
      <c r="L29" s="29"/>
    </row>
    <row r="30" spans="1:14" x14ac:dyDescent="0.25">
      <c r="A30" s="842" t="s">
        <v>1013</v>
      </c>
      <c r="B30" t="s">
        <v>439</v>
      </c>
      <c r="C30" t="s">
        <v>1012</v>
      </c>
      <c r="E30" s="1299"/>
      <c r="F30" s="1299"/>
      <c r="G30" s="1299"/>
      <c r="H30" s="1299"/>
      <c r="I30" s="1308"/>
    </row>
    <row r="31" spans="1:14" ht="15.75" thickBot="1" x14ac:dyDescent="0.3">
      <c r="A31" s="1310"/>
      <c r="B31" s="1311"/>
      <c r="C31" s="1312"/>
      <c r="D31" s="1313" t="s">
        <v>468</v>
      </c>
      <c r="E31" s="1314">
        <v>23</v>
      </c>
      <c r="F31" s="1314">
        <v>8</v>
      </c>
      <c r="G31" s="1314"/>
      <c r="H31" s="1314">
        <v>8</v>
      </c>
      <c r="I31" s="1315">
        <v>8</v>
      </c>
    </row>
  </sheetData>
  <sortState ref="A4:I29">
    <sortCondition ref="A4:A29"/>
  </sortState>
  <mergeCells count="1">
    <mergeCell ref="E2: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60"/>
  <sheetViews>
    <sheetView workbookViewId="0">
      <selection activeCell="G48" sqref="G48"/>
    </sheetView>
  </sheetViews>
  <sheetFormatPr defaultColWidth="8.85546875" defaultRowHeight="15" x14ac:dyDescent="0.25"/>
  <cols>
    <col min="1" max="1" width="14.28515625" bestFit="1" customWidth="1"/>
    <col min="2" max="2" width="10.85546875" customWidth="1"/>
    <col min="3" max="3" width="10.85546875" bestFit="1" customWidth="1"/>
    <col min="4" max="5" width="10.85546875" style="753" customWidth="1"/>
    <col min="8" max="8" width="11.42578125" bestFit="1" customWidth="1"/>
    <col min="9" max="9" width="10.85546875" bestFit="1" customWidth="1"/>
    <col min="10" max="10" width="11" customWidth="1"/>
    <col min="11" max="11" width="10.85546875" bestFit="1" customWidth="1"/>
    <col min="14" max="14" width="10.28515625" bestFit="1" customWidth="1"/>
    <col min="15" max="15" width="18.140625" bestFit="1" customWidth="1"/>
    <col min="16" max="16" width="13.7109375" customWidth="1"/>
    <col min="17" max="17" width="12.42578125" customWidth="1"/>
    <col min="18" max="18" width="12" customWidth="1"/>
    <col min="19" max="19" width="11.85546875" customWidth="1"/>
    <col min="20" max="20" width="20.85546875" bestFit="1" customWidth="1"/>
    <col min="21" max="21" width="25.28515625" bestFit="1" customWidth="1"/>
  </cols>
  <sheetData>
    <row r="1" spans="1:24" x14ac:dyDescent="0.25">
      <c r="A1" s="774" t="s">
        <v>369</v>
      </c>
      <c r="B1" s="769" t="s">
        <v>458</v>
      </c>
      <c r="C1" s="769" t="s">
        <v>451</v>
      </c>
      <c r="D1" s="769" t="s">
        <v>371</v>
      </c>
      <c r="E1" s="776" t="s">
        <v>450</v>
      </c>
      <c r="F1" s="5"/>
      <c r="G1" s="774" t="s">
        <v>368</v>
      </c>
      <c r="H1" s="775"/>
      <c r="I1" s="769" t="s">
        <v>458</v>
      </c>
      <c r="J1" s="769" t="s">
        <v>371</v>
      </c>
      <c r="K1" s="769" t="s">
        <v>451</v>
      </c>
      <c r="L1" s="769" t="s">
        <v>450</v>
      </c>
      <c r="M1" s="776" t="s">
        <v>452</v>
      </c>
      <c r="N1" s="599"/>
      <c r="O1" s="783" t="s">
        <v>460</v>
      </c>
      <c r="P1" s="784" t="s">
        <v>351</v>
      </c>
      <c r="Q1" s="784" t="s">
        <v>352</v>
      </c>
      <c r="R1" s="784" t="s">
        <v>353</v>
      </c>
      <c r="S1" s="763"/>
      <c r="T1" s="763"/>
      <c r="U1" s="764"/>
      <c r="V1" t="s">
        <v>462</v>
      </c>
      <c r="X1" t="s">
        <v>454</v>
      </c>
    </row>
    <row r="2" spans="1:24" x14ac:dyDescent="0.25">
      <c r="A2" s="777" t="s">
        <v>14</v>
      </c>
      <c r="B2" s="672" t="s">
        <v>394</v>
      </c>
      <c r="C2" s="673" t="s">
        <v>394</v>
      </c>
      <c r="D2" s="672" t="s">
        <v>394</v>
      </c>
      <c r="E2" s="779" t="s">
        <v>394</v>
      </c>
      <c r="F2" s="1"/>
      <c r="G2" s="777" t="s">
        <v>14</v>
      </c>
      <c r="H2" s="28" t="s">
        <v>393</v>
      </c>
      <c r="I2" s="28" t="s">
        <v>394</v>
      </c>
      <c r="J2" s="28" t="s">
        <v>394</v>
      </c>
      <c r="K2" s="28" t="s">
        <v>394</v>
      </c>
      <c r="L2" s="28"/>
      <c r="M2" s="778" t="s">
        <v>394</v>
      </c>
      <c r="O2" s="765"/>
      <c r="P2" s="754"/>
      <c r="Q2" s="754"/>
      <c r="R2" s="754"/>
      <c r="S2" s="754"/>
      <c r="T2" s="754"/>
      <c r="U2" s="766"/>
      <c r="X2" t="s">
        <v>455</v>
      </c>
    </row>
    <row r="3" spans="1:24" x14ac:dyDescent="0.25">
      <c r="A3" s="688" t="s">
        <v>312</v>
      </c>
      <c r="B3" s="689" t="s">
        <v>421</v>
      </c>
      <c r="C3" s="689" t="s">
        <v>421</v>
      </c>
      <c r="D3" s="761"/>
      <c r="E3" s="780"/>
      <c r="G3" s="664" t="s">
        <v>354</v>
      </c>
      <c r="H3" s="665">
        <v>1.0825000000000973</v>
      </c>
      <c r="I3" s="689" t="s">
        <v>421</v>
      </c>
      <c r="J3" s="669" t="s">
        <v>370</v>
      </c>
      <c r="K3" s="689" t="s">
        <v>421</v>
      </c>
      <c r="L3" s="669" t="s">
        <v>370</v>
      </c>
      <c r="M3" s="670" t="s">
        <v>370</v>
      </c>
      <c r="O3" s="765"/>
      <c r="P3" s="785" t="s">
        <v>371</v>
      </c>
      <c r="Q3" s="97" t="s">
        <v>459</v>
      </c>
      <c r="R3" s="785" t="s">
        <v>450</v>
      </c>
      <c r="S3" s="97" t="s">
        <v>463</v>
      </c>
      <c r="T3" s="785" t="s">
        <v>452</v>
      </c>
      <c r="U3" s="786" t="s">
        <v>453</v>
      </c>
      <c r="X3" t="s">
        <v>456</v>
      </c>
    </row>
    <row r="4" spans="1:24" x14ac:dyDescent="0.25">
      <c r="A4" s="688" t="s">
        <v>313</v>
      </c>
      <c r="B4" s="689" t="s">
        <v>421</v>
      </c>
      <c r="C4" s="689" t="s">
        <v>421</v>
      </c>
      <c r="D4" s="689" t="s">
        <v>421</v>
      </c>
      <c r="E4" s="780"/>
      <c r="G4" s="664" t="s">
        <v>247</v>
      </c>
      <c r="H4" s="665">
        <v>0.9174999999999045</v>
      </c>
      <c r="I4" s="689" t="s">
        <v>421</v>
      </c>
      <c r="J4" s="689" t="s">
        <v>421</v>
      </c>
      <c r="K4" s="689" t="s">
        <v>421</v>
      </c>
      <c r="L4" s="689" t="s">
        <v>421</v>
      </c>
      <c r="M4" s="670" t="s">
        <v>370</v>
      </c>
      <c r="O4" s="765"/>
      <c r="P4" s="754"/>
      <c r="Q4" s="754"/>
      <c r="R4" s="754"/>
      <c r="S4" s="754"/>
      <c r="T4" s="754"/>
      <c r="U4" s="766"/>
      <c r="X4" t="s">
        <v>457</v>
      </c>
    </row>
    <row r="5" spans="1:24" x14ac:dyDescent="0.25">
      <c r="A5" s="688" t="s">
        <v>5</v>
      </c>
      <c r="B5" s="689" t="s">
        <v>421</v>
      </c>
      <c r="C5" s="689" t="s">
        <v>421</v>
      </c>
      <c r="D5" s="761"/>
      <c r="E5" s="780"/>
      <c r="G5" s="664" t="s">
        <v>355</v>
      </c>
      <c r="H5" s="665">
        <v>1.08750000000013</v>
      </c>
      <c r="I5" s="689" t="s">
        <v>421</v>
      </c>
      <c r="J5" s="669" t="s">
        <v>370</v>
      </c>
      <c r="K5" s="689" t="s">
        <v>421</v>
      </c>
      <c r="L5" s="669" t="s">
        <v>370</v>
      </c>
      <c r="M5" s="670" t="s">
        <v>370</v>
      </c>
      <c r="O5" s="787" t="s">
        <v>471</v>
      </c>
      <c r="P5" s="754"/>
      <c r="Q5" s="754"/>
      <c r="R5" s="754"/>
      <c r="S5" s="754"/>
      <c r="T5" s="754">
        <v>0.1</v>
      </c>
      <c r="U5" s="766"/>
    </row>
    <row r="6" spans="1:24" x14ac:dyDescent="0.25">
      <c r="A6" s="688" t="s">
        <v>6</v>
      </c>
      <c r="B6" s="689" t="s">
        <v>421</v>
      </c>
      <c r="C6" s="689" t="s">
        <v>421</v>
      </c>
      <c r="D6" s="761"/>
      <c r="E6" s="780"/>
      <c r="G6" s="664" t="s">
        <v>248</v>
      </c>
      <c r="H6" s="665">
        <v>1.0999999999998789</v>
      </c>
      <c r="I6" s="689" t="s">
        <v>421</v>
      </c>
      <c r="J6" s="689" t="s">
        <v>421</v>
      </c>
      <c r="K6" s="689" t="s">
        <v>421</v>
      </c>
      <c r="L6" s="689" t="s">
        <v>421</v>
      </c>
      <c r="M6" s="670" t="s">
        <v>370</v>
      </c>
      <c r="O6" s="787" t="s">
        <v>474</v>
      </c>
      <c r="P6" s="754">
        <v>0.8</v>
      </c>
      <c r="Q6" s="754"/>
      <c r="R6" s="754">
        <v>0.8</v>
      </c>
      <c r="S6" s="754"/>
      <c r="T6" s="669" t="s">
        <v>475</v>
      </c>
      <c r="U6" s="766"/>
    </row>
    <row r="7" spans="1:24" x14ac:dyDescent="0.25">
      <c r="A7" s="688" t="s">
        <v>7</v>
      </c>
      <c r="B7" s="689" t="s">
        <v>421</v>
      </c>
      <c r="C7" s="689" t="s">
        <v>421</v>
      </c>
      <c r="D7" s="761"/>
      <c r="E7" s="780"/>
      <c r="G7" s="664" t="s">
        <v>356</v>
      </c>
      <c r="H7" s="665">
        <v>1.1525000000001118</v>
      </c>
      <c r="I7" s="689" t="s">
        <v>421</v>
      </c>
      <c r="J7" s="669" t="s">
        <v>370</v>
      </c>
      <c r="K7" s="689" t="s">
        <v>421</v>
      </c>
      <c r="L7" s="669" t="s">
        <v>370</v>
      </c>
      <c r="M7" s="670" t="s">
        <v>370</v>
      </c>
      <c r="O7" s="787" t="s">
        <v>472</v>
      </c>
      <c r="P7" s="754">
        <v>5</v>
      </c>
      <c r="Q7" s="754"/>
      <c r="R7" s="754">
        <v>5</v>
      </c>
      <c r="S7" s="754"/>
      <c r="T7" s="754">
        <v>1</v>
      </c>
      <c r="U7" s="766"/>
    </row>
    <row r="8" spans="1:24" x14ac:dyDescent="0.25">
      <c r="A8" s="688" t="s">
        <v>314</v>
      </c>
      <c r="B8" s="689" t="s">
        <v>421</v>
      </c>
      <c r="C8" s="689" t="s">
        <v>421</v>
      </c>
      <c r="D8" s="761"/>
      <c r="E8" s="780"/>
      <c r="G8" s="664" t="s">
        <v>357</v>
      </c>
      <c r="H8" s="665">
        <v>1.9974999999998744</v>
      </c>
      <c r="I8" s="689" t="s">
        <v>421</v>
      </c>
      <c r="J8" s="669" t="s">
        <v>370</v>
      </c>
      <c r="K8" s="689" t="s">
        <v>421</v>
      </c>
      <c r="L8" s="669" t="s">
        <v>370</v>
      </c>
      <c r="M8" s="670" t="s">
        <v>370</v>
      </c>
      <c r="O8" s="765" t="s">
        <v>476</v>
      </c>
      <c r="P8" s="754">
        <v>30</v>
      </c>
      <c r="Q8" s="754"/>
      <c r="R8" s="754">
        <v>30</v>
      </c>
      <c r="S8" s="754"/>
      <c r="T8" s="754">
        <v>30</v>
      </c>
      <c r="U8" s="766"/>
    </row>
    <row r="9" spans="1:24" x14ac:dyDescent="0.25">
      <c r="A9" s="688" t="s">
        <v>315</v>
      </c>
      <c r="B9" s="689" t="s">
        <v>421</v>
      </c>
      <c r="C9" s="689" t="s">
        <v>421</v>
      </c>
      <c r="D9" s="761"/>
      <c r="E9" s="780"/>
      <c r="G9" s="664" t="s">
        <v>358</v>
      </c>
      <c r="H9" s="665">
        <v>0.2949999999999342</v>
      </c>
      <c r="I9" s="689" t="s">
        <v>421</v>
      </c>
      <c r="J9" s="669" t="s">
        <v>370</v>
      </c>
      <c r="K9" s="689" t="s">
        <v>421</v>
      </c>
      <c r="L9" s="669" t="s">
        <v>370</v>
      </c>
      <c r="M9" s="670" t="s">
        <v>370</v>
      </c>
      <c r="O9" s="787" t="s">
        <v>473</v>
      </c>
      <c r="P9" s="754"/>
      <c r="Q9" s="754"/>
      <c r="R9" s="754"/>
      <c r="S9" s="754"/>
      <c r="T9" s="754"/>
      <c r="U9" s="766" t="s">
        <v>461</v>
      </c>
    </row>
    <row r="10" spans="1:24" x14ac:dyDescent="0.25">
      <c r="A10" s="688" t="s">
        <v>250</v>
      </c>
      <c r="B10" s="689" t="s">
        <v>421</v>
      </c>
      <c r="C10" s="689" t="s">
        <v>421</v>
      </c>
      <c r="D10" s="761"/>
      <c r="E10" s="780"/>
      <c r="G10" s="664" t="s">
        <v>395</v>
      </c>
      <c r="H10" s="665">
        <v>2.4049999999999905</v>
      </c>
      <c r="I10" s="689" t="s">
        <v>421</v>
      </c>
      <c r="J10" s="669" t="s">
        <v>370</v>
      </c>
      <c r="K10" s="689" t="s">
        <v>421</v>
      </c>
      <c r="L10" s="669" t="s">
        <v>370</v>
      </c>
      <c r="M10" s="670" t="s">
        <v>370</v>
      </c>
      <c r="O10" s="765"/>
      <c r="P10" s="754"/>
      <c r="Q10" s="754"/>
      <c r="R10" s="754"/>
      <c r="S10" s="754"/>
      <c r="T10" s="754"/>
      <c r="U10" s="766"/>
    </row>
    <row r="11" spans="1:24" x14ac:dyDescent="0.25">
      <c r="A11" s="688" t="s">
        <v>251</v>
      </c>
      <c r="B11" s="689" t="s">
        <v>421</v>
      </c>
      <c r="C11" s="689" t="s">
        <v>421</v>
      </c>
      <c r="D11" s="761"/>
      <c r="E11" s="780"/>
      <c r="G11" s="664" t="s">
        <v>359</v>
      </c>
      <c r="H11" s="665">
        <v>2.2975000000000634</v>
      </c>
      <c r="I11" s="689" t="s">
        <v>421</v>
      </c>
      <c r="J11" s="669" t="s">
        <v>370</v>
      </c>
      <c r="K11" s="761"/>
      <c r="L11" s="669" t="s">
        <v>370</v>
      </c>
      <c r="M11" s="670" t="s">
        <v>370</v>
      </c>
      <c r="O11" s="765"/>
      <c r="P11" s="754"/>
      <c r="Q11" s="754"/>
      <c r="R11" s="754"/>
      <c r="S11" s="754"/>
      <c r="T11" s="754"/>
      <c r="U11" s="766"/>
    </row>
    <row r="12" spans="1:24" ht="15.75" thickBot="1" x14ac:dyDescent="0.3">
      <c r="A12" s="688" t="s">
        <v>316</v>
      </c>
      <c r="B12" s="689" t="s">
        <v>421</v>
      </c>
      <c r="C12" s="689" t="s">
        <v>421</v>
      </c>
      <c r="D12" s="761"/>
      <c r="E12" s="780"/>
      <c r="G12" s="664" t="s">
        <v>360</v>
      </c>
      <c r="H12" s="665">
        <v>1.7475000000000129</v>
      </c>
      <c r="I12" s="689" t="s">
        <v>421</v>
      </c>
      <c r="J12" s="669" t="s">
        <v>370</v>
      </c>
      <c r="K12" s="669"/>
      <c r="L12" s="669" t="s">
        <v>370</v>
      </c>
      <c r="M12" s="670" t="s">
        <v>370</v>
      </c>
      <c r="O12" s="767"/>
      <c r="P12" s="668"/>
      <c r="Q12" s="668"/>
      <c r="R12" s="668"/>
      <c r="S12" s="668"/>
      <c r="T12" s="668"/>
      <c r="U12" s="768"/>
    </row>
    <row r="13" spans="1:24" x14ac:dyDescent="0.25">
      <c r="A13" s="688" t="s">
        <v>317</v>
      </c>
      <c r="B13" s="689" t="s">
        <v>421</v>
      </c>
      <c r="C13" s="689" t="s">
        <v>421</v>
      </c>
      <c r="D13" s="761"/>
      <c r="E13" s="780"/>
      <c r="G13" s="664" t="s">
        <v>361</v>
      </c>
      <c r="H13" s="665">
        <v>1.0449999999999626</v>
      </c>
      <c r="I13" s="689" t="s">
        <v>421</v>
      </c>
      <c r="J13" s="669" t="s">
        <v>370</v>
      </c>
      <c r="K13" s="669"/>
      <c r="L13" s="669" t="s">
        <v>370</v>
      </c>
      <c r="M13" s="670" t="s">
        <v>370</v>
      </c>
    </row>
    <row r="14" spans="1:24" x14ac:dyDescent="0.25">
      <c r="A14" s="688" t="s">
        <v>252</v>
      </c>
      <c r="B14" s="689" t="s">
        <v>421</v>
      </c>
      <c r="C14" s="689" t="s">
        <v>421</v>
      </c>
      <c r="D14" s="761"/>
      <c r="E14" s="780"/>
      <c r="G14" s="664" t="s">
        <v>362</v>
      </c>
      <c r="H14" s="665">
        <v>1.3624999999999332</v>
      </c>
      <c r="I14" s="689" t="s">
        <v>421</v>
      </c>
      <c r="J14" s="669" t="s">
        <v>370</v>
      </c>
      <c r="K14" s="669"/>
      <c r="L14" s="669" t="s">
        <v>370</v>
      </c>
      <c r="M14" s="670" t="s">
        <v>370</v>
      </c>
    </row>
    <row r="15" spans="1:24" x14ac:dyDescent="0.25">
      <c r="A15" s="688" t="s">
        <v>253</v>
      </c>
      <c r="B15" s="689" t="s">
        <v>421</v>
      </c>
      <c r="C15" s="689" t="s">
        <v>421</v>
      </c>
      <c r="D15" s="761"/>
      <c r="E15" s="780"/>
      <c r="G15" s="664" t="s">
        <v>363</v>
      </c>
      <c r="H15" s="665">
        <v>1.1100000000001664</v>
      </c>
      <c r="I15" s="689" t="s">
        <v>421</v>
      </c>
      <c r="J15" s="669" t="s">
        <v>370</v>
      </c>
      <c r="K15" s="669"/>
      <c r="L15" s="669" t="s">
        <v>370</v>
      </c>
      <c r="M15" s="670" t="s">
        <v>370</v>
      </c>
    </row>
    <row r="16" spans="1:24" x14ac:dyDescent="0.25">
      <c r="A16" s="688" t="s">
        <v>318</v>
      </c>
      <c r="B16" s="689" t="s">
        <v>421</v>
      </c>
      <c r="C16" s="689" t="s">
        <v>421</v>
      </c>
      <c r="D16" s="761"/>
      <c r="E16" s="780"/>
      <c r="G16" s="664" t="s">
        <v>364</v>
      </c>
      <c r="H16" s="665">
        <v>0.89500000000009017</v>
      </c>
      <c r="I16" s="689" t="s">
        <v>421</v>
      </c>
      <c r="J16" s="669" t="s">
        <v>370</v>
      </c>
      <c r="K16" s="669"/>
      <c r="L16" s="669" t="s">
        <v>370</v>
      </c>
      <c r="M16" s="670" t="s">
        <v>370</v>
      </c>
    </row>
    <row r="17" spans="1:18" ht="15.75" thickBot="1" x14ac:dyDescent="0.3">
      <c r="A17" s="688" t="s">
        <v>319</v>
      </c>
      <c r="B17" s="689" t="s">
        <v>421</v>
      </c>
      <c r="C17" s="689" t="s">
        <v>421</v>
      </c>
      <c r="D17" s="761"/>
      <c r="E17" s="780"/>
      <c r="G17" s="664" t="s">
        <v>365</v>
      </c>
      <c r="H17" s="665">
        <v>1.4449999999999186</v>
      </c>
      <c r="I17" s="689" t="s">
        <v>421</v>
      </c>
      <c r="J17" s="669" t="s">
        <v>370</v>
      </c>
      <c r="K17" s="669"/>
      <c r="L17" s="669" t="s">
        <v>370</v>
      </c>
      <c r="M17" s="670" t="s">
        <v>370</v>
      </c>
    </row>
    <row r="18" spans="1:18" x14ac:dyDescent="0.25">
      <c r="A18" s="688" t="s">
        <v>320</v>
      </c>
      <c r="B18" s="689" t="s">
        <v>421</v>
      </c>
      <c r="C18" s="689" t="s">
        <v>421</v>
      </c>
      <c r="D18" s="761"/>
      <c r="E18" s="780"/>
      <c r="G18" s="664" t="s">
        <v>366</v>
      </c>
      <c r="H18" s="665">
        <v>1.2174999999998715</v>
      </c>
      <c r="I18" s="689" t="s">
        <v>421</v>
      </c>
      <c r="J18" s="669" t="s">
        <v>370</v>
      </c>
      <c r="K18" s="669"/>
      <c r="L18" s="669" t="s">
        <v>370</v>
      </c>
      <c r="M18" s="670" t="s">
        <v>370</v>
      </c>
      <c r="O18" s="762"/>
      <c r="P18" s="769" t="s">
        <v>465</v>
      </c>
      <c r="Q18" s="769" t="s">
        <v>466</v>
      </c>
      <c r="R18" s="764"/>
    </row>
    <row r="19" spans="1:18" x14ac:dyDescent="0.25">
      <c r="A19" s="688" t="s">
        <v>321</v>
      </c>
      <c r="B19" s="689" t="s">
        <v>421</v>
      </c>
      <c r="C19" s="689" t="s">
        <v>421</v>
      </c>
      <c r="D19" s="761"/>
      <c r="E19" s="780"/>
      <c r="G19" s="664" t="s">
        <v>367</v>
      </c>
      <c r="H19" s="665">
        <v>1.2375000000000025</v>
      </c>
      <c r="I19" s="689" t="s">
        <v>421</v>
      </c>
      <c r="J19" s="669" t="s">
        <v>370</v>
      </c>
      <c r="K19" s="669"/>
      <c r="L19" s="669" t="s">
        <v>370</v>
      </c>
      <c r="M19" s="670" t="s">
        <v>370</v>
      </c>
      <c r="O19" s="770" t="s">
        <v>464</v>
      </c>
      <c r="P19" s="754">
        <v>3</v>
      </c>
      <c r="Q19" s="754"/>
      <c r="R19" s="766"/>
    </row>
    <row r="20" spans="1:18" x14ac:dyDescent="0.25">
      <c r="A20" s="688" t="s">
        <v>322</v>
      </c>
      <c r="B20" s="689" t="s">
        <v>421</v>
      </c>
      <c r="C20" s="689" t="s">
        <v>421</v>
      </c>
      <c r="D20" s="761"/>
      <c r="E20" s="780"/>
      <c r="G20" s="1294" t="s">
        <v>331</v>
      </c>
      <c r="H20" s="1295">
        <v>0.25999999999992696</v>
      </c>
      <c r="I20" s="1296" t="s">
        <v>421</v>
      </c>
      <c r="J20" s="1297" t="s">
        <v>370</v>
      </c>
      <c r="K20" s="1296" t="s">
        <v>421</v>
      </c>
      <c r="L20" s="1297" t="s">
        <v>370</v>
      </c>
      <c r="M20" s="1298" t="s">
        <v>370</v>
      </c>
      <c r="O20" s="770"/>
      <c r="P20" s="754">
        <v>3</v>
      </c>
      <c r="Q20" s="754">
        <v>85</v>
      </c>
      <c r="R20" s="766"/>
    </row>
    <row r="21" spans="1:18" x14ac:dyDescent="0.25">
      <c r="A21" s="688" t="s">
        <v>323</v>
      </c>
      <c r="B21" s="689" t="s">
        <v>421</v>
      </c>
      <c r="C21" s="689" t="s">
        <v>421</v>
      </c>
      <c r="D21" s="761"/>
      <c r="E21" s="780"/>
      <c r="G21" s="664" t="s">
        <v>332</v>
      </c>
      <c r="H21" s="665">
        <v>0.61249999999990479</v>
      </c>
      <c r="I21" s="689" t="s">
        <v>421</v>
      </c>
      <c r="J21" s="669" t="s">
        <v>370</v>
      </c>
      <c r="K21" s="669"/>
      <c r="L21" s="669" t="s">
        <v>370</v>
      </c>
      <c r="M21" s="670" t="s">
        <v>370</v>
      </c>
      <c r="O21" s="770" t="s">
        <v>467</v>
      </c>
      <c r="P21" s="754">
        <v>3</v>
      </c>
      <c r="Q21" s="754">
        <v>30</v>
      </c>
      <c r="R21" s="766"/>
    </row>
    <row r="22" spans="1:18" x14ac:dyDescent="0.25">
      <c r="A22" s="688" t="s">
        <v>254</v>
      </c>
      <c r="B22" s="689" t="s">
        <v>421</v>
      </c>
      <c r="C22" s="689" t="s">
        <v>421</v>
      </c>
      <c r="D22" s="689" t="s">
        <v>421</v>
      </c>
      <c r="E22" s="689" t="s">
        <v>421</v>
      </c>
      <c r="G22" s="664" t="s">
        <v>333</v>
      </c>
      <c r="H22" s="665">
        <v>0.24000000000001798</v>
      </c>
      <c r="I22" s="689" t="s">
        <v>421</v>
      </c>
      <c r="J22" s="689" t="s">
        <v>421</v>
      </c>
      <c r="K22" s="689" t="s">
        <v>421</v>
      </c>
      <c r="L22" s="689" t="s">
        <v>421</v>
      </c>
      <c r="M22" s="670" t="s">
        <v>370</v>
      </c>
      <c r="O22" s="765"/>
      <c r="P22" s="754"/>
      <c r="Q22" s="754"/>
      <c r="R22" s="766"/>
    </row>
    <row r="23" spans="1:18" x14ac:dyDescent="0.25">
      <c r="A23" s="688" t="s">
        <v>255</v>
      </c>
      <c r="B23" s="689" t="s">
        <v>421</v>
      </c>
      <c r="C23" s="689" t="s">
        <v>421</v>
      </c>
      <c r="D23" s="761"/>
      <c r="E23" s="780"/>
      <c r="G23" s="664" t="s">
        <v>334</v>
      </c>
      <c r="H23" s="665">
        <v>0.2949999999999342</v>
      </c>
      <c r="I23" s="689" t="s">
        <v>421</v>
      </c>
      <c r="J23" s="669" t="s">
        <v>370</v>
      </c>
      <c r="K23" s="669"/>
      <c r="L23" s="669" t="s">
        <v>370</v>
      </c>
      <c r="M23" s="670" t="s">
        <v>370</v>
      </c>
      <c r="O23" s="765"/>
      <c r="P23" s="771" t="s">
        <v>468</v>
      </c>
      <c r="Q23" s="754">
        <f>(P19*P20*Q20)+(P19*P20*P21*Q21)</f>
        <v>1575</v>
      </c>
      <c r="R23" s="772" t="s">
        <v>466</v>
      </c>
    </row>
    <row r="24" spans="1:18" x14ac:dyDescent="0.25">
      <c r="A24" s="688" t="s">
        <v>324</v>
      </c>
      <c r="B24" s="689" t="s">
        <v>421</v>
      </c>
      <c r="C24" s="689" t="s">
        <v>421</v>
      </c>
      <c r="D24" s="761"/>
      <c r="E24" s="780"/>
      <c r="G24" s="664" t="s">
        <v>335</v>
      </c>
      <c r="H24" s="665">
        <v>0.64000000000019597</v>
      </c>
      <c r="I24" s="689" t="s">
        <v>421</v>
      </c>
      <c r="J24" s="669" t="s">
        <v>370</v>
      </c>
      <c r="K24" s="669"/>
      <c r="L24" s="669" t="s">
        <v>370</v>
      </c>
      <c r="M24" s="670" t="s">
        <v>370</v>
      </c>
      <c r="O24" s="765"/>
      <c r="P24" s="754"/>
      <c r="Q24" s="754">
        <f>Q23/60</f>
        <v>26.25</v>
      </c>
      <c r="R24" s="772" t="s">
        <v>469</v>
      </c>
    </row>
    <row r="25" spans="1:18" ht="15.75" thickBot="1" x14ac:dyDescent="0.3">
      <c r="A25" s="688" t="s">
        <v>270</v>
      </c>
      <c r="B25" s="689" t="s">
        <v>421</v>
      </c>
      <c r="C25" s="689" t="s">
        <v>421</v>
      </c>
      <c r="D25" s="689" t="s">
        <v>421</v>
      </c>
      <c r="E25" s="689" t="s">
        <v>421</v>
      </c>
      <c r="G25" s="664" t="s">
        <v>336</v>
      </c>
      <c r="H25" s="665">
        <v>0.24249999999992333</v>
      </c>
      <c r="I25" s="689" t="s">
        <v>421</v>
      </c>
      <c r="J25" s="669" t="s">
        <v>370</v>
      </c>
      <c r="K25" s="669"/>
      <c r="L25" s="669" t="s">
        <v>370</v>
      </c>
      <c r="M25" s="670" t="s">
        <v>370</v>
      </c>
      <c r="O25" s="767"/>
      <c r="P25" s="668"/>
      <c r="Q25" s="668"/>
      <c r="R25" s="773" t="s">
        <v>470</v>
      </c>
    </row>
    <row r="26" spans="1:18" x14ac:dyDescent="0.25">
      <c r="A26" s="688" t="s">
        <v>271</v>
      </c>
      <c r="B26" s="689" t="s">
        <v>421</v>
      </c>
      <c r="C26" s="689" t="s">
        <v>421</v>
      </c>
      <c r="D26" s="761"/>
      <c r="E26" s="780"/>
      <c r="G26" s="664" t="s">
        <v>337</v>
      </c>
      <c r="H26" s="665">
        <v>0.44749999999993406</v>
      </c>
      <c r="I26" s="689" t="s">
        <v>421</v>
      </c>
      <c r="J26" s="669" t="s">
        <v>370</v>
      </c>
      <c r="K26" s="669"/>
      <c r="L26" s="669" t="s">
        <v>370</v>
      </c>
      <c r="M26" s="670" t="s">
        <v>370</v>
      </c>
    </row>
    <row r="27" spans="1:18" x14ac:dyDescent="0.25">
      <c r="A27" s="688" t="s">
        <v>272</v>
      </c>
      <c r="B27" s="689" t="s">
        <v>421</v>
      </c>
      <c r="C27" s="689" t="s">
        <v>421</v>
      </c>
      <c r="D27" s="761"/>
      <c r="E27" s="780"/>
      <c r="G27" s="664" t="s">
        <v>338</v>
      </c>
      <c r="H27" s="665">
        <v>0.37250000000010886</v>
      </c>
      <c r="I27" s="689" t="s">
        <v>421</v>
      </c>
      <c r="J27" s="689" t="s">
        <v>421</v>
      </c>
      <c r="K27" s="689" t="s">
        <v>421</v>
      </c>
      <c r="L27" s="669" t="s">
        <v>370</v>
      </c>
      <c r="M27" s="670" t="s">
        <v>370</v>
      </c>
    </row>
    <row r="28" spans="1:18" x14ac:dyDescent="0.25">
      <c r="A28" s="688" t="s">
        <v>273</v>
      </c>
      <c r="B28" s="689" t="s">
        <v>421</v>
      </c>
      <c r="C28" s="689" t="s">
        <v>421</v>
      </c>
      <c r="D28" s="761"/>
      <c r="E28" s="780"/>
      <c r="G28" s="664" t="s">
        <v>339</v>
      </c>
      <c r="H28" s="665">
        <v>0.36250000000004334</v>
      </c>
      <c r="I28" s="689" t="s">
        <v>421</v>
      </c>
      <c r="J28" s="669" t="s">
        <v>370</v>
      </c>
      <c r="K28" s="669"/>
      <c r="L28" s="669" t="s">
        <v>370</v>
      </c>
      <c r="M28" s="670" t="s">
        <v>370</v>
      </c>
    </row>
    <row r="29" spans="1:18" x14ac:dyDescent="0.25">
      <c r="A29" s="688" t="s">
        <v>274</v>
      </c>
      <c r="B29" s="689" t="s">
        <v>421</v>
      </c>
      <c r="C29" s="689" t="s">
        <v>421</v>
      </c>
      <c r="D29" s="761"/>
      <c r="E29" s="780"/>
      <c r="G29" s="664" t="s">
        <v>340</v>
      </c>
      <c r="H29" s="665">
        <v>0.99249999999995175</v>
      </c>
      <c r="I29" s="689" t="s">
        <v>421</v>
      </c>
      <c r="J29" s="669" t="s">
        <v>370</v>
      </c>
      <c r="K29" s="669"/>
      <c r="L29" s="669" t="s">
        <v>370</v>
      </c>
      <c r="M29" s="670" t="s">
        <v>370</v>
      </c>
    </row>
    <row r="30" spans="1:18" x14ac:dyDescent="0.25">
      <c r="A30" s="688" t="s">
        <v>275</v>
      </c>
      <c r="B30" s="689" t="s">
        <v>421</v>
      </c>
      <c r="C30" s="689" t="s">
        <v>421</v>
      </c>
      <c r="D30" s="761"/>
      <c r="E30" s="780"/>
      <c r="G30" s="664" t="s">
        <v>341</v>
      </c>
      <c r="H30" s="665">
        <v>0.48749999999997407</v>
      </c>
      <c r="I30" s="689" t="s">
        <v>421</v>
      </c>
      <c r="J30" s="669" t="s">
        <v>370</v>
      </c>
      <c r="K30" s="669"/>
      <c r="L30" s="669" t="s">
        <v>370</v>
      </c>
      <c r="M30" s="670" t="s">
        <v>370</v>
      </c>
    </row>
    <row r="31" spans="1:18" x14ac:dyDescent="0.25">
      <c r="A31" s="688" t="s">
        <v>276</v>
      </c>
      <c r="B31" s="689" t="s">
        <v>421</v>
      </c>
      <c r="C31" s="689" t="s">
        <v>421</v>
      </c>
      <c r="D31" s="761"/>
      <c r="E31" s="780"/>
      <c r="G31" s="664" t="s">
        <v>342</v>
      </c>
      <c r="H31" s="665">
        <v>0.46499999999993769</v>
      </c>
      <c r="I31" s="689" t="s">
        <v>421</v>
      </c>
      <c r="J31" s="669" t="s">
        <v>370</v>
      </c>
      <c r="K31" s="669"/>
      <c r="L31" s="669" t="s">
        <v>370</v>
      </c>
      <c r="M31" s="670" t="s">
        <v>370</v>
      </c>
    </row>
    <row r="32" spans="1:18" x14ac:dyDescent="0.25">
      <c r="A32" s="688" t="s">
        <v>277</v>
      </c>
      <c r="B32" s="689" t="s">
        <v>421</v>
      </c>
      <c r="C32" s="689" t="s">
        <v>421</v>
      </c>
      <c r="D32" s="689" t="s">
        <v>421</v>
      </c>
      <c r="E32" s="689" t="s">
        <v>421</v>
      </c>
      <c r="G32" s="664" t="s">
        <v>343</v>
      </c>
      <c r="H32" s="665">
        <v>0.63999999999997392</v>
      </c>
      <c r="I32" s="689" t="s">
        <v>421</v>
      </c>
      <c r="J32" s="669" t="s">
        <v>370</v>
      </c>
      <c r="K32" s="669"/>
      <c r="L32" s="669" t="s">
        <v>370</v>
      </c>
      <c r="M32" s="670" t="s">
        <v>370</v>
      </c>
    </row>
    <row r="33" spans="1:13" x14ac:dyDescent="0.25">
      <c r="A33" s="688" t="s">
        <v>278</v>
      </c>
      <c r="B33" s="689" t="s">
        <v>421</v>
      </c>
      <c r="C33" s="689" t="s">
        <v>421</v>
      </c>
      <c r="D33" s="761"/>
      <c r="E33" s="780"/>
      <c r="G33" s="664" t="s">
        <v>351</v>
      </c>
      <c r="H33" s="665">
        <v>0.88749999999993001</v>
      </c>
      <c r="I33" s="689" t="s">
        <v>421</v>
      </c>
      <c r="J33" s="669"/>
      <c r="K33" s="689" t="s">
        <v>421</v>
      </c>
      <c r="L33" s="689" t="s">
        <v>421</v>
      </c>
      <c r="M33" s="689" t="s">
        <v>421</v>
      </c>
    </row>
    <row r="34" spans="1:13" x14ac:dyDescent="0.25">
      <c r="A34" s="688" t="s">
        <v>279</v>
      </c>
      <c r="B34" s="689" t="s">
        <v>421</v>
      </c>
      <c r="C34" s="689" t="s">
        <v>421</v>
      </c>
      <c r="D34" s="761"/>
      <c r="E34" s="780"/>
      <c r="G34" s="664" t="s">
        <v>344</v>
      </c>
      <c r="H34" s="665">
        <v>0.43250000000005784</v>
      </c>
      <c r="I34" s="689" t="s">
        <v>421</v>
      </c>
      <c r="J34" s="669" t="s">
        <v>370</v>
      </c>
      <c r="K34" s="669"/>
      <c r="L34" s="669" t="s">
        <v>370</v>
      </c>
      <c r="M34" s="670" t="s">
        <v>370</v>
      </c>
    </row>
    <row r="35" spans="1:13" x14ac:dyDescent="0.25">
      <c r="A35" s="688" t="s">
        <v>280</v>
      </c>
      <c r="B35" s="689" t="s">
        <v>421</v>
      </c>
      <c r="C35" s="689" t="s">
        <v>421</v>
      </c>
      <c r="D35" s="761"/>
      <c r="E35" s="780"/>
      <c r="G35" s="664" t="s">
        <v>345</v>
      </c>
      <c r="H35" s="665">
        <v>0.39750000000005059</v>
      </c>
      <c r="I35" s="689" t="s">
        <v>421</v>
      </c>
      <c r="J35" s="669" t="s">
        <v>370</v>
      </c>
      <c r="K35" s="669"/>
      <c r="L35" s="669" t="s">
        <v>370</v>
      </c>
      <c r="M35" s="670" t="s">
        <v>370</v>
      </c>
    </row>
    <row r="36" spans="1:13" x14ac:dyDescent="0.25">
      <c r="A36" s="688" t="s">
        <v>281</v>
      </c>
      <c r="B36" s="689" t="s">
        <v>421</v>
      </c>
      <c r="C36" s="689" t="s">
        <v>421</v>
      </c>
      <c r="D36" s="761"/>
      <c r="E36" s="780"/>
      <c r="G36" s="664" t="s">
        <v>346</v>
      </c>
      <c r="H36" s="665">
        <v>0.61249999999990479</v>
      </c>
      <c r="I36" s="689" t="s">
        <v>421</v>
      </c>
      <c r="J36" s="669" t="s">
        <v>370</v>
      </c>
      <c r="K36" s="669"/>
      <c r="L36" s="669" t="s">
        <v>370</v>
      </c>
      <c r="M36" s="670" t="s">
        <v>370</v>
      </c>
    </row>
    <row r="37" spans="1:13" x14ac:dyDescent="0.25">
      <c r="A37" s="688" t="s">
        <v>282</v>
      </c>
      <c r="B37" s="689" t="s">
        <v>421</v>
      </c>
      <c r="C37" s="689" t="s">
        <v>421</v>
      </c>
      <c r="D37" s="761"/>
      <c r="E37" s="780"/>
      <c r="G37" s="664" t="s">
        <v>347</v>
      </c>
      <c r="H37" s="665">
        <v>0.63250000000003581</v>
      </c>
      <c r="I37" s="689" t="s">
        <v>421</v>
      </c>
      <c r="J37" s="669" t="s">
        <v>370</v>
      </c>
      <c r="K37" s="669"/>
      <c r="L37" s="669" t="s">
        <v>370</v>
      </c>
      <c r="M37" s="670" t="s">
        <v>370</v>
      </c>
    </row>
    <row r="38" spans="1:13" x14ac:dyDescent="0.25">
      <c r="A38" s="688" t="s">
        <v>283</v>
      </c>
      <c r="B38" s="689" t="s">
        <v>421</v>
      </c>
      <c r="C38" s="689" t="s">
        <v>421</v>
      </c>
      <c r="D38" s="761"/>
      <c r="E38" s="780"/>
      <c r="G38" s="664" t="s">
        <v>348</v>
      </c>
      <c r="H38" s="665">
        <v>0.41250000000014886</v>
      </c>
      <c r="I38" s="689" t="s">
        <v>421</v>
      </c>
      <c r="J38" s="669" t="s">
        <v>370</v>
      </c>
      <c r="K38" s="669"/>
      <c r="L38" s="669" t="s">
        <v>370</v>
      </c>
      <c r="M38" s="670" t="s">
        <v>370</v>
      </c>
    </row>
    <row r="39" spans="1:13" x14ac:dyDescent="0.25">
      <c r="A39" s="688" t="s">
        <v>325</v>
      </c>
      <c r="B39" s="689" t="s">
        <v>421</v>
      </c>
      <c r="C39" s="689" t="s">
        <v>421</v>
      </c>
      <c r="D39" s="761"/>
      <c r="E39" s="780"/>
      <c r="G39" s="664" t="s">
        <v>349</v>
      </c>
      <c r="H39" s="665">
        <v>0.75499999999983913</v>
      </c>
      <c r="I39" s="689" t="s">
        <v>421</v>
      </c>
      <c r="J39" s="669" t="s">
        <v>370</v>
      </c>
      <c r="K39" s="669"/>
      <c r="L39" s="669" t="s">
        <v>370</v>
      </c>
      <c r="M39" s="670" t="s">
        <v>370</v>
      </c>
    </row>
    <row r="40" spans="1:13" x14ac:dyDescent="0.25">
      <c r="A40" s="688" t="s">
        <v>326</v>
      </c>
      <c r="B40" s="689" t="s">
        <v>421</v>
      </c>
      <c r="C40" s="689" t="s">
        <v>421</v>
      </c>
      <c r="D40" s="761"/>
      <c r="E40" s="780"/>
      <c r="G40" s="664" t="s">
        <v>352</v>
      </c>
      <c r="H40" s="665">
        <v>1.2399999999999078</v>
      </c>
      <c r="I40" s="689" t="s">
        <v>421</v>
      </c>
      <c r="J40" s="669"/>
      <c r="K40" s="689" t="s">
        <v>421</v>
      </c>
      <c r="L40" s="689" t="s">
        <v>421</v>
      </c>
      <c r="M40" s="689" t="s">
        <v>421</v>
      </c>
    </row>
    <row r="41" spans="1:13" ht="15.75" thickBot="1" x14ac:dyDescent="0.3">
      <c r="A41" s="688" t="s">
        <v>327</v>
      </c>
      <c r="B41" s="689" t="s">
        <v>421</v>
      </c>
      <c r="C41" s="689" t="s">
        <v>421</v>
      </c>
      <c r="D41" s="689" t="s">
        <v>421</v>
      </c>
      <c r="E41" s="689" t="s">
        <v>421</v>
      </c>
      <c r="G41" s="666" t="s">
        <v>353</v>
      </c>
      <c r="H41" s="667">
        <v>2.4675000000000669</v>
      </c>
      <c r="I41" s="691" t="s">
        <v>421</v>
      </c>
      <c r="J41" s="671"/>
      <c r="K41" s="689" t="s">
        <v>421</v>
      </c>
      <c r="L41" s="689" t="s">
        <v>421</v>
      </c>
      <c r="M41" s="689" t="s">
        <v>421</v>
      </c>
    </row>
    <row r="42" spans="1:13" x14ac:dyDescent="0.25">
      <c r="A42" s="688" t="s">
        <v>256</v>
      </c>
      <c r="B42" s="689" t="s">
        <v>421</v>
      </c>
      <c r="C42" s="689" t="s">
        <v>421</v>
      </c>
      <c r="D42" s="689" t="s">
        <v>421</v>
      </c>
      <c r="E42" s="689" t="s">
        <v>421</v>
      </c>
    </row>
    <row r="43" spans="1:13" x14ac:dyDescent="0.25">
      <c r="A43" s="688" t="s">
        <v>257</v>
      </c>
      <c r="B43" s="689" t="s">
        <v>421</v>
      </c>
      <c r="C43" s="689" t="s">
        <v>421</v>
      </c>
      <c r="D43" s="761"/>
      <c r="E43" s="780"/>
    </row>
    <row r="44" spans="1:13" x14ac:dyDescent="0.25">
      <c r="A44" s="688" t="s">
        <v>258</v>
      </c>
      <c r="B44" s="689" t="s">
        <v>421</v>
      </c>
      <c r="C44" s="689" t="s">
        <v>421</v>
      </c>
      <c r="D44" s="761"/>
      <c r="E44" s="780"/>
    </row>
    <row r="45" spans="1:13" x14ac:dyDescent="0.25">
      <c r="A45" s="688" t="s">
        <v>259</v>
      </c>
      <c r="B45" s="689" t="s">
        <v>421</v>
      </c>
      <c r="C45" s="689" t="s">
        <v>421</v>
      </c>
      <c r="D45" s="761"/>
      <c r="E45" s="780"/>
    </row>
    <row r="46" spans="1:13" x14ac:dyDescent="0.25">
      <c r="A46" s="688" t="s">
        <v>260</v>
      </c>
      <c r="B46" s="689" t="s">
        <v>421</v>
      </c>
      <c r="C46" s="689" t="s">
        <v>421</v>
      </c>
      <c r="D46" s="761"/>
      <c r="E46" s="780"/>
    </row>
    <row r="47" spans="1:13" x14ac:dyDescent="0.25">
      <c r="A47" s="688" t="s">
        <v>261</v>
      </c>
      <c r="B47" s="689" t="s">
        <v>421</v>
      </c>
      <c r="C47" s="689" t="s">
        <v>421</v>
      </c>
      <c r="D47" s="689" t="s">
        <v>421</v>
      </c>
      <c r="E47" s="780"/>
    </row>
    <row r="48" spans="1:13" x14ac:dyDescent="0.25">
      <c r="A48" s="688" t="s">
        <v>262</v>
      </c>
      <c r="B48" s="689" t="s">
        <v>421</v>
      </c>
      <c r="C48" s="689" t="s">
        <v>421</v>
      </c>
      <c r="D48" s="761"/>
      <c r="E48" s="780"/>
    </row>
    <row r="49" spans="1:5" x14ac:dyDescent="0.25">
      <c r="A49" s="688" t="s">
        <v>263</v>
      </c>
      <c r="B49" s="689" t="s">
        <v>421</v>
      </c>
      <c r="C49" s="689" t="s">
        <v>421</v>
      </c>
      <c r="D49" s="761"/>
      <c r="E49" s="780"/>
    </row>
    <row r="50" spans="1:5" x14ac:dyDescent="0.25">
      <c r="A50" s="688" t="s">
        <v>264</v>
      </c>
      <c r="B50" s="689" t="s">
        <v>421</v>
      </c>
      <c r="C50" s="689" t="s">
        <v>421</v>
      </c>
      <c r="D50" s="761"/>
      <c r="E50" s="780"/>
    </row>
    <row r="51" spans="1:5" x14ac:dyDescent="0.25">
      <c r="A51" s="688" t="s">
        <v>265</v>
      </c>
      <c r="B51" s="689" t="s">
        <v>421</v>
      </c>
      <c r="C51" s="689" t="s">
        <v>421</v>
      </c>
      <c r="D51" s="761"/>
      <c r="E51" s="780"/>
    </row>
    <row r="52" spans="1:5" x14ac:dyDescent="0.25">
      <c r="A52" s="688" t="s">
        <v>328</v>
      </c>
      <c r="B52" s="689" t="s">
        <v>421</v>
      </c>
      <c r="C52" s="689" t="s">
        <v>421</v>
      </c>
      <c r="D52" s="689" t="s">
        <v>421</v>
      </c>
      <c r="E52" s="780"/>
    </row>
    <row r="53" spans="1:5" x14ac:dyDescent="0.25">
      <c r="A53" s="688" t="s">
        <v>329</v>
      </c>
      <c r="B53" s="689" t="s">
        <v>421</v>
      </c>
      <c r="C53" s="689" t="s">
        <v>421</v>
      </c>
      <c r="D53" s="761"/>
      <c r="E53" s="780"/>
    </row>
    <row r="54" spans="1:5" x14ac:dyDescent="0.25">
      <c r="A54" s="688" t="s">
        <v>330</v>
      </c>
      <c r="B54" s="689" t="s">
        <v>421</v>
      </c>
      <c r="C54" s="689" t="s">
        <v>421</v>
      </c>
      <c r="D54" s="761"/>
      <c r="E54" s="780"/>
    </row>
    <row r="55" spans="1:5" x14ac:dyDescent="0.25">
      <c r="A55" s="688" t="s">
        <v>284</v>
      </c>
      <c r="B55" s="689" t="s">
        <v>421</v>
      </c>
      <c r="C55" s="689" t="s">
        <v>421</v>
      </c>
      <c r="D55" s="761"/>
      <c r="E55" s="780"/>
    </row>
    <row r="56" spans="1:5" x14ac:dyDescent="0.25">
      <c r="A56" s="688" t="s">
        <v>285</v>
      </c>
      <c r="B56" s="689" t="s">
        <v>421</v>
      </c>
      <c r="C56" s="689" t="s">
        <v>421</v>
      </c>
      <c r="D56" s="689" t="s">
        <v>421</v>
      </c>
      <c r="E56" s="689" t="s">
        <v>421</v>
      </c>
    </row>
    <row r="57" spans="1:5" x14ac:dyDescent="0.25">
      <c r="A57" s="688" t="s">
        <v>286</v>
      </c>
      <c r="B57" s="689" t="s">
        <v>421</v>
      </c>
      <c r="C57" s="689" t="s">
        <v>421</v>
      </c>
      <c r="D57" s="761"/>
      <c r="E57" s="780"/>
    </row>
    <row r="58" spans="1:5" x14ac:dyDescent="0.25">
      <c r="A58" s="688" t="s">
        <v>287</v>
      </c>
      <c r="B58" s="689" t="s">
        <v>421</v>
      </c>
      <c r="C58" s="689" t="s">
        <v>421</v>
      </c>
      <c r="D58" s="761"/>
      <c r="E58" s="780"/>
    </row>
    <row r="59" spans="1:5" x14ac:dyDescent="0.25">
      <c r="A59" s="688" t="s">
        <v>288</v>
      </c>
      <c r="B59" s="689" t="s">
        <v>421</v>
      </c>
      <c r="C59" s="689" t="s">
        <v>421</v>
      </c>
      <c r="D59" s="689" t="s">
        <v>421</v>
      </c>
      <c r="E59" s="780"/>
    </row>
    <row r="60" spans="1:5" ht="15.75" thickBot="1" x14ac:dyDescent="0.3">
      <c r="A60" s="690" t="s">
        <v>289</v>
      </c>
      <c r="B60" s="691" t="s">
        <v>421</v>
      </c>
      <c r="C60" s="691" t="s">
        <v>421</v>
      </c>
      <c r="D60" s="781"/>
      <c r="E60" s="78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topLeftCell="A4" workbookViewId="0">
      <selection activeCell="A70" sqref="A70"/>
    </sheetView>
  </sheetViews>
  <sheetFormatPr defaultColWidth="8.85546875" defaultRowHeight="15" x14ac:dyDescent="0.25"/>
  <cols>
    <col min="1" max="1" width="29.140625" bestFit="1" customWidth="1"/>
    <col min="3" max="3" width="8.7109375" customWidth="1"/>
    <col min="4" max="6" width="8.7109375" bestFit="1" customWidth="1"/>
    <col min="7" max="7" width="10" bestFit="1" customWidth="1"/>
    <col min="8" max="8" width="10.140625" bestFit="1" customWidth="1"/>
    <col min="9" max="9" width="10" bestFit="1" customWidth="1"/>
  </cols>
  <sheetData>
    <row r="1" spans="1:9" x14ac:dyDescent="0.25">
      <c r="A1" t="s">
        <v>0</v>
      </c>
    </row>
    <row r="3" spans="1:9" x14ac:dyDescent="0.25">
      <c r="C3" s="1516">
        <v>42156</v>
      </c>
      <c r="D3" s="1517"/>
      <c r="E3" s="1517"/>
      <c r="F3" s="1517"/>
      <c r="G3" s="1517"/>
      <c r="H3" s="1517"/>
      <c r="I3" s="1518"/>
    </row>
    <row r="4" spans="1:9" s="1" customFormat="1" x14ac:dyDescent="0.25">
      <c r="A4" s="1" t="s">
        <v>8</v>
      </c>
      <c r="C4" s="4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  <c r="I4" s="6" t="s">
        <v>7</v>
      </c>
    </row>
    <row r="5" spans="1:9" x14ac:dyDescent="0.25">
      <c r="C5" s="7"/>
      <c r="D5" s="8"/>
      <c r="E5" s="8"/>
      <c r="F5" s="8"/>
      <c r="G5" s="8"/>
      <c r="H5" s="8"/>
      <c r="I5" s="9"/>
    </row>
    <row r="6" spans="1:9" x14ac:dyDescent="0.25">
      <c r="A6" s="1" t="s">
        <v>14</v>
      </c>
      <c r="C6" s="7"/>
      <c r="D6" s="8"/>
      <c r="E6" s="8"/>
      <c r="F6" s="8"/>
      <c r="G6" s="8"/>
      <c r="H6" s="8"/>
      <c r="I6" s="9"/>
    </row>
    <row r="7" spans="1:9" x14ac:dyDescent="0.25">
      <c r="A7" s="3" t="s">
        <v>9</v>
      </c>
      <c r="C7" s="7">
        <v>4.9564000000000004</v>
      </c>
      <c r="D7" s="8">
        <v>4.4290000000000003</v>
      </c>
      <c r="E7" s="8">
        <v>4.6832000000000003</v>
      </c>
      <c r="F7" s="8">
        <v>4.5011000000000001</v>
      </c>
      <c r="G7" s="8">
        <v>4.7614000000000001</v>
      </c>
      <c r="H7" s="8">
        <v>4.9718</v>
      </c>
      <c r="I7" s="9">
        <v>4.4870000000000001</v>
      </c>
    </row>
    <row r="8" spans="1:9" x14ac:dyDescent="0.25">
      <c r="A8" s="3" t="s">
        <v>11</v>
      </c>
      <c r="C8" s="7"/>
      <c r="D8" s="8"/>
      <c r="E8" s="8"/>
      <c r="F8" s="8"/>
      <c r="G8" s="8"/>
      <c r="H8" s="8">
        <v>5.1577999999999999</v>
      </c>
      <c r="I8" s="9">
        <v>4.6981000000000002</v>
      </c>
    </row>
    <row r="9" spans="1:9" x14ac:dyDescent="0.25">
      <c r="A9" s="3" t="s">
        <v>12</v>
      </c>
      <c r="C9" s="7">
        <v>0.21299999999999999</v>
      </c>
      <c r="D9" s="8">
        <v>0.21759999999999999</v>
      </c>
      <c r="E9" s="8">
        <v>0.21729999999999999</v>
      </c>
      <c r="F9" s="8">
        <v>0.21479999999999999</v>
      </c>
      <c r="G9" s="8">
        <v>0.20169999999999999</v>
      </c>
      <c r="H9" s="8">
        <f>(H8-H7)</f>
        <v>0.18599999999999994</v>
      </c>
      <c r="I9" s="9">
        <f>(I8-I7)</f>
        <v>0.21110000000000007</v>
      </c>
    </row>
    <row r="10" spans="1:9" x14ac:dyDescent="0.25">
      <c r="A10" s="3" t="s">
        <v>10</v>
      </c>
      <c r="C10" s="7">
        <v>5.1661000000000001</v>
      </c>
      <c r="D10" s="8">
        <v>4.6642999999999999</v>
      </c>
      <c r="E10" s="8">
        <v>4.8959000000000001</v>
      </c>
      <c r="F10" s="8">
        <v>4.7141000000000002</v>
      </c>
      <c r="G10" s="8">
        <v>4.9619</v>
      </c>
      <c r="H10" s="8">
        <v>5.1566999999999998</v>
      </c>
      <c r="I10" s="9">
        <v>4.6970999999999998</v>
      </c>
    </row>
    <row r="11" spans="1:9" x14ac:dyDescent="0.25">
      <c r="A11" s="3" t="s">
        <v>13</v>
      </c>
      <c r="C11" s="7">
        <f t="shared" ref="C11:I11" si="0">(C10-C7)</f>
        <v>0.20969999999999978</v>
      </c>
      <c r="D11" s="8">
        <f t="shared" si="0"/>
        <v>0.23529999999999962</v>
      </c>
      <c r="E11" s="8">
        <f t="shared" si="0"/>
        <v>0.21269999999999989</v>
      </c>
      <c r="F11" s="8">
        <f t="shared" si="0"/>
        <v>0.21300000000000008</v>
      </c>
      <c r="G11" s="8">
        <f t="shared" si="0"/>
        <v>0.2004999999999999</v>
      </c>
      <c r="H11" s="8">
        <f t="shared" si="0"/>
        <v>0.18489999999999984</v>
      </c>
      <c r="I11" s="9">
        <f t="shared" si="0"/>
        <v>0.21009999999999973</v>
      </c>
    </row>
    <row r="12" spans="1:9" x14ac:dyDescent="0.25">
      <c r="C12" s="7"/>
      <c r="D12" s="8"/>
      <c r="E12" s="8"/>
      <c r="F12" s="8"/>
      <c r="G12" s="8"/>
      <c r="H12" s="8"/>
      <c r="I12" s="9"/>
    </row>
    <row r="13" spans="1:9" x14ac:dyDescent="0.25">
      <c r="A13" s="2" t="s">
        <v>15</v>
      </c>
      <c r="C13" s="7"/>
      <c r="D13" s="8"/>
      <c r="E13" s="8"/>
      <c r="F13" s="8"/>
      <c r="G13" s="8"/>
      <c r="H13" s="8"/>
      <c r="I13" s="9"/>
    </row>
    <row r="14" spans="1:9" x14ac:dyDescent="0.25">
      <c r="A14" s="3" t="s">
        <v>16</v>
      </c>
      <c r="C14" s="7">
        <v>4.9715999999999996</v>
      </c>
      <c r="D14" s="8">
        <v>5.0246000000000004</v>
      </c>
      <c r="E14" s="8">
        <v>4.5579000000000001</v>
      </c>
      <c r="F14" s="8">
        <v>4.976</v>
      </c>
      <c r="G14" s="8">
        <v>4.6272000000000002</v>
      </c>
      <c r="H14" s="8">
        <v>4.6919000000000004</v>
      </c>
      <c r="I14" s="9">
        <v>4.5377000000000001</v>
      </c>
    </row>
    <row r="15" spans="1:9" x14ac:dyDescent="0.25">
      <c r="A15" s="3" t="s">
        <v>17</v>
      </c>
      <c r="C15" s="10">
        <v>4.9775999999999998</v>
      </c>
      <c r="D15" s="11">
        <v>5.0308000000000002</v>
      </c>
      <c r="E15" s="11">
        <v>4.5640999999999998</v>
      </c>
      <c r="F15" s="11">
        <v>4.9839000000000002</v>
      </c>
      <c r="G15" s="11">
        <v>4.6726999999999999</v>
      </c>
      <c r="H15" s="11">
        <v>4.7060000000000004</v>
      </c>
      <c r="I15" s="12">
        <v>4.6223000000000001</v>
      </c>
    </row>
    <row r="16" spans="1:9" x14ac:dyDescent="0.25">
      <c r="A16" s="3" t="s">
        <v>18</v>
      </c>
      <c r="C16" s="10">
        <f>C15-C14</f>
        <v>6.0000000000002274E-3</v>
      </c>
      <c r="D16" s="11">
        <f t="shared" ref="D16:I16" si="1">D15-D14</f>
        <v>6.1999999999997613E-3</v>
      </c>
      <c r="E16" s="11">
        <f t="shared" si="1"/>
        <v>6.1999999999997613E-3</v>
      </c>
      <c r="F16" s="11">
        <f t="shared" si="1"/>
        <v>7.9000000000002402E-3</v>
      </c>
      <c r="G16" s="11">
        <f t="shared" si="1"/>
        <v>4.5499999999999652E-2</v>
      </c>
      <c r="H16" s="11">
        <f t="shared" si="1"/>
        <v>1.4100000000000001E-2</v>
      </c>
      <c r="I16" s="12">
        <f t="shared" si="1"/>
        <v>8.4600000000000009E-2</v>
      </c>
    </row>
    <row r="17" spans="1:9" x14ac:dyDescent="0.25">
      <c r="A17" s="3" t="s">
        <v>50</v>
      </c>
      <c r="C17" s="1513" t="s">
        <v>19</v>
      </c>
      <c r="D17" s="1514"/>
      <c r="E17" s="1514"/>
      <c r="F17" s="1514"/>
      <c r="G17" s="1514"/>
      <c r="H17" s="1514"/>
      <c r="I17" s="1515"/>
    </row>
    <row r="18" spans="1:9" x14ac:dyDescent="0.25">
      <c r="C18" s="13"/>
      <c r="D18" s="14"/>
      <c r="E18" s="14"/>
      <c r="F18" s="14"/>
      <c r="G18" s="14"/>
      <c r="H18" s="14"/>
      <c r="I18" s="15"/>
    </row>
    <row r="19" spans="1:9" x14ac:dyDescent="0.25">
      <c r="A19" s="2" t="s">
        <v>51</v>
      </c>
      <c r="C19" s="13"/>
      <c r="D19" s="14"/>
      <c r="E19" s="14"/>
      <c r="F19" s="14"/>
      <c r="G19" s="14"/>
      <c r="H19" s="14"/>
      <c r="I19" s="15"/>
    </row>
    <row r="20" spans="1:9" x14ac:dyDescent="0.25">
      <c r="A20" s="3" t="s">
        <v>53</v>
      </c>
      <c r="C20" s="13"/>
      <c r="D20" s="14"/>
      <c r="E20" s="14"/>
      <c r="F20" s="14"/>
      <c r="G20" s="14"/>
      <c r="H20" s="14"/>
      <c r="I20" s="15"/>
    </row>
    <row r="21" spans="1:9" x14ac:dyDescent="0.25">
      <c r="A21" s="3" t="s">
        <v>54</v>
      </c>
      <c r="C21" s="13"/>
      <c r="D21" s="14"/>
      <c r="E21" s="14"/>
      <c r="F21" s="14"/>
      <c r="G21" s="14"/>
      <c r="H21" s="14"/>
      <c r="I21" s="15"/>
    </row>
    <row r="22" spans="1:9" x14ac:dyDescent="0.25">
      <c r="A22" s="3" t="s">
        <v>55</v>
      </c>
      <c r="C22" s="13"/>
      <c r="D22" s="14"/>
      <c r="E22" s="14"/>
      <c r="F22" s="14"/>
      <c r="G22" s="14"/>
      <c r="H22" s="14"/>
      <c r="I22" s="15"/>
    </row>
    <row r="23" spans="1:9" x14ac:dyDescent="0.25">
      <c r="A23" s="3" t="s">
        <v>59</v>
      </c>
      <c r="C23" s="13"/>
      <c r="D23" s="14"/>
      <c r="E23" s="14"/>
      <c r="F23" s="14"/>
      <c r="G23" s="14"/>
      <c r="H23" s="14"/>
      <c r="I23" s="15"/>
    </row>
    <row r="24" spans="1:9" x14ac:dyDescent="0.25">
      <c r="A24" s="3"/>
      <c r="C24" s="13"/>
      <c r="D24" s="14"/>
      <c r="E24" s="14"/>
      <c r="F24" s="14"/>
      <c r="G24" s="14"/>
      <c r="H24" s="14"/>
      <c r="I24" s="15"/>
    </row>
    <row r="25" spans="1:9" x14ac:dyDescent="0.25">
      <c r="A25" s="2" t="s">
        <v>52</v>
      </c>
      <c r="C25" s="13"/>
      <c r="D25" s="14"/>
      <c r="E25" s="14"/>
      <c r="F25" s="14"/>
      <c r="G25" s="14"/>
      <c r="H25" s="14"/>
      <c r="I25" s="15"/>
    </row>
    <row r="26" spans="1:9" x14ac:dyDescent="0.25">
      <c r="A26" s="3" t="s">
        <v>56</v>
      </c>
      <c r="C26" s="13"/>
      <c r="D26" s="14"/>
      <c r="E26" s="14"/>
      <c r="F26" s="14"/>
      <c r="G26" s="14"/>
      <c r="H26" s="14"/>
      <c r="I26" s="15"/>
    </row>
    <row r="27" spans="1:9" x14ac:dyDescent="0.25">
      <c r="A27" s="3" t="s">
        <v>57</v>
      </c>
      <c r="C27" s="13"/>
      <c r="D27" s="14"/>
      <c r="E27" s="14"/>
      <c r="F27" s="14"/>
      <c r="G27" s="14"/>
      <c r="H27" s="14"/>
      <c r="I27" s="15"/>
    </row>
    <row r="28" spans="1:9" x14ac:dyDescent="0.25">
      <c r="A28" s="3" t="s">
        <v>58</v>
      </c>
      <c r="C28" s="13"/>
      <c r="D28" s="14"/>
      <c r="E28" s="14"/>
      <c r="F28" s="14"/>
      <c r="G28" s="14"/>
      <c r="H28" s="14"/>
      <c r="I28" s="15"/>
    </row>
    <row r="29" spans="1:9" x14ac:dyDescent="0.25">
      <c r="A29" s="3" t="s">
        <v>60</v>
      </c>
      <c r="C29" s="13"/>
      <c r="D29" s="14"/>
      <c r="E29" s="14"/>
      <c r="F29" s="14"/>
      <c r="G29" s="14"/>
      <c r="H29" s="14"/>
      <c r="I29" s="15"/>
    </row>
    <row r="30" spans="1:9" x14ac:dyDescent="0.25">
      <c r="A30" s="3" t="s">
        <v>61</v>
      </c>
      <c r="C30" s="13"/>
      <c r="D30" s="14"/>
      <c r="E30" s="14"/>
      <c r="F30" s="14"/>
      <c r="G30" s="14"/>
      <c r="H30" s="14"/>
      <c r="I30" s="15"/>
    </row>
    <row r="31" spans="1:9" x14ac:dyDescent="0.25">
      <c r="C31" s="13"/>
      <c r="D31" s="14"/>
      <c r="E31" s="14"/>
      <c r="F31" s="14"/>
      <c r="G31" s="14"/>
      <c r="H31" s="14"/>
      <c r="I31" s="15"/>
    </row>
    <row r="32" spans="1:9" x14ac:dyDescent="0.25">
      <c r="A32" s="2" t="s">
        <v>20</v>
      </c>
      <c r="C32" s="7"/>
      <c r="D32" s="8"/>
      <c r="E32" s="8"/>
      <c r="F32" s="8"/>
      <c r="G32" s="8"/>
      <c r="H32" s="8"/>
      <c r="I32" s="9"/>
    </row>
    <row r="33" spans="1:9" x14ac:dyDescent="0.25">
      <c r="A33" s="3" t="s">
        <v>21</v>
      </c>
      <c r="C33" s="7">
        <v>4.6824599999999998</v>
      </c>
      <c r="D33" s="8">
        <v>4.5084799999999996</v>
      </c>
      <c r="E33" s="8">
        <v>4.7126700000000001</v>
      </c>
      <c r="F33" s="8">
        <v>4.5987799999999996</v>
      </c>
      <c r="G33" s="8">
        <v>4.6892899999999997</v>
      </c>
      <c r="H33" s="8">
        <v>4.5787800000000001</v>
      </c>
      <c r="I33" s="9">
        <v>4.68384</v>
      </c>
    </row>
    <row r="34" spans="1:9" x14ac:dyDescent="0.25">
      <c r="A34" s="3" t="s">
        <v>22</v>
      </c>
      <c r="C34" s="7">
        <v>4.6822299999999997</v>
      </c>
      <c r="D34" s="8">
        <v>4.50847</v>
      </c>
      <c r="E34" s="8"/>
      <c r="F34" s="8"/>
      <c r="G34" s="8">
        <v>4.6891699999999998</v>
      </c>
      <c r="H34" s="8">
        <v>4.5788799999999998</v>
      </c>
      <c r="I34" s="9"/>
    </row>
    <row r="35" spans="1:9" x14ac:dyDescent="0.25">
      <c r="A35" s="3" t="s">
        <v>23</v>
      </c>
      <c r="C35" s="16">
        <f>C34-C33</f>
        <v>-2.3000000000017451E-4</v>
      </c>
      <c r="D35" s="17">
        <f>D34-D33</f>
        <v>-9.9999999996214228E-6</v>
      </c>
      <c r="E35" s="8"/>
      <c r="F35" s="8"/>
      <c r="G35" s="17">
        <f>G34-G33</f>
        <v>-1.1999999999989797E-4</v>
      </c>
      <c r="H35" s="18">
        <f>H34-H33</f>
        <v>9.9999999999766942E-5</v>
      </c>
      <c r="I35" s="9"/>
    </row>
    <row r="36" spans="1:9" x14ac:dyDescent="0.25">
      <c r="A36" s="3" t="s">
        <v>44</v>
      </c>
      <c r="C36" s="7" t="s">
        <v>42</v>
      </c>
      <c r="D36" s="8" t="s">
        <v>42</v>
      </c>
      <c r="E36" s="8"/>
      <c r="F36" s="8"/>
      <c r="G36" s="8" t="s">
        <v>42</v>
      </c>
      <c r="H36" s="19">
        <f>H35/0.004</f>
        <v>2.4999999999941735E-2</v>
      </c>
      <c r="I36" s="9"/>
    </row>
    <row r="37" spans="1:9" x14ac:dyDescent="0.25">
      <c r="A37" s="3" t="s">
        <v>43</v>
      </c>
      <c r="C37" s="20">
        <v>0.1</v>
      </c>
      <c r="D37" s="21">
        <v>0.1</v>
      </c>
      <c r="E37" s="8"/>
      <c r="F37" s="8"/>
      <c r="G37" s="19">
        <v>0.1</v>
      </c>
      <c r="H37" s="19">
        <v>0.1</v>
      </c>
      <c r="I37" s="9"/>
    </row>
    <row r="38" spans="1:9" x14ac:dyDescent="0.25">
      <c r="C38" s="7"/>
      <c r="D38" s="8"/>
      <c r="E38" s="8"/>
      <c r="F38" s="8"/>
      <c r="G38" s="8"/>
      <c r="H38" s="8"/>
      <c r="I38" s="9"/>
    </row>
    <row r="39" spans="1:9" x14ac:dyDescent="0.25">
      <c r="A39" s="2" t="s">
        <v>24</v>
      </c>
      <c r="C39" s="7"/>
      <c r="D39" s="8"/>
      <c r="E39" s="8"/>
      <c r="F39" s="8"/>
      <c r="G39" s="8"/>
      <c r="H39" s="8"/>
      <c r="I39" s="9"/>
    </row>
    <row r="40" spans="1:9" x14ac:dyDescent="0.25">
      <c r="A40" s="3" t="s">
        <v>25</v>
      </c>
      <c r="C40" s="7">
        <v>5.0550699999999997</v>
      </c>
      <c r="D40" s="8">
        <v>4.6650400000000003</v>
      </c>
      <c r="E40" s="8">
        <v>4.7072000000000003</v>
      </c>
      <c r="F40" s="8">
        <v>4.9872800000000002</v>
      </c>
      <c r="G40" s="8">
        <v>4.68771</v>
      </c>
      <c r="H40" s="8">
        <v>4.68241</v>
      </c>
      <c r="I40" s="9">
        <v>4.9875299999999996</v>
      </c>
    </row>
    <row r="41" spans="1:9" x14ac:dyDescent="0.25">
      <c r="A41" s="3" t="s">
        <v>26</v>
      </c>
      <c r="C41" s="7">
        <v>5.0550100000000002</v>
      </c>
      <c r="D41" s="8">
        <v>4.66493</v>
      </c>
      <c r="E41" s="8"/>
      <c r="F41" s="8"/>
      <c r="G41" s="8">
        <v>4.68757</v>
      </c>
      <c r="H41" s="8">
        <v>4.6822999999999997</v>
      </c>
      <c r="I41" s="9"/>
    </row>
    <row r="42" spans="1:9" x14ac:dyDescent="0.25">
      <c r="A42" s="3" t="s">
        <v>27</v>
      </c>
      <c r="C42" s="16">
        <f>C41-C40</f>
        <v>-5.9999999999504894E-5</v>
      </c>
      <c r="D42" s="17">
        <f>D41-D40</f>
        <v>-1.1000000000027654E-4</v>
      </c>
      <c r="E42" s="8"/>
      <c r="F42" s="8"/>
      <c r="G42" s="17">
        <f>G41-G40</f>
        <v>-1.4000000000002899E-4</v>
      </c>
      <c r="H42" s="17">
        <f>H41-H40</f>
        <v>-1.1000000000027654E-4</v>
      </c>
      <c r="I42" s="9"/>
    </row>
    <row r="43" spans="1:9" x14ac:dyDescent="0.25">
      <c r="A43" s="3" t="s">
        <v>44</v>
      </c>
      <c r="C43" s="7" t="s">
        <v>42</v>
      </c>
      <c r="D43" s="8" t="s">
        <v>42</v>
      </c>
      <c r="E43" s="8"/>
      <c r="F43" s="8"/>
      <c r="G43" s="8" t="s">
        <v>42</v>
      </c>
      <c r="H43" s="8" t="s">
        <v>42</v>
      </c>
      <c r="I43" s="9"/>
    </row>
    <row r="44" spans="1:9" x14ac:dyDescent="0.25">
      <c r="A44" s="3" t="s">
        <v>43</v>
      </c>
      <c r="C44" s="20">
        <v>0.1</v>
      </c>
      <c r="D44" s="21">
        <v>0.1</v>
      </c>
      <c r="E44" s="8"/>
      <c r="F44" s="8"/>
      <c r="G44" s="21">
        <v>0.1</v>
      </c>
      <c r="H44" s="21">
        <v>0.1</v>
      </c>
      <c r="I44" s="9"/>
    </row>
    <row r="45" spans="1:9" x14ac:dyDescent="0.25">
      <c r="C45" s="7"/>
      <c r="D45" s="8"/>
      <c r="E45" s="8"/>
      <c r="F45" s="8"/>
      <c r="G45" s="8"/>
      <c r="H45" s="8"/>
      <c r="I45" s="9"/>
    </row>
    <row r="46" spans="1:9" x14ac:dyDescent="0.25">
      <c r="A46" s="2" t="s">
        <v>28</v>
      </c>
      <c r="C46" s="7"/>
      <c r="D46" s="8"/>
      <c r="E46" s="8"/>
      <c r="F46" s="8"/>
      <c r="G46" s="8"/>
      <c r="H46" s="8"/>
      <c r="I46" s="9"/>
    </row>
    <row r="47" spans="1:9" x14ac:dyDescent="0.25">
      <c r="A47" s="3" t="s">
        <v>29</v>
      </c>
      <c r="C47" s="7">
        <v>4.6573900000000004</v>
      </c>
      <c r="D47" s="8">
        <v>4.6608700000000001</v>
      </c>
      <c r="E47" s="8">
        <v>4.5790300000000004</v>
      </c>
      <c r="F47" s="8">
        <v>4.6815800000000003</v>
      </c>
      <c r="G47" s="8">
        <v>4.5610400000000002</v>
      </c>
      <c r="H47" s="8">
        <v>4.7039799999999996</v>
      </c>
      <c r="I47" s="9">
        <v>4.6120099999999997</v>
      </c>
    </row>
    <row r="48" spans="1:9" x14ac:dyDescent="0.25">
      <c r="A48" s="3" t="s">
        <v>30</v>
      </c>
      <c r="C48" s="7">
        <v>4.6574499999999999</v>
      </c>
      <c r="D48" s="8">
        <v>4.6613499999999997</v>
      </c>
      <c r="E48" s="8"/>
      <c r="F48" s="8"/>
      <c r="G48" s="8">
        <v>4.5651000000000002</v>
      </c>
      <c r="H48" s="8">
        <v>4.7060500000000003</v>
      </c>
      <c r="I48" s="9"/>
    </row>
    <row r="49" spans="1:9" x14ac:dyDescent="0.25">
      <c r="A49" s="3" t="s">
        <v>31</v>
      </c>
      <c r="C49" s="16">
        <f>C48-C47</f>
        <v>5.9999999999504894E-5</v>
      </c>
      <c r="D49" s="21">
        <f>D48-D47</f>
        <v>4.7999999999959186E-4</v>
      </c>
      <c r="E49" s="8"/>
      <c r="F49" s="8"/>
      <c r="G49" s="21">
        <f>G48-G47</f>
        <v>4.0599999999999525E-3</v>
      </c>
      <c r="H49" s="21">
        <f>H48-H47</f>
        <v>2.0700000000006824E-3</v>
      </c>
      <c r="I49" s="9"/>
    </row>
    <row r="50" spans="1:9" x14ac:dyDescent="0.25">
      <c r="A50" s="3" t="s">
        <v>40</v>
      </c>
      <c r="C50" s="16" t="s">
        <v>42</v>
      </c>
      <c r="D50" s="19">
        <f>D49/0.004</f>
        <v>0.11999999999989797</v>
      </c>
      <c r="E50" s="22"/>
      <c r="F50" s="22"/>
      <c r="G50" s="19">
        <f>G49/0.004</f>
        <v>1.0149999999999881</v>
      </c>
      <c r="H50" s="19">
        <f>H49/0.004</f>
        <v>0.5175000000001706</v>
      </c>
      <c r="I50" s="9"/>
    </row>
    <row r="51" spans="1:9" x14ac:dyDescent="0.25">
      <c r="A51" s="3" t="s">
        <v>41</v>
      </c>
      <c r="C51" s="20">
        <v>0.1</v>
      </c>
      <c r="D51" s="21">
        <v>0.1</v>
      </c>
      <c r="E51" s="8"/>
      <c r="F51" s="8"/>
      <c r="G51" s="21">
        <v>1</v>
      </c>
      <c r="H51" s="21">
        <v>0.5</v>
      </c>
      <c r="I51" s="9"/>
    </row>
    <row r="52" spans="1:9" x14ac:dyDescent="0.25">
      <c r="C52" s="7"/>
      <c r="D52" s="8"/>
      <c r="E52" s="8"/>
      <c r="F52" s="8"/>
      <c r="G52" s="8"/>
      <c r="H52" s="8"/>
      <c r="I52" s="9"/>
    </row>
    <row r="53" spans="1:9" x14ac:dyDescent="0.25">
      <c r="A53" s="2" t="s">
        <v>39</v>
      </c>
      <c r="C53" s="7"/>
      <c r="D53" s="8"/>
      <c r="E53" s="8"/>
      <c r="F53" s="8"/>
      <c r="G53" s="8"/>
      <c r="H53" s="8"/>
      <c r="I53" s="9"/>
    </row>
    <row r="54" spans="1:9" x14ac:dyDescent="0.25">
      <c r="A54" s="3" t="s">
        <v>32</v>
      </c>
      <c r="C54" s="7">
        <v>4.5171900000000003</v>
      </c>
      <c r="D54" s="8">
        <v>4.5184300000000004</v>
      </c>
      <c r="E54" s="8">
        <v>4.7197399999999998</v>
      </c>
      <c r="F54" s="8">
        <v>4.6093000000000002</v>
      </c>
      <c r="G54" s="8">
        <v>4.6123099999999999</v>
      </c>
      <c r="H54" s="8">
        <v>5.00657</v>
      </c>
      <c r="I54" s="9">
        <v>4.6875999999999998</v>
      </c>
    </row>
    <row r="55" spans="1:9" x14ac:dyDescent="0.25">
      <c r="A55" s="3" t="s">
        <v>33</v>
      </c>
      <c r="C55" s="7">
        <v>4.5228200000000003</v>
      </c>
      <c r="D55" s="8">
        <v>4.5204399999999998</v>
      </c>
      <c r="E55" s="8">
        <v>4.7225999999999999</v>
      </c>
      <c r="F55" s="8">
        <v>4.6124000000000001</v>
      </c>
      <c r="G55" s="8">
        <v>4.6151</v>
      </c>
      <c r="H55" s="8">
        <v>5.00929</v>
      </c>
      <c r="I55" s="9">
        <v>4.6923300000000001</v>
      </c>
    </row>
    <row r="56" spans="1:9" x14ac:dyDescent="0.25">
      <c r="A56" s="3" t="s">
        <v>34</v>
      </c>
      <c r="C56" s="20">
        <f>C55-C54</f>
        <v>5.6300000000000239E-3</v>
      </c>
      <c r="D56" s="21">
        <f t="shared" ref="D56:I56" si="2">D55-D54</f>
        <v>2.0099999999994012E-3</v>
      </c>
      <c r="E56" s="21">
        <f t="shared" si="2"/>
        <v>2.8600000000000847E-3</v>
      </c>
      <c r="F56" s="21">
        <f t="shared" si="2"/>
        <v>3.0999999999998806E-3</v>
      </c>
      <c r="G56" s="21">
        <f t="shared" si="2"/>
        <v>2.7900000000000702E-3</v>
      </c>
      <c r="H56" s="21">
        <f t="shared" si="2"/>
        <v>2.7200000000000557E-3</v>
      </c>
      <c r="I56" s="23">
        <f t="shared" si="2"/>
        <v>4.730000000000345E-3</v>
      </c>
    </row>
    <row r="57" spans="1:9" x14ac:dyDescent="0.25">
      <c r="A57" s="3" t="s">
        <v>40</v>
      </c>
      <c r="C57" s="24">
        <f>C56/0.004</f>
        <v>1.407500000000006</v>
      </c>
      <c r="D57" s="19">
        <f t="shared" ref="D57:I57" si="3">D56/0.004</f>
        <v>0.50249999999985029</v>
      </c>
      <c r="E57" s="19">
        <f t="shared" si="3"/>
        <v>0.71500000000002117</v>
      </c>
      <c r="F57" s="19">
        <f t="shared" si="3"/>
        <v>0.77499999999997016</v>
      </c>
      <c r="G57" s="19">
        <f t="shared" si="3"/>
        <v>0.69750000000001755</v>
      </c>
      <c r="H57" s="19">
        <f t="shared" si="3"/>
        <v>0.68000000000001393</v>
      </c>
      <c r="I57" s="25">
        <f t="shared" si="3"/>
        <v>1.1825000000000863</v>
      </c>
    </row>
    <row r="58" spans="1:9" x14ac:dyDescent="0.25">
      <c r="A58" s="3" t="s">
        <v>41</v>
      </c>
      <c r="C58" s="24">
        <v>1.4</v>
      </c>
      <c r="D58" s="19">
        <v>0.5</v>
      </c>
      <c r="E58" s="19">
        <v>0.7</v>
      </c>
      <c r="F58" s="19">
        <v>0.8</v>
      </c>
      <c r="G58" s="19">
        <v>0.7</v>
      </c>
      <c r="H58" s="19">
        <v>0.7</v>
      </c>
      <c r="I58" s="25">
        <v>1.2</v>
      </c>
    </row>
    <row r="59" spans="1:9" x14ac:dyDescent="0.25">
      <c r="C59" s="7"/>
      <c r="D59" s="8"/>
      <c r="E59" s="8"/>
      <c r="F59" s="8"/>
      <c r="G59" s="8"/>
      <c r="H59" s="8"/>
      <c r="I59" s="9"/>
    </row>
    <row r="60" spans="1:9" x14ac:dyDescent="0.25">
      <c r="A60" s="2" t="s">
        <v>38</v>
      </c>
      <c r="C60" s="7"/>
      <c r="D60" s="8"/>
      <c r="E60" s="8"/>
      <c r="F60" s="8"/>
      <c r="G60" s="8"/>
      <c r="H60" s="8"/>
      <c r="I60" s="9"/>
    </row>
    <row r="61" spans="1:9" x14ac:dyDescent="0.25">
      <c r="A61" s="3" t="s">
        <v>35</v>
      </c>
      <c r="C61" s="7">
        <v>5.0017800000000001</v>
      </c>
      <c r="D61" s="8">
        <v>4.58589</v>
      </c>
      <c r="E61" s="8">
        <v>4.5623199999999997</v>
      </c>
      <c r="F61" s="8">
        <v>4.5614800000000004</v>
      </c>
      <c r="G61" s="8">
        <v>4.79244</v>
      </c>
      <c r="H61" s="8">
        <v>4.5321499999999997</v>
      </c>
      <c r="I61" s="9">
        <v>4.2919799999999997</v>
      </c>
    </row>
    <row r="62" spans="1:9" x14ac:dyDescent="0.25">
      <c r="A62" s="3" t="s">
        <v>36</v>
      </c>
      <c r="C62" s="7">
        <v>5.0017800000000001</v>
      </c>
      <c r="D62" s="8">
        <v>4.5860000000000003</v>
      </c>
      <c r="E62" s="8">
        <v>4.5623699999999996</v>
      </c>
      <c r="F62" s="8">
        <v>4.56142</v>
      </c>
      <c r="G62" s="8">
        <v>4.7923900000000001</v>
      </c>
      <c r="H62" s="8">
        <v>4.5325800000000003</v>
      </c>
      <c r="I62" s="9">
        <v>4.2917800000000002</v>
      </c>
    </row>
    <row r="63" spans="1:9" x14ac:dyDescent="0.25">
      <c r="A63" s="3" t="s">
        <v>37</v>
      </c>
      <c r="C63" s="16">
        <f>C62-C61</f>
        <v>0</v>
      </c>
      <c r="D63" s="21">
        <f t="shared" ref="D63:I63" si="4">D62-D61</f>
        <v>1.1000000000027654E-4</v>
      </c>
      <c r="E63" s="17">
        <f t="shared" si="4"/>
        <v>4.9999999999883471E-5</v>
      </c>
      <c r="F63" s="17">
        <f t="shared" si="4"/>
        <v>-6.0000000000393072E-5</v>
      </c>
      <c r="G63" s="17">
        <f t="shared" si="4"/>
        <v>-4.9999999999883471E-5</v>
      </c>
      <c r="H63" s="21">
        <f t="shared" si="4"/>
        <v>4.3000000000059657E-4</v>
      </c>
      <c r="I63" s="26">
        <f t="shared" si="4"/>
        <v>-1.9999999999953388E-4</v>
      </c>
    </row>
    <row r="64" spans="1:9" x14ac:dyDescent="0.25">
      <c r="A64" s="3" t="s">
        <v>40</v>
      </c>
      <c r="C64" s="7"/>
      <c r="D64" s="19">
        <v>0.1</v>
      </c>
      <c r="E64" s="8"/>
      <c r="F64" s="8"/>
      <c r="G64" s="8">
        <v>0.1</v>
      </c>
      <c r="H64" s="19">
        <f>H63/0.004</f>
        <v>0.10750000000014914</v>
      </c>
      <c r="I64" s="9"/>
    </row>
    <row r="65" spans="1:9" x14ac:dyDescent="0.25">
      <c r="A65" s="3" t="s">
        <v>41</v>
      </c>
      <c r="C65" s="27"/>
      <c r="D65" s="28">
        <v>0.1</v>
      </c>
      <c r="E65" s="28"/>
      <c r="F65" s="28"/>
      <c r="G65" s="28">
        <v>0.1</v>
      </c>
      <c r="H65" s="28">
        <v>0.1</v>
      </c>
      <c r="I65" s="29"/>
    </row>
  </sheetData>
  <sheetProtection algorithmName="SHA-512" hashValue="kkw6Z2MGEa6QExUO+hH28eq9KnVt59IYdWphX97j6vUSsS/166HU00oH9Xpr9DhcZj2LWgvdsx2k/Gja/6F/6Q==" saltValue="H5DhH124koL+tT8Hi1LUDg==" spinCount="100000" sheet="1" objects="1" scenarios="1"/>
  <mergeCells count="2">
    <mergeCell ref="C17:I17"/>
    <mergeCell ref="C3:I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41"/>
  <sheetViews>
    <sheetView zoomScale="85" zoomScaleNormal="85" zoomScalePageLayoutView="85" workbookViewId="0">
      <pane ySplit="1515" topLeftCell="A235" activePane="bottomLeft"/>
      <selection activeCell="K69" sqref="K69"/>
      <selection pane="bottomLeft" activeCell="A134" sqref="A134:XFD134"/>
    </sheetView>
  </sheetViews>
  <sheetFormatPr defaultColWidth="8.85546875" defaultRowHeight="15" x14ac:dyDescent="0.25"/>
  <cols>
    <col min="1" max="1" width="38.28515625" bestFit="1" customWidth="1"/>
    <col min="2" max="3" width="22.42578125" customWidth="1"/>
    <col min="4" max="4" width="12.7109375" customWidth="1"/>
    <col min="5" max="5" width="16.7109375" customWidth="1"/>
    <col min="6" max="6" width="16.85546875" customWidth="1"/>
    <col min="7" max="7" width="14.140625" customWidth="1"/>
    <col min="8" max="8" width="13" customWidth="1"/>
    <col min="10" max="10" width="14.42578125" customWidth="1"/>
    <col min="11" max="15" width="12.28515625" bestFit="1" customWidth="1"/>
    <col min="16" max="16" width="12.140625" customWidth="1"/>
    <col min="17" max="17" width="12.28515625" bestFit="1" customWidth="1"/>
    <col min="18" max="18" width="12.140625" bestFit="1" customWidth="1"/>
  </cols>
  <sheetData>
    <row r="1" spans="1:18" x14ac:dyDescent="0.25">
      <c r="A1" t="s">
        <v>0</v>
      </c>
    </row>
    <row r="3" spans="1:18" x14ac:dyDescent="0.25">
      <c r="B3" s="1525">
        <v>42156</v>
      </c>
      <c r="C3" s="1526"/>
      <c r="D3" s="1519" t="s">
        <v>45</v>
      </c>
      <c r="E3" s="1520"/>
      <c r="F3" s="1520"/>
      <c r="G3" s="1520"/>
      <c r="H3" s="1521"/>
      <c r="I3" s="1519" t="s">
        <v>109</v>
      </c>
      <c r="J3" s="1520"/>
      <c r="K3" s="1520"/>
      <c r="L3" s="1520"/>
      <c r="M3" s="1520"/>
      <c r="N3" s="1520"/>
      <c r="O3" s="1520"/>
      <c r="P3" s="1520"/>
      <c r="Q3" s="1520"/>
      <c r="R3" s="1521"/>
    </row>
    <row r="4" spans="1:18" s="1" customFormat="1" x14ac:dyDescent="0.25">
      <c r="A4" s="1" t="s">
        <v>8</v>
      </c>
      <c r="B4" s="124" t="s">
        <v>123</v>
      </c>
      <c r="C4" s="125" t="s">
        <v>122</v>
      </c>
      <c r="D4" s="4" t="s">
        <v>4</v>
      </c>
      <c r="E4" s="5" t="s">
        <v>49</v>
      </c>
      <c r="F4" s="5" t="s">
        <v>48</v>
      </c>
      <c r="G4" s="5" t="s">
        <v>47</v>
      </c>
      <c r="H4" s="6" t="s">
        <v>46</v>
      </c>
      <c r="I4" s="4" t="s">
        <v>100</v>
      </c>
      <c r="J4" s="5" t="s">
        <v>101</v>
      </c>
      <c r="K4" s="5" t="s">
        <v>102</v>
      </c>
      <c r="L4" s="5" t="s">
        <v>103</v>
      </c>
      <c r="M4" s="5" t="s">
        <v>105</v>
      </c>
      <c r="N4" s="5" t="s">
        <v>104</v>
      </c>
      <c r="O4" s="5" t="s">
        <v>106</v>
      </c>
      <c r="P4" s="5" t="s">
        <v>126</v>
      </c>
      <c r="Q4" s="5" t="s">
        <v>107</v>
      </c>
      <c r="R4" s="6" t="s">
        <v>108</v>
      </c>
    </row>
    <row r="5" spans="1:18" x14ac:dyDescent="0.25">
      <c r="B5" s="7"/>
      <c r="C5" s="9"/>
      <c r="D5" s="7"/>
      <c r="E5" s="8"/>
      <c r="F5" s="8"/>
      <c r="G5" s="8"/>
      <c r="H5" s="9"/>
      <c r="I5" s="7"/>
      <c r="J5" s="8"/>
      <c r="K5" s="8"/>
      <c r="L5" s="8"/>
      <c r="M5" s="8"/>
      <c r="N5" s="8"/>
      <c r="O5" s="8"/>
      <c r="P5" s="8"/>
      <c r="Q5" s="8"/>
      <c r="R5" s="9"/>
    </row>
    <row r="6" spans="1:18" x14ac:dyDescent="0.25">
      <c r="A6" s="1" t="s">
        <v>14</v>
      </c>
      <c r="B6" s="124"/>
      <c r="C6" s="125"/>
      <c r="D6" s="7"/>
      <c r="E6" s="8"/>
      <c r="F6" s="8"/>
      <c r="G6" s="8"/>
      <c r="H6" s="9"/>
      <c r="I6" s="7"/>
      <c r="J6" s="8"/>
      <c r="K6" s="8"/>
      <c r="L6" s="8"/>
      <c r="M6" s="8"/>
      <c r="N6" s="8"/>
      <c r="O6" s="8"/>
      <c r="P6" s="8"/>
      <c r="Q6" s="8"/>
      <c r="R6" s="9"/>
    </row>
    <row r="7" spans="1:18" x14ac:dyDescent="0.25">
      <c r="A7" s="3" t="s">
        <v>9</v>
      </c>
      <c r="B7" s="126"/>
      <c r="C7" s="127"/>
      <c r="D7" s="7">
        <f>AVERAGE(12.87299,12.87288,12.87278)</f>
        <v>12.872883333333334</v>
      </c>
      <c r="E7" s="8">
        <f>AVERAGE(13.32601,13.32601,13.32594)</f>
        <v>13.325986666666665</v>
      </c>
      <c r="F7" s="8">
        <f>AVERAGE(12.98776,12.98775,12.9878)</f>
        <v>12.987769999999999</v>
      </c>
      <c r="G7" s="8">
        <f>AVERAGE(13.28815,13.28804,13.28801)</f>
        <v>13.288066666666666</v>
      </c>
      <c r="H7" s="9">
        <f>AVERAGE(12.34777,12.34777,12.34778)</f>
        <v>12.347773333333334</v>
      </c>
      <c r="I7" s="7"/>
      <c r="J7" s="8"/>
      <c r="K7" s="8"/>
      <c r="L7" s="8"/>
      <c r="M7" s="8"/>
      <c r="N7" s="8"/>
      <c r="O7" s="8"/>
      <c r="P7" s="8"/>
      <c r="Q7" s="8"/>
      <c r="R7" s="9"/>
    </row>
    <row r="8" spans="1:18" x14ac:dyDescent="0.25">
      <c r="A8" s="3" t="s">
        <v>11</v>
      </c>
      <c r="B8" s="126"/>
      <c r="C8" s="127"/>
      <c r="D8" s="7"/>
      <c r="E8" s="8"/>
      <c r="F8" s="8"/>
      <c r="G8" s="8"/>
      <c r="H8" s="9"/>
      <c r="I8" s="7"/>
      <c r="J8" s="8"/>
      <c r="K8" s="8"/>
      <c r="L8" s="8"/>
      <c r="M8" s="8"/>
      <c r="N8" s="8"/>
      <c r="O8" s="8"/>
      <c r="P8" s="8"/>
      <c r="Q8" s="8"/>
      <c r="R8" s="9"/>
    </row>
    <row r="9" spans="1:18" x14ac:dyDescent="0.25">
      <c r="A9" s="3" t="s">
        <v>12</v>
      </c>
      <c r="B9" s="126"/>
      <c r="C9" s="127"/>
      <c r="D9" s="7"/>
      <c r="E9" s="8"/>
      <c r="F9" s="8"/>
      <c r="G9" s="8"/>
      <c r="H9" s="9"/>
      <c r="I9" s="7"/>
      <c r="J9" s="8"/>
      <c r="K9" s="8"/>
      <c r="L9" s="8"/>
      <c r="M9" s="8"/>
      <c r="N9" s="8"/>
      <c r="O9" s="8"/>
      <c r="P9" s="8"/>
      <c r="Q9" s="8"/>
      <c r="R9" s="9"/>
    </row>
    <row r="10" spans="1:18" x14ac:dyDescent="0.25">
      <c r="A10" s="3" t="s">
        <v>10</v>
      </c>
      <c r="B10" s="126"/>
      <c r="C10" s="127"/>
      <c r="D10" s="7">
        <f>AVERAGE(13.86601,13.86596,13.866)</f>
        <v>13.865989999999998</v>
      </c>
      <c r="E10" s="8">
        <f>AVERAGE(13.51111,13.51108,13.51507)</f>
        <v>13.512420000000001</v>
      </c>
      <c r="F10" s="8">
        <f>AVERAGE(13.17385,13.17387,13.17386)</f>
        <v>13.173859999999999</v>
      </c>
      <c r="G10" s="8">
        <f>AVERAGE(14.29349,14.29346,14.29347)</f>
        <v>14.293473333333333</v>
      </c>
      <c r="H10" s="9">
        <f>AVERAGE(13.34677,13.34671,13.34672)</f>
        <v>13.346733333333333</v>
      </c>
      <c r="I10" s="7">
        <v>2.00536</v>
      </c>
      <c r="J10" s="8">
        <v>0.20635000000000001</v>
      </c>
      <c r="K10" s="8">
        <v>1.99969</v>
      </c>
      <c r="L10" s="8">
        <v>2.0000100000000001</v>
      </c>
      <c r="M10" s="8">
        <v>2.0068000000000001</v>
      </c>
      <c r="N10" s="8">
        <v>2.00712</v>
      </c>
      <c r="O10" s="8">
        <v>2.0021499999999999</v>
      </c>
      <c r="P10" s="8">
        <v>2.0063200000000001</v>
      </c>
      <c r="Q10" s="8">
        <v>1.99895</v>
      </c>
      <c r="R10" s="9">
        <v>2.0005099999999998</v>
      </c>
    </row>
    <row r="11" spans="1:18" x14ac:dyDescent="0.25">
      <c r="A11" s="3" t="s">
        <v>13</v>
      </c>
      <c r="B11" s="126"/>
      <c r="C11" s="127"/>
      <c r="D11" s="33">
        <f>(D10-D7)</f>
        <v>0.99310666666666414</v>
      </c>
      <c r="E11" s="34">
        <f>(E10-E7)</f>
        <v>0.18643333333333523</v>
      </c>
      <c r="F11" s="8">
        <f>(F10-F7)</f>
        <v>0.18609000000000009</v>
      </c>
      <c r="G11" s="35">
        <f>(G10-G7)</f>
        <v>1.0054066666666674</v>
      </c>
      <c r="H11" s="9">
        <f>(H10-H7)</f>
        <v>0.99895999999999852</v>
      </c>
      <c r="I11" s="7"/>
      <c r="J11" s="8"/>
      <c r="K11" s="8"/>
      <c r="L11" s="8"/>
      <c r="M11" s="8"/>
      <c r="N11" s="8"/>
      <c r="O11" s="8"/>
      <c r="P11" s="8"/>
      <c r="Q11" s="8"/>
      <c r="R11" s="9"/>
    </row>
    <row r="12" spans="1:18" x14ac:dyDescent="0.25">
      <c r="B12" s="7"/>
      <c r="C12" s="9"/>
      <c r="D12" s="7"/>
      <c r="E12" s="8"/>
      <c r="F12" s="8"/>
      <c r="G12" s="8"/>
      <c r="H12" s="9"/>
      <c r="I12" s="7"/>
      <c r="J12" s="8"/>
      <c r="K12" s="8"/>
      <c r="L12" s="8"/>
      <c r="M12" s="8"/>
      <c r="N12" s="8"/>
      <c r="O12" s="8"/>
      <c r="P12" s="8"/>
      <c r="Q12" s="8"/>
      <c r="R12" s="9"/>
    </row>
    <row r="13" spans="1:18" x14ac:dyDescent="0.25">
      <c r="A13" s="2" t="s">
        <v>15</v>
      </c>
      <c r="B13" s="128"/>
      <c r="C13" s="129"/>
      <c r="D13" s="7"/>
      <c r="E13" s="8"/>
      <c r="F13" s="8"/>
      <c r="G13" s="8"/>
      <c r="H13" s="9"/>
      <c r="I13" s="7"/>
      <c r="J13" s="8"/>
      <c r="K13" s="8"/>
      <c r="L13" s="8"/>
      <c r="M13" s="8"/>
      <c r="N13" s="8"/>
      <c r="O13" s="8"/>
      <c r="P13" s="8"/>
      <c r="Q13" s="8"/>
      <c r="R13" s="9"/>
    </row>
    <row r="14" spans="1:18" x14ac:dyDescent="0.25">
      <c r="A14" s="3" t="s">
        <v>16</v>
      </c>
      <c r="B14" s="126"/>
      <c r="C14" s="127"/>
      <c r="D14" s="7">
        <f>AVERAGE(4.68413,4.68412,4.68412)</f>
        <v>4.684123333333333</v>
      </c>
      <c r="E14" s="8">
        <f>AVERAGE(4.67034,4.67039,4.67033)</f>
        <v>4.6703533333333338</v>
      </c>
      <c r="F14" s="8">
        <f>AVERAGE(4.64617,4.64616,4.64613)</f>
        <v>4.6461533333333334</v>
      </c>
      <c r="G14" s="8">
        <f>AVERAGE(4.52055,4.52052,4.52053)</f>
        <v>4.5205333333333337</v>
      </c>
      <c r="H14" s="9">
        <f>AVERAGE(4.62551,4.62545,4.62543)</f>
        <v>4.6254633333333333</v>
      </c>
      <c r="I14" s="7" t="s">
        <v>42</v>
      </c>
      <c r="J14" s="8" t="s">
        <v>42</v>
      </c>
      <c r="K14" s="8" t="s">
        <v>42</v>
      </c>
      <c r="L14" s="8" t="s">
        <v>42</v>
      </c>
      <c r="M14" s="8" t="s">
        <v>42</v>
      </c>
      <c r="N14" s="8" t="s">
        <v>42</v>
      </c>
      <c r="O14" s="8" t="s">
        <v>42</v>
      </c>
      <c r="P14" s="8" t="s">
        <v>42</v>
      </c>
      <c r="Q14" s="8" t="s">
        <v>42</v>
      </c>
      <c r="R14" s="9" t="s">
        <v>42</v>
      </c>
    </row>
    <row r="15" spans="1:18" x14ac:dyDescent="0.25">
      <c r="A15" s="3" t="s">
        <v>17</v>
      </c>
      <c r="B15" s="126"/>
      <c r="C15" s="127"/>
      <c r="D15" s="7">
        <f>AVERAGE(4.71337,4.7134,4.71341)</f>
        <v>4.7133933333333333</v>
      </c>
      <c r="E15" s="8">
        <f>AVERAGE(4.67911,4.67913,4.67913)</f>
        <v>4.6791233333333331</v>
      </c>
      <c r="F15" s="8">
        <f>AVERAGE(4.65714,4.65709,4.65704)</f>
        <v>4.6570900000000002</v>
      </c>
      <c r="G15" s="8">
        <f>AVERAGE(4.52184,4.52185,4.52186)</f>
        <v>4.5218499999999997</v>
      </c>
      <c r="H15" s="9">
        <f>AVERAGE(4.62881,4.62891,4.62887)</f>
        <v>4.6288633333333324</v>
      </c>
      <c r="I15" s="7"/>
      <c r="J15" s="8"/>
      <c r="K15" s="8"/>
      <c r="L15" s="8"/>
      <c r="M15" s="8"/>
      <c r="N15" s="8"/>
      <c r="O15" s="8"/>
      <c r="P15" s="8"/>
      <c r="Q15" s="8"/>
      <c r="R15" s="9"/>
    </row>
    <row r="16" spans="1:18" x14ac:dyDescent="0.25">
      <c r="A16" s="3" t="s">
        <v>18</v>
      </c>
      <c r="B16" s="126"/>
      <c r="C16" s="127"/>
      <c r="D16" s="36">
        <f>D15-D14</f>
        <v>2.9270000000000351E-2</v>
      </c>
      <c r="E16" s="37">
        <f>E15-E14</f>
        <v>8.7699999999992784E-3</v>
      </c>
      <c r="F16" s="37">
        <f>F15-F14</f>
        <v>1.0936666666666817E-2</v>
      </c>
      <c r="G16" s="37">
        <f>G15-G14</f>
        <v>1.3166666666659665E-3</v>
      </c>
      <c r="H16" s="38">
        <f>H15-H14</f>
        <v>3.3999999999991815E-3</v>
      </c>
      <c r="I16" s="7"/>
      <c r="J16" s="8"/>
      <c r="K16" s="8"/>
      <c r="L16" s="8"/>
      <c r="M16" s="8"/>
      <c r="N16" s="8"/>
      <c r="O16" s="8"/>
      <c r="P16" s="8"/>
      <c r="Q16" s="8"/>
      <c r="R16" s="9"/>
    </row>
    <row r="17" spans="1:18" x14ac:dyDescent="0.25">
      <c r="A17" s="3" t="s">
        <v>50</v>
      </c>
      <c r="B17" s="126"/>
      <c r="C17" s="127"/>
      <c r="D17" s="39">
        <f>D16/D11</f>
        <v>2.9473168373991811E-2</v>
      </c>
      <c r="E17" s="40">
        <f>E16/E11</f>
        <v>4.7040944037184992E-2</v>
      </c>
      <c r="F17" s="40">
        <f>F16/F11</f>
        <v>5.8770845648163851E-2</v>
      </c>
      <c r="G17" s="40">
        <f>G16/G11</f>
        <v>1.3095861707693394E-3</v>
      </c>
      <c r="H17" s="41">
        <f>H16/H11</f>
        <v>3.4035396812677047E-3</v>
      </c>
      <c r="I17" s="7"/>
      <c r="J17" s="8"/>
      <c r="K17" s="8"/>
      <c r="L17" s="8"/>
      <c r="M17" s="8"/>
      <c r="N17" s="8"/>
      <c r="O17" s="8"/>
      <c r="P17" s="8"/>
      <c r="Q17" s="8"/>
      <c r="R17" s="9"/>
    </row>
    <row r="18" spans="1:18" x14ac:dyDescent="0.25">
      <c r="B18" s="7"/>
      <c r="C18" s="9"/>
      <c r="D18" s="7"/>
      <c r="E18" s="8"/>
      <c r="F18" s="8"/>
      <c r="G18" s="8"/>
      <c r="H18" s="9"/>
      <c r="I18" s="7"/>
      <c r="J18" s="8"/>
      <c r="K18" s="8"/>
      <c r="L18" s="8"/>
      <c r="M18" s="8"/>
      <c r="N18" s="8"/>
      <c r="O18" s="8"/>
      <c r="P18" s="8"/>
      <c r="Q18" s="8"/>
      <c r="R18" s="9"/>
    </row>
    <row r="19" spans="1:18" x14ac:dyDescent="0.25">
      <c r="A19" s="2" t="s">
        <v>51</v>
      </c>
      <c r="B19" s="128"/>
      <c r="C19" s="129"/>
      <c r="D19" s="7"/>
      <c r="E19" s="8"/>
      <c r="F19" s="8"/>
      <c r="G19" s="8"/>
      <c r="H19" s="9"/>
      <c r="I19" s="7"/>
      <c r="J19" s="8"/>
      <c r="K19" s="8"/>
      <c r="L19" s="8"/>
      <c r="M19" s="8"/>
      <c r="N19" s="8"/>
      <c r="O19" s="8"/>
      <c r="P19" s="8"/>
      <c r="Q19" s="8"/>
      <c r="R19" s="9"/>
    </row>
    <row r="20" spans="1:18" x14ac:dyDescent="0.25">
      <c r="A20" s="3" t="s">
        <v>53</v>
      </c>
      <c r="B20" s="126"/>
      <c r="C20" s="127"/>
      <c r="D20" s="33">
        <f>AVERAGE(4.64673,4.64676,4.64676)</f>
        <v>4.6467499999999999</v>
      </c>
      <c r="E20" s="34">
        <f>AVERAGE(4.66389,4.66384,4.6638)</f>
        <v>4.6638433333333333</v>
      </c>
      <c r="F20" s="34">
        <f>AVERAGE(4.67393,4.67392,4.67386)</f>
        <v>4.6739033333333344</v>
      </c>
      <c r="G20" s="34">
        <f>AVERAGE(4.66639,4.66633,4.666334)</f>
        <v>4.666351333333334</v>
      </c>
      <c r="H20" s="42">
        <f>AVERAGE(4.64584,4.6458,4.6458)</f>
        <v>4.6458133333333338</v>
      </c>
      <c r="I20" s="7" t="s">
        <v>42</v>
      </c>
      <c r="J20" s="8" t="s">
        <v>42</v>
      </c>
      <c r="K20" s="8" t="s">
        <v>42</v>
      </c>
      <c r="L20" s="8" t="s">
        <v>42</v>
      </c>
      <c r="M20" s="8" t="s">
        <v>42</v>
      </c>
      <c r="N20" s="8" t="s">
        <v>42</v>
      </c>
      <c r="O20" s="8" t="s">
        <v>42</v>
      </c>
      <c r="P20" s="8" t="s">
        <v>42</v>
      </c>
      <c r="Q20" s="8" t="s">
        <v>42</v>
      </c>
      <c r="R20" s="9" t="s">
        <v>42</v>
      </c>
    </row>
    <row r="21" spans="1:18" x14ac:dyDescent="0.25">
      <c r="A21" s="3" t="s">
        <v>54</v>
      </c>
      <c r="B21" s="126"/>
      <c r="C21" s="127"/>
      <c r="D21" s="33">
        <f>AVERAGE(4.65876,4.65878,4.65878)</f>
        <v>4.6587733333333334</v>
      </c>
      <c r="E21" s="34">
        <f>AVERAGE(4.66663,4.66664,4.66657)</f>
        <v>4.6666133333333333</v>
      </c>
      <c r="F21" s="34">
        <f>AVERAGE(4.68251,4.68249,4.68249)</f>
        <v>4.6824966666666663</v>
      </c>
      <c r="G21" s="34">
        <f>AVERAGE(4.66754,4.66751,4.66747)</f>
        <v>4.6675066666666662</v>
      </c>
      <c r="H21" s="42">
        <f>AVERAGE(4.64933,4.64929,4.64927)</f>
        <v>4.6492966666666664</v>
      </c>
      <c r="I21" s="7"/>
      <c r="J21" s="8"/>
      <c r="K21" s="8"/>
      <c r="L21" s="8"/>
      <c r="M21" s="8"/>
      <c r="N21" s="8"/>
      <c r="O21" s="8"/>
      <c r="P21" s="8"/>
      <c r="Q21" s="8"/>
      <c r="R21" s="9"/>
    </row>
    <row r="22" spans="1:18" x14ac:dyDescent="0.25">
      <c r="A22" s="3" t="s">
        <v>55</v>
      </c>
      <c r="B22" s="126"/>
      <c r="C22" s="127"/>
      <c r="D22" s="33">
        <f>D21-D20</f>
        <v>1.2023333333333497E-2</v>
      </c>
      <c r="E22" s="34">
        <f>E21-E20</f>
        <v>2.7699999999999392E-3</v>
      </c>
      <c r="F22" s="34">
        <f>F21-F20</f>
        <v>8.5933333333318984E-3</v>
      </c>
      <c r="G22" s="34">
        <f>G21-G20</f>
        <v>1.1553333333322868E-3</v>
      </c>
      <c r="H22" s="42">
        <f>H21-H20</f>
        <v>3.4833333333326166E-3</v>
      </c>
      <c r="I22" s="7"/>
      <c r="J22" s="8"/>
      <c r="K22" s="8"/>
      <c r="L22" s="8"/>
      <c r="M22" s="8"/>
      <c r="N22" s="8"/>
      <c r="O22" s="8"/>
      <c r="P22" s="8"/>
      <c r="Q22" s="8"/>
      <c r="R22" s="9"/>
    </row>
    <row r="23" spans="1:18" x14ac:dyDescent="0.25">
      <c r="A23" s="3" t="s">
        <v>59</v>
      </c>
      <c r="B23" s="126"/>
      <c r="C23" s="127"/>
      <c r="D23" s="43">
        <f>D22/D16</f>
        <v>0.41077326044869672</v>
      </c>
      <c r="E23" s="44">
        <f>E22/E16</f>
        <v>0.31584948688713421</v>
      </c>
      <c r="F23" s="44">
        <f>F22/F16</f>
        <v>0.78573605608032127</v>
      </c>
      <c r="G23" s="44">
        <f>G22/G16</f>
        <v>0.87746835443005156</v>
      </c>
      <c r="H23" s="45">
        <f>H22/H16</f>
        <v>1.0245098039216045</v>
      </c>
      <c r="I23" s="7"/>
      <c r="J23" s="8"/>
      <c r="K23" s="8"/>
      <c r="L23" s="8"/>
      <c r="M23" s="8"/>
      <c r="N23" s="8"/>
      <c r="O23" s="8"/>
      <c r="P23" s="8"/>
      <c r="Q23" s="8"/>
      <c r="R23" s="9"/>
    </row>
    <row r="24" spans="1:18" x14ac:dyDescent="0.25">
      <c r="A24" s="3"/>
      <c r="B24" s="126"/>
      <c r="C24" s="127"/>
      <c r="D24" s="46"/>
      <c r="E24" s="47"/>
      <c r="F24" s="47"/>
      <c r="G24" s="47"/>
      <c r="H24" s="9"/>
      <c r="I24" s="7"/>
      <c r="J24" s="8"/>
      <c r="K24" s="8"/>
      <c r="L24" s="8"/>
      <c r="M24" s="8"/>
      <c r="N24" s="8"/>
      <c r="O24" s="8"/>
      <c r="P24" s="8"/>
      <c r="Q24" s="8"/>
      <c r="R24" s="9"/>
    </row>
    <row r="25" spans="1:18" x14ac:dyDescent="0.25">
      <c r="A25" s="2" t="s">
        <v>52</v>
      </c>
      <c r="B25" s="128"/>
      <c r="C25" s="129"/>
      <c r="D25" s="46"/>
      <c r="E25" s="47"/>
      <c r="F25" s="47"/>
      <c r="G25" s="47"/>
      <c r="H25" s="9"/>
      <c r="I25" s="7"/>
      <c r="J25" s="8"/>
      <c r="K25" s="8"/>
      <c r="L25" s="8"/>
      <c r="M25" s="8"/>
      <c r="N25" s="8"/>
      <c r="O25" s="8"/>
      <c r="P25" s="8"/>
      <c r="Q25" s="8"/>
      <c r="R25" s="9"/>
    </row>
    <row r="26" spans="1:18" x14ac:dyDescent="0.25">
      <c r="A26" s="3" t="s">
        <v>56</v>
      </c>
      <c r="B26" s="126"/>
      <c r="C26" s="127"/>
      <c r="D26" s="46" t="s">
        <v>42</v>
      </c>
      <c r="E26" s="47">
        <f>AVERAGE(4.47137,4.47136,4.47138)</f>
        <v>4.4713700000000003</v>
      </c>
      <c r="F26" s="47">
        <f>AVERAGE(4.64987,4.64986,4.64986)</f>
        <v>4.6498633333333332</v>
      </c>
      <c r="G26" s="47" t="s">
        <v>42</v>
      </c>
      <c r="H26" s="9">
        <f>AVERAGE(4.66758,4.66757,4.66756)</f>
        <v>4.6675700000000004</v>
      </c>
      <c r="I26" s="7" t="s">
        <v>42</v>
      </c>
      <c r="J26" s="8" t="s">
        <v>42</v>
      </c>
      <c r="K26" s="8" t="s">
        <v>42</v>
      </c>
      <c r="L26" s="8" t="s">
        <v>42</v>
      </c>
      <c r="M26" s="8" t="s">
        <v>42</v>
      </c>
      <c r="N26" s="8" t="s">
        <v>42</v>
      </c>
      <c r="O26" s="8" t="s">
        <v>42</v>
      </c>
      <c r="P26" s="8" t="s">
        <v>42</v>
      </c>
      <c r="Q26" s="8" t="s">
        <v>42</v>
      </c>
      <c r="R26" s="9" t="s">
        <v>42</v>
      </c>
    </row>
    <row r="27" spans="1:18" x14ac:dyDescent="0.25">
      <c r="A27" s="3" t="s">
        <v>57</v>
      </c>
      <c r="B27" s="126"/>
      <c r="C27" s="127"/>
      <c r="D27" s="46"/>
      <c r="E27" s="47">
        <f>AVERAGE(4.4742,4.47421,4.47422)</f>
        <v>4.4742099999999994</v>
      </c>
      <c r="F27" s="47">
        <f>AVERAGE(4.65129,4.65132,4.65131)</f>
        <v>4.6513066666666667</v>
      </c>
      <c r="G27" s="47"/>
      <c r="H27" s="9">
        <f>AVERAGE(4.67919,4.6792,4.6792)</f>
        <v>4.6791966666666669</v>
      </c>
      <c r="I27" s="7"/>
      <c r="J27" s="8"/>
      <c r="K27" s="8"/>
      <c r="L27" s="8"/>
      <c r="M27" s="8"/>
      <c r="N27" s="8"/>
      <c r="O27" s="8"/>
      <c r="P27" s="8"/>
      <c r="Q27" s="8"/>
      <c r="R27" s="9"/>
    </row>
    <row r="28" spans="1:18" x14ac:dyDescent="0.25">
      <c r="A28" s="3" t="s">
        <v>58</v>
      </c>
      <c r="B28" s="126"/>
      <c r="C28" s="127"/>
      <c r="D28" s="46"/>
      <c r="E28" s="47">
        <f>E27-E26</f>
        <v>2.8399999999990655E-3</v>
      </c>
      <c r="F28" s="47">
        <f>F27-F26</f>
        <v>1.443333333333463E-3</v>
      </c>
      <c r="G28" s="47"/>
      <c r="H28" s="9">
        <f>H27-H26</f>
        <v>1.1626666666666452E-2</v>
      </c>
      <c r="I28" s="7"/>
      <c r="J28" s="8"/>
      <c r="K28" s="8"/>
      <c r="L28" s="8"/>
      <c r="M28" s="8"/>
      <c r="N28" s="8"/>
      <c r="O28" s="8"/>
      <c r="P28" s="8"/>
      <c r="Q28" s="8"/>
      <c r="R28" s="9"/>
    </row>
    <row r="29" spans="1:18" x14ac:dyDescent="0.25">
      <c r="A29" s="3" t="s">
        <v>60</v>
      </c>
      <c r="B29" s="126"/>
      <c r="C29" s="127"/>
      <c r="D29" s="46"/>
      <c r="E29" s="44">
        <f>E28/E16</f>
        <v>0.32383124287335224</v>
      </c>
      <c r="F29" s="44">
        <f>F28/F16</f>
        <v>0.13197195976837336</v>
      </c>
      <c r="G29" s="47"/>
      <c r="H29" s="45">
        <f>H28/H16</f>
        <v>3.419607843138015</v>
      </c>
      <c r="I29" s="7"/>
      <c r="J29" s="8"/>
      <c r="K29" s="8"/>
      <c r="L29" s="8"/>
      <c r="M29" s="8"/>
      <c r="N29" s="8"/>
      <c r="O29" s="8"/>
      <c r="P29" s="8"/>
      <c r="Q29" s="8"/>
      <c r="R29" s="9"/>
    </row>
    <row r="30" spans="1:18" x14ac:dyDescent="0.25">
      <c r="A30" s="3" t="s">
        <v>61</v>
      </c>
      <c r="B30" s="126"/>
      <c r="C30" s="127"/>
      <c r="D30" s="46"/>
      <c r="E30" s="48">
        <f>E29+E23</f>
        <v>0.63968072976048651</v>
      </c>
      <c r="F30" s="48">
        <f>F29+F23</f>
        <v>0.91770801584869466</v>
      </c>
      <c r="G30" s="47"/>
      <c r="H30" s="49">
        <f>H29+H23</f>
        <v>4.4441176470596195</v>
      </c>
      <c r="I30" s="7"/>
      <c r="J30" s="8"/>
      <c r="K30" s="8"/>
      <c r="L30" s="8"/>
      <c r="M30" s="8"/>
      <c r="N30" s="8"/>
      <c r="O30" s="8"/>
      <c r="P30" s="8"/>
      <c r="Q30" s="8"/>
      <c r="R30" s="9"/>
    </row>
    <row r="31" spans="1:18" x14ac:dyDescent="0.25">
      <c r="B31" s="7"/>
      <c r="C31" s="9"/>
      <c r="D31" s="46"/>
      <c r="E31" s="47"/>
      <c r="F31" s="47"/>
      <c r="G31" s="47"/>
      <c r="H31" s="52" t="s">
        <v>69</v>
      </c>
      <c r="I31" s="7"/>
      <c r="J31" s="8"/>
      <c r="K31" s="8"/>
      <c r="L31" s="8"/>
      <c r="M31" s="8"/>
      <c r="N31" s="8"/>
      <c r="O31" s="8"/>
      <c r="P31" s="8"/>
      <c r="Q31" s="8"/>
      <c r="R31" s="9"/>
    </row>
    <row r="32" spans="1:18" x14ac:dyDescent="0.25">
      <c r="A32" s="2" t="s">
        <v>63</v>
      </c>
      <c r="B32" s="128"/>
      <c r="C32" s="129"/>
      <c r="D32" s="7"/>
      <c r="E32" s="8"/>
      <c r="F32" s="8"/>
      <c r="G32" s="8"/>
      <c r="H32" s="9"/>
      <c r="I32" s="7"/>
      <c r="J32" s="8"/>
      <c r="K32" s="8"/>
      <c r="L32" s="8"/>
      <c r="M32" s="8"/>
      <c r="N32" s="8"/>
      <c r="O32" s="8"/>
      <c r="P32" s="8"/>
      <c r="Q32" s="8"/>
      <c r="R32" s="9"/>
    </row>
    <row r="33" spans="1:18" x14ac:dyDescent="0.25">
      <c r="A33" s="3" t="s">
        <v>21</v>
      </c>
      <c r="B33" s="126"/>
      <c r="C33" s="127"/>
      <c r="D33" s="7">
        <f>AVERAGE(4.65831,4.6583,4.6583)</f>
        <v>4.6583033333333335</v>
      </c>
      <c r="E33" s="8">
        <f>AVERAGE(4.66081,4.66082,4.66081)</f>
        <v>4.6608133333333326</v>
      </c>
      <c r="F33" s="8">
        <f>AVERAGE(4.69059,4.69059,4.69059)</f>
        <v>4.6905900000000003</v>
      </c>
      <c r="G33" s="8">
        <f>AVERAGE(4.63669,4.63666,4.63666)</f>
        <v>4.6366699999999996</v>
      </c>
      <c r="H33" s="9"/>
      <c r="I33" s="7" t="s">
        <v>42</v>
      </c>
      <c r="J33" s="8" t="s">
        <v>42</v>
      </c>
      <c r="K33" s="8" t="s">
        <v>42</v>
      </c>
      <c r="L33" s="8" t="s">
        <v>42</v>
      </c>
      <c r="M33" s="8" t="s">
        <v>42</v>
      </c>
      <c r="N33" s="8" t="s">
        <v>42</v>
      </c>
      <c r="O33" s="8" t="s">
        <v>42</v>
      </c>
      <c r="P33" s="8" t="s">
        <v>42</v>
      </c>
      <c r="Q33" s="8" t="s">
        <v>42</v>
      </c>
      <c r="R33" s="9" t="s">
        <v>42</v>
      </c>
    </row>
    <row r="34" spans="1:18" x14ac:dyDescent="0.25">
      <c r="A34" s="3" t="s">
        <v>22</v>
      </c>
      <c r="B34" s="126"/>
      <c r="C34" s="127"/>
      <c r="D34" s="7">
        <f>AVERAGE(4.65839,4.65844,4.65838)</f>
        <v>4.6584033333333332</v>
      </c>
      <c r="E34" s="8">
        <f>AVERAGE(4.66104,4.66102,4.66101)</f>
        <v>4.6610233333333335</v>
      </c>
      <c r="F34" s="8">
        <f>AVERAGE(4.69093,4.69078,4.69084)</f>
        <v>4.6908500000000002</v>
      </c>
      <c r="G34" s="8">
        <f>AVERAGE(4.63673,4.63675,4.63678)</f>
        <v>4.6367533333333331</v>
      </c>
      <c r="H34" s="9"/>
      <c r="I34" s="7"/>
      <c r="J34" s="8"/>
      <c r="K34" s="8"/>
      <c r="L34" s="8"/>
      <c r="M34" s="8"/>
      <c r="N34" s="8"/>
      <c r="O34" s="8"/>
      <c r="P34" s="8"/>
      <c r="Q34" s="8"/>
      <c r="R34" s="9"/>
    </row>
    <row r="35" spans="1:18" x14ac:dyDescent="0.25">
      <c r="A35" s="3" t="s">
        <v>23</v>
      </c>
      <c r="B35" s="126"/>
      <c r="C35" s="127"/>
      <c r="D35" s="50">
        <f>D34-D33</f>
        <v>9.9999999999766942E-5</v>
      </c>
      <c r="E35" s="51">
        <f>E34-E33</f>
        <v>2.1000000000093166E-4</v>
      </c>
      <c r="F35" s="51">
        <f>F34-F33</f>
        <v>2.5999999999992696E-4</v>
      </c>
      <c r="G35" s="51">
        <f>G34-G33</f>
        <v>8.3333333333435178E-5</v>
      </c>
      <c r="H35" s="9"/>
      <c r="I35" s="7"/>
      <c r="J35" s="8"/>
      <c r="K35" s="8"/>
      <c r="L35" s="8"/>
      <c r="M35" s="8"/>
      <c r="N35" s="8"/>
      <c r="O35" s="8"/>
      <c r="P35" s="8"/>
      <c r="Q35" s="8"/>
      <c r="R35" s="9"/>
    </row>
    <row r="36" spans="1:18" x14ac:dyDescent="0.25">
      <c r="A36" s="3" t="s">
        <v>44</v>
      </c>
      <c r="B36" s="126"/>
      <c r="C36" s="127"/>
      <c r="D36" s="16">
        <v>2.5000000000000001E-2</v>
      </c>
      <c r="E36" s="17">
        <v>0.05</v>
      </c>
      <c r="F36" s="17">
        <v>0.05</v>
      </c>
      <c r="G36" s="17">
        <v>0.02</v>
      </c>
      <c r="H36" s="52" t="s">
        <v>68</v>
      </c>
      <c r="I36" s="7"/>
      <c r="J36" s="8"/>
      <c r="K36" s="8"/>
      <c r="L36" s="8"/>
      <c r="M36" s="8"/>
      <c r="N36" s="8"/>
      <c r="O36" s="8"/>
      <c r="P36" s="8"/>
      <c r="Q36" s="8"/>
      <c r="R36" s="9"/>
    </row>
    <row r="37" spans="1:18" x14ac:dyDescent="0.25">
      <c r="A37" s="3" t="s">
        <v>43</v>
      </c>
      <c r="B37" s="126"/>
      <c r="C37" s="127"/>
      <c r="D37" s="7"/>
      <c r="E37" s="8"/>
      <c r="F37" s="8"/>
      <c r="G37" s="8"/>
      <c r="H37" s="9"/>
      <c r="I37" s="7"/>
      <c r="J37" s="8"/>
      <c r="K37" s="8"/>
      <c r="L37" s="8"/>
      <c r="M37" s="8"/>
      <c r="N37" s="8"/>
      <c r="O37" s="8"/>
      <c r="P37" s="8"/>
      <c r="Q37" s="8"/>
      <c r="R37" s="9"/>
    </row>
    <row r="38" spans="1:18" x14ac:dyDescent="0.25">
      <c r="A38" s="3" t="s">
        <v>66</v>
      </c>
      <c r="B38" s="126"/>
      <c r="C38" s="127"/>
      <c r="D38" s="39">
        <f>D35/D22</f>
        <v>8.3171610756666691E-3</v>
      </c>
      <c r="E38" s="40">
        <f>E35/E22</f>
        <v>7.5812274368569049E-2</v>
      </c>
      <c r="F38" s="40">
        <f>F35/F22</f>
        <v>3.0256012412719593E-2</v>
      </c>
      <c r="G38" s="40">
        <f>G35/G22</f>
        <v>7.2129255626235428E-2</v>
      </c>
      <c r="H38" s="9"/>
      <c r="I38" s="7"/>
      <c r="J38" s="8"/>
      <c r="K38" s="8"/>
      <c r="L38" s="8"/>
      <c r="M38" s="8"/>
      <c r="N38" s="8"/>
      <c r="O38" s="8"/>
      <c r="P38" s="8"/>
      <c r="Q38" s="8"/>
      <c r="R38" s="9"/>
    </row>
    <row r="39" spans="1:18" x14ac:dyDescent="0.25">
      <c r="B39" s="7"/>
      <c r="C39" s="9"/>
      <c r="D39" s="7"/>
      <c r="E39" s="8"/>
      <c r="F39" s="8"/>
      <c r="G39" s="8"/>
      <c r="H39" s="9"/>
      <c r="I39" s="7"/>
      <c r="J39" s="8"/>
      <c r="K39" s="8"/>
      <c r="L39" s="8"/>
      <c r="M39" s="8"/>
      <c r="N39" s="8"/>
      <c r="O39" s="8"/>
      <c r="P39" s="8"/>
      <c r="Q39" s="8"/>
      <c r="R39" s="9"/>
    </row>
    <row r="40" spans="1:18" x14ac:dyDescent="0.25">
      <c r="A40" s="30" t="s">
        <v>24</v>
      </c>
      <c r="B40" s="130"/>
      <c r="C40" s="131"/>
      <c r="D40" s="53"/>
      <c r="E40" s="32"/>
      <c r="F40" s="32"/>
      <c r="G40" s="32"/>
      <c r="H40" s="54"/>
      <c r="I40" s="7"/>
      <c r="J40" s="8"/>
      <c r="K40" s="8"/>
      <c r="L40" s="8"/>
      <c r="M40" s="8"/>
      <c r="N40" s="8"/>
      <c r="O40" s="8"/>
      <c r="P40" s="8"/>
      <c r="Q40" s="8"/>
      <c r="R40" s="9"/>
    </row>
    <row r="41" spans="1:18" x14ac:dyDescent="0.25">
      <c r="A41" s="31" t="s">
        <v>25</v>
      </c>
      <c r="B41" s="132"/>
      <c r="C41" s="133"/>
      <c r="D41" s="1522" t="s">
        <v>62</v>
      </c>
      <c r="E41" s="1523"/>
      <c r="F41" s="1523"/>
      <c r="G41" s="1523"/>
      <c r="H41" s="1524"/>
      <c r="I41" s="7"/>
      <c r="J41" s="8"/>
      <c r="K41" s="8"/>
      <c r="L41" s="8"/>
      <c r="M41" s="8"/>
      <c r="N41" s="8"/>
      <c r="O41" s="8"/>
      <c r="P41" s="8"/>
      <c r="Q41" s="8"/>
      <c r="R41" s="9"/>
    </row>
    <row r="42" spans="1:18" x14ac:dyDescent="0.25">
      <c r="A42" s="31" t="s">
        <v>26</v>
      </c>
      <c r="B42" s="132"/>
      <c r="C42" s="133"/>
      <c r="D42" s="53"/>
      <c r="E42" s="32"/>
      <c r="F42" s="32"/>
      <c r="G42" s="32"/>
      <c r="H42" s="54"/>
      <c r="I42" s="7"/>
      <c r="J42" s="8"/>
      <c r="K42" s="8"/>
      <c r="L42" s="8"/>
      <c r="M42" s="8"/>
      <c r="N42" s="8"/>
      <c r="O42" s="8"/>
      <c r="P42" s="8"/>
      <c r="Q42" s="8"/>
      <c r="R42" s="9"/>
    </row>
    <row r="43" spans="1:18" x14ac:dyDescent="0.25">
      <c r="A43" s="31" t="s">
        <v>27</v>
      </c>
      <c r="B43" s="132"/>
      <c r="C43" s="133"/>
      <c r="D43" s="53"/>
      <c r="E43" s="32"/>
      <c r="F43" s="32"/>
      <c r="G43" s="32"/>
      <c r="H43" s="54"/>
      <c r="I43" s="7"/>
      <c r="J43" s="8"/>
      <c r="K43" s="8"/>
      <c r="L43" s="8"/>
      <c r="M43" s="8"/>
      <c r="N43" s="8"/>
      <c r="O43" s="8"/>
      <c r="P43" s="8"/>
      <c r="Q43" s="8"/>
      <c r="R43" s="9"/>
    </row>
    <row r="44" spans="1:18" x14ac:dyDescent="0.25">
      <c r="A44" s="31" t="s">
        <v>44</v>
      </c>
      <c r="B44" s="132"/>
      <c r="C44" s="133"/>
      <c r="D44" s="53"/>
      <c r="E44" s="32"/>
      <c r="F44" s="32"/>
      <c r="G44" s="32"/>
      <c r="H44" s="54"/>
      <c r="I44" s="7"/>
      <c r="J44" s="8"/>
      <c r="K44" s="8"/>
      <c r="L44" s="8"/>
      <c r="M44" s="8"/>
      <c r="N44" s="8"/>
      <c r="O44" s="8"/>
      <c r="P44" s="8"/>
      <c r="Q44" s="8"/>
      <c r="R44" s="9"/>
    </row>
    <row r="45" spans="1:18" x14ac:dyDescent="0.25">
      <c r="A45" s="31" t="s">
        <v>43</v>
      </c>
      <c r="B45" s="132"/>
      <c r="C45" s="133"/>
      <c r="D45" s="53"/>
      <c r="E45" s="32"/>
      <c r="F45" s="32"/>
      <c r="G45" s="32"/>
      <c r="H45" s="54"/>
      <c r="I45" s="7"/>
      <c r="J45" s="8"/>
      <c r="K45" s="8"/>
      <c r="L45" s="8"/>
      <c r="M45" s="8"/>
      <c r="N45" s="8"/>
      <c r="O45" s="8"/>
      <c r="P45" s="8"/>
      <c r="Q45" s="8"/>
      <c r="R45" s="9"/>
    </row>
    <row r="46" spans="1:18" x14ac:dyDescent="0.25">
      <c r="B46" s="7"/>
      <c r="C46" s="9"/>
      <c r="D46" s="7"/>
      <c r="E46" s="8"/>
      <c r="F46" s="8"/>
      <c r="G46" s="8"/>
      <c r="H46" s="9"/>
      <c r="I46" s="7"/>
      <c r="J46" s="8"/>
      <c r="K46" s="8"/>
      <c r="L46" s="8"/>
      <c r="M46" s="8"/>
      <c r="N46" s="8"/>
      <c r="O46" s="8"/>
      <c r="P46" s="8"/>
      <c r="Q46" s="8"/>
      <c r="R46" s="9"/>
    </row>
    <row r="47" spans="1:18" s="58" customFormat="1" x14ac:dyDescent="0.25">
      <c r="A47" s="57" t="s">
        <v>28</v>
      </c>
      <c r="B47" s="134"/>
      <c r="C47" s="135"/>
      <c r="D47" s="59"/>
      <c r="E47" s="60"/>
      <c r="F47" s="60"/>
      <c r="G47" s="60"/>
      <c r="H47" s="61"/>
      <c r="I47" s="59"/>
      <c r="J47" s="60"/>
      <c r="K47" s="60"/>
      <c r="L47" s="60"/>
      <c r="M47" s="60"/>
      <c r="N47" s="60"/>
      <c r="O47" s="60"/>
      <c r="P47" s="60"/>
      <c r="Q47" s="60"/>
      <c r="R47" s="61"/>
    </row>
    <row r="48" spans="1:18" s="58" customFormat="1" x14ac:dyDescent="0.25">
      <c r="A48" s="62" t="s">
        <v>29</v>
      </c>
      <c r="B48" s="136"/>
      <c r="C48" s="137"/>
      <c r="D48" s="63">
        <f>AVERAGE(4.67055,4.67053,4.67052)</f>
        <v>4.6705333333333341</v>
      </c>
      <c r="E48" s="64">
        <f>AVERAGE(4.66338,4.66338,4.66336)</f>
        <v>4.6633733333333334</v>
      </c>
      <c r="F48" s="64">
        <f>AVERAGE(4.66982,4.66983,4.66982)</f>
        <v>4.6698233333333325</v>
      </c>
      <c r="G48" s="64"/>
      <c r="H48" s="65">
        <f>AVERAGE(4.40913,4.40908,4.40907)</f>
        <v>4.4090933333333338</v>
      </c>
      <c r="I48" s="59">
        <v>4.5534100000000004</v>
      </c>
      <c r="J48" s="60">
        <v>4.49078</v>
      </c>
      <c r="K48" s="60">
        <v>4.6691200000000004</v>
      </c>
      <c r="L48" s="60">
        <v>4.6326299999999998</v>
      </c>
      <c r="M48" s="60">
        <v>4.63889</v>
      </c>
      <c r="N48" s="60">
        <v>4.6871299999999998</v>
      </c>
      <c r="O48" s="60">
        <v>4.5478699999999996</v>
      </c>
      <c r="P48" s="60">
        <v>4.40564</v>
      </c>
      <c r="Q48" s="60">
        <v>4.6508099999999999</v>
      </c>
      <c r="R48" s="61">
        <v>4.6414999999999997</v>
      </c>
    </row>
    <row r="49" spans="1:18" s="58" customFormat="1" x14ac:dyDescent="0.25">
      <c r="A49" s="62" t="s">
        <v>30</v>
      </c>
      <c r="B49" s="136"/>
      <c r="C49" s="137"/>
      <c r="D49" s="59">
        <f>AVERAGE(4.68209,4.68214,4.68213)</f>
        <v>4.6821200000000003</v>
      </c>
      <c r="E49" s="60">
        <f>AVERAGE(4.66583,4.6659,4.66591)</f>
        <v>4.6658800000000005</v>
      </c>
      <c r="F49" s="60">
        <f>AVERAGE(4.67974,4.67971,4.67971)</f>
        <v>4.6797199999999997</v>
      </c>
      <c r="G49" s="60"/>
      <c r="H49" s="61">
        <f>AVERAGE(4.41021,4.41022,4.41022)</f>
        <v>4.4102166666666669</v>
      </c>
      <c r="I49" s="59">
        <v>4.5540599999999998</v>
      </c>
      <c r="J49" s="60">
        <v>4.4927200000000003</v>
      </c>
      <c r="K49" s="60">
        <v>4.6698500000000003</v>
      </c>
      <c r="L49" s="60">
        <v>4.6334799999999996</v>
      </c>
      <c r="M49" s="60">
        <v>4.6399800000000004</v>
      </c>
      <c r="N49" s="60">
        <v>4.6878200000000003</v>
      </c>
      <c r="O49" s="60">
        <v>4.5506000000000002</v>
      </c>
      <c r="P49" s="60">
        <v>4.40618</v>
      </c>
      <c r="Q49" s="60">
        <v>4.6519300000000001</v>
      </c>
      <c r="R49" s="61">
        <v>4.64236</v>
      </c>
    </row>
    <row r="50" spans="1:18" s="58" customFormat="1" x14ac:dyDescent="0.25">
      <c r="A50" s="62" t="s">
        <v>31</v>
      </c>
      <c r="B50" s="136"/>
      <c r="C50" s="137"/>
      <c r="D50" s="63">
        <f>D49-D48</f>
        <v>1.158666666666619E-2</v>
      </c>
      <c r="E50" s="64">
        <f>E49-E48</f>
        <v>2.5066666666671011E-3</v>
      </c>
      <c r="F50" s="64">
        <f>F49-F48</f>
        <v>9.8966666666671088E-3</v>
      </c>
      <c r="G50" s="64"/>
      <c r="H50" s="65">
        <f>H49-H48</f>
        <v>1.123333333333143E-3</v>
      </c>
      <c r="I50" s="93">
        <f>I49-I48</f>
        <v>6.499999999993733E-4</v>
      </c>
      <c r="J50" s="94">
        <f t="shared" ref="J50:R50" si="0">J49-J48</f>
        <v>1.9400000000002748E-3</v>
      </c>
      <c r="K50" s="94">
        <f t="shared" si="0"/>
        <v>7.299999999998974E-4</v>
      </c>
      <c r="L50" s="94">
        <f t="shared" si="0"/>
        <v>8.4999999999979536E-4</v>
      </c>
      <c r="M50" s="94">
        <f t="shared" si="0"/>
        <v>1.0900000000004795E-3</v>
      </c>
      <c r="N50" s="94">
        <f t="shared" si="0"/>
        <v>6.9000000000052353E-4</v>
      </c>
      <c r="O50" s="94">
        <f t="shared" si="0"/>
        <v>2.7300000000005653E-3</v>
      </c>
      <c r="P50" s="94">
        <f t="shared" si="0"/>
        <v>5.3999999999998494E-4</v>
      </c>
      <c r="Q50" s="94">
        <f t="shared" si="0"/>
        <v>1.1200000000002319E-3</v>
      </c>
      <c r="R50" s="95">
        <f t="shared" si="0"/>
        <v>8.6000000000030496E-4</v>
      </c>
    </row>
    <row r="51" spans="1:18" s="58" customFormat="1" x14ac:dyDescent="0.25">
      <c r="A51" s="62" t="s">
        <v>40</v>
      </c>
      <c r="B51" s="136"/>
      <c r="C51" s="137"/>
      <c r="D51" s="59">
        <v>3</v>
      </c>
      <c r="E51" s="60">
        <v>0.5</v>
      </c>
      <c r="F51" s="66">
        <v>0.5</v>
      </c>
      <c r="G51" s="66"/>
      <c r="H51" s="67">
        <v>0.25</v>
      </c>
      <c r="I51" s="59">
        <v>0.2</v>
      </c>
      <c r="J51" s="60">
        <v>0.5</v>
      </c>
      <c r="K51" s="60">
        <v>0.2</v>
      </c>
      <c r="L51" s="60">
        <v>0.2</v>
      </c>
      <c r="M51" s="60">
        <v>0.2</v>
      </c>
      <c r="N51" s="60">
        <v>0.2</v>
      </c>
      <c r="O51" s="60">
        <v>0.5</v>
      </c>
      <c r="P51" s="60">
        <v>0.2</v>
      </c>
      <c r="Q51" s="60">
        <v>0.2</v>
      </c>
      <c r="R51" s="61">
        <v>0.2</v>
      </c>
    </row>
    <row r="52" spans="1:18" s="58" customFormat="1" x14ac:dyDescent="0.25">
      <c r="A52" s="62" t="s">
        <v>41</v>
      </c>
      <c r="B52" s="136"/>
      <c r="C52" s="137"/>
      <c r="D52" s="59"/>
      <c r="E52" s="60"/>
      <c r="F52" s="60"/>
      <c r="G52" s="60"/>
      <c r="H52" s="61"/>
      <c r="I52" s="59"/>
      <c r="J52" s="60"/>
      <c r="K52" s="60"/>
      <c r="L52" s="60"/>
      <c r="M52" s="60"/>
      <c r="N52" s="60"/>
      <c r="O52" s="60"/>
      <c r="P52" s="60"/>
      <c r="Q52" s="60"/>
      <c r="R52" s="61"/>
    </row>
    <row r="53" spans="1:18" s="58" customFormat="1" x14ac:dyDescent="0.25">
      <c r="A53" s="62" t="s">
        <v>66</v>
      </c>
      <c r="B53" s="136"/>
      <c r="C53" s="137"/>
      <c r="D53" s="68">
        <f>D50/D22</f>
        <v>0.96368172996945101</v>
      </c>
      <c r="E53" s="69">
        <f>E50/E22</f>
        <v>0.90493381468128387</v>
      </c>
      <c r="F53" s="70">
        <f>F50/F22</f>
        <v>1.1516679596588939</v>
      </c>
      <c r="G53" s="60"/>
      <c r="H53" s="71">
        <f>H50/H22</f>
        <v>0.32248803827752365</v>
      </c>
      <c r="I53" s="59"/>
      <c r="J53" s="60"/>
      <c r="K53" s="60"/>
      <c r="L53" s="60"/>
      <c r="M53" s="60"/>
      <c r="N53" s="60"/>
      <c r="O53" s="60"/>
      <c r="P53" s="60"/>
      <c r="Q53" s="60"/>
      <c r="R53" s="61"/>
    </row>
    <row r="54" spans="1:18" x14ac:dyDescent="0.25">
      <c r="B54" s="7"/>
      <c r="C54" s="9"/>
      <c r="D54" s="7"/>
      <c r="E54" s="8"/>
      <c r="F54" s="8"/>
      <c r="G54" s="8"/>
      <c r="H54" s="9"/>
      <c r="I54" s="7"/>
      <c r="J54" s="8"/>
      <c r="K54" s="8"/>
      <c r="L54" s="8"/>
      <c r="M54" s="8"/>
      <c r="N54" s="8"/>
      <c r="O54" s="8"/>
      <c r="P54" s="8"/>
      <c r="Q54" s="8"/>
      <c r="R54" s="9"/>
    </row>
    <row r="55" spans="1:18" s="73" customFormat="1" x14ac:dyDescent="0.25">
      <c r="A55" s="72" t="s">
        <v>64</v>
      </c>
      <c r="B55" s="138"/>
      <c r="C55" s="139"/>
      <c r="D55" s="74"/>
      <c r="E55" s="75"/>
      <c r="F55" s="75"/>
      <c r="G55" s="75"/>
      <c r="H55" s="76"/>
      <c r="I55" s="74"/>
      <c r="J55" s="75"/>
      <c r="K55" s="75"/>
      <c r="L55" s="75"/>
      <c r="M55" s="75"/>
      <c r="N55" s="75"/>
      <c r="O55" s="75"/>
      <c r="P55" s="75"/>
      <c r="Q55" s="75"/>
      <c r="R55" s="76"/>
    </row>
    <row r="56" spans="1:18" s="73" customFormat="1" x14ac:dyDescent="0.25">
      <c r="A56" s="77" t="s">
        <v>32</v>
      </c>
      <c r="B56" s="140"/>
      <c r="C56" s="141"/>
      <c r="D56" s="74"/>
      <c r="E56" s="75">
        <f>AVERAGE(4.63652,4.63648,4.6365)</f>
        <v>4.6364999999999998</v>
      </c>
      <c r="F56" s="75">
        <f>AVERAGE(4.68291,4.68299,4.68292)</f>
        <v>4.6829399999999994</v>
      </c>
      <c r="G56" s="75"/>
      <c r="H56" s="76">
        <f>AVERAGE(4.66716,4.66719,4.66719)</f>
        <v>4.6671800000000001</v>
      </c>
      <c r="I56" s="74">
        <v>4.6669200000000002</v>
      </c>
      <c r="J56" s="75">
        <v>4.5194200000000002</v>
      </c>
      <c r="K56" s="75">
        <v>4.6325200000000004</v>
      </c>
      <c r="L56" s="75">
        <v>4.6754600000000002</v>
      </c>
      <c r="M56" s="75">
        <v>4.7105399999999999</v>
      </c>
      <c r="N56" s="75">
        <v>4.6624999999999996</v>
      </c>
      <c r="O56" s="75">
        <v>4.4215400000000002</v>
      </c>
      <c r="P56" s="75">
        <v>4.6686399999999999</v>
      </c>
      <c r="Q56" s="75">
        <v>4.6597299999999997</v>
      </c>
      <c r="R56" s="76">
        <v>4.67279</v>
      </c>
    </row>
    <row r="57" spans="1:18" s="73" customFormat="1" x14ac:dyDescent="0.25">
      <c r="A57" s="77" t="s">
        <v>33</v>
      </c>
      <c r="B57" s="140"/>
      <c r="C57" s="141"/>
      <c r="D57" s="74"/>
      <c r="E57" s="75">
        <f>AVERAGE(4.63878,4.63877,4.63882)</f>
        <v>4.6387900000000002</v>
      </c>
      <c r="F57" s="75">
        <f>AVERAGE(4.68403,4.68404,4.68397)</f>
        <v>4.6840133333333336</v>
      </c>
      <c r="G57" s="75"/>
      <c r="H57" s="76">
        <f>AVERAGE(4.66826,4.66822,4.66817)</f>
        <v>4.6682166666666669</v>
      </c>
      <c r="I57" s="74">
        <v>4.66791</v>
      </c>
      <c r="J57" s="75">
        <v>4.5213099999999997</v>
      </c>
      <c r="K57" s="75">
        <v>4.6327199999999999</v>
      </c>
      <c r="L57" s="75">
        <v>4.6764999999999999</v>
      </c>
      <c r="M57" s="75">
        <v>4.7113899999999997</v>
      </c>
      <c r="N57" s="75">
        <v>4.6643100000000004</v>
      </c>
      <c r="O57" s="75">
        <v>4.4261499999999998</v>
      </c>
      <c r="P57" s="75">
        <v>4.6687599999999998</v>
      </c>
      <c r="Q57" s="75">
        <v>4.6629399999999999</v>
      </c>
      <c r="R57" s="76">
        <v>4.6735800000000003</v>
      </c>
    </row>
    <row r="58" spans="1:18" s="73" customFormat="1" x14ac:dyDescent="0.25">
      <c r="A58" s="77" t="s">
        <v>34</v>
      </c>
      <c r="B58" s="140"/>
      <c r="C58" s="141"/>
      <c r="D58" s="74"/>
      <c r="E58" s="78">
        <f>E57-E56</f>
        <v>2.2900000000003473E-3</v>
      </c>
      <c r="F58" s="78">
        <f>F57-F56</f>
        <v>1.0733333333341477E-3</v>
      </c>
      <c r="G58" s="78"/>
      <c r="H58" s="79">
        <f>H57-H56</f>
        <v>1.0366666666667967E-3</v>
      </c>
      <c r="I58" s="74">
        <f>I57-I56</f>
        <v>9.8999999999982435E-4</v>
      </c>
      <c r="J58" s="75">
        <f>J57-J56</f>
        <v>1.8899999999995032E-3</v>
      </c>
      <c r="K58" s="75">
        <f t="shared" ref="K58:R58" si="1">K57-K56</f>
        <v>1.9999999999953388E-4</v>
      </c>
      <c r="L58" s="75">
        <f t="shared" si="1"/>
        <v>1.0399999999997078E-3</v>
      </c>
      <c r="M58" s="75">
        <f t="shared" si="1"/>
        <v>8.4999999999979536E-4</v>
      </c>
      <c r="N58" s="75">
        <f t="shared" si="1"/>
        <v>1.8100000000007554E-3</v>
      </c>
      <c r="O58" s="75">
        <f t="shared" si="1"/>
        <v>4.6099999999995589E-3</v>
      </c>
      <c r="P58" s="75">
        <f t="shared" si="1"/>
        <v>1.1999999999989797E-4</v>
      </c>
      <c r="Q58" s="75">
        <f t="shared" si="1"/>
        <v>3.2100000000001572E-3</v>
      </c>
      <c r="R58" s="76">
        <f t="shared" si="1"/>
        <v>7.9000000000029047E-4</v>
      </c>
    </row>
    <row r="59" spans="1:18" s="73" customFormat="1" x14ac:dyDescent="0.25">
      <c r="A59" s="77" t="s">
        <v>40</v>
      </c>
      <c r="B59" s="140"/>
      <c r="C59" s="141"/>
      <c r="D59" s="74"/>
      <c r="E59" s="75">
        <v>0.5</v>
      </c>
      <c r="F59" s="75">
        <v>0.25</v>
      </c>
      <c r="G59" s="75"/>
      <c r="H59" s="76">
        <v>0.25</v>
      </c>
      <c r="I59" s="73">
        <v>0.2</v>
      </c>
      <c r="J59" s="75">
        <v>0.2</v>
      </c>
      <c r="K59" s="75">
        <v>0.2</v>
      </c>
      <c r="L59" s="75">
        <v>0.2</v>
      </c>
      <c r="M59" s="75">
        <v>0.2</v>
      </c>
      <c r="N59" s="75">
        <v>0.2</v>
      </c>
      <c r="O59" s="75">
        <v>0.2</v>
      </c>
      <c r="P59" s="75">
        <v>0.2</v>
      </c>
      <c r="Q59" s="75">
        <v>0.2</v>
      </c>
      <c r="R59" s="76">
        <v>0.2</v>
      </c>
    </row>
    <row r="60" spans="1:18" s="73" customFormat="1" x14ac:dyDescent="0.25">
      <c r="A60" s="77" t="s">
        <v>41</v>
      </c>
      <c r="B60" s="140"/>
      <c r="C60" s="141"/>
      <c r="D60" s="74"/>
      <c r="E60" s="75"/>
      <c r="F60" s="75"/>
      <c r="G60" s="75"/>
      <c r="H60" s="76"/>
      <c r="I60" s="74"/>
      <c r="J60" s="75"/>
      <c r="K60" s="75"/>
      <c r="L60" s="75"/>
      <c r="M60" s="75"/>
      <c r="N60" s="75"/>
      <c r="O60" s="75"/>
      <c r="P60" s="75"/>
      <c r="Q60" s="75"/>
      <c r="R60" s="76"/>
    </row>
    <row r="61" spans="1:18" s="73" customFormat="1" x14ac:dyDescent="0.25">
      <c r="A61" s="77" t="s">
        <v>67</v>
      </c>
      <c r="B61" s="140"/>
      <c r="C61" s="141"/>
      <c r="D61" s="80"/>
      <c r="E61" s="81">
        <f>E58/E28</f>
        <v>0.8063380281694017</v>
      </c>
      <c r="F61" s="81">
        <f>F58/F28</f>
        <v>0.74364896073952746</v>
      </c>
      <c r="G61" s="81"/>
      <c r="H61" s="82">
        <f>H58/H28</f>
        <v>8.9162844036710084E-2</v>
      </c>
      <c r="I61" s="74"/>
      <c r="J61" s="75"/>
      <c r="K61" s="75"/>
      <c r="L61" s="75"/>
      <c r="M61" s="75"/>
      <c r="N61" s="75"/>
      <c r="O61" s="75"/>
      <c r="P61" s="75"/>
      <c r="Q61" s="75"/>
      <c r="R61" s="76"/>
    </row>
    <row r="62" spans="1:18" x14ac:dyDescent="0.25">
      <c r="B62" s="7"/>
      <c r="C62" s="9"/>
      <c r="D62" s="7"/>
      <c r="E62" s="8"/>
      <c r="F62" s="8"/>
      <c r="G62" s="8"/>
      <c r="H62" s="9"/>
      <c r="I62" s="7"/>
      <c r="J62" s="8"/>
      <c r="K62" s="8"/>
      <c r="L62" s="8"/>
      <c r="M62" s="8"/>
      <c r="N62" s="8"/>
      <c r="O62" s="8"/>
      <c r="P62" s="8"/>
      <c r="Q62" s="8"/>
      <c r="R62" s="9"/>
    </row>
    <row r="63" spans="1:18" x14ac:dyDescent="0.25">
      <c r="A63" s="2" t="s">
        <v>65</v>
      </c>
      <c r="B63" s="128"/>
      <c r="C63" s="129"/>
      <c r="D63" s="7"/>
      <c r="E63" s="8"/>
      <c r="F63" s="8"/>
      <c r="G63" s="8"/>
      <c r="H63" s="9"/>
      <c r="I63" s="7"/>
      <c r="J63" s="8"/>
      <c r="K63" s="8"/>
      <c r="L63" s="8"/>
      <c r="M63" s="8"/>
      <c r="N63" s="8"/>
      <c r="O63" s="8"/>
      <c r="P63" s="8"/>
      <c r="Q63" s="8"/>
      <c r="R63" s="9"/>
    </row>
    <row r="64" spans="1:18" x14ac:dyDescent="0.25">
      <c r="A64" s="3"/>
      <c r="B64" s="126"/>
      <c r="C64" s="127"/>
      <c r="D64" s="7"/>
      <c r="E64" s="8"/>
      <c r="F64" s="8"/>
      <c r="G64" s="8"/>
      <c r="H64" s="9"/>
      <c r="I64" s="7"/>
      <c r="J64" s="8"/>
      <c r="K64" s="8"/>
      <c r="L64" s="8"/>
      <c r="M64" s="8"/>
      <c r="N64" s="8"/>
      <c r="O64" s="8"/>
      <c r="P64" s="8"/>
      <c r="Q64" s="8"/>
      <c r="R64" s="9"/>
    </row>
    <row r="65" spans="1:18" x14ac:dyDescent="0.25">
      <c r="B65" s="7"/>
      <c r="C65" s="9"/>
      <c r="D65" s="7"/>
      <c r="E65" s="8"/>
      <c r="F65" s="8"/>
      <c r="G65" s="8"/>
      <c r="H65" s="9"/>
      <c r="I65" s="7"/>
      <c r="J65" s="8"/>
      <c r="K65" s="8"/>
      <c r="L65" s="8"/>
      <c r="M65" s="8"/>
      <c r="N65" s="8"/>
      <c r="O65" s="8"/>
      <c r="P65" s="8"/>
      <c r="Q65" s="8"/>
      <c r="R65" s="9"/>
    </row>
    <row r="66" spans="1:18" x14ac:dyDescent="0.25">
      <c r="B66" s="7"/>
      <c r="C66" s="9"/>
      <c r="D66" s="7"/>
      <c r="E66" s="8"/>
      <c r="F66" s="8"/>
      <c r="G66" s="8"/>
      <c r="H66" s="9"/>
      <c r="I66" s="7"/>
      <c r="J66" s="8"/>
      <c r="K66" s="8"/>
      <c r="L66" s="8"/>
      <c r="M66" s="8"/>
      <c r="N66" s="8"/>
      <c r="O66" s="8"/>
      <c r="P66" s="8"/>
      <c r="Q66" s="8"/>
      <c r="R66" s="9"/>
    </row>
    <row r="67" spans="1:18" x14ac:dyDescent="0.25">
      <c r="B67" s="7"/>
      <c r="C67" s="9"/>
      <c r="D67" s="7"/>
      <c r="E67" s="8"/>
      <c r="F67" s="8"/>
      <c r="G67" s="8"/>
      <c r="H67" s="9"/>
      <c r="I67" s="7"/>
      <c r="J67" s="8"/>
      <c r="K67" s="8"/>
      <c r="L67" s="8"/>
      <c r="M67" s="8"/>
      <c r="N67" s="8"/>
      <c r="O67" s="8"/>
      <c r="P67" s="8"/>
      <c r="Q67" s="8"/>
      <c r="R67" s="9"/>
    </row>
    <row r="68" spans="1:18" s="56" customFormat="1" x14ac:dyDescent="0.25">
      <c r="A68" s="55" t="s">
        <v>81</v>
      </c>
      <c r="B68" s="142"/>
      <c r="C68" s="143"/>
      <c r="D68" s="96"/>
      <c r="E68" s="97"/>
      <c r="F68" s="97"/>
      <c r="G68" s="97"/>
      <c r="H68" s="98"/>
      <c r="I68" s="96"/>
      <c r="J68" s="97"/>
      <c r="K68" s="97"/>
      <c r="L68" s="97"/>
      <c r="M68" s="97"/>
      <c r="N68" s="97"/>
      <c r="O68" s="97"/>
      <c r="P68" s="97"/>
      <c r="Q68" s="97"/>
      <c r="R68" s="98"/>
    </row>
    <row r="69" spans="1:18" s="56" customFormat="1" x14ac:dyDescent="0.25">
      <c r="A69" s="56" t="s">
        <v>82</v>
      </c>
      <c r="B69" s="96"/>
      <c r="C69" s="98"/>
      <c r="D69" s="96"/>
      <c r="E69" s="97">
        <v>1.024</v>
      </c>
      <c r="F69" s="101">
        <v>1.024</v>
      </c>
      <c r="G69" s="97"/>
      <c r="H69" s="113">
        <v>1.024</v>
      </c>
      <c r="I69" s="96">
        <v>10.24</v>
      </c>
      <c r="J69" s="97">
        <v>10.24</v>
      </c>
      <c r="K69" s="97">
        <v>10.24</v>
      </c>
      <c r="L69" s="97">
        <v>10.24</v>
      </c>
      <c r="M69" s="97">
        <v>10.24</v>
      </c>
      <c r="N69" s="97">
        <v>10.24</v>
      </c>
      <c r="O69" s="97">
        <v>10.24</v>
      </c>
      <c r="P69" s="97">
        <v>10.24</v>
      </c>
      <c r="Q69" s="97">
        <v>10.24</v>
      </c>
      <c r="R69" s="98">
        <v>10.24</v>
      </c>
    </row>
    <row r="70" spans="1:18" s="56" customFormat="1" x14ac:dyDescent="0.25">
      <c r="A70" s="56" t="s">
        <v>83</v>
      </c>
      <c r="B70" s="96"/>
      <c r="C70" s="98"/>
      <c r="D70" s="96"/>
      <c r="E70" s="97">
        <v>40</v>
      </c>
      <c r="F70" s="97">
        <v>40</v>
      </c>
      <c r="G70" s="97"/>
      <c r="H70" s="113">
        <v>40</v>
      </c>
      <c r="I70" s="96">
        <v>40</v>
      </c>
      <c r="J70" s="97">
        <v>40</v>
      </c>
      <c r="K70" s="97">
        <v>40</v>
      </c>
      <c r="L70" s="97">
        <v>40</v>
      </c>
      <c r="M70" s="97">
        <v>40</v>
      </c>
      <c r="N70" s="97">
        <v>40</v>
      </c>
      <c r="O70" s="97">
        <v>40</v>
      </c>
      <c r="P70" s="97">
        <v>40</v>
      </c>
      <c r="Q70" s="97">
        <v>40</v>
      </c>
      <c r="R70" s="98">
        <v>40</v>
      </c>
    </row>
    <row r="71" spans="1:18" s="56" customFormat="1" x14ac:dyDescent="0.25">
      <c r="A71" s="56" t="s">
        <v>84</v>
      </c>
      <c r="B71" s="96"/>
      <c r="C71" s="98"/>
      <c r="D71" s="96"/>
      <c r="E71" s="100">
        <f>10^3*E69*(E70*(10^(-6)))</f>
        <v>4.0959999999999996E-2</v>
      </c>
      <c r="F71" s="100">
        <f>10^3*F69*(F70*(10^(-6)))</f>
        <v>4.0959999999999996E-2</v>
      </c>
      <c r="G71" s="97"/>
      <c r="H71" s="113">
        <f>10^3*H69*(H70*(10^(-6)))</f>
        <v>4.0959999999999996E-2</v>
      </c>
      <c r="I71" s="96">
        <f>10^3*I69*(I70*(10^(-6)))</f>
        <v>0.40959999999999996</v>
      </c>
      <c r="J71" s="97">
        <f>10^3*J69*(J70*(10^(-6)))</f>
        <v>0.40959999999999996</v>
      </c>
      <c r="K71" s="97">
        <f t="shared" ref="K71:R71" si="2">10^3*K69*(K70*(10^(-6)))</f>
        <v>0.40959999999999996</v>
      </c>
      <c r="L71" s="97">
        <f t="shared" si="2"/>
        <v>0.40959999999999996</v>
      </c>
      <c r="M71" s="97">
        <f t="shared" si="2"/>
        <v>0.40959999999999996</v>
      </c>
      <c r="N71" s="97">
        <f t="shared" si="2"/>
        <v>0.40959999999999996</v>
      </c>
      <c r="O71" s="97">
        <f t="shared" si="2"/>
        <v>0.40959999999999996</v>
      </c>
      <c r="P71" s="97">
        <f t="shared" si="2"/>
        <v>0.40959999999999996</v>
      </c>
      <c r="Q71" s="97">
        <f t="shared" si="2"/>
        <v>0.40959999999999996</v>
      </c>
      <c r="R71" s="98">
        <f t="shared" si="2"/>
        <v>0.40959999999999996</v>
      </c>
    </row>
    <row r="72" spans="1:18" s="56" customFormat="1" x14ac:dyDescent="0.25">
      <c r="A72" s="56" t="s">
        <v>86</v>
      </c>
      <c r="B72" s="96"/>
      <c r="C72" s="98"/>
      <c r="D72" s="96"/>
      <c r="E72" s="100">
        <v>1</v>
      </c>
      <c r="F72" s="100">
        <v>1</v>
      </c>
      <c r="G72" s="97"/>
      <c r="H72" s="113">
        <v>1</v>
      </c>
      <c r="I72" s="96">
        <v>1</v>
      </c>
      <c r="J72" s="97">
        <v>1</v>
      </c>
      <c r="K72" s="97">
        <v>1</v>
      </c>
      <c r="L72" s="97">
        <v>1</v>
      </c>
      <c r="M72" s="97">
        <v>1</v>
      </c>
      <c r="N72" s="97">
        <v>1</v>
      </c>
      <c r="O72" s="97">
        <v>1</v>
      </c>
      <c r="P72" s="97">
        <v>1</v>
      </c>
      <c r="Q72" s="97">
        <v>1</v>
      </c>
      <c r="R72" s="98">
        <v>1</v>
      </c>
    </row>
    <row r="73" spans="1:18" s="56" customFormat="1" x14ac:dyDescent="0.25">
      <c r="A73" s="56" t="s">
        <v>87</v>
      </c>
      <c r="B73" s="96"/>
      <c r="C73" s="98"/>
      <c r="D73" s="96"/>
      <c r="E73" s="101">
        <f>E71/(E70/E72)</f>
        <v>1.024E-3</v>
      </c>
      <c r="F73" s="101">
        <f>F71/(F70/F72)</f>
        <v>1.024E-3</v>
      </c>
      <c r="G73" s="97"/>
      <c r="H73" s="113">
        <f>H71/(H70/H72)</f>
        <v>1.024E-3</v>
      </c>
      <c r="I73" s="96">
        <f>I71/(I70/I72)</f>
        <v>1.0239999999999999E-2</v>
      </c>
      <c r="J73" s="97">
        <f>J71/(J70/J72)</f>
        <v>1.0239999999999999E-2</v>
      </c>
      <c r="K73" s="97">
        <f t="shared" ref="K73:R73" si="3">K71/(K70/K72)</f>
        <v>1.0239999999999999E-2</v>
      </c>
      <c r="L73" s="97">
        <f t="shared" si="3"/>
        <v>1.0239999999999999E-2</v>
      </c>
      <c r="M73" s="97">
        <f t="shared" si="3"/>
        <v>1.0239999999999999E-2</v>
      </c>
      <c r="N73" s="97">
        <f t="shared" si="3"/>
        <v>1.0239999999999999E-2</v>
      </c>
      <c r="O73" s="97">
        <f t="shared" si="3"/>
        <v>1.0239999999999999E-2</v>
      </c>
      <c r="P73" s="97">
        <f t="shared" si="3"/>
        <v>1.0239999999999999E-2</v>
      </c>
      <c r="Q73" s="97">
        <f t="shared" si="3"/>
        <v>1.0239999999999999E-2</v>
      </c>
      <c r="R73" s="98">
        <f t="shared" si="3"/>
        <v>1.0239999999999999E-2</v>
      </c>
    </row>
    <row r="74" spans="1:18" x14ac:dyDescent="0.25">
      <c r="B74" s="7"/>
      <c r="C74" s="9"/>
      <c r="D74" s="7"/>
      <c r="E74" s="8"/>
      <c r="F74" s="8"/>
      <c r="G74" s="8"/>
      <c r="H74" s="9"/>
      <c r="I74" s="7"/>
      <c r="J74" s="8"/>
      <c r="K74" s="8"/>
      <c r="L74" s="8"/>
      <c r="M74" s="5" t="s">
        <v>105</v>
      </c>
      <c r="O74" s="8"/>
      <c r="P74" s="8"/>
      <c r="Q74" s="5" t="s">
        <v>107</v>
      </c>
      <c r="R74" s="9"/>
    </row>
    <row r="75" spans="1:18" s="73" customFormat="1" ht="21" x14ac:dyDescent="0.35">
      <c r="A75" s="83" t="s">
        <v>64</v>
      </c>
      <c r="B75" s="144"/>
      <c r="C75" s="145"/>
      <c r="D75" s="74"/>
      <c r="E75" s="75"/>
      <c r="F75" s="75"/>
      <c r="G75" s="75"/>
      <c r="H75" s="76"/>
      <c r="I75" s="74"/>
      <c r="J75" s="75"/>
      <c r="K75" s="75"/>
      <c r="L75" s="75"/>
      <c r="M75" s="75"/>
      <c r="N75" s="75"/>
      <c r="O75" s="75"/>
      <c r="P75" s="75"/>
      <c r="Q75" s="75"/>
      <c r="R75" s="76"/>
    </row>
    <row r="76" spans="1:18" s="73" customFormat="1" x14ac:dyDescent="0.25">
      <c r="A76" s="73" t="s">
        <v>83</v>
      </c>
      <c r="B76" s="74"/>
      <c r="C76" s="76"/>
      <c r="D76" s="74"/>
      <c r="E76" s="75">
        <v>40</v>
      </c>
      <c r="F76" s="75">
        <v>40</v>
      </c>
      <c r="G76" s="75"/>
      <c r="H76" s="76"/>
      <c r="I76" s="74">
        <v>40</v>
      </c>
      <c r="J76" s="75">
        <v>40</v>
      </c>
      <c r="K76" s="75">
        <v>40</v>
      </c>
      <c r="L76" s="75">
        <v>40</v>
      </c>
      <c r="M76" s="75">
        <v>40</v>
      </c>
      <c r="N76" s="75">
        <v>40</v>
      </c>
      <c r="O76" s="75">
        <v>40</v>
      </c>
      <c r="P76" s="75">
        <v>40</v>
      </c>
      <c r="Q76" s="75">
        <v>40</v>
      </c>
      <c r="R76" s="76">
        <v>40</v>
      </c>
    </row>
    <row r="77" spans="1:18" s="73" customFormat="1" x14ac:dyDescent="0.25">
      <c r="A77" s="73" t="s">
        <v>85</v>
      </c>
      <c r="B77" s="74"/>
      <c r="C77" s="76"/>
      <c r="D77" s="74"/>
      <c r="E77" s="75">
        <v>1</v>
      </c>
      <c r="F77" s="75">
        <v>1</v>
      </c>
      <c r="G77" s="75"/>
      <c r="H77" s="76"/>
      <c r="I77" s="74">
        <v>1</v>
      </c>
      <c r="J77" s="75">
        <v>1</v>
      </c>
      <c r="K77" s="75">
        <v>1</v>
      </c>
      <c r="L77" s="75">
        <v>1</v>
      </c>
      <c r="M77" s="75">
        <v>1</v>
      </c>
      <c r="N77" s="75">
        <v>1</v>
      </c>
      <c r="O77" s="75">
        <v>1</v>
      </c>
      <c r="P77" s="75">
        <v>1</v>
      </c>
      <c r="Q77" s="75">
        <v>1</v>
      </c>
      <c r="R77" s="76">
        <v>1</v>
      </c>
    </row>
    <row r="78" spans="1:18" s="73" customFormat="1" x14ac:dyDescent="0.25">
      <c r="B78" s="74"/>
      <c r="C78" s="76"/>
      <c r="D78" s="74"/>
      <c r="E78" s="75"/>
      <c r="F78" s="75"/>
      <c r="G78" s="75"/>
      <c r="H78" s="76"/>
      <c r="I78" s="74"/>
      <c r="J78" s="75"/>
      <c r="K78" s="75"/>
      <c r="L78" s="75"/>
      <c r="M78" s="75"/>
      <c r="N78" s="75"/>
      <c r="O78" s="75"/>
      <c r="P78" s="75"/>
      <c r="Q78" s="75"/>
      <c r="R78" s="76"/>
    </row>
    <row r="79" spans="1:18" s="73" customFormat="1" x14ac:dyDescent="0.25">
      <c r="A79" s="72" t="s">
        <v>70</v>
      </c>
      <c r="B79" s="138"/>
      <c r="C79" s="139"/>
      <c r="D79" s="74"/>
      <c r="E79" s="75"/>
      <c r="F79" s="75"/>
      <c r="G79" s="75"/>
      <c r="H79" s="76"/>
      <c r="I79" s="74"/>
      <c r="J79" s="75"/>
      <c r="K79" s="75"/>
      <c r="L79" s="75"/>
      <c r="M79" s="75"/>
      <c r="N79" s="75"/>
      <c r="O79" s="75"/>
      <c r="P79" s="75"/>
      <c r="Q79" s="75"/>
      <c r="R79" s="76"/>
    </row>
    <row r="80" spans="1:18" s="73" customFormat="1" x14ac:dyDescent="0.25">
      <c r="A80" s="84" t="s">
        <v>89</v>
      </c>
      <c r="B80" s="146"/>
      <c r="C80" s="147"/>
      <c r="D80" s="74"/>
      <c r="E80" s="75"/>
      <c r="F80" s="102">
        <v>70336.216</v>
      </c>
      <c r="G80" s="75"/>
      <c r="H80" s="76"/>
      <c r="I80" s="74"/>
      <c r="J80" s="75"/>
      <c r="K80" s="75"/>
      <c r="L80" s="75"/>
      <c r="M80" s="75"/>
      <c r="N80" s="75"/>
      <c r="O80" s="75"/>
      <c r="P80" s="75"/>
      <c r="Q80" s="75"/>
      <c r="R80" s="76"/>
    </row>
    <row r="81" spans="1:18" s="73" customFormat="1" x14ac:dyDescent="0.25">
      <c r="A81" s="84" t="s">
        <v>90</v>
      </c>
      <c r="B81" s="146"/>
      <c r="C81" s="147"/>
      <c r="D81" s="74"/>
      <c r="E81" s="75"/>
      <c r="F81" s="102">
        <v>42142.555999999997</v>
      </c>
      <c r="G81" s="75"/>
      <c r="H81" s="76"/>
      <c r="I81" s="74"/>
      <c r="J81" s="75"/>
      <c r="K81" s="75"/>
      <c r="L81" s="75"/>
      <c r="M81" s="75"/>
      <c r="N81" s="75"/>
      <c r="O81" s="75"/>
      <c r="P81" s="75"/>
      <c r="Q81" s="75"/>
      <c r="R81" s="76"/>
    </row>
    <row r="82" spans="1:18" s="73" customFormat="1" x14ac:dyDescent="0.25">
      <c r="A82" s="73" t="s">
        <v>71</v>
      </c>
      <c r="B82" s="74"/>
      <c r="C82" s="76"/>
      <c r="D82" s="74"/>
      <c r="E82" s="102">
        <v>83599.611999999994</v>
      </c>
      <c r="F82" s="102">
        <v>284961.19</v>
      </c>
      <c r="G82" s="75"/>
      <c r="H82" s="76"/>
      <c r="I82" s="74"/>
      <c r="J82" s="75"/>
      <c r="K82" s="75"/>
      <c r="L82" s="75"/>
      <c r="M82" s="75"/>
      <c r="N82" s="75"/>
      <c r="O82" s="75"/>
      <c r="P82" s="75"/>
      <c r="Q82" s="75"/>
      <c r="R82" s="76"/>
    </row>
    <row r="83" spans="1:18" s="73" customFormat="1" x14ac:dyDescent="0.25">
      <c r="A83" s="73" t="s">
        <v>72</v>
      </c>
      <c r="B83" s="74"/>
      <c r="C83" s="76"/>
      <c r="D83" s="74"/>
      <c r="E83" s="102">
        <v>102208.041</v>
      </c>
      <c r="F83" s="102">
        <v>272582.92599999998</v>
      </c>
      <c r="G83" s="75"/>
      <c r="H83" s="76"/>
      <c r="I83" s="74"/>
      <c r="J83" s="75"/>
      <c r="K83" s="75"/>
      <c r="L83" s="75"/>
      <c r="M83" s="75"/>
      <c r="N83" s="75"/>
      <c r="O83" s="75"/>
      <c r="P83" s="75"/>
      <c r="Q83" s="75"/>
      <c r="R83" s="76"/>
    </row>
    <row r="84" spans="1:18" s="73" customFormat="1" x14ac:dyDescent="0.25">
      <c r="A84" s="73" t="s">
        <v>73</v>
      </c>
      <c r="B84" s="74"/>
      <c r="C84" s="76"/>
      <c r="D84" s="74"/>
      <c r="E84" s="102">
        <v>102749.20600000001</v>
      </c>
      <c r="F84" s="102">
        <v>70278.202999999994</v>
      </c>
      <c r="G84" s="75"/>
      <c r="H84" s="76"/>
      <c r="I84" s="74"/>
      <c r="J84" s="75"/>
      <c r="K84" s="75"/>
      <c r="L84" s="75"/>
      <c r="M84" s="75"/>
      <c r="N84" s="75"/>
      <c r="O84" s="75"/>
      <c r="P84" s="75"/>
      <c r="Q84" s="75"/>
      <c r="R84" s="76"/>
    </row>
    <row r="85" spans="1:18" s="73" customFormat="1" x14ac:dyDescent="0.25">
      <c r="A85" s="73" t="s">
        <v>74</v>
      </c>
      <c r="B85" s="74"/>
      <c r="C85" s="76"/>
      <c r="D85" s="74"/>
      <c r="E85" s="102">
        <v>739669.58100000001</v>
      </c>
      <c r="F85" s="102">
        <v>560729.15</v>
      </c>
      <c r="G85" s="75"/>
      <c r="H85" s="76"/>
      <c r="I85" s="74"/>
      <c r="J85" s="75"/>
      <c r="K85" s="75"/>
      <c r="L85" s="75"/>
      <c r="M85" s="75"/>
      <c r="N85" s="75"/>
      <c r="O85" s="75"/>
      <c r="P85" s="75"/>
      <c r="Q85" s="75"/>
      <c r="R85" s="76"/>
    </row>
    <row r="86" spans="1:18" s="73" customFormat="1" x14ac:dyDescent="0.25">
      <c r="A86" s="73" t="s">
        <v>75</v>
      </c>
      <c r="B86" s="74"/>
      <c r="C86" s="76"/>
      <c r="D86" s="74"/>
      <c r="E86" s="102">
        <v>183789.11600000001</v>
      </c>
      <c r="F86" s="102"/>
      <c r="G86" s="75"/>
      <c r="H86" s="76"/>
      <c r="I86" s="74"/>
      <c r="J86" s="75"/>
      <c r="K86" s="75"/>
      <c r="L86" s="75"/>
      <c r="M86" s="75"/>
      <c r="N86" s="75"/>
      <c r="O86" s="75"/>
      <c r="P86" s="75"/>
      <c r="Q86" s="75"/>
      <c r="R86" s="76"/>
    </row>
    <row r="87" spans="1:18" s="593" customFormat="1" x14ac:dyDescent="0.25">
      <c r="A87" s="593" t="s">
        <v>76</v>
      </c>
      <c r="B87" s="594"/>
      <c r="C87" s="595"/>
      <c r="D87" s="594"/>
      <c r="E87" s="596">
        <v>868081.56099999999</v>
      </c>
      <c r="F87" s="596">
        <v>385825.28200000001</v>
      </c>
      <c r="G87" s="596"/>
      <c r="H87" s="595"/>
      <c r="I87" s="594"/>
      <c r="J87" s="596"/>
      <c r="K87" s="596"/>
      <c r="L87" s="596"/>
      <c r="M87" s="596"/>
      <c r="N87" s="596"/>
      <c r="O87" s="596"/>
      <c r="P87" s="596"/>
      <c r="Q87" s="596"/>
      <c r="R87" s="595"/>
    </row>
    <row r="88" spans="1:18" s="593" customFormat="1" x14ac:dyDescent="0.25">
      <c r="A88" s="593" t="s">
        <v>77</v>
      </c>
      <c r="B88" s="594"/>
      <c r="C88" s="595"/>
      <c r="D88" s="594"/>
      <c r="E88" s="596">
        <v>687781.16099999996</v>
      </c>
      <c r="F88" s="596">
        <v>4342021.5240000002</v>
      </c>
      <c r="G88" s="596"/>
      <c r="H88" s="595"/>
      <c r="I88" s="594"/>
      <c r="J88" s="596"/>
      <c r="K88" s="596"/>
      <c r="L88" s="596"/>
      <c r="M88" s="596"/>
      <c r="N88" s="596"/>
      <c r="O88" s="596"/>
      <c r="P88" s="596"/>
      <c r="Q88" s="596"/>
      <c r="R88" s="595"/>
    </row>
    <row r="89" spans="1:18" s="73" customFormat="1" x14ac:dyDescent="0.25">
      <c r="A89" s="85" t="s">
        <v>78</v>
      </c>
      <c r="B89" s="148"/>
      <c r="C89" s="149"/>
      <c r="D89" s="74"/>
      <c r="E89" s="103">
        <v>142687.81899999999</v>
      </c>
      <c r="F89" s="102">
        <v>150293.63</v>
      </c>
      <c r="G89" s="75"/>
      <c r="H89" s="76"/>
      <c r="I89" s="74"/>
      <c r="J89" s="75"/>
      <c r="K89" s="75"/>
      <c r="L89" s="75"/>
      <c r="M89" s="75"/>
      <c r="N89" s="75"/>
      <c r="O89" s="75"/>
      <c r="P89" s="75"/>
      <c r="Q89" s="75"/>
      <c r="R89" s="76"/>
    </row>
    <row r="90" spans="1:18" s="73" customFormat="1" x14ac:dyDescent="0.25">
      <c r="A90" s="86" t="s">
        <v>79</v>
      </c>
      <c r="B90" s="150"/>
      <c r="C90" s="151"/>
      <c r="D90" s="104"/>
      <c r="E90" s="105">
        <v>131812.644</v>
      </c>
      <c r="F90" s="102">
        <v>101014.512</v>
      </c>
      <c r="G90" s="75"/>
      <c r="H90" s="76"/>
      <c r="I90" s="74"/>
      <c r="J90" s="75"/>
      <c r="K90" s="75"/>
      <c r="L90" s="75"/>
      <c r="M90" s="75"/>
      <c r="N90" s="75"/>
      <c r="O90" s="75"/>
      <c r="P90" s="75"/>
      <c r="Q90" s="75"/>
      <c r="R90" s="76"/>
    </row>
    <row r="91" spans="1:18" s="73" customFormat="1" x14ac:dyDescent="0.25">
      <c r="B91" s="74"/>
      <c r="C91" s="76"/>
      <c r="D91" s="74"/>
      <c r="E91" s="75"/>
      <c r="F91" s="75"/>
      <c r="G91" s="75"/>
      <c r="H91" s="76"/>
      <c r="I91" s="74"/>
      <c r="J91" s="75"/>
      <c r="K91" s="75"/>
      <c r="L91" s="75"/>
      <c r="M91" s="75"/>
      <c r="N91" s="75"/>
      <c r="O91" s="75"/>
      <c r="P91" s="75"/>
      <c r="Q91" s="75"/>
      <c r="R91" s="76"/>
    </row>
    <row r="92" spans="1:18" s="73" customFormat="1" x14ac:dyDescent="0.25">
      <c r="A92" s="72" t="s">
        <v>80</v>
      </c>
      <c r="B92" s="138"/>
      <c r="C92" s="139"/>
      <c r="D92" s="74"/>
      <c r="E92" s="75"/>
      <c r="F92" s="75"/>
      <c r="G92" s="75"/>
      <c r="H92" s="76"/>
      <c r="I92" s="74"/>
      <c r="J92" s="75"/>
      <c r="K92" s="75"/>
      <c r="L92" s="75"/>
      <c r="M92" s="75"/>
      <c r="N92" s="75"/>
      <c r="O92" s="75"/>
      <c r="P92" s="75"/>
      <c r="Q92" s="75"/>
      <c r="R92" s="76"/>
    </row>
    <row r="93" spans="1:18" s="73" customFormat="1" x14ac:dyDescent="0.25">
      <c r="A93" s="84" t="s">
        <v>89</v>
      </c>
      <c r="B93" s="146"/>
      <c r="C93" s="147"/>
      <c r="D93" s="74"/>
      <c r="E93" s="106">
        <f>E80/E$89</f>
        <v>0</v>
      </c>
      <c r="F93" s="106">
        <f>F80/F$89</f>
        <v>0.46799199673332792</v>
      </c>
      <c r="G93" s="75"/>
      <c r="H93" s="76"/>
      <c r="I93" s="74"/>
      <c r="J93" s="75"/>
      <c r="K93" s="75"/>
      <c r="L93" s="75"/>
      <c r="M93" s="75"/>
      <c r="N93" s="75"/>
      <c r="O93" s="75"/>
      <c r="P93" s="75"/>
      <c r="Q93" s="75"/>
      <c r="R93" s="76"/>
    </row>
    <row r="94" spans="1:18" s="73" customFormat="1" x14ac:dyDescent="0.25">
      <c r="A94" s="84" t="s">
        <v>90</v>
      </c>
      <c r="B94" s="146"/>
      <c r="C94" s="147"/>
      <c r="D94" s="74"/>
      <c r="E94" s="106">
        <f>E81/E$89</f>
        <v>0</v>
      </c>
      <c r="F94" s="106">
        <f>F81/F$89</f>
        <v>0.28040147809324983</v>
      </c>
      <c r="G94" s="75"/>
      <c r="H94" s="76"/>
      <c r="I94" s="74"/>
      <c r="J94" s="75"/>
      <c r="K94" s="75"/>
      <c r="L94" s="75"/>
      <c r="M94" s="75"/>
      <c r="N94" s="75"/>
      <c r="O94" s="75"/>
      <c r="P94" s="75"/>
      <c r="Q94" s="75"/>
      <c r="R94" s="76"/>
    </row>
    <row r="95" spans="1:18" s="73" customFormat="1" x14ac:dyDescent="0.25">
      <c r="A95" s="73" t="s">
        <v>71</v>
      </c>
      <c r="B95" s="74"/>
      <c r="C95" s="76"/>
      <c r="D95" s="74"/>
      <c r="E95" s="106">
        <f t="shared" ref="E95:F102" si="4">E82/E$89</f>
        <v>0.58589172212380647</v>
      </c>
      <c r="F95" s="106">
        <f t="shared" si="4"/>
        <v>1.8960297252784433</v>
      </c>
      <c r="G95" s="75"/>
      <c r="H95" s="76"/>
      <c r="I95" s="74"/>
      <c r="J95" s="75"/>
      <c r="K95" s="75"/>
      <c r="L95" s="75"/>
      <c r="M95" s="75"/>
      <c r="N95" s="75"/>
      <c r="O95" s="75"/>
      <c r="P95" s="75"/>
      <c r="Q95" s="75"/>
      <c r="R95" s="76"/>
    </row>
    <row r="96" spans="1:18" s="73" customFormat="1" x14ac:dyDescent="0.25">
      <c r="A96" s="73" t="s">
        <v>72</v>
      </c>
      <c r="B96" s="74"/>
      <c r="C96" s="76"/>
      <c r="D96" s="74"/>
      <c r="E96" s="106">
        <f t="shared" si="4"/>
        <v>0.71630530003405546</v>
      </c>
      <c r="F96" s="106">
        <f t="shared" si="4"/>
        <v>1.8136691887740017</v>
      </c>
      <c r="G96" s="75"/>
      <c r="H96" s="76"/>
      <c r="I96" s="74"/>
      <c r="J96" s="75"/>
      <c r="K96" s="75"/>
      <c r="L96" s="75"/>
      <c r="M96" s="75"/>
      <c r="N96" s="75"/>
      <c r="O96" s="75"/>
      <c r="P96" s="75"/>
      <c r="Q96" s="75"/>
      <c r="R96" s="76"/>
    </row>
    <row r="97" spans="1:18" s="73" customFormat="1" x14ac:dyDescent="0.25">
      <c r="A97" s="73" t="s">
        <v>73</v>
      </c>
      <c r="B97" s="74"/>
      <c r="C97" s="76"/>
      <c r="D97" s="74"/>
      <c r="E97" s="106">
        <f t="shared" si="4"/>
        <v>0.72009795033730251</v>
      </c>
      <c r="F97" s="106">
        <f t="shared" si="4"/>
        <v>0.46760599900341748</v>
      </c>
      <c r="G97" s="75"/>
      <c r="H97" s="76"/>
      <c r="I97" s="74"/>
      <c r="J97" s="75"/>
      <c r="K97" s="75"/>
      <c r="L97" s="75"/>
      <c r="M97" s="75"/>
      <c r="N97" s="75"/>
      <c r="O97" s="75"/>
      <c r="P97" s="75"/>
      <c r="Q97" s="75"/>
      <c r="R97" s="76"/>
    </row>
    <row r="98" spans="1:18" s="73" customFormat="1" x14ac:dyDescent="0.25">
      <c r="A98" s="73" t="s">
        <v>74</v>
      </c>
      <c r="B98" s="74"/>
      <c r="C98" s="76"/>
      <c r="D98" s="74"/>
      <c r="E98" s="106">
        <f t="shared" si="4"/>
        <v>5.1838312911629831</v>
      </c>
      <c r="F98" s="106">
        <f t="shared" si="4"/>
        <v>3.7308909898576541</v>
      </c>
      <c r="G98" s="75"/>
      <c r="H98" s="76"/>
      <c r="I98" s="74"/>
      <c r="J98" s="75"/>
      <c r="K98" s="75"/>
      <c r="L98" s="75"/>
      <c r="M98" s="75"/>
      <c r="N98" s="75"/>
      <c r="O98" s="75"/>
      <c r="P98" s="75"/>
      <c r="Q98" s="75"/>
      <c r="R98" s="76"/>
    </row>
    <row r="99" spans="1:18" s="73" customFormat="1" x14ac:dyDescent="0.25">
      <c r="A99" s="73" t="s">
        <v>75</v>
      </c>
      <c r="B99" s="74"/>
      <c r="C99" s="76"/>
      <c r="D99" s="74"/>
      <c r="E99" s="106">
        <f t="shared" si="4"/>
        <v>1.2880504957469427</v>
      </c>
      <c r="F99" s="106">
        <f t="shared" si="4"/>
        <v>0</v>
      </c>
      <c r="G99" s="75"/>
      <c r="H99" s="76"/>
      <c r="I99" s="74"/>
      <c r="J99" s="75"/>
      <c r="K99" s="75"/>
      <c r="L99" s="75"/>
      <c r="M99" s="75"/>
      <c r="N99" s="75"/>
      <c r="O99" s="75"/>
      <c r="P99" s="75"/>
      <c r="Q99" s="75"/>
      <c r="R99" s="76"/>
    </row>
    <row r="100" spans="1:18" s="73" customFormat="1" x14ac:dyDescent="0.25">
      <c r="A100" s="73" t="s">
        <v>76</v>
      </c>
      <c r="B100" s="74"/>
      <c r="C100" s="76"/>
      <c r="D100" s="74"/>
      <c r="E100" s="106">
        <f t="shared" si="4"/>
        <v>6.0837818328416668</v>
      </c>
      <c r="F100" s="106">
        <f t="shared" si="4"/>
        <v>2.5671432781282877</v>
      </c>
      <c r="G100" s="75"/>
      <c r="H100" s="76"/>
      <c r="I100" s="74"/>
      <c r="J100" s="75"/>
      <c r="K100" s="75"/>
      <c r="L100" s="75"/>
      <c r="M100" s="75"/>
      <c r="N100" s="75"/>
      <c r="O100" s="75"/>
      <c r="P100" s="75"/>
      <c r="Q100" s="75"/>
      <c r="R100" s="76"/>
    </row>
    <row r="101" spans="1:18" s="73" customFormat="1" x14ac:dyDescent="0.25">
      <c r="A101" s="73" t="s">
        <v>77</v>
      </c>
      <c r="B101" s="74"/>
      <c r="C101" s="76"/>
      <c r="D101" s="74"/>
      <c r="E101" s="106">
        <f t="shared" si="4"/>
        <v>4.8201813288631179</v>
      </c>
      <c r="F101" s="106">
        <f t="shared" si="4"/>
        <v>28.890256519853835</v>
      </c>
      <c r="G101" s="75"/>
      <c r="H101" s="76"/>
      <c r="I101" s="74"/>
      <c r="J101" s="75"/>
      <c r="K101" s="75"/>
      <c r="L101" s="75"/>
      <c r="M101" s="75"/>
      <c r="N101" s="75"/>
      <c r="O101" s="75"/>
      <c r="P101" s="75"/>
      <c r="Q101" s="75"/>
      <c r="R101" s="76"/>
    </row>
    <row r="102" spans="1:18" s="73" customFormat="1" x14ac:dyDescent="0.25">
      <c r="A102" s="85" t="s">
        <v>78</v>
      </c>
      <c r="B102" s="148"/>
      <c r="C102" s="149"/>
      <c r="D102" s="74"/>
      <c r="E102" s="106">
        <f t="shared" si="4"/>
        <v>1</v>
      </c>
      <c r="F102" s="106">
        <f t="shared" si="4"/>
        <v>1</v>
      </c>
      <c r="G102" s="75"/>
      <c r="H102" s="76"/>
      <c r="I102" s="74"/>
      <c r="J102" s="75"/>
      <c r="K102" s="75"/>
      <c r="L102" s="75"/>
      <c r="M102" s="75"/>
      <c r="N102" s="75"/>
      <c r="O102" s="75"/>
      <c r="P102" s="75"/>
      <c r="Q102" s="75"/>
      <c r="R102" s="76"/>
    </row>
    <row r="103" spans="1:18" s="73" customFormat="1" x14ac:dyDescent="0.25">
      <c r="B103" s="74"/>
      <c r="C103" s="76"/>
      <c r="D103" s="74"/>
      <c r="E103" s="75"/>
      <c r="F103" s="75"/>
      <c r="G103" s="75"/>
      <c r="H103" s="76"/>
      <c r="I103" s="74"/>
      <c r="J103" s="75"/>
      <c r="K103" s="75"/>
      <c r="L103" s="75"/>
      <c r="M103" s="75"/>
      <c r="N103" s="75"/>
      <c r="O103" s="75"/>
      <c r="P103" s="75"/>
      <c r="Q103" s="75"/>
      <c r="R103" s="76"/>
    </row>
    <row r="104" spans="1:18" s="73" customFormat="1" x14ac:dyDescent="0.25">
      <c r="A104" s="72" t="s">
        <v>87</v>
      </c>
      <c r="B104" s="138"/>
      <c r="C104" s="139"/>
      <c r="D104" s="74"/>
      <c r="E104" s="75"/>
      <c r="F104" s="75"/>
      <c r="G104" s="75"/>
      <c r="H104" s="76"/>
      <c r="I104" s="74"/>
      <c r="J104" s="75"/>
      <c r="K104" s="75"/>
      <c r="L104" s="75"/>
      <c r="M104" s="75"/>
      <c r="N104" s="75"/>
      <c r="O104" s="75"/>
      <c r="P104" s="75"/>
      <c r="Q104" s="75"/>
      <c r="R104" s="76"/>
    </row>
    <row r="105" spans="1:18" s="73" customFormat="1" x14ac:dyDescent="0.25">
      <c r="A105" s="84" t="s">
        <v>89</v>
      </c>
      <c r="B105" s="146"/>
      <c r="C105" s="147"/>
      <c r="D105" s="74"/>
      <c r="E105" s="107">
        <f>E93*E$73</f>
        <v>0</v>
      </c>
      <c r="F105" s="107">
        <f>F93*F$73</f>
        <v>4.7922380465492779E-4</v>
      </c>
      <c r="G105" s="75"/>
      <c r="H105" s="76"/>
      <c r="I105" s="74"/>
      <c r="J105" s="75"/>
      <c r="K105" s="75"/>
      <c r="L105" s="75"/>
      <c r="M105" s="75"/>
      <c r="N105" s="75"/>
      <c r="O105" s="75"/>
      <c r="P105" s="75"/>
      <c r="Q105" s="75"/>
      <c r="R105" s="76"/>
    </row>
    <row r="106" spans="1:18" s="73" customFormat="1" x14ac:dyDescent="0.25">
      <c r="A106" s="84" t="s">
        <v>90</v>
      </c>
      <c r="B106" s="146"/>
      <c r="C106" s="147"/>
      <c r="D106" s="74"/>
      <c r="E106" s="107">
        <f t="shared" ref="E106:F113" si="5">E94*E$73</f>
        <v>0</v>
      </c>
      <c r="F106" s="107">
        <f t="shared" si="5"/>
        <v>2.8713111356748781E-4</v>
      </c>
      <c r="G106" s="75"/>
      <c r="H106" s="76"/>
      <c r="I106" s="74"/>
      <c r="J106" s="75"/>
      <c r="K106" s="75"/>
      <c r="L106" s="75"/>
      <c r="M106" s="75"/>
      <c r="N106" s="75"/>
      <c r="O106" s="75"/>
      <c r="P106" s="75"/>
      <c r="Q106" s="75"/>
      <c r="R106" s="76"/>
    </row>
    <row r="107" spans="1:18" s="73" customFormat="1" x14ac:dyDescent="0.25">
      <c r="A107" s="73" t="s">
        <v>71</v>
      </c>
      <c r="B107" s="74"/>
      <c r="C107" s="76"/>
      <c r="D107" s="74"/>
      <c r="E107" s="107">
        <f t="shared" si="5"/>
        <v>5.9995312345477783E-4</v>
      </c>
      <c r="F107" s="107">
        <f t="shared" si="5"/>
        <v>1.9415344386851257E-3</v>
      </c>
      <c r="G107" s="75"/>
      <c r="H107" s="76"/>
      <c r="I107" s="74"/>
      <c r="J107" s="75"/>
      <c r="K107" s="75"/>
      <c r="L107" s="75"/>
      <c r="M107" s="75"/>
      <c r="N107" s="75"/>
      <c r="O107" s="75"/>
      <c r="P107" s="75"/>
      <c r="Q107" s="75"/>
      <c r="R107" s="76"/>
    </row>
    <row r="108" spans="1:18" s="73" customFormat="1" x14ac:dyDescent="0.25">
      <c r="A108" s="73" t="s">
        <v>72</v>
      </c>
      <c r="B108" s="74"/>
      <c r="C108" s="76"/>
      <c r="D108" s="74"/>
      <c r="E108" s="107">
        <f t="shared" si="5"/>
        <v>7.334966272348728E-4</v>
      </c>
      <c r="F108" s="107">
        <f t="shared" si="5"/>
        <v>1.8571972493045777E-3</v>
      </c>
      <c r="G108" s="75"/>
      <c r="H108" s="76"/>
      <c r="I108" s="74"/>
      <c r="J108" s="75"/>
      <c r="K108" s="75"/>
      <c r="L108" s="75"/>
      <c r="M108" s="75"/>
      <c r="N108" s="75"/>
      <c r="O108" s="75"/>
      <c r="P108" s="75"/>
      <c r="Q108" s="75"/>
      <c r="R108" s="76"/>
    </row>
    <row r="109" spans="1:18" s="73" customFormat="1" x14ac:dyDescent="0.25">
      <c r="A109" s="73" t="s">
        <v>73</v>
      </c>
      <c r="B109" s="74"/>
      <c r="C109" s="76"/>
      <c r="D109" s="74"/>
      <c r="E109" s="107">
        <f t="shared" si="5"/>
        <v>7.3738030114539773E-4</v>
      </c>
      <c r="F109" s="107">
        <f t="shared" si="5"/>
        <v>4.7882854297949946E-4</v>
      </c>
      <c r="G109" s="75"/>
      <c r="H109" s="76"/>
      <c r="I109" s="74"/>
      <c r="J109" s="75"/>
      <c r="K109" s="75"/>
      <c r="L109" s="75"/>
      <c r="M109" s="75"/>
      <c r="N109" s="75"/>
      <c r="O109" s="75"/>
      <c r="P109" s="75"/>
      <c r="Q109" s="75"/>
      <c r="R109" s="76"/>
    </row>
    <row r="110" spans="1:18" s="73" customFormat="1" x14ac:dyDescent="0.25">
      <c r="A110" s="73" t="s">
        <v>74</v>
      </c>
      <c r="B110" s="74"/>
      <c r="C110" s="76"/>
      <c r="D110" s="74"/>
      <c r="E110" s="107">
        <f t="shared" si="5"/>
        <v>5.3082432421508946E-3</v>
      </c>
      <c r="F110" s="107">
        <f t="shared" si="5"/>
        <v>3.8204323736142375E-3</v>
      </c>
      <c r="G110" s="75"/>
      <c r="H110" s="76"/>
      <c r="I110" s="74"/>
      <c r="J110" s="75"/>
      <c r="K110" s="75"/>
      <c r="L110" s="75"/>
      <c r="M110" s="75"/>
      <c r="N110" s="75"/>
      <c r="O110" s="75"/>
      <c r="P110" s="75"/>
      <c r="Q110" s="75"/>
      <c r="R110" s="76"/>
    </row>
    <row r="111" spans="1:18" s="73" customFormat="1" x14ac:dyDescent="0.25">
      <c r="A111" s="73" t="s">
        <v>75</v>
      </c>
      <c r="B111" s="74"/>
      <c r="C111" s="76"/>
      <c r="D111" s="74"/>
      <c r="E111" s="107">
        <f t="shared" si="5"/>
        <v>1.3189637076448694E-3</v>
      </c>
      <c r="F111" s="107">
        <f t="shared" si="5"/>
        <v>0</v>
      </c>
      <c r="G111" s="75"/>
      <c r="H111" s="76"/>
      <c r="I111" s="74"/>
      <c r="J111" s="75"/>
      <c r="K111" s="75"/>
      <c r="L111" s="75"/>
      <c r="M111" s="75"/>
      <c r="N111" s="75"/>
      <c r="O111" s="75"/>
      <c r="P111" s="75"/>
      <c r="Q111" s="75"/>
      <c r="R111" s="76"/>
    </row>
    <row r="112" spans="1:18" s="73" customFormat="1" x14ac:dyDescent="0.25">
      <c r="A112" s="73" t="s">
        <v>76</v>
      </c>
      <c r="B112" s="74"/>
      <c r="C112" s="76"/>
      <c r="D112" s="74"/>
      <c r="E112" s="107">
        <f t="shared" si="5"/>
        <v>6.2297925968298664E-3</v>
      </c>
      <c r="F112" s="107">
        <f t="shared" si="5"/>
        <v>2.6287547168033663E-3</v>
      </c>
      <c r="G112" s="75"/>
      <c r="H112" s="76"/>
      <c r="I112" s="74"/>
      <c r="J112" s="75"/>
      <c r="K112" s="75"/>
      <c r="L112" s="75"/>
      <c r="M112" s="75"/>
      <c r="N112" s="75"/>
      <c r="O112" s="75"/>
      <c r="P112" s="75"/>
      <c r="Q112" s="75"/>
      <c r="R112" s="76"/>
    </row>
    <row r="113" spans="1:18" s="73" customFormat="1" x14ac:dyDescent="0.25">
      <c r="A113" s="73" t="s">
        <v>77</v>
      </c>
      <c r="B113" s="74"/>
      <c r="C113" s="76"/>
      <c r="D113" s="74"/>
      <c r="E113" s="107">
        <f t="shared" si="5"/>
        <v>4.9358656807558321E-3</v>
      </c>
      <c r="F113" s="107">
        <f t="shared" si="5"/>
        <v>2.9583622676330325E-2</v>
      </c>
      <c r="G113" s="75"/>
      <c r="H113" s="76"/>
      <c r="I113" s="74"/>
      <c r="J113" s="75"/>
      <c r="K113" s="75"/>
      <c r="L113" s="75"/>
      <c r="M113" s="75"/>
      <c r="N113" s="75"/>
      <c r="O113" s="75"/>
      <c r="P113" s="75"/>
      <c r="Q113" s="75"/>
      <c r="R113" s="76"/>
    </row>
    <row r="114" spans="1:18" s="73" customFormat="1" x14ac:dyDescent="0.25">
      <c r="A114" s="85" t="s">
        <v>78</v>
      </c>
      <c r="B114" s="148"/>
      <c r="C114" s="149"/>
      <c r="D114" s="74"/>
      <c r="E114" s="107">
        <f>E102*E$73</f>
        <v>1.024E-3</v>
      </c>
      <c r="F114" s="107">
        <f>F102*F$73</f>
        <v>1.024E-3</v>
      </c>
      <c r="G114" s="75"/>
      <c r="H114" s="76"/>
      <c r="I114" s="74"/>
      <c r="J114" s="75"/>
      <c r="K114" s="75"/>
      <c r="L114" s="75"/>
      <c r="M114" s="75"/>
      <c r="N114" s="75"/>
      <c r="O114" s="75"/>
      <c r="P114" s="75"/>
      <c r="Q114" s="75"/>
      <c r="R114" s="76"/>
    </row>
    <row r="115" spans="1:18" s="73" customFormat="1" x14ac:dyDescent="0.25">
      <c r="B115" s="74"/>
      <c r="C115" s="76"/>
      <c r="D115" s="74"/>
      <c r="E115" s="75"/>
      <c r="F115" s="75"/>
      <c r="G115" s="75"/>
      <c r="H115" s="76"/>
      <c r="I115" s="74"/>
      <c r="J115" s="75"/>
      <c r="K115" s="75"/>
      <c r="L115" s="75"/>
      <c r="M115" s="75"/>
      <c r="N115" s="75"/>
      <c r="O115" s="75"/>
      <c r="P115" s="75"/>
      <c r="Q115" s="75"/>
      <c r="R115" s="76"/>
    </row>
    <row r="116" spans="1:18" s="73" customFormat="1" x14ac:dyDescent="0.25">
      <c r="B116" s="74"/>
      <c r="C116" s="76"/>
      <c r="D116" s="74"/>
      <c r="E116" s="75"/>
      <c r="F116" s="75"/>
      <c r="G116" s="75"/>
      <c r="H116" s="76"/>
      <c r="I116" s="74"/>
      <c r="J116" s="75"/>
      <c r="K116" s="75"/>
      <c r="L116" s="75"/>
      <c r="M116" s="75"/>
      <c r="N116" s="75"/>
      <c r="O116" s="75"/>
      <c r="P116" s="75"/>
      <c r="Q116" s="75"/>
      <c r="R116" s="76"/>
    </row>
    <row r="117" spans="1:18" s="73" customFormat="1" x14ac:dyDescent="0.25">
      <c r="A117" s="72" t="s">
        <v>88</v>
      </c>
      <c r="B117" s="138"/>
      <c r="C117" s="139"/>
      <c r="D117" s="74"/>
      <c r="E117" s="75" t="s">
        <v>172</v>
      </c>
      <c r="F117" s="75" t="s">
        <v>171</v>
      </c>
      <c r="G117" s="75"/>
      <c r="H117" s="76"/>
      <c r="I117" s="74"/>
      <c r="J117" s="75"/>
      <c r="K117" s="75"/>
      <c r="L117" s="75"/>
      <c r="M117" s="75"/>
      <c r="N117" s="75"/>
      <c r="O117" s="75"/>
      <c r="P117" s="75"/>
      <c r="Q117" s="75"/>
      <c r="R117" s="76"/>
    </row>
    <row r="118" spans="1:18" s="73" customFormat="1" x14ac:dyDescent="0.25">
      <c r="A118" s="84" t="s">
        <v>89</v>
      </c>
      <c r="B118" s="146"/>
      <c r="C118" s="147"/>
      <c r="D118" s="74"/>
      <c r="E118" s="108">
        <f t="shared" ref="E118:F120" si="6">E105*(E$59*1000/E$77)/E$11</f>
        <v>0</v>
      </c>
      <c r="F118" s="108">
        <f t="shared" si="6"/>
        <v>0.64380649773621312</v>
      </c>
      <c r="G118" s="75"/>
      <c r="H118" s="76"/>
      <c r="I118" s="74"/>
      <c r="J118" s="75"/>
      <c r="K118" s="75"/>
      <c r="L118" s="75"/>
      <c r="M118" s="75"/>
      <c r="N118" s="75"/>
      <c r="O118" s="75"/>
      <c r="P118" s="75"/>
      <c r="Q118" s="75"/>
      <c r="R118" s="76"/>
    </row>
    <row r="119" spans="1:18" s="73" customFormat="1" x14ac:dyDescent="0.25">
      <c r="A119" s="84" t="s">
        <v>90</v>
      </c>
      <c r="B119" s="146"/>
      <c r="C119" s="147"/>
      <c r="D119" s="74"/>
      <c r="E119" s="108">
        <f t="shared" si="6"/>
        <v>0</v>
      </c>
      <c r="F119" s="108">
        <f t="shared" si="6"/>
        <v>0.38574226660149347</v>
      </c>
      <c r="G119" s="75"/>
      <c r="H119" s="76"/>
      <c r="I119" s="74"/>
      <c r="J119" s="75"/>
      <c r="K119" s="75"/>
      <c r="L119" s="75"/>
      <c r="M119" s="75"/>
      <c r="N119" s="75"/>
      <c r="O119" s="75"/>
      <c r="P119" s="75"/>
      <c r="Q119" s="75"/>
      <c r="R119" s="76"/>
    </row>
    <row r="120" spans="1:18" s="73" customFormat="1" x14ac:dyDescent="0.25">
      <c r="A120" s="73" t="s">
        <v>71</v>
      </c>
      <c r="B120" s="74"/>
      <c r="C120" s="76"/>
      <c r="D120" s="74"/>
      <c r="E120" s="108">
        <f t="shared" si="6"/>
        <v>1.6090285806940061</v>
      </c>
      <c r="F120" s="108">
        <f t="shared" si="6"/>
        <v>2.6083272054988509</v>
      </c>
      <c r="G120" s="75"/>
      <c r="H120" s="76"/>
      <c r="I120" s="74"/>
      <c r="J120" s="75"/>
      <c r="K120" s="75"/>
      <c r="L120" s="75"/>
      <c r="M120" s="75"/>
      <c r="N120" s="75"/>
      <c r="O120" s="75"/>
      <c r="P120" s="75"/>
      <c r="Q120" s="75"/>
      <c r="R120" s="76"/>
    </row>
    <row r="121" spans="1:18" s="73" customFormat="1" x14ac:dyDescent="0.25">
      <c r="A121" s="73" t="s">
        <v>72</v>
      </c>
      <c r="B121" s="74"/>
      <c r="C121" s="76"/>
      <c r="D121" s="74"/>
      <c r="E121" s="108">
        <f t="shared" ref="E121:F126" si="7">E108*(E$59*1000/E$77)/E$11</f>
        <v>1.9671820862726588</v>
      </c>
      <c r="F121" s="108">
        <f t="shared" si="7"/>
        <v>2.4950255915210069</v>
      </c>
      <c r="G121" s="75"/>
      <c r="H121" s="76"/>
      <c r="I121" s="74"/>
      <c r="J121" s="75"/>
      <c r="K121" s="75"/>
      <c r="L121" s="75"/>
      <c r="M121" s="75"/>
      <c r="N121" s="75"/>
      <c r="O121" s="75"/>
      <c r="P121" s="75"/>
      <c r="Q121" s="75"/>
      <c r="R121" s="76"/>
    </row>
    <row r="122" spans="1:18" s="73" customFormat="1" x14ac:dyDescent="0.25">
      <c r="A122" s="73" t="s">
        <v>73</v>
      </c>
      <c r="B122" s="74"/>
      <c r="C122" s="76"/>
      <c r="D122" s="74"/>
      <c r="E122" s="108">
        <f t="shared" si="7"/>
        <v>1.9775978038943061</v>
      </c>
      <c r="F122" s="108">
        <f t="shared" si="7"/>
        <v>0.64327548898315223</v>
      </c>
      <c r="G122" s="75"/>
      <c r="H122" s="76"/>
      <c r="I122" s="74"/>
      <c r="J122" s="75"/>
      <c r="K122" s="75"/>
      <c r="L122" s="75"/>
      <c r="M122" s="75"/>
      <c r="N122" s="75"/>
      <c r="O122" s="75"/>
      <c r="P122" s="75"/>
      <c r="Q122" s="75"/>
      <c r="R122" s="76"/>
    </row>
    <row r="123" spans="1:18" s="73" customFormat="1" x14ac:dyDescent="0.25">
      <c r="A123" s="73" t="s">
        <v>74</v>
      </c>
      <c r="B123" s="74"/>
      <c r="C123" s="76"/>
      <c r="D123" s="74"/>
      <c r="E123" s="108">
        <f t="shared" si="7"/>
        <v>14.236304064413126</v>
      </c>
      <c r="F123" s="108">
        <f t="shared" si="7"/>
        <v>5.1325062787014826</v>
      </c>
      <c r="G123" s="75"/>
      <c r="H123" s="76"/>
      <c r="I123" s="74"/>
      <c r="J123" s="75"/>
      <c r="K123" s="75"/>
      <c r="L123" s="75"/>
      <c r="M123" s="75"/>
      <c r="N123" s="75"/>
      <c r="O123" s="75"/>
      <c r="P123" s="75"/>
      <c r="Q123" s="75"/>
      <c r="R123" s="76"/>
    </row>
    <row r="124" spans="1:18" s="73" customFormat="1" x14ac:dyDescent="0.25">
      <c r="A124" s="73" t="s">
        <v>75</v>
      </c>
      <c r="B124" s="74"/>
      <c r="C124" s="76"/>
      <c r="D124" s="74"/>
      <c r="E124" s="108">
        <f t="shared" si="7"/>
        <v>3.5373602028737423</v>
      </c>
      <c r="F124" s="108">
        <f t="shared" si="7"/>
        <v>0</v>
      </c>
      <c r="G124" s="75"/>
      <c r="H124" s="76"/>
      <c r="I124" s="74"/>
      <c r="J124" s="75"/>
      <c r="K124" s="75"/>
      <c r="L124" s="75"/>
      <c r="M124" s="75"/>
      <c r="N124" s="75"/>
      <c r="O124" s="75"/>
      <c r="P124" s="75"/>
      <c r="Q124" s="75"/>
      <c r="R124" s="76"/>
    </row>
    <row r="125" spans="1:18" s="73" customFormat="1" x14ac:dyDescent="0.25">
      <c r="A125" s="73" t="s">
        <v>76</v>
      </c>
      <c r="B125" s="74"/>
      <c r="C125" s="76"/>
      <c r="D125" s="74"/>
      <c r="E125" s="108">
        <f t="shared" si="7"/>
        <v>16.707829242347049</v>
      </c>
      <c r="F125" s="108">
        <f t="shared" si="7"/>
        <v>3.5315636477018715</v>
      </c>
      <c r="G125" s="75"/>
      <c r="H125" s="76"/>
      <c r="I125" s="74"/>
      <c r="J125" s="75"/>
      <c r="K125" s="75"/>
      <c r="L125" s="75"/>
      <c r="M125" s="75"/>
      <c r="N125" s="75"/>
      <c r="O125" s="75"/>
      <c r="P125" s="75"/>
      <c r="Q125" s="75"/>
      <c r="R125" s="76"/>
    </row>
    <row r="126" spans="1:18" s="73" customFormat="1" x14ac:dyDescent="0.25">
      <c r="A126" s="73" t="s">
        <v>77</v>
      </c>
      <c r="B126" s="74"/>
      <c r="C126" s="76"/>
      <c r="D126" s="74"/>
      <c r="E126" s="108">
        <f t="shared" si="7"/>
        <v>13.237615807498074</v>
      </c>
      <c r="F126" s="108">
        <f t="shared" si="7"/>
        <v>39.743702880770478</v>
      </c>
      <c r="G126" s="75"/>
      <c r="H126" s="76"/>
      <c r="I126" s="74"/>
      <c r="J126" s="75"/>
      <c r="K126" s="75"/>
      <c r="L126" s="75"/>
      <c r="M126" s="75"/>
      <c r="N126" s="75"/>
      <c r="O126" s="75"/>
      <c r="P126" s="75"/>
      <c r="Q126" s="75"/>
      <c r="R126" s="76"/>
    </row>
    <row r="127" spans="1:18" x14ac:dyDescent="0.25">
      <c r="B127" s="7"/>
      <c r="C127" s="9"/>
      <c r="D127" s="7"/>
      <c r="E127" s="8"/>
      <c r="F127" s="8"/>
      <c r="G127" s="8"/>
      <c r="H127" s="9"/>
      <c r="I127" s="7"/>
      <c r="J127" s="8"/>
      <c r="K127" s="8"/>
      <c r="L127" s="8"/>
      <c r="M127" s="8"/>
      <c r="N127" s="8"/>
      <c r="O127" s="8"/>
      <c r="P127" s="8"/>
      <c r="Q127" s="8"/>
      <c r="R127" s="9"/>
    </row>
    <row r="128" spans="1:18" s="58" customFormat="1" ht="21" x14ac:dyDescent="0.35">
      <c r="A128" s="87" t="s">
        <v>28</v>
      </c>
      <c r="B128" s="152"/>
      <c r="C128" s="153"/>
      <c r="D128" s="59"/>
      <c r="E128" s="60"/>
      <c r="F128" s="60"/>
      <c r="G128" s="60"/>
      <c r="H128" s="61"/>
      <c r="I128" s="59"/>
      <c r="J128" s="60"/>
      <c r="K128" s="60"/>
      <c r="L128" s="60"/>
      <c r="M128" s="60"/>
      <c r="N128" s="60"/>
      <c r="O128" s="60"/>
      <c r="P128" s="60"/>
      <c r="Q128" s="60"/>
      <c r="R128" s="61"/>
    </row>
    <row r="129" spans="1:18" s="58" customFormat="1" x14ac:dyDescent="0.25">
      <c r="A129" s="58" t="s">
        <v>83</v>
      </c>
      <c r="B129" s="59"/>
      <c r="C129" s="61"/>
      <c r="D129" s="59"/>
      <c r="E129" s="60">
        <v>40</v>
      </c>
      <c r="F129" s="60">
        <v>40</v>
      </c>
      <c r="G129" s="60"/>
      <c r="H129" s="61">
        <v>100</v>
      </c>
      <c r="I129" s="59">
        <v>40</v>
      </c>
      <c r="J129" s="60">
        <v>40</v>
      </c>
      <c r="K129" s="60">
        <v>40</v>
      </c>
      <c r="L129" s="60">
        <v>40</v>
      </c>
      <c r="M129" s="60">
        <v>40</v>
      </c>
      <c r="N129" s="60">
        <v>40</v>
      </c>
      <c r="O129" s="60">
        <v>40</v>
      </c>
      <c r="P129" s="60">
        <v>40</v>
      </c>
      <c r="Q129" s="60">
        <v>40</v>
      </c>
      <c r="R129" s="61">
        <v>40</v>
      </c>
    </row>
    <row r="130" spans="1:18" s="58" customFormat="1" x14ac:dyDescent="0.25">
      <c r="A130" s="58" t="s">
        <v>85</v>
      </c>
      <c r="B130" s="59"/>
      <c r="C130" s="61"/>
      <c r="D130" s="59"/>
      <c r="E130" s="60">
        <v>1</v>
      </c>
      <c r="F130" s="60">
        <v>1</v>
      </c>
      <c r="G130" s="60"/>
      <c r="H130" s="61">
        <v>1</v>
      </c>
      <c r="I130" s="59">
        <v>1</v>
      </c>
      <c r="J130" s="60">
        <v>1</v>
      </c>
      <c r="K130" s="60">
        <v>1</v>
      </c>
      <c r="L130" s="60">
        <v>1</v>
      </c>
      <c r="M130" s="60">
        <v>1</v>
      </c>
      <c r="N130" s="60">
        <v>1</v>
      </c>
      <c r="O130" s="60">
        <v>1</v>
      </c>
      <c r="P130" s="60">
        <v>1</v>
      </c>
      <c r="Q130" s="60">
        <v>1</v>
      </c>
      <c r="R130" s="61">
        <v>1</v>
      </c>
    </row>
    <row r="131" spans="1:18" s="58" customFormat="1" x14ac:dyDescent="0.25">
      <c r="B131" s="59"/>
      <c r="C131" s="61"/>
      <c r="D131" s="59"/>
      <c r="E131" s="60"/>
      <c r="F131" s="60"/>
      <c r="G131" s="60"/>
      <c r="H131" s="61"/>
      <c r="I131" s="59"/>
      <c r="J131" s="60"/>
      <c r="K131" s="60"/>
      <c r="L131" s="60"/>
      <c r="M131" s="60"/>
      <c r="N131" s="60"/>
      <c r="O131" s="60"/>
      <c r="P131" s="60"/>
      <c r="Q131" s="60"/>
      <c r="R131" s="61"/>
    </row>
    <row r="132" spans="1:18" s="58" customFormat="1" x14ac:dyDescent="0.25">
      <c r="A132" s="57" t="s">
        <v>70</v>
      </c>
      <c r="B132" s="134"/>
      <c r="C132" s="135"/>
      <c r="D132" s="59"/>
      <c r="E132" s="60"/>
      <c r="F132" s="60"/>
      <c r="G132" s="60"/>
      <c r="H132" s="61"/>
      <c r="I132" s="59"/>
      <c r="J132" s="60"/>
      <c r="K132" s="60"/>
      <c r="L132" s="60"/>
      <c r="M132" s="60"/>
      <c r="N132" s="60"/>
      <c r="O132" s="60"/>
      <c r="P132" s="60"/>
      <c r="Q132" s="60"/>
      <c r="R132" s="61"/>
    </row>
    <row r="133" spans="1:18" s="58" customFormat="1" x14ac:dyDescent="0.25">
      <c r="A133" s="88" t="s">
        <v>89</v>
      </c>
      <c r="B133" s="154">
        <v>8057134.7819999997</v>
      </c>
      <c r="C133" s="155">
        <v>4320039.8779999996</v>
      </c>
      <c r="D133" s="59"/>
      <c r="E133" s="248">
        <v>532618.22699999996</v>
      </c>
      <c r="F133" s="248">
        <v>1006814.929</v>
      </c>
      <c r="G133" s="248"/>
      <c r="H133" s="264"/>
      <c r="I133" s="265"/>
      <c r="J133" s="248">
        <v>170607.802</v>
      </c>
      <c r="K133" s="248">
        <v>3168.21</v>
      </c>
      <c r="L133" s="248">
        <v>5212.4949999999999</v>
      </c>
      <c r="M133" s="248">
        <v>79531.531000000003</v>
      </c>
      <c r="N133" s="248"/>
      <c r="O133" s="248"/>
      <c r="P133" s="248"/>
      <c r="Q133" s="248">
        <v>503716.103</v>
      </c>
      <c r="R133" s="264">
        <v>1935.5530000000001</v>
      </c>
    </row>
    <row r="134" spans="1:18" s="58" customFormat="1" x14ac:dyDescent="0.25">
      <c r="A134" s="88" t="s">
        <v>90</v>
      </c>
      <c r="B134" s="154">
        <v>4840392.8660000004</v>
      </c>
      <c r="C134" s="155">
        <v>3550298.656</v>
      </c>
      <c r="D134" s="59"/>
      <c r="E134" s="248">
        <v>212360.15299999999</v>
      </c>
      <c r="F134" s="248">
        <v>449169.40399999998</v>
      </c>
      <c r="G134" s="248"/>
      <c r="H134" s="264"/>
      <c r="I134" s="265"/>
      <c r="J134" s="248">
        <v>66352.573999999993</v>
      </c>
      <c r="K134" s="248">
        <v>2256.3380000000002</v>
      </c>
      <c r="L134" s="248"/>
      <c r="M134" s="248">
        <v>32356.562999999998</v>
      </c>
      <c r="N134" s="248"/>
      <c r="O134" s="248"/>
      <c r="P134" s="248"/>
      <c r="Q134" s="248">
        <v>188329.226</v>
      </c>
      <c r="R134" s="264"/>
    </row>
    <row r="135" spans="1:18" s="58" customFormat="1" x14ac:dyDescent="0.25">
      <c r="A135" s="58" t="s">
        <v>91</v>
      </c>
      <c r="B135" s="59">
        <v>9552423.5170000009</v>
      </c>
      <c r="C135" s="61">
        <v>5289575.8559999997</v>
      </c>
      <c r="D135" s="59"/>
      <c r="E135" s="248">
        <v>489652.52799999999</v>
      </c>
      <c r="F135" s="248">
        <v>1015657.3909999999</v>
      </c>
      <c r="G135" s="248"/>
      <c r="H135" s="264">
        <v>101320.626</v>
      </c>
      <c r="I135" s="265">
        <v>20067.223000000002</v>
      </c>
      <c r="J135" s="248">
        <v>226979.37700000001</v>
      </c>
      <c r="K135" s="248">
        <v>12054.246999999999</v>
      </c>
      <c r="L135" s="248">
        <v>35573.489000000001</v>
      </c>
      <c r="M135" s="248">
        <v>72816.006999999998</v>
      </c>
      <c r="N135" s="248">
        <v>15166.777</v>
      </c>
      <c r="O135" s="248">
        <v>13324.56</v>
      </c>
      <c r="P135" s="248">
        <v>4970.9459999999999</v>
      </c>
      <c r="Q135" s="248">
        <v>79876.528999999995</v>
      </c>
      <c r="R135" s="264">
        <v>4668.973</v>
      </c>
    </row>
    <row r="136" spans="1:18" s="58" customFormat="1" x14ac:dyDescent="0.25">
      <c r="A136" s="58" t="s">
        <v>92</v>
      </c>
      <c r="B136" s="59">
        <v>15271213.094000001</v>
      </c>
      <c r="C136" s="61">
        <v>2201834.2940000002</v>
      </c>
      <c r="D136" s="59"/>
      <c r="E136" s="248">
        <v>222595.02900000001</v>
      </c>
      <c r="F136" s="248">
        <v>459718.23300000001</v>
      </c>
      <c r="G136" s="248"/>
      <c r="H136" s="266"/>
      <c r="I136" s="265"/>
      <c r="J136" s="248">
        <v>65195.392999999996</v>
      </c>
      <c r="K136" s="266"/>
      <c r="L136" s="266"/>
      <c r="M136" s="266"/>
      <c r="N136" s="266"/>
      <c r="O136" s="266"/>
      <c r="P136" s="266"/>
      <c r="Q136" s="266"/>
      <c r="R136" s="264"/>
    </row>
    <row r="137" spans="1:18" s="58" customFormat="1" x14ac:dyDescent="0.25">
      <c r="A137" s="58" t="s">
        <v>120</v>
      </c>
      <c r="B137" s="59">
        <v>860592.66799999995</v>
      </c>
      <c r="C137" s="61">
        <v>1391804.71</v>
      </c>
      <c r="D137" s="59"/>
      <c r="E137" s="248"/>
      <c r="F137" s="248"/>
      <c r="G137" s="248"/>
      <c r="H137" s="266"/>
      <c r="I137" s="265"/>
      <c r="J137" s="248">
        <v>25357.794000000002</v>
      </c>
      <c r="K137" s="266"/>
      <c r="L137" s="266"/>
      <c r="M137" s="266"/>
      <c r="N137" s="266"/>
      <c r="O137" s="266"/>
      <c r="P137" s="248"/>
      <c r="Q137" s="266"/>
      <c r="R137" s="264"/>
    </row>
    <row r="138" spans="1:18" s="58" customFormat="1" x14ac:dyDescent="0.25">
      <c r="A138" s="58" t="s">
        <v>121</v>
      </c>
      <c r="B138" s="59">
        <v>834896.16799999995</v>
      </c>
      <c r="C138" s="61">
        <v>762450.255</v>
      </c>
      <c r="D138" s="59"/>
      <c r="E138" s="248"/>
      <c r="F138" s="248"/>
      <c r="G138" s="248"/>
      <c r="H138" s="266"/>
      <c r="I138" s="265"/>
      <c r="J138" s="248">
        <v>20402.736000000001</v>
      </c>
      <c r="K138" s="266"/>
      <c r="L138" s="266"/>
      <c r="M138" s="266"/>
      <c r="N138" s="248"/>
      <c r="O138" s="248"/>
      <c r="P138" s="248"/>
      <c r="Q138" s="266"/>
      <c r="R138" s="264"/>
    </row>
    <row r="139" spans="1:18" s="58" customFormat="1" x14ac:dyDescent="0.25">
      <c r="A139" s="58" t="s">
        <v>71</v>
      </c>
      <c r="B139" s="59">
        <v>17645678.197000001</v>
      </c>
      <c r="C139" s="61">
        <v>5943895.0350000001</v>
      </c>
      <c r="D139" s="59"/>
      <c r="E139" s="248">
        <v>1873470.9739999999</v>
      </c>
      <c r="F139" s="248">
        <v>3556928.6749999998</v>
      </c>
      <c r="G139" s="248"/>
      <c r="H139" s="264">
        <v>49473.851000000002</v>
      </c>
      <c r="I139" s="265"/>
      <c r="J139" s="266">
        <v>147614.633</v>
      </c>
      <c r="K139" s="266">
        <v>3775.2739999999999</v>
      </c>
      <c r="L139" s="248">
        <v>9766.6360000000004</v>
      </c>
      <c r="M139" s="266">
        <v>123837.698</v>
      </c>
      <c r="N139" s="248"/>
      <c r="O139" s="248">
        <v>4062.326</v>
      </c>
      <c r="P139" s="248"/>
      <c r="Q139" s="266">
        <v>104063.94</v>
      </c>
      <c r="R139" s="264">
        <v>2793.154</v>
      </c>
    </row>
    <row r="140" spans="1:18" s="58" customFormat="1" x14ac:dyDescent="0.25">
      <c r="A140" s="58" t="s">
        <v>72</v>
      </c>
      <c r="B140" s="59">
        <v>32318571.5</v>
      </c>
      <c r="C140" s="61">
        <v>6782757.091</v>
      </c>
      <c r="D140" s="59"/>
      <c r="E140" s="248">
        <v>1931844.8459999999</v>
      </c>
      <c r="F140" s="248">
        <v>3644576.9810000001</v>
      </c>
      <c r="G140" s="248"/>
      <c r="H140" s="264">
        <v>39381.048999999999</v>
      </c>
      <c r="I140" s="265"/>
      <c r="J140" s="266">
        <v>72535.073999999993</v>
      </c>
      <c r="K140" s="248">
        <v>2926.319</v>
      </c>
      <c r="L140" s="248">
        <v>11836.623</v>
      </c>
      <c r="M140" s="266">
        <v>48593.254000000001</v>
      </c>
      <c r="N140" s="248"/>
      <c r="O140" s="248">
        <v>2733.8209999999999</v>
      </c>
      <c r="P140" s="248"/>
      <c r="Q140" s="266">
        <v>19598.895</v>
      </c>
      <c r="R140" s="264">
        <v>13589.464</v>
      </c>
    </row>
    <row r="141" spans="1:18" s="58" customFormat="1" x14ac:dyDescent="0.25">
      <c r="A141" s="58" t="s">
        <v>73</v>
      </c>
      <c r="B141" s="59">
        <v>9490926.4790000003</v>
      </c>
      <c r="C141" s="61">
        <v>4184693.443</v>
      </c>
      <c r="D141" s="59"/>
      <c r="E141" s="248">
        <v>424027.728</v>
      </c>
      <c r="F141" s="248">
        <v>811388.96299999999</v>
      </c>
      <c r="G141" s="248"/>
      <c r="H141" s="264">
        <v>220739.21400000001</v>
      </c>
      <c r="I141" s="265">
        <v>26674.883000000002</v>
      </c>
      <c r="J141" s="248">
        <v>147688.783</v>
      </c>
      <c r="K141" s="248">
        <v>12054.246999999999</v>
      </c>
      <c r="L141" s="248">
        <v>97228.895000000004</v>
      </c>
      <c r="M141" s="248">
        <v>139579.29800000001</v>
      </c>
      <c r="N141" s="248">
        <v>32060.025000000001</v>
      </c>
      <c r="O141" s="248">
        <v>60922.771999999997</v>
      </c>
      <c r="P141" s="248">
        <v>12949.427</v>
      </c>
      <c r="Q141" s="248">
        <v>52890.434999999998</v>
      </c>
      <c r="R141" s="264">
        <v>18052.125</v>
      </c>
    </row>
    <row r="142" spans="1:18" s="58" customFormat="1" x14ac:dyDescent="0.25">
      <c r="A142" s="58" t="s">
        <v>124</v>
      </c>
      <c r="B142" s="59">
        <v>347968.05599999998</v>
      </c>
      <c r="C142" s="61">
        <v>207803.13200000001</v>
      </c>
      <c r="D142" s="59"/>
      <c r="E142" s="248"/>
      <c r="F142" s="248"/>
      <c r="G142" s="248"/>
      <c r="H142" s="264"/>
      <c r="I142" s="266"/>
      <c r="J142" s="266"/>
      <c r="K142" s="248"/>
      <c r="L142" s="248"/>
      <c r="M142" s="248"/>
      <c r="N142" s="266"/>
      <c r="O142" s="266"/>
      <c r="P142" s="248"/>
      <c r="Q142" s="266"/>
      <c r="R142" s="264"/>
    </row>
    <row r="143" spans="1:18" s="58" customFormat="1" x14ac:dyDescent="0.25">
      <c r="A143" s="58" t="s">
        <v>74</v>
      </c>
      <c r="B143" s="59">
        <v>18783517.726</v>
      </c>
      <c r="C143" s="61">
        <v>12680325.162</v>
      </c>
      <c r="D143" s="59"/>
      <c r="E143" s="248">
        <v>3568748.7820000001</v>
      </c>
      <c r="F143" s="248">
        <v>6687881.3389999997</v>
      </c>
      <c r="G143" s="248"/>
      <c r="H143" s="264">
        <v>374232.47399999999</v>
      </c>
      <c r="I143" s="265">
        <v>116280.004</v>
      </c>
      <c r="J143" s="248">
        <v>701730.19499999995</v>
      </c>
      <c r="K143" s="248">
        <v>154144.402</v>
      </c>
      <c r="L143" s="248">
        <v>339107.033</v>
      </c>
      <c r="M143" s="248">
        <v>687330.09600000002</v>
      </c>
      <c r="N143" s="248">
        <v>140489.489</v>
      </c>
      <c r="O143" s="248">
        <v>318725.07799999998</v>
      </c>
      <c r="P143" s="248">
        <v>31564.794000000002</v>
      </c>
      <c r="Q143" s="248">
        <v>364188.28499999997</v>
      </c>
      <c r="R143" s="264">
        <v>147405.47200000001</v>
      </c>
    </row>
    <row r="144" spans="1:18" s="58" customFormat="1" x14ac:dyDescent="0.25">
      <c r="A144" s="58" t="s">
        <v>93</v>
      </c>
      <c r="D144" s="59"/>
      <c r="E144" s="248">
        <v>1056287.1089999999</v>
      </c>
      <c r="F144" s="248">
        <v>1874289.388</v>
      </c>
      <c r="G144" s="248"/>
      <c r="H144" s="266">
        <v>453679.93400000001</v>
      </c>
      <c r="I144" s="265">
        <v>66572.929999999993</v>
      </c>
      <c r="J144" s="248">
        <v>333074.70699999999</v>
      </c>
      <c r="K144" s="248">
        <v>71461.675000000003</v>
      </c>
      <c r="L144" s="248">
        <v>130886.863</v>
      </c>
      <c r="M144" s="248">
        <v>262673.26799999998</v>
      </c>
      <c r="N144" s="248">
        <v>71671.865000000005</v>
      </c>
      <c r="O144" s="248">
        <v>61006.733999999997</v>
      </c>
      <c r="P144" s="248">
        <v>19053.297999999999</v>
      </c>
      <c r="Q144" s="248">
        <v>277082.32400000002</v>
      </c>
      <c r="R144" s="264">
        <v>25740.224999999999</v>
      </c>
    </row>
    <row r="145" spans="1:18" s="58" customFormat="1" x14ac:dyDescent="0.25">
      <c r="A145" s="58" t="s">
        <v>110</v>
      </c>
      <c r="B145" s="59"/>
      <c r="C145" s="61"/>
      <c r="D145" s="59"/>
      <c r="E145" s="248"/>
      <c r="F145" s="248"/>
      <c r="G145" s="248"/>
      <c r="H145" s="266">
        <v>3713495.4909999999</v>
      </c>
      <c r="I145" s="265"/>
      <c r="J145" s="248">
        <v>118032.11500000001</v>
      </c>
      <c r="K145" s="248">
        <v>37929.294000000002</v>
      </c>
      <c r="L145" s="248">
        <v>190112.78700000001</v>
      </c>
      <c r="M145" s="248">
        <v>338630.288</v>
      </c>
      <c r="N145" s="248">
        <v>145128.79500000001</v>
      </c>
      <c r="O145" s="248">
        <v>202926.31</v>
      </c>
      <c r="P145" s="266"/>
      <c r="Q145" s="248">
        <v>75094.3</v>
      </c>
      <c r="R145" s="264">
        <v>33655.290999999997</v>
      </c>
    </row>
    <row r="146" spans="1:18" s="58" customFormat="1" x14ac:dyDescent="0.25">
      <c r="A146" s="92" t="s">
        <v>94</v>
      </c>
      <c r="B146" s="156"/>
      <c r="C146" s="157"/>
      <c r="D146" s="59"/>
      <c r="E146" s="267">
        <v>357452.36700000003</v>
      </c>
      <c r="F146" s="248">
        <v>727418.60699999996</v>
      </c>
      <c r="G146" s="248"/>
      <c r="H146" s="266"/>
      <c r="I146" s="265"/>
      <c r="J146" s="266"/>
      <c r="K146" s="266"/>
      <c r="L146" s="248"/>
      <c r="M146" s="248"/>
      <c r="N146" s="248"/>
      <c r="O146" s="248"/>
      <c r="P146" s="266"/>
      <c r="Q146" s="266"/>
      <c r="R146" s="264"/>
    </row>
    <row r="147" spans="1:18" s="58" customFormat="1" x14ac:dyDescent="0.25">
      <c r="A147" s="92" t="s">
        <v>112</v>
      </c>
      <c r="B147" s="156"/>
      <c r="C147" s="157"/>
      <c r="D147" s="59"/>
      <c r="E147" s="267"/>
      <c r="F147" s="248"/>
      <c r="G147" s="248"/>
      <c r="H147" s="266">
        <v>4492777.1619999995</v>
      </c>
      <c r="I147" s="265">
        <v>47690.464</v>
      </c>
      <c r="J147" s="266"/>
      <c r="K147" s="248">
        <v>594361.59199999995</v>
      </c>
      <c r="L147" s="248">
        <v>1592693.4129999999</v>
      </c>
      <c r="M147" s="248">
        <v>2432340.696</v>
      </c>
      <c r="N147" s="248">
        <v>1003481.69</v>
      </c>
      <c r="O147" s="248">
        <v>2006013.4580000001</v>
      </c>
      <c r="P147" s="248">
        <v>158141.359</v>
      </c>
      <c r="Q147" s="248">
        <v>547603.79200000002</v>
      </c>
      <c r="R147" s="264">
        <v>172299.11499999999</v>
      </c>
    </row>
    <row r="148" spans="1:18" s="58" customFormat="1" x14ac:dyDescent="0.25">
      <c r="A148" s="92" t="s">
        <v>95</v>
      </c>
      <c r="B148" s="156"/>
      <c r="C148" s="157"/>
      <c r="D148" s="109"/>
      <c r="E148" s="267">
        <v>119498.44</v>
      </c>
      <c r="F148" s="248">
        <v>326402.28399999999</v>
      </c>
      <c r="G148" s="248"/>
      <c r="H148" s="264">
        <v>2689826.7510000002</v>
      </c>
      <c r="I148" s="265">
        <v>46437.930999999997</v>
      </c>
      <c r="J148" s="248">
        <v>46187.678</v>
      </c>
      <c r="K148" s="248">
        <v>211941.90299999999</v>
      </c>
      <c r="L148" s="248">
        <v>595489.58499999996</v>
      </c>
      <c r="M148" s="248">
        <v>1318298.29</v>
      </c>
      <c r="N148" s="248">
        <v>476232.81800000003</v>
      </c>
      <c r="O148" s="248">
        <v>1254788.2209999999</v>
      </c>
      <c r="P148" s="248">
        <v>65868.525999999998</v>
      </c>
      <c r="Q148" s="248">
        <v>231518.67499999999</v>
      </c>
      <c r="R148" s="264">
        <v>83440.384999999995</v>
      </c>
    </row>
    <row r="149" spans="1:18" s="58" customFormat="1" x14ac:dyDescent="0.25">
      <c r="A149" s="58" t="s">
        <v>96</v>
      </c>
      <c r="B149" s="59"/>
      <c r="C149" s="61"/>
      <c r="D149" s="59"/>
      <c r="E149" s="248">
        <v>2103235.7170000002</v>
      </c>
      <c r="F149" s="248">
        <v>4038751.702</v>
      </c>
      <c r="G149" s="248"/>
      <c r="H149" s="266"/>
      <c r="I149" s="265">
        <v>937604.63</v>
      </c>
      <c r="J149" s="248">
        <v>622427.125</v>
      </c>
      <c r="K149" s="248">
        <v>1582360.7819999999</v>
      </c>
      <c r="L149" s="248">
        <v>3520061.9109999998</v>
      </c>
      <c r="M149" s="248">
        <v>7820031.3250000002</v>
      </c>
      <c r="N149" s="248">
        <v>2059635.2250000001</v>
      </c>
      <c r="O149" s="248">
        <v>4674029.7139999997</v>
      </c>
      <c r="P149" s="248">
        <v>337721.88500000001</v>
      </c>
      <c r="Q149" s="248">
        <v>2644204.6510000001</v>
      </c>
      <c r="R149" s="264">
        <v>884172.76199999999</v>
      </c>
    </row>
    <row r="150" spans="1:18" s="58" customFormat="1" x14ac:dyDescent="0.25">
      <c r="A150" s="58" t="s">
        <v>111</v>
      </c>
      <c r="B150" s="59"/>
      <c r="C150" s="61"/>
      <c r="D150" s="59"/>
      <c r="E150" s="248"/>
      <c r="F150" s="248"/>
      <c r="G150" s="248"/>
      <c r="H150" s="264">
        <v>704302.74800000002</v>
      </c>
      <c r="I150" s="265">
        <v>15674.040999999999</v>
      </c>
      <c r="J150" s="248"/>
      <c r="K150" s="248">
        <v>121850.713</v>
      </c>
      <c r="L150" s="248">
        <v>398837.22600000002</v>
      </c>
      <c r="M150" s="248">
        <v>370003.54300000001</v>
      </c>
      <c r="N150" s="248">
        <v>55524.73</v>
      </c>
      <c r="O150" s="248">
        <v>265575.09399999998</v>
      </c>
      <c r="P150" s="248">
        <v>35041.286</v>
      </c>
      <c r="Q150" s="248">
        <v>166323.84700000001</v>
      </c>
      <c r="R150" s="264">
        <v>50502.427000000003</v>
      </c>
    </row>
    <row r="151" spans="1:18" s="58" customFormat="1" x14ac:dyDescent="0.25">
      <c r="A151" s="58" t="s">
        <v>97</v>
      </c>
      <c r="B151" s="59"/>
      <c r="C151" s="61"/>
      <c r="D151" s="59"/>
      <c r="E151" s="248">
        <v>28343.075000000001</v>
      </c>
      <c r="F151" s="248">
        <v>67587.145000000004</v>
      </c>
      <c r="G151" s="248"/>
      <c r="H151" s="264"/>
      <c r="I151" s="265"/>
      <c r="J151" s="248"/>
      <c r="K151" s="248"/>
      <c r="L151" s="248"/>
      <c r="M151" s="248"/>
      <c r="N151" s="266"/>
      <c r="O151" s="248"/>
      <c r="P151" s="248"/>
      <c r="Q151" s="248"/>
      <c r="R151" s="61"/>
    </row>
    <row r="152" spans="1:18" s="91" customFormat="1" x14ac:dyDescent="0.25">
      <c r="A152" s="91" t="s">
        <v>78</v>
      </c>
      <c r="B152" s="114"/>
      <c r="C152" s="115"/>
      <c r="D152" s="114"/>
      <c r="E152" s="254">
        <v>25192.29</v>
      </c>
      <c r="F152" s="254">
        <v>50872.464</v>
      </c>
      <c r="G152" s="254"/>
      <c r="H152" s="255">
        <v>248163.08600000001</v>
      </c>
      <c r="I152" s="256">
        <v>373229.07500000001</v>
      </c>
      <c r="J152" s="254">
        <v>121346.01700000001</v>
      </c>
      <c r="K152" s="254">
        <v>309017.98700000002</v>
      </c>
      <c r="L152" s="254">
        <v>289519.97899999999</v>
      </c>
      <c r="M152" s="254">
        <v>464083.424</v>
      </c>
      <c r="N152" s="254">
        <v>233363.99299999999</v>
      </c>
      <c r="O152" s="254">
        <v>192769.299</v>
      </c>
      <c r="P152" s="254">
        <v>164862.00599999999</v>
      </c>
      <c r="Q152" s="254">
        <v>228003.70699999999</v>
      </c>
      <c r="R152" s="255">
        <v>158579.24900000001</v>
      </c>
    </row>
    <row r="153" spans="1:18" s="58" customFormat="1" x14ac:dyDescent="0.25">
      <c r="A153" s="89" t="s">
        <v>79</v>
      </c>
      <c r="B153" s="109"/>
      <c r="C153" s="158"/>
      <c r="D153" s="59"/>
      <c r="E153" s="60">
        <v>29251.848000000002</v>
      </c>
      <c r="F153" s="60">
        <v>55399.843999999997</v>
      </c>
      <c r="G153" s="60"/>
      <c r="H153" s="61">
        <v>236060.533</v>
      </c>
      <c r="I153" s="59">
        <v>27004.255000000001</v>
      </c>
      <c r="J153" s="60">
        <v>6054.58</v>
      </c>
      <c r="K153" s="60">
        <v>21101.954000000002</v>
      </c>
      <c r="L153" s="60">
        <v>18003.708999999999</v>
      </c>
      <c r="M153" s="60">
        <v>33390.114000000001</v>
      </c>
      <c r="N153" s="60">
        <v>18043.091</v>
      </c>
      <c r="O153" s="60">
        <v>12151.565000000001</v>
      </c>
      <c r="P153" s="60">
        <v>8966.8209999999999</v>
      </c>
      <c r="Q153" s="60">
        <v>12952.93</v>
      </c>
      <c r="R153" s="61">
        <v>9458.5490000000009</v>
      </c>
    </row>
    <row r="154" spans="1:18" s="58" customFormat="1" x14ac:dyDescent="0.25">
      <c r="B154" s="59"/>
      <c r="C154" s="61"/>
      <c r="D154" s="59"/>
      <c r="E154" s="60"/>
      <c r="F154" s="60"/>
      <c r="G154" s="60"/>
      <c r="H154" s="61"/>
      <c r="I154" s="59"/>
      <c r="J154" s="60"/>
      <c r="K154" s="60"/>
      <c r="L154" s="60"/>
      <c r="M154" s="60"/>
      <c r="N154" s="60"/>
      <c r="O154" s="60"/>
      <c r="P154" s="60"/>
      <c r="Q154" s="60"/>
      <c r="R154" s="61"/>
    </row>
    <row r="155" spans="1:18" s="58" customFormat="1" x14ac:dyDescent="0.25">
      <c r="A155" s="57" t="s">
        <v>80</v>
      </c>
      <c r="B155" s="134"/>
      <c r="C155" s="135"/>
      <c r="D155" s="59"/>
      <c r="E155" s="60"/>
      <c r="F155" s="60"/>
      <c r="G155" s="60"/>
      <c r="H155" s="61"/>
      <c r="I155" s="59"/>
      <c r="J155" s="60"/>
      <c r="K155" s="60"/>
      <c r="L155" s="60"/>
      <c r="M155" s="60"/>
      <c r="N155" s="60"/>
      <c r="O155" s="60"/>
      <c r="P155" s="60"/>
      <c r="Q155" s="60"/>
      <c r="R155" s="61"/>
    </row>
    <row r="156" spans="1:18" s="58" customFormat="1" x14ac:dyDescent="0.25">
      <c r="A156" s="88" t="s">
        <v>89</v>
      </c>
      <c r="B156" s="154"/>
      <c r="C156" s="155"/>
      <c r="D156" s="59"/>
      <c r="E156" s="111">
        <f t="shared" ref="E156:F159" si="8">E133/E$152</f>
        <v>21.142112408201079</v>
      </c>
      <c r="F156" s="111">
        <f t="shared" si="8"/>
        <v>19.790960567587213</v>
      </c>
      <c r="G156" s="111"/>
      <c r="H156" s="111">
        <f t="shared" ref="H156:I159" si="9">H133/H$152</f>
        <v>0</v>
      </c>
      <c r="I156" s="165">
        <f t="shared" si="9"/>
        <v>0</v>
      </c>
      <c r="J156" s="111">
        <f t="shared" ref="J156:K159" si="10">J133/J$152</f>
        <v>1.4059612850745649</v>
      </c>
      <c r="K156" s="111">
        <f t="shared" si="10"/>
        <v>1.0252509993860001E-2</v>
      </c>
      <c r="L156" s="111">
        <f t="shared" ref="L156:R159" si="11">L133/L$152</f>
        <v>1.8003921587739547E-2</v>
      </c>
      <c r="M156" s="111">
        <f t="shared" si="11"/>
        <v>0.17137334989150571</v>
      </c>
      <c r="N156" s="111">
        <f t="shared" si="11"/>
        <v>0</v>
      </c>
      <c r="O156" s="111">
        <f t="shared" si="11"/>
        <v>0</v>
      </c>
      <c r="P156" s="111">
        <f t="shared" si="11"/>
        <v>0</v>
      </c>
      <c r="Q156" s="111">
        <f t="shared" si="11"/>
        <v>2.2092452338943769</v>
      </c>
      <c r="R156" s="166">
        <f t="shared" si="11"/>
        <v>1.2205588134674544E-2</v>
      </c>
    </row>
    <row r="157" spans="1:18" s="58" customFormat="1" x14ac:dyDescent="0.25">
      <c r="A157" s="88" t="s">
        <v>90</v>
      </c>
      <c r="B157" s="154"/>
      <c r="C157" s="155"/>
      <c r="D157" s="59"/>
      <c r="E157" s="111">
        <f t="shared" si="8"/>
        <v>8.429569245193667</v>
      </c>
      <c r="F157" s="111">
        <f t="shared" si="8"/>
        <v>8.829322755036987</v>
      </c>
      <c r="G157" s="111"/>
      <c r="H157" s="111">
        <f t="shared" si="9"/>
        <v>0</v>
      </c>
      <c r="I157" s="165">
        <f t="shared" si="9"/>
        <v>0</v>
      </c>
      <c r="J157" s="111">
        <f t="shared" si="10"/>
        <v>0.54680471300512479</v>
      </c>
      <c r="K157" s="111">
        <f t="shared" si="10"/>
        <v>7.301639693873224E-3</v>
      </c>
      <c r="L157" s="111">
        <f t="shared" si="11"/>
        <v>0</v>
      </c>
      <c r="M157" s="111">
        <f t="shared" si="11"/>
        <v>6.9721436549304544E-2</v>
      </c>
      <c r="N157" s="111">
        <f t="shared" si="11"/>
        <v>0</v>
      </c>
      <c r="O157" s="111">
        <f t="shared" si="11"/>
        <v>0</v>
      </c>
      <c r="P157" s="111">
        <f t="shared" si="11"/>
        <v>0</v>
      </c>
      <c r="Q157" s="111">
        <f t="shared" si="11"/>
        <v>0.82599194757829086</v>
      </c>
      <c r="R157" s="166">
        <f t="shared" si="11"/>
        <v>0</v>
      </c>
    </row>
    <row r="158" spans="1:18" s="58" customFormat="1" x14ac:dyDescent="0.25">
      <c r="A158" s="58" t="s">
        <v>91</v>
      </c>
      <c r="B158" s="59"/>
      <c r="C158" s="61"/>
      <c r="D158" s="59"/>
      <c r="E158" s="111">
        <f t="shared" si="8"/>
        <v>19.436602547843009</v>
      </c>
      <c r="F158" s="111">
        <f t="shared" si="8"/>
        <v>19.964776838802223</v>
      </c>
      <c r="G158" s="111"/>
      <c r="H158" s="111">
        <f t="shared" si="9"/>
        <v>0.40828242279353344</v>
      </c>
      <c r="I158" s="165">
        <f t="shared" si="9"/>
        <v>5.3766505195234321E-2</v>
      </c>
      <c r="J158" s="111">
        <f t="shared" si="10"/>
        <v>1.8705136156220108</v>
      </c>
      <c r="K158" s="111">
        <f t="shared" si="10"/>
        <v>3.9008237407228981E-2</v>
      </c>
      <c r="L158" s="111">
        <f t="shared" si="11"/>
        <v>0.12287058434747954</v>
      </c>
      <c r="M158" s="111">
        <f t="shared" si="11"/>
        <v>0.15690283952050826</v>
      </c>
      <c r="N158" s="111">
        <f t="shared" si="11"/>
        <v>6.4991933009990968E-2</v>
      </c>
      <c r="O158" s="111">
        <f t="shared" si="11"/>
        <v>6.9121795167185821E-2</v>
      </c>
      <c r="P158" s="111">
        <f t="shared" si="11"/>
        <v>3.0152162530401334E-2</v>
      </c>
      <c r="Q158" s="111">
        <f t="shared" si="11"/>
        <v>0.35032995757389152</v>
      </c>
      <c r="R158" s="166">
        <f t="shared" si="11"/>
        <v>2.9442521827051909E-2</v>
      </c>
    </row>
    <row r="159" spans="1:18" s="58" customFormat="1" x14ac:dyDescent="0.25">
      <c r="A159" s="58" t="s">
        <v>92</v>
      </c>
      <c r="B159" s="59"/>
      <c r="C159" s="61"/>
      <c r="D159" s="59"/>
      <c r="E159" s="111">
        <f t="shared" si="8"/>
        <v>8.8358394175360804</v>
      </c>
      <c r="F159" s="111">
        <f t="shared" si="8"/>
        <v>9.036681081537548</v>
      </c>
      <c r="G159" s="111"/>
      <c r="H159" s="111">
        <f t="shared" si="9"/>
        <v>0</v>
      </c>
      <c r="I159" s="165">
        <f t="shared" si="9"/>
        <v>0</v>
      </c>
      <c r="J159" s="111">
        <f t="shared" si="10"/>
        <v>0.53726850383560587</v>
      </c>
      <c r="K159" s="111">
        <f t="shared" si="10"/>
        <v>0</v>
      </c>
      <c r="L159" s="111">
        <f t="shared" si="11"/>
        <v>0</v>
      </c>
      <c r="M159" s="111">
        <f t="shared" si="11"/>
        <v>0</v>
      </c>
      <c r="N159" s="111">
        <f t="shared" si="11"/>
        <v>0</v>
      </c>
      <c r="O159" s="111">
        <f t="shared" si="11"/>
        <v>0</v>
      </c>
      <c r="P159" s="111">
        <f t="shared" si="11"/>
        <v>0</v>
      </c>
      <c r="Q159" s="111">
        <f t="shared" si="11"/>
        <v>0</v>
      </c>
      <c r="R159" s="166">
        <f t="shared" si="11"/>
        <v>0</v>
      </c>
    </row>
    <row r="160" spans="1:18" s="58" customFormat="1" x14ac:dyDescent="0.25">
      <c r="A160" s="58" t="s">
        <v>120</v>
      </c>
      <c r="B160" s="59"/>
      <c r="C160" s="61"/>
      <c r="D160" s="59"/>
      <c r="E160" s="111"/>
      <c r="F160" s="111"/>
      <c r="G160" s="111"/>
      <c r="H160" s="111"/>
      <c r="I160" s="165"/>
      <c r="J160" s="111">
        <f>J137/J$152</f>
        <v>0.20897096276345023</v>
      </c>
      <c r="K160" s="111"/>
      <c r="L160" s="111"/>
      <c r="M160" s="111"/>
      <c r="N160" s="111"/>
      <c r="O160" s="111"/>
      <c r="P160" s="111"/>
      <c r="Q160" s="111"/>
      <c r="R160" s="166"/>
    </row>
    <row r="161" spans="1:18" s="58" customFormat="1" x14ac:dyDescent="0.25">
      <c r="A161" s="58" t="s">
        <v>121</v>
      </c>
      <c r="B161" s="59"/>
      <c r="C161" s="61"/>
      <c r="D161" s="59"/>
      <c r="E161" s="111"/>
      <c r="F161" s="111"/>
      <c r="G161" s="111"/>
      <c r="H161" s="111"/>
      <c r="I161" s="165"/>
      <c r="J161" s="111">
        <f>J138/J$152</f>
        <v>0.16813684127761688</v>
      </c>
      <c r="K161" s="111"/>
      <c r="L161" s="111"/>
      <c r="M161" s="111"/>
      <c r="N161" s="111"/>
      <c r="O161" s="111"/>
      <c r="P161" s="111"/>
      <c r="Q161" s="111"/>
      <c r="R161" s="166"/>
    </row>
    <row r="162" spans="1:18" s="58" customFormat="1" x14ac:dyDescent="0.25">
      <c r="A162" s="58" t="s">
        <v>71</v>
      </c>
      <c r="B162" s="59"/>
      <c r="C162" s="61"/>
      <c r="D162" s="59"/>
      <c r="E162" s="111">
        <f t="shared" ref="E162:F164" si="12">E139/E$152</f>
        <v>74.366838981291494</v>
      </c>
      <c r="F162" s="111">
        <f t="shared" si="12"/>
        <v>69.918545227138978</v>
      </c>
      <c r="G162" s="111"/>
      <c r="H162" s="111">
        <f t="shared" ref="H162:I164" si="13">H139/H$152</f>
        <v>0.19936023442261674</v>
      </c>
      <c r="I162" s="165">
        <f t="shared" si="13"/>
        <v>0</v>
      </c>
      <c r="J162" s="111">
        <f t="shared" ref="J162:K164" si="14">J139/J$152</f>
        <v>1.2164769528446904</v>
      </c>
      <c r="K162" s="111">
        <f t="shared" si="14"/>
        <v>1.2217004054200896E-2</v>
      </c>
      <c r="L162" s="111">
        <f t="shared" ref="L162:R164" si="15">L139/L$152</f>
        <v>3.3733893024356705E-2</v>
      </c>
      <c r="M162" s="111">
        <f t="shared" si="15"/>
        <v>0.26684361387576733</v>
      </c>
      <c r="N162" s="111">
        <f t="shared" si="15"/>
        <v>0</v>
      </c>
      <c r="O162" s="111">
        <f t="shared" si="15"/>
        <v>2.1073511296007773E-2</v>
      </c>
      <c r="P162" s="111">
        <f t="shared" si="15"/>
        <v>0</v>
      </c>
      <c r="Q162" s="111">
        <f t="shared" si="15"/>
        <v>0.45641336875281596</v>
      </c>
      <c r="R162" s="166">
        <f t="shared" si="15"/>
        <v>1.761361601605264E-2</v>
      </c>
    </row>
    <row r="163" spans="1:18" s="58" customFormat="1" x14ac:dyDescent="0.25">
      <c r="A163" s="58" t="s">
        <v>72</v>
      </c>
      <c r="B163" s="59"/>
      <c r="C163" s="61"/>
      <c r="D163" s="59"/>
      <c r="E163" s="111">
        <f t="shared" si="12"/>
        <v>76.683971405537164</v>
      </c>
      <c r="F163" s="111">
        <f t="shared" si="12"/>
        <v>71.641447935370309</v>
      </c>
      <c r="G163" s="111"/>
      <c r="H163" s="111">
        <f t="shared" si="13"/>
        <v>0.15869019697796632</v>
      </c>
      <c r="I163" s="165">
        <f t="shared" si="13"/>
        <v>0</v>
      </c>
      <c r="J163" s="111">
        <f t="shared" si="14"/>
        <v>0.59775405730869591</v>
      </c>
      <c r="K163" s="111">
        <f t="shared" si="14"/>
        <v>9.4697367891403671E-3</v>
      </c>
      <c r="L163" s="111">
        <f t="shared" si="15"/>
        <v>4.08836137695354E-2</v>
      </c>
      <c r="M163" s="111">
        <f t="shared" si="15"/>
        <v>0.10470801473831567</v>
      </c>
      <c r="N163" s="111">
        <f t="shared" si="15"/>
        <v>0</v>
      </c>
      <c r="O163" s="111">
        <f t="shared" si="15"/>
        <v>1.4181827781611634E-2</v>
      </c>
      <c r="P163" s="111">
        <f t="shared" si="15"/>
        <v>0</v>
      </c>
      <c r="Q163" s="111">
        <f t="shared" si="15"/>
        <v>8.5958668207091915E-2</v>
      </c>
      <c r="R163" s="166">
        <f t="shared" si="15"/>
        <v>8.5695096210223559E-2</v>
      </c>
    </row>
    <row r="164" spans="1:18" s="58" customFormat="1" x14ac:dyDescent="0.25">
      <c r="A164" s="58" t="s">
        <v>73</v>
      </c>
      <c r="B164" s="59"/>
      <c r="C164" s="61"/>
      <c r="D164" s="59"/>
      <c r="E164" s="111">
        <f t="shared" si="12"/>
        <v>16.831646825278685</v>
      </c>
      <c r="F164" s="111">
        <f t="shared" si="12"/>
        <v>15.949472449378508</v>
      </c>
      <c r="G164" s="111"/>
      <c r="H164" s="111">
        <f t="shared" si="13"/>
        <v>0.88949254120735743</v>
      </c>
      <c r="I164" s="165">
        <f t="shared" si="13"/>
        <v>7.1470538569375922E-2</v>
      </c>
      <c r="J164" s="111">
        <f t="shared" si="14"/>
        <v>1.2170880153404622</v>
      </c>
      <c r="K164" s="111">
        <f t="shared" si="14"/>
        <v>3.9008237407228981E-2</v>
      </c>
      <c r="L164" s="111">
        <f t="shared" si="15"/>
        <v>0.33582792916685039</v>
      </c>
      <c r="M164" s="111">
        <f t="shared" si="15"/>
        <v>0.30076337740517967</v>
      </c>
      <c r="N164" s="111">
        <f t="shared" si="15"/>
        <v>0.13738205533704595</v>
      </c>
      <c r="O164" s="111">
        <f t="shared" si="15"/>
        <v>0.31603980673291754</v>
      </c>
      <c r="P164" s="111">
        <f t="shared" si="15"/>
        <v>7.8547066811743144E-2</v>
      </c>
      <c r="Q164" s="111">
        <f t="shared" si="15"/>
        <v>0.23197182052833903</v>
      </c>
      <c r="R164" s="166">
        <f t="shared" si="15"/>
        <v>0.11383661553347373</v>
      </c>
    </row>
    <row r="165" spans="1:18" s="58" customFormat="1" x14ac:dyDescent="0.25">
      <c r="A165" s="58" t="s">
        <v>124</v>
      </c>
      <c r="B165" s="59"/>
      <c r="C165" s="61"/>
      <c r="D165" s="59"/>
      <c r="E165" s="111"/>
      <c r="F165" s="111"/>
      <c r="G165" s="111"/>
      <c r="H165" s="111"/>
      <c r="I165" s="165"/>
      <c r="J165" s="111"/>
      <c r="K165" s="111"/>
      <c r="L165" s="111"/>
      <c r="M165" s="111"/>
      <c r="N165" s="111"/>
      <c r="O165" s="111"/>
      <c r="P165" s="111"/>
      <c r="Q165" s="111"/>
      <c r="R165" s="166"/>
    </row>
    <row r="166" spans="1:18" s="58" customFormat="1" x14ac:dyDescent="0.25">
      <c r="A166" s="58" t="s">
        <v>74</v>
      </c>
      <c r="B166" s="59"/>
      <c r="C166" s="61"/>
      <c r="D166" s="59"/>
      <c r="E166" s="111">
        <f t="shared" ref="E166:F169" si="16">E143/E$152</f>
        <v>141.66035648208242</v>
      </c>
      <c r="F166" s="111">
        <f t="shared" si="16"/>
        <v>131.46368021411348</v>
      </c>
      <c r="G166" s="111"/>
      <c r="H166" s="111">
        <f t="shared" ref="H166:R166" si="17">H143/H$152</f>
        <v>1.5080102364620014</v>
      </c>
      <c r="I166" s="165">
        <f t="shared" si="17"/>
        <v>0.31155130130202208</v>
      </c>
      <c r="J166" s="111">
        <f t="shared" si="17"/>
        <v>5.7828861000027709</v>
      </c>
      <c r="K166" s="111">
        <f t="shared" si="17"/>
        <v>0.49882016091186299</v>
      </c>
      <c r="L166" s="111">
        <f t="shared" si="17"/>
        <v>1.171273340690592</v>
      </c>
      <c r="M166" s="111">
        <f t="shared" si="17"/>
        <v>1.4810485797484549</v>
      </c>
      <c r="N166" s="111">
        <f t="shared" si="17"/>
        <v>0.60201870560211068</v>
      </c>
      <c r="O166" s="111">
        <f t="shared" si="17"/>
        <v>1.6534016550010902</v>
      </c>
      <c r="P166" s="111">
        <f t="shared" si="17"/>
        <v>0.19146190663238685</v>
      </c>
      <c r="Q166" s="111">
        <f t="shared" si="17"/>
        <v>1.5972910694824798</v>
      </c>
      <c r="R166" s="166">
        <f t="shared" si="17"/>
        <v>0.92953821467523789</v>
      </c>
    </row>
    <row r="167" spans="1:18" s="58" customFormat="1" x14ac:dyDescent="0.25">
      <c r="A167" s="58" t="s">
        <v>93</v>
      </c>
      <c r="B167" s="59"/>
      <c r="C167" s="61"/>
      <c r="D167" s="59"/>
      <c r="E167" s="111">
        <f t="shared" si="16"/>
        <v>41.92898339134711</v>
      </c>
      <c r="F167" s="111">
        <f t="shared" si="16"/>
        <v>36.842905584443486</v>
      </c>
      <c r="G167" s="111"/>
      <c r="H167" s="111">
        <f t="shared" ref="H167:J175" si="18">H144/H$152</f>
        <v>1.8281523707357508</v>
      </c>
      <c r="I167" s="165">
        <f t="shared" si="18"/>
        <v>0.17837016047048315</v>
      </c>
      <c r="J167" s="111">
        <f t="shared" ref="J167:R167" si="19">J144/J$152</f>
        <v>2.7448342783265804</v>
      </c>
      <c r="K167" s="111">
        <f t="shared" si="19"/>
        <v>0.23125409525109616</v>
      </c>
      <c r="L167" s="111">
        <f t="shared" si="19"/>
        <v>0.45208231726211889</v>
      </c>
      <c r="M167" s="111">
        <f t="shared" si="19"/>
        <v>0.56600441734372309</v>
      </c>
      <c r="N167" s="111">
        <f t="shared" si="19"/>
        <v>0.30712477995694909</v>
      </c>
      <c r="O167" s="111">
        <f t="shared" si="19"/>
        <v>0.31647536364180062</v>
      </c>
      <c r="P167" s="111">
        <f t="shared" si="19"/>
        <v>0.11557118867035986</v>
      </c>
      <c r="Q167" s="111">
        <f t="shared" si="19"/>
        <v>1.2152535923461982</v>
      </c>
      <c r="R167" s="166">
        <f t="shared" si="19"/>
        <v>0.16231773805411323</v>
      </c>
    </row>
    <row r="168" spans="1:18" s="58" customFormat="1" x14ac:dyDescent="0.25">
      <c r="A168" s="58" t="s">
        <v>110</v>
      </c>
      <c r="B168" s="59"/>
      <c r="C168" s="61"/>
      <c r="D168" s="59"/>
      <c r="E168" s="111">
        <f t="shared" si="16"/>
        <v>0</v>
      </c>
      <c r="F168" s="111">
        <f t="shared" si="16"/>
        <v>0</v>
      </c>
      <c r="G168" s="111"/>
      <c r="H168" s="111">
        <f t="shared" si="18"/>
        <v>14.963931787179661</v>
      </c>
      <c r="I168" s="165">
        <f t="shared" si="18"/>
        <v>0</v>
      </c>
      <c r="J168" s="111">
        <f t="shared" si="18"/>
        <v>0.97269047569975042</v>
      </c>
      <c r="K168" s="111">
        <f t="shared" ref="K168:R175" si="20">K145/K$152</f>
        <v>0.12274137945245239</v>
      </c>
      <c r="L168" s="111">
        <f t="shared" si="20"/>
        <v>0.65664824809896805</v>
      </c>
      <c r="M168" s="111">
        <f t="shared" si="20"/>
        <v>0.72967546455613119</v>
      </c>
      <c r="N168" s="111">
        <f t="shared" si="20"/>
        <v>0.62189883338172058</v>
      </c>
      <c r="O168" s="111">
        <f t="shared" si="20"/>
        <v>1.0526899825474803</v>
      </c>
      <c r="P168" s="111">
        <f t="shared" si="20"/>
        <v>0</v>
      </c>
      <c r="Q168" s="111">
        <f t="shared" si="20"/>
        <v>0.329355609994534</v>
      </c>
      <c r="R168" s="166">
        <f t="shared" si="20"/>
        <v>0.21223010710562765</v>
      </c>
    </row>
    <row r="169" spans="1:18" s="58" customFormat="1" x14ac:dyDescent="0.25">
      <c r="A169" s="92" t="s">
        <v>94</v>
      </c>
      <c r="B169" s="156"/>
      <c r="C169" s="157"/>
      <c r="D169" s="59"/>
      <c r="E169" s="111">
        <f t="shared" si="16"/>
        <v>14.188958883848988</v>
      </c>
      <c r="F169" s="111">
        <f t="shared" si="16"/>
        <v>14.298867202500746</v>
      </c>
      <c r="G169" s="111"/>
      <c r="H169" s="111">
        <f t="shared" si="18"/>
        <v>0</v>
      </c>
      <c r="I169" s="165">
        <f t="shared" si="18"/>
        <v>0</v>
      </c>
      <c r="J169" s="111">
        <f>J146/J$152</f>
        <v>0</v>
      </c>
      <c r="K169" s="111">
        <f t="shared" si="20"/>
        <v>0</v>
      </c>
      <c r="L169" s="111">
        <f t="shared" si="20"/>
        <v>0</v>
      </c>
      <c r="M169" s="111">
        <f t="shared" si="20"/>
        <v>0</v>
      </c>
      <c r="N169" s="111">
        <f t="shared" si="20"/>
        <v>0</v>
      </c>
      <c r="O169" s="111">
        <f t="shared" si="20"/>
        <v>0</v>
      </c>
      <c r="P169" s="111">
        <f t="shared" si="20"/>
        <v>0</v>
      </c>
      <c r="Q169" s="111">
        <f t="shared" si="20"/>
        <v>0</v>
      </c>
      <c r="R169" s="166">
        <f t="shared" si="20"/>
        <v>0</v>
      </c>
    </row>
    <row r="170" spans="1:18" s="58" customFormat="1" x14ac:dyDescent="0.25">
      <c r="A170" s="90" t="s">
        <v>112</v>
      </c>
      <c r="B170" s="159"/>
      <c r="C170" s="67"/>
      <c r="D170" s="59"/>
      <c r="E170" s="111">
        <f t="shared" ref="E170:F175" si="21">E147/E$152</f>
        <v>0</v>
      </c>
      <c r="F170" s="111">
        <f t="shared" si="21"/>
        <v>0</v>
      </c>
      <c r="G170" s="111"/>
      <c r="H170" s="111">
        <f t="shared" si="18"/>
        <v>18.104131579021384</v>
      </c>
      <c r="I170" s="165">
        <f t="shared" si="18"/>
        <v>0.12777799800296907</v>
      </c>
      <c r="J170" s="111">
        <f t="shared" si="18"/>
        <v>0</v>
      </c>
      <c r="K170" s="111">
        <f t="shared" si="20"/>
        <v>1.9233883366148519</v>
      </c>
      <c r="L170" s="111">
        <f t="shared" si="20"/>
        <v>5.5011520051263885</v>
      </c>
      <c r="M170" s="111">
        <f t="shared" si="20"/>
        <v>5.2411712425221202</v>
      </c>
      <c r="N170" s="111">
        <f t="shared" si="20"/>
        <v>4.3000707911267186</v>
      </c>
      <c r="O170" s="111">
        <f t="shared" si="20"/>
        <v>10.406291190590469</v>
      </c>
      <c r="P170" s="111">
        <f t="shared" si="20"/>
        <v>0.95923471293925666</v>
      </c>
      <c r="Q170" s="111">
        <f t="shared" si="20"/>
        <v>2.4017319683315499</v>
      </c>
      <c r="R170" s="166">
        <f t="shared" si="20"/>
        <v>1.086517410610262</v>
      </c>
    </row>
    <row r="171" spans="1:18" s="58" customFormat="1" x14ac:dyDescent="0.25">
      <c r="A171" s="92" t="s">
        <v>95</v>
      </c>
      <c r="B171" s="156"/>
      <c r="C171" s="157"/>
      <c r="D171" s="59"/>
      <c r="E171" s="111">
        <f t="shared" si="21"/>
        <v>4.7434528579974273</v>
      </c>
      <c r="F171" s="111">
        <f t="shared" si="21"/>
        <v>6.4160895371610067</v>
      </c>
      <c r="G171" s="111"/>
      <c r="H171" s="111">
        <f t="shared" si="18"/>
        <v>10.838947864308876</v>
      </c>
      <c r="I171" s="165">
        <f t="shared" si="18"/>
        <v>0.12442206170566962</v>
      </c>
      <c r="J171" s="111">
        <f t="shared" si="18"/>
        <v>0.38062788661617131</v>
      </c>
      <c r="K171" s="111">
        <f t="shared" si="20"/>
        <v>0.68585620227990152</v>
      </c>
      <c r="L171" s="111">
        <f t="shared" si="20"/>
        <v>2.0568168976000099</v>
      </c>
      <c r="M171" s="111">
        <f t="shared" si="20"/>
        <v>2.8406493785910354</v>
      </c>
      <c r="N171" s="111">
        <f t="shared" si="20"/>
        <v>2.0407296424688792</v>
      </c>
      <c r="O171" s="111">
        <f t="shared" si="20"/>
        <v>6.5092741816735034</v>
      </c>
      <c r="P171" s="111">
        <f t="shared" si="20"/>
        <v>0.3995373318458833</v>
      </c>
      <c r="Q171" s="111">
        <f t="shared" si="20"/>
        <v>1.0154162756660794</v>
      </c>
      <c r="R171" s="166">
        <f t="shared" si="20"/>
        <v>0.52617467623396297</v>
      </c>
    </row>
    <row r="172" spans="1:18" s="58" customFormat="1" x14ac:dyDescent="0.25">
      <c r="A172" s="58" t="s">
        <v>96</v>
      </c>
      <c r="B172" s="59"/>
      <c r="C172" s="61"/>
      <c r="D172" s="59"/>
      <c r="E172" s="111">
        <f t="shared" si="21"/>
        <v>83.487277933050152</v>
      </c>
      <c r="F172" s="111">
        <f t="shared" si="21"/>
        <v>79.389740233537736</v>
      </c>
      <c r="G172" s="111"/>
      <c r="H172" s="111">
        <f t="shared" si="18"/>
        <v>0</v>
      </c>
      <c r="I172" s="165">
        <f t="shared" si="18"/>
        <v>2.5121425226585039</v>
      </c>
      <c r="J172" s="111">
        <f t="shared" si="18"/>
        <v>5.1293576862930736</v>
      </c>
      <c r="K172" s="111">
        <f t="shared" si="20"/>
        <v>5.120610607045343</v>
      </c>
      <c r="L172" s="111">
        <f t="shared" si="20"/>
        <v>12.158269433281493</v>
      </c>
      <c r="M172" s="111">
        <f t="shared" si="20"/>
        <v>16.85048618543204</v>
      </c>
      <c r="N172" s="111">
        <f t="shared" si="20"/>
        <v>8.8258484032710225</v>
      </c>
      <c r="O172" s="111">
        <f t="shared" si="20"/>
        <v>24.246753701168981</v>
      </c>
      <c r="P172" s="111">
        <f t="shared" si="20"/>
        <v>2.048512529927605</v>
      </c>
      <c r="Q172" s="111">
        <f t="shared" si="20"/>
        <v>11.597200263941323</v>
      </c>
      <c r="R172" s="166">
        <f t="shared" si="20"/>
        <v>5.5755892878519049</v>
      </c>
    </row>
    <row r="173" spans="1:18" s="58" customFormat="1" x14ac:dyDescent="0.25">
      <c r="A173" s="58" t="s">
        <v>111</v>
      </c>
      <c r="B173" s="59"/>
      <c r="C173" s="61"/>
      <c r="D173" s="59"/>
      <c r="E173" s="111">
        <f t="shared" si="21"/>
        <v>0</v>
      </c>
      <c r="F173" s="111">
        <f t="shared" si="21"/>
        <v>0</v>
      </c>
      <c r="G173" s="111"/>
      <c r="H173" s="111">
        <f t="shared" si="18"/>
        <v>2.8380641107920459</v>
      </c>
      <c r="I173" s="165">
        <f t="shared" si="18"/>
        <v>4.1995766273032184E-2</v>
      </c>
      <c r="J173" s="111">
        <f t="shared" si="18"/>
        <v>0</v>
      </c>
      <c r="K173" s="111">
        <f t="shared" si="20"/>
        <v>0.39431592375236074</v>
      </c>
      <c r="L173" s="111">
        <f t="shared" si="20"/>
        <v>1.3775810131569539</v>
      </c>
      <c r="M173" s="111">
        <f t="shared" si="20"/>
        <v>0.79727808377831655</v>
      </c>
      <c r="N173" s="111">
        <f t="shared" si="20"/>
        <v>0.23793186466431437</v>
      </c>
      <c r="O173" s="111">
        <f t="shared" si="20"/>
        <v>1.3776835594551806</v>
      </c>
      <c r="P173" s="111">
        <f t="shared" si="20"/>
        <v>0.2125491909882499</v>
      </c>
      <c r="Q173" s="111">
        <f t="shared" si="20"/>
        <v>0.72947869658978837</v>
      </c>
      <c r="R173" s="166">
        <f t="shared" si="20"/>
        <v>0.31846806765997487</v>
      </c>
    </row>
    <row r="174" spans="1:18" s="58" customFormat="1" x14ac:dyDescent="0.25">
      <c r="A174" s="58" t="s">
        <v>97</v>
      </c>
      <c r="B174" s="59"/>
      <c r="C174" s="61"/>
      <c r="D174" s="59"/>
      <c r="E174" s="111">
        <f t="shared" si="21"/>
        <v>1.1250694160792845</v>
      </c>
      <c r="F174" s="111">
        <f t="shared" si="21"/>
        <v>1.3285604762529293</v>
      </c>
      <c r="G174" s="111"/>
      <c r="H174" s="111">
        <f t="shared" si="18"/>
        <v>0</v>
      </c>
      <c r="I174" s="165">
        <f t="shared" si="18"/>
        <v>0</v>
      </c>
      <c r="J174" s="111">
        <f t="shared" si="18"/>
        <v>0</v>
      </c>
      <c r="K174" s="111">
        <f t="shared" si="20"/>
        <v>0</v>
      </c>
      <c r="L174" s="111">
        <f t="shared" si="20"/>
        <v>0</v>
      </c>
      <c r="M174" s="111">
        <f t="shared" si="20"/>
        <v>0</v>
      </c>
      <c r="N174" s="111">
        <f t="shared" si="20"/>
        <v>0</v>
      </c>
      <c r="O174" s="111">
        <f t="shared" si="20"/>
        <v>0</v>
      </c>
      <c r="P174" s="111">
        <f t="shared" si="20"/>
        <v>0</v>
      </c>
      <c r="Q174" s="111">
        <f t="shared" si="20"/>
        <v>0</v>
      </c>
      <c r="R174" s="166">
        <f t="shared" si="20"/>
        <v>0</v>
      </c>
    </row>
    <row r="175" spans="1:18" s="58" customFormat="1" x14ac:dyDescent="0.25">
      <c r="A175" s="91" t="s">
        <v>78</v>
      </c>
      <c r="B175" s="114"/>
      <c r="C175" s="115"/>
      <c r="D175" s="59"/>
      <c r="E175" s="111">
        <f t="shared" si="21"/>
        <v>1</v>
      </c>
      <c r="F175" s="111">
        <f t="shared" si="21"/>
        <v>1</v>
      </c>
      <c r="G175" s="111"/>
      <c r="H175" s="111">
        <f t="shared" si="18"/>
        <v>1</v>
      </c>
      <c r="I175" s="165">
        <f t="shared" si="18"/>
        <v>1</v>
      </c>
      <c r="J175" s="111">
        <f t="shared" si="18"/>
        <v>1</v>
      </c>
      <c r="K175" s="111">
        <f t="shared" si="20"/>
        <v>1</v>
      </c>
      <c r="L175" s="111">
        <f t="shared" si="20"/>
        <v>1</v>
      </c>
      <c r="M175" s="111">
        <f t="shared" si="20"/>
        <v>1</v>
      </c>
      <c r="N175" s="111">
        <f t="shared" si="20"/>
        <v>1</v>
      </c>
      <c r="O175" s="111">
        <f t="shared" si="20"/>
        <v>1</v>
      </c>
      <c r="P175" s="111">
        <f t="shared" si="20"/>
        <v>1</v>
      </c>
      <c r="Q175" s="111">
        <f t="shared" si="20"/>
        <v>1</v>
      </c>
      <c r="R175" s="166">
        <f t="shared" si="20"/>
        <v>1</v>
      </c>
    </row>
    <row r="176" spans="1:18" s="58" customFormat="1" x14ac:dyDescent="0.25">
      <c r="A176" s="89" t="s">
        <v>79</v>
      </c>
      <c r="B176" s="109"/>
      <c r="C176" s="158"/>
      <c r="D176" s="59"/>
      <c r="E176" s="60"/>
      <c r="F176" s="60"/>
      <c r="G176" s="60"/>
      <c r="H176" s="60"/>
      <c r="I176" s="59"/>
      <c r="J176" s="60"/>
      <c r="K176" s="60"/>
      <c r="L176" s="60"/>
      <c r="M176" s="60"/>
      <c r="N176" s="60"/>
      <c r="O176" s="60"/>
      <c r="P176" s="60"/>
      <c r="Q176" s="60"/>
      <c r="R176" s="61"/>
    </row>
    <row r="177" spans="1:18" s="58" customFormat="1" x14ac:dyDescent="0.25">
      <c r="A177" s="89"/>
      <c r="B177" s="109"/>
      <c r="C177" s="158"/>
      <c r="D177" s="59"/>
      <c r="E177" s="60"/>
      <c r="F177" s="60"/>
      <c r="G177" s="60"/>
      <c r="H177" s="60"/>
      <c r="I177" s="59"/>
      <c r="J177" s="60"/>
      <c r="K177" s="60"/>
      <c r="L177" s="60"/>
      <c r="M177" s="60"/>
      <c r="N177" s="60"/>
      <c r="O177" s="60"/>
      <c r="P177" s="60"/>
      <c r="Q177" s="60"/>
      <c r="R177" s="61"/>
    </row>
    <row r="178" spans="1:18" s="58" customFormat="1" x14ac:dyDescent="0.25">
      <c r="A178" s="57" t="s">
        <v>87</v>
      </c>
      <c r="B178" s="134"/>
      <c r="C178" s="135"/>
      <c r="D178" s="59"/>
      <c r="E178" s="60"/>
      <c r="F178" s="60"/>
      <c r="G178" s="60"/>
      <c r="H178" s="60"/>
      <c r="I178" s="59"/>
      <c r="J178" s="60"/>
      <c r="K178" s="60"/>
      <c r="L178" s="60"/>
      <c r="M178" s="60"/>
      <c r="N178" s="60"/>
      <c r="O178" s="60"/>
      <c r="P178" s="60"/>
      <c r="Q178" s="60"/>
      <c r="R178" s="61"/>
    </row>
    <row r="179" spans="1:18" s="58" customFormat="1" x14ac:dyDescent="0.25">
      <c r="A179" s="88" t="s">
        <v>89</v>
      </c>
      <c r="B179" s="154"/>
      <c r="C179" s="155"/>
      <c r="D179" s="59"/>
      <c r="E179" s="94">
        <f t="shared" ref="E179:F182" si="22">E156*E$73</f>
        <v>2.1649523105997905E-2</v>
      </c>
      <c r="F179" s="94">
        <f t="shared" si="22"/>
        <v>2.0265943621209304E-2</v>
      </c>
      <c r="G179" s="94"/>
      <c r="H179" s="94">
        <f t="shared" ref="H179:R179" si="23">H156*H$73</f>
        <v>0</v>
      </c>
      <c r="I179" s="93">
        <f t="shared" si="23"/>
        <v>0</v>
      </c>
      <c r="J179" s="94">
        <f t="shared" si="23"/>
        <v>1.4397043559163544E-2</v>
      </c>
      <c r="K179" s="94">
        <f t="shared" si="23"/>
        <v>1.049857023371264E-4</v>
      </c>
      <c r="L179" s="94">
        <f t="shared" si="23"/>
        <v>1.8436015705845294E-4</v>
      </c>
      <c r="M179" s="94">
        <f t="shared" si="23"/>
        <v>1.7548631028890182E-3</v>
      </c>
      <c r="N179" s="94">
        <f t="shared" si="23"/>
        <v>0</v>
      </c>
      <c r="O179" s="94">
        <f t="shared" si="23"/>
        <v>0</v>
      </c>
      <c r="P179" s="94">
        <f t="shared" si="23"/>
        <v>0</v>
      </c>
      <c r="Q179" s="94">
        <f t="shared" si="23"/>
        <v>2.2622671195078416E-2</v>
      </c>
      <c r="R179" s="95">
        <f t="shared" si="23"/>
        <v>1.2498522249906733E-4</v>
      </c>
    </row>
    <row r="180" spans="1:18" s="58" customFormat="1" x14ac:dyDescent="0.25">
      <c r="A180" s="88" t="s">
        <v>90</v>
      </c>
      <c r="B180" s="154"/>
      <c r="C180" s="155"/>
      <c r="D180" s="59"/>
      <c r="E180" s="94">
        <f t="shared" si="22"/>
        <v>8.6318789070783143E-3</v>
      </c>
      <c r="F180" s="94">
        <f t="shared" si="22"/>
        <v>9.041226501157875E-3</v>
      </c>
      <c r="G180" s="94"/>
      <c r="H180" s="94">
        <f t="shared" ref="H180:R180" si="24">H157*H$73</f>
        <v>0</v>
      </c>
      <c r="I180" s="93">
        <f t="shared" si="24"/>
        <v>0</v>
      </c>
      <c r="J180" s="94">
        <f t="shared" si="24"/>
        <v>5.5992802611724776E-3</v>
      </c>
      <c r="K180" s="94">
        <f t="shared" si="24"/>
        <v>7.4768790465261809E-5</v>
      </c>
      <c r="L180" s="94">
        <f t="shared" si="24"/>
        <v>0</v>
      </c>
      <c r="M180" s="94">
        <f t="shared" si="24"/>
        <v>7.1394751026487846E-4</v>
      </c>
      <c r="N180" s="94">
        <f t="shared" si="24"/>
        <v>0</v>
      </c>
      <c r="O180" s="94">
        <f t="shared" si="24"/>
        <v>0</v>
      </c>
      <c r="P180" s="94">
        <f t="shared" si="24"/>
        <v>0</v>
      </c>
      <c r="Q180" s="94">
        <f t="shared" si="24"/>
        <v>8.458157543201698E-3</v>
      </c>
      <c r="R180" s="95">
        <f t="shared" si="24"/>
        <v>0</v>
      </c>
    </row>
    <row r="181" spans="1:18" s="58" customFormat="1" x14ac:dyDescent="0.25">
      <c r="A181" s="58" t="s">
        <v>91</v>
      </c>
      <c r="B181" s="59"/>
      <c r="C181" s="61"/>
      <c r="D181" s="59"/>
      <c r="E181" s="94">
        <f t="shared" si="22"/>
        <v>1.9903081008991241E-2</v>
      </c>
      <c r="F181" s="94">
        <f t="shared" si="22"/>
        <v>2.0443931482933476E-2</v>
      </c>
      <c r="G181" s="94"/>
      <c r="H181" s="94">
        <f t="shared" ref="H181:R181" si="25">H158*H$73</f>
        <v>4.1808120094057825E-4</v>
      </c>
      <c r="I181" s="93">
        <f t="shared" si="25"/>
        <v>5.5056901319919943E-4</v>
      </c>
      <c r="J181" s="94">
        <f t="shared" si="25"/>
        <v>1.9154059423969388E-2</v>
      </c>
      <c r="K181" s="94">
        <f t="shared" si="25"/>
        <v>3.9944435105002471E-4</v>
      </c>
      <c r="L181" s="94">
        <f t="shared" si="25"/>
        <v>1.2581947837181904E-3</v>
      </c>
      <c r="M181" s="94">
        <f t="shared" si="25"/>
        <v>1.6066850766900044E-3</v>
      </c>
      <c r="N181" s="94">
        <f t="shared" si="25"/>
        <v>6.6551739402230742E-4</v>
      </c>
      <c r="O181" s="94">
        <f t="shared" si="25"/>
        <v>7.0780718251198271E-4</v>
      </c>
      <c r="P181" s="94">
        <f t="shared" si="25"/>
        <v>3.0875814431130961E-4</v>
      </c>
      <c r="Q181" s="94">
        <f t="shared" si="25"/>
        <v>3.5873787655566489E-3</v>
      </c>
      <c r="R181" s="95">
        <f t="shared" si="25"/>
        <v>3.0149142350901153E-4</v>
      </c>
    </row>
    <row r="182" spans="1:18" s="58" customFormat="1" x14ac:dyDescent="0.25">
      <c r="A182" s="58" t="s">
        <v>92</v>
      </c>
      <c r="B182" s="59"/>
      <c r="C182" s="61"/>
      <c r="D182" s="59"/>
      <c r="E182" s="94">
        <f t="shared" si="22"/>
        <v>9.0478995635569458E-3</v>
      </c>
      <c r="F182" s="94">
        <f t="shared" si="22"/>
        <v>9.2535614274944483E-3</v>
      </c>
      <c r="G182" s="94"/>
      <c r="H182" s="94">
        <f t="shared" ref="H182:R182" si="26">H159*H$73</f>
        <v>0</v>
      </c>
      <c r="I182" s="93">
        <f t="shared" si="26"/>
        <v>0</v>
      </c>
      <c r="J182" s="94">
        <f t="shared" si="26"/>
        <v>5.5016294792766037E-3</v>
      </c>
      <c r="K182" s="94">
        <f t="shared" si="26"/>
        <v>0</v>
      </c>
      <c r="L182" s="94">
        <f t="shared" si="26"/>
        <v>0</v>
      </c>
      <c r="M182" s="94">
        <f t="shared" si="26"/>
        <v>0</v>
      </c>
      <c r="N182" s="94">
        <f t="shared" si="26"/>
        <v>0</v>
      </c>
      <c r="O182" s="94">
        <f t="shared" si="26"/>
        <v>0</v>
      </c>
      <c r="P182" s="94">
        <f t="shared" si="26"/>
        <v>0</v>
      </c>
      <c r="Q182" s="94">
        <f t="shared" si="26"/>
        <v>0</v>
      </c>
      <c r="R182" s="95">
        <f t="shared" si="26"/>
        <v>0</v>
      </c>
    </row>
    <row r="183" spans="1:18" s="58" customFormat="1" x14ac:dyDescent="0.25">
      <c r="A183" s="58" t="s">
        <v>120</v>
      </c>
      <c r="B183" s="59"/>
      <c r="C183" s="61"/>
      <c r="D183" s="59"/>
      <c r="E183" s="94"/>
      <c r="F183" s="94"/>
      <c r="G183" s="94"/>
      <c r="H183" s="94"/>
      <c r="I183" s="93"/>
      <c r="J183" s="94">
        <f>J160*J$73</f>
        <v>2.1398626586977302E-3</v>
      </c>
      <c r="K183" s="94"/>
      <c r="L183" s="94"/>
      <c r="M183" s="94"/>
      <c r="N183" s="94"/>
      <c r="O183" s="94"/>
      <c r="P183" s="94"/>
      <c r="Q183" s="94"/>
      <c r="R183" s="95"/>
    </row>
    <row r="184" spans="1:18" s="58" customFormat="1" x14ac:dyDescent="0.25">
      <c r="A184" s="58" t="s">
        <v>121</v>
      </c>
      <c r="B184" s="59"/>
      <c r="C184" s="61"/>
      <c r="D184" s="59"/>
      <c r="E184" s="94"/>
      <c r="F184" s="94"/>
      <c r="G184" s="94"/>
      <c r="H184" s="94"/>
      <c r="I184" s="93"/>
      <c r="J184" s="94">
        <f>J161*J$73</f>
        <v>1.7217212546827968E-3</v>
      </c>
      <c r="K184" s="94"/>
      <c r="L184" s="94"/>
      <c r="M184" s="94"/>
      <c r="N184" s="94"/>
      <c r="O184" s="94"/>
      <c r="P184" s="94"/>
      <c r="Q184" s="94"/>
      <c r="R184" s="95"/>
    </row>
    <row r="185" spans="1:18" s="58" customFormat="1" x14ac:dyDescent="0.25">
      <c r="A185" s="58" t="s">
        <v>71</v>
      </c>
      <c r="B185" s="59"/>
      <c r="C185" s="61"/>
      <c r="D185" s="59"/>
      <c r="E185" s="94">
        <f t="shared" ref="E185:F187" si="27">E162*E$73</f>
        <v>7.6151643116842485E-2</v>
      </c>
      <c r="F185" s="94">
        <f t="shared" si="27"/>
        <v>7.1596590312590316E-2</v>
      </c>
      <c r="G185" s="94"/>
      <c r="H185" s="94">
        <f t="shared" ref="H185:I187" si="28">H162*H$73</f>
        <v>2.0414488004875955E-4</v>
      </c>
      <c r="I185" s="93">
        <f t="shared" si="28"/>
        <v>0</v>
      </c>
      <c r="J185" s="94">
        <f>J162*J$73</f>
        <v>1.2456723997129628E-2</v>
      </c>
      <c r="K185" s="94">
        <f t="shared" ref="K185:R187" si="29">K162*K$73</f>
        <v>1.2510212151501716E-4</v>
      </c>
      <c r="L185" s="94">
        <f t="shared" si="29"/>
        <v>3.4543506456941264E-4</v>
      </c>
      <c r="M185" s="94">
        <f t="shared" si="29"/>
        <v>2.732478606087857E-3</v>
      </c>
      <c r="N185" s="94">
        <f t="shared" si="29"/>
        <v>0</v>
      </c>
      <c r="O185" s="94">
        <f t="shared" si="29"/>
        <v>2.1579275567111959E-4</v>
      </c>
      <c r="P185" s="94">
        <f t="shared" si="29"/>
        <v>0</v>
      </c>
      <c r="Q185" s="94">
        <f t="shared" si="29"/>
        <v>4.6736728960288347E-3</v>
      </c>
      <c r="R185" s="95">
        <f t="shared" si="29"/>
        <v>1.8036342800437902E-4</v>
      </c>
    </row>
    <row r="186" spans="1:18" s="58" customFormat="1" x14ac:dyDescent="0.25">
      <c r="A186" s="58" t="s">
        <v>72</v>
      </c>
      <c r="B186" s="59"/>
      <c r="C186" s="61"/>
      <c r="D186" s="59"/>
      <c r="E186" s="94">
        <f t="shared" si="27"/>
        <v>7.8524386719270048E-2</v>
      </c>
      <c r="F186" s="94">
        <f t="shared" si="27"/>
        <v>7.3360842685819189E-2</v>
      </c>
      <c r="G186" s="94"/>
      <c r="H186" s="94">
        <f t="shared" si="28"/>
        <v>1.6249876170543751E-4</v>
      </c>
      <c r="I186" s="93">
        <f t="shared" si="28"/>
        <v>0</v>
      </c>
      <c r="J186" s="94">
        <f>J163*J$73</f>
        <v>6.1210015468410456E-3</v>
      </c>
      <c r="K186" s="94">
        <f t="shared" si="29"/>
        <v>9.6970104720797356E-5</v>
      </c>
      <c r="L186" s="94">
        <f t="shared" si="29"/>
        <v>4.1864820500004247E-4</v>
      </c>
      <c r="M186" s="94">
        <f t="shared" si="29"/>
        <v>1.0722100709203524E-3</v>
      </c>
      <c r="N186" s="94">
        <f t="shared" si="29"/>
        <v>0</v>
      </c>
      <c r="O186" s="94">
        <f t="shared" si="29"/>
        <v>1.4522191648370312E-4</v>
      </c>
      <c r="P186" s="94">
        <f t="shared" si="29"/>
        <v>0</v>
      </c>
      <c r="Q186" s="94">
        <f t="shared" si="29"/>
        <v>8.8021676244062113E-4</v>
      </c>
      <c r="R186" s="95">
        <f t="shared" si="29"/>
        <v>8.7751778519268916E-4</v>
      </c>
    </row>
    <row r="187" spans="1:18" s="58" customFormat="1" x14ac:dyDescent="0.25">
      <c r="A187" s="58" t="s">
        <v>73</v>
      </c>
      <c r="B187" s="59"/>
      <c r="C187" s="61"/>
      <c r="D187" s="59"/>
      <c r="E187" s="94">
        <f t="shared" si="27"/>
        <v>1.7235606349085372E-2</v>
      </c>
      <c r="F187" s="94">
        <f t="shared" si="27"/>
        <v>1.6332259788163592E-2</v>
      </c>
      <c r="G187" s="94"/>
      <c r="H187" s="94">
        <f t="shared" si="28"/>
        <v>9.1084036219633401E-4</v>
      </c>
      <c r="I187" s="93">
        <f t="shared" si="28"/>
        <v>7.3185831495040934E-4</v>
      </c>
      <c r="J187" s="94">
        <f>J164*J$73</f>
        <v>1.2462981277086331E-2</v>
      </c>
      <c r="K187" s="94">
        <f t="shared" si="29"/>
        <v>3.9944435105002471E-4</v>
      </c>
      <c r="L187" s="94">
        <f t="shared" si="29"/>
        <v>3.4388779946685475E-3</v>
      </c>
      <c r="M187" s="94">
        <f t="shared" si="29"/>
        <v>3.0798169846290393E-3</v>
      </c>
      <c r="N187" s="94">
        <f t="shared" si="29"/>
        <v>1.4067922466513504E-3</v>
      </c>
      <c r="O187" s="94">
        <f t="shared" si="29"/>
        <v>3.2362476209450751E-3</v>
      </c>
      <c r="P187" s="94">
        <f t="shared" si="29"/>
        <v>8.0432196415224967E-4</v>
      </c>
      <c r="Q187" s="94">
        <f t="shared" si="29"/>
        <v>2.3753914422101913E-3</v>
      </c>
      <c r="R187" s="95">
        <f t="shared" si="29"/>
        <v>1.1656869430627709E-3</v>
      </c>
    </row>
    <row r="188" spans="1:18" s="58" customFormat="1" x14ac:dyDescent="0.25">
      <c r="A188" s="58" t="s">
        <v>124</v>
      </c>
      <c r="B188" s="59"/>
      <c r="C188" s="61"/>
      <c r="D188" s="59"/>
      <c r="E188" s="94"/>
      <c r="F188" s="94"/>
      <c r="G188" s="94"/>
      <c r="H188" s="94"/>
      <c r="I188" s="93"/>
      <c r="J188" s="94"/>
      <c r="K188" s="94"/>
      <c r="L188" s="94"/>
      <c r="M188" s="94"/>
      <c r="N188" s="94"/>
      <c r="O188" s="94"/>
      <c r="P188" s="94"/>
      <c r="Q188" s="94"/>
      <c r="R188" s="95"/>
    </row>
    <row r="189" spans="1:18" s="58" customFormat="1" x14ac:dyDescent="0.25">
      <c r="A189" s="58" t="s">
        <v>74</v>
      </c>
      <c r="B189" s="59"/>
      <c r="C189" s="61"/>
      <c r="D189" s="59"/>
      <c r="E189" s="94">
        <f>E166*E$73</f>
        <v>0.14506020503765238</v>
      </c>
      <c r="F189" s="94">
        <f>F166*F$73</f>
        <v>0.1346188085392522</v>
      </c>
      <c r="G189" s="94"/>
      <c r="H189" s="94">
        <f t="shared" ref="H189:J190" si="30">H166*H$73</f>
        <v>1.5442024821370893E-3</v>
      </c>
      <c r="I189" s="93">
        <f t="shared" si="30"/>
        <v>3.1902853253327058E-3</v>
      </c>
      <c r="J189" s="94">
        <f t="shared" si="30"/>
        <v>5.9216753664028371E-2</v>
      </c>
      <c r="K189" s="94">
        <f t="shared" ref="K189:R198" si="31">K166*K$73</f>
        <v>5.1079184477374768E-3</v>
      </c>
      <c r="L189" s="94">
        <f t="shared" si="31"/>
        <v>1.1993839008671662E-2</v>
      </c>
      <c r="M189" s="94">
        <f t="shared" si="31"/>
        <v>1.5165937456624177E-2</v>
      </c>
      <c r="N189" s="94">
        <f t="shared" si="31"/>
        <v>6.164671545365613E-3</v>
      </c>
      <c r="O189" s="94">
        <f t="shared" si="31"/>
        <v>1.693083294721116E-2</v>
      </c>
      <c r="P189" s="94">
        <f t="shared" si="31"/>
        <v>1.9605699239156412E-3</v>
      </c>
      <c r="Q189" s="94">
        <f t="shared" si="31"/>
        <v>1.6356260551500593E-2</v>
      </c>
      <c r="R189" s="95">
        <f t="shared" si="31"/>
        <v>9.5184713182744352E-3</v>
      </c>
    </row>
    <row r="190" spans="1:18" s="58" customFormat="1" x14ac:dyDescent="0.25">
      <c r="A190" s="58" t="s">
        <v>93</v>
      </c>
      <c r="B190" s="59"/>
      <c r="C190" s="61"/>
      <c r="D190" s="59"/>
      <c r="E190" s="94">
        <f>E167*E$73</f>
        <v>4.293527899273944E-2</v>
      </c>
      <c r="F190" s="94">
        <f>F167*F$73</f>
        <v>3.7727135318470127E-2</v>
      </c>
      <c r="G190" s="94"/>
      <c r="H190" s="94">
        <f t="shared" si="30"/>
        <v>1.8720280276334088E-3</v>
      </c>
      <c r="I190" s="93">
        <f t="shared" si="30"/>
        <v>1.8265104432177474E-3</v>
      </c>
      <c r="J190" s="94">
        <f t="shared" si="30"/>
        <v>2.810710301006418E-2</v>
      </c>
      <c r="K190" s="94">
        <f t="shared" si="31"/>
        <v>2.3680419353712245E-3</v>
      </c>
      <c r="L190" s="94">
        <f t="shared" si="31"/>
        <v>4.6293229287640968E-3</v>
      </c>
      <c r="M190" s="94">
        <f t="shared" si="31"/>
        <v>5.7958852335997235E-3</v>
      </c>
      <c r="N190" s="94">
        <f t="shared" si="31"/>
        <v>3.1449577467591583E-3</v>
      </c>
      <c r="O190" s="94">
        <f t="shared" si="31"/>
        <v>3.2407077236920379E-3</v>
      </c>
      <c r="P190" s="94">
        <f t="shared" si="31"/>
        <v>1.1834489719844848E-3</v>
      </c>
      <c r="Q190" s="94">
        <f t="shared" si="31"/>
        <v>1.244419678562507E-2</v>
      </c>
      <c r="R190" s="95">
        <f t="shared" si="31"/>
        <v>1.6621336376741193E-3</v>
      </c>
    </row>
    <row r="191" spans="1:18" s="58" customFormat="1" x14ac:dyDescent="0.25">
      <c r="A191" s="58" t="s">
        <v>110</v>
      </c>
      <c r="B191" s="59"/>
      <c r="C191" s="61"/>
      <c r="D191" s="59"/>
      <c r="E191" s="94"/>
      <c r="F191" s="94"/>
      <c r="G191" s="94"/>
      <c r="H191" s="94"/>
      <c r="I191" s="93">
        <f t="shared" ref="I191:J198" si="32">I168*I$73</f>
        <v>0</v>
      </c>
      <c r="J191" s="94">
        <f t="shared" si="32"/>
        <v>9.9603504711654432E-3</v>
      </c>
      <c r="K191" s="94">
        <f t="shared" si="31"/>
        <v>1.2568717255931124E-3</v>
      </c>
      <c r="L191" s="94">
        <f t="shared" si="31"/>
        <v>6.7240780605334321E-3</v>
      </c>
      <c r="M191" s="94">
        <f t="shared" si="31"/>
        <v>7.4718767570547831E-3</v>
      </c>
      <c r="N191" s="94">
        <f t="shared" si="31"/>
        <v>6.3682440538288185E-3</v>
      </c>
      <c r="O191" s="94">
        <f t="shared" si="31"/>
        <v>1.0779545421286197E-2</v>
      </c>
      <c r="P191" s="94">
        <f t="shared" si="31"/>
        <v>0</v>
      </c>
      <c r="Q191" s="94">
        <f t="shared" si="31"/>
        <v>3.372601446344028E-3</v>
      </c>
      <c r="R191" s="95">
        <f t="shared" si="31"/>
        <v>2.1732362967616268E-3</v>
      </c>
    </row>
    <row r="192" spans="1:18" s="58" customFormat="1" x14ac:dyDescent="0.25">
      <c r="A192" s="92" t="s">
        <v>94</v>
      </c>
      <c r="B192" s="156"/>
      <c r="C192" s="157"/>
      <c r="D192" s="59"/>
      <c r="E192" s="94">
        <f>E169*E$73</f>
        <v>1.4529493897061364E-2</v>
      </c>
      <c r="F192" s="94">
        <f>F169*F$73</f>
        <v>1.4642040015360763E-2</v>
      </c>
      <c r="G192" s="94"/>
      <c r="H192" s="94">
        <f>H169*H$73</f>
        <v>0</v>
      </c>
      <c r="I192" s="93">
        <f t="shared" si="32"/>
        <v>0</v>
      </c>
      <c r="J192" s="94">
        <f t="shared" si="32"/>
        <v>0</v>
      </c>
      <c r="K192" s="94">
        <f t="shared" si="31"/>
        <v>0</v>
      </c>
      <c r="L192" s="94">
        <f t="shared" si="31"/>
        <v>0</v>
      </c>
      <c r="M192" s="94">
        <f t="shared" si="31"/>
        <v>0</v>
      </c>
      <c r="N192" s="94">
        <f t="shared" si="31"/>
        <v>0</v>
      </c>
      <c r="O192" s="94">
        <f t="shared" si="31"/>
        <v>0</v>
      </c>
      <c r="P192" s="94">
        <f t="shared" si="31"/>
        <v>0</v>
      </c>
      <c r="Q192" s="94">
        <f t="shared" si="31"/>
        <v>0</v>
      </c>
      <c r="R192" s="95">
        <f t="shared" si="31"/>
        <v>0</v>
      </c>
    </row>
    <row r="193" spans="1:24" s="58" customFormat="1" x14ac:dyDescent="0.25">
      <c r="A193" s="90" t="s">
        <v>112</v>
      </c>
      <c r="B193" s="159"/>
      <c r="C193" s="67"/>
      <c r="D193" s="59"/>
      <c r="E193" s="94"/>
      <c r="F193" s="94"/>
      <c r="G193" s="94"/>
      <c r="H193" s="94"/>
      <c r="I193" s="93">
        <f t="shared" si="32"/>
        <v>1.3084466995504033E-3</v>
      </c>
      <c r="J193" s="94">
        <f t="shared" si="32"/>
        <v>0</v>
      </c>
      <c r="K193" s="94">
        <f t="shared" si="31"/>
        <v>1.9695496566936081E-2</v>
      </c>
      <c r="L193" s="94">
        <f t="shared" si="31"/>
        <v>5.6331796532494212E-2</v>
      </c>
      <c r="M193" s="94">
        <f t="shared" si="31"/>
        <v>5.3669593523426505E-2</v>
      </c>
      <c r="N193" s="94">
        <f t="shared" si="31"/>
        <v>4.4032724901137597E-2</v>
      </c>
      <c r="O193" s="94">
        <f t="shared" si="31"/>
        <v>0.10656042179164639</v>
      </c>
      <c r="P193" s="94">
        <f t="shared" si="31"/>
        <v>9.8225634604979881E-3</v>
      </c>
      <c r="Q193" s="94">
        <f t="shared" si="31"/>
        <v>2.4593735355715067E-2</v>
      </c>
      <c r="R193" s="95">
        <f t="shared" si="31"/>
        <v>1.1125938284649082E-2</v>
      </c>
    </row>
    <row r="194" spans="1:24" s="58" customFormat="1" x14ac:dyDescent="0.25">
      <c r="A194" s="92" t="s">
        <v>95</v>
      </c>
      <c r="B194" s="156"/>
      <c r="C194" s="157"/>
      <c r="D194" s="59"/>
      <c r="E194" s="94">
        <f>E171*E$73</f>
        <v>4.8572957265893653E-3</v>
      </c>
      <c r="F194" s="94">
        <f>F171*F$73</f>
        <v>6.5700756860528706E-3</v>
      </c>
      <c r="G194" s="94"/>
      <c r="H194" s="94">
        <f>H171*H$73</f>
        <v>1.1099082613052289E-2</v>
      </c>
      <c r="I194" s="93">
        <f t="shared" si="32"/>
        <v>1.2740819118660569E-3</v>
      </c>
      <c r="J194" s="94">
        <f t="shared" si="32"/>
        <v>3.8976295589495938E-3</v>
      </c>
      <c r="K194" s="94">
        <f t="shared" si="31"/>
        <v>7.0231675113461905E-3</v>
      </c>
      <c r="L194" s="94">
        <f t="shared" si="31"/>
        <v>2.1061805031424099E-2</v>
      </c>
      <c r="M194" s="94">
        <f t="shared" si="31"/>
        <v>2.9088249636772201E-2</v>
      </c>
      <c r="N194" s="94">
        <f t="shared" si="31"/>
        <v>2.0897071538881321E-2</v>
      </c>
      <c r="O194" s="94">
        <f t="shared" si="31"/>
        <v>6.6654967620336666E-2</v>
      </c>
      <c r="P194" s="94">
        <f t="shared" si="31"/>
        <v>4.0912622781018445E-3</v>
      </c>
      <c r="Q194" s="94">
        <f t="shared" si="31"/>
        <v>1.0397862662820652E-2</v>
      </c>
      <c r="R194" s="95">
        <f t="shared" si="31"/>
        <v>5.3880286846357799E-3</v>
      </c>
    </row>
    <row r="195" spans="1:24" s="58" customFormat="1" x14ac:dyDescent="0.25">
      <c r="A195" s="58" t="s">
        <v>96</v>
      </c>
      <c r="B195" s="59"/>
      <c r="C195" s="61"/>
      <c r="D195" s="59"/>
      <c r="E195" s="94">
        <f>E172*E$73</f>
        <v>8.5490972603443349E-2</v>
      </c>
      <c r="F195" s="94">
        <f>F172*F$73</f>
        <v>8.1295093999142642E-2</v>
      </c>
      <c r="G195" s="94"/>
      <c r="H195" s="94">
        <f>H172*H$73</f>
        <v>0</v>
      </c>
      <c r="I195" s="93">
        <f t="shared" si="32"/>
        <v>2.5724339432023079E-2</v>
      </c>
      <c r="J195" s="94">
        <f t="shared" si="32"/>
        <v>5.2524622707641071E-2</v>
      </c>
      <c r="K195" s="94">
        <f t="shared" si="31"/>
        <v>5.2435052616144305E-2</v>
      </c>
      <c r="L195" s="94">
        <f t="shared" si="31"/>
        <v>0.12450067899680248</v>
      </c>
      <c r="M195" s="94">
        <f t="shared" si="31"/>
        <v>0.17254897853882406</v>
      </c>
      <c r="N195" s="94">
        <f t="shared" si="31"/>
        <v>9.037668764949526E-2</v>
      </c>
      <c r="O195" s="94">
        <f t="shared" si="31"/>
        <v>0.24828675789997035</v>
      </c>
      <c r="P195" s="94">
        <f t="shared" si="31"/>
        <v>2.0976768306458674E-2</v>
      </c>
      <c r="Q195" s="94">
        <f t="shared" si="31"/>
        <v>0.11875533070275913</v>
      </c>
      <c r="R195" s="95">
        <f t="shared" si="31"/>
        <v>5.70940343076035E-2</v>
      </c>
    </row>
    <row r="196" spans="1:24" s="58" customFormat="1" x14ac:dyDescent="0.25">
      <c r="A196" s="58" t="s">
        <v>111</v>
      </c>
      <c r="B196" s="59"/>
      <c r="C196" s="61"/>
      <c r="D196" s="59"/>
      <c r="E196" s="94"/>
      <c r="F196" s="94"/>
      <c r="G196" s="94"/>
      <c r="H196" s="94"/>
      <c r="I196" s="93">
        <f t="shared" si="32"/>
        <v>4.3003664663584954E-4</v>
      </c>
      <c r="J196" s="94">
        <f t="shared" si="32"/>
        <v>0</v>
      </c>
      <c r="K196" s="94">
        <f t="shared" si="31"/>
        <v>4.0377950592241736E-3</v>
      </c>
      <c r="L196" s="94">
        <f t="shared" si="31"/>
        <v>1.4106429574727207E-2</v>
      </c>
      <c r="M196" s="94">
        <f t="shared" si="31"/>
        <v>8.16412757788996E-3</v>
      </c>
      <c r="N196" s="94">
        <f t="shared" si="31"/>
        <v>2.436422294162579E-3</v>
      </c>
      <c r="O196" s="94">
        <f t="shared" si="31"/>
        <v>1.4107479648821048E-2</v>
      </c>
      <c r="P196" s="94">
        <f t="shared" si="31"/>
        <v>2.1765037157196786E-3</v>
      </c>
      <c r="Q196" s="94">
        <f t="shared" si="31"/>
        <v>7.4698618530794321E-3</v>
      </c>
      <c r="R196" s="95">
        <f t="shared" si="31"/>
        <v>3.2611130128381424E-3</v>
      </c>
    </row>
    <row r="197" spans="1:24" s="58" customFormat="1" x14ac:dyDescent="0.25">
      <c r="A197" s="58" t="s">
        <v>97</v>
      </c>
      <c r="B197" s="59"/>
      <c r="C197" s="61"/>
      <c r="D197" s="59"/>
      <c r="E197" s="94">
        <f>E174*E$73</f>
        <v>1.1520710820651873E-3</v>
      </c>
      <c r="F197" s="94">
        <f>F174*F$73</f>
        <v>1.3604459276829995E-3</v>
      </c>
      <c r="G197" s="94"/>
      <c r="H197" s="94">
        <f>H174*H$73</f>
        <v>0</v>
      </c>
      <c r="I197" s="93">
        <f t="shared" si="32"/>
        <v>0</v>
      </c>
      <c r="J197" s="94">
        <f t="shared" si="32"/>
        <v>0</v>
      </c>
      <c r="K197" s="94">
        <f t="shared" si="31"/>
        <v>0</v>
      </c>
      <c r="L197" s="94">
        <f t="shared" si="31"/>
        <v>0</v>
      </c>
      <c r="M197" s="94">
        <f t="shared" si="31"/>
        <v>0</v>
      </c>
      <c r="N197" s="94">
        <f t="shared" si="31"/>
        <v>0</v>
      </c>
      <c r="O197" s="94">
        <f t="shared" si="31"/>
        <v>0</v>
      </c>
      <c r="P197" s="94">
        <f t="shared" si="31"/>
        <v>0</v>
      </c>
      <c r="Q197" s="94">
        <f t="shared" si="31"/>
        <v>0</v>
      </c>
      <c r="R197" s="95">
        <f t="shared" si="31"/>
        <v>0</v>
      </c>
    </row>
    <row r="198" spans="1:24" s="58" customFormat="1" x14ac:dyDescent="0.25">
      <c r="A198" s="91" t="s">
        <v>78</v>
      </c>
      <c r="B198" s="114"/>
      <c r="C198" s="115"/>
      <c r="D198" s="59"/>
      <c r="E198" s="94">
        <f>E175*E$73</f>
        <v>1.024E-3</v>
      </c>
      <c r="F198" s="94">
        <f>F175*F$73</f>
        <v>1.024E-3</v>
      </c>
      <c r="G198" s="94"/>
      <c r="H198" s="94">
        <f>H175*H$73</f>
        <v>1.024E-3</v>
      </c>
      <c r="I198" s="93">
        <f t="shared" si="32"/>
        <v>1.0239999999999999E-2</v>
      </c>
      <c r="J198" s="94">
        <f t="shared" si="32"/>
        <v>1.0239999999999999E-2</v>
      </c>
      <c r="K198" s="94">
        <f t="shared" si="31"/>
        <v>1.0239999999999999E-2</v>
      </c>
      <c r="L198" s="94">
        <f t="shared" si="31"/>
        <v>1.0239999999999999E-2</v>
      </c>
      <c r="M198" s="94">
        <f t="shared" si="31"/>
        <v>1.0239999999999999E-2</v>
      </c>
      <c r="N198" s="94">
        <f t="shared" si="31"/>
        <v>1.0239999999999999E-2</v>
      </c>
      <c r="O198" s="94">
        <f t="shared" si="31"/>
        <v>1.0239999999999999E-2</v>
      </c>
      <c r="P198" s="94">
        <f t="shared" si="31"/>
        <v>1.0239999999999999E-2</v>
      </c>
      <c r="Q198" s="94">
        <f t="shared" si="31"/>
        <v>1.0239999999999999E-2</v>
      </c>
      <c r="R198" s="95">
        <f t="shared" si="31"/>
        <v>1.0239999999999999E-2</v>
      </c>
    </row>
    <row r="199" spans="1:24" s="58" customFormat="1" x14ac:dyDescent="0.25">
      <c r="A199" s="89" t="s">
        <v>79</v>
      </c>
      <c r="B199" s="109"/>
      <c r="C199" s="158"/>
      <c r="D199" s="59"/>
      <c r="E199" s="230"/>
      <c r="F199" s="230"/>
      <c r="G199" s="230"/>
      <c r="H199" s="230"/>
      <c r="I199" s="257"/>
      <c r="J199" s="230"/>
      <c r="K199" s="230"/>
      <c r="L199" s="230"/>
      <c r="M199" s="230"/>
      <c r="N199" s="230"/>
      <c r="O199" s="230"/>
      <c r="P199" s="230"/>
      <c r="Q199" s="230"/>
      <c r="R199" s="258"/>
    </row>
    <row r="200" spans="1:24" s="58" customFormat="1" x14ac:dyDescent="0.25">
      <c r="B200" s="59"/>
      <c r="C200" s="61"/>
      <c r="D200" s="59"/>
      <c r="E200" s="230"/>
      <c r="F200" s="230"/>
      <c r="G200" s="230"/>
      <c r="H200" s="230"/>
      <c r="I200" s="257"/>
      <c r="J200" s="230"/>
      <c r="K200" s="230"/>
      <c r="L200" s="230"/>
      <c r="M200" s="230"/>
      <c r="N200" s="230"/>
      <c r="O200" s="230"/>
      <c r="P200" s="230"/>
      <c r="Q200" s="230"/>
      <c r="R200" s="258"/>
    </row>
    <row r="201" spans="1:24" s="58" customFormat="1" x14ac:dyDescent="0.25">
      <c r="B201" s="59"/>
      <c r="C201" s="61"/>
      <c r="D201" s="59"/>
      <c r="E201" s="230"/>
      <c r="F201" s="230"/>
      <c r="G201" s="230"/>
      <c r="H201" s="230"/>
      <c r="I201" s="257"/>
      <c r="J201" s="230"/>
      <c r="K201" s="230"/>
      <c r="L201" s="230"/>
      <c r="M201" s="230"/>
      <c r="N201" s="230"/>
      <c r="O201" s="230"/>
      <c r="P201" s="230"/>
      <c r="Q201" s="230"/>
      <c r="R201" s="258"/>
      <c r="T201" s="241" t="s">
        <v>175</v>
      </c>
      <c r="U201" s="242"/>
      <c r="V201" s="242"/>
      <c r="W201" s="243"/>
      <c r="X201" s="235"/>
    </row>
    <row r="202" spans="1:24" s="58" customFormat="1" x14ac:dyDescent="0.25">
      <c r="A202" s="57" t="s">
        <v>88</v>
      </c>
      <c r="B202" s="154" t="s">
        <v>123</v>
      </c>
      <c r="C202" s="155" t="s">
        <v>122</v>
      </c>
      <c r="D202" s="109" t="s">
        <v>172</v>
      </c>
      <c r="E202" s="230" t="s">
        <v>173</v>
      </c>
      <c r="F202" s="230" t="s">
        <v>174</v>
      </c>
      <c r="G202" s="174" t="s">
        <v>171</v>
      </c>
      <c r="H202" s="230" t="s">
        <v>113</v>
      </c>
      <c r="I202" s="257" t="s">
        <v>127</v>
      </c>
      <c r="J202" s="230" t="s">
        <v>128</v>
      </c>
      <c r="K202" s="230" t="s">
        <v>114</v>
      </c>
      <c r="L202" s="230" t="s">
        <v>115</v>
      </c>
      <c r="M202" s="230" t="s">
        <v>116</v>
      </c>
      <c r="N202" s="230" t="s">
        <v>142</v>
      </c>
      <c r="O202" s="230" t="s">
        <v>125</v>
      </c>
      <c r="P202" s="230" t="s">
        <v>141</v>
      </c>
      <c r="Q202" s="230" t="s">
        <v>129</v>
      </c>
      <c r="R202" s="258" t="s">
        <v>130</v>
      </c>
      <c r="T202" s="59"/>
      <c r="U202" s="60"/>
      <c r="V202" s="60" t="s">
        <v>176</v>
      </c>
      <c r="W202" s="61" t="s">
        <v>177</v>
      </c>
    </row>
    <row r="203" spans="1:24" s="58" customFormat="1" x14ac:dyDescent="0.25">
      <c r="A203" s="88" t="s">
        <v>89</v>
      </c>
      <c r="B203" s="154"/>
      <c r="C203" s="155"/>
      <c r="D203" s="109">
        <v>0</v>
      </c>
      <c r="E203" s="230">
        <f>E179*(E$51*1000/E$130)/E$11</f>
        <v>58.062371998921023</v>
      </c>
      <c r="F203" s="230">
        <f t="shared" ref="E203:F206" si="33">F179*(F$51*1000/F$130)/F$11</f>
        <v>54.451995328092032</v>
      </c>
      <c r="G203" s="174">
        <v>0.64380649773621312</v>
      </c>
      <c r="H203" s="230">
        <f>H179*(H$51*1000/H$130)/H$11</f>
        <v>0</v>
      </c>
      <c r="I203" s="257">
        <f t="shared" ref="I203:R203" si="34">I179*(I$51*1000/I$130)/I$10</f>
        <v>0</v>
      </c>
      <c r="J203" s="230">
        <f t="shared" si="34"/>
        <v>34.885009835627677</v>
      </c>
      <c r="K203" s="230">
        <f t="shared" si="34"/>
        <v>1.0500197764366117E-2</v>
      </c>
      <c r="L203" s="230">
        <f t="shared" si="34"/>
        <v>1.8435923526227662E-2</v>
      </c>
      <c r="M203" s="271">
        <f t="shared" si="34"/>
        <v>0.17489167858172394</v>
      </c>
      <c r="N203" s="230">
        <f t="shared" si="34"/>
        <v>0</v>
      </c>
      <c r="O203" s="230">
        <f t="shared" si="34"/>
        <v>0</v>
      </c>
      <c r="P203" s="230">
        <f t="shared" si="34"/>
        <v>0</v>
      </c>
      <c r="Q203" s="271">
        <f t="shared" si="34"/>
        <v>2.2634554336104871</v>
      </c>
      <c r="R203" s="230">
        <f t="shared" si="34"/>
        <v>1.2495335939242227E-2</v>
      </c>
      <c r="T203" s="154" t="s">
        <v>89</v>
      </c>
      <c r="U203" s="60"/>
      <c r="V203" s="236">
        <f>D203/E203</f>
        <v>0</v>
      </c>
      <c r="W203" s="237">
        <f>G203/F203</f>
        <v>1.1823377524681275E-2</v>
      </c>
    </row>
    <row r="204" spans="1:24" s="58" customFormat="1" x14ac:dyDescent="0.25">
      <c r="A204" s="88" t="s">
        <v>90</v>
      </c>
      <c r="B204" s="154"/>
      <c r="C204" s="155"/>
      <c r="D204" s="109">
        <v>0</v>
      </c>
      <c r="E204" s="230">
        <f t="shared" si="33"/>
        <v>23.150041767597607</v>
      </c>
      <c r="F204" s="230">
        <f t="shared" si="33"/>
        <v>24.292617822445777</v>
      </c>
      <c r="G204" s="174">
        <v>0.38574226660149347</v>
      </c>
      <c r="H204" s="230">
        <f>H180*(H$51*1000/H$130)/H$11</f>
        <v>0</v>
      </c>
      <c r="I204" s="257">
        <f t="shared" ref="I204:R204" si="35">I180*(I$51*1000/I$130)/I$10</f>
        <v>0</v>
      </c>
      <c r="J204" s="230">
        <f t="shared" si="35"/>
        <v>13.567434604246371</v>
      </c>
      <c r="K204" s="230">
        <f t="shared" si="35"/>
        <v>7.4780381424382593E-3</v>
      </c>
      <c r="L204" s="230">
        <f t="shared" si="35"/>
        <v>0</v>
      </c>
      <c r="M204" s="230">
        <f t="shared" si="35"/>
        <v>7.1152831399728764E-2</v>
      </c>
      <c r="N204" s="230">
        <f t="shared" si="35"/>
        <v>0</v>
      </c>
      <c r="O204" s="230">
        <f t="shared" si="35"/>
        <v>0</v>
      </c>
      <c r="P204" s="230">
        <f t="shared" si="35"/>
        <v>0</v>
      </c>
      <c r="Q204" s="230">
        <f t="shared" si="35"/>
        <v>0.84626004084161155</v>
      </c>
      <c r="R204" s="258">
        <f t="shared" si="35"/>
        <v>0</v>
      </c>
      <c r="T204" s="154" t="s">
        <v>90</v>
      </c>
      <c r="U204" s="60"/>
      <c r="V204" s="236">
        <f t="shared" ref="V204:V213" si="36">D204/E204</f>
        <v>0</v>
      </c>
      <c r="W204" s="237">
        <f t="shared" ref="W204:W213" si="37">G204/F204</f>
        <v>1.5878991281255705E-2</v>
      </c>
    </row>
    <row r="205" spans="1:24" s="58" customFormat="1" x14ac:dyDescent="0.25">
      <c r="A205" s="58" t="s">
        <v>91</v>
      </c>
      <c r="B205" s="59"/>
      <c r="C205" s="61"/>
      <c r="D205" s="89"/>
      <c r="E205" s="230">
        <f t="shared" si="33"/>
        <v>53.378547315370206</v>
      </c>
      <c r="F205" s="230">
        <f t="shared" si="33"/>
        <v>54.930225920074875</v>
      </c>
      <c r="G205" s="173"/>
      <c r="H205" s="230">
        <f>H181*(H$51*1000/H$130)/H$11</f>
        <v>0.10462911451423954</v>
      </c>
      <c r="I205" s="257">
        <f t="shared" ref="I205:R205" si="38">I181*(I$51*1000/I$130)/I$10</f>
        <v>5.4909743208122176E-2</v>
      </c>
      <c r="J205" s="230">
        <f t="shared" si="38"/>
        <v>46.411580867384032</v>
      </c>
      <c r="K205" s="230">
        <f t="shared" si="38"/>
        <v>3.9950627452257574E-2</v>
      </c>
      <c r="L205" s="230">
        <f t="shared" si="38"/>
        <v>0.12581884927757264</v>
      </c>
      <c r="M205" s="230">
        <f t="shared" si="38"/>
        <v>0.16012408577735743</v>
      </c>
      <c r="N205" s="230">
        <f t="shared" si="38"/>
        <v>6.6315655668052476E-2</v>
      </c>
      <c r="O205" s="230">
        <f t="shared" si="38"/>
        <v>0.17676177671802382</v>
      </c>
      <c r="P205" s="230">
        <f t="shared" si="38"/>
        <v>3.0778554199859406E-2</v>
      </c>
      <c r="Q205" s="230">
        <f t="shared" si="38"/>
        <v>0.3589263128699216</v>
      </c>
      <c r="R205" s="258">
        <f t="shared" si="38"/>
        <v>3.014145627954987E-2</v>
      </c>
      <c r="T205" s="59" t="s">
        <v>91</v>
      </c>
      <c r="U205" s="60"/>
      <c r="V205" s="236">
        <f t="shared" si="36"/>
        <v>0</v>
      </c>
      <c r="W205" s="237">
        <f t="shared" si="37"/>
        <v>0</v>
      </c>
    </row>
    <row r="206" spans="1:24" s="58" customFormat="1" x14ac:dyDescent="0.25">
      <c r="A206" s="58" t="s">
        <v>92</v>
      </c>
      <c r="B206" s="59"/>
      <c r="C206" s="61"/>
      <c r="D206" s="89"/>
      <c r="E206" s="230">
        <f t="shared" si="33"/>
        <v>24.265777481379011</v>
      </c>
      <c r="F206" s="230">
        <f t="shared" si="33"/>
        <v>24.86313457868355</v>
      </c>
      <c r="G206" s="173"/>
      <c r="H206" s="230">
        <f>H182*(H$51*1000/H$130)/H$11</f>
        <v>0</v>
      </c>
      <c r="I206" s="257">
        <f t="shared" ref="I206:R206" si="39">I182*(I$51*1000/I$130)/I$10</f>
        <v>0</v>
      </c>
      <c r="J206" s="230">
        <f t="shared" si="39"/>
        <v>13.330820158169622</v>
      </c>
      <c r="K206" s="230">
        <f t="shared" si="39"/>
        <v>0</v>
      </c>
      <c r="L206" s="230">
        <f t="shared" si="39"/>
        <v>0</v>
      </c>
      <c r="M206" s="230">
        <f t="shared" si="39"/>
        <v>0</v>
      </c>
      <c r="N206" s="230">
        <f t="shared" si="39"/>
        <v>0</v>
      </c>
      <c r="O206" s="230">
        <f t="shared" si="39"/>
        <v>0</v>
      </c>
      <c r="P206" s="230">
        <f t="shared" si="39"/>
        <v>0</v>
      </c>
      <c r="Q206" s="230">
        <f t="shared" si="39"/>
        <v>0</v>
      </c>
      <c r="R206" s="258">
        <f t="shared" si="39"/>
        <v>0</v>
      </c>
      <c r="T206" s="59" t="s">
        <v>92</v>
      </c>
      <c r="U206" s="60"/>
      <c r="V206" s="236">
        <f t="shared" si="36"/>
        <v>0</v>
      </c>
      <c r="W206" s="237">
        <f t="shared" si="37"/>
        <v>0</v>
      </c>
    </row>
    <row r="207" spans="1:24" s="58" customFormat="1" x14ac:dyDescent="0.25">
      <c r="A207" s="58" t="s">
        <v>120</v>
      </c>
      <c r="B207" s="59"/>
      <c r="C207" s="61"/>
      <c r="D207" s="89"/>
      <c r="E207" s="230"/>
      <c r="F207" s="230"/>
      <c r="G207" s="173"/>
      <c r="H207" s="230"/>
      <c r="I207" s="257"/>
      <c r="J207" s="230">
        <f>J183*(J$51*1000/J$130)/J$10</f>
        <v>5.1850318844141752</v>
      </c>
      <c r="K207" s="230"/>
      <c r="L207" s="230"/>
      <c r="M207" s="230"/>
      <c r="N207" s="230"/>
      <c r="O207" s="230"/>
      <c r="P207" s="230"/>
      <c r="Q207" s="230"/>
      <c r="R207" s="258"/>
      <c r="T207" s="59" t="s">
        <v>120</v>
      </c>
      <c r="U207" s="60"/>
      <c r="V207" s="236"/>
      <c r="W207" s="237"/>
    </row>
    <row r="208" spans="1:24" s="58" customFormat="1" x14ac:dyDescent="0.25">
      <c r="A208" s="58" t="s">
        <v>121</v>
      </c>
      <c r="B208" s="59"/>
      <c r="C208" s="61"/>
      <c r="D208" s="89"/>
      <c r="E208" s="230"/>
      <c r="F208" s="230"/>
      <c r="G208" s="173"/>
      <c r="H208" s="230"/>
      <c r="I208" s="257"/>
      <c r="J208" s="230">
        <f>J184*(J$51*1000/J$130)/J$10</f>
        <v>4.1718469946275665</v>
      </c>
      <c r="K208" s="230"/>
      <c r="L208" s="230"/>
      <c r="M208" s="230"/>
      <c r="N208" s="230"/>
      <c r="O208" s="230"/>
      <c r="P208" s="230"/>
      <c r="Q208" s="230"/>
      <c r="R208" s="258"/>
      <c r="T208" s="59" t="s">
        <v>121</v>
      </c>
      <c r="U208" s="60"/>
      <c r="V208" s="236"/>
      <c r="W208" s="237"/>
    </row>
    <row r="209" spans="1:24" s="58" customFormat="1" x14ac:dyDescent="0.25">
      <c r="A209" s="58" t="s">
        <v>71</v>
      </c>
      <c r="B209" s="59"/>
      <c r="C209" s="61"/>
      <c r="D209" s="109">
        <v>1.6090285806940061</v>
      </c>
      <c r="E209" s="230">
        <f t="shared" ref="E209:F211" si="40">E185*(E$51*1000/E$130)/E$11</f>
        <v>204.23290662482131</v>
      </c>
      <c r="F209" s="230">
        <f t="shared" si="40"/>
        <v>192.37086977427666</v>
      </c>
      <c r="G209" s="174">
        <v>2.6083272054988509</v>
      </c>
      <c r="H209" s="230">
        <f>H185*(H$51*1000/H$130)/H$11</f>
        <v>5.1089352939246782E-2</v>
      </c>
      <c r="I209" s="257">
        <f>I185*(I$51*1000/I$130)/I$10</f>
        <v>0</v>
      </c>
      <c r="J209" s="230">
        <f>J185*(J$51*1000/J$130)/J$10</f>
        <v>30.183484364258852</v>
      </c>
      <c r="K209" s="230">
        <f t="shared" ref="K209:M211" si="41">K185*(K$51*1000/K$130)/K$10</f>
        <v>1.2512151534989639E-2</v>
      </c>
      <c r="L209" s="230">
        <f t="shared" si="41"/>
        <v>3.4543333740272561E-2</v>
      </c>
      <c r="M209" s="230">
        <f t="shared" si="41"/>
        <v>0.27232196592464192</v>
      </c>
      <c r="N209" s="230">
        <f t="shared" ref="N209:R211" si="42">N185*(N$51*1000/N$130)/N$10</f>
        <v>0</v>
      </c>
      <c r="O209" s="230">
        <f t="shared" si="42"/>
        <v>5.3890256891621406E-2</v>
      </c>
      <c r="P209" s="230">
        <f t="shared" si="42"/>
        <v>0</v>
      </c>
      <c r="Q209" s="230">
        <f t="shared" si="42"/>
        <v>0.46761278631569925</v>
      </c>
      <c r="R209" s="258">
        <f t="shared" si="42"/>
        <v>1.8031744705537991E-2</v>
      </c>
      <c r="T209" s="59" t="s">
        <v>71</v>
      </c>
      <c r="U209" s="60"/>
      <c r="V209" s="236">
        <f t="shared" si="36"/>
        <v>7.8784002406126156E-3</v>
      </c>
      <c r="W209" s="237">
        <f t="shared" si="37"/>
        <v>1.3558847077831478E-2</v>
      </c>
    </row>
    <row r="210" spans="1:24" s="58" customFormat="1" x14ac:dyDescent="0.25">
      <c r="A210" s="58" t="s">
        <v>72</v>
      </c>
      <c r="B210" s="59"/>
      <c r="C210" s="61"/>
      <c r="D210" s="109">
        <v>1.9671820862726588</v>
      </c>
      <c r="E210" s="230">
        <f t="shared" si="40"/>
        <v>210.59642424263166</v>
      </c>
      <c r="F210" s="230">
        <f t="shared" si="40"/>
        <v>197.11118997748176</v>
      </c>
      <c r="G210" s="174">
        <v>2.4950255915210069</v>
      </c>
      <c r="H210" s="230">
        <f>H186*(H$51*1000/H$130)/H$11</f>
        <v>4.0666984089812841E-2</v>
      </c>
      <c r="I210" s="257">
        <f>I186*(I$51*1000/I$130)/I$10</f>
        <v>0</v>
      </c>
      <c r="J210" s="230">
        <f>J186*(J$51*1000/J$130)/J$10</f>
        <v>14.831600549651188</v>
      </c>
      <c r="K210" s="230">
        <f t="shared" si="41"/>
        <v>9.6985137417097012E-3</v>
      </c>
      <c r="L210" s="230">
        <f t="shared" si="41"/>
        <v>4.1864611176948362E-2</v>
      </c>
      <c r="M210" s="230">
        <f t="shared" si="41"/>
        <v>0.10685769094282961</v>
      </c>
      <c r="N210" s="230">
        <f t="shared" si="42"/>
        <v>0</v>
      </c>
      <c r="O210" s="230">
        <f t="shared" si="42"/>
        <v>3.6266492641336343E-2</v>
      </c>
      <c r="P210" s="230">
        <f t="shared" si="42"/>
        <v>0</v>
      </c>
      <c r="Q210" s="230">
        <f t="shared" si="42"/>
        <v>8.8067911897808465E-2</v>
      </c>
      <c r="R210" s="258">
        <f t="shared" si="42"/>
        <v>8.7729407520351244E-2</v>
      </c>
      <c r="T210" s="59" t="s">
        <v>72</v>
      </c>
      <c r="U210" s="60"/>
      <c r="V210" s="236">
        <f t="shared" si="36"/>
        <v>9.3410042138523473E-3</v>
      </c>
      <c r="W210" s="237">
        <f t="shared" si="37"/>
        <v>1.2657960168603528E-2</v>
      </c>
    </row>
    <row r="211" spans="1:24" s="58" customFormat="1" x14ac:dyDescent="0.25">
      <c r="A211" s="58" t="s">
        <v>73</v>
      </c>
      <c r="B211" s="59"/>
      <c r="C211" s="61"/>
      <c r="D211" s="109">
        <v>1.9775978038943061</v>
      </c>
      <c r="E211" s="230">
        <f t="shared" si="40"/>
        <v>46.224583450076516</v>
      </c>
      <c r="F211" s="230">
        <f t="shared" si="40"/>
        <v>43.882690601761468</v>
      </c>
      <c r="G211" s="174">
        <v>0.64327548898315223</v>
      </c>
      <c r="H211" s="230">
        <f>H187*(H$51*1000/H$130)/H$11</f>
        <v>0.22794715559089837</v>
      </c>
      <c r="I211" s="257">
        <f>I187*(I$51*1000/I$130)/I$10</f>
        <v>7.2990217711573907E-2</v>
      </c>
      <c r="J211" s="230">
        <f>J187*(J$51*1000/J$130)/J$10</f>
        <v>30.198646176608509</v>
      </c>
      <c r="K211" s="230">
        <f t="shared" si="41"/>
        <v>3.9950627452257574E-2</v>
      </c>
      <c r="L211" s="230">
        <f t="shared" si="41"/>
        <v>0.3438860800364546</v>
      </c>
      <c r="M211" s="230">
        <f t="shared" si="41"/>
        <v>0.30693810889266882</v>
      </c>
      <c r="N211" s="230">
        <f t="shared" si="42"/>
        <v>0.14018018321289713</v>
      </c>
      <c r="O211" s="230">
        <f t="shared" si="42"/>
        <v>0.80819309765628833</v>
      </c>
      <c r="P211" s="230">
        <f t="shared" si="42"/>
        <v>8.017883130829076E-2</v>
      </c>
      <c r="Q211" s="230">
        <f t="shared" si="42"/>
        <v>0.23766391777785251</v>
      </c>
      <c r="R211" s="258">
        <f t="shared" si="42"/>
        <v>0.11653897686717597</v>
      </c>
      <c r="T211" s="59" t="s">
        <v>73</v>
      </c>
      <c r="U211" s="60"/>
      <c r="V211" s="236">
        <f>D211/E211</f>
        <v>4.278238236652044E-2</v>
      </c>
      <c r="W211" s="237">
        <f t="shared" si="37"/>
        <v>1.4658980116349814E-2</v>
      </c>
    </row>
    <row r="212" spans="1:24" s="58" customFormat="1" x14ac:dyDescent="0.25">
      <c r="A212" s="58" t="s">
        <v>124</v>
      </c>
      <c r="B212" s="59"/>
      <c r="C212" s="61"/>
      <c r="D212" s="89"/>
      <c r="E212" s="230"/>
      <c r="F212" s="230"/>
      <c r="G212" s="173"/>
      <c r="H212" s="230"/>
      <c r="I212" s="257"/>
      <c r="J212" s="230"/>
      <c r="K212" s="230"/>
      <c r="L212" s="230"/>
      <c r="M212" s="230"/>
      <c r="N212" s="230"/>
      <c r="O212" s="230"/>
      <c r="P212" s="230"/>
      <c r="Q212" s="230"/>
      <c r="R212" s="258"/>
      <c r="T212" s="59" t="s">
        <v>124</v>
      </c>
      <c r="U212" s="60"/>
      <c r="V212" s="236"/>
      <c r="W212" s="237"/>
    </row>
    <row r="213" spans="1:24" s="119" customFormat="1" x14ac:dyDescent="0.25">
      <c r="A213" s="119" t="s">
        <v>74</v>
      </c>
      <c r="B213" s="120"/>
      <c r="C213" s="121"/>
      <c r="D213" s="109">
        <v>14.236304064413126</v>
      </c>
      <c r="E213" s="259">
        <f t="shared" ref="E213:F221" si="43">E189*(E$51*1000/E$130)/E$11</f>
        <v>389.04042116301866</v>
      </c>
      <c r="F213" s="259">
        <f t="shared" si="43"/>
        <v>361.70349975617211</v>
      </c>
      <c r="G213" s="174">
        <v>5.1325062787014826</v>
      </c>
      <c r="H213" s="259">
        <f t="shared" ref="H213:H221" si="44">H189*(H$51*1000/H$130)/H$11</f>
        <v>0.38645253116668621</v>
      </c>
      <c r="I213" s="260">
        <f t="shared" ref="I213:J221" si="45">I189*(I$51*1000/I$130)/I$10</f>
        <v>0.31817582133210054</v>
      </c>
      <c r="J213" s="259">
        <f t="shared" si="45"/>
        <v>143.486197392848</v>
      </c>
      <c r="K213" s="259">
        <f t="shared" ref="K213:M221" si="46">K189*(K$51*1000/K$130)/K$10</f>
        <v>0.51087102978336418</v>
      </c>
      <c r="L213" s="259">
        <f t="shared" si="46"/>
        <v>1.1993779039776462</v>
      </c>
      <c r="M213" s="259">
        <f t="shared" si="46"/>
        <v>1.5114547993446457</v>
      </c>
      <c r="N213" s="259">
        <f t="shared" ref="N213:R221" si="47">N189*(N$51*1000/N$130)/N$10</f>
        <v>0.61428031660943172</v>
      </c>
      <c r="O213" s="259">
        <f t="shared" si="47"/>
        <v>4.2281629616190504</v>
      </c>
      <c r="P213" s="259">
        <f t="shared" si="47"/>
        <v>0.19543940387531811</v>
      </c>
      <c r="Q213" s="259">
        <f t="shared" si="47"/>
        <v>1.6364852098852489</v>
      </c>
      <c r="R213" s="261">
        <f t="shared" si="47"/>
        <v>0.95160447268690851</v>
      </c>
      <c r="T213" s="99" t="s">
        <v>74</v>
      </c>
      <c r="U213" s="238"/>
      <c r="V213" s="239">
        <f t="shared" si="36"/>
        <v>3.6593380250448893E-2</v>
      </c>
      <c r="W213" s="240">
        <f t="shared" si="37"/>
        <v>1.4189816471671841E-2</v>
      </c>
      <c r="X213" s="58"/>
    </row>
    <row r="214" spans="1:24" s="58" customFormat="1" x14ac:dyDescent="0.25">
      <c r="A214" s="88" t="s">
        <v>93</v>
      </c>
      <c r="B214" s="154"/>
      <c r="C214" s="155"/>
      <c r="D214" s="59"/>
      <c r="E214" s="230">
        <f t="shared" si="43"/>
        <v>115.14914802272217</v>
      </c>
      <c r="F214" s="230">
        <f t="shared" si="43"/>
        <v>101.36798140273552</v>
      </c>
      <c r="G214" s="230"/>
      <c r="H214" s="230">
        <f t="shared" si="44"/>
        <v>0.46849424091890851</v>
      </c>
      <c r="I214" s="257">
        <f t="shared" si="45"/>
        <v>0.18216284788943105</v>
      </c>
      <c r="J214" s="230">
        <f t="shared" si="45"/>
        <v>68.105410734344986</v>
      </c>
      <c r="K214" s="230">
        <f t="shared" si="46"/>
        <v>0.23684090387722342</v>
      </c>
      <c r="L214" s="230">
        <f t="shared" si="46"/>
        <v>0.46292997822651855</v>
      </c>
      <c r="M214" s="230">
        <f t="shared" si="46"/>
        <v>0.57762459972092117</v>
      </c>
      <c r="N214" s="230">
        <f t="shared" si="47"/>
        <v>0.31338014137262926</v>
      </c>
      <c r="O214" s="230">
        <f t="shared" si="47"/>
        <v>0.80930692597758358</v>
      </c>
      <c r="P214" s="230">
        <f t="shared" si="47"/>
        <v>0.11797210534555652</v>
      </c>
      <c r="Q214" s="230">
        <f t="shared" si="47"/>
        <v>1.2450733420670923</v>
      </c>
      <c r="R214" s="258">
        <f t="shared" si="47"/>
        <v>0.1661709901649199</v>
      </c>
    </row>
    <row r="215" spans="1:24" s="58" customFormat="1" x14ac:dyDescent="0.25">
      <c r="A215" s="58" t="s">
        <v>110</v>
      </c>
      <c r="B215" s="59"/>
      <c r="C215" s="61"/>
      <c r="D215" s="59"/>
      <c r="E215" s="230">
        <f t="shared" si="43"/>
        <v>0</v>
      </c>
      <c r="F215" s="230">
        <f t="shared" si="43"/>
        <v>0</v>
      </c>
      <c r="G215" s="230"/>
      <c r="H215" s="230">
        <f t="shared" si="44"/>
        <v>0</v>
      </c>
      <c r="I215" s="257">
        <f t="shared" si="45"/>
        <v>0</v>
      </c>
      <c r="J215" s="230">
        <f t="shared" si="45"/>
        <v>24.134602547044931</v>
      </c>
      <c r="K215" s="230">
        <f t="shared" si="46"/>
        <v>0.12570665709116038</v>
      </c>
      <c r="L215" s="230">
        <f t="shared" si="46"/>
        <v>0.67240444403112298</v>
      </c>
      <c r="M215" s="230">
        <f t="shared" si="46"/>
        <v>0.74465584582965738</v>
      </c>
      <c r="N215" s="230">
        <f t="shared" si="47"/>
        <v>0.63456535272717318</v>
      </c>
      <c r="O215" s="230">
        <f t="shared" si="47"/>
        <v>2.691992463423369</v>
      </c>
      <c r="P215" s="230">
        <f t="shared" si="47"/>
        <v>0</v>
      </c>
      <c r="Q215" s="230">
        <f t="shared" si="47"/>
        <v>0.33743729921649146</v>
      </c>
      <c r="R215" s="258">
        <f t="shared" si="47"/>
        <v>0.21726822627846168</v>
      </c>
    </row>
    <row r="216" spans="1:24" s="58" customFormat="1" x14ac:dyDescent="0.25">
      <c r="A216" s="90" t="s">
        <v>94</v>
      </c>
      <c r="B216" s="159"/>
      <c r="C216" s="67"/>
      <c r="D216" s="59"/>
      <c r="E216" s="230">
        <f t="shared" si="43"/>
        <v>38.966995969232656</v>
      </c>
      <c r="F216" s="230">
        <f t="shared" si="43"/>
        <v>39.34128651555902</v>
      </c>
      <c r="G216" s="230"/>
      <c r="H216" s="230">
        <f t="shared" si="44"/>
        <v>0</v>
      </c>
      <c r="I216" s="257">
        <f t="shared" si="45"/>
        <v>0</v>
      </c>
      <c r="J216" s="230">
        <f t="shared" si="45"/>
        <v>0</v>
      </c>
      <c r="K216" s="230">
        <f t="shared" si="46"/>
        <v>0</v>
      </c>
      <c r="L216" s="230">
        <f t="shared" si="46"/>
        <v>0</v>
      </c>
      <c r="M216" s="230">
        <f t="shared" si="46"/>
        <v>0</v>
      </c>
      <c r="N216" s="230">
        <f t="shared" si="47"/>
        <v>0</v>
      </c>
      <c r="O216" s="230">
        <f t="shared" si="47"/>
        <v>0</v>
      </c>
      <c r="P216" s="230">
        <f t="shared" si="47"/>
        <v>0</v>
      </c>
      <c r="Q216" s="230">
        <f t="shared" si="47"/>
        <v>0</v>
      </c>
      <c r="R216" s="258">
        <f t="shared" si="47"/>
        <v>0</v>
      </c>
    </row>
    <row r="217" spans="1:24" s="58" customFormat="1" x14ac:dyDescent="0.25">
      <c r="A217" s="90" t="s">
        <v>112</v>
      </c>
      <c r="B217" s="159"/>
      <c r="C217" s="67"/>
      <c r="D217" s="59"/>
      <c r="E217" s="230">
        <f t="shared" si="43"/>
        <v>0</v>
      </c>
      <c r="F217" s="230">
        <f t="shared" si="43"/>
        <v>0</v>
      </c>
      <c r="G217" s="230"/>
      <c r="H217" s="230">
        <f t="shared" si="44"/>
        <v>0</v>
      </c>
      <c r="I217" s="257">
        <f t="shared" si="45"/>
        <v>0.13049494350644306</v>
      </c>
      <c r="J217" s="230">
        <f t="shared" si="45"/>
        <v>0</v>
      </c>
      <c r="K217" s="230">
        <f t="shared" si="46"/>
        <v>1.9698549842161617</v>
      </c>
      <c r="L217" s="230">
        <f t="shared" si="46"/>
        <v>5.6331514874919835</v>
      </c>
      <c r="M217" s="230">
        <f t="shared" si="46"/>
        <v>5.3487735223666037</v>
      </c>
      <c r="N217" s="230">
        <f t="shared" si="47"/>
        <v>4.3876524474010123</v>
      </c>
      <c r="O217" s="230">
        <f t="shared" si="47"/>
        <v>26.61149808746757</v>
      </c>
      <c r="P217" s="230">
        <f t="shared" si="47"/>
        <v>0.97916219351828104</v>
      </c>
      <c r="Q217" s="230">
        <f t="shared" si="47"/>
        <v>2.4606653848985784</v>
      </c>
      <c r="R217" s="258">
        <f t="shared" si="47"/>
        <v>1.1123101893666199</v>
      </c>
    </row>
    <row r="218" spans="1:24" s="58" customFormat="1" x14ac:dyDescent="0.25">
      <c r="A218" s="90" t="s">
        <v>95</v>
      </c>
      <c r="B218" s="159"/>
      <c r="C218" s="67"/>
      <c r="D218" s="59"/>
      <c r="E218" s="230">
        <f t="shared" si="43"/>
        <v>13.026897174832779</v>
      </c>
      <c r="F218" s="230">
        <f t="shared" si="43"/>
        <v>17.652952028730365</v>
      </c>
      <c r="G218" s="230"/>
      <c r="H218" s="230">
        <f t="shared" si="44"/>
        <v>2.7776594190588977</v>
      </c>
      <c r="I218" s="257">
        <f t="shared" si="45"/>
        <v>0.12706764988491412</v>
      </c>
      <c r="J218" s="230">
        <f t="shared" si="45"/>
        <v>9.4442199150704962</v>
      </c>
      <c r="K218" s="230">
        <f t="shared" si="46"/>
        <v>0.70242562710682055</v>
      </c>
      <c r="L218" s="230">
        <f t="shared" si="46"/>
        <v>2.1061699722925482</v>
      </c>
      <c r="M218" s="230">
        <f t="shared" si="46"/>
        <v>2.8989684708762407</v>
      </c>
      <c r="N218" s="230">
        <f t="shared" si="47"/>
        <v>2.0822941865838938</v>
      </c>
      <c r="O218" s="230">
        <f t="shared" si="47"/>
        <v>16.645847618893857</v>
      </c>
      <c r="P218" s="230">
        <f t="shared" si="47"/>
        <v>0.40783746143205912</v>
      </c>
      <c r="Q218" s="230">
        <f t="shared" si="47"/>
        <v>1.0403324408134922</v>
      </c>
      <c r="R218" s="258">
        <f t="shared" si="47"/>
        <v>0.53866550875884445</v>
      </c>
    </row>
    <row r="219" spans="1:24" s="58" customFormat="1" x14ac:dyDescent="0.25">
      <c r="A219" s="88" t="s">
        <v>96</v>
      </c>
      <c r="B219" s="154"/>
      <c r="C219" s="155"/>
      <c r="D219" s="59"/>
      <c r="E219" s="230">
        <f t="shared" si="43"/>
        <v>229.280276962567</v>
      </c>
      <c r="F219" s="230">
        <f t="shared" si="43"/>
        <v>218.4295072253818</v>
      </c>
      <c r="G219" s="230"/>
      <c r="H219" s="230">
        <f t="shared" si="44"/>
        <v>0</v>
      </c>
      <c r="I219" s="257">
        <f t="shared" si="45"/>
        <v>2.5655582471000797</v>
      </c>
      <c r="J219" s="230">
        <f t="shared" si="45"/>
        <v>127.27071167347</v>
      </c>
      <c r="K219" s="230">
        <f t="shared" si="46"/>
        <v>5.2443181309247242</v>
      </c>
      <c r="L219" s="230">
        <f t="shared" si="46"/>
        <v>12.450005649651999</v>
      </c>
      <c r="M219" s="230">
        <f t="shared" si="46"/>
        <v>17.196429991909909</v>
      </c>
      <c r="N219" s="230">
        <f t="shared" si="47"/>
        <v>9.0056087976299626</v>
      </c>
      <c r="O219" s="230">
        <f t="shared" si="47"/>
        <v>62.005034063374467</v>
      </c>
      <c r="P219" s="230">
        <f t="shared" si="47"/>
        <v>2.0910690524401567</v>
      </c>
      <c r="Q219" s="230">
        <f t="shared" si="47"/>
        <v>11.881771000050941</v>
      </c>
      <c r="R219" s="258">
        <f t="shared" si="47"/>
        <v>5.7079479040448193</v>
      </c>
    </row>
    <row r="220" spans="1:24" s="58" customFormat="1" x14ac:dyDescent="0.25">
      <c r="A220" s="58" t="s">
        <v>111</v>
      </c>
      <c r="B220" s="59"/>
      <c r="C220" s="61"/>
      <c r="D220" s="59"/>
      <c r="E220" s="230">
        <f t="shared" si="43"/>
        <v>0</v>
      </c>
      <c r="F220" s="230">
        <f t="shared" si="43"/>
        <v>0</v>
      </c>
      <c r="G220" s="230"/>
      <c r="H220" s="230">
        <f t="shared" si="44"/>
        <v>0</v>
      </c>
      <c r="I220" s="257">
        <f t="shared" si="45"/>
        <v>4.2888722886249807E-2</v>
      </c>
      <c r="J220" s="230">
        <f t="shared" si="45"/>
        <v>0</v>
      </c>
      <c r="K220" s="230">
        <f t="shared" si="46"/>
        <v>0.40384210144814181</v>
      </c>
      <c r="L220" s="230">
        <f t="shared" si="46"/>
        <v>1.4106359042931991</v>
      </c>
      <c r="M220" s="230">
        <f t="shared" si="46"/>
        <v>0.81364636016443692</v>
      </c>
      <c r="N220" s="230">
        <f t="shared" si="47"/>
        <v>0.24277793995003577</v>
      </c>
      <c r="O220" s="230">
        <f t="shared" si="47"/>
        <v>3.5230825984119694</v>
      </c>
      <c r="P220" s="230">
        <f t="shared" si="47"/>
        <v>0.21696476292113706</v>
      </c>
      <c r="Q220" s="230">
        <f t="shared" si="47"/>
        <v>0.74737855905144523</v>
      </c>
      <c r="R220" s="258">
        <f t="shared" si="47"/>
        <v>0.32602816410196822</v>
      </c>
    </row>
    <row r="221" spans="1:24" s="58" customFormat="1" x14ac:dyDescent="0.25">
      <c r="A221" s="88" t="s">
        <v>97</v>
      </c>
      <c r="B221" s="154"/>
      <c r="C221" s="155"/>
      <c r="D221" s="59"/>
      <c r="E221" s="230">
        <f t="shared" si="43"/>
        <v>3.089766892719048</v>
      </c>
      <c r="F221" s="230">
        <f t="shared" si="43"/>
        <v>3.6553439939894643</v>
      </c>
      <c r="G221" s="230"/>
      <c r="H221" s="230">
        <f t="shared" si="44"/>
        <v>0</v>
      </c>
      <c r="I221" s="257">
        <f t="shared" si="45"/>
        <v>0</v>
      </c>
      <c r="J221" s="230">
        <f t="shared" si="45"/>
        <v>0</v>
      </c>
      <c r="K221" s="230">
        <f t="shared" si="46"/>
        <v>0</v>
      </c>
      <c r="L221" s="230">
        <f t="shared" si="46"/>
        <v>0</v>
      </c>
      <c r="M221" s="230">
        <f t="shared" si="46"/>
        <v>0</v>
      </c>
      <c r="N221" s="230">
        <f t="shared" si="47"/>
        <v>0</v>
      </c>
      <c r="O221" s="230">
        <f t="shared" si="47"/>
        <v>0</v>
      </c>
      <c r="P221" s="230">
        <f t="shared" si="47"/>
        <v>0</v>
      </c>
      <c r="Q221" s="230">
        <f t="shared" si="47"/>
        <v>0</v>
      </c>
      <c r="R221" s="258">
        <f t="shared" si="47"/>
        <v>0</v>
      </c>
    </row>
    <row r="222" spans="1:24" s="58" customFormat="1" x14ac:dyDescent="0.25">
      <c r="A222" s="91" t="s">
        <v>117</v>
      </c>
      <c r="B222" s="114">
        <f>SUM(B133:B143)</f>
        <v>118003315.05299999</v>
      </c>
      <c r="C222" s="110">
        <f>SUM(C133:C143)</f>
        <v>47315477.511999995</v>
      </c>
      <c r="D222" s="59"/>
      <c r="E222" s="230">
        <f>SUM(E203:E213)</f>
        <v>1008.951074043816</v>
      </c>
      <c r="F222" s="230">
        <f>SUM(F203:F213)</f>
        <v>953.60622375898834</v>
      </c>
      <c r="G222" s="230"/>
      <c r="H222" s="230">
        <f t="shared" ref="H222:R222" si="48">SUM(H203:H213)</f>
        <v>0.81078513830088372</v>
      </c>
      <c r="I222" s="257">
        <f t="shared" si="48"/>
        <v>0.44607578225179662</v>
      </c>
      <c r="J222" s="230">
        <f t="shared" si="48"/>
        <v>336.25165282783598</v>
      </c>
      <c r="K222" s="230">
        <f t="shared" si="48"/>
        <v>0.63096118587138306</v>
      </c>
      <c r="L222" s="230">
        <f t="shared" si="48"/>
        <v>1.7639267017351221</v>
      </c>
      <c r="M222" s="230">
        <f t="shared" si="48"/>
        <v>2.6037411608635961</v>
      </c>
      <c r="N222" s="230">
        <f t="shared" si="48"/>
        <v>0.8207761554903813</v>
      </c>
      <c r="O222" s="230">
        <f t="shared" si="48"/>
        <v>5.3032745855263208</v>
      </c>
      <c r="P222" s="230">
        <f t="shared" si="48"/>
        <v>0.30639678938346826</v>
      </c>
      <c r="Q222" s="230">
        <f t="shared" si="48"/>
        <v>5.8984716131986286</v>
      </c>
      <c r="R222" s="258">
        <f t="shared" si="48"/>
        <v>1.2165413939987659</v>
      </c>
    </row>
    <row r="223" spans="1:24" s="58" customFormat="1" x14ac:dyDescent="0.25">
      <c r="A223" s="91" t="s">
        <v>119</v>
      </c>
      <c r="B223" s="114"/>
      <c r="C223" s="115"/>
      <c r="D223" s="59"/>
      <c r="E223" s="230">
        <f>SUM(E214:E220)</f>
        <v>396.42331812935458</v>
      </c>
      <c r="F223" s="230">
        <f t="shared" ref="F223:M223" si="49">SUM(F214:F220)</f>
        <v>376.79172717240669</v>
      </c>
      <c r="G223" s="230"/>
      <c r="H223" s="230">
        <f t="shared" si="49"/>
        <v>3.2461536599778062</v>
      </c>
      <c r="I223" s="257">
        <f>SUM(I214:I220)</f>
        <v>3.0481724112671182</v>
      </c>
      <c r="J223" s="230">
        <f>SUM(J214:J220)</f>
        <v>228.95494486993042</v>
      </c>
      <c r="K223" s="230">
        <f t="shared" si="49"/>
        <v>8.6829884046642327</v>
      </c>
      <c r="L223" s="230">
        <f t="shared" si="49"/>
        <v>22.73529743598737</v>
      </c>
      <c r="M223" s="230">
        <f t="shared" si="49"/>
        <v>27.580098790867769</v>
      </c>
      <c r="N223" s="230">
        <f>SUM(N214:N220)</f>
        <v>16.666278865664705</v>
      </c>
      <c r="O223" s="230">
        <f>SUM(O214:O220)</f>
        <v>112.28676175754882</v>
      </c>
      <c r="P223" s="230">
        <f>SUM(P214:P220)</f>
        <v>3.8130055756571903</v>
      </c>
      <c r="Q223" s="230">
        <f>SUM(Q214:Q220)</f>
        <v>17.71265802609804</v>
      </c>
      <c r="R223" s="258">
        <f>SUM(R214:R220)</f>
        <v>8.0683909827156342</v>
      </c>
    </row>
    <row r="224" spans="1:24" s="58" customFormat="1" x14ac:dyDescent="0.25">
      <c r="A224" s="91"/>
      <c r="B224" s="114"/>
      <c r="C224" s="115"/>
      <c r="D224" s="59"/>
      <c r="E224" s="112"/>
      <c r="F224" s="112"/>
      <c r="G224" s="60"/>
      <c r="H224" s="60"/>
      <c r="I224" s="59"/>
      <c r="J224" s="60"/>
      <c r="K224" s="60"/>
      <c r="L224" s="60"/>
      <c r="M224" s="60"/>
      <c r="N224" s="60"/>
      <c r="O224" s="60"/>
      <c r="P224" s="60"/>
      <c r="Q224" s="60"/>
      <c r="R224" s="61"/>
    </row>
    <row r="225" spans="1:18" s="58" customFormat="1" x14ac:dyDescent="0.25">
      <c r="A225" s="57" t="s">
        <v>118</v>
      </c>
      <c r="B225" s="154" t="s">
        <v>123</v>
      </c>
      <c r="C225" s="155" t="s">
        <v>122</v>
      </c>
      <c r="D225" s="59"/>
      <c r="E225" s="60" t="s">
        <v>190</v>
      </c>
      <c r="F225" s="60" t="s">
        <v>99</v>
      </c>
      <c r="G225" s="60"/>
      <c r="H225" s="60" t="s">
        <v>113</v>
      </c>
      <c r="I225" s="59" t="s">
        <v>127</v>
      </c>
      <c r="J225" s="60" t="s">
        <v>191</v>
      </c>
      <c r="K225" s="60" t="s">
        <v>114</v>
      </c>
      <c r="L225" s="60" t="s">
        <v>115</v>
      </c>
      <c r="M225" s="60" t="s">
        <v>116</v>
      </c>
      <c r="N225" s="60" t="s">
        <v>142</v>
      </c>
      <c r="O225" s="60" t="s">
        <v>125</v>
      </c>
      <c r="P225" s="60" t="s">
        <v>141</v>
      </c>
      <c r="Q225" s="60" t="s">
        <v>129</v>
      </c>
      <c r="R225" s="61" t="s">
        <v>130</v>
      </c>
    </row>
    <row r="226" spans="1:18" s="58" customFormat="1" x14ac:dyDescent="0.25">
      <c r="A226" s="88" t="s">
        <v>89</v>
      </c>
      <c r="B226" s="68">
        <f t="shared" ref="B226:C236" si="50">B133/B$222</f>
        <v>6.8278885032858783E-2</v>
      </c>
      <c r="C226" s="116">
        <f t="shared" si="50"/>
        <v>9.1302890833223974E-2</v>
      </c>
      <c r="D226" s="59"/>
      <c r="E226" s="116">
        <f t="shared" ref="E226:F229" si="51">E203/E$222</f>
        <v>5.7547262194003607E-2</v>
      </c>
      <c r="F226" s="116">
        <f t="shared" si="51"/>
        <v>5.7101132492035904E-2</v>
      </c>
      <c r="G226" s="116"/>
      <c r="H226" s="116">
        <f t="shared" ref="H226:J229" si="52">H203/H$222</f>
        <v>0</v>
      </c>
      <c r="I226" s="68">
        <f t="shared" si="52"/>
        <v>0</v>
      </c>
      <c r="J226" s="116">
        <f t="shared" si="52"/>
        <v>0.10374673118257989</v>
      </c>
      <c r="K226" s="116">
        <f t="shared" ref="K226:M229" si="53">K203/K$222</f>
        <v>1.6641590638994563E-2</v>
      </c>
      <c r="L226" s="116">
        <f t="shared" si="53"/>
        <v>1.0451638102701655E-2</v>
      </c>
      <c r="M226" s="116">
        <f t="shared" si="53"/>
        <v>6.7169379664342957E-2</v>
      </c>
      <c r="N226" s="116">
        <f t="shared" ref="N226:R229" si="54">N203/N$222</f>
        <v>0</v>
      </c>
      <c r="O226" s="116">
        <f t="shared" si="54"/>
        <v>0</v>
      </c>
      <c r="P226" s="116">
        <f t="shared" si="54"/>
        <v>0</v>
      </c>
      <c r="Q226" s="116">
        <f t="shared" si="54"/>
        <v>0.38373592042821725</v>
      </c>
      <c r="R226" s="71">
        <f t="shared" si="54"/>
        <v>1.0271196689962283E-2</v>
      </c>
    </row>
    <row r="227" spans="1:18" s="58" customFormat="1" x14ac:dyDescent="0.25">
      <c r="A227" s="88" t="s">
        <v>90</v>
      </c>
      <c r="B227" s="68">
        <f t="shared" si="50"/>
        <v>4.1019126147650915E-2</v>
      </c>
      <c r="C227" s="116">
        <f t="shared" si="50"/>
        <v>7.5034615366601443E-2</v>
      </c>
      <c r="D227" s="59"/>
      <c r="E227" s="116">
        <f t="shared" si="51"/>
        <v>2.2944662395584372E-2</v>
      </c>
      <c r="F227" s="116">
        <f t="shared" si="51"/>
        <v>2.5474474911339737E-2</v>
      </c>
      <c r="G227" s="116"/>
      <c r="H227" s="116">
        <f t="shared" si="52"/>
        <v>0</v>
      </c>
      <c r="I227" s="68">
        <f t="shared" si="52"/>
        <v>0</v>
      </c>
      <c r="J227" s="116">
        <f t="shared" si="52"/>
        <v>4.0349049559001052E-2</v>
      </c>
      <c r="K227" s="116">
        <f t="shared" si="53"/>
        <v>1.1851819588729193E-2</v>
      </c>
      <c r="L227" s="116">
        <f t="shared" si="53"/>
        <v>0</v>
      </c>
      <c r="M227" s="116">
        <f t="shared" si="53"/>
        <v>2.7327152356468928E-2</v>
      </c>
      <c r="N227" s="116">
        <f t="shared" si="54"/>
        <v>0</v>
      </c>
      <c r="O227" s="116">
        <f t="shared" si="54"/>
        <v>0</v>
      </c>
      <c r="P227" s="116">
        <f t="shared" si="54"/>
        <v>0</v>
      </c>
      <c r="Q227" s="116">
        <f t="shared" si="54"/>
        <v>0.14347107120902136</v>
      </c>
      <c r="R227" s="71">
        <f t="shared" si="54"/>
        <v>0</v>
      </c>
    </row>
    <row r="228" spans="1:18" s="58" customFormat="1" x14ac:dyDescent="0.25">
      <c r="A228" s="58" t="s">
        <v>91</v>
      </c>
      <c r="B228" s="68">
        <f t="shared" si="50"/>
        <v>8.0950467473813154E-2</v>
      </c>
      <c r="C228" s="116">
        <f t="shared" si="50"/>
        <v>0.11179377519033756</v>
      </c>
      <c r="D228" s="59"/>
      <c r="E228" s="116">
        <f t="shared" si="51"/>
        <v>5.2904990825206374E-2</v>
      </c>
      <c r="F228" s="116">
        <f t="shared" si="51"/>
        <v>5.7602629420293906E-2</v>
      </c>
      <c r="G228" s="116"/>
      <c r="H228" s="116">
        <f t="shared" si="52"/>
        <v>0.12904666054129313</v>
      </c>
      <c r="I228" s="68">
        <f t="shared" si="52"/>
        <v>0.12309510041306669</v>
      </c>
      <c r="J228" s="116">
        <f t="shared" si="52"/>
        <v>0.13802632783234883</v>
      </c>
      <c r="K228" s="116">
        <f t="shared" si="53"/>
        <v>6.3317091996846264E-2</v>
      </c>
      <c r="L228" s="116">
        <f t="shared" si="53"/>
        <v>7.1328842153026192E-2</v>
      </c>
      <c r="M228" s="116">
        <f t="shared" si="53"/>
        <v>6.1497697307303874E-2</v>
      </c>
      <c r="N228" s="116">
        <f t="shared" si="54"/>
        <v>8.0796274629142337E-2</v>
      </c>
      <c r="O228" s="116">
        <f t="shared" si="54"/>
        <v>3.3330685384543632E-2</v>
      </c>
      <c r="P228" s="116">
        <f t="shared" si="54"/>
        <v>0.10045325299195212</v>
      </c>
      <c r="Q228" s="116">
        <f t="shared" si="54"/>
        <v>6.0850731580495428E-2</v>
      </c>
      <c r="R228" s="71">
        <f t="shared" si="54"/>
        <v>2.4776350749952734E-2</v>
      </c>
    </row>
    <row r="229" spans="1:18" s="58" customFormat="1" x14ac:dyDescent="0.25">
      <c r="A229" s="58" t="s">
        <v>92</v>
      </c>
      <c r="B229" s="68">
        <f t="shared" si="50"/>
        <v>0.12941342442067064</v>
      </c>
      <c r="C229" s="116">
        <f t="shared" si="50"/>
        <v>4.6535180659258449E-2</v>
      </c>
      <c r="D229" s="59"/>
      <c r="E229" s="116">
        <f t="shared" si="51"/>
        <v>2.4050499677970724E-2</v>
      </c>
      <c r="F229" s="116">
        <f t="shared" si="51"/>
        <v>2.6072747806402095E-2</v>
      </c>
      <c r="G229" s="116"/>
      <c r="H229" s="116">
        <f t="shared" si="52"/>
        <v>0</v>
      </c>
      <c r="I229" s="68">
        <f t="shared" si="52"/>
        <v>0</v>
      </c>
      <c r="J229" s="116">
        <f t="shared" si="52"/>
        <v>3.9645366932947471E-2</v>
      </c>
      <c r="K229" s="116">
        <f t="shared" si="53"/>
        <v>0</v>
      </c>
      <c r="L229" s="116">
        <f t="shared" si="53"/>
        <v>0</v>
      </c>
      <c r="M229" s="686">
        <f t="shared" si="53"/>
        <v>0</v>
      </c>
      <c r="N229" s="686">
        <f t="shared" si="54"/>
        <v>0</v>
      </c>
      <c r="O229" s="686">
        <f t="shared" si="54"/>
        <v>0</v>
      </c>
      <c r="P229" s="686">
        <f t="shared" si="54"/>
        <v>0</v>
      </c>
      <c r="Q229" s="686">
        <f t="shared" si="54"/>
        <v>0</v>
      </c>
      <c r="R229" s="687">
        <f t="shared" si="54"/>
        <v>0</v>
      </c>
    </row>
    <row r="230" spans="1:18" s="58" customFormat="1" x14ac:dyDescent="0.25">
      <c r="A230" s="58" t="s">
        <v>120</v>
      </c>
      <c r="B230" s="68">
        <f t="shared" si="50"/>
        <v>7.2929533175697097E-3</v>
      </c>
      <c r="C230" s="116">
        <f t="shared" si="50"/>
        <v>2.9415421405120875E-2</v>
      </c>
      <c r="D230" s="59"/>
      <c r="E230" s="116"/>
      <c r="F230" s="116"/>
      <c r="G230" s="116"/>
      <c r="H230" s="116"/>
      <c r="I230" s="68"/>
      <c r="J230" s="116">
        <f>J207/J$222</f>
        <v>1.542009337592449E-2</v>
      </c>
      <c r="K230" s="116"/>
      <c r="L230" s="116"/>
      <c r="M230" s="116"/>
      <c r="N230" s="116"/>
      <c r="O230" s="116"/>
      <c r="P230" s="116"/>
      <c r="Q230" s="116"/>
      <c r="R230" s="71"/>
    </row>
    <row r="231" spans="1:18" s="58" customFormat="1" x14ac:dyDescent="0.25">
      <c r="A231" s="58" t="s">
        <v>121</v>
      </c>
      <c r="B231" s="68">
        <f t="shared" si="50"/>
        <v>7.0751924861179941E-3</v>
      </c>
      <c r="C231" s="116">
        <f t="shared" si="50"/>
        <v>1.6114182823297723E-2</v>
      </c>
      <c r="D231" s="59"/>
      <c r="E231" s="116"/>
      <c r="F231" s="116"/>
      <c r="G231" s="116"/>
      <c r="H231" s="116"/>
      <c r="I231" s="68"/>
      <c r="J231" s="116">
        <f>J208/J$222</f>
        <v>1.2406918923796612E-2</v>
      </c>
      <c r="K231" s="116"/>
      <c r="L231" s="116"/>
      <c r="M231" s="116"/>
      <c r="N231" s="116"/>
      <c r="O231" s="116"/>
      <c r="P231" s="116"/>
      <c r="Q231" s="116"/>
      <c r="R231" s="71"/>
    </row>
    <row r="232" spans="1:18" s="58" customFormat="1" x14ac:dyDescent="0.25">
      <c r="A232" s="58" t="s">
        <v>71</v>
      </c>
      <c r="B232" s="68">
        <f t="shared" si="50"/>
        <v>0.14953544473792643</v>
      </c>
      <c r="C232" s="116">
        <f t="shared" si="50"/>
        <v>0.12562263655677003</v>
      </c>
      <c r="D232" s="59"/>
      <c r="E232" s="116">
        <f t="shared" ref="E232:F234" si="55">E209/E$222</f>
        <v>0.20242102107713503</v>
      </c>
      <c r="F232" s="116">
        <f t="shared" si="55"/>
        <v>0.20172988072160056</v>
      </c>
      <c r="G232" s="116"/>
      <c r="H232" s="116">
        <f t="shared" ref="H232:I234" si="56">H209/H$222</f>
        <v>6.3012197098619535E-2</v>
      </c>
      <c r="I232" s="68">
        <f t="shared" si="56"/>
        <v>0</v>
      </c>
      <c r="J232" s="116">
        <f>J209/J$222</f>
        <v>8.9764568026415262E-2</v>
      </c>
      <c r="K232" s="116">
        <f t="shared" ref="K232:M234" si="57">K209/K$222</f>
        <v>1.983030306010004E-2</v>
      </c>
      <c r="L232" s="116">
        <f t="shared" si="57"/>
        <v>1.9583202468840294E-2</v>
      </c>
      <c r="M232" s="116">
        <f t="shared" si="57"/>
        <v>0.10458872410893542</v>
      </c>
      <c r="N232" s="116">
        <f t="shared" ref="N232:R234" si="58">N209/N$222</f>
        <v>0</v>
      </c>
      <c r="O232" s="116">
        <f t="shared" si="58"/>
        <v>1.0161694632727205E-2</v>
      </c>
      <c r="P232" s="116">
        <f t="shared" si="58"/>
        <v>0</v>
      </c>
      <c r="Q232" s="116">
        <f t="shared" si="58"/>
        <v>7.9276941041701771E-2</v>
      </c>
      <c r="R232" s="71">
        <f t="shared" si="58"/>
        <v>1.4822138230962886E-2</v>
      </c>
    </row>
    <row r="233" spans="1:18" s="58" customFormat="1" x14ac:dyDescent="0.25">
      <c r="A233" s="58" t="s">
        <v>72</v>
      </c>
      <c r="B233" s="68">
        <f t="shared" si="50"/>
        <v>0.27387850490034488</v>
      </c>
      <c r="C233" s="116">
        <f t="shared" si="50"/>
        <v>0.1433517624181174</v>
      </c>
      <c r="D233" s="59"/>
      <c r="E233" s="116">
        <f t="shared" si="55"/>
        <v>0.20872808371031679</v>
      </c>
      <c r="F233" s="116">
        <f t="shared" si="55"/>
        <v>0.20670082164574785</v>
      </c>
      <c r="G233" s="116"/>
      <c r="H233" s="116">
        <f t="shared" si="56"/>
        <v>5.0157535170213312E-2</v>
      </c>
      <c r="I233" s="68">
        <f t="shared" si="56"/>
        <v>0</v>
      </c>
      <c r="J233" s="116">
        <f>J210/J$222</f>
        <v>4.4108632403496641E-2</v>
      </c>
      <c r="K233" s="116">
        <f t="shared" si="57"/>
        <v>1.5371014824494567E-2</v>
      </c>
      <c r="L233" s="116">
        <f t="shared" si="57"/>
        <v>2.3733758968423911E-2</v>
      </c>
      <c r="M233" s="116">
        <f t="shared" si="57"/>
        <v>4.1040059030824548E-2</v>
      </c>
      <c r="N233" s="116">
        <f t="shared" si="58"/>
        <v>0</v>
      </c>
      <c r="O233" s="116">
        <f t="shared" si="58"/>
        <v>6.8385093127771909E-3</v>
      </c>
      <c r="P233" s="116">
        <f t="shared" si="58"/>
        <v>0</v>
      </c>
      <c r="Q233" s="116">
        <f t="shared" si="58"/>
        <v>1.4930632488040562E-2</v>
      </c>
      <c r="R233" s="71">
        <f t="shared" si="58"/>
        <v>7.2113787457724787E-2</v>
      </c>
    </row>
    <row r="234" spans="1:18" s="58" customFormat="1" x14ac:dyDescent="0.25">
      <c r="A234" s="58" t="s">
        <v>73</v>
      </c>
      <c r="B234" s="68">
        <f t="shared" si="50"/>
        <v>8.0429320775753183E-2</v>
      </c>
      <c r="C234" s="116">
        <f t="shared" si="50"/>
        <v>8.8442380021182113E-2</v>
      </c>
      <c r="D234" s="59"/>
      <c r="E234" s="116">
        <f t="shared" si="55"/>
        <v>4.5814494517371518E-2</v>
      </c>
      <c r="F234" s="116">
        <f t="shared" si="55"/>
        <v>4.6017621853160481E-2</v>
      </c>
      <c r="G234" s="116"/>
      <c r="H234" s="116">
        <f t="shared" si="56"/>
        <v>0.2811437270157594</v>
      </c>
      <c r="I234" s="68">
        <f t="shared" si="56"/>
        <v>0.16362739385473538</v>
      </c>
      <c r="J234" s="116">
        <f>J211/J$222</f>
        <v>8.9809658696519482E-2</v>
      </c>
      <c r="K234" s="116">
        <f t="shared" si="57"/>
        <v>6.3317091996846264E-2</v>
      </c>
      <c r="L234" s="116">
        <f t="shared" si="57"/>
        <v>0.19495485821388389</v>
      </c>
      <c r="M234" s="116">
        <f t="shared" si="57"/>
        <v>0.1178834952975376</v>
      </c>
      <c r="N234" s="116">
        <f t="shared" si="58"/>
        <v>0.17078978510181625</v>
      </c>
      <c r="O234" s="116">
        <f t="shared" si="58"/>
        <v>0.1523951069518456</v>
      </c>
      <c r="P234" s="116">
        <f t="shared" si="58"/>
        <v>0.26168300088792262</v>
      </c>
      <c r="Q234" s="116">
        <f t="shared" si="58"/>
        <v>4.0292457667516331E-2</v>
      </c>
      <c r="R234" s="71">
        <f t="shared" si="58"/>
        <v>9.579532389285407E-2</v>
      </c>
    </row>
    <row r="235" spans="1:18" s="58" customFormat="1" x14ac:dyDescent="0.25">
      <c r="A235" s="58" t="s">
        <v>124</v>
      </c>
      <c r="B235" s="68">
        <f t="shared" si="50"/>
        <v>2.9487989879243112E-3</v>
      </c>
      <c r="C235" s="116">
        <f t="shared" si="50"/>
        <v>4.391863781725497E-3</v>
      </c>
      <c r="D235" s="59"/>
      <c r="E235" s="116"/>
      <c r="F235" s="116"/>
      <c r="G235" s="116"/>
      <c r="H235" s="116"/>
      <c r="I235" s="68"/>
      <c r="J235" s="116"/>
      <c r="K235" s="116"/>
      <c r="L235" s="116"/>
      <c r="M235" s="116"/>
      <c r="N235" s="116"/>
      <c r="O235" s="116"/>
      <c r="P235" s="116"/>
      <c r="Q235" s="116"/>
      <c r="R235" s="71"/>
    </row>
    <row r="236" spans="1:18" s="119" customFormat="1" x14ac:dyDescent="0.25">
      <c r="A236" s="119" t="s">
        <v>74</v>
      </c>
      <c r="B236" s="162">
        <f t="shared" si="50"/>
        <v>0.15917788171937011</v>
      </c>
      <c r="C236" s="123">
        <f t="shared" si="50"/>
        <v>0.26799529094436503</v>
      </c>
      <c r="D236" s="120"/>
      <c r="E236" s="122">
        <f>E213/E$222</f>
        <v>0.38558898560241156</v>
      </c>
      <c r="F236" s="122">
        <f>F213/F$222</f>
        <v>0.37930069114941933</v>
      </c>
      <c r="G236" s="122"/>
      <c r="H236" s="122">
        <f t="shared" ref="H236:R236" si="59">H213/H$222</f>
        <v>0.47663988017411468</v>
      </c>
      <c r="I236" s="162">
        <f t="shared" si="59"/>
        <v>0.71327750573219795</v>
      </c>
      <c r="J236" s="122">
        <f t="shared" si="59"/>
        <v>0.42672265306697033</v>
      </c>
      <c r="K236" s="122">
        <f t="shared" si="59"/>
        <v>0.80967108789398912</v>
      </c>
      <c r="L236" s="122">
        <f t="shared" si="59"/>
        <v>0.679947700093124</v>
      </c>
      <c r="M236" s="122">
        <f t="shared" si="59"/>
        <v>0.58049349223458668</v>
      </c>
      <c r="N236" s="122">
        <f t="shared" si="59"/>
        <v>0.74841394026904151</v>
      </c>
      <c r="O236" s="122">
        <f t="shared" si="59"/>
        <v>0.79727400371810631</v>
      </c>
      <c r="P236" s="122">
        <f t="shared" si="59"/>
        <v>0.63786374612012531</v>
      </c>
      <c r="Q236" s="122">
        <f t="shared" si="59"/>
        <v>0.27744224558500746</v>
      </c>
      <c r="R236" s="123">
        <f t="shared" si="59"/>
        <v>0.78222120297854314</v>
      </c>
    </row>
    <row r="237" spans="1:18" s="58" customFormat="1" x14ac:dyDescent="0.25">
      <c r="A237" s="88" t="s">
        <v>93</v>
      </c>
      <c r="B237" s="154"/>
      <c r="C237" s="155"/>
      <c r="D237" s="59"/>
      <c r="E237" s="116">
        <f t="shared" ref="E237:E244" si="60">E214/E$223</f>
        <v>0.29047016852108715</v>
      </c>
      <c r="F237" s="116">
        <f t="shared" ref="F237:M237" si="61">F214/F$223</f>
        <v>0.26902921187638784</v>
      </c>
      <c r="G237" s="116"/>
      <c r="H237" s="116">
        <f t="shared" si="61"/>
        <v>0.14432287870257859</v>
      </c>
      <c r="I237" s="68">
        <f>I214/I$223</f>
        <v>5.9761333452167283E-2</v>
      </c>
      <c r="J237" s="116">
        <f>J214/J$223</f>
        <v>0.2974620651807095</v>
      </c>
      <c r="K237" s="116">
        <f t="shared" si="61"/>
        <v>2.7276427520045957E-2</v>
      </c>
      <c r="L237" s="116">
        <f t="shared" si="61"/>
        <v>2.0361729576220695E-2</v>
      </c>
      <c r="M237" s="116">
        <f t="shared" si="61"/>
        <v>2.0943529031599493E-2</v>
      </c>
      <c r="N237" s="116">
        <f t="shared" ref="N237:R244" si="62">N214/N$223</f>
        <v>1.8803245997416031E-2</v>
      </c>
      <c r="O237" s="116">
        <f t="shared" si="62"/>
        <v>7.2075008069522094E-3</v>
      </c>
      <c r="P237" s="116">
        <f t="shared" si="62"/>
        <v>3.0939400167340026E-2</v>
      </c>
      <c r="Q237" s="116">
        <f t="shared" si="62"/>
        <v>7.0292857245512583E-2</v>
      </c>
      <c r="R237" s="71">
        <f t="shared" si="62"/>
        <v>2.059530710905021E-2</v>
      </c>
    </row>
    <row r="238" spans="1:18" s="58" customFormat="1" x14ac:dyDescent="0.25">
      <c r="A238" s="58" t="s">
        <v>110</v>
      </c>
      <c r="B238" s="59"/>
      <c r="C238" s="61"/>
      <c r="D238" s="59"/>
      <c r="E238" s="116">
        <f t="shared" si="60"/>
        <v>0</v>
      </c>
      <c r="F238" s="116">
        <f t="shared" ref="F238:F244" si="63">F215/F$223</f>
        <v>0</v>
      </c>
      <c r="G238" s="116"/>
      <c r="H238" s="116">
        <f t="shared" ref="H238:J244" si="64">H215/H$223</f>
        <v>0</v>
      </c>
      <c r="I238" s="68">
        <f t="shared" si="64"/>
        <v>0</v>
      </c>
      <c r="J238" s="116">
        <f t="shared" si="64"/>
        <v>0.10541201702699991</v>
      </c>
      <c r="K238" s="116">
        <f t="shared" ref="K238:M244" si="65">K215/K$223</f>
        <v>1.4477349413899327E-2</v>
      </c>
      <c r="L238" s="116">
        <f t="shared" si="65"/>
        <v>2.9575352859328941E-2</v>
      </c>
      <c r="M238" s="116">
        <f t="shared" si="65"/>
        <v>2.6999752664998624E-2</v>
      </c>
      <c r="N238" s="116">
        <f t="shared" si="62"/>
        <v>3.8074807090530745E-2</v>
      </c>
      <c r="O238" s="116">
        <f t="shared" si="62"/>
        <v>2.397426394071242E-2</v>
      </c>
      <c r="P238" s="116">
        <f t="shared" si="62"/>
        <v>0</v>
      </c>
      <c r="Q238" s="116">
        <f t="shared" si="62"/>
        <v>1.9050630273520063E-2</v>
      </c>
      <c r="R238" s="71">
        <f t="shared" si="62"/>
        <v>2.6928321488621541E-2</v>
      </c>
    </row>
    <row r="239" spans="1:18" s="58" customFormat="1" x14ac:dyDescent="0.25">
      <c r="A239" s="90" t="s">
        <v>94</v>
      </c>
      <c r="B239" s="159"/>
      <c r="C239" s="67"/>
      <c r="D239" s="59"/>
      <c r="E239" s="116">
        <f t="shared" si="60"/>
        <v>9.8296427548990858E-2</v>
      </c>
      <c r="F239" s="116">
        <f t="shared" si="63"/>
        <v>0.10441122688863555</v>
      </c>
      <c r="G239" s="116"/>
      <c r="H239" s="116">
        <f t="shared" si="64"/>
        <v>0</v>
      </c>
      <c r="I239" s="68">
        <f t="shared" si="64"/>
        <v>0</v>
      </c>
      <c r="J239" s="116">
        <f t="shared" si="64"/>
        <v>0</v>
      </c>
      <c r="K239" s="116">
        <f t="shared" si="65"/>
        <v>0</v>
      </c>
      <c r="L239" s="116">
        <f t="shared" si="65"/>
        <v>0</v>
      </c>
      <c r="M239" s="116">
        <f t="shared" si="65"/>
        <v>0</v>
      </c>
      <c r="N239" s="116">
        <f t="shared" si="62"/>
        <v>0</v>
      </c>
      <c r="O239" s="116">
        <f t="shared" si="62"/>
        <v>0</v>
      </c>
      <c r="P239" s="116">
        <f t="shared" si="62"/>
        <v>0</v>
      </c>
      <c r="Q239" s="116">
        <f t="shared" si="62"/>
        <v>0</v>
      </c>
      <c r="R239" s="71">
        <f t="shared" si="62"/>
        <v>0</v>
      </c>
    </row>
    <row r="240" spans="1:18" s="58" customFormat="1" x14ac:dyDescent="0.25">
      <c r="A240" s="90" t="s">
        <v>112</v>
      </c>
      <c r="B240" s="159"/>
      <c r="C240" s="67"/>
      <c r="D240" s="59"/>
      <c r="E240" s="116">
        <f t="shared" si="60"/>
        <v>0</v>
      </c>
      <c r="F240" s="116">
        <f t="shared" si="63"/>
        <v>0</v>
      </c>
      <c r="G240" s="116"/>
      <c r="H240" s="116">
        <f t="shared" si="64"/>
        <v>0</v>
      </c>
      <c r="I240" s="68">
        <f t="shared" si="64"/>
        <v>4.2810880061799589E-2</v>
      </c>
      <c r="J240" s="116">
        <f t="shared" si="64"/>
        <v>0</v>
      </c>
      <c r="K240" s="116">
        <f t="shared" si="65"/>
        <v>0.22686371240090755</v>
      </c>
      <c r="L240" s="116">
        <f t="shared" si="65"/>
        <v>0.24777118062134301</v>
      </c>
      <c r="M240" s="116">
        <f t="shared" si="65"/>
        <v>0.19393598126405812</v>
      </c>
      <c r="N240" s="116">
        <f t="shared" si="62"/>
        <v>0.26326527251624854</v>
      </c>
      <c r="O240" s="116">
        <f t="shared" si="62"/>
        <v>0.23699586372369966</v>
      </c>
      <c r="P240" s="116">
        <f t="shared" si="62"/>
        <v>0.25679537417133663</v>
      </c>
      <c r="Q240" s="116">
        <f t="shared" si="62"/>
        <v>0.13892129466243885</v>
      </c>
      <c r="R240" s="71">
        <f t="shared" si="62"/>
        <v>0.13786022414499327</v>
      </c>
    </row>
    <row r="241" spans="1:18" s="58" customFormat="1" x14ac:dyDescent="0.25">
      <c r="A241" s="90" t="s">
        <v>95</v>
      </c>
      <c r="B241" s="159"/>
      <c r="C241" s="67"/>
      <c r="D241" s="59"/>
      <c r="E241" s="116">
        <f t="shared" si="60"/>
        <v>3.2861076982817768E-2</v>
      </c>
      <c r="F241" s="116">
        <f t="shared" si="63"/>
        <v>4.6850689003192982E-2</v>
      </c>
      <c r="G241" s="116"/>
      <c r="H241" s="116">
        <f t="shared" si="64"/>
        <v>0.85567712129742135</v>
      </c>
      <c r="I241" s="68">
        <f t="shared" si="64"/>
        <v>4.1686503498039464E-2</v>
      </c>
      <c r="J241" s="116">
        <f t="shared" si="64"/>
        <v>4.124925067871222E-2</v>
      </c>
      <c r="K241" s="116">
        <f t="shared" si="65"/>
        <v>8.089675977564352E-2</v>
      </c>
      <c r="L241" s="116">
        <f t="shared" si="65"/>
        <v>9.2638769218770928E-2</v>
      </c>
      <c r="M241" s="116">
        <f t="shared" si="65"/>
        <v>0.10511088059757558</v>
      </c>
      <c r="N241" s="116">
        <f t="shared" si="62"/>
        <v>0.12494055831945575</v>
      </c>
      <c r="O241" s="116">
        <f t="shared" si="62"/>
        <v>0.14824407934067785</v>
      </c>
      <c r="P241" s="116">
        <f t="shared" si="62"/>
        <v>0.10695957646528391</v>
      </c>
      <c r="Q241" s="116">
        <f t="shared" si="62"/>
        <v>5.8733841035075257E-2</v>
      </c>
      <c r="R241" s="71">
        <f t="shared" si="62"/>
        <v>6.6762444942590288E-2</v>
      </c>
    </row>
    <row r="242" spans="1:18" s="58" customFormat="1" x14ac:dyDescent="0.25">
      <c r="A242" s="88" t="s">
        <v>96</v>
      </c>
      <c r="B242" s="154"/>
      <c r="C242" s="155"/>
      <c r="D242" s="59"/>
      <c r="E242" s="116">
        <f t="shared" si="60"/>
        <v>0.57837232694710428</v>
      </c>
      <c r="F242" s="116">
        <f t="shared" si="63"/>
        <v>0.57970887223178369</v>
      </c>
      <c r="G242" s="116"/>
      <c r="H242" s="116">
        <f t="shared" si="64"/>
        <v>0</v>
      </c>
      <c r="I242" s="68">
        <f t="shared" si="64"/>
        <v>0.84167097557109083</v>
      </c>
      <c r="J242" s="116">
        <f t="shared" si="64"/>
        <v>0.55587666711357842</v>
      </c>
      <c r="K242" s="116">
        <f t="shared" si="65"/>
        <v>0.60397617577234575</v>
      </c>
      <c r="L242" s="116">
        <f t="shared" si="65"/>
        <v>0.54760689560828291</v>
      </c>
      <c r="M242" s="116">
        <f t="shared" si="65"/>
        <v>0.62350864376178139</v>
      </c>
      <c r="N242" s="116">
        <f t="shared" si="62"/>
        <v>0.54034910073315823</v>
      </c>
      <c r="O242" s="116">
        <f t="shared" si="62"/>
        <v>0.55220253120538487</v>
      </c>
      <c r="P242" s="116">
        <f t="shared" si="62"/>
        <v>0.54840440459616968</v>
      </c>
      <c r="Q242" s="116">
        <f t="shared" si="62"/>
        <v>0.67080677459838034</v>
      </c>
      <c r="R242" s="71">
        <f t="shared" si="62"/>
        <v>0.70744562531396515</v>
      </c>
    </row>
    <row r="243" spans="1:18" s="58" customFormat="1" x14ac:dyDescent="0.25">
      <c r="A243" s="58" t="s">
        <v>111</v>
      </c>
      <c r="B243" s="59"/>
      <c r="C243" s="61"/>
      <c r="D243" s="59"/>
      <c r="E243" s="116">
        <f t="shared" si="60"/>
        <v>0</v>
      </c>
      <c r="F243" s="116">
        <f t="shared" si="63"/>
        <v>0</v>
      </c>
      <c r="G243" s="116"/>
      <c r="H243" s="116">
        <f t="shared" si="64"/>
        <v>0</v>
      </c>
      <c r="I243" s="68">
        <f t="shared" si="64"/>
        <v>1.4070307416902662E-2</v>
      </c>
      <c r="J243" s="116">
        <f t="shared" si="64"/>
        <v>0</v>
      </c>
      <c r="K243" s="116">
        <f t="shared" si="65"/>
        <v>4.6509575117157857E-2</v>
      </c>
      <c r="L243" s="116">
        <f t="shared" si="65"/>
        <v>6.2046072116053522E-2</v>
      </c>
      <c r="M243" s="116">
        <f t="shared" si="65"/>
        <v>2.9501212679986802E-2</v>
      </c>
      <c r="N243" s="116">
        <f t="shared" si="62"/>
        <v>1.4567015343190888E-2</v>
      </c>
      <c r="O243" s="116">
        <f t="shared" si="62"/>
        <v>3.1375760982572991E-2</v>
      </c>
      <c r="P243" s="116">
        <f t="shared" si="62"/>
        <v>5.6901244599869782E-2</v>
      </c>
      <c r="Q243" s="116">
        <f t="shared" si="62"/>
        <v>4.2194602185072892E-2</v>
      </c>
      <c r="R243" s="71">
        <f t="shared" si="62"/>
        <v>4.0408077000779488E-2</v>
      </c>
    </row>
    <row r="244" spans="1:18" s="58" customFormat="1" x14ac:dyDescent="0.25">
      <c r="A244" s="88" t="s">
        <v>97</v>
      </c>
      <c r="B244" s="154"/>
      <c r="C244" s="155"/>
      <c r="D244" s="59"/>
      <c r="E244" s="116">
        <f t="shared" si="60"/>
        <v>7.7941098603862757E-3</v>
      </c>
      <c r="F244" s="116">
        <f t="shared" si="63"/>
        <v>9.7012320876060706E-3</v>
      </c>
      <c r="G244" s="116"/>
      <c r="H244" s="116">
        <f t="shared" si="64"/>
        <v>0</v>
      </c>
      <c r="I244" s="68">
        <f t="shared" si="64"/>
        <v>0</v>
      </c>
      <c r="J244" s="116">
        <f t="shared" si="64"/>
        <v>0</v>
      </c>
      <c r="K244" s="116">
        <f t="shared" si="65"/>
        <v>0</v>
      </c>
      <c r="L244" s="116">
        <f t="shared" si="65"/>
        <v>0</v>
      </c>
      <c r="M244" s="116">
        <f t="shared" si="65"/>
        <v>0</v>
      </c>
      <c r="N244" s="116">
        <f t="shared" si="62"/>
        <v>0</v>
      </c>
      <c r="O244" s="116">
        <f t="shared" si="62"/>
        <v>0</v>
      </c>
      <c r="P244" s="116">
        <f t="shared" si="62"/>
        <v>0</v>
      </c>
      <c r="Q244" s="116">
        <f t="shared" si="62"/>
        <v>0</v>
      </c>
      <c r="R244" s="71">
        <f t="shared" si="62"/>
        <v>0</v>
      </c>
    </row>
    <row r="245" spans="1:18" s="58" customFormat="1" x14ac:dyDescent="0.25">
      <c r="A245" s="91" t="s">
        <v>117</v>
      </c>
      <c r="B245" s="163">
        <f>SUM(B226:B236)</f>
        <v>1.0000000000000002</v>
      </c>
      <c r="C245" s="164">
        <f>SUM(C226:C236)</f>
        <v>1</v>
      </c>
      <c r="D245" s="59"/>
      <c r="E245" s="116">
        <f>SUM(E226:E236)</f>
        <v>1</v>
      </c>
      <c r="F245" s="116">
        <f t="shared" ref="F245:M245" si="66">SUM(F226:F236)</f>
        <v>0.99999999999999989</v>
      </c>
      <c r="G245" s="116"/>
      <c r="H245" s="116">
        <f t="shared" si="66"/>
        <v>1</v>
      </c>
      <c r="I245" s="68">
        <f>SUM(I226:I236)</f>
        <v>1</v>
      </c>
      <c r="J245" s="116">
        <f>SUM(J226:J236)</f>
        <v>1</v>
      </c>
      <c r="K245" s="116">
        <f t="shared" si="66"/>
        <v>1</v>
      </c>
      <c r="L245" s="116">
        <f t="shared" si="66"/>
        <v>1</v>
      </c>
      <c r="M245" s="116">
        <f t="shared" si="66"/>
        <v>1</v>
      </c>
      <c r="N245" s="116">
        <f>SUM(N226:N236)</f>
        <v>1</v>
      </c>
      <c r="O245" s="116">
        <f>SUM(O226:O236)</f>
        <v>1</v>
      </c>
      <c r="P245" s="116">
        <f>SUM(P226:P236)</f>
        <v>1</v>
      </c>
      <c r="Q245" s="116">
        <f>SUM(Q226:Q236)</f>
        <v>1.0000000000000002</v>
      </c>
      <c r="R245" s="71">
        <f>SUM(R226:R236)</f>
        <v>0.99999999999999989</v>
      </c>
    </row>
    <row r="246" spans="1:18" s="58" customFormat="1" x14ac:dyDescent="0.25">
      <c r="A246" s="91" t="s">
        <v>119</v>
      </c>
      <c r="B246" s="160"/>
      <c r="C246" s="161"/>
      <c r="D246" s="99"/>
      <c r="E246" s="117">
        <f>SUM(E237:E243)</f>
        <v>1</v>
      </c>
      <c r="F246" s="117">
        <f t="shared" ref="F246:M246" si="67">SUM(F237:F243)</f>
        <v>1</v>
      </c>
      <c r="G246" s="117"/>
      <c r="H246" s="117">
        <f t="shared" si="67"/>
        <v>1</v>
      </c>
      <c r="I246" s="167">
        <f>SUM(I237:I243)</f>
        <v>0.99999999999999978</v>
      </c>
      <c r="J246" s="117">
        <f>SUM(J237:J243)</f>
        <v>1</v>
      </c>
      <c r="K246" s="117">
        <f t="shared" si="67"/>
        <v>1</v>
      </c>
      <c r="L246" s="117">
        <f t="shared" si="67"/>
        <v>1</v>
      </c>
      <c r="M246" s="117">
        <f t="shared" si="67"/>
        <v>1</v>
      </c>
      <c r="N246" s="117">
        <f>SUM(N237:N243)</f>
        <v>1.0000000000000002</v>
      </c>
      <c r="O246" s="117">
        <f>SUM(O237:O243)</f>
        <v>1</v>
      </c>
      <c r="P246" s="117">
        <f>SUM(P237:P243)</f>
        <v>1</v>
      </c>
      <c r="Q246" s="117">
        <f>SUM(Q237:Q243)</f>
        <v>1</v>
      </c>
      <c r="R246" s="118">
        <f>SUM(R237:R243)</f>
        <v>1</v>
      </c>
    </row>
    <row r="247" spans="1:18" s="58" customFormat="1" x14ac:dyDescent="0.25">
      <c r="A247" s="91"/>
      <c r="B247" s="90" t="s">
        <v>123</v>
      </c>
      <c r="C247" s="90" t="s">
        <v>122</v>
      </c>
      <c r="D247" s="60"/>
      <c r="E247" s="112" t="s">
        <v>148</v>
      </c>
      <c r="F247" s="112" t="s">
        <v>99</v>
      </c>
      <c r="G247" s="60"/>
      <c r="H247" s="60" t="s">
        <v>113</v>
      </c>
      <c r="I247" s="60" t="s">
        <v>127</v>
      </c>
      <c r="J247" s="60" t="s">
        <v>149</v>
      </c>
      <c r="K247" s="60" t="s">
        <v>114</v>
      </c>
      <c r="L247" s="60" t="s">
        <v>115</v>
      </c>
      <c r="M247" s="60" t="s">
        <v>116</v>
      </c>
      <c r="N247" s="60" t="s">
        <v>142</v>
      </c>
      <c r="O247" s="60" t="s">
        <v>125</v>
      </c>
      <c r="P247" s="60" t="s">
        <v>141</v>
      </c>
      <c r="Q247" s="60" t="s">
        <v>129</v>
      </c>
      <c r="R247" s="60" t="s">
        <v>130</v>
      </c>
    </row>
    <row r="248" spans="1:18" s="90" customFormat="1" x14ac:dyDescent="0.25">
      <c r="A248" s="90" t="s">
        <v>131</v>
      </c>
      <c r="B248" s="170" t="s">
        <v>143</v>
      </c>
      <c r="C248" s="170">
        <f>(C226+C227)/(C226+C227+C228)</f>
        <v>0.59805393110919769</v>
      </c>
      <c r="E248" s="170">
        <f>(E203+E204)/(E203+E204+E205)</f>
        <v>0.60340169290496981</v>
      </c>
      <c r="F248" s="170">
        <f t="shared" ref="F248:R248" si="68">(F203+F204)/(F203+F204+F205)</f>
        <v>0.58907580288121086</v>
      </c>
      <c r="G248" s="170"/>
      <c r="H248" s="170">
        <f t="shared" si="68"/>
        <v>0</v>
      </c>
      <c r="I248" s="170">
        <f t="shared" si="68"/>
        <v>0</v>
      </c>
      <c r="J248" s="170">
        <f t="shared" si="68"/>
        <v>0.51075678354297005</v>
      </c>
      <c r="K248" s="170">
        <f t="shared" si="68"/>
        <v>0.31035022723248373</v>
      </c>
      <c r="L248" s="170">
        <f t="shared" si="68"/>
        <v>0.12780113384048794</v>
      </c>
      <c r="M248" s="170">
        <f t="shared" si="68"/>
        <v>0.60576940844426619</v>
      </c>
      <c r="N248" s="170">
        <f t="shared" si="68"/>
        <v>0</v>
      </c>
      <c r="O248" s="170">
        <f t="shared" si="68"/>
        <v>0</v>
      </c>
      <c r="P248" s="170">
        <f t="shared" si="68"/>
        <v>0</v>
      </c>
      <c r="Q248" s="176">
        <f t="shared" si="68"/>
        <v>0.89652251951129491</v>
      </c>
      <c r="R248" s="170">
        <f t="shared" si="68"/>
        <v>0.29306463476712791</v>
      </c>
    </row>
    <row r="249" spans="1:18" s="90" customFormat="1" x14ac:dyDescent="0.25">
      <c r="A249" s="90" t="s">
        <v>132</v>
      </c>
      <c r="B249" s="170" t="s">
        <v>144</v>
      </c>
      <c r="C249" s="170"/>
      <c r="E249" s="172">
        <f>(E203/E214)</f>
        <v>0.50423622750090757</v>
      </c>
      <c r="F249" s="172">
        <f t="shared" ref="F249:R249" si="69">(F203/F214)</f>
        <v>0.53717154642503895</v>
      </c>
      <c r="G249" s="172"/>
      <c r="H249" s="172">
        <f t="shared" si="69"/>
        <v>0</v>
      </c>
      <c r="I249" s="172">
        <f t="shared" si="69"/>
        <v>0</v>
      </c>
      <c r="J249" s="172">
        <f t="shared" si="69"/>
        <v>0.51222082738332952</v>
      </c>
      <c r="K249" s="172">
        <f t="shared" si="69"/>
        <v>4.4334393225459658E-2</v>
      </c>
      <c r="L249" s="172">
        <f t="shared" si="69"/>
        <v>3.982443218919534E-2</v>
      </c>
      <c r="M249" s="172">
        <f t="shared" si="69"/>
        <v>0.30277740710181439</v>
      </c>
      <c r="N249" s="172">
        <f t="shared" si="69"/>
        <v>0</v>
      </c>
      <c r="O249" s="172">
        <f t="shared" si="69"/>
        <v>0</v>
      </c>
      <c r="P249" s="172">
        <f t="shared" si="69"/>
        <v>0</v>
      </c>
      <c r="Q249" s="177">
        <f>(Q203/Q214)</f>
        <v>1.8179293999280872</v>
      </c>
      <c r="R249" s="172">
        <f t="shared" si="69"/>
        <v>7.5195651941659419E-2</v>
      </c>
    </row>
    <row r="250" spans="1:18" s="90" customFormat="1" x14ac:dyDescent="0.25">
      <c r="A250" s="90" t="s">
        <v>133</v>
      </c>
      <c r="B250" s="171" t="s">
        <v>145</v>
      </c>
      <c r="C250" s="171">
        <f>C227/C226</f>
        <v>0.82182080634951038</v>
      </c>
      <c r="D250" s="66"/>
      <c r="E250" s="172">
        <f>E204/E203</f>
        <v>0.39870988680978803</v>
      </c>
      <c r="F250" s="172">
        <f t="shared" ref="F250:M250" si="70">F204/F203</f>
        <v>0.44612906608976194</v>
      </c>
      <c r="G250" s="172"/>
      <c r="H250" s="172"/>
      <c r="I250" s="172"/>
      <c r="J250" s="172">
        <f t="shared" si="70"/>
        <v>0.38891875530991249</v>
      </c>
      <c r="K250" s="172">
        <f t="shared" si="70"/>
        <v>0.71218069509281279</v>
      </c>
      <c r="L250" s="168"/>
      <c r="M250" s="172">
        <f t="shared" si="70"/>
        <v>0.40683943328087074</v>
      </c>
      <c r="N250" s="172"/>
      <c r="O250" s="172"/>
      <c r="P250" s="172"/>
      <c r="Q250" s="172">
        <f>Q204/Q203</f>
        <v>0.37387970104263274</v>
      </c>
      <c r="R250" s="169"/>
    </row>
    <row r="251" spans="1:18" s="89" customFormat="1" x14ac:dyDescent="0.25">
      <c r="A251" s="89" t="s">
        <v>134</v>
      </c>
      <c r="B251" s="173" t="s">
        <v>146</v>
      </c>
      <c r="C251" s="173"/>
      <c r="D251" s="175"/>
      <c r="E251" s="174">
        <f>(E217+E219)/E214</f>
        <v>1.9911591262257844</v>
      </c>
      <c r="F251" s="174">
        <f t="shared" ref="F251:R251" si="71">(F217+F219)/F214</f>
        <v>2.1548175686517839</v>
      </c>
      <c r="G251" s="174"/>
      <c r="H251" s="174">
        <f t="shared" si="71"/>
        <v>0</v>
      </c>
      <c r="I251" s="174">
        <f t="shared" si="71"/>
        <v>14.800236282224624</v>
      </c>
      <c r="J251" s="174">
        <f t="shared" si="71"/>
        <v>1.8687312843601787</v>
      </c>
      <c r="K251" s="174">
        <f t="shared" si="71"/>
        <v>30.459996550598625</v>
      </c>
      <c r="L251" s="174">
        <f t="shared" si="71"/>
        <v>39.062402496421655</v>
      </c>
      <c r="M251" s="174">
        <f t="shared" si="71"/>
        <v>39.030892252804342</v>
      </c>
      <c r="N251" s="174">
        <f t="shared" si="71"/>
        <v>42.738066255147672</v>
      </c>
      <c r="O251" s="174">
        <f t="shared" si="71"/>
        <v>109.49681672846151</v>
      </c>
      <c r="P251" s="174">
        <f t="shared" si="71"/>
        <v>26.025061068167837</v>
      </c>
      <c r="Q251" s="174">
        <f t="shared" si="71"/>
        <v>11.519350628082647</v>
      </c>
      <c r="R251" s="174">
        <f t="shared" si="71"/>
        <v>41.043614692567758</v>
      </c>
    </row>
    <row r="252" spans="1:18" s="90" customFormat="1" x14ac:dyDescent="0.25">
      <c r="A252" s="90" t="s">
        <v>135</v>
      </c>
      <c r="B252" s="170"/>
      <c r="C252" s="170"/>
      <c r="D252" s="66"/>
      <c r="E252" s="177">
        <f>(E203+E204+E209)/(E214+E219)</f>
        <v>0.82874835796486168</v>
      </c>
      <c r="F252" s="177">
        <f t="shared" ref="F252:R252" si="72">(F203+F204+F209)/(F214+F219)</f>
        <v>0.84777239523630643</v>
      </c>
      <c r="G252" s="172"/>
      <c r="H252" s="172">
        <f t="shared" si="72"/>
        <v>0.10905011946153212</v>
      </c>
      <c r="I252" s="172">
        <f t="shared" si="72"/>
        <v>0</v>
      </c>
      <c r="J252" s="177">
        <f t="shared" si="72"/>
        <v>0.40248484735505985</v>
      </c>
      <c r="K252" s="168">
        <f t="shared" si="72"/>
        <v>5.5627627748436118E-3</v>
      </c>
      <c r="L252" s="168">
        <f t="shared" si="72"/>
        <v>4.1028050315778004E-3</v>
      </c>
      <c r="M252" s="168">
        <f t="shared" si="72"/>
        <v>2.916422211002857E-2</v>
      </c>
      <c r="N252" s="168">
        <f t="shared" si="72"/>
        <v>0</v>
      </c>
      <c r="O252" s="168">
        <f t="shared" si="72"/>
        <v>8.579291932833713E-4</v>
      </c>
      <c r="P252" s="168">
        <f t="shared" si="72"/>
        <v>0</v>
      </c>
      <c r="Q252" s="177">
        <f t="shared" si="72"/>
        <v>0.27252004880485931</v>
      </c>
      <c r="R252" s="172">
        <f t="shared" si="72"/>
        <v>5.1968782373253463E-3</v>
      </c>
    </row>
    <row r="253" spans="1:18" s="90" customFormat="1" x14ac:dyDescent="0.25">
      <c r="A253" s="90" t="s">
        <v>139</v>
      </c>
      <c r="B253" s="176" t="s">
        <v>147</v>
      </c>
      <c r="C253" s="176">
        <f t="shared" ref="C253:R253" si="73">C226/(C226+C232)</f>
        <v>0.42089509672634062</v>
      </c>
      <c r="D253" s="176"/>
      <c r="E253" s="176">
        <f t="shared" si="73"/>
        <v>0.22136262727858863</v>
      </c>
      <c r="F253" s="176">
        <f t="shared" si="73"/>
        <v>0.22061163298427927</v>
      </c>
      <c r="G253" s="176"/>
      <c r="H253" s="176">
        <f t="shared" si="73"/>
        <v>0</v>
      </c>
      <c r="I253" s="176"/>
      <c r="J253" s="176">
        <f t="shared" si="73"/>
        <v>0.53612751093429345</v>
      </c>
      <c r="K253" s="176">
        <f t="shared" si="73"/>
        <v>0.45628534608850546</v>
      </c>
      <c r="L253" s="176">
        <f t="shared" si="73"/>
        <v>0.34798380493501258</v>
      </c>
      <c r="M253" s="176">
        <f t="shared" si="73"/>
        <v>0.39106963915371878</v>
      </c>
      <c r="N253" s="176"/>
      <c r="O253" s="176">
        <f t="shared" si="73"/>
        <v>0</v>
      </c>
      <c r="P253" s="176"/>
      <c r="Q253" s="176">
        <f t="shared" si="73"/>
        <v>0.82878026154603424</v>
      </c>
      <c r="R253" s="176">
        <f t="shared" si="73"/>
        <v>0.40931971467041628</v>
      </c>
    </row>
    <row r="254" spans="1:18" s="90" customFormat="1" x14ac:dyDescent="0.25">
      <c r="A254" s="90" t="s">
        <v>136</v>
      </c>
      <c r="B254" s="172">
        <f>(B226+B227)/(B230+B235)</f>
        <v>10.671807706370576</v>
      </c>
      <c r="C254" s="172">
        <f>(C226+C227)/(C230+C235)</f>
        <v>4.9201675106566514</v>
      </c>
      <c r="D254" s="66"/>
      <c r="E254" s="172"/>
      <c r="F254" s="172"/>
      <c r="G254" s="172"/>
      <c r="H254" s="172"/>
      <c r="I254" s="172"/>
      <c r="J254" s="172">
        <f>(J203+J204)/(J207+J212)</f>
        <v>9.3446762758621666</v>
      </c>
      <c r="K254" s="172"/>
      <c r="L254" s="172"/>
      <c r="M254" s="172"/>
      <c r="N254" s="172"/>
      <c r="O254" s="172"/>
      <c r="P254" s="172"/>
      <c r="Q254" s="172"/>
      <c r="R254" s="172"/>
    </row>
    <row r="255" spans="1:18" s="90" customFormat="1" x14ac:dyDescent="0.25">
      <c r="A255" s="90" t="s">
        <v>137</v>
      </c>
      <c r="B255" s="170"/>
      <c r="C255" s="170"/>
      <c r="D255" s="66"/>
      <c r="E255" s="172">
        <f>(E203+E204)/E214</f>
        <v>0.70528019669318909</v>
      </c>
      <c r="F255" s="172">
        <f t="shared" ref="F255:R255" si="74">(F203+F204)/F214</f>
        <v>0.77681938676163487</v>
      </c>
      <c r="G255" s="172"/>
      <c r="H255" s="172">
        <f t="shared" si="74"/>
        <v>0</v>
      </c>
      <c r="I255" s="172">
        <f t="shared" si="74"/>
        <v>0</v>
      </c>
      <c r="J255" s="172">
        <f t="shared" si="74"/>
        <v>0.71143311401306752</v>
      </c>
      <c r="K255" s="172">
        <f t="shared" si="74"/>
        <v>7.5908492209285611E-2</v>
      </c>
      <c r="L255" s="172">
        <f t="shared" si="74"/>
        <v>3.982443218919534E-2</v>
      </c>
      <c r="M255" s="172">
        <f t="shared" si="74"/>
        <v>0.42595919581736807</v>
      </c>
      <c r="N255" s="172">
        <f t="shared" si="74"/>
        <v>0</v>
      </c>
      <c r="O255" s="172">
        <f t="shared" si="74"/>
        <v>0</v>
      </c>
      <c r="P255" s="172">
        <f t="shared" si="74"/>
        <v>0</v>
      </c>
      <c r="Q255" s="172">
        <f t="shared" si="74"/>
        <v>2.4976163004898129</v>
      </c>
      <c r="R255" s="172">
        <f t="shared" si="74"/>
        <v>7.5195651941659419E-2</v>
      </c>
    </row>
    <row r="256" spans="1:18" s="90" customFormat="1" x14ac:dyDescent="0.25">
      <c r="A256" s="90" t="s">
        <v>138</v>
      </c>
      <c r="B256" s="172">
        <f>B236/B226</f>
        <v>2.3312899975265671</v>
      </c>
      <c r="C256" s="172">
        <f>C236/C226</f>
        <v>2.9352333589731741</v>
      </c>
      <c r="D256" s="66"/>
      <c r="E256" s="172">
        <f>E213/E203</f>
        <v>6.7003880098155175</v>
      </c>
      <c r="F256" s="172">
        <f t="shared" ref="F256:R256" si="75">F213/F203</f>
        <v>6.6426124070712911</v>
      </c>
      <c r="G256" s="172"/>
      <c r="H256" s="172"/>
      <c r="I256" s="172"/>
      <c r="J256" s="172">
        <f t="shared" si="75"/>
        <v>4.1131190178512469</v>
      </c>
      <c r="K256" s="172">
        <f t="shared" si="75"/>
        <v>48.65346741535442</v>
      </c>
      <c r="L256" s="172">
        <f t="shared" si="75"/>
        <v>65.056567536275821</v>
      </c>
      <c r="M256" s="172">
        <f t="shared" si="75"/>
        <v>8.6422339336080434</v>
      </c>
      <c r="N256" s="172"/>
      <c r="O256" s="172"/>
      <c r="P256" s="172"/>
      <c r="Q256" s="172">
        <f t="shared" si="75"/>
        <v>0.72300306230233824</v>
      </c>
      <c r="R256" s="172">
        <f t="shared" si="75"/>
        <v>76.156773800562419</v>
      </c>
    </row>
    <row r="258" spans="5:5" x14ac:dyDescent="0.25">
      <c r="E258" s="179" t="s">
        <v>143</v>
      </c>
    </row>
    <row r="259" spans="5:5" x14ac:dyDescent="0.25">
      <c r="E259" s="179" t="s">
        <v>144</v>
      </c>
    </row>
    <row r="260" spans="5:5" x14ac:dyDescent="0.25">
      <c r="E260" s="179" t="s">
        <v>145</v>
      </c>
    </row>
    <row r="261" spans="5:5" x14ac:dyDescent="0.25">
      <c r="E261" s="180" t="s">
        <v>146</v>
      </c>
    </row>
    <row r="292" spans="2:2" x14ac:dyDescent="0.25">
      <c r="B292" s="178" t="s">
        <v>140</v>
      </c>
    </row>
    <row r="341" spans="13:13" x14ac:dyDescent="0.25">
      <c r="M341" s="178"/>
    </row>
  </sheetData>
  <mergeCells count="4">
    <mergeCell ref="D3:H3"/>
    <mergeCell ref="D41:H41"/>
    <mergeCell ref="I3:R3"/>
    <mergeCell ref="B3:C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54"/>
  <sheetViews>
    <sheetView topLeftCell="A193" zoomScale="85" zoomScaleNormal="85" zoomScalePageLayoutView="85" workbookViewId="0">
      <selection activeCell="G218" sqref="G218"/>
    </sheetView>
  </sheetViews>
  <sheetFormatPr defaultColWidth="8.85546875" defaultRowHeight="15" x14ac:dyDescent="0.25"/>
  <cols>
    <col min="1" max="1" width="38.28515625" bestFit="1" customWidth="1"/>
    <col min="2" max="2" width="10.140625" customWidth="1"/>
    <col min="3" max="3" width="10.7109375" customWidth="1"/>
    <col min="4" max="4" width="10" bestFit="1" customWidth="1"/>
    <col min="5" max="5" width="11.7109375" bestFit="1" customWidth="1"/>
    <col min="6" max="6" width="12" bestFit="1" customWidth="1"/>
    <col min="7" max="7" width="12.28515625" bestFit="1" customWidth="1"/>
    <col min="8" max="8" width="11.85546875" customWidth="1"/>
    <col min="9" max="9" width="11.42578125" bestFit="1" customWidth="1"/>
    <col min="10" max="10" width="11.7109375" customWidth="1"/>
    <col min="11" max="12" width="12.28515625" bestFit="1" customWidth="1"/>
    <col min="13" max="13" width="12.85546875" customWidth="1"/>
    <col min="14" max="14" width="13" customWidth="1"/>
    <col min="15" max="15" width="12.28515625" bestFit="1" customWidth="1"/>
    <col min="16" max="16" width="12.140625" customWidth="1"/>
    <col min="17" max="17" width="12.28515625" bestFit="1" customWidth="1"/>
    <col min="18" max="18" width="12.140625" bestFit="1" customWidth="1"/>
  </cols>
  <sheetData>
    <row r="1" spans="1:18" x14ac:dyDescent="0.25">
      <c r="A1" t="s">
        <v>0</v>
      </c>
    </row>
    <row r="3" spans="1:18" x14ac:dyDescent="0.25">
      <c r="B3" s="1527"/>
      <c r="C3" s="1527"/>
      <c r="D3" s="227"/>
      <c r="E3" s="227"/>
      <c r="F3" s="227"/>
      <c r="G3" s="227" t="s">
        <v>165</v>
      </c>
      <c r="H3" s="227"/>
      <c r="I3" s="227"/>
      <c r="J3" s="227"/>
      <c r="K3" s="227"/>
      <c r="L3" s="227" t="s">
        <v>166</v>
      </c>
      <c r="M3" s="227"/>
      <c r="N3" s="8"/>
      <c r="O3" s="227"/>
      <c r="P3" s="227"/>
      <c r="Q3" s="227"/>
      <c r="R3" s="227"/>
    </row>
    <row r="4" spans="1:18" s="1" customFormat="1" x14ac:dyDescent="0.25">
      <c r="A4" s="1" t="s">
        <v>8</v>
      </c>
      <c r="B4" s="181" t="s">
        <v>153</v>
      </c>
      <c r="C4" s="181" t="s">
        <v>154</v>
      </c>
      <c r="D4" s="181" t="s">
        <v>155</v>
      </c>
      <c r="E4" s="181" t="s">
        <v>156</v>
      </c>
      <c r="F4" s="181" t="s">
        <v>157</v>
      </c>
      <c r="G4" s="181" t="s">
        <v>158</v>
      </c>
      <c r="H4" s="181" t="s">
        <v>159</v>
      </c>
      <c r="I4" s="181" t="s">
        <v>160</v>
      </c>
      <c r="J4" s="181" t="s">
        <v>161</v>
      </c>
      <c r="K4" s="181" t="s">
        <v>162</v>
      </c>
      <c r="L4" s="181" t="s">
        <v>163</v>
      </c>
      <c r="M4" s="181" t="s">
        <v>164</v>
      </c>
      <c r="N4" s="181"/>
      <c r="O4" s="181"/>
      <c r="P4" s="181"/>
      <c r="Q4" s="181"/>
      <c r="R4" s="181"/>
    </row>
    <row r="5" spans="1:18" x14ac:dyDescent="0.25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18" s="207" customFormat="1" x14ac:dyDescent="0.25">
      <c r="A6" s="204" t="s">
        <v>14</v>
      </c>
      <c r="B6" s="205"/>
      <c r="C6" s="205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</row>
    <row r="7" spans="1:18" s="207" customFormat="1" x14ac:dyDescent="0.25">
      <c r="A7" s="208" t="s">
        <v>9</v>
      </c>
      <c r="B7" s="209"/>
      <c r="C7" s="209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</row>
    <row r="8" spans="1:18" s="207" customFormat="1" x14ac:dyDescent="0.25">
      <c r="A8" s="208" t="s">
        <v>11</v>
      </c>
      <c r="B8" s="209"/>
      <c r="C8" s="209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</row>
    <row r="9" spans="1:18" s="207" customFormat="1" x14ac:dyDescent="0.25">
      <c r="A9" s="208" t="s">
        <v>12</v>
      </c>
      <c r="B9" s="209"/>
      <c r="C9" s="209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</row>
    <row r="10" spans="1:18" s="207" customFormat="1" x14ac:dyDescent="0.25">
      <c r="A10" s="208" t="s">
        <v>10</v>
      </c>
      <c r="B10" s="209"/>
      <c r="C10" s="209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</row>
    <row r="11" spans="1:18" s="207" customFormat="1" x14ac:dyDescent="0.25">
      <c r="A11" s="208" t="s">
        <v>13</v>
      </c>
      <c r="B11" s="209">
        <v>1.9291</v>
      </c>
      <c r="C11" s="209">
        <v>1.9480999999999999</v>
      </c>
      <c r="D11" s="210">
        <v>2.0526</v>
      </c>
      <c r="E11" s="210">
        <v>2.0871</v>
      </c>
      <c r="F11" s="206">
        <v>2.0476000000000001</v>
      </c>
      <c r="G11" s="211">
        <v>1.9536</v>
      </c>
      <c r="H11" s="206">
        <v>0.30470999999999998</v>
      </c>
      <c r="I11" s="206">
        <v>0.32506000000000002</v>
      </c>
      <c r="J11" s="206">
        <v>0.19997000000000001</v>
      </c>
      <c r="K11" s="206">
        <v>0.20669000000000001</v>
      </c>
      <c r="L11" s="206">
        <v>0.20615</v>
      </c>
      <c r="M11" s="206">
        <v>0.19735</v>
      </c>
      <c r="N11" s="206"/>
      <c r="O11" s="206"/>
      <c r="P11" s="206"/>
      <c r="Q11" s="206"/>
      <c r="R11" s="206"/>
    </row>
    <row r="12" spans="1:18" x14ac:dyDescent="0.25">
      <c r="A12" s="3"/>
      <c r="B12" s="182"/>
      <c r="C12" s="182"/>
      <c r="D12" s="34"/>
      <c r="E12" s="34"/>
      <c r="F12" s="8"/>
      <c r="G12" s="35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spans="1:18" s="56" customFormat="1" x14ac:dyDescent="0.25">
      <c r="A13" s="55" t="s">
        <v>192</v>
      </c>
      <c r="B13" s="201"/>
      <c r="C13" s="201"/>
      <c r="D13" s="202"/>
      <c r="E13" s="202"/>
      <c r="F13" s="97"/>
      <c r="G13" s="203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</row>
    <row r="14" spans="1:18" s="56" customFormat="1" x14ac:dyDescent="0.25">
      <c r="A14" s="56" t="s">
        <v>167</v>
      </c>
      <c r="B14" s="201">
        <v>10.28</v>
      </c>
      <c r="C14" s="201">
        <v>10.28</v>
      </c>
      <c r="D14" s="201">
        <v>10.28</v>
      </c>
      <c r="E14" s="201">
        <v>10.28</v>
      </c>
      <c r="F14" s="201">
        <v>10.28</v>
      </c>
      <c r="G14" s="201">
        <v>10.28</v>
      </c>
      <c r="H14" s="201">
        <v>10.28</v>
      </c>
      <c r="I14" s="201">
        <v>10.28</v>
      </c>
      <c r="J14" s="201">
        <v>10.28</v>
      </c>
      <c r="K14" s="201">
        <v>10.28</v>
      </c>
      <c r="L14" s="201">
        <v>10.28</v>
      </c>
      <c r="M14" s="201">
        <v>10.28</v>
      </c>
      <c r="N14" s="97"/>
      <c r="O14" s="97"/>
      <c r="P14" s="97"/>
      <c r="Q14" s="97"/>
      <c r="R14" s="97"/>
    </row>
    <row r="15" spans="1:18" s="56" customFormat="1" x14ac:dyDescent="0.25">
      <c r="A15" s="56" t="s">
        <v>83</v>
      </c>
      <c r="B15" s="201">
        <v>40</v>
      </c>
      <c r="C15" s="201">
        <v>40</v>
      </c>
      <c r="D15" s="201">
        <v>40</v>
      </c>
      <c r="E15" s="201">
        <v>40</v>
      </c>
      <c r="F15" s="201">
        <v>40</v>
      </c>
      <c r="G15" s="201">
        <v>40</v>
      </c>
      <c r="H15" s="201">
        <v>40</v>
      </c>
      <c r="I15" s="201">
        <v>40</v>
      </c>
      <c r="J15" s="201">
        <v>40</v>
      </c>
      <c r="K15" s="201">
        <v>40</v>
      </c>
      <c r="L15" s="201">
        <v>40</v>
      </c>
      <c r="M15" s="201">
        <v>40</v>
      </c>
      <c r="N15" s="97"/>
      <c r="O15" s="97"/>
      <c r="P15" s="97"/>
      <c r="Q15" s="97"/>
      <c r="R15" s="97"/>
    </row>
    <row r="16" spans="1:18" s="56" customFormat="1" x14ac:dyDescent="0.25">
      <c r="A16" s="56" t="s">
        <v>84</v>
      </c>
      <c r="B16" s="201">
        <f>B14*(10^-6)*B15*(10^3)</f>
        <v>0.4111999999999999</v>
      </c>
      <c r="C16" s="201">
        <f t="shared" ref="C16:M16" si="0">C14*(10^-6)*C15*(10^3)</f>
        <v>0.4111999999999999</v>
      </c>
      <c r="D16" s="201">
        <f t="shared" si="0"/>
        <v>0.4111999999999999</v>
      </c>
      <c r="E16" s="201">
        <f t="shared" si="0"/>
        <v>0.4111999999999999</v>
      </c>
      <c r="F16" s="201">
        <f t="shared" si="0"/>
        <v>0.4111999999999999</v>
      </c>
      <c r="G16" s="201">
        <f t="shared" si="0"/>
        <v>0.4111999999999999</v>
      </c>
      <c r="H16" s="201">
        <f t="shared" si="0"/>
        <v>0.4111999999999999</v>
      </c>
      <c r="I16" s="201">
        <f t="shared" si="0"/>
        <v>0.4111999999999999</v>
      </c>
      <c r="J16" s="201">
        <f t="shared" si="0"/>
        <v>0.4111999999999999</v>
      </c>
      <c r="K16" s="201">
        <f t="shared" si="0"/>
        <v>0.4111999999999999</v>
      </c>
      <c r="L16" s="201">
        <f t="shared" si="0"/>
        <v>0.4111999999999999</v>
      </c>
      <c r="M16" s="201">
        <f t="shared" si="0"/>
        <v>0.4111999999999999</v>
      </c>
      <c r="N16" s="97"/>
      <c r="O16" s="97"/>
      <c r="P16" s="97"/>
      <c r="Q16" s="97"/>
      <c r="R16" s="97"/>
    </row>
    <row r="17" spans="1:18" s="56" customFormat="1" x14ac:dyDescent="0.25">
      <c r="A17" s="200" t="s">
        <v>151</v>
      </c>
      <c r="B17" s="228">
        <f>B16/B11</f>
        <v>0.2131563941734487</v>
      </c>
      <c r="C17" s="228">
        <f t="shared" ref="C17:M17" si="1">C16/C11</f>
        <v>0.21107746008931774</v>
      </c>
      <c r="D17" s="228">
        <f t="shared" si="1"/>
        <v>0.20033128714800735</v>
      </c>
      <c r="E17" s="228">
        <f t="shared" si="1"/>
        <v>0.19701978822289296</v>
      </c>
      <c r="F17" s="228">
        <f t="shared" si="1"/>
        <v>0.20082047274858364</v>
      </c>
      <c r="G17" s="228">
        <f t="shared" si="1"/>
        <v>0.21048321048321042</v>
      </c>
      <c r="H17" s="228">
        <f t="shared" si="1"/>
        <v>1.349479833284106</v>
      </c>
      <c r="I17" s="228">
        <f t="shared" si="1"/>
        <v>1.2649972312803786</v>
      </c>
      <c r="J17" s="228">
        <f t="shared" si="1"/>
        <v>2.0563084462669394</v>
      </c>
      <c r="K17" s="228">
        <f t="shared" si="1"/>
        <v>1.9894528037157089</v>
      </c>
      <c r="L17" s="228">
        <f t="shared" si="1"/>
        <v>1.9946640795537225</v>
      </c>
      <c r="M17" s="228">
        <f t="shared" si="1"/>
        <v>2.0836078033949832</v>
      </c>
      <c r="N17" s="97"/>
      <c r="O17" s="97"/>
      <c r="P17" s="97"/>
      <c r="Q17" s="97"/>
      <c r="R17" s="97"/>
    </row>
    <row r="18" spans="1:18" x14ac:dyDescent="0.25"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spans="1:18" s="207" customFormat="1" x14ac:dyDescent="0.25">
      <c r="A19" s="212" t="s">
        <v>15</v>
      </c>
      <c r="B19" s="213"/>
      <c r="C19" s="213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</row>
    <row r="20" spans="1:18" s="207" customFormat="1" x14ac:dyDescent="0.25">
      <c r="A20" s="208" t="s">
        <v>16</v>
      </c>
      <c r="B20" s="209"/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</row>
    <row r="21" spans="1:18" s="207" customFormat="1" x14ac:dyDescent="0.25">
      <c r="A21" s="208" t="s">
        <v>17</v>
      </c>
      <c r="B21" s="209"/>
      <c r="C21" s="209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</row>
    <row r="22" spans="1:18" s="207" customFormat="1" x14ac:dyDescent="0.25">
      <c r="A22" s="208" t="s">
        <v>18</v>
      </c>
      <c r="B22" s="209"/>
      <c r="C22" s="209"/>
      <c r="D22" s="214"/>
      <c r="E22" s="214"/>
      <c r="F22" s="214"/>
      <c r="G22" s="214"/>
      <c r="H22" s="214"/>
      <c r="I22" s="206"/>
      <c r="J22" s="206"/>
      <c r="K22" s="206"/>
      <c r="L22" s="206"/>
      <c r="M22" s="206"/>
      <c r="N22" s="206"/>
      <c r="O22" s="206"/>
      <c r="P22" s="206"/>
      <c r="Q22" s="206"/>
      <c r="R22" s="206"/>
    </row>
    <row r="23" spans="1:18" s="207" customFormat="1" x14ac:dyDescent="0.25">
      <c r="A23" s="208" t="s">
        <v>50</v>
      </c>
      <c r="B23" s="209"/>
      <c r="C23" s="209"/>
      <c r="D23" s="215"/>
      <c r="E23" s="215"/>
      <c r="F23" s="215"/>
      <c r="G23" s="215"/>
      <c r="H23" s="215"/>
      <c r="I23" s="206"/>
      <c r="J23" s="206"/>
      <c r="K23" s="206"/>
      <c r="L23" s="206"/>
      <c r="M23" s="206"/>
      <c r="N23" s="206"/>
      <c r="O23" s="206"/>
      <c r="P23" s="206"/>
      <c r="Q23" s="206"/>
      <c r="R23" s="206"/>
    </row>
    <row r="24" spans="1:18" x14ac:dyDescent="0.25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</row>
    <row r="25" spans="1:18" x14ac:dyDescent="0.25">
      <c r="A25" s="2" t="s">
        <v>51</v>
      </c>
      <c r="B25" s="183"/>
      <c r="C25" s="183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</row>
    <row r="26" spans="1:18" x14ac:dyDescent="0.25">
      <c r="A26" s="3" t="s">
        <v>53</v>
      </c>
      <c r="B26" s="182"/>
      <c r="C26" s="182"/>
      <c r="D26" s="34"/>
      <c r="E26" s="34"/>
      <c r="F26" s="34"/>
      <c r="G26" s="34"/>
      <c r="H26" s="34"/>
      <c r="I26" s="8"/>
      <c r="J26" s="8"/>
      <c r="K26" s="8"/>
      <c r="L26" s="8"/>
      <c r="M26" s="8"/>
      <c r="N26" s="8"/>
      <c r="O26" s="8"/>
      <c r="P26" s="8"/>
      <c r="Q26" s="8"/>
      <c r="R26" s="8"/>
    </row>
    <row r="27" spans="1:18" x14ac:dyDescent="0.25">
      <c r="A27" s="3" t="s">
        <v>54</v>
      </c>
      <c r="B27" s="182"/>
      <c r="C27" s="182"/>
      <c r="D27" s="34"/>
      <c r="E27" s="34"/>
      <c r="F27" s="34"/>
      <c r="G27" s="34"/>
      <c r="H27" s="34"/>
      <c r="I27" s="8"/>
      <c r="J27" s="8"/>
      <c r="K27" s="8"/>
      <c r="L27" s="8"/>
      <c r="M27" s="8"/>
      <c r="N27" s="8"/>
      <c r="O27" s="8"/>
      <c r="P27" s="8"/>
      <c r="Q27" s="8"/>
      <c r="R27" s="8"/>
    </row>
    <row r="28" spans="1:18" x14ac:dyDescent="0.25">
      <c r="A28" s="3" t="s">
        <v>55</v>
      </c>
      <c r="B28" s="182"/>
      <c r="C28" s="182"/>
      <c r="D28" s="34"/>
      <c r="E28" s="34"/>
      <c r="F28" s="34"/>
      <c r="G28" s="34"/>
      <c r="H28" s="34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spans="1:18" x14ac:dyDescent="0.25">
      <c r="A29" s="3" t="s">
        <v>59</v>
      </c>
      <c r="B29" s="182"/>
      <c r="C29" s="182"/>
      <c r="D29" s="44"/>
      <c r="E29" s="44"/>
      <c r="F29" s="44"/>
      <c r="G29" s="44"/>
      <c r="H29" s="184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spans="1:18" x14ac:dyDescent="0.25">
      <c r="A30" s="3"/>
      <c r="B30" s="182"/>
      <c r="C30" s="182"/>
      <c r="D30" s="47"/>
      <c r="E30" s="47"/>
      <c r="F30" s="47"/>
      <c r="G30" s="47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spans="1:18" s="207" customFormat="1" x14ac:dyDescent="0.25">
      <c r="A31" s="212" t="s">
        <v>52</v>
      </c>
      <c r="B31" s="213"/>
      <c r="C31" s="213"/>
      <c r="D31" s="216"/>
      <c r="E31" s="216"/>
      <c r="F31" s="216"/>
      <c r="G31" s="21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</row>
    <row r="32" spans="1:18" s="207" customFormat="1" x14ac:dyDescent="0.25">
      <c r="A32" s="208" t="s">
        <v>56</v>
      </c>
      <c r="B32" s="209"/>
      <c r="C32" s="209"/>
      <c r="D32" s="216"/>
      <c r="E32" s="216"/>
      <c r="F32" s="216"/>
      <c r="G32" s="21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</row>
    <row r="33" spans="1:18" s="207" customFormat="1" x14ac:dyDescent="0.25">
      <c r="A33" s="208" t="s">
        <v>57</v>
      </c>
      <c r="B33" s="209"/>
      <c r="C33" s="209"/>
      <c r="D33" s="216"/>
      <c r="E33" s="216"/>
      <c r="F33" s="216"/>
      <c r="G33" s="21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</row>
    <row r="34" spans="1:18" s="207" customFormat="1" x14ac:dyDescent="0.25">
      <c r="A34" s="208" t="s">
        <v>58</v>
      </c>
      <c r="B34" s="209"/>
      <c r="C34" s="209"/>
      <c r="D34" s="216"/>
      <c r="E34" s="216"/>
      <c r="F34" s="216"/>
      <c r="G34" s="21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</row>
    <row r="35" spans="1:18" s="207" customFormat="1" x14ac:dyDescent="0.25">
      <c r="A35" s="208" t="s">
        <v>60</v>
      </c>
      <c r="B35" s="209"/>
      <c r="C35" s="209"/>
      <c r="D35" s="216"/>
      <c r="E35" s="217"/>
      <c r="F35" s="217"/>
      <c r="G35" s="216"/>
      <c r="H35" s="218"/>
      <c r="I35" s="206"/>
      <c r="J35" s="206"/>
      <c r="K35" s="206"/>
      <c r="L35" s="206"/>
      <c r="M35" s="206"/>
      <c r="N35" s="206"/>
      <c r="O35" s="206"/>
      <c r="P35" s="206"/>
      <c r="Q35" s="206"/>
      <c r="R35" s="206"/>
    </row>
    <row r="36" spans="1:18" s="207" customFormat="1" x14ac:dyDescent="0.25">
      <c r="A36" s="208" t="s">
        <v>61</v>
      </c>
      <c r="B36" s="209"/>
      <c r="C36" s="209"/>
      <c r="D36" s="216"/>
      <c r="E36" s="219"/>
      <c r="F36" s="219"/>
      <c r="G36" s="216"/>
      <c r="H36" s="220"/>
      <c r="I36" s="206"/>
      <c r="J36" s="206"/>
      <c r="K36" s="206"/>
      <c r="L36" s="206"/>
      <c r="M36" s="206"/>
      <c r="N36" s="206"/>
      <c r="O36" s="206"/>
      <c r="P36" s="206"/>
      <c r="Q36" s="206"/>
      <c r="R36" s="206"/>
    </row>
    <row r="37" spans="1:18" x14ac:dyDescent="0.25">
      <c r="B37" s="8"/>
      <c r="C37" s="8"/>
      <c r="D37" s="47"/>
      <c r="E37" s="47"/>
      <c r="F37" s="47"/>
      <c r="G37" s="47"/>
      <c r="H37" s="229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spans="1:18" x14ac:dyDescent="0.25">
      <c r="A38" s="2" t="s">
        <v>63</v>
      </c>
      <c r="B38" s="183"/>
      <c r="C38" s="183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spans="1:18" x14ac:dyDescent="0.25">
      <c r="A39" s="3" t="s">
        <v>21</v>
      </c>
      <c r="B39" s="182"/>
      <c r="C39" s="182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0" spans="1:18" x14ac:dyDescent="0.25">
      <c r="A40" s="3" t="s">
        <v>22</v>
      </c>
      <c r="B40" s="182"/>
      <c r="C40" s="182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</row>
    <row r="41" spans="1:18" x14ac:dyDescent="0.25">
      <c r="A41" s="3" t="s">
        <v>23</v>
      </c>
      <c r="B41" s="182"/>
      <c r="C41" s="182"/>
      <c r="D41" s="51"/>
      <c r="E41" s="51"/>
      <c r="F41" s="51"/>
      <c r="G41" s="51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</row>
    <row r="42" spans="1:18" x14ac:dyDescent="0.25">
      <c r="A42" s="3" t="s">
        <v>44</v>
      </c>
      <c r="B42" s="182"/>
      <c r="C42" s="182"/>
      <c r="D42" s="17"/>
      <c r="E42" s="17"/>
      <c r="F42" s="17"/>
      <c r="G42" s="17"/>
      <c r="H42" s="185"/>
      <c r="I42" s="8"/>
      <c r="J42" s="8"/>
      <c r="K42" s="8"/>
      <c r="L42" s="8"/>
      <c r="M42" s="8"/>
      <c r="N42" s="8"/>
      <c r="O42" s="8"/>
      <c r="P42" s="8"/>
      <c r="Q42" s="8"/>
      <c r="R42" s="8"/>
    </row>
    <row r="43" spans="1:18" x14ac:dyDescent="0.25">
      <c r="A43" s="3" t="s">
        <v>43</v>
      </c>
      <c r="D43" s="8"/>
      <c r="E43" s="8"/>
      <c r="F43" s="8"/>
      <c r="G43" s="8"/>
      <c r="H43" s="8"/>
      <c r="I43" s="8"/>
      <c r="J43" s="182">
        <v>0.1</v>
      </c>
      <c r="K43" s="182">
        <v>0.1</v>
      </c>
      <c r="L43" s="182">
        <v>0.1</v>
      </c>
      <c r="M43" s="182">
        <v>0.1</v>
      </c>
      <c r="N43" s="8"/>
      <c r="O43" s="8"/>
      <c r="P43" s="8"/>
      <c r="Q43" s="8"/>
      <c r="R43" s="8"/>
    </row>
    <row r="44" spans="1:18" x14ac:dyDescent="0.25">
      <c r="A44" s="3" t="s">
        <v>66</v>
      </c>
      <c r="B44" s="182"/>
      <c r="C44" s="182"/>
      <c r="D44" s="40"/>
      <c r="E44" s="40"/>
      <c r="F44" s="40"/>
      <c r="G44" s="40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</row>
    <row r="45" spans="1:18" x14ac:dyDescent="0.25">
      <c r="B45" s="181" t="s">
        <v>153</v>
      </c>
      <c r="C45" s="181" t="s">
        <v>154</v>
      </c>
      <c r="D45" s="181" t="s">
        <v>155</v>
      </c>
      <c r="E45" s="181" t="s">
        <v>156</v>
      </c>
      <c r="F45" s="181" t="s">
        <v>157</v>
      </c>
      <c r="G45" s="181" t="s">
        <v>158</v>
      </c>
      <c r="H45" s="181" t="s">
        <v>159</v>
      </c>
      <c r="I45" s="181" t="s">
        <v>160</v>
      </c>
      <c r="J45" s="181" t="s">
        <v>161</v>
      </c>
      <c r="K45" s="181" t="s">
        <v>162</v>
      </c>
      <c r="L45" s="181" t="s">
        <v>163</v>
      </c>
      <c r="M45" s="181" t="s">
        <v>164</v>
      </c>
      <c r="N45" s="8"/>
      <c r="O45" s="8"/>
      <c r="P45" s="8"/>
      <c r="Q45" s="8"/>
      <c r="R45" s="8"/>
    </row>
    <row r="46" spans="1:18" s="58" customFormat="1" x14ac:dyDescent="0.25">
      <c r="A46" s="57" t="s">
        <v>28</v>
      </c>
      <c r="B46" s="186"/>
      <c r="C46" s="186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</row>
    <row r="47" spans="1:18" s="58" customFormat="1" x14ac:dyDescent="0.25">
      <c r="A47" s="62" t="s">
        <v>29</v>
      </c>
      <c r="B47" s="187">
        <v>4.4921600000000002</v>
      </c>
      <c r="C47" s="187">
        <v>4.5131300000000003</v>
      </c>
      <c r="D47" s="64">
        <v>4.5055399999999999</v>
      </c>
      <c r="E47" s="64">
        <v>4.6696400000000002</v>
      </c>
      <c r="F47" s="64">
        <v>4.6726400000000003</v>
      </c>
      <c r="G47" s="64">
        <v>4.6729500000000002</v>
      </c>
      <c r="H47" s="64"/>
      <c r="I47" s="60"/>
      <c r="J47" s="60">
        <v>4.4876800000000001</v>
      </c>
      <c r="K47" s="60">
        <v>4.5045500000000001</v>
      </c>
      <c r="L47" s="60">
        <v>4.6639699999999999</v>
      </c>
      <c r="M47" s="60">
        <v>4.5341399999999998</v>
      </c>
      <c r="N47" s="60"/>
      <c r="O47" s="60"/>
      <c r="P47" s="60"/>
      <c r="Q47" s="60"/>
      <c r="R47" s="60"/>
    </row>
    <row r="48" spans="1:18" s="58" customFormat="1" x14ac:dyDescent="0.25">
      <c r="A48" s="62" t="s">
        <v>30</v>
      </c>
      <c r="B48" s="187">
        <v>4.4943200000000001</v>
      </c>
      <c r="C48" s="187">
        <v>4.5149999999999997</v>
      </c>
      <c r="D48" s="60">
        <v>4.5068299999999999</v>
      </c>
      <c r="E48" s="60">
        <v>4.6706399999999997</v>
      </c>
      <c r="F48" s="60">
        <v>4.6738099999999996</v>
      </c>
      <c r="G48" s="60">
        <v>4.6749000000000001</v>
      </c>
      <c r="H48" s="60"/>
      <c r="I48" s="60"/>
      <c r="J48" s="60">
        <v>4.4930899999999996</v>
      </c>
      <c r="K48" s="60">
        <v>4.5096800000000004</v>
      </c>
      <c r="L48" s="60">
        <v>4.6688000000000001</v>
      </c>
      <c r="M48" s="60">
        <v>4.5396799999999997</v>
      </c>
      <c r="N48" s="60"/>
      <c r="O48" s="60"/>
      <c r="P48" s="60"/>
      <c r="Q48" s="60"/>
      <c r="R48" s="60"/>
    </row>
    <row r="49" spans="1:18" s="58" customFormat="1" x14ac:dyDescent="0.25">
      <c r="A49" s="62" t="s">
        <v>168</v>
      </c>
      <c r="B49" s="230">
        <f t="shared" ref="B49:G49" si="2">(B48-B47)*1000</f>
        <v>2.1599999999999397</v>
      </c>
      <c r="C49" s="230">
        <f t="shared" si="2"/>
        <v>1.8699999999993722</v>
      </c>
      <c r="D49" s="230">
        <f t="shared" si="2"/>
        <v>1.2900000000000134</v>
      </c>
      <c r="E49" s="230">
        <f t="shared" si="2"/>
        <v>0.99999999999944578</v>
      </c>
      <c r="F49" s="230">
        <f t="shared" si="2"/>
        <v>1.1699999999992272</v>
      </c>
      <c r="G49" s="230">
        <f t="shared" si="2"/>
        <v>1.9499999999998963</v>
      </c>
      <c r="H49" s="230"/>
      <c r="I49" s="230"/>
      <c r="J49" s="230">
        <f>(J48-J47)*1000</f>
        <v>5.4099999999994708</v>
      </c>
      <c r="K49" s="230">
        <f>(K48-K47)*1000</f>
        <v>5.130000000000301</v>
      </c>
      <c r="L49" s="230">
        <f>(L48-L47)*1000</f>
        <v>4.830000000000112</v>
      </c>
      <c r="M49" s="230">
        <f>(M48-M47)*1000</f>
        <v>5.5399999999998784</v>
      </c>
      <c r="N49" s="64"/>
      <c r="O49" s="94"/>
      <c r="P49" s="94"/>
      <c r="Q49" s="94"/>
      <c r="R49" s="94"/>
    </row>
    <row r="50" spans="1:18" s="58" customFormat="1" x14ac:dyDescent="0.25">
      <c r="A50" s="62" t="s">
        <v>40</v>
      </c>
      <c r="B50" s="231">
        <f t="shared" ref="B50:G50" si="3">B49/4</f>
        <v>0.53999999999998494</v>
      </c>
      <c r="C50" s="231">
        <f t="shared" si="3"/>
        <v>0.46749999999984304</v>
      </c>
      <c r="D50" s="231">
        <f t="shared" si="3"/>
        <v>0.32250000000000334</v>
      </c>
      <c r="E50" s="231">
        <f t="shared" si="3"/>
        <v>0.24999999999986144</v>
      </c>
      <c r="F50" s="231">
        <f t="shared" si="3"/>
        <v>0.2924999999998068</v>
      </c>
      <c r="G50" s="231">
        <f t="shared" si="3"/>
        <v>0.48749999999997407</v>
      </c>
      <c r="H50" s="66"/>
      <c r="I50" s="60"/>
      <c r="J50" s="231">
        <f>J49/4</f>
        <v>1.3524999999998677</v>
      </c>
      <c r="K50" s="231">
        <f>K49/4</f>
        <v>1.2825000000000752</v>
      </c>
      <c r="L50" s="231">
        <f>L49/4</f>
        <v>1.207500000000028</v>
      </c>
      <c r="M50" s="231">
        <f>M49/4</f>
        <v>1.3849999999999696</v>
      </c>
      <c r="N50" s="231"/>
      <c r="O50" s="231"/>
      <c r="P50" s="60"/>
      <c r="Q50" s="60"/>
      <c r="R50" s="60"/>
    </row>
    <row r="51" spans="1:18" s="58" customFormat="1" x14ac:dyDescent="0.25">
      <c r="A51" s="62" t="s">
        <v>41</v>
      </c>
      <c r="B51" s="187">
        <v>0.2</v>
      </c>
      <c r="C51" s="187">
        <v>0.2</v>
      </c>
      <c r="D51" s="187">
        <v>0.2</v>
      </c>
      <c r="E51" s="187">
        <v>0.2</v>
      </c>
      <c r="F51" s="187">
        <v>0.2</v>
      </c>
      <c r="G51" s="187">
        <v>0.2</v>
      </c>
      <c r="H51" s="60">
        <v>0.2</v>
      </c>
      <c r="I51" s="60">
        <v>0.2</v>
      </c>
      <c r="J51" s="60">
        <v>1</v>
      </c>
      <c r="K51" s="60">
        <v>1</v>
      </c>
      <c r="L51" s="60">
        <v>1</v>
      </c>
      <c r="M51" s="60">
        <v>1</v>
      </c>
      <c r="N51" s="60"/>
      <c r="O51" s="60"/>
      <c r="P51" s="60"/>
      <c r="Q51" s="60"/>
      <c r="R51" s="60"/>
    </row>
    <row r="52" spans="1:18" s="58" customFormat="1" x14ac:dyDescent="0.25">
      <c r="A52" s="62" t="s">
        <v>66</v>
      </c>
      <c r="B52" s="187"/>
      <c r="C52" s="187"/>
      <c r="D52" s="116"/>
      <c r="E52" s="69"/>
      <c r="F52" s="70"/>
      <c r="G52" s="60"/>
      <c r="H52" s="116"/>
      <c r="I52" s="60"/>
      <c r="J52" s="60"/>
      <c r="K52" s="60"/>
      <c r="L52" s="60"/>
      <c r="M52" s="60"/>
      <c r="N52" s="60"/>
      <c r="O52" s="60"/>
      <c r="P52" s="60"/>
      <c r="Q52" s="60"/>
      <c r="R52" s="60"/>
    </row>
    <row r="53" spans="1:18" x14ac:dyDescent="0.25"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</row>
    <row r="54" spans="1:18" s="73" customFormat="1" x14ac:dyDescent="0.25">
      <c r="A54" s="72" t="s">
        <v>64</v>
      </c>
      <c r="B54" s="188"/>
      <c r="C54" s="188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</row>
    <row r="55" spans="1:18" s="73" customFormat="1" x14ac:dyDescent="0.25">
      <c r="A55" s="77" t="s">
        <v>32</v>
      </c>
      <c r="B55" s="189">
        <v>4.63293</v>
      </c>
      <c r="C55" s="189">
        <v>4.6461199999999998</v>
      </c>
      <c r="D55" s="75">
        <v>4.65916</v>
      </c>
      <c r="E55" s="75">
        <v>4.6517200000000001</v>
      </c>
      <c r="F55" s="75">
        <v>4.5538499999999997</v>
      </c>
      <c r="G55" s="75" t="s">
        <v>169</v>
      </c>
      <c r="H55" s="75"/>
      <c r="I55" s="75"/>
      <c r="J55" s="75">
        <v>4.6463599999999996</v>
      </c>
      <c r="K55" s="75">
        <v>4.2202599999999997</v>
      </c>
      <c r="L55" s="75">
        <v>4.6659899999999999</v>
      </c>
      <c r="M55" s="75">
        <v>4.6798099999999998</v>
      </c>
      <c r="N55" s="75"/>
      <c r="O55" s="75"/>
      <c r="P55" s="75"/>
      <c r="Q55" s="75"/>
      <c r="R55" s="75"/>
    </row>
    <row r="56" spans="1:18" s="73" customFormat="1" x14ac:dyDescent="0.25">
      <c r="A56" s="77" t="s">
        <v>33</v>
      </c>
      <c r="B56" s="189">
        <v>4.6360799999999998</v>
      </c>
      <c r="C56" s="189">
        <v>4.6478999999999999</v>
      </c>
      <c r="D56" s="75">
        <v>4.6610399999999998</v>
      </c>
      <c r="E56" s="75">
        <v>4.6527700000000003</v>
      </c>
      <c r="F56" s="75">
        <v>4.55565</v>
      </c>
      <c r="G56" s="75" t="s">
        <v>169</v>
      </c>
      <c r="H56" s="75"/>
      <c r="I56" s="75"/>
      <c r="J56" s="75">
        <v>4.6485300000000001</v>
      </c>
      <c r="K56" s="75">
        <v>4.22506</v>
      </c>
      <c r="L56" s="75">
        <v>4.6683899999999996</v>
      </c>
      <c r="M56" s="75">
        <v>4.6864499999999998</v>
      </c>
      <c r="N56" s="75"/>
      <c r="O56" s="75"/>
      <c r="P56" s="75"/>
      <c r="Q56" s="75"/>
      <c r="R56" s="75"/>
    </row>
    <row r="57" spans="1:18" s="73" customFormat="1" x14ac:dyDescent="0.25">
      <c r="A57" s="77" t="s">
        <v>170</v>
      </c>
      <c r="B57" s="232">
        <f>(B56-B55)*1000</f>
        <v>3.1499999999997641</v>
      </c>
      <c r="C57" s="232">
        <f>(C56-C55)*1000</f>
        <v>1.7800000000001148</v>
      </c>
      <c r="D57" s="232">
        <f>(D56-D55)*1000</f>
        <v>1.8799999999998818</v>
      </c>
      <c r="E57" s="232">
        <f>(E56-E55)*1000</f>
        <v>1.0500000000002174</v>
      </c>
      <c r="F57" s="232">
        <f>(F56-F55)*1000</f>
        <v>1.8000000000002458</v>
      </c>
      <c r="G57" s="75" t="s">
        <v>169</v>
      </c>
      <c r="H57" s="78"/>
      <c r="I57" s="75"/>
      <c r="J57" s="232">
        <f>(J56-J55)*1000</f>
        <v>2.1700000000004493</v>
      </c>
      <c r="K57" s="232">
        <f>(K56-K55)*1000</f>
        <v>4.8000000000003595</v>
      </c>
      <c r="L57" s="232">
        <f>(L56-L55)*1000</f>
        <v>2.3999999999997357</v>
      </c>
      <c r="M57" s="232">
        <f>(M56-M55)*1000</f>
        <v>6.6399999999999793</v>
      </c>
      <c r="N57" s="75"/>
      <c r="O57" s="75"/>
      <c r="P57" s="75"/>
      <c r="Q57" s="75"/>
      <c r="R57" s="75"/>
    </row>
    <row r="58" spans="1:18" s="73" customFormat="1" x14ac:dyDescent="0.25">
      <c r="A58" s="77" t="s">
        <v>40</v>
      </c>
      <c r="B58" s="233">
        <f>B57/4</f>
        <v>0.78749999999994102</v>
      </c>
      <c r="C58" s="233">
        <f>C57/4</f>
        <v>0.44500000000002871</v>
      </c>
      <c r="D58" s="233">
        <f>D57/4</f>
        <v>0.46999999999997044</v>
      </c>
      <c r="E58" s="233">
        <f>E57/4</f>
        <v>0.26250000000005436</v>
      </c>
      <c r="F58" s="233">
        <f>F57/4</f>
        <v>0.45000000000006146</v>
      </c>
      <c r="G58" s="75" t="s">
        <v>169</v>
      </c>
      <c r="H58" s="75"/>
      <c r="I58" s="75"/>
      <c r="J58" s="233">
        <f>J57/4</f>
        <v>0.54250000000011234</v>
      </c>
      <c r="K58" s="233">
        <f>K57/4</f>
        <v>1.2000000000000899</v>
      </c>
      <c r="L58" s="233">
        <f>L57/4</f>
        <v>0.59999999999993392</v>
      </c>
      <c r="M58" s="233">
        <f>M57/4</f>
        <v>1.6599999999999948</v>
      </c>
      <c r="N58" s="233"/>
      <c r="O58" s="75"/>
      <c r="P58" s="75"/>
      <c r="Q58" s="75"/>
      <c r="R58" s="75"/>
    </row>
    <row r="59" spans="1:18" s="73" customFormat="1" x14ac:dyDescent="0.25">
      <c r="A59" s="77" t="s">
        <v>41</v>
      </c>
      <c r="B59" s="189">
        <v>0.2</v>
      </c>
      <c r="C59" s="189">
        <v>0.2</v>
      </c>
      <c r="D59" s="75">
        <v>0.2</v>
      </c>
      <c r="E59" s="75">
        <v>0.2</v>
      </c>
      <c r="F59" s="75">
        <v>0.2</v>
      </c>
      <c r="G59" s="75" t="s">
        <v>169</v>
      </c>
      <c r="H59" s="75"/>
      <c r="I59" s="75"/>
      <c r="J59" s="75">
        <v>0.2</v>
      </c>
      <c r="K59" s="75">
        <v>1</v>
      </c>
      <c r="L59" s="75">
        <v>0.2</v>
      </c>
      <c r="M59" s="75">
        <v>1</v>
      </c>
      <c r="N59" s="75"/>
      <c r="O59" s="75"/>
      <c r="P59" s="75"/>
      <c r="Q59" s="75"/>
      <c r="R59" s="75"/>
    </row>
    <row r="60" spans="1:18" s="73" customFormat="1" x14ac:dyDescent="0.25">
      <c r="A60" s="77" t="s">
        <v>67</v>
      </c>
      <c r="B60" s="189"/>
      <c r="C60" s="189"/>
      <c r="D60" s="75"/>
      <c r="E60" s="190"/>
      <c r="F60" s="190"/>
      <c r="G60" s="190"/>
      <c r="H60" s="190"/>
      <c r="I60" s="75"/>
      <c r="J60" s="75"/>
      <c r="K60" s="75"/>
      <c r="L60" s="75"/>
      <c r="M60" s="75"/>
      <c r="N60" s="75"/>
      <c r="O60" s="75"/>
      <c r="P60" s="75"/>
      <c r="Q60" s="75"/>
      <c r="R60" s="75"/>
    </row>
    <row r="61" spans="1:18" x14ac:dyDescent="0.25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</row>
    <row r="62" spans="1:18" s="223" customFormat="1" x14ac:dyDescent="0.25">
      <c r="A62" s="221" t="s">
        <v>152</v>
      </c>
      <c r="B62" s="222"/>
      <c r="C62" s="222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</row>
    <row r="63" spans="1:18" s="223" customFormat="1" x14ac:dyDescent="0.25">
      <c r="A63" s="224" t="s">
        <v>35</v>
      </c>
      <c r="B63" s="225"/>
      <c r="C63" s="225"/>
      <c r="D63" s="226"/>
      <c r="E63" s="226"/>
      <c r="F63" s="226"/>
      <c r="G63" s="226"/>
      <c r="H63" s="226"/>
      <c r="I63" s="216"/>
      <c r="J63" s="216"/>
      <c r="K63" s="216"/>
      <c r="L63" s="216"/>
      <c r="M63" s="216"/>
      <c r="N63" s="216"/>
      <c r="O63" s="216"/>
      <c r="P63" s="216"/>
      <c r="Q63" s="216"/>
      <c r="R63" s="216"/>
    </row>
    <row r="64" spans="1:18" s="223" customFormat="1" x14ac:dyDescent="0.25">
      <c r="A64" s="224" t="s">
        <v>36</v>
      </c>
      <c r="B64" s="225"/>
      <c r="C64" s="225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</row>
    <row r="65" spans="1:18" s="223" customFormat="1" x14ac:dyDescent="0.25">
      <c r="A65" s="224" t="s">
        <v>37</v>
      </c>
      <c r="B65" s="225"/>
      <c r="C65" s="225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</row>
    <row r="66" spans="1:18" s="223" customFormat="1" x14ac:dyDescent="0.25">
      <c r="A66" s="224" t="s">
        <v>40</v>
      </c>
      <c r="B66" s="225"/>
      <c r="C66" s="225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</row>
    <row r="67" spans="1:18" s="223" customFormat="1" x14ac:dyDescent="0.25">
      <c r="A67" s="224" t="s">
        <v>41</v>
      </c>
      <c r="B67" s="225"/>
      <c r="C67" s="225"/>
      <c r="D67" s="216"/>
      <c r="E67" s="216"/>
      <c r="F67" s="216"/>
      <c r="G67" s="216"/>
      <c r="H67" s="216"/>
      <c r="I67" s="216"/>
      <c r="J67" s="216">
        <v>0.1</v>
      </c>
      <c r="K67" s="216">
        <v>0.1</v>
      </c>
      <c r="L67" s="216">
        <v>0.1</v>
      </c>
      <c r="M67" s="216">
        <v>0.1</v>
      </c>
      <c r="N67" s="216"/>
      <c r="O67" s="216"/>
      <c r="P67" s="216"/>
      <c r="Q67" s="216"/>
      <c r="R67" s="216"/>
    </row>
    <row r="68" spans="1:18" x14ac:dyDescent="0.25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  <row r="69" spans="1:18" s="56" customFormat="1" x14ac:dyDescent="0.25">
      <c r="A69" s="55" t="s">
        <v>150</v>
      </c>
      <c r="B69" s="191"/>
      <c r="C69" s="191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</row>
    <row r="70" spans="1:18" s="56" customFormat="1" x14ac:dyDescent="0.25">
      <c r="A70" s="56" t="s">
        <v>167</v>
      </c>
      <c r="B70" s="97">
        <v>10.24</v>
      </c>
      <c r="C70" s="97">
        <v>10.24</v>
      </c>
      <c r="D70" s="97">
        <v>10.24</v>
      </c>
      <c r="E70" s="97">
        <v>10.24</v>
      </c>
      <c r="F70" s="97">
        <v>10.24</v>
      </c>
      <c r="G70" s="97">
        <v>10.24</v>
      </c>
      <c r="H70" s="97">
        <v>10.24</v>
      </c>
      <c r="I70" s="97">
        <v>10.24</v>
      </c>
      <c r="J70" s="97">
        <v>10.24</v>
      </c>
      <c r="K70" s="97">
        <v>10.24</v>
      </c>
      <c r="L70" s="97">
        <v>10.24</v>
      </c>
      <c r="M70" s="97">
        <v>10.24</v>
      </c>
      <c r="N70" s="97"/>
      <c r="O70" s="97"/>
      <c r="P70" s="97"/>
      <c r="Q70" s="97"/>
      <c r="R70" s="97"/>
    </row>
    <row r="71" spans="1:18" s="56" customFormat="1" x14ac:dyDescent="0.25">
      <c r="A71" s="56" t="s">
        <v>83</v>
      </c>
      <c r="B71" s="97">
        <v>40</v>
      </c>
      <c r="C71" s="97">
        <v>40</v>
      </c>
      <c r="D71" s="97">
        <v>40</v>
      </c>
      <c r="E71" s="97">
        <v>40</v>
      </c>
      <c r="F71" s="97">
        <v>40</v>
      </c>
      <c r="G71" s="97">
        <v>40</v>
      </c>
      <c r="H71" s="97">
        <v>40</v>
      </c>
      <c r="I71" s="97">
        <v>40</v>
      </c>
      <c r="J71" s="97">
        <v>40</v>
      </c>
      <c r="K71" s="97">
        <v>40</v>
      </c>
      <c r="L71" s="97">
        <v>40</v>
      </c>
      <c r="M71" s="97">
        <v>40</v>
      </c>
      <c r="N71" s="97"/>
      <c r="O71" s="97"/>
      <c r="P71" s="97"/>
      <c r="Q71" s="97"/>
      <c r="R71" s="97"/>
    </row>
    <row r="72" spans="1:18" s="56" customFormat="1" x14ac:dyDescent="0.25">
      <c r="A72" s="56" t="s">
        <v>84</v>
      </c>
      <c r="B72" s="100">
        <f t="shared" ref="B72:M72" si="4">10^3*B70*(B71*(10^(-6)))</f>
        <v>0.40959999999999996</v>
      </c>
      <c r="C72" s="100">
        <f t="shared" si="4"/>
        <v>0.40959999999999996</v>
      </c>
      <c r="D72" s="100">
        <f t="shared" si="4"/>
        <v>0.40959999999999996</v>
      </c>
      <c r="E72" s="100">
        <f t="shared" si="4"/>
        <v>0.40959999999999996</v>
      </c>
      <c r="F72" s="100">
        <f t="shared" si="4"/>
        <v>0.40959999999999996</v>
      </c>
      <c r="G72" s="100">
        <f t="shared" si="4"/>
        <v>0.40959999999999996</v>
      </c>
      <c r="H72" s="100">
        <f t="shared" si="4"/>
        <v>0.40959999999999996</v>
      </c>
      <c r="I72" s="100">
        <f t="shared" si="4"/>
        <v>0.40959999999999996</v>
      </c>
      <c r="J72" s="100">
        <f t="shared" si="4"/>
        <v>0.40959999999999996</v>
      </c>
      <c r="K72" s="100">
        <f t="shared" si="4"/>
        <v>0.40959999999999996</v>
      </c>
      <c r="L72" s="100">
        <f t="shared" si="4"/>
        <v>0.40959999999999996</v>
      </c>
      <c r="M72" s="100">
        <f t="shared" si="4"/>
        <v>0.40959999999999996</v>
      </c>
      <c r="N72" s="100"/>
      <c r="O72" s="100"/>
      <c r="P72" s="100"/>
      <c r="Q72" s="100"/>
      <c r="R72" s="100"/>
    </row>
    <row r="73" spans="1:18" s="56" customFormat="1" x14ac:dyDescent="0.25">
      <c r="A73" s="56" t="s">
        <v>86</v>
      </c>
      <c r="B73" s="100">
        <v>1</v>
      </c>
      <c r="C73" s="100">
        <v>1</v>
      </c>
      <c r="D73" s="100">
        <v>1</v>
      </c>
      <c r="E73" s="100">
        <v>1</v>
      </c>
      <c r="F73" s="100">
        <v>1</v>
      </c>
      <c r="G73" s="100">
        <v>1</v>
      </c>
      <c r="H73" s="100">
        <v>1</v>
      </c>
      <c r="I73" s="100">
        <v>1</v>
      </c>
      <c r="J73" s="100">
        <v>1</v>
      </c>
      <c r="K73" s="100">
        <v>1</v>
      </c>
      <c r="L73" s="100">
        <v>1</v>
      </c>
      <c r="M73" s="100">
        <v>1</v>
      </c>
      <c r="N73" s="100"/>
      <c r="O73" s="100"/>
      <c r="P73" s="100"/>
      <c r="Q73" s="100"/>
      <c r="R73" s="100"/>
    </row>
    <row r="74" spans="1:18" s="56" customFormat="1" x14ac:dyDescent="0.25">
      <c r="A74" s="56" t="s">
        <v>87</v>
      </c>
      <c r="B74" s="101">
        <f t="shared" ref="B74:M74" si="5">B72/(B71/B73)</f>
        <v>1.0239999999999999E-2</v>
      </c>
      <c r="C74" s="101">
        <f t="shared" si="5"/>
        <v>1.0239999999999999E-2</v>
      </c>
      <c r="D74" s="101">
        <f t="shared" si="5"/>
        <v>1.0239999999999999E-2</v>
      </c>
      <c r="E74" s="101">
        <f t="shared" si="5"/>
        <v>1.0239999999999999E-2</v>
      </c>
      <c r="F74" s="101">
        <f t="shared" si="5"/>
        <v>1.0239999999999999E-2</v>
      </c>
      <c r="G74" s="101">
        <f t="shared" si="5"/>
        <v>1.0239999999999999E-2</v>
      </c>
      <c r="H74" s="101">
        <f t="shared" si="5"/>
        <v>1.0239999999999999E-2</v>
      </c>
      <c r="I74" s="101">
        <f t="shared" si="5"/>
        <v>1.0239999999999999E-2</v>
      </c>
      <c r="J74" s="101">
        <f t="shared" si="5"/>
        <v>1.0239999999999999E-2</v>
      </c>
      <c r="K74" s="101">
        <f t="shared" si="5"/>
        <v>1.0239999999999999E-2</v>
      </c>
      <c r="L74" s="101">
        <f t="shared" si="5"/>
        <v>1.0239999999999999E-2</v>
      </c>
      <c r="M74" s="101">
        <f t="shared" si="5"/>
        <v>1.0239999999999999E-2</v>
      </c>
      <c r="N74" s="101"/>
      <c r="O74" s="101"/>
      <c r="P74" s="101"/>
      <c r="Q74" s="101"/>
      <c r="R74" s="101"/>
    </row>
    <row r="75" spans="1:18" x14ac:dyDescent="0.25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</row>
    <row r="76" spans="1:18" s="73" customFormat="1" ht="21" x14ac:dyDescent="0.35">
      <c r="A76" s="83" t="s">
        <v>64</v>
      </c>
      <c r="B76" s="192"/>
      <c r="C76" s="192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</row>
    <row r="77" spans="1:18" s="73" customFormat="1" x14ac:dyDescent="0.25">
      <c r="A77" s="73" t="s">
        <v>83</v>
      </c>
      <c r="B77" s="75"/>
      <c r="C77" s="75"/>
      <c r="D77" s="75"/>
      <c r="E77" s="75">
        <v>40</v>
      </c>
      <c r="F77" s="75">
        <v>40</v>
      </c>
      <c r="G77" s="75"/>
      <c r="H77" s="75"/>
      <c r="I77" s="75">
        <v>40</v>
      </c>
      <c r="J77" s="75">
        <v>40</v>
      </c>
      <c r="K77" s="75">
        <v>40</v>
      </c>
      <c r="L77" s="75">
        <v>40</v>
      </c>
      <c r="M77" s="75">
        <v>40</v>
      </c>
      <c r="N77" s="75"/>
      <c r="O77" s="75"/>
      <c r="P77" s="75"/>
      <c r="Q77" s="75"/>
      <c r="R77" s="75"/>
    </row>
    <row r="78" spans="1:18" s="73" customFormat="1" x14ac:dyDescent="0.25">
      <c r="A78" s="73" t="s">
        <v>85</v>
      </c>
      <c r="B78" s="75"/>
      <c r="C78" s="75"/>
      <c r="D78" s="75"/>
      <c r="E78" s="75">
        <v>1</v>
      </c>
      <c r="F78" s="75">
        <v>1</v>
      </c>
      <c r="G78" s="75"/>
      <c r="H78" s="75"/>
      <c r="I78" s="75">
        <v>1</v>
      </c>
      <c r="J78" s="75">
        <v>1</v>
      </c>
      <c r="K78" s="75">
        <v>1</v>
      </c>
      <c r="L78" s="75">
        <v>1</v>
      </c>
      <c r="M78" s="75">
        <v>1</v>
      </c>
      <c r="N78" s="75"/>
      <c r="O78" s="75"/>
      <c r="P78" s="75"/>
      <c r="Q78" s="75"/>
      <c r="R78" s="75"/>
    </row>
    <row r="79" spans="1:18" s="73" customFormat="1" x14ac:dyDescent="0.25"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</row>
    <row r="80" spans="1:18" s="73" customFormat="1" x14ac:dyDescent="0.25">
      <c r="A80" s="72" t="s">
        <v>70</v>
      </c>
      <c r="B80" s="188"/>
      <c r="C80" s="188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</row>
    <row r="81" spans="1:18" s="73" customFormat="1" x14ac:dyDescent="0.25">
      <c r="A81" s="84" t="s">
        <v>89</v>
      </c>
      <c r="B81" s="193"/>
      <c r="C81" s="193"/>
      <c r="D81" s="75"/>
      <c r="E81" s="75"/>
      <c r="F81" s="102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</row>
    <row r="82" spans="1:18" s="73" customFormat="1" x14ac:dyDescent="0.25">
      <c r="A82" s="84" t="s">
        <v>90</v>
      </c>
      <c r="B82" s="193"/>
      <c r="C82" s="193"/>
      <c r="D82" s="75"/>
      <c r="E82" s="75"/>
      <c r="F82" s="102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</row>
    <row r="83" spans="1:18" s="73" customFormat="1" x14ac:dyDescent="0.25">
      <c r="A83" s="73" t="s">
        <v>71</v>
      </c>
      <c r="B83" s="75"/>
      <c r="C83" s="75"/>
      <c r="D83" s="75"/>
      <c r="E83" s="102"/>
      <c r="F83" s="102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</row>
    <row r="84" spans="1:18" s="73" customFormat="1" x14ac:dyDescent="0.25">
      <c r="A84" s="73" t="s">
        <v>72</v>
      </c>
      <c r="B84" s="75"/>
      <c r="C84" s="75"/>
      <c r="D84" s="75"/>
      <c r="E84" s="102"/>
      <c r="F84" s="102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</row>
    <row r="85" spans="1:18" s="73" customFormat="1" x14ac:dyDescent="0.25">
      <c r="A85" s="73" t="s">
        <v>73</v>
      </c>
      <c r="B85" s="75"/>
      <c r="C85" s="75"/>
      <c r="D85" s="75"/>
      <c r="E85" s="102"/>
      <c r="F85" s="102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</row>
    <row r="86" spans="1:18" s="73" customFormat="1" x14ac:dyDescent="0.25">
      <c r="A86" s="73" t="s">
        <v>74</v>
      </c>
      <c r="B86" s="75"/>
      <c r="C86" s="75"/>
      <c r="D86" s="75"/>
      <c r="E86" s="102"/>
      <c r="F86" s="102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</row>
    <row r="87" spans="1:18" s="73" customFormat="1" x14ac:dyDescent="0.25">
      <c r="A87" s="73" t="s">
        <v>75</v>
      </c>
      <c r="B87" s="75"/>
      <c r="C87" s="75"/>
      <c r="D87" s="75"/>
      <c r="E87" s="102"/>
      <c r="F87" s="102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</row>
    <row r="88" spans="1:18" s="73" customFormat="1" x14ac:dyDescent="0.25">
      <c r="A88" s="73" t="s">
        <v>76</v>
      </c>
      <c r="B88" s="75"/>
      <c r="C88" s="75"/>
      <c r="D88" s="75"/>
      <c r="E88" s="102"/>
      <c r="F88" s="102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</row>
    <row r="89" spans="1:18" s="73" customFormat="1" x14ac:dyDescent="0.25">
      <c r="A89" s="73" t="s">
        <v>77</v>
      </c>
      <c r="B89" s="75"/>
      <c r="C89" s="75"/>
      <c r="D89" s="75"/>
      <c r="E89" s="102"/>
      <c r="F89" s="102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</row>
    <row r="90" spans="1:18" s="73" customFormat="1" x14ac:dyDescent="0.25">
      <c r="A90" s="85" t="s">
        <v>78</v>
      </c>
      <c r="B90" s="194"/>
      <c r="C90" s="194"/>
      <c r="D90" s="75"/>
      <c r="E90" s="103"/>
      <c r="F90" s="102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</row>
    <row r="91" spans="1:18" s="73" customFormat="1" x14ac:dyDescent="0.25">
      <c r="A91" s="85" t="s">
        <v>79</v>
      </c>
      <c r="B91" s="195"/>
      <c r="C91" s="195"/>
      <c r="D91" s="196"/>
      <c r="E91" s="105"/>
      <c r="F91" s="102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</row>
    <row r="92" spans="1:18" s="73" customFormat="1" x14ac:dyDescent="0.25"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</row>
    <row r="93" spans="1:18" s="73" customFormat="1" x14ac:dyDescent="0.25">
      <c r="A93" s="72" t="s">
        <v>80</v>
      </c>
      <c r="B93" s="188"/>
      <c r="C93" s="188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</row>
    <row r="94" spans="1:18" s="73" customFormat="1" x14ac:dyDescent="0.25">
      <c r="A94" s="84" t="s">
        <v>89</v>
      </c>
      <c r="B94" s="193"/>
      <c r="C94" s="193"/>
      <c r="D94" s="75"/>
      <c r="E94" s="106" t="e">
        <f>E81/E$90</f>
        <v>#DIV/0!</v>
      </c>
      <c r="F94" s="106" t="e">
        <f>F81/F$90</f>
        <v>#DIV/0!</v>
      </c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</row>
    <row r="95" spans="1:18" s="73" customFormat="1" x14ac:dyDescent="0.25">
      <c r="A95" s="84" t="s">
        <v>90</v>
      </c>
      <c r="B95" s="193"/>
      <c r="C95" s="193"/>
      <c r="D95" s="75"/>
      <c r="E95" s="106" t="e">
        <f t="shared" ref="E95:F103" si="6">E82/E$90</f>
        <v>#DIV/0!</v>
      </c>
      <c r="F95" s="106" t="e">
        <f t="shared" si="6"/>
        <v>#DIV/0!</v>
      </c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</row>
    <row r="96" spans="1:18" s="73" customFormat="1" x14ac:dyDescent="0.25">
      <c r="A96" s="73" t="s">
        <v>71</v>
      </c>
      <c r="B96" s="75"/>
      <c r="C96" s="75"/>
      <c r="D96" s="75"/>
      <c r="E96" s="106" t="e">
        <f t="shared" si="6"/>
        <v>#DIV/0!</v>
      </c>
      <c r="F96" s="106" t="e">
        <f t="shared" si="6"/>
        <v>#DIV/0!</v>
      </c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</row>
    <row r="97" spans="1:18" s="73" customFormat="1" x14ac:dyDescent="0.25">
      <c r="A97" s="73" t="s">
        <v>72</v>
      </c>
      <c r="B97" s="75"/>
      <c r="C97" s="75"/>
      <c r="D97" s="75"/>
      <c r="E97" s="106" t="e">
        <f t="shared" si="6"/>
        <v>#DIV/0!</v>
      </c>
      <c r="F97" s="106" t="e">
        <f t="shared" si="6"/>
        <v>#DIV/0!</v>
      </c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</row>
    <row r="98" spans="1:18" s="73" customFormat="1" x14ac:dyDescent="0.25">
      <c r="A98" s="73" t="s">
        <v>73</v>
      </c>
      <c r="B98" s="75"/>
      <c r="C98" s="75"/>
      <c r="D98" s="75"/>
      <c r="E98" s="106" t="e">
        <f t="shared" si="6"/>
        <v>#DIV/0!</v>
      </c>
      <c r="F98" s="106" t="e">
        <f t="shared" si="6"/>
        <v>#DIV/0!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</row>
    <row r="99" spans="1:18" s="73" customFormat="1" x14ac:dyDescent="0.25">
      <c r="A99" s="73" t="s">
        <v>74</v>
      </c>
      <c r="B99" s="75"/>
      <c r="C99" s="75"/>
      <c r="D99" s="75"/>
      <c r="E99" s="106" t="e">
        <f t="shared" si="6"/>
        <v>#DIV/0!</v>
      </c>
      <c r="F99" s="106" t="e">
        <f t="shared" si="6"/>
        <v>#DIV/0!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</row>
    <row r="100" spans="1:18" s="73" customFormat="1" x14ac:dyDescent="0.25">
      <c r="A100" s="73" t="s">
        <v>75</v>
      </c>
      <c r="B100" s="75"/>
      <c r="C100" s="75"/>
      <c r="D100" s="75"/>
      <c r="E100" s="106" t="e">
        <f t="shared" si="6"/>
        <v>#DIV/0!</v>
      </c>
      <c r="F100" s="106" t="e">
        <f t="shared" si="6"/>
        <v>#DIV/0!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</row>
    <row r="101" spans="1:18" s="73" customFormat="1" x14ac:dyDescent="0.25">
      <c r="A101" s="73" t="s">
        <v>76</v>
      </c>
      <c r="B101" s="75"/>
      <c r="C101" s="75"/>
      <c r="D101" s="75"/>
      <c r="E101" s="106" t="e">
        <f t="shared" si="6"/>
        <v>#DIV/0!</v>
      </c>
      <c r="F101" s="106" t="e">
        <f t="shared" si="6"/>
        <v>#DIV/0!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</row>
    <row r="102" spans="1:18" s="73" customFormat="1" x14ac:dyDescent="0.25">
      <c r="A102" s="73" t="s">
        <v>77</v>
      </c>
      <c r="B102" s="75"/>
      <c r="C102" s="75"/>
      <c r="D102" s="75"/>
      <c r="E102" s="106" t="e">
        <f t="shared" si="6"/>
        <v>#DIV/0!</v>
      </c>
      <c r="F102" s="106" t="e">
        <f t="shared" si="6"/>
        <v>#DIV/0!</v>
      </c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</row>
    <row r="103" spans="1:18" s="73" customFormat="1" x14ac:dyDescent="0.25">
      <c r="A103" s="85" t="s">
        <v>78</v>
      </c>
      <c r="B103" s="194"/>
      <c r="C103" s="194"/>
      <c r="D103" s="75"/>
      <c r="E103" s="106" t="e">
        <f t="shared" si="6"/>
        <v>#DIV/0!</v>
      </c>
      <c r="F103" s="106" t="e">
        <f t="shared" si="6"/>
        <v>#DIV/0!</v>
      </c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</row>
    <row r="104" spans="1:18" s="73" customFormat="1" x14ac:dyDescent="0.25"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</row>
    <row r="105" spans="1:18" s="73" customFormat="1" x14ac:dyDescent="0.25">
      <c r="A105" s="72" t="s">
        <v>87</v>
      </c>
      <c r="B105" s="188"/>
      <c r="C105" s="188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</row>
    <row r="106" spans="1:18" s="73" customFormat="1" x14ac:dyDescent="0.25">
      <c r="A106" s="84" t="s">
        <v>89</v>
      </c>
      <c r="B106" s="193"/>
      <c r="C106" s="193"/>
      <c r="D106" s="75"/>
      <c r="E106" s="107" t="e">
        <f>E94*E$74</f>
        <v>#DIV/0!</v>
      </c>
      <c r="F106" s="107" t="e">
        <f>F94*F$74</f>
        <v>#DIV/0!</v>
      </c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</row>
    <row r="107" spans="1:18" s="73" customFormat="1" x14ac:dyDescent="0.25">
      <c r="A107" s="84" t="s">
        <v>90</v>
      </c>
      <c r="B107" s="193"/>
      <c r="C107" s="193"/>
      <c r="D107" s="75"/>
      <c r="E107" s="107" t="e">
        <f t="shared" ref="E107:F114" si="7">E95*E$74</f>
        <v>#DIV/0!</v>
      </c>
      <c r="F107" s="107" t="e">
        <f t="shared" si="7"/>
        <v>#DIV/0!</v>
      </c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</row>
    <row r="108" spans="1:18" s="73" customFormat="1" x14ac:dyDescent="0.25">
      <c r="A108" s="73" t="s">
        <v>71</v>
      </c>
      <c r="B108" s="75"/>
      <c r="C108" s="75"/>
      <c r="D108" s="75"/>
      <c r="E108" s="107" t="e">
        <f t="shared" si="7"/>
        <v>#DIV/0!</v>
      </c>
      <c r="F108" s="107" t="e">
        <f t="shared" si="7"/>
        <v>#DIV/0!</v>
      </c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</row>
    <row r="109" spans="1:18" s="73" customFormat="1" x14ac:dyDescent="0.25">
      <c r="A109" s="73" t="s">
        <v>72</v>
      </c>
      <c r="B109" s="75"/>
      <c r="C109" s="75"/>
      <c r="D109" s="75"/>
      <c r="E109" s="107" t="e">
        <f t="shared" si="7"/>
        <v>#DIV/0!</v>
      </c>
      <c r="F109" s="107" t="e">
        <f t="shared" si="7"/>
        <v>#DIV/0!</v>
      </c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</row>
    <row r="110" spans="1:18" s="73" customFormat="1" x14ac:dyDescent="0.25">
      <c r="A110" s="73" t="s">
        <v>73</v>
      </c>
      <c r="B110" s="75"/>
      <c r="C110" s="75"/>
      <c r="D110" s="75"/>
      <c r="E110" s="107" t="e">
        <f t="shared" si="7"/>
        <v>#DIV/0!</v>
      </c>
      <c r="F110" s="107" t="e">
        <f t="shared" si="7"/>
        <v>#DIV/0!</v>
      </c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</row>
    <row r="111" spans="1:18" s="73" customFormat="1" x14ac:dyDescent="0.25">
      <c r="A111" s="73" t="s">
        <v>74</v>
      </c>
      <c r="B111" s="75"/>
      <c r="C111" s="75"/>
      <c r="D111" s="75"/>
      <c r="E111" s="107" t="e">
        <f t="shared" si="7"/>
        <v>#DIV/0!</v>
      </c>
      <c r="F111" s="107" t="e">
        <f t="shared" si="7"/>
        <v>#DIV/0!</v>
      </c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</row>
    <row r="112" spans="1:18" s="73" customFormat="1" x14ac:dyDescent="0.25">
      <c r="A112" s="73" t="s">
        <v>75</v>
      </c>
      <c r="B112" s="75"/>
      <c r="C112" s="75"/>
      <c r="D112" s="75"/>
      <c r="E112" s="107" t="e">
        <f t="shared" si="7"/>
        <v>#DIV/0!</v>
      </c>
      <c r="F112" s="107" t="e">
        <f t="shared" si="7"/>
        <v>#DIV/0!</v>
      </c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</row>
    <row r="113" spans="1:18" s="73" customFormat="1" x14ac:dyDescent="0.25">
      <c r="A113" s="73" t="s">
        <v>76</v>
      </c>
      <c r="B113" s="75"/>
      <c r="C113" s="75"/>
      <c r="D113" s="75"/>
      <c r="E113" s="107" t="e">
        <f t="shared" si="7"/>
        <v>#DIV/0!</v>
      </c>
      <c r="F113" s="107" t="e">
        <f t="shared" si="7"/>
        <v>#DIV/0!</v>
      </c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</row>
    <row r="114" spans="1:18" s="73" customFormat="1" x14ac:dyDescent="0.25">
      <c r="A114" s="73" t="s">
        <v>77</v>
      </c>
      <c r="B114" s="75"/>
      <c r="C114" s="75"/>
      <c r="D114" s="75"/>
      <c r="E114" s="107" t="e">
        <f t="shared" si="7"/>
        <v>#DIV/0!</v>
      </c>
      <c r="F114" s="107" t="e">
        <f t="shared" si="7"/>
        <v>#DIV/0!</v>
      </c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</row>
    <row r="115" spans="1:18" s="73" customFormat="1" x14ac:dyDescent="0.25">
      <c r="A115" s="85" t="s">
        <v>78</v>
      </c>
      <c r="B115" s="194"/>
      <c r="C115" s="194"/>
      <c r="D115" s="75"/>
      <c r="E115" s="107" t="e">
        <f>E103*E$74</f>
        <v>#DIV/0!</v>
      </c>
      <c r="F115" s="107" t="e">
        <f>F103*F$74</f>
        <v>#DIV/0!</v>
      </c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</row>
    <row r="116" spans="1:18" s="73" customFormat="1" x14ac:dyDescent="0.25"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</row>
    <row r="117" spans="1:18" s="73" customFormat="1" x14ac:dyDescent="0.25"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</row>
    <row r="118" spans="1:18" s="73" customFormat="1" x14ac:dyDescent="0.25">
      <c r="A118" s="72" t="s">
        <v>88</v>
      </c>
      <c r="B118" s="188"/>
      <c r="C118" s="188"/>
      <c r="D118" s="75"/>
      <c r="E118" s="75" t="s">
        <v>98</v>
      </c>
      <c r="F118" s="75" t="s">
        <v>99</v>
      </c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</row>
    <row r="119" spans="1:18" s="73" customFormat="1" x14ac:dyDescent="0.25">
      <c r="A119" s="84" t="s">
        <v>89</v>
      </c>
      <c r="B119" s="193"/>
      <c r="C119" s="193"/>
      <c r="D119" s="75"/>
      <c r="E119" s="108" t="e">
        <f t="shared" ref="E119:F127" si="8">E106*(E$58*1000/E$78)/E$11</f>
        <v>#DIV/0!</v>
      </c>
      <c r="F119" s="108" t="e">
        <f t="shared" si="8"/>
        <v>#DIV/0!</v>
      </c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</row>
    <row r="120" spans="1:18" s="73" customFormat="1" x14ac:dyDescent="0.25">
      <c r="A120" s="84" t="s">
        <v>90</v>
      </c>
      <c r="B120" s="193"/>
      <c r="C120" s="193"/>
      <c r="D120" s="75"/>
      <c r="E120" s="108" t="e">
        <f t="shared" si="8"/>
        <v>#DIV/0!</v>
      </c>
      <c r="F120" s="108" t="e">
        <f t="shared" si="8"/>
        <v>#DIV/0!</v>
      </c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</row>
    <row r="121" spans="1:18" s="73" customFormat="1" x14ac:dyDescent="0.25">
      <c r="A121" s="73" t="s">
        <v>71</v>
      </c>
      <c r="B121" s="75"/>
      <c r="C121" s="75"/>
      <c r="D121" s="75"/>
      <c r="E121" s="108" t="e">
        <f t="shared" si="8"/>
        <v>#DIV/0!</v>
      </c>
      <c r="F121" s="108" t="e">
        <f t="shared" si="8"/>
        <v>#DIV/0!</v>
      </c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</row>
    <row r="122" spans="1:18" s="73" customFormat="1" x14ac:dyDescent="0.25">
      <c r="A122" s="73" t="s">
        <v>72</v>
      </c>
      <c r="B122" s="75"/>
      <c r="C122" s="75"/>
      <c r="D122" s="75"/>
      <c r="E122" s="108" t="e">
        <f t="shared" si="8"/>
        <v>#DIV/0!</v>
      </c>
      <c r="F122" s="108" t="e">
        <f t="shared" si="8"/>
        <v>#DIV/0!</v>
      </c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</row>
    <row r="123" spans="1:18" s="73" customFormat="1" x14ac:dyDescent="0.25">
      <c r="A123" s="73" t="s">
        <v>73</v>
      </c>
      <c r="B123" s="75"/>
      <c r="C123" s="75"/>
      <c r="D123" s="75"/>
      <c r="E123" s="108" t="e">
        <f t="shared" si="8"/>
        <v>#DIV/0!</v>
      </c>
      <c r="F123" s="108" t="e">
        <f t="shared" si="8"/>
        <v>#DIV/0!</v>
      </c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</row>
    <row r="124" spans="1:18" s="73" customFormat="1" x14ac:dyDescent="0.25">
      <c r="A124" s="73" t="s">
        <v>74</v>
      </c>
      <c r="B124" s="75"/>
      <c r="C124" s="75"/>
      <c r="D124" s="75"/>
      <c r="E124" s="108" t="e">
        <f t="shared" si="8"/>
        <v>#DIV/0!</v>
      </c>
      <c r="F124" s="108" t="e">
        <f t="shared" si="8"/>
        <v>#DIV/0!</v>
      </c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</row>
    <row r="125" spans="1:18" s="73" customFormat="1" x14ac:dyDescent="0.25">
      <c r="A125" s="73" t="s">
        <v>75</v>
      </c>
      <c r="B125" s="75"/>
      <c r="C125" s="75"/>
      <c r="D125" s="75"/>
      <c r="E125" s="108" t="e">
        <f t="shared" si="8"/>
        <v>#DIV/0!</v>
      </c>
      <c r="F125" s="108" t="e">
        <f t="shared" si="8"/>
        <v>#DIV/0!</v>
      </c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</row>
    <row r="126" spans="1:18" s="73" customFormat="1" x14ac:dyDescent="0.25">
      <c r="A126" s="73" t="s">
        <v>76</v>
      </c>
      <c r="B126" s="75"/>
      <c r="C126" s="75"/>
      <c r="D126" s="75"/>
      <c r="E126" s="108" t="e">
        <f t="shared" si="8"/>
        <v>#DIV/0!</v>
      </c>
      <c r="F126" s="108" t="e">
        <f t="shared" si="8"/>
        <v>#DIV/0!</v>
      </c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</row>
    <row r="127" spans="1:18" s="73" customFormat="1" x14ac:dyDescent="0.25">
      <c r="A127" s="73" t="s">
        <v>77</v>
      </c>
      <c r="B127" s="75"/>
      <c r="C127" s="75"/>
      <c r="D127" s="75"/>
      <c r="E127" s="108" t="e">
        <f t="shared" si="8"/>
        <v>#DIV/0!</v>
      </c>
      <c r="F127" s="108" t="e">
        <f t="shared" si="8"/>
        <v>#DIV/0!</v>
      </c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</row>
    <row r="128" spans="1:18" x14ac:dyDescent="0.25"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</row>
    <row r="129" spans="1:18" s="58" customFormat="1" ht="21" x14ac:dyDescent="0.35">
      <c r="A129" s="87" t="s">
        <v>28</v>
      </c>
      <c r="B129" s="234" t="s">
        <v>153</v>
      </c>
      <c r="C129" s="234" t="s">
        <v>154</v>
      </c>
      <c r="D129" s="234" t="s">
        <v>155</v>
      </c>
      <c r="E129" s="234" t="s">
        <v>156</v>
      </c>
      <c r="F129" s="234" t="s">
        <v>157</v>
      </c>
      <c r="G129" s="234" t="s">
        <v>158</v>
      </c>
      <c r="H129" s="234" t="s">
        <v>159</v>
      </c>
      <c r="I129" s="234" t="s">
        <v>160</v>
      </c>
      <c r="J129" s="234" t="s">
        <v>161</v>
      </c>
      <c r="K129" s="234" t="s">
        <v>162</v>
      </c>
      <c r="L129" s="234" t="s">
        <v>163</v>
      </c>
      <c r="M129" s="234" t="s">
        <v>164</v>
      </c>
      <c r="N129" s="60"/>
      <c r="O129" s="60"/>
      <c r="P129" s="60"/>
      <c r="Q129" s="60"/>
      <c r="R129" s="60"/>
    </row>
    <row r="130" spans="1:18" s="58" customFormat="1" x14ac:dyDescent="0.25">
      <c r="A130" s="58" t="s">
        <v>83</v>
      </c>
      <c r="B130" s="60">
        <v>40</v>
      </c>
      <c r="C130" s="60">
        <v>40</v>
      </c>
      <c r="D130" s="60">
        <v>40</v>
      </c>
      <c r="E130" s="60">
        <v>40</v>
      </c>
      <c r="F130" s="60">
        <v>40</v>
      </c>
      <c r="G130" s="60">
        <v>40</v>
      </c>
      <c r="H130" s="60">
        <v>40</v>
      </c>
      <c r="I130" s="60">
        <v>40</v>
      </c>
      <c r="J130" s="60">
        <v>40</v>
      </c>
      <c r="K130" s="60">
        <v>40</v>
      </c>
      <c r="L130" s="60">
        <v>40</v>
      </c>
      <c r="M130" s="60">
        <v>40</v>
      </c>
      <c r="N130" s="60"/>
      <c r="O130" s="60"/>
      <c r="P130" s="60"/>
      <c r="Q130" s="60"/>
      <c r="R130" s="60"/>
    </row>
    <row r="131" spans="1:18" s="58" customFormat="1" x14ac:dyDescent="0.25">
      <c r="A131" s="58" t="s">
        <v>85</v>
      </c>
      <c r="B131" s="60">
        <v>1</v>
      </c>
      <c r="C131" s="60">
        <v>1</v>
      </c>
      <c r="D131" s="60">
        <v>1</v>
      </c>
      <c r="E131" s="60">
        <v>1</v>
      </c>
      <c r="F131" s="60">
        <v>1</v>
      </c>
      <c r="G131" s="60">
        <v>1</v>
      </c>
      <c r="H131" s="60">
        <v>1</v>
      </c>
      <c r="I131" s="60">
        <v>1</v>
      </c>
      <c r="J131" s="60">
        <v>1</v>
      </c>
      <c r="K131" s="60">
        <v>1</v>
      </c>
      <c r="L131" s="60">
        <v>1</v>
      </c>
      <c r="M131" s="60">
        <v>1</v>
      </c>
      <c r="N131" s="60"/>
      <c r="O131" s="60"/>
      <c r="P131" s="60"/>
      <c r="Q131" s="60"/>
      <c r="R131" s="60"/>
    </row>
    <row r="132" spans="1:18" s="58" customFormat="1" x14ac:dyDescent="0.25"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</row>
    <row r="133" spans="1:18" s="58" customFormat="1" x14ac:dyDescent="0.25">
      <c r="A133" s="57" t="s">
        <v>70</v>
      </c>
      <c r="B133" s="186"/>
      <c r="C133" s="186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</row>
    <row r="134" spans="1:18" s="58" customFormat="1" x14ac:dyDescent="0.25">
      <c r="A134" s="88" t="s">
        <v>89</v>
      </c>
      <c r="B134" s="268">
        <v>101382.90300000001</v>
      </c>
      <c r="C134" s="268">
        <v>150475.85699999999</v>
      </c>
      <c r="D134" s="262"/>
      <c r="E134" s="262"/>
      <c r="F134" s="262" t="s">
        <v>181</v>
      </c>
      <c r="G134" s="262"/>
      <c r="H134" s="262">
        <v>127722.023</v>
      </c>
      <c r="I134" s="262">
        <v>2715614.7570000002</v>
      </c>
      <c r="J134" s="262">
        <v>1977963.253</v>
      </c>
      <c r="K134" s="262">
        <v>2113684.1770000001</v>
      </c>
      <c r="L134" s="262">
        <v>2178813.11</v>
      </c>
      <c r="M134" s="262">
        <v>2164564.0320000001</v>
      </c>
      <c r="N134" s="60"/>
      <c r="O134" s="60"/>
      <c r="P134" s="60"/>
      <c r="Q134" s="60"/>
      <c r="R134" s="60"/>
    </row>
    <row r="135" spans="1:18" s="58" customFormat="1" x14ac:dyDescent="0.25">
      <c r="A135" s="88" t="s">
        <v>90</v>
      </c>
      <c r="B135" s="268"/>
      <c r="C135" s="268">
        <v>107861.213</v>
      </c>
      <c r="D135" s="262"/>
      <c r="E135" s="262"/>
      <c r="F135" s="262"/>
      <c r="G135" s="262"/>
      <c r="H135" s="262">
        <v>98524.596000000005</v>
      </c>
      <c r="I135" s="262">
        <v>1245162.5049999999</v>
      </c>
      <c r="J135" s="262">
        <v>625866.26800000004</v>
      </c>
      <c r="K135" s="262">
        <v>513360.88</v>
      </c>
      <c r="L135" s="262">
        <v>293664.94099999999</v>
      </c>
      <c r="M135" s="262">
        <v>185175.87599999999</v>
      </c>
      <c r="N135" s="60"/>
      <c r="O135" s="60"/>
      <c r="P135" s="60"/>
      <c r="Q135" s="60"/>
      <c r="R135" s="60"/>
    </row>
    <row r="136" spans="1:18" s="58" customFormat="1" x14ac:dyDescent="0.25">
      <c r="A136" s="88" t="s">
        <v>91</v>
      </c>
      <c r="B136" s="262">
        <v>295301.16800000001</v>
      </c>
      <c r="C136" s="262">
        <v>91806.672000000006</v>
      </c>
      <c r="D136" s="262">
        <v>122796.723</v>
      </c>
      <c r="E136" s="262">
        <v>47451.285000000003</v>
      </c>
      <c r="F136" s="262">
        <v>123938.439</v>
      </c>
      <c r="G136" s="262"/>
      <c r="H136" s="262">
        <v>152091.55900000001</v>
      </c>
      <c r="I136" s="262">
        <v>122288.325</v>
      </c>
      <c r="J136" s="262">
        <v>1658842.807</v>
      </c>
      <c r="K136" s="262">
        <v>763286.13399999996</v>
      </c>
      <c r="L136" s="262">
        <v>1570899.784</v>
      </c>
      <c r="M136" s="262">
        <v>525154.03599999996</v>
      </c>
      <c r="N136" s="60"/>
      <c r="O136" s="60"/>
      <c r="P136" s="60"/>
      <c r="Q136" s="60"/>
      <c r="R136" s="60"/>
    </row>
    <row r="137" spans="1:18" s="58" customFormat="1" x14ac:dyDescent="0.25">
      <c r="A137" s="88" t="s">
        <v>178</v>
      </c>
      <c r="B137" s="262"/>
      <c r="C137" s="262"/>
      <c r="D137" s="262"/>
      <c r="E137" s="262"/>
      <c r="F137" s="262"/>
      <c r="G137" s="262"/>
      <c r="H137" s="262"/>
      <c r="I137" s="262"/>
      <c r="J137" s="262">
        <v>163967.86900000001</v>
      </c>
      <c r="K137" s="262">
        <v>139079.277</v>
      </c>
      <c r="L137" s="262">
        <v>142009.91800000001</v>
      </c>
      <c r="M137" s="262">
        <v>218178.99600000001</v>
      </c>
      <c r="N137" s="60"/>
      <c r="O137" s="60"/>
      <c r="P137" s="60"/>
      <c r="Q137" s="60"/>
      <c r="R137" s="60"/>
    </row>
    <row r="138" spans="1:18" s="58" customFormat="1" x14ac:dyDescent="0.25">
      <c r="A138" s="88" t="s">
        <v>92</v>
      </c>
      <c r="B138" s="262"/>
      <c r="C138" s="262"/>
      <c r="D138" s="262"/>
      <c r="E138" s="262"/>
      <c r="F138" s="262"/>
      <c r="G138" s="262"/>
      <c r="H138" s="262"/>
      <c r="I138" s="262"/>
      <c r="J138" s="262">
        <v>163794.27799999999</v>
      </c>
      <c r="K138" s="262">
        <v>332608.61599999998</v>
      </c>
      <c r="L138" s="262">
        <v>167780.742</v>
      </c>
      <c r="M138" s="262">
        <v>211919.476</v>
      </c>
      <c r="N138" s="60"/>
      <c r="O138" s="60"/>
      <c r="P138" s="60"/>
      <c r="Q138" s="60"/>
      <c r="R138" s="60"/>
    </row>
    <row r="139" spans="1:18" s="58" customFormat="1" x14ac:dyDescent="0.25">
      <c r="A139" s="88" t="s">
        <v>120</v>
      </c>
      <c r="B139" s="262"/>
      <c r="C139" s="262"/>
      <c r="D139" s="262"/>
      <c r="E139" s="262"/>
      <c r="F139" s="262"/>
      <c r="G139" s="262"/>
      <c r="H139" s="262"/>
      <c r="I139" s="262"/>
      <c r="J139" s="262">
        <v>377266.054</v>
      </c>
      <c r="K139" s="262">
        <v>155507.685</v>
      </c>
      <c r="L139" s="262">
        <v>101243.372</v>
      </c>
      <c r="M139" s="262">
        <v>29260.18</v>
      </c>
      <c r="N139" s="60"/>
      <c r="O139" s="60"/>
      <c r="P139" s="60"/>
      <c r="Q139" s="60"/>
      <c r="R139" s="60"/>
    </row>
    <row r="140" spans="1:18" s="58" customFormat="1" x14ac:dyDescent="0.25">
      <c r="A140" s="88" t="s">
        <v>121</v>
      </c>
      <c r="B140" s="262"/>
      <c r="C140" s="262"/>
      <c r="D140" s="262"/>
      <c r="E140" s="262"/>
      <c r="F140" s="262"/>
      <c r="G140" s="262"/>
      <c r="H140" s="262"/>
      <c r="I140" s="262"/>
      <c r="J140" s="262">
        <v>159811.93400000001</v>
      </c>
      <c r="K140" s="262">
        <v>43931.135999999999</v>
      </c>
      <c r="L140" s="262">
        <v>69653.304000000004</v>
      </c>
      <c r="M140" s="262">
        <v>29001.905999999999</v>
      </c>
      <c r="N140" s="60"/>
      <c r="O140" s="60"/>
      <c r="P140" s="60"/>
      <c r="Q140" s="60"/>
      <c r="R140" s="60"/>
    </row>
    <row r="141" spans="1:18" s="58" customFormat="1" x14ac:dyDescent="0.25">
      <c r="A141" s="88" t="s">
        <v>71</v>
      </c>
      <c r="B141" s="262"/>
      <c r="C141" s="262">
        <v>111807.91499999999</v>
      </c>
      <c r="D141" s="262"/>
      <c r="E141" s="262"/>
      <c r="F141" s="262"/>
      <c r="G141" s="262"/>
      <c r="H141" s="262">
        <v>83170.154999999999</v>
      </c>
      <c r="I141" s="262">
        <v>218288.25200000001</v>
      </c>
      <c r="J141" s="262">
        <v>46097543.979000002</v>
      </c>
      <c r="K141" s="262">
        <v>67370845.796000004</v>
      </c>
      <c r="L141" s="262">
        <v>38457334.792000003</v>
      </c>
      <c r="M141" s="262">
        <v>50472223.490999997</v>
      </c>
      <c r="N141" s="60"/>
      <c r="O141" s="60"/>
      <c r="P141" s="60"/>
      <c r="Q141" s="60"/>
      <c r="R141" s="60"/>
    </row>
    <row r="142" spans="1:18" s="58" customFormat="1" x14ac:dyDescent="0.25">
      <c r="A142" s="88" t="s">
        <v>72</v>
      </c>
      <c r="B142" s="262"/>
      <c r="C142" s="262">
        <v>99090.873000000007</v>
      </c>
      <c r="D142" s="262"/>
      <c r="E142" s="262"/>
      <c r="F142" s="262"/>
      <c r="G142" s="262"/>
      <c r="H142" s="262">
        <v>73276.388999999996</v>
      </c>
      <c r="I142" s="262">
        <v>79870.448999999993</v>
      </c>
      <c r="J142" s="262">
        <v>11977644.244999999</v>
      </c>
      <c r="K142" s="262">
        <v>7159759.9019999998</v>
      </c>
      <c r="L142" s="262">
        <v>11149062.122</v>
      </c>
      <c r="M142" s="262">
        <v>9289932.0329999998</v>
      </c>
      <c r="N142" s="60"/>
      <c r="O142" s="60"/>
      <c r="P142" s="60"/>
      <c r="Q142" s="60"/>
      <c r="R142" s="60"/>
    </row>
    <row r="143" spans="1:18" s="58" customFormat="1" x14ac:dyDescent="0.25">
      <c r="A143" s="88" t="s">
        <v>73</v>
      </c>
      <c r="B143" s="262"/>
      <c r="C143" s="262">
        <v>266357.35499999998</v>
      </c>
      <c r="D143" s="262" t="s">
        <v>290</v>
      </c>
      <c r="E143" s="262">
        <v>156383.51999999999</v>
      </c>
      <c r="F143" s="262">
        <v>211851.83900000001</v>
      </c>
      <c r="G143" s="262"/>
      <c r="H143" s="262">
        <v>448111.25300000003</v>
      </c>
      <c r="I143" s="262">
        <v>267054.2</v>
      </c>
      <c r="J143" s="262">
        <v>1194712.128</v>
      </c>
      <c r="K143" s="262">
        <v>2740809.8280000002</v>
      </c>
      <c r="L143" s="262">
        <v>1211749.493</v>
      </c>
      <c r="M143" s="262">
        <v>1856995.6070000001</v>
      </c>
      <c r="N143" s="60"/>
      <c r="O143" s="60"/>
      <c r="P143" s="60"/>
      <c r="Q143" s="60"/>
      <c r="R143" s="60"/>
    </row>
    <row r="144" spans="1:18" s="58" customFormat="1" x14ac:dyDescent="0.25">
      <c r="A144" s="88" t="s">
        <v>124</v>
      </c>
      <c r="B144" s="262"/>
      <c r="C144" s="262"/>
      <c r="D144" s="262"/>
      <c r="E144" s="262"/>
      <c r="F144" s="262"/>
      <c r="G144" s="262"/>
      <c r="H144" s="262"/>
      <c r="I144" s="262"/>
      <c r="J144" s="262">
        <v>296138.66899999999</v>
      </c>
      <c r="K144" s="262">
        <v>300157.53899999999</v>
      </c>
      <c r="L144" s="262">
        <v>242892.14</v>
      </c>
      <c r="M144" s="262">
        <v>266938.25900000002</v>
      </c>
      <c r="N144" s="60"/>
      <c r="O144" s="60"/>
      <c r="P144" s="60"/>
      <c r="Q144" s="60"/>
      <c r="R144" s="60"/>
    </row>
    <row r="145" spans="1:18" s="58" customFormat="1" x14ac:dyDescent="0.25">
      <c r="A145" s="88" t="s">
        <v>74</v>
      </c>
      <c r="B145" s="262">
        <v>1946726.82</v>
      </c>
      <c r="C145" s="262">
        <v>1115462.6170000001</v>
      </c>
      <c r="D145" s="262">
        <v>1660570.6040000001</v>
      </c>
      <c r="E145" s="262">
        <v>708220.897</v>
      </c>
      <c r="F145" s="262">
        <v>3009871.0869999998</v>
      </c>
      <c r="G145" s="262"/>
      <c r="H145" s="262">
        <v>1635951.534</v>
      </c>
      <c r="I145" s="262">
        <v>1589404</v>
      </c>
      <c r="J145" s="262">
        <v>26569959.471000001</v>
      </c>
      <c r="K145" s="262">
        <v>25219737.613000002</v>
      </c>
      <c r="L145" s="262">
        <v>18134274.848999999</v>
      </c>
      <c r="M145" s="262">
        <v>29114351.116</v>
      </c>
      <c r="N145" s="60"/>
      <c r="O145" s="60"/>
      <c r="P145" s="60"/>
      <c r="Q145" s="60"/>
      <c r="R145" s="60"/>
    </row>
    <row r="146" spans="1:18" s="58" customFormat="1" x14ac:dyDescent="0.25">
      <c r="A146" s="88" t="s">
        <v>93</v>
      </c>
      <c r="B146" s="268">
        <v>1938530.7749999999</v>
      </c>
      <c r="C146" s="268">
        <v>1022284.674</v>
      </c>
      <c r="D146" s="262">
        <v>922738.853</v>
      </c>
      <c r="E146" s="262">
        <v>511817.05499999999</v>
      </c>
      <c r="F146" s="262">
        <v>731879.424</v>
      </c>
      <c r="G146" s="262"/>
      <c r="H146" s="262">
        <v>593334.33900000004</v>
      </c>
      <c r="I146" s="262">
        <v>1198438.7949999999</v>
      </c>
      <c r="J146" s="262">
        <v>3852044.3739999998</v>
      </c>
      <c r="K146" s="262">
        <v>4468594.6469999999</v>
      </c>
      <c r="L146" s="262">
        <v>3587431.89</v>
      </c>
      <c r="M146" s="262">
        <v>3755941.9169999999</v>
      </c>
      <c r="N146" s="60"/>
      <c r="O146" s="60"/>
      <c r="P146" s="60"/>
      <c r="Q146" s="60"/>
      <c r="R146" s="60"/>
    </row>
    <row r="147" spans="1:18" s="58" customFormat="1" x14ac:dyDescent="0.25">
      <c r="A147" s="88" t="s">
        <v>110</v>
      </c>
      <c r="B147" s="268">
        <v>2404352.5839999998</v>
      </c>
      <c r="C147" s="268">
        <v>920764</v>
      </c>
      <c r="D147" s="262">
        <v>578558.48800000001</v>
      </c>
      <c r="E147" s="262">
        <v>263099.50799999997</v>
      </c>
      <c r="F147" s="262">
        <v>571290.77899999998</v>
      </c>
      <c r="G147" s="262"/>
      <c r="H147" s="262">
        <v>711769.43</v>
      </c>
      <c r="I147" s="262">
        <v>509783.68300000002</v>
      </c>
      <c r="J147" s="262">
        <v>1080168.7560000001</v>
      </c>
      <c r="K147" s="262">
        <v>607011.15399999998</v>
      </c>
      <c r="L147" s="262">
        <v>974344.25399999996</v>
      </c>
      <c r="M147" s="262">
        <v>518361.18300000002</v>
      </c>
      <c r="N147" s="60"/>
      <c r="O147" s="60"/>
      <c r="P147" s="60"/>
      <c r="Q147" s="60"/>
      <c r="R147" s="60"/>
    </row>
    <row r="148" spans="1:18" s="58" customFormat="1" x14ac:dyDescent="0.25">
      <c r="A148" s="90" t="s">
        <v>94</v>
      </c>
      <c r="B148" s="269"/>
      <c r="C148" s="269"/>
      <c r="D148" s="262"/>
      <c r="E148" s="263"/>
      <c r="F148" s="262"/>
      <c r="G148" s="262"/>
      <c r="H148" s="262"/>
      <c r="I148" s="262"/>
      <c r="J148" s="262"/>
      <c r="K148" s="262"/>
      <c r="L148" s="262"/>
      <c r="M148" s="262"/>
      <c r="N148" s="60"/>
      <c r="O148" s="60"/>
      <c r="P148" s="60"/>
      <c r="Q148" s="60"/>
      <c r="R148" s="60"/>
    </row>
    <row r="149" spans="1:18" s="58" customFormat="1" x14ac:dyDescent="0.25">
      <c r="A149" s="90" t="s">
        <v>112</v>
      </c>
      <c r="B149" s="269">
        <v>18742510.476</v>
      </c>
      <c r="C149" s="269">
        <v>6245806.6349999998</v>
      </c>
      <c r="D149" s="262">
        <v>3791782.9879999999</v>
      </c>
      <c r="E149" s="263">
        <v>2217518.7590000001</v>
      </c>
      <c r="F149" s="262">
        <v>2847494.0550000002</v>
      </c>
      <c r="G149" s="262"/>
      <c r="H149" s="262">
        <v>3909982.1320000002</v>
      </c>
      <c r="I149" s="262">
        <v>2474991.571</v>
      </c>
      <c r="J149" s="262"/>
      <c r="K149" s="262"/>
      <c r="L149" s="262"/>
      <c r="M149" s="262"/>
      <c r="N149" s="60"/>
      <c r="O149" s="60"/>
      <c r="P149" s="60"/>
      <c r="Q149" s="60"/>
      <c r="R149" s="60"/>
    </row>
    <row r="150" spans="1:18" s="58" customFormat="1" x14ac:dyDescent="0.25">
      <c r="A150" s="90" t="s">
        <v>95</v>
      </c>
      <c r="B150" s="269">
        <v>9049343.3090000004</v>
      </c>
      <c r="C150" s="269">
        <v>2532699.9649999999</v>
      </c>
      <c r="D150" s="262">
        <v>1905555.7320000001</v>
      </c>
      <c r="E150" s="263">
        <v>1045707.917</v>
      </c>
      <c r="F150" s="262">
        <v>1460378.7209999999</v>
      </c>
      <c r="G150" s="262"/>
      <c r="H150" s="262">
        <v>2432972.7429999998</v>
      </c>
      <c r="I150" s="262">
        <v>1217281.885</v>
      </c>
      <c r="J150" s="262">
        <v>476581.00099999999</v>
      </c>
      <c r="K150" s="262">
        <v>247949.13800000001</v>
      </c>
      <c r="L150" s="262">
        <v>423141.56699999998</v>
      </c>
      <c r="M150" s="262">
        <v>237998.394</v>
      </c>
      <c r="N150" s="60"/>
      <c r="O150" s="60"/>
      <c r="P150" s="60"/>
      <c r="Q150" s="60"/>
      <c r="R150" s="60"/>
    </row>
    <row r="151" spans="1:18" s="58" customFormat="1" x14ac:dyDescent="0.25">
      <c r="A151" s="88" t="s">
        <v>96</v>
      </c>
      <c r="B151" s="269">
        <v>32369921.100000001</v>
      </c>
      <c r="C151" s="269">
        <v>15619012.614</v>
      </c>
      <c r="D151" s="270">
        <v>18281127.554000001</v>
      </c>
      <c r="E151" s="263">
        <v>8122287.5089999996</v>
      </c>
      <c r="F151" s="262">
        <v>14672888.422</v>
      </c>
      <c r="G151" s="262"/>
      <c r="H151" s="262">
        <v>11610725.522</v>
      </c>
      <c r="I151" s="262">
        <v>9654832.7620000001</v>
      </c>
      <c r="J151" s="262">
        <v>3312137.307</v>
      </c>
      <c r="K151" s="262">
        <v>12098682.363</v>
      </c>
      <c r="L151" s="262">
        <v>9496015.2670000009</v>
      </c>
      <c r="M151" s="262">
        <v>10171056.210999999</v>
      </c>
      <c r="N151" s="60"/>
      <c r="O151" s="60"/>
      <c r="P151" s="60"/>
      <c r="Q151" s="60"/>
      <c r="R151" s="60"/>
    </row>
    <row r="152" spans="1:18" s="58" customFormat="1" x14ac:dyDescent="0.25">
      <c r="A152" s="88" t="s">
        <v>111</v>
      </c>
      <c r="B152" s="268">
        <v>4409014.3540000003</v>
      </c>
      <c r="C152" s="268">
        <v>1377545.61</v>
      </c>
      <c r="D152" s="262">
        <v>1298586.8700000001</v>
      </c>
      <c r="E152" s="262"/>
      <c r="F152" s="262">
        <v>1264366.1599999999</v>
      </c>
      <c r="G152" s="262"/>
      <c r="H152" s="262">
        <v>792188.402</v>
      </c>
      <c r="I152" s="262">
        <v>804067.15500000003</v>
      </c>
      <c r="J152" s="262"/>
      <c r="K152" s="262"/>
      <c r="L152" s="262"/>
      <c r="M152" s="262"/>
      <c r="N152" s="60"/>
      <c r="O152" s="60"/>
      <c r="P152" s="60"/>
      <c r="Q152" s="60"/>
      <c r="R152" s="60"/>
    </row>
    <row r="153" spans="1:18" s="58" customFormat="1" x14ac:dyDescent="0.25">
      <c r="A153" s="88" t="s">
        <v>97</v>
      </c>
      <c r="B153" s="262"/>
      <c r="C153" s="262"/>
      <c r="D153" s="262"/>
      <c r="E153" s="262"/>
      <c r="F153" s="262"/>
      <c r="G153" s="262"/>
      <c r="H153" s="262"/>
      <c r="I153" s="262"/>
      <c r="J153" s="262"/>
      <c r="K153" s="262"/>
      <c r="L153" s="262"/>
      <c r="M153" s="262"/>
      <c r="N153" s="60"/>
      <c r="O153" s="60"/>
      <c r="P153" s="60"/>
      <c r="Q153" s="60"/>
      <c r="R153" s="60"/>
    </row>
    <row r="154" spans="1:18" s="91" customFormat="1" x14ac:dyDescent="0.25">
      <c r="A154" s="91" t="s">
        <v>78</v>
      </c>
      <c r="B154" s="254">
        <v>771802.47199999995</v>
      </c>
      <c r="C154" s="254">
        <v>769306.696</v>
      </c>
      <c r="D154" s="254">
        <v>1134337.1240000001</v>
      </c>
      <c r="E154" s="254">
        <v>3546752.69</v>
      </c>
      <c r="F154" s="254">
        <v>3702408.659</v>
      </c>
      <c r="G154" s="254"/>
      <c r="H154" s="254">
        <v>4183888.6439999999</v>
      </c>
      <c r="I154" s="254">
        <v>4486423.3729999997</v>
      </c>
      <c r="J154" s="254">
        <v>2826221.858</v>
      </c>
      <c r="K154" s="254">
        <v>2780210.11</v>
      </c>
      <c r="L154" s="254">
        <v>2262081.5090000001</v>
      </c>
      <c r="M154" s="254">
        <v>1736638.544</v>
      </c>
      <c r="N154" s="110"/>
      <c r="O154" s="110"/>
      <c r="P154" s="110"/>
      <c r="Q154" s="110"/>
      <c r="R154" s="110"/>
    </row>
    <row r="155" spans="1:18" s="58" customFormat="1" x14ac:dyDescent="0.25">
      <c r="A155" s="89" t="s">
        <v>79</v>
      </c>
      <c r="B155" s="247">
        <v>144803.15599999999</v>
      </c>
      <c r="C155" s="247">
        <v>181857.14</v>
      </c>
      <c r="D155" s="248">
        <v>572360.80099999998</v>
      </c>
      <c r="E155" s="248">
        <v>849869.51599999995</v>
      </c>
      <c r="F155" s="248">
        <v>589990.41200000001</v>
      </c>
      <c r="G155" s="248"/>
      <c r="H155" s="248">
        <v>811073.81400000001</v>
      </c>
      <c r="I155" s="248">
        <v>147919.29800000001</v>
      </c>
      <c r="J155" s="248">
        <v>126964.257</v>
      </c>
      <c r="K155" s="248">
        <v>59814.237000000001</v>
      </c>
      <c r="L155" s="248">
        <v>53627.135999999999</v>
      </c>
      <c r="M155" s="248">
        <v>89639.438999999998</v>
      </c>
      <c r="N155" s="60"/>
      <c r="O155" s="60"/>
      <c r="P155" s="60"/>
      <c r="Q155" s="60"/>
      <c r="R155" s="60"/>
    </row>
    <row r="156" spans="1:18" s="58" customFormat="1" x14ac:dyDescent="0.25">
      <c r="A156" s="88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</row>
    <row r="157" spans="1:18" s="58" customFormat="1" x14ac:dyDescent="0.25">
      <c r="A157" s="57" t="s">
        <v>80</v>
      </c>
      <c r="B157" s="186"/>
      <c r="C157" s="186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</row>
    <row r="158" spans="1:18" s="58" customFormat="1" x14ac:dyDescent="0.25">
      <c r="A158" s="88" t="s">
        <v>89</v>
      </c>
      <c r="B158" s="111">
        <f t="shared" ref="B158:E161" si="9">B134/B$154</f>
        <v>0.13135861399521406</v>
      </c>
      <c r="C158" s="111">
        <f t="shared" si="9"/>
        <v>0.19559930750947213</v>
      </c>
      <c r="D158" s="111">
        <f t="shared" si="9"/>
        <v>0</v>
      </c>
      <c r="E158" s="111">
        <f t="shared" si="9"/>
        <v>0</v>
      </c>
      <c r="F158" s="111"/>
      <c r="G158" s="111"/>
      <c r="H158" s="111">
        <f t="shared" ref="H158:M158" si="10">H134/H$154</f>
        <v>3.0527108598638889E-2</v>
      </c>
      <c r="I158" s="111">
        <f t="shared" si="10"/>
        <v>0.60529614154183398</v>
      </c>
      <c r="J158" s="111">
        <f t="shared" si="10"/>
        <v>0.69986128208622755</v>
      </c>
      <c r="K158" s="111">
        <f t="shared" si="10"/>
        <v>0.76026058944156572</v>
      </c>
      <c r="L158" s="111">
        <f t="shared" si="10"/>
        <v>0.96318947895170637</v>
      </c>
      <c r="M158" s="111">
        <f t="shared" si="10"/>
        <v>1.2464102213315842</v>
      </c>
      <c r="N158" s="111"/>
      <c r="O158" s="111"/>
      <c r="P158" s="111"/>
      <c r="Q158" s="111"/>
      <c r="R158" s="111"/>
    </row>
    <row r="159" spans="1:18" s="58" customFormat="1" x14ac:dyDescent="0.25">
      <c r="A159" s="88" t="s">
        <v>90</v>
      </c>
      <c r="B159" s="111">
        <f t="shared" si="9"/>
        <v>0</v>
      </c>
      <c r="C159" s="111">
        <f t="shared" si="9"/>
        <v>0.1402057379206797</v>
      </c>
      <c r="D159" s="111">
        <f t="shared" si="9"/>
        <v>0</v>
      </c>
      <c r="E159" s="111">
        <f t="shared" si="9"/>
        <v>0</v>
      </c>
      <c r="F159" s="111">
        <f t="shared" ref="F159:M159" si="11">F135/F$154</f>
        <v>0</v>
      </c>
      <c r="G159" s="111"/>
      <c r="H159" s="111">
        <f t="shared" si="11"/>
        <v>2.3548570333316931E-2</v>
      </c>
      <c r="I159" s="111">
        <f t="shared" si="11"/>
        <v>0.27754012527965671</v>
      </c>
      <c r="J159" s="111">
        <f t="shared" si="11"/>
        <v>0.22144980098727976</v>
      </c>
      <c r="K159" s="111">
        <f t="shared" si="11"/>
        <v>0.18464823149643178</v>
      </c>
      <c r="L159" s="111">
        <f t="shared" si="11"/>
        <v>0.12982067172717426</v>
      </c>
      <c r="M159" s="111">
        <f t="shared" si="11"/>
        <v>0.10662891056965967</v>
      </c>
      <c r="N159" s="111"/>
      <c r="O159" s="111"/>
      <c r="P159" s="111"/>
      <c r="Q159" s="111"/>
      <c r="R159" s="111"/>
    </row>
    <row r="160" spans="1:18" s="58" customFormat="1" x14ac:dyDescent="0.25">
      <c r="A160" s="88" t="s">
        <v>91</v>
      </c>
      <c r="B160" s="111">
        <f t="shared" si="9"/>
        <v>0.38261236354267603</v>
      </c>
      <c r="C160" s="111">
        <f t="shared" si="9"/>
        <v>0.11933689447569816</v>
      </c>
      <c r="D160" s="111">
        <f t="shared" si="9"/>
        <v>0.1082541692428996</v>
      </c>
      <c r="E160" s="111">
        <f t="shared" si="9"/>
        <v>1.3378797211823643E-2</v>
      </c>
      <c r="F160" s="111">
        <f t="shared" ref="F160:M160" si="12">F136/F$154</f>
        <v>3.347508349698898E-2</v>
      </c>
      <c r="G160" s="111"/>
      <c r="H160" s="111">
        <f t="shared" si="12"/>
        <v>3.6351722510136679E-2</v>
      </c>
      <c r="I160" s="111">
        <f t="shared" si="12"/>
        <v>2.725741973794768E-2</v>
      </c>
      <c r="J160" s="111">
        <f t="shared" si="12"/>
        <v>0.58694712954130723</v>
      </c>
      <c r="K160" s="111">
        <f t="shared" si="12"/>
        <v>0.27454260786066992</v>
      </c>
      <c r="L160" s="111">
        <f t="shared" si="12"/>
        <v>0.69444879760077638</v>
      </c>
      <c r="M160" s="111">
        <f t="shared" si="12"/>
        <v>0.30239685616467576</v>
      </c>
      <c r="N160" s="111"/>
      <c r="O160" s="111"/>
      <c r="P160" s="111"/>
      <c r="Q160" s="111"/>
      <c r="R160" s="111"/>
    </row>
    <row r="161" spans="1:18" s="58" customFormat="1" x14ac:dyDescent="0.25">
      <c r="A161" s="88" t="s">
        <v>178</v>
      </c>
      <c r="B161" s="111">
        <f t="shared" si="9"/>
        <v>0</v>
      </c>
      <c r="C161" s="111">
        <f t="shared" si="9"/>
        <v>0</v>
      </c>
      <c r="D161" s="111">
        <f t="shared" si="9"/>
        <v>0</v>
      </c>
      <c r="E161" s="111">
        <f t="shared" si="9"/>
        <v>0</v>
      </c>
      <c r="F161" s="111">
        <f t="shared" ref="F161:M161" si="13">F137/F$154</f>
        <v>0</v>
      </c>
      <c r="G161" s="111"/>
      <c r="H161" s="111">
        <f t="shared" si="13"/>
        <v>0</v>
      </c>
      <c r="I161" s="111">
        <f t="shared" si="13"/>
        <v>0</v>
      </c>
      <c r="J161" s="111">
        <f t="shared" si="13"/>
        <v>5.8016630412742354E-2</v>
      </c>
      <c r="K161" s="111">
        <f t="shared" si="13"/>
        <v>5.0024736080108712E-2</v>
      </c>
      <c r="L161" s="111">
        <f t="shared" si="13"/>
        <v>6.2778426610621302E-2</v>
      </c>
      <c r="M161" s="111">
        <f t="shared" si="13"/>
        <v>0.1256329342417267</v>
      </c>
      <c r="N161" s="111"/>
      <c r="O161" s="111"/>
      <c r="P161" s="111"/>
      <c r="Q161" s="111"/>
      <c r="R161" s="111"/>
    </row>
    <row r="162" spans="1:18" s="58" customFormat="1" x14ac:dyDescent="0.25">
      <c r="A162" s="88" t="s">
        <v>92</v>
      </c>
      <c r="B162" s="111">
        <f t="shared" ref="B162:D177" si="14">B138/B$154</f>
        <v>0</v>
      </c>
      <c r="C162" s="111">
        <f t="shared" si="14"/>
        <v>0</v>
      </c>
      <c r="D162" s="111">
        <f t="shared" si="14"/>
        <v>0</v>
      </c>
      <c r="E162" s="111">
        <f>E138/E$154</f>
        <v>0</v>
      </c>
      <c r="F162" s="111">
        <f t="shared" ref="F162:M162" si="15">F138/F$154</f>
        <v>0</v>
      </c>
      <c r="G162" s="111"/>
      <c r="H162" s="111">
        <f t="shared" si="15"/>
        <v>0</v>
      </c>
      <c r="I162" s="111">
        <f t="shared" si="15"/>
        <v>0</v>
      </c>
      <c r="J162" s="111">
        <f t="shared" si="15"/>
        <v>5.7955208836970216E-2</v>
      </c>
      <c r="K162" s="111">
        <f t="shared" si="15"/>
        <v>0.11963434518983171</v>
      </c>
      <c r="L162" s="111">
        <f t="shared" si="15"/>
        <v>7.4170953315546503E-2</v>
      </c>
      <c r="M162" s="111">
        <f t="shared" si="15"/>
        <v>0.12202854573979788</v>
      </c>
      <c r="N162" s="111"/>
      <c r="O162" s="111"/>
      <c r="P162" s="111"/>
      <c r="Q162" s="111"/>
      <c r="R162" s="111"/>
    </row>
    <row r="163" spans="1:18" s="58" customFormat="1" x14ac:dyDescent="0.25">
      <c r="A163" s="88" t="s">
        <v>120</v>
      </c>
      <c r="B163" s="111">
        <f t="shared" si="14"/>
        <v>0</v>
      </c>
      <c r="C163" s="111">
        <f t="shared" si="14"/>
        <v>0</v>
      </c>
      <c r="D163" s="111">
        <f t="shared" si="14"/>
        <v>0</v>
      </c>
      <c r="E163" s="111">
        <f t="shared" ref="E163:H177" si="16">E139/E$154</f>
        <v>0</v>
      </c>
      <c r="F163" s="111">
        <f t="shared" si="16"/>
        <v>0</v>
      </c>
      <c r="G163" s="111"/>
      <c r="H163" s="111">
        <f t="shared" si="16"/>
        <v>0</v>
      </c>
      <c r="I163" s="111">
        <f t="shared" ref="I163:M177" si="17">I139/I$154</f>
        <v>0</v>
      </c>
      <c r="J163" s="111">
        <f t="shared" si="17"/>
        <v>0.13348777023010344</v>
      </c>
      <c r="K163" s="111">
        <f t="shared" si="17"/>
        <v>5.5933788759584074E-2</v>
      </c>
      <c r="L163" s="111">
        <f t="shared" si="17"/>
        <v>4.4756730293399875E-2</v>
      </c>
      <c r="M163" s="111">
        <f t="shared" si="17"/>
        <v>1.6848745008621668E-2</v>
      </c>
      <c r="N163" s="111"/>
      <c r="O163" s="111"/>
      <c r="P163" s="111"/>
      <c r="Q163" s="111"/>
      <c r="R163" s="111"/>
    </row>
    <row r="164" spans="1:18" s="58" customFormat="1" x14ac:dyDescent="0.25">
      <c r="A164" s="88" t="s">
        <v>121</v>
      </c>
      <c r="B164" s="111">
        <f t="shared" si="14"/>
        <v>0</v>
      </c>
      <c r="C164" s="111">
        <f t="shared" si="14"/>
        <v>0</v>
      </c>
      <c r="D164" s="111">
        <f t="shared" si="14"/>
        <v>0</v>
      </c>
      <c r="E164" s="111">
        <f t="shared" si="16"/>
        <v>0</v>
      </c>
      <c r="F164" s="111">
        <f t="shared" si="16"/>
        <v>0</v>
      </c>
      <c r="G164" s="111"/>
      <c r="H164" s="111">
        <f t="shared" si="16"/>
        <v>0</v>
      </c>
      <c r="I164" s="111">
        <f t="shared" si="17"/>
        <v>0</v>
      </c>
      <c r="J164" s="111">
        <f t="shared" si="17"/>
        <v>5.6546138990338252E-2</v>
      </c>
      <c r="K164" s="111">
        <f t="shared" si="17"/>
        <v>1.5801372652371228E-2</v>
      </c>
      <c r="L164" s="111">
        <f t="shared" si="17"/>
        <v>3.0791686207095024E-2</v>
      </c>
      <c r="M164" s="111">
        <f t="shared" si="17"/>
        <v>1.670002436615273E-2</v>
      </c>
      <c r="N164" s="111"/>
      <c r="O164" s="111"/>
      <c r="P164" s="111"/>
      <c r="Q164" s="111"/>
      <c r="R164" s="111"/>
    </row>
    <row r="165" spans="1:18" s="58" customFormat="1" x14ac:dyDescent="0.25">
      <c r="A165" s="88" t="s">
        <v>71</v>
      </c>
      <c r="B165" s="111">
        <f t="shared" si="14"/>
        <v>0</v>
      </c>
      <c r="C165" s="111">
        <f t="shared" si="14"/>
        <v>0.14533594414470039</v>
      </c>
      <c r="D165" s="111">
        <f t="shared" si="14"/>
        <v>0</v>
      </c>
      <c r="E165" s="111">
        <f t="shared" si="16"/>
        <v>0</v>
      </c>
      <c r="F165" s="111">
        <f t="shared" si="16"/>
        <v>0</v>
      </c>
      <c r="G165" s="111"/>
      <c r="H165" s="111">
        <f t="shared" si="16"/>
        <v>1.9878673185834438E-2</v>
      </c>
      <c r="I165" s="111">
        <f t="shared" si="17"/>
        <v>4.8655294842143738E-2</v>
      </c>
      <c r="J165" s="111">
        <f t="shared" si="17"/>
        <v>16.310660059653394</v>
      </c>
      <c r="K165" s="111">
        <f t="shared" si="17"/>
        <v>24.232285737569672</v>
      </c>
      <c r="L165" s="111">
        <f t="shared" si="17"/>
        <v>17.00086165727992</v>
      </c>
      <c r="M165" s="111">
        <f t="shared" si="17"/>
        <v>29.06317130031406</v>
      </c>
      <c r="N165" s="111"/>
      <c r="O165" s="111"/>
      <c r="P165" s="111"/>
      <c r="Q165" s="111"/>
      <c r="R165" s="111"/>
    </row>
    <row r="166" spans="1:18" s="58" customFormat="1" x14ac:dyDescent="0.25">
      <c r="A166" s="88" t="s">
        <v>72</v>
      </c>
      <c r="B166" s="111">
        <f t="shared" si="14"/>
        <v>0</v>
      </c>
      <c r="C166" s="111">
        <f t="shared" si="14"/>
        <v>0.12880542118666286</v>
      </c>
      <c r="D166" s="111">
        <f t="shared" si="14"/>
        <v>0</v>
      </c>
      <c r="E166" s="111">
        <f t="shared" si="16"/>
        <v>0</v>
      </c>
      <c r="F166" s="111">
        <f t="shared" si="16"/>
        <v>0</v>
      </c>
      <c r="G166" s="111"/>
      <c r="H166" s="111">
        <f t="shared" si="16"/>
        <v>1.7513943423203594E-2</v>
      </c>
      <c r="I166" s="111">
        <f t="shared" si="17"/>
        <v>1.7802699914741194E-2</v>
      </c>
      <c r="J166" s="111">
        <f t="shared" si="17"/>
        <v>4.2380410480145683</v>
      </c>
      <c r="K166" s="111">
        <f t="shared" si="17"/>
        <v>2.5752585663390741</v>
      </c>
      <c r="L166" s="111">
        <f t="shared" si="17"/>
        <v>4.92867391278428</v>
      </c>
      <c r="M166" s="111">
        <f t="shared" si="17"/>
        <v>5.3493757034797218</v>
      </c>
      <c r="N166" s="111"/>
      <c r="O166" s="111"/>
      <c r="P166" s="111"/>
      <c r="Q166" s="111"/>
      <c r="R166" s="111"/>
    </row>
    <row r="167" spans="1:18" s="58" customFormat="1" x14ac:dyDescent="0.25">
      <c r="A167" s="88" t="s">
        <v>73</v>
      </c>
      <c r="B167" s="111">
        <f t="shared" si="14"/>
        <v>0</v>
      </c>
      <c r="C167" s="111">
        <f t="shared" si="14"/>
        <v>0.34623038689890717</v>
      </c>
      <c r="D167" s="111" t="e">
        <f t="shared" si="14"/>
        <v>#VALUE!</v>
      </c>
      <c r="E167" s="111">
        <f t="shared" si="16"/>
        <v>4.4092028305475109E-2</v>
      </c>
      <c r="F167" s="111">
        <f t="shared" si="16"/>
        <v>5.7220004195112271E-2</v>
      </c>
      <c r="G167" s="111"/>
      <c r="H167" s="111">
        <f t="shared" si="16"/>
        <v>0.10710401043838108</v>
      </c>
      <c r="I167" s="111">
        <f t="shared" si="17"/>
        <v>5.9524966280974312E-2</v>
      </c>
      <c r="J167" s="111">
        <f t="shared" si="17"/>
        <v>0.42272411297726226</v>
      </c>
      <c r="K167" s="111">
        <f t="shared" si="17"/>
        <v>0.98582830777491137</v>
      </c>
      <c r="L167" s="111">
        <f t="shared" si="17"/>
        <v>0.53567897008966703</v>
      </c>
      <c r="M167" s="111">
        <f t="shared" si="17"/>
        <v>1.0693046134532875</v>
      </c>
      <c r="N167" s="111"/>
      <c r="O167" s="111"/>
      <c r="P167" s="111"/>
      <c r="Q167" s="111"/>
      <c r="R167" s="111"/>
    </row>
    <row r="168" spans="1:18" s="58" customFormat="1" x14ac:dyDescent="0.25">
      <c r="A168" s="88" t="s">
        <v>124</v>
      </c>
      <c r="B168" s="111">
        <f t="shared" si="14"/>
        <v>0</v>
      </c>
      <c r="C168" s="111">
        <f t="shared" si="14"/>
        <v>0</v>
      </c>
      <c r="D168" s="111">
        <f t="shared" si="14"/>
        <v>0</v>
      </c>
      <c r="E168" s="111">
        <f t="shared" si="16"/>
        <v>0</v>
      </c>
      <c r="F168" s="111">
        <f t="shared" si="16"/>
        <v>0</v>
      </c>
      <c r="G168" s="111"/>
      <c r="H168" s="111">
        <f t="shared" si="16"/>
        <v>0</v>
      </c>
      <c r="I168" s="111">
        <f t="shared" si="17"/>
        <v>0</v>
      </c>
      <c r="J168" s="111">
        <f t="shared" si="17"/>
        <v>0.10478252730292202</v>
      </c>
      <c r="K168" s="111">
        <f t="shared" si="17"/>
        <v>0.10796217808156952</v>
      </c>
      <c r="L168" s="111">
        <f t="shared" si="17"/>
        <v>0.10737550306371388</v>
      </c>
      <c r="M168" s="111">
        <f t="shared" si="17"/>
        <v>0.15370973995841475</v>
      </c>
      <c r="N168" s="111"/>
      <c r="O168" s="111"/>
      <c r="P168" s="111"/>
      <c r="Q168" s="111"/>
      <c r="R168" s="111"/>
    </row>
    <row r="169" spans="1:18" s="58" customFormat="1" x14ac:dyDescent="0.25">
      <c r="A169" s="88" t="s">
        <v>74</v>
      </c>
      <c r="B169" s="111">
        <f t="shared" si="14"/>
        <v>2.5223122374243965</v>
      </c>
      <c r="C169" s="111">
        <f t="shared" si="14"/>
        <v>1.449958284257544</v>
      </c>
      <c r="D169" s="111">
        <f t="shared" si="14"/>
        <v>1.4639127723725984</v>
      </c>
      <c r="E169" s="111">
        <f t="shared" si="16"/>
        <v>0.19968149992437167</v>
      </c>
      <c r="F169" s="111">
        <f t="shared" si="16"/>
        <v>0.8129494510778692</v>
      </c>
      <c r="G169" s="111"/>
      <c r="H169" s="111">
        <f t="shared" si="16"/>
        <v>0.39101220735070791</v>
      </c>
      <c r="I169" s="111">
        <f t="shared" si="17"/>
        <v>0.354269730664583</v>
      </c>
      <c r="J169" s="111">
        <f t="shared" si="17"/>
        <v>9.4012292049154489</v>
      </c>
      <c r="K169" s="111">
        <f t="shared" si="17"/>
        <v>9.0711624716018324</v>
      </c>
      <c r="L169" s="111">
        <f t="shared" si="17"/>
        <v>8.0166319280937977</v>
      </c>
      <c r="M169" s="111">
        <f t="shared" si="17"/>
        <v>16.764773082221765</v>
      </c>
      <c r="N169" s="111"/>
      <c r="O169" s="111"/>
      <c r="P169" s="111"/>
      <c r="Q169" s="111"/>
      <c r="R169" s="111"/>
    </row>
    <row r="170" spans="1:18" s="58" customFormat="1" x14ac:dyDescent="0.25">
      <c r="A170" s="88" t="s">
        <v>93</v>
      </c>
      <c r="B170" s="111">
        <f t="shared" si="14"/>
        <v>2.5116928816988811</v>
      </c>
      <c r="C170" s="111">
        <f t="shared" si="14"/>
        <v>1.3288389134208185</v>
      </c>
      <c r="D170" s="111">
        <f t="shared" si="14"/>
        <v>0.81346086051222277</v>
      </c>
      <c r="E170" s="111">
        <f t="shared" si="16"/>
        <v>0.14430581992453498</v>
      </c>
      <c r="F170" s="111">
        <f t="shared" si="16"/>
        <v>0.19767656447672541</v>
      </c>
      <c r="G170" s="111"/>
      <c r="H170" s="111">
        <f t="shared" si="16"/>
        <v>0.14181408481100102</v>
      </c>
      <c r="I170" s="111">
        <f t="shared" si="17"/>
        <v>0.26712565787089843</v>
      </c>
      <c r="J170" s="111">
        <f t="shared" si="17"/>
        <v>1.3629660258610878</v>
      </c>
      <c r="K170" s="111">
        <f t="shared" si="17"/>
        <v>1.6072866690640155</v>
      </c>
      <c r="L170" s="111">
        <f t="shared" si="17"/>
        <v>1.585898596371047</v>
      </c>
      <c r="M170" s="111">
        <f t="shared" si="17"/>
        <v>2.1627654931284308</v>
      </c>
      <c r="N170" s="111"/>
      <c r="O170" s="111"/>
      <c r="P170" s="111"/>
      <c r="Q170" s="111"/>
      <c r="R170" s="111"/>
    </row>
    <row r="171" spans="1:18" s="58" customFormat="1" x14ac:dyDescent="0.25">
      <c r="A171" s="88" t="s">
        <v>110</v>
      </c>
      <c r="B171" s="111">
        <f t="shared" si="14"/>
        <v>3.1152434349808611</v>
      </c>
      <c r="C171" s="111">
        <f t="shared" si="14"/>
        <v>1.1968750626863125</v>
      </c>
      <c r="D171" s="111">
        <f t="shared" si="14"/>
        <v>0.51004104137915884</v>
      </c>
      <c r="E171" s="111">
        <f t="shared" si="16"/>
        <v>7.4180392882143689E-2</v>
      </c>
      <c r="F171" s="111">
        <f t="shared" si="16"/>
        <v>0.15430246404898545</v>
      </c>
      <c r="G171" s="111"/>
      <c r="H171" s="111">
        <f t="shared" si="16"/>
        <v>0.17012150431410958</v>
      </c>
      <c r="I171" s="111">
        <f t="shared" si="17"/>
        <v>0.11362808201917775</v>
      </c>
      <c r="J171" s="111">
        <f t="shared" si="17"/>
        <v>0.38219531596305417</v>
      </c>
      <c r="K171" s="111">
        <f t="shared" si="17"/>
        <v>0.21833283456407546</v>
      </c>
      <c r="L171" s="111">
        <f t="shared" si="17"/>
        <v>0.43072906529823896</v>
      </c>
      <c r="M171" s="111">
        <f t="shared" si="17"/>
        <v>0.29848536115411706</v>
      </c>
      <c r="N171" s="111"/>
      <c r="O171" s="111"/>
      <c r="P171" s="111"/>
      <c r="Q171" s="111"/>
      <c r="R171" s="111"/>
    </row>
    <row r="172" spans="1:18" s="58" customFormat="1" x14ac:dyDescent="0.25">
      <c r="A172" s="90" t="s">
        <v>94</v>
      </c>
      <c r="B172" s="111">
        <f t="shared" si="14"/>
        <v>0</v>
      </c>
      <c r="C172" s="111">
        <f t="shared" si="14"/>
        <v>0</v>
      </c>
      <c r="D172" s="111">
        <f t="shared" si="14"/>
        <v>0</v>
      </c>
      <c r="E172" s="111">
        <f t="shared" si="16"/>
        <v>0</v>
      </c>
      <c r="F172" s="111">
        <f t="shared" si="16"/>
        <v>0</v>
      </c>
      <c r="G172" s="111"/>
      <c r="H172" s="111">
        <f t="shared" si="16"/>
        <v>0</v>
      </c>
      <c r="I172" s="111">
        <f t="shared" si="17"/>
        <v>0</v>
      </c>
      <c r="J172" s="111">
        <f t="shared" si="17"/>
        <v>0</v>
      </c>
      <c r="K172" s="111">
        <f t="shared" si="17"/>
        <v>0</v>
      </c>
      <c r="L172" s="111">
        <f t="shared" si="17"/>
        <v>0</v>
      </c>
      <c r="M172" s="111">
        <f t="shared" si="17"/>
        <v>0</v>
      </c>
      <c r="N172" s="111"/>
      <c r="O172" s="111"/>
      <c r="P172" s="111"/>
      <c r="Q172" s="111"/>
      <c r="R172" s="111"/>
    </row>
    <row r="173" spans="1:18" s="58" customFormat="1" x14ac:dyDescent="0.25">
      <c r="A173" s="90" t="s">
        <v>112</v>
      </c>
      <c r="B173" s="111">
        <f t="shared" si="14"/>
        <v>24.284076763102153</v>
      </c>
      <c r="C173" s="111">
        <f t="shared" si="14"/>
        <v>8.1187472661748412</v>
      </c>
      <c r="D173" s="111">
        <f t="shared" si="14"/>
        <v>3.3427302234710248</v>
      </c>
      <c r="E173" s="111">
        <f t="shared" si="16"/>
        <v>0.62522508695129797</v>
      </c>
      <c r="F173" s="111">
        <f t="shared" si="16"/>
        <v>0.76909231726167482</v>
      </c>
      <c r="G173" s="111"/>
      <c r="H173" s="111">
        <f t="shared" si="16"/>
        <v>0.93453303008128541</v>
      </c>
      <c r="I173" s="111">
        <f t="shared" si="17"/>
        <v>0.55166250824540719</v>
      </c>
      <c r="J173" s="111">
        <f t="shared" si="17"/>
        <v>0</v>
      </c>
      <c r="K173" s="111">
        <f t="shared" si="17"/>
        <v>0</v>
      </c>
      <c r="L173" s="111">
        <f t="shared" si="17"/>
        <v>0</v>
      </c>
      <c r="M173" s="111">
        <f t="shared" si="17"/>
        <v>0</v>
      </c>
      <c r="N173" s="111"/>
      <c r="O173" s="111"/>
      <c r="P173" s="111"/>
      <c r="Q173" s="111"/>
      <c r="R173" s="111"/>
    </row>
    <row r="174" spans="1:18" s="58" customFormat="1" x14ac:dyDescent="0.25">
      <c r="A174" s="90" t="s">
        <v>95</v>
      </c>
      <c r="B174" s="111">
        <f t="shared" si="14"/>
        <v>11.724947298432598</v>
      </c>
      <c r="C174" s="111">
        <f t="shared" si="14"/>
        <v>3.2921850000380082</v>
      </c>
      <c r="D174" s="111">
        <f t="shared" si="14"/>
        <v>1.6798848346604938</v>
      </c>
      <c r="E174" s="111">
        <f t="shared" si="16"/>
        <v>0.29483530665906116</v>
      </c>
      <c r="F174" s="111">
        <f t="shared" si="16"/>
        <v>0.3944401754382349</v>
      </c>
      <c r="G174" s="111"/>
      <c r="H174" s="111">
        <f t="shared" si="16"/>
        <v>0.58150991816884501</v>
      </c>
      <c r="I174" s="111">
        <f t="shared" si="17"/>
        <v>0.27132568279797076</v>
      </c>
      <c r="J174" s="111">
        <f t="shared" si="17"/>
        <v>0.16862830483423427</v>
      </c>
      <c r="K174" s="111">
        <f t="shared" si="17"/>
        <v>8.9183596990804415E-2</v>
      </c>
      <c r="L174" s="111">
        <f t="shared" si="17"/>
        <v>0.18705849692704418</v>
      </c>
      <c r="M174" s="111">
        <f t="shared" si="17"/>
        <v>0.13704544035503108</v>
      </c>
      <c r="N174" s="111"/>
      <c r="O174" s="111"/>
      <c r="P174" s="111"/>
      <c r="Q174" s="111"/>
      <c r="R174" s="111"/>
    </row>
    <row r="175" spans="1:18" s="58" customFormat="1" x14ac:dyDescent="0.25">
      <c r="A175" s="88" t="s">
        <v>96</v>
      </c>
      <c r="B175" s="111">
        <f t="shared" si="14"/>
        <v>41.940680775637631</v>
      </c>
      <c r="C175" s="111">
        <f t="shared" si="14"/>
        <v>20.302712423030826</v>
      </c>
      <c r="D175" s="111">
        <f t="shared" si="14"/>
        <v>16.11613264453117</v>
      </c>
      <c r="E175" s="111">
        <f t="shared" si="16"/>
        <v>2.2900631137605481</v>
      </c>
      <c r="F175" s="111">
        <f t="shared" si="16"/>
        <v>3.9630656076639217</v>
      </c>
      <c r="G175" s="111"/>
      <c r="H175" s="111">
        <f t="shared" si="16"/>
        <v>2.775103859097833</v>
      </c>
      <c r="I175" s="111">
        <f t="shared" si="17"/>
        <v>2.1520110696873371</v>
      </c>
      <c r="J175" s="111">
        <f t="shared" si="17"/>
        <v>1.1719311057001951</v>
      </c>
      <c r="K175" s="111">
        <f t="shared" si="17"/>
        <v>4.3517151165959902</v>
      </c>
      <c r="L175" s="111">
        <f t="shared" si="17"/>
        <v>4.1979103004108422</v>
      </c>
      <c r="M175" s="111">
        <f t="shared" si="17"/>
        <v>5.8567490892912017</v>
      </c>
      <c r="N175" s="111"/>
      <c r="O175" s="111"/>
      <c r="P175" s="111"/>
      <c r="Q175" s="111"/>
      <c r="R175" s="111"/>
    </row>
    <row r="176" spans="1:18" s="58" customFormat="1" x14ac:dyDescent="0.25">
      <c r="A176" s="88" t="s">
        <v>111</v>
      </c>
      <c r="B176" s="111">
        <f t="shared" si="14"/>
        <v>5.7126201508201451</v>
      </c>
      <c r="C176" s="111">
        <f t="shared" si="14"/>
        <v>1.7906325489723802</v>
      </c>
      <c r="D176" s="111">
        <f t="shared" si="14"/>
        <v>1.1447979992233772</v>
      </c>
      <c r="E176" s="111">
        <f t="shared" si="16"/>
        <v>0</v>
      </c>
      <c r="F176" s="111">
        <f t="shared" si="16"/>
        <v>0.3414982721927563</v>
      </c>
      <c r="G176" s="111"/>
      <c r="H176" s="111">
        <f t="shared" si="16"/>
        <v>0.18934261148084228</v>
      </c>
      <c r="I176" s="111">
        <f t="shared" si="17"/>
        <v>0.1792223087635916</v>
      </c>
      <c r="J176" s="111">
        <f t="shared" si="17"/>
        <v>0</v>
      </c>
      <c r="K176" s="111">
        <f t="shared" si="17"/>
        <v>0</v>
      </c>
      <c r="L176" s="111">
        <f t="shared" si="17"/>
        <v>0</v>
      </c>
      <c r="M176" s="111">
        <f t="shared" si="17"/>
        <v>0</v>
      </c>
      <c r="N176" s="111"/>
      <c r="O176" s="111"/>
      <c r="P176" s="111"/>
      <c r="Q176" s="111"/>
      <c r="R176" s="111"/>
    </row>
    <row r="177" spans="1:18" s="58" customFormat="1" x14ac:dyDescent="0.25">
      <c r="A177" s="88" t="s">
        <v>97</v>
      </c>
      <c r="B177" s="111">
        <f t="shared" si="14"/>
        <v>0</v>
      </c>
      <c r="C177" s="111">
        <f t="shared" si="14"/>
        <v>0</v>
      </c>
      <c r="D177" s="111">
        <f t="shared" si="14"/>
        <v>0</v>
      </c>
      <c r="E177" s="111">
        <f t="shared" si="16"/>
        <v>0</v>
      </c>
      <c r="F177" s="111">
        <f t="shared" si="16"/>
        <v>0</v>
      </c>
      <c r="G177" s="111"/>
      <c r="H177" s="111">
        <f t="shared" si="16"/>
        <v>0</v>
      </c>
      <c r="I177" s="111">
        <f t="shared" si="17"/>
        <v>0</v>
      </c>
      <c r="J177" s="111">
        <f t="shared" si="17"/>
        <v>0</v>
      </c>
      <c r="K177" s="111">
        <f t="shared" si="17"/>
        <v>0</v>
      </c>
      <c r="L177" s="111">
        <f t="shared" si="17"/>
        <v>0</v>
      </c>
      <c r="M177" s="111">
        <f t="shared" si="17"/>
        <v>0</v>
      </c>
      <c r="N177" s="111"/>
      <c r="O177" s="111"/>
      <c r="P177" s="111"/>
      <c r="Q177" s="111"/>
      <c r="R177" s="111"/>
    </row>
    <row r="178" spans="1:18" s="58" customFormat="1" x14ac:dyDescent="0.25">
      <c r="A178" s="91" t="s">
        <v>78</v>
      </c>
      <c r="B178" s="111">
        <f t="shared" ref="B178:E179" si="18">B154/B$154</f>
        <v>1</v>
      </c>
      <c r="C178" s="111">
        <f t="shared" si="18"/>
        <v>1</v>
      </c>
      <c r="D178" s="111">
        <f t="shared" si="18"/>
        <v>1</v>
      </c>
      <c r="E178" s="111">
        <f t="shared" si="18"/>
        <v>1</v>
      </c>
      <c r="F178" s="111">
        <f t="shared" ref="F178:M178" si="19">F154/F$154</f>
        <v>1</v>
      </c>
      <c r="G178" s="111"/>
      <c r="H178" s="111">
        <f t="shared" si="19"/>
        <v>1</v>
      </c>
      <c r="I178" s="111">
        <f t="shared" si="19"/>
        <v>1</v>
      </c>
      <c r="J178" s="111">
        <f t="shared" si="19"/>
        <v>1</v>
      </c>
      <c r="K178" s="111">
        <f t="shared" si="19"/>
        <v>1</v>
      </c>
      <c r="L178" s="111">
        <f t="shared" si="19"/>
        <v>1</v>
      </c>
      <c r="M178" s="111">
        <f t="shared" si="19"/>
        <v>1</v>
      </c>
      <c r="N178" s="111"/>
      <c r="O178" s="111"/>
      <c r="P178" s="111"/>
      <c r="Q178" s="111"/>
      <c r="R178" s="111"/>
    </row>
    <row r="179" spans="1:18" s="58" customFormat="1" x14ac:dyDescent="0.25">
      <c r="A179" s="89" t="s">
        <v>79</v>
      </c>
      <c r="B179" s="111">
        <f t="shared" si="18"/>
        <v>0.18761685956351795</v>
      </c>
      <c r="C179" s="111">
        <f t="shared" si="18"/>
        <v>0.23639094907864941</v>
      </c>
      <c r="D179" s="111">
        <f t="shared" si="18"/>
        <v>0.50457733321967868</v>
      </c>
      <c r="E179" s="111">
        <f t="shared" si="18"/>
        <v>0.2396190516458028</v>
      </c>
      <c r="F179" s="111">
        <f t="shared" ref="F179:M179" si="20">F155/F$154</f>
        <v>0.15935313098564141</v>
      </c>
      <c r="G179" s="111"/>
      <c r="H179" s="111">
        <f t="shared" si="20"/>
        <v>0.19385645341281699</v>
      </c>
      <c r="I179" s="271">
        <f t="shared" si="20"/>
        <v>3.2970427822349886E-2</v>
      </c>
      <c r="J179" s="271">
        <f t="shared" si="20"/>
        <v>4.4923669612352141E-2</v>
      </c>
      <c r="K179" s="271">
        <f t="shared" si="20"/>
        <v>2.1514286558723436E-2</v>
      </c>
      <c r="L179" s="271">
        <f t="shared" si="20"/>
        <v>2.370698659028736E-2</v>
      </c>
      <c r="M179" s="271">
        <f t="shared" si="20"/>
        <v>5.161663566071352E-2</v>
      </c>
      <c r="N179" s="60"/>
      <c r="O179" s="60"/>
      <c r="P179" s="60"/>
      <c r="Q179" s="60"/>
      <c r="R179" s="60"/>
    </row>
    <row r="180" spans="1:18" s="58" customFormat="1" x14ac:dyDescent="0.25">
      <c r="A180" s="89"/>
      <c r="B180" s="175"/>
      <c r="C180" s="175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</row>
    <row r="181" spans="1:18" s="58" customFormat="1" x14ac:dyDescent="0.25">
      <c r="A181" s="57" t="s">
        <v>87</v>
      </c>
      <c r="B181" s="234" t="s">
        <v>153</v>
      </c>
      <c r="C181" s="234" t="s">
        <v>154</v>
      </c>
      <c r="D181" s="234" t="s">
        <v>155</v>
      </c>
      <c r="E181" s="234" t="s">
        <v>156</v>
      </c>
      <c r="F181" s="234" t="s">
        <v>157</v>
      </c>
      <c r="G181" s="234" t="s">
        <v>158</v>
      </c>
      <c r="H181" s="234" t="s">
        <v>159</v>
      </c>
      <c r="I181" s="234" t="s">
        <v>160</v>
      </c>
      <c r="J181" s="234" t="s">
        <v>161</v>
      </c>
      <c r="K181" s="234" t="s">
        <v>162</v>
      </c>
      <c r="L181" s="234" t="s">
        <v>163</v>
      </c>
      <c r="M181" s="234" t="s">
        <v>164</v>
      </c>
      <c r="N181" s="60"/>
      <c r="O181" s="60"/>
      <c r="P181" s="60"/>
      <c r="Q181" s="60"/>
      <c r="R181" s="60"/>
    </row>
    <row r="182" spans="1:18" s="58" customFormat="1" x14ac:dyDescent="0.25">
      <c r="A182" s="88" t="s">
        <v>89</v>
      </c>
      <c r="B182" s="64">
        <f t="shared" ref="B182:D197" si="21">B158*B$74</f>
        <v>1.3451122073109918E-3</v>
      </c>
      <c r="C182" s="64">
        <f t="shared" si="21"/>
        <v>2.0029369088969944E-3</v>
      </c>
      <c r="D182" s="64">
        <f t="shared" si="21"/>
        <v>0</v>
      </c>
      <c r="E182" s="64">
        <f>E158*E$74</f>
        <v>0</v>
      </c>
      <c r="F182" s="64">
        <f t="shared" ref="F182:M182" si="22">F158*F$74</f>
        <v>0</v>
      </c>
      <c r="G182" s="64"/>
      <c r="H182" s="64">
        <f t="shared" si="22"/>
        <v>3.125975920500622E-4</v>
      </c>
      <c r="I182" s="64">
        <f t="shared" si="22"/>
        <v>6.1982324893883793E-3</v>
      </c>
      <c r="J182" s="64">
        <f t="shared" si="22"/>
        <v>7.1665795285629696E-3</v>
      </c>
      <c r="K182" s="64">
        <f t="shared" si="22"/>
        <v>7.785068435881632E-3</v>
      </c>
      <c r="L182" s="64">
        <f t="shared" si="22"/>
        <v>9.863060264465472E-3</v>
      </c>
      <c r="M182" s="64">
        <f t="shared" si="22"/>
        <v>1.2763240666435421E-2</v>
      </c>
      <c r="N182" s="64"/>
      <c r="O182" s="64"/>
      <c r="P182" s="64"/>
      <c r="Q182" s="64"/>
      <c r="R182" s="64"/>
    </row>
    <row r="183" spans="1:18" s="58" customFormat="1" x14ac:dyDescent="0.25">
      <c r="A183" s="88" t="s">
        <v>90</v>
      </c>
      <c r="B183" s="64">
        <f t="shared" si="21"/>
        <v>0</v>
      </c>
      <c r="C183" s="64">
        <f t="shared" si="21"/>
        <v>1.43570675630776E-3</v>
      </c>
      <c r="D183" s="64">
        <f t="shared" si="21"/>
        <v>0</v>
      </c>
      <c r="E183" s="64">
        <f t="shared" ref="E183:H200" si="23">E159*E$74</f>
        <v>0</v>
      </c>
      <c r="F183" s="64">
        <f t="shared" si="23"/>
        <v>0</v>
      </c>
      <c r="G183" s="64"/>
      <c r="H183" s="64">
        <f t="shared" si="23"/>
        <v>2.4113736021316536E-4</v>
      </c>
      <c r="I183" s="64">
        <f t="shared" ref="I183:M192" si="24">I159*I$74</f>
        <v>2.8420108828636844E-3</v>
      </c>
      <c r="J183" s="64">
        <f t="shared" si="24"/>
        <v>2.2676459621097447E-3</v>
      </c>
      <c r="K183" s="64">
        <f t="shared" si="24"/>
        <v>1.8907978905234612E-3</v>
      </c>
      <c r="L183" s="64">
        <f t="shared" si="24"/>
        <v>1.3293636784862644E-3</v>
      </c>
      <c r="M183" s="64">
        <f t="shared" si="24"/>
        <v>1.0918800442333149E-3</v>
      </c>
      <c r="N183" s="64"/>
      <c r="O183" s="64"/>
      <c r="P183" s="64"/>
      <c r="Q183" s="64"/>
      <c r="R183" s="64"/>
    </row>
    <row r="184" spans="1:18" s="58" customFormat="1" x14ac:dyDescent="0.25">
      <c r="A184" s="88" t="s">
        <v>91</v>
      </c>
      <c r="B184" s="64">
        <f t="shared" si="21"/>
        <v>3.917950602677002E-3</v>
      </c>
      <c r="C184" s="64">
        <f t="shared" si="21"/>
        <v>1.2220097994311491E-3</v>
      </c>
      <c r="D184" s="64">
        <f t="shared" si="21"/>
        <v>1.1085226930472919E-3</v>
      </c>
      <c r="E184" s="64">
        <f t="shared" si="23"/>
        <v>1.3699888344907409E-4</v>
      </c>
      <c r="F184" s="64">
        <f t="shared" si="23"/>
        <v>3.4278485500916715E-4</v>
      </c>
      <c r="G184" s="64"/>
      <c r="H184" s="64">
        <f t="shared" si="23"/>
        <v>3.7224163850379957E-4</v>
      </c>
      <c r="I184" s="64">
        <f t="shared" si="24"/>
        <v>2.7911597811658423E-4</v>
      </c>
      <c r="J184" s="64">
        <f t="shared" si="24"/>
        <v>6.0103386065029855E-3</v>
      </c>
      <c r="K184" s="64">
        <f t="shared" si="24"/>
        <v>2.8113163044932595E-3</v>
      </c>
      <c r="L184" s="64">
        <f t="shared" si="24"/>
        <v>7.1111556874319491E-3</v>
      </c>
      <c r="M184" s="64">
        <f t="shared" si="24"/>
        <v>3.0965438071262797E-3</v>
      </c>
      <c r="N184" s="64"/>
      <c r="O184" s="64"/>
      <c r="P184" s="64"/>
      <c r="Q184" s="64"/>
      <c r="R184" s="64"/>
    </row>
    <row r="185" spans="1:18" s="58" customFormat="1" x14ac:dyDescent="0.25">
      <c r="A185" s="88" t="s">
        <v>178</v>
      </c>
      <c r="B185" s="64">
        <f t="shared" si="21"/>
        <v>0</v>
      </c>
      <c r="C185" s="64">
        <f t="shared" si="21"/>
        <v>0</v>
      </c>
      <c r="D185" s="64">
        <f t="shared" si="21"/>
        <v>0</v>
      </c>
      <c r="E185" s="64">
        <f t="shared" si="23"/>
        <v>0</v>
      </c>
      <c r="F185" s="64">
        <f t="shared" si="23"/>
        <v>0</v>
      </c>
      <c r="G185" s="64"/>
      <c r="H185" s="64">
        <f t="shared" si="23"/>
        <v>0</v>
      </c>
      <c r="I185" s="64">
        <f t="shared" si="24"/>
        <v>0</v>
      </c>
      <c r="J185" s="64">
        <f t="shared" si="24"/>
        <v>5.940902954264817E-4</v>
      </c>
      <c r="K185" s="64">
        <f t="shared" si="24"/>
        <v>5.1225329746031317E-4</v>
      </c>
      <c r="L185" s="64">
        <f t="shared" si="24"/>
        <v>6.4285108849276211E-4</v>
      </c>
      <c r="M185" s="64">
        <f t="shared" si="24"/>
        <v>1.2864812466352813E-3</v>
      </c>
      <c r="N185" s="64"/>
      <c r="O185" s="64"/>
      <c r="P185" s="64"/>
      <c r="Q185" s="64"/>
      <c r="R185" s="64"/>
    </row>
    <row r="186" spans="1:18" s="58" customFormat="1" x14ac:dyDescent="0.25">
      <c r="A186" s="88" t="s">
        <v>92</v>
      </c>
      <c r="B186" s="64">
        <f t="shared" si="21"/>
        <v>0</v>
      </c>
      <c r="C186" s="64">
        <f>C162*C$74</f>
        <v>0</v>
      </c>
      <c r="D186" s="64">
        <f t="shared" si="21"/>
        <v>0</v>
      </c>
      <c r="E186" s="64">
        <f t="shared" si="23"/>
        <v>0</v>
      </c>
      <c r="F186" s="64">
        <f t="shared" si="23"/>
        <v>0</v>
      </c>
      <c r="G186" s="64"/>
      <c r="H186" s="64">
        <f t="shared" si="23"/>
        <v>0</v>
      </c>
      <c r="I186" s="64">
        <f t="shared" si="24"/>
        <v>0</v>
      </c>
      <c r="J186" s="64">
        <f t="shared" si="24"/>
        <v>5.9346133849057497E-4</v>
      </c>
      <c r="K186" s="64">
        <f t="shared" si="24"/>
        <v>1.2250556947438766E-3</v>
      </c>
      <c r="L186" s="64">
        <f t="shared" si="24"/>
        <v>7.595105619511961E-4</v>
      </c>
      <c r="M186" s="64">
        <f t="shared" si="24"/>
        <v>1.2495723083755302E-3</v>
      </c>
      <c r="N186" s="64"/>
      <c r="O186" s="64"/>
      <c r="P186" s="64"/>
      <c r="Q186" s="64"/>
      <c r="R186" s="64"/>
    </row>
    <row r="187" spans="1:18" s="58" customFormat="1" x14ac:dyDescent="0.25">
      <c r="A187" s="88" t="s">
        <v>120</v>
      </c>
      <c r="B187" s="64">
        <f t="shared" si="21"/>
        <v>0</v>
      </c>
      <c r="C187" s="64">
        <f t="shared" si="21"/>
        <v>0</v>
      </c>
      <c r="D187" s="64">
        <f t="shared" si="21"/>
        <v>0</v>
      </c>
      <c r="E187" s="64">
        <f t="shared" si="23"/>
        <v>0</v>
      </c>
      <c r="F187" s="64">
        <f t="shared" si="23"/>
        <v>0</v>
      </c>
      <c r="G187" s="64"/>
      <c r="H187" s="64">
        <f t="shared" si="23"/>
        <v>0</v>
      </c>
      <c r="I187" s="64">
        <f t="shared" si="24"/>
        <v>0</v>
      </c>
      <c r="J187" s="64">
        <f t="shared" si="24"/>
        <v>1.3669147671562592E-3</v>
      </c>
      <c r="K187" s="64">
        <f t="shared" si="24"/>
        <v>5.7276199689814083E-4</v>
      </c>
      <c r="L187" s="64">
        <f t="shared" si="24"/>
        <v>4.5830891820441467E-4</v>
      </c>
      <c r="M187" s="64">
        <f t="shared" si="24"/>
        <v>1.7253114888828586E-4</v>
      </c>
      <c r="N187" s="64"/>
      <c r="O187" s="64"/>
      <c r="P187" s="64"/>
      <c r="Q187" s="64"/>
      <c r="R187" s="64"/>
    </row>
    <row r="188" spans="1:18" s="58" customFormat="1" x14ac:dyDescent="0.25">
      <c r="A188" s="88" t="s">
        <v>121</v>
      </c>
      <c r="B188" s="64">
        <f t="shared" si="21"/>
        <v>0</v>
      </c>
      <c r="C188" s="64">
        <f t="shared" si="21"/>
        <v>0</v>
      </c>
      <c r="D188" s="64">
        <f t="shared" si="21"/>
        <v>0</v>
      </c>
      <c r="E188" s="64">
        <f t="shared" si="23"/>
        <v>0</v>
      </c>
      <c r="F188" s="64">
        <f t="shared" si="23"/>
        <v>0</v>
      </c>
      <c r="G188" s="64"/>
      <c r="H188" s="64">
        <f t="shared" si="23"/>
        <v>0</v>
      </c>
      <c r="I188" s="64">
        <f t="shared" si="24"/>
        <v>0</v>
      </c>
      <c r="J188" s="64">
        <f t="shared" si="24"/>
        <v>5.7903246326106367E-4</v>
      </c>
      <c r="K188" s="64">
        <f t="shared" si="24"/>
        <v>1.6180605596028135E-4</v>
      </c>
      <c r="L188" s="64">
        <f t="shared" si="24"/>
        <v>3.15306866760653E-4</v>
      </c>
      <c r="M188" s="64">
        <f t="shared" si="24"/>
        <v>1.7100824950940394E-4</v>
      </c>
      <c r="N188" s="64"/>
      <c r="O188" s="64"/>
      <c r="P188" s="64"/>
      <c r="Q188" s="64"/>
      <c r="R188" s="64"/>
    </row>
    <row r="189" spans="1:18" s="58" customFormat="1" x14ac:dyDescent="0.25">
      <c r="A189" s="88" t="s">
        <v>71</v>
      </c>
      <c r="B189" s="64">
        <f t="shared" si="21"/>
        <v>0</v>
      </c>
      <c r="C189" s="64">
        <f t="shared" si="21"/>
        <v>1.4882400680417318E-3</v>
      </c>
      <c r="D189" s="64">
        <f t="shared" si="21"/>
        <v>0</v>
      </c>
      <c r="E189" s="64">
        <f t="shared" si="23"/>
        <v>0</v>
      </c>
      <c r="F189" s="64">
        <f t="shared" si="23"/>
        <v>0</v>
      </c>
      <c r="G189" s="64"/>
      <c r="H189" s="64">
        <f t="shared" si="23"/>
        <v>2.0355761342294462E-4</v>
      </c>
      <c r="I189" s="64">
        <f t="shared" si="24"/>
        <v>4.9823021918355185E-4</v>
      </c>
      <c r="J189" s="64">
        <f t="shared" si="24"/>
        <v>0.16702115901085074</v>
      </c>
      <c r="K189" s="64">
        <f t="shared" si="24"/>
        <v>0.24813860595271342</v>
      </c>
      <c r="L189" s="64">
        <f t="shared" si="24"/>
        <v>0.17408882337054638</v>
      </c>
      <c r="M189" s="64">
        <f t="shared" si="24"/>
        <v>0.29760687411521597</v>
      </c>
      <c r="N189" s="64"/>
      <c r="O189" s="64"/>
      <c r="P189" s="64"/>
      <c r="Q189" s="64"/>
      <c r="R189" s="64"/>
    </row>
    <row r="190" spans="1:18" s="58" customFormat="1" x14ac:dyDescent="0.25">
      <c r="A190" s="88" t="s">
        <v>72</v>
      </c>
      <c r="B190" s="64">
        <f t="shared" si="21"/>
        <v>0</v>
      </c>
      <c r="C190" s="64">
        <f t="shared" si="21"/>
        <v>1.3189675129514275E-3</v>
      </c>
      <c r="D190" s="64">
        <f t="shared" si="21"/>
        <v>0</v>
      </c>
      <c r="E190" s="64">
        <f t="shared" si="23"/>
        <v>0</v>
      </c>
      <c r="F190" s="64">
        <f t="shared" si="23"/>
        <v>0</v>
      </c>
      <c r="G190" s="64"/>
      <c r="H190" s="64">
        <f t="shared" si="23"/>
        <v>1.7934278065360478E-4</v>
      </c>
      <c r="I190" s="64">
        <f t="shared" si="24"/>
        <v>1.8229964712694982E-4</v>
      </c>
      <c r="J190" s="64">
        <f t="shared" si="24"/>
        <v>4.3397540331669177E-2</v>
      </c>
      <c r="K190" s="64">
        <f t="shared" si="24"/>
        <v>2.6370647719312117E-2</v>
      </c>
      <c r="L190" s="64">
        <f t="shared" si="24"/>
        <v>5.0469620866911022E-2</v>
      </c>
      <c r="M190" s="64">
        <f t="shared" si="24"/>
        <v>5.4777607203632346E-2</v>
      </c>
      <c r="N190" s="64"/>
      <c r="O190" s="64"/>
      <c r="P190" s="64"/>
      <c r="Q190" s="64"/>
      <c r="R190" s="64"/>
    </row>
    <row r="191" spans="1:18" s="58" customFormat="1" x14ac:dyDescent="0.25">
      <c r="A191" s="88" t="s">
        <v>73</v>
      </c>
      <c r="B191" s="64">
        <f t="shared" si="21"/>
        <v>0</v>
      </c>
      <c r="C191" s="64">
        <f t="shared" si="21"/>
        <v>3.5453991618448091E-3</v>
      </c>
      <c r="D191" s="64" t="e">
        <f t="shared" si="21"/>
        <v>#VALUE!</v>
      </c>
      <c r="E191" s="64">
        <f t="shared" si="23"/>
        <v>4.515023698480651E-4</v>
      </c>
      <c r="F191" s="64">
        <f t="shared" si="23"/>
        <v>5.8593284295794959E-4</v>
      </c>
      <c r="G191" s="64"/>
      <c r="H191" s="64">
        <f t="shared" si="23"/>
        <v>1.0967450668890222E-3</v>
      </c>
      <c r="I191" s="64">
        <f t="shared" si="24"/>
        <v>6.0953565471717687E-4</v>
      </c>
      <c r="J191" s="64">
        <f t="shared" si="24"/>
        <v>4.3286949168871653E-3</v>
      </c>
      <c r="K191" s="64">
        <f t="shared" si="24"/>
        <v>1.0094881871615091E-2</v>
      </c>
      <c r="L191" s="64">
        <f t="shared" si="24"/>
        <v>5.4853526537181896E-3</v>
      </c>
      <c r="M191" s="64">
        <f t="shared" si="24"/>
        <v>1.0949679241761663E-2</v>
      </c>
      <c r="N191" s="64"/>
      <c r="O191" s="64"/>
      <c r="P191" s="64"/>
      <c r="Q191" s="64"/>
      <c r="R191" s="64"/>
    </row>
    <row r="192" spans="1:18" s="58" customFormat="1" x14ac:dyDescent="0.25">
      <c r="A192" s="88" t="s">
        <v>124</v>
      </c>
      <c r="B192" s="64">
        <f t="shared" si="21"/>
        <v>0</v>
      </c>
      <c r="C192" s="64">
        <f t="shared" si="21"/>
        <v>0</v>
      </c>
      <c r="D192" s="64">
        <f t="shared" si="21"/>
        <v>0</v>
      </c>
      <c r="E192" s="64">
        <f t="shared" si="23"/>
        <v>0</v>
      </c>
      <c r="F192" s="64">
        <f t="shared" si="23"/>
        <v>0</v>
      </c>
      <c r="G192" s="64"/>
      <c r="H192" s="64">
        <f t="shared" si="23"/>
        <v>0</v>
      </c>
      <c r="I192" s="64">
        <f t="shared" si="24"/>
        <v>0</v>
      </c>
      <c r="J192" s="64">
        <f t="shared" si="24"/>
        <v>1.0729730795819214E-3</v>
      </c>
      <c r="K192" s="64">
        <f t="shared" si="24"/>
        <v>1.1055327035552718E-3</v>
      </c>
      <c r="L192" s="64">
        <f t="shared" si="24"/>
        <v>1.0995251513724301E-3</v>
      </c>
      <c r="M192" s="64">
        <f t="shared" si="24"/>
        <v>1.573987737174167E-3</v>
      </c>
      <c r="N192" s="64"/>
      <c r="O192" s="64"/>
      <c r="P192" s="64"/>
      <c r="Q192" s="64"/>
      <c r="R192" s="64"/>
    </row>
    <row r="193" spans="1:18" s="58" customFormat="1" x14ac:dyDescent="0.25">
      <c r="A193" s="88" t="s">
        <v>74</v>
      </c>
      <c r="B193" s="64">
        <f t="shared" si="21"/>
        <v>2.5828477311225818E-2</v>
      </c>
      <c r="C193" s="64">
        <f t="shared" si="21"/>
        <v>1.484757283079725E-2</v>
      </c>
      <c r="D193" s="64">
        <f t="shared" si="21"/>
        <v>1.4990466789095406E-2</v>
      </c>
      <c r="E193" s="64">
        <f t="shared" si="23"/>
        <v>2.044738559225566E-3</v>
      </c>
      <c r="F193" s="64">
        <f t="shared" si="23"/>
        <v>8.32460237903738E-3</v>
      </c>
      <c r="G193" s="64"/>
      <c r="H193" s="64">
        <f t="shared" si="23"/>
        <v>4.0039650032712487E-3</v>
      </c>
      <c r="I193" s="64">
        <f t="shared" ref="I193:M200" si="25">I169*I$74</f>
        <v>3.6277220420053297E-3</v>
      </c>
      <c r="J193" s="64">
        <f t="shared" si="25"/>
        <v>9.6268587058334187E-2</v>
      </c>
      <c r="K193" s="64">
        <f t="shared" si="25"/>
        <v>9.2888703709202755E-2</v>
      </c>
      <c r="L193" s="64">
        <f t="shared" si="25"/>
        <v>8.2090310943680481E-2</v>
      </c>
      <c r="M193" s="64">
        <f t="shared" si="25"/>
        <v>0.17167127636195087</v>
      </c>
      <c r="N193" s="64"/>
      <c r="O193" s="64"/>
      <c r="P193" s="64"/>
      <c r="Q193" s="64"/>
      <c r="R193" s="64"/>
    </row>
    <row r="194" spans="1:18" s="58" customFormat="1" x14ac:dyDescent="0.25">
      <c r="A194" s="88" t="s">
        <v>93</v>
      </c>
      <c r="B194" s="64">
        <f t="shared" si="21"/>
        <v>2.5719735108596539E-2</v>
      </c>
      <c r="C194" s="64">
        <f t="shared" si="21"/>
        <v>1.360731047342918E-2</v>
      </c>
      <c r="D194" s="64">
        <f t="shared" si="21"/>
        <v>8.3298392116451601E-3</v>
      </c>
      <c r="E194" s="64">
        <f t="shared" si="23"/>
        <v>1.4776915960272381E-3</v>
      </c>
      <c r="F194" s="64">
        <f t="shared" si="23"/>
        <v>2.0242080202416681E-3</v>
      </c>
      <c r="G194" s="64"/>
      <c r="H194" s="64">
        <f t="shared" si="23"/>
        <v>1.4521762284646503E-3</v>
      </c>
      <c r="I194" s="64">
        <f t="shared" si="25"/>
        <v>2.7353667365979995E-3</v>
      </c>
      <c r="J194" s="64">
        <f t="shared" si="25"/>
        <v>1.3956772104817538E-2</v>
      </c>
      <c r="K194" s="64">
        <f t="shared" si="25"/>
        <v>1.6458615491215519E-2</v>
      </c>
      <c r="L194" s="64">
        <f t="shared" si="25"/>
        <v>1.6239601626839521E-2</v>
      </c>
      <c r="M194" s="64">
        <f t="shared" si="25"/>
        <v>2.214671864963513E-2</v>
      </c>
      <c r="N194" s="64"/>
      <c r="O194" s="64"/>
      <c r="P194" s="64"/>
      <c r="Q194" s="64"/>
      <c r="R194" s="64"/>
    </row>
    <row r="195" spans="1:18" s="58" customFormat="1" x14ac:dyDescent="0.25">
      <c r="A195" s="88" t="s">
        <v>110</v>
      </c>
      <c r="B195" s="64">
        <f t="shared" si="21"/>
        <v>3.1900092774204011E-2</v>
      </c>
      <c r="C195" s="64">
        <f t="shared" si="21"/>
        <v>1.2256000641907839E-2</v>
      </c>
      <c r="D195" s="64">
        <f t="shared" si="21"/>
        <v>5.2228202637225858E-3</v>
      </c>
      <c r="E195" s="64">
        <f t="shared" si="23"/>
        <v>7.5960722311315136E-4</v>
      </c>
      <c r="F195" s="64">
        <f t="shared" si="23"/>
        <v>1.580057231861611E-3</v>
      </c>
      <c r="G195" s="64"/>
      <c r="H195" s="64">
        <f t="shared" si="23"/>
        <v>1.742044204176482E-3</v>
      </c>
      <c r="I195" s="64">
        <f t="shared" si="25"/>
        <v>1.1635515598763799E-3</v>
      </c>
      <c r="J195" s="64">
        <f t="shared" si="25"/>
        <v>3.9136800354616745E-3</v>
      </c>
      <c r="K195" s="64">
        <f t="shared" si="25"/>
        <v>2.2357282259361324E-3</v>
      </c>
      <c r="L195" s="64">
        <f t="shared" si="25"/>
        <v>4.4106656286539668E-3</v>
      </c>
      <c r="M195" s="64">
        <f t="shared" si="25"/>
        <v>3.0564900982181582E-3</v>
      </c>
      <c r="N195" s="64"/>
      <c r="O195" s="64"/>
      <c r="P195" s="64"/>
      <c r="Q195" s="64"/>
      <c r="R195" s="64"/>
    </row>
    <row r="196" spans="1:18" s="58" customFormat="1" x14ac:dyDescent="0.25">
      <c r="A196" s="90" t="s">
        <v>94</v>
      </c>
      <c r="B196" s="64">
        <f t="shared" si="21"/>
        <v>0</v>
      </c>
      <c r="C196" s="64">
        <f t="shared" si="21"/>
        <v>0</v>
      </c>
      <c r="D196" s="64">
        <f t="shared" si="21"/>
        <v>0</v>
      </c>
      <c r="E196" s="64">
        <f t="shared" si="23"/>
        <v>0</v>
      </c>
      <c r="F196" s="64">
        <f t="shared" si="23"/>
        <v>0</v>
      </c>
      <c r="G196" s="64"/>
      <c r="H196" s="64">
        <f t="shared" si="23"/>
        <v>0</v>
      </c>
      <c r="I196" s="64">
        <f t="shared" si="25"/>
        <v>0</v>
      </c>
      <c r="J196" s="64">
        <f t="shared" si="25"/>
        <v>0</v>
      </c>
      <c r="K196" s="64">
        <f t="shared" si="25"/>
        <v>0</v>
      </c>
      <c r="L196" s="64">
        <f t="shared" si="25"/>
        <v>0</v>
      </c>
      <c r="M196" s="64">
        <f t="shared" si="25"/>
        <v>0</v>
      </c>
      <c r="N196" s="64"/>
      <c r="O196" s="64"/>
      <c r="P196" s="64"/>
      <c r="Q196" s="64"/>
      <c r="R196" s="64"/>
    </row>
    <row r="197" spans="1:18" s="58" customFormat="1" x14ac:dyDescent="0.25">
      <c r="A197" s="90" t="s">
        <v>112</v>
      </c>
      <c r="B197" s="64">
        <f t="shared" si="21"/>
        <v>0.24866894605416603</v>
      </c>
      <c r="C197" s="64">
        <f t="shared" si="21"/>
        <v>8.3135972005630374E-2</v>
      </c>
      <c r="D197" s="64">
        <f t="shared" si="21"/>
        <v>3.422955748834329E-2</v>
      </c>
      <c r="E197" s="64">
        <f t="shared" si="23"/>
        <v>6.4023048903812906E-3</v>
      </c>
      <c r="F197" s="64">
        <f t="shared" si="23"/>
        <v>7.8755053287595488E-3</v>
      </c>
      <c r="G197" s="64"/>
      <c r="H197" s="64">
        <f t="shared" si="23"/>
        <v>9.5696182280323623E-3</v>
      </c>
      <c r="I197" s="64">
        <f t="shared" si="25"/>
        <v>5.6490240844329692E-3</v>
      </c>
      <c r="J197" s="64">
        <f t="shared" si="25"/>
        <v>0</v>
      </c>
      <c r="K197" s="64">
        <f t="shared" si="25"/>
        <v>0</v>
      </c>
      <c r="L197" s="64">
        <f t="shared" si="25"/>
        <v>0</v>
      </c>
      <c r="M197" s="64">
        <f t="shared" si="25"/>
        <v>0</v>
      </c>
      <c r="N197" s="64"/>
      <c r="O197" s="64"/>
      <c r="P197" s="64"/>
      <c r="Q197" s="64"/>
      <c r="R197" s="64"/>
    </row>
    <row r="198" spans="1:18" s="58" customFormat="1" x14ac:dyDescent="0.25">
      <c r="A198" s="90" t="s">
        <v>95</v>
      </c>
      <c r="B198" s="64">
        <f t="shared" ref="B198:D200" si="26">B174*B$74</f>
        <v>0.12006346033594979</v>
      </c>
      <c r="C198" s="64">
        <f t="shared" si="26"/>
        <v>3.37119744003892E-2</v>
      </c>
      <c r="D198" s="64">
        <f t="shared" si="26"/>
        <v>1.7202020706923456E-2</v>
      </c>
      <c r="E198" s="64">
        <f t="shared" si="23"/>
        <v>3.019113540188786E-3</v>
      </c>
      <c r="F198" s="64">
        <f t="shared" si="23"/>
        <v>4.0390673964875246E-3</v>
      </c>
      <c r="G198" s="64"/>
      <c r="H198" s="64">
        <f t="shared" si="23"/>
        <v>5.9546615620489724E-3</v>
      </c>
      <c r="I198" s="64">
        <f t="shared" si="25"/>
        <v>2.7783749918512202E-3</v>
      </c>
      <c r="J198" s="64">
        <f t="shared" si="25"/>
        <v>1.7267538415025587E-3</v>
      </c>
      <c r="K198" s="64">
        <f t="shared" si="25"/>
        <v>9.1324003318583717E-4</v>
      </c>
      <c r="L198" s="64">
        <f t="shared" si="25"/>
        <v>1.9154790085329323E-3</v>
      </c>
      <c r="M198" s="64">
        <f t="shared" si="25"/>
        <v>1.4033453092355181E-3</v>
      </c>
      <c r="N198" s="64"/>
      <c r="O198" s="64"/>
      <c r="P198" s="64"/>
      <c r="Q198" s="64"/>
      <c r="R198" s="64"/>
    </row>
    <row r="199" spans="1:18" s="58" customFormat="1" x14ac:dyDescent="0.25">
      <c r="A199" s="88" t="s">
        <v>96</v>
      </c>
      <c r="B199" s="64">
        <f t="shared" si="26"/>
        <v>0.42947257114252929</v>
      </c>
      <c r="C199" s="64">
        <f t="shared" si="26"/>
        <v>0.20789977521183564</v>
      </c>
      <c r="D199" s="64">
        <f t="shared" si="26"/>
        <v>0.16502919827999918</v>
      </c>
      <c r="E199" s="64">
        <f t="shared" si="23"/>
        <v>2.3450246284908011E-2</v>
      </c>
      <c r="F199" s="64">
        <f t="shared" si="23"/>
        <v>4.0581791822478556E-2</v>
      </c>
      <c r="G199" s="64"/>
      <c r="H199" s="64">
        <f t="shared" si="23"/>
        <v>2.8417063517161806E-2</v>
      </c>
      <c r="I199" s="64">
        <f t="shared" si="25"/>
        <v>2.2036593353598331E-2</v>
      </c>
      <c r="J199" s="64">
        <f t="shared" si="25"/>
        <v>1.2000574522369996E-2</v>
      </c>
      <c r="K199" s="64">
        <f t="shared" si="25"/>
        <v>4.4561562793942938E-2</v>
      </c>
      <c r="L199" s="64">
        <f t="shared" si="25"/>
        <v>4.2986601476207018E-2</v>
      </c>
      <c r="M199" s="64">
        <f t="shared" si="25"/>
        <v>5.9973110674341898E-2</v>
      </c>
      <c r="N199" s="64"/>
      <c r="O199" s="64"/>
      <c r="P199" s="64"/>
      <c r="Q199" s="64"/>
      <c r="R199" s="64"/>
    </row>
    <row r="200" spans="1:18" s="58" customFormat="1" x14ac:dyDescent="0.25">
      <c r="A200" s="88" t="s">
        <v>111</v>
      </c>
      <c r="B200" s="64">
        <f t="shared" si="26"/>
        <v>5.8497230344398278E-2</v>
      </c>
      <c r="C200" s="64">
        <f t="shared" si="26"/>
        <v>1.8336077301477172E-2</v>
      </c>
      <c r="D200" s="64">
        <f t="shared" si="26"/>
        <v>1.1722731512047382E-2</v>
      </c>
      <c r="E200" s="64">
        <f t="shared" si="23"/>
        <v>0</v>
      </c>
      <c r="F200" s="64">
        <f t="shared" si="23"/>
        <v>3.4969423072538242E-3</v>
      </c>
      <c r="G200" s="64"/>
      <c r="H200" s="64">
        <f t="shared" si="23"/>
        <v>1.9388683415638248E-3</v>
      </c>
      <c r="I200" s="64">
        <f t="shared" si="25"/>
        <v>1.8352364417391779E-3</v>
      </c>
      <c r="J200" s="64">
        <f t="shared" si="25"/>
        <v>0</v>
      </c>
      <c r="K200" s="64">
        <f t="shared" si="25"/>
        <v>0</v>
      </c>
      <c r="L200" s="64">
        <f t="shared" si="25"/>
        <v>0</v>
      </c>
      <c r="M200" s="64">
        <f t="shared" si="25"/>
        <v>0</v>
      </c>
      <c r="N200" s="64"/>
      <c r="O200" s="64"/>
      <c r="P200" s="64"/>
      <c r="Q200" s="64"/>
      <c r="R200" s="64"/>
    </row>
    <row r="201" spans="1:18" s="58" customFormat="1" x14ac:dyDescent="0.25">
      <c r="A201" s="88" t="s">
        <v>97</v>
      </c>
      <c r="B201" s="64">
        <f t="shared" ref="B201:E203" si="27">B177*B$74</f>
        <v>0</v>
      </c>
      <c r="C201" s="64">
        <f t="shared" si="27"/>
        <v>0</v>
      </c>
      <c r="D201" s="64">
        <f t="shared" si="27"/>
        <v>0</v>
      </c>
      <c r="E201" s="64">
        <f t="shared" si="27"/>
        <v>0</v>
      </c>
      <c r="F201" s="64">
        <f t="shared" ref="F201:M201" si="28">F177*F$74</f>
        <v>0</v>
      </c>
      <c r="G201" s="64"/>
      <c r="H201" s="64">
        <f t="shared" si="28"/>
        <v>0</v>
      </c>
      <c r="I201" s="64">
        <f t="shared" si="28"/>
        <v>0</v>
      </c>
      <c r="J201" s="64">
        <f t="shared" si="28"/>
        <v>0</v>
      </c>
      <c r="K201" s="64">
        <f t="shared" si="28"/>
        <v>0</v>
      </c>
      <c r="L201" s="64">
        <f t="shared" si="28"/>
        <v>0</v>
      </c>
      <c r="M201" s="64">
        <f t="shared" si="28"/>
        <v>0</v>
      </c>
      <c r="N201" s="64"/>
      <c r="O201" s="64"/>
      <c r="P201" s="64"/>
      <c r="Q201" s="64"/>
      <c r="R201" s="64"/>
    </row>
    <row r="202" spans="1:18" s="58" customFormat="1" x14ac:dyDescent="0.25">
      <c r="A202" s="91" t="s">
        <v>78</v>
      </c>
      <c r="B202" s="64">
        <f t="shared" si="27"/>
        <v>1.0239999999999999E-2</v>
      </c>
      <c r="C202" s="64">
        <f t="shared" si="27"/>
        <v>1.0239999999999999E-2</v>
      </c>
      <c r="D202" s="64">
        <f t="shared" si="27"/>
        <v>1.0239999999999999E-2</v>
      </c>
      <c r="E202" s="64">
        <f t="shared" si="27"/>
        <v>1.0239999999999999E-2</v>
      </c>
      <c r="F202" s="64">
        <f t="shared" ref="F202:M202" si="29">F178*F$74</f>
        <v>1.0239999999999999E-2</v>
      </c>
      <c r="G202" s="64"/>
      <c r="H202" s="64">
        <f t="shared" si="29"/>
        <v>1.0239999999999999E-2</v>
      </c>
      <c r="I202" s="64">
        <f t="shared" si="29"/>
        <v>1.0239999999999999E-2</v>
      </c>
      <c r="J202" s="64">
        <f t="shared" si="29"/>
        <v>1.0239999999999999E-2</v>
      </c>
      <c r="K202" s="64">
        <f t="shared" si="29"/>
        <v>1.0239999999999999E-2</v>
      </c>
      <c r="L202" s="64">
        <f t="shared" si="29"/>
        <v>1.0239999999999999E-2</v>
      </c>
      <c r="M202" s="64">
        <f t="shared" si="29"/>
        <v>1.0239999999999999E-2</v>
      </c>
      <c r="N202" s="64"/>
      <c r="O202" s="64"/>
      <c r="P202" s="64"/>
      <c r="Q202" s="64"/>
      <c r="R202" s="64"/>
    </row>
    <row r="203" spans="1:18" s="58" customFormat="1" x14ac:dyDescent="0.25">
      <c r="A203" s="89" t="s">
        <v>79</v>
      </c>
      <c r="B203" s="64">
        <f t="shared" si="27"/>
        <v>1.9211966419304238E-3</v>
      </c>
      <c r="C203" s="64">
        <f t="shared" si="27"/>
        <v>2.4206433185653699E-3</v>
      </c>
      <c r="D203" s="64">
        <f t="shared" si="27"/>
        <v>5.1668718921695092E-3</v>
      </c>
      <c r="E203" s="64">
        <f t="shared" si="27"/>
        <v>2.4536990888530206E-3</v>
      </c>
      <c r="F203" s="64">
        <f t="shared" ref="F203:M203" si="30">F179*F$74</f>
        <v>1.6317760612929678E-3</v>
      </c>
      <c r="G203" s="64"/>
      <c r="H203" s="64">
        <f t="shared" si="30"/>
        <v>1.985090082947246E-3</v>
      </c>
      <c r="I203" s="64">
        <f t="shared" si="30"/>
        <v>3.3761718090086283E-4</v>
      </c>
      <c r="J203" s="64">
        <f t="shared" si="30"/>
        <v>4.600183768304859E-4</v>
      </c>
      <c r="K203" s="64">
        <f t="shared" si="30"/>
        <v>2.2030629436132796E-4</v>
      </c>
      <c r="L203" s="64">
        <f t="shared" si="30"/>
        <v>2.4275954268454254E-4</v>
      </c>
      <c r="M203" s="64">
        <f t="shared" si="30"/>
        <v>5.2855434916570642E-4</v>
      </c>
      <c r="N203" s="60"/>
      <c r="O203" s="60"/>
      <c r="P203" s="60"/>
      <c r="Q203" s="60"/>
      <c r="R203" s="60"/>
    </row>
    <row r="204" spans="1:18" s="58" customFormat="1" x14ac:dyDescent="0.25">
      <c r="A204" s="88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</row>
    <row r="205" spans="1:18" s="58" customFormat="1" x14ac:dyDescent="0.25">
      <c r="A205" s="88"/>
      <c r="B205" s="1528" t="s">
        <v>182</v>
      </c>
      <c r="C205" s="1529"/>
      <c r="D205" s="1529"/>
      <c r="E205" s="1529"/>
      <c r="F205" s="1529"/>
      <c r="G205" s="1529"/>
      <c r="H205" s="1529"/>
      <c r="I205" s="1530"/>
      <c r="J205" s="1528" t="s">
        <v>179</v>
      </c>
      <c r="K205" s="1529"/>
      <c r="L205" s="1529"/>
      <c r="M205" s="1530"/>
      <c r="N205" s="60"/>
      <c r="O205" s="60"/>
      <c r="P205" s="60"/>
      <c r="Q205" s="60"/>
      <c r="R205" s="60"/>
    </row>
    <row r="206" spans="1:18" s="58" customFormat="1" x14ac:dyDescent="0.25">
      <c r="A206" s="57" t="s">
        <v>183</v>
      </c>
      <c r="B206" s="234" t="s">
        <v>153</v>
      </c>
      <c r="C206" s="234" t="s">
        <v>154</v>
      </c>
      <c r="D206" s="234" t="s">
        <v>155</v>
      </c>
      <c r="E206" s="234" t="s">
        <v>156</v>
      </c>
      <c r="F206" s="234" t="s">
        <v>157</v>
      </c>
      <c r="G206" s="234" t="s">
        <v>158</v>
      </c>
      <c r="H206" s="234" t="s">
        <v>159</v>
      </c>
      <c r="I206" s="234" t="s">
        <v>160</v>
      </c>
      <c r="J206" s="234" t="s">
        <v>161</v>
      </c>
      <c r="K206" s="234" t="s">
        <v>162</v>
      </c>
      <c r="L206" s="234" t="s">
        <v>163</v>
      </c>
      <c r="M206" s="234" t="s">
        <v>164</v>
      </c>
      <c r="N206" s="60"/>
      <c r="O206" s="60"/>
      <c r="P206" s="60"/>
      <c r="Q206" s="60"/>
      <c r="R206" s="60"/>
    </row>
    <row r="207" spans="1:18" s="58" customFormat="1" x14ac:dyDescent="0.25">
      <c r="A207" s="57"/>
      <c r="B207" s="234" t="s">
        <v>185</v>
      </c>
      <c r="C207" s="234" t="s">
        <v>189</v>
      </c>
      <c r="D207" s="234" t="s">
        <v>186</v>
      </c>
      <c r="E207" s="234" t="s">
        <v>187</v>
      </c>
      <c r="F207" s="234" t="s">
        <v>188</v>
      </c>
      <c r="G207" s="234"/>
      <c r="H207" s="234" t="s">
        <v>116</v>
      </c>
      <c r="I207" s="234" t="s">
        <v>129</v>
      </c>
      <c r="J207" s="234"/>
      <c r="K207" s="234"/>
      <c r="L207" s="234"/>
      <c r="M207" s="234"/>
      <c r="N207" s="60"/>
      <c r="O207" s="60"/>
      <c r="P207" s="60"/>
      <c r="Q207" s="60"/>
      <c r="R207" s="60"/>
    </row>
    <row r="208" spans="1:18" s="58" customFormat="1" x14ac:dyDescent="0.25">
      <c r="A208" s="88" t="s">
        <v>89</v>
      </c>
      <c r="B208" s="244">
        <f>1000*B182*(B$51*1000/B$131)/B$11</f>
        <v>139.45489682349196</v>
      </c>
      <c r="C208" s="244">
        <f t="shared" ref="C208:I208" si="31">1000*C182*(C$51*1000/C$131)/C$11</f>
        <v>205.62978377875825</v>
      </c>
      <c r="D208" s="244">
        <f t="shared" si="31"/>
        <v>0</v>
      </c>
      <c r="E208" s="244">
        <f t="shared" si="31"/>
        <v>0</v>
      </c>
      <c r="F208" s="244">
        <f t="shared" si="31"/>
        <v>0</v>
      </c>
      <c r="G208" s="244">
        <f t="shared" si="31"/>
        <v>0</v>
      </c>
      <c r="H208" s="244">
        <f t="shared" si="31"/>
        <v>205.17711401008319</v>
      </c>
      <c r="I208" s="244">
        <f t="shared" si="31"/>
        <v>3813.592868632486</v>
      </c>
      <c r="J208" s="244">
        <f t="shared" ref="J208:M219" si="32">J182*(J$51*1000/J$131)/J$11</f>
        <v>35.838273383822418</v>
      </c>
      <c r="K208" s="244">
        <f t="shared" si="32"/>
        <v>37.665433431136634</v>
      </c>
      <c r="L208" s="244">
        <f t="shared" si="32"/>
        <v>47.844095389112162</v>
      </c>
      <c r="M208" s="244">
        <f t="shared" si="32"/>
        <v>64.673122201344924</v>
      </c>
      <c r="N208" s="112"/>
      <c r="O208" s="112"/>
      <c r="P208" s="112"/>
      <c r="Q208" s="112"/>
      <c r="R208" s="112"/>
    </row>
    <row r="209" spans="1:18" s="58" customFormat="1" x14ac:dyDescent="0.25">
      <c r="A209" s="88" t="s">
        <v>90</v>
      </c>
      <c r="B209" s="244">
        <f t="shared" ref="B209:I209" si="33">1000*B183*(B$51*1000/B$131)/B$11</f>
        <v>0</v>
      </c>
      <c r="C209" s="244">
        <f t="shared" si="33"/>
        <v>147.39559122301321</v>
      </c>
      <c r="D209" s="244">
        <f t="shared" si="33"/>
        <v>0</v>
      </c>
      <c r="E209" s="244">
        <f t="shared" si="33"/>
        <v>0</v>
      </c>
      <c r="F209" s="244">
        <f t="shared" si="33"/>
        <v>0</v>
      </c>
      <c r="G209" s="244">
        <f t="shared" si="33"/>
        <v>0</v>
      </c>
      <c r="H209" s="244">
        <f t="shared" si="33"/>
        <v>158.27334856956804</v>
      </c>
      <c r="I209" s="244">
        <f t="shared" si="33"/>
        <v>1748.606954324546</v>
      </c>
      <c r="J209" s="244">
        <f t="shared" si="32"/>
        <v>11.339930800168748</v>
      </c>
      <c r="K209" s="244">
        <f t="shared" si="32"/>
        <v>9.1479892134281346</v>
      </c>
      <c r="L209" s="244">
        <f t="shared" si="32"/>
        <v>6.4485262114298534</v>
      </c>
      <c r="M209" s="244">
        <f t="shared" si="32"/>
        <v>5.5327086102524197</v>
      </c>
      <c r="N209" s="112"/>
      <c r="O209" s="112"/>
      <c r="P209" s="112"/>
      <c r="Q209" s="112"/>
      <c r="R209" s="112"/>
    </row>
    <row r="210" spans="1:18" s="58" customFormat="1" x14ac:dyDescent="0.25">
      <c r="A210" s="88" t="s">
        <v>91</v>
      </c>
      <c r="B210" s="244">
        <f t="shared" ref="B210:I210" si="34">1000*B184*(B$51*1000/B$131)/B$11</f>
        <v>406.19466100015569</v>
      </c>
      <c r="C210" s="244">
        <f t="shared" si="34"/>
        <v>125.45657814600372</v>
      </c>
      <c r="D210" s="244">
        <f t="shared" si="34"/>
        <v>108.01156514150753</v>
      </c>
      <c r="E210" s="244">
        <f t="shared" si="34"/>
        <v>13.128157103068766</v>
      </c>
      <c r="F210" s="244">
        <f t="shared" si="34"/>
        <v>33.481622876457038</v>
      </c>
      <c r="G210" s="244">
        <f t="shared" si="34"/>
        <v>0</v>
      </c>
      <c r="H210" s="244">
        <f t="shared" si="34"/>
        <v>244.32518690151267</v>
      </c>
      <c r="I210" s="244">
        <f t="shared" si="34"/>
        <v>171.73197447645617</v>
      </c>
      <c r="J210" s="244">
        <f t="shared" si="32"/>
        <v>30.056201462734336</v>
      </c>
      <c r="K210" s="244">
        <f t="shared" si="32"/>
        <v>13.601607743447962</v>
      </c>
      <c r="L210" s="244">
        <f t="shared" si="32"/>
        <v>34.495055481115443</v>
      </c>
      <c r="M210" s="244">
        <f t="shared" si="32"/>
        <v>15.690619747282897</v>
      </c>
      <c r="N210" s="112"/>
      <c r="O210" s="112"/>
      <c r="P210" s="112"/>
      <c r="Q210" s="112"/>
      <c r="R210" s="112"/>
    </row>
    <row r="211" spans="1:18" s="58" customFormat="1" x14ac:dyDescent="0.25">
      <c r="A211" s="88" t="s">
        <v>178</v>
      </c>
      <c r="B211" s="244">
        <f t="shared" ref="B211:I211" si="35">1000*B185*(B$51*1000/B$131)/B$11</f>
        <v>0</v>
      </c>
      <c r="C211" s="244">
        <f t="shared" si="35"/>
        <v>0</v>
      </c>
      <c r="D211" s="244">
        <f t="shared" si="35"/>
        <v>0</v>
      </c>
      <c r="E211" s="244">
        <f t="shared" si="35"/>
        <v>0</v>
      </c>
      <c r="F211" s="244">
        <f t="shared" si="35"/>
        <v>0</v>
      </c>
      <c r="G211" s="244">
        <f t="shared" si="35"/>
        <v>0</v>
      </c>
      <c r="H211" s="244">
        <f t="shared" si="35"/>
        <v>0</v>
      </c>
      <c r="I211" s="244">
        <f t="shared" si="35"/>
        <v>0</v>
      </c>
      <c r="J211" s="244">
        <f t="shared" si="32"/>
        <v>2.9708971116991636</v>
      </c>
      <c r="K211" s="244">
        <f t="shared" si="32"/>
        <v>2.4783651722885147</v>
      </c>
      <c r="L211" s="244">
        <f t="shared" si="32"/>
        <v>3.1183656972726754</v>
      </c>
      <c r="M211" s="244">
        <f t="shared" si="32"/>
        <v>6.518780069091874</v>
      </c>
      <c r="N211" s="112"/>
      <c r="O211" s="112"/>
      <c r="P211" s="112"/>
      <c r="Q211" s="112"/>
      <c r="R211" s="112"/>
    </row>
    <row r="212" spans="1:18" s="58" customFormat="1" x14ac:dyDescent="0.25">
      <c r="A212" s="88" t="s">
        <v>92</v>
      </c>
      <c r="B212" s="244">
        <f t="shared" ref="B212:I212" si="36">1000*B186*(B$51*1000/B$131)/B$11</f>
        <v>0</v>
      </c>
      <c r="C212" s="244">
        <f t="shared" si="36"/>
        <v>0</v>
      </c>
      <c r="D212" s="244">
        <f t="shared" si="36"/>
        <v>0</v>
      </c>
      <c r="E212" s="244">
        <f t="shared" si="36"/>
        <v>0</v>
      </c>
      <c r="F212" s="244">
        <f t="shared" si="36"/>
        <v>0</v>
      </c>
      <c r="G212" s="244">
        <f t="shared" si="36"/>
        <v>0</v>
      </c>
      <c r="H212" s="244">
        <f t="shared" si="36"/>
        <v>0</v>
      </c>
      <c r="I212" s="244">
        <f t="shared" si="36"/>
        <v>0</v>
      </c>
      <c r="J212" s="244">
        <f t="shared" si="32"/>
        <v>2.967751855231159</v>
      </c>
      <c r="K212" s="244">
        <f t="shared" si="32"/>
        <v>5.9270196658951892</v>
      </c>
      <c r="L212" s="244">
        <f t="shared" si="32"/>
        <v>3.6842617606170078</v>
      </c>
      <c r="M212" s="244">
        <f t="shared" si="32"/>
        <v>6.3317573264531548</v>
      </c>
      <c r="N212" s="112"/>
      <c r="O212" s="112"/>
      <c r="P212" s="112"/>
      <c r="Q212" s="112"/>
      <c r="R212" s="112"/>
    </row>
    <row r="213" spans="1:18" s="58" customFormat="1" x14ac:dyDescent="0.25">
      <c r="A213" s="88" t="s">
        <v>120</v>
      </c>
      <c r="B213" s="244">
        <f t="shared" ref="B213:I213" si="37">1000*B187*(B$51*1000/B$131)/B$11</f>
        <v>0</v>
      </c>
      <c r="C213" s="244">
        <f t="shared" si="37"/>
        <v>0</v>
      </c>
      <c r="D213" s="244">
        <f t="shared" si="37"/>
        <v>0</v>
      </c>
      <c r="E213" s="244">
        <f t="shared" si="37"/>
        <v>0</v>
      </c>
      <c r="F213" s="244">
        <f t="shared" si="37"/>
        <v>0</v>
      </c>
      <c r="G213" s="244">
        <f t="shared" si="37"/>
        <v>0</v>
      </c>
      <c r="H213" s="244">
        <f t="shared" si="37"/>
        <v>0</v>
      </c>
      <c r="I213" s="244">
        <f t="shared" si="37"/>
        <v>0</v>
      </c>
      <c r="J213" s="244">
        <f t="shared" si="32"/>
        <v>6.8355991756576442</v>
      </c>
      <c r="K213" s="244">
        <f t="shared" si="32"/>
        <v>2.771116149296728</v>
      </c>
      <c r="L213" s="244">
        <f t="shared" si="32"/>
        <v>2.2231817521436561</v>
      </c>
      <c r="M213" s="244">
        <f t="shared" si="32"/>
        <v>0.87423941671287486</v>
      </c>
      <c r="N213" s="112"/>
      <c r="O213" s="112"/>
      <c r="P213" s="112"/>
      <c r="Q213" s="112"/>
      <c r="R213" s="112"/>
    </row>
    <row r="214" spans="1:18" s="58" customFormat="1" x14ac:dyDescent="0.25">
      <c r="A214" s="88" t="s">
        <v>121</v>
      </c>
      <c r="B214" s="244">
        <f t="shared" ref="B214:I214" si="38">1000*B188*(B$51*1000/B$131)/B$11</f>
        <v>0</v>
      </c>
      <c r="C214" s="244">
        <f t="shared" si="38"/>
        <v>0</v>
      </c>
      <c r="D214" s="244">
        <f t="shared" si="38"/>
        <v>0</v>
      </c>
      <c r="E214" s="244">
        <f t="shared" si="38"/>
        <v>0</v>
      </c>
      <c r="F214" s="244">
        <f t="shared" si="38"/>
        <v>0</v>
      </c>
      <c r="G214" s="244">
        <f t="shared" si="38"/>
        <v>0</v>
      </c>
      <c r="H214" s="244">
        <f t="shared" si="38"/>
        <v>0</v>
      </c>
      <c r="I214" s="244">
        <f t="shared" si="38"/>
        <v>0</v>
      </c>
      <c r="J214" s="244">
        <f t="shared" si="32"/>
        <v>2.895596655803689</v>
      </c>
      <c r="K214" s="244">
        <f t="shared" si="32"/>
        <v>0.78284414321099882</v>
      </c>
      <c r="L214" s="244">
        <f t="shared" si="32"/>
        <v>1.5295021429088189</v>
      </c>
      <c r="M214" s="244">
        <f t="shared" si="32"/>
        <v>0.86652267296378993</v>
      </c>
      <c r="N214" s="112"/>
      <c r="O214" s="112"/>
      <c r="P214" s="112"/>
      <c r="Q214" s="112"/>
      <c r="R214" s="112"/>
    </row>
    <row r="215" spans="1:18" s="58" customFormat="1" x14ac:dyDescent="0.25">
      <c r="A215" s="88" t="s">
        <v>71</v>
      </c>
      <c r="B215" s="244">
        <f t="shared" ref="B215:I215" si="39">1000*B189*(B$51*1000/B$131)/B$11</f>
        <v>0</v>
      </c>
      <c r="C215" s="244">
        <f t="shared" si="39"/>
        <v>152.78887819328904</v>
      </c>
      <c r="D215" s="244">
        <f t="shared" si="39"/>
        <v>0</v>
      </c>
      <c r="E215" s="244">
        <f t="shared" si="39"/>
        <v>0</v>
      </c>
      <c r="F215" s="244">
        <f t="shared" si="39"/>
        <v>0</v>
      </c>
      <c r="G215" s="244">
        <f t="shared" si="39"/>
        <v>0</v>
      </c>
      <c r="H215" s="244">
        <f t="shared" si="39"/>
        <v>133.6074388257324</v>
      </c>
      <c r="I215" s="244">
        <f t="shared" si="39"/>
        <v>306.54661858337039</v>
      </c>
      <c r="J215" s="244">
        <f t="shared" si="32"/>
        <v>835.23107971621107</v>
      </c>
      <c r="K215" s="244">
        <f t="shared" si="32"/>
        <v>1200.5351296759079</v>
      </c>
      <c r="L215" s="244">
        <f t="shared" si="32"/>
        <v>844.47646553745517</v>
      </c>
      <c r="M215" s="244">
        <f t="shared" si="32"/>
        <v>1508.0155769709449</v>
      </c>
      <c r="N215" s="112"/>
      <c r="O215" s="112"/>
      <c r="P215" s="112"/>
      <c r="Q215" s="112"/>
      <c r="R215" s="112"/>
    </row>
    <row r="216" spans="1:18" s="58" customFormat="1" x14ac:dyDescent="0.25">
      <c r="A216" s="88" t="s">
        <v>72</v>
      </c>
      <c r="B216" s="244">
        <f t="shared" ref="B216:I216" si="40">1000*B190*(B$51*1000/B$131)/B$11</f>
        <v>0</v>
      </c>
      <c r="C216" s="244">
        <f t="shared" si="40"/>
        <v>135.41065786678587</v>
      </c>
      <c r="D216" s="244">
        <f t="shared" si="40"/>
        <v>0</v>
      </c>
      <c r="E216" s="244">
        <f t="shared" si="40"/>
        <v>0</v>
      </c>
      <c r="F216" s="244">
        <f t="shared" si="40"/>
        <v>0</v>
      </c>
      <c r="G216" s="244">
        <f t="shared" si="40"/>
        <v>0</v>
      </c>
      <c r="H216" s="244">
        <f t="shared" si="40"/>
        <v>117.71374792662192</v>
      </c>
      <c r="I216" s="244">
        <f t="shared" si="40"/>
        <v>112.16369108899885</v>
      </c>
      <c r="J216" s="244">
        <f t="shared" si="32"/>
        <v>217.02025469655035</v>
      </c>
      <c r="K216" s="244">
        <f t="shared" si="32"/>
        <v>127.58550350434039</v>
      </c>
      <c r="L216" s="244">
        <f t="shared" si="32"/>
        <v>244.81989263599817</v>
      </c>
      <c r="M216" s="244">
        <f t="shared" si="32"/>
        <v>277.56578263811679</v>
      </c>
      <c r="N216" s="112"/>
      <c r="O216" s="112"/>
      <c r="P216" s="112"/>
      <c r="Q216" s="112"/>
      <c r="R216" s="112"/>
    </row>
    <row r="217" spans="1:18" s="58" customFormat="1" x14ac:dyDescent="0.25">
      <c r="A217" s="88" t="s">
        <v>73</v>
      </c>
      <c r="B217" s="244">
        <f t="shared" ref="B217:I217" si="41">1000*B191*(B$51*1000/B$131)/B$11</f>
        <v>0</v>
      </c>
      <c r="C217" s="244">
        <f t="shared" si="41"/>
        <v>363.98533564445455</v>
      </c>
      <c r="D217" s="244" t="e">
        <f t="shared" si="41"/>
        <v>#VALUE!</v>
      </c>
      <c r="E217" s="244">
        <f t="shared" si="41"/>
        <v>43.266002572762687</v>
      </c>
      <c r="F217" s="244">
        <f t="shared" si="41"/>
        <v>57.231182160377962</v>
      </c>
      <c r="G217" s="244">
        <f t="shared" si="41"/>
        <v>0</v>
      </c>
      <c r="H217" s="244">
        <f t="shared" si="41"/>
        <v>719.86155156642201</v>
      </c>
      <c r="I217" s="244">
        <f t="shared" si="41"/>
        <v>375.02962820228686</v>
      </c>
      <c r="J217" s="244">
        <f t="shared" si="32"/>
        <v>21.646721592674727</v>
      </c>
      <c r="K217" s="244">
        <f t="shared" si="32"/>
        <v>48.840688333325701</v>
      </c>
      <c r="L217" s="244">
        <f t="shared" si="32"/>
        <v>26.608550345467812</v>
      </c>
      <c r="M217" s="244">
        <f t="shared" si="32"/>
        <v>55.483553289899483</v>
      </c>
      <c r="N217" s="112"/>
      <c r="O217" s="112"/>
      <c r="P217" s="112"/>
      <c r="Q217" s="112"/>
      <c r="R217" s="112"/>
    </row>
    <row r="218" spans="1:18" s="58" customFormat="1" x14ac:dyDescent="0.25">
      <c r="A218" s="88" t="s">
        <v>124</v>
      </c>
      <c r="B218" s="244">
        <f t="shared" ref="B218:I218" si="42">1000*B192*(B$51*1000/B$131)/B$11</f>
        <v>0</v>
      </c>
      <c r="C218" s="244">
        <f t="shared" si="42"/>
        <v>0</v>
      </c>
      <c r="D218" s="244">
        <f t="shared" si="42"/>
        <v>0</v>
      </c>
      <c r="E218" s="244">
        <f t="shared" si="42"/>
        <v>0</v>
      </c>
      <c r="F218" s="244">
        <f t="shared" si="42"/>
        <v>0</v>
      </c>
      <c r="G218" s="244">
        <f t="shared" si="42"/>
        <v>0</v>
      </c>
      <c r="H218" s="244">
        <f t="shared" si="42"/>
        <v>0</v>
      </c>
      <c r="I218" s="244">
        <f t="shared" si="42"/>
        <v>0</v>
      </c>
      <c r="J218" s="244">
        <f t="shared" si="32"/>
        <v>5.3656702484468743</v>
      </c>
      <c r="K218" s="244">
        <f t="shared" si="32"/>
        <v>5.3487479005044838</v>
      </c>
      <c r="L218" s="244">
        <f t="shared" si="32"/>
        <v>5.3336170330944945</v>
      </c>
      <c r="M218" s="244">
        <f t="shared" si="32"/>
        <v>7.975615592471077</v>
      </c>
      <c r="N218" s="112"/>
      <c r="O218" s="112"/>
      <c r="P218" s="112"/>
      <c r="Q218" s="112"/>
      <c r="R218" s="112"/>
    </row>
    <row r="219" spans="1:18" s="119" customFormat="1" x14ac:dyDescent="0.25">
      <c r="A219" s="245" t="s">
        <v>74</v>
      </c>
      <c r="B219" s="244">
        <f t="shared" ref="B219:I219" si="43">1000*B193*(B$51*1000/B$131)/B$11</f>
        <v>2677.77484953873</v>
      </c>
      <c r="C219" s="244">
        <f t="shared" si="43"/>
        <v>1524.313210902649</v>
      </c>
      <c r="D219" s="244">
        <f t="shared" si="43"/>
        <v>1460.6320558409243</v>
      </c>
      <c r="E219" s="244">
        <f t="shared" si="43"/>
        <v>195.9406410067142</v>
      </c>
      <c r="F219" s="244">
        <f t="shared" si="43"/>
        <v>813.10826128515134</v>
      </c>
      <c r="G219" s="244">
        <f t="shared" si="43"/>
        <v>0</v>
      </c>
      <c r="H219" s="244">
        <f t="shared" si="43"/>
        <v>2628.0496230981912</v>
      </c>
      <c r="I219" s="244">
        <f t="shared" si="43"/>
        <v>2232.0322660464712</v>
      </c>
      <c r="J219" s="244">
        <f t="shared" si="32"/>
        <v>481.41514756380548</v>
      </c>
      <c r="K219" s="244">
        <f t="shared" si="32"/>
        <v>449.41072963957015</v>
      </c>
      <c r="L219" s="244">
        <f t="shared" si="32"/>
        <v>398.20669873238165</v>
      </c>
      <c r="M219" s="244">
        <f t="shared" si="32"/>
        <v>869.88232258399228</v>
      </c>
      <c r="N219" s="112"/>
      <c r="O219" s="112"/>
      <c r="P219" s="112"/>
      <c r="Q219" s="112"/>
      <c r="R219" s="112"/>
    </row>
    <row r="220" spans="1:18" s="60" customFormat="1" x14ac:dyDescent="0.25">
      <c r="A220" s="197"/>
      <c r="B220" s="1528" t="s">
        <v>179</v>
      </c>
      <c r="C220" s="1529"/>
      <c r="D220" s="1529"/>
      <c r="E220" s="1529"/>
      <c r="F220" s="1529"/>
      <c r="G220" s="1529"/>
      <c r="H220" s="1529"/>
      <c r="I220" s="1530"/>
      <c r="J220" s="249" t="s">
        <v>179</v>
      </c>
      <c r="K220" s="250"/>
      <c r="L220" s="250"/>
      <c r="M220" s="251"/>
      <c r="N220" s="112"/>
      <c r="O220" s="112"/>
      <c r="P220" s="112"/>
      <c r="Q220" s="112"/>
      <c r="R220" s="112"/>
    </row>
    <row r="221" spans="1:18" s="58" customFormat="1" x14ac:dyDescent="0.25">
      <c r="A221" s="88" t="s">
        <v>93</v>
      </c>
      <c r="B221" s="230">
        <f t="shared" ref="B221:F230" si="44">B194*(B$51*1000/B$131)/B$11</f>
        <v>2.6665009702552007</v>
      </c>
      <c r="C221" s="230">
        <f t="shared" si="44"/>
        <v>1.39698274969757</v>
      </c>
      <c r="D221" s="230">
        <f t="shared" si="44"/>
        <v>0.81163784581946408</v>
      </c>
      <c r="E221" s="230">
        <f t="shared" si="44"/>
        <v>0.14160237612258525</v>
      </c>
      <c r="F221" s="230">
        <f t="shared" si="44"/>
        <v>0.19771518072296035</v>
      </c>
      <c r="G221" s="230"/>
      <c r="H221" s="230">
        <f t="shared" ref="H221:H230" si="45">H194*(H$51*1000/H$131)/H$11</f>
        <v>0.95315298379747981</v>
      </c>
      <c r="I221" s="230">
        <f t="shared" ref="I221:M230" si="46">I194*(I$51*1000/I$131)/I$11</f>
        <v>1.6829919009401337</v>
      </c>
      <c r="J221" s="230">
        <f t="shared" si="46"/>
        <v>69.794329673538712</v>
      </c>
      <c r="K221" s="230">
        <f t="shared" si="46"/>
        <v>79.629471630052336</v>
      </c>
      <c r="L221" s="230">
        <f t="shared" si="46"/>
        <v>78.775656690950854</v>
      </c>
      <c r="M221" s="230">
        <f t="shared" si="46"/>
        <v>112.22051507289146</v>
      </c>
      <c r="N221" s="112"/>
      <c r="O221" s="112"/>
      <c r="P221" s="112"/>
      <c r="Q221" s="112"/>
      <c r="R221" s="112"/>
    </row>
    <row r="222" spans="1:18" s="58" customFormat="1" x14ac:dyDescent="0.25">
      <c r="A222" s="88" t="s">
        <v>110</v>
      </c>
      <c r="B222" s="230">
        <f t="shared" si="44"/>
        <v>3.3072513373287036</v>
      </c>
      <c r="C222" s="230">
        <f t="shared" si="44"/>
        <v>1.2582516956940444</v>
      </c>
      <c r="D222" s="230">
        <f t="shared" si="44"/>
        <v>0.50889800874233526</v>
      </c>
      <c r="E222" s="230">
        <f t="shared" si="44"/>
        <v>7.279068785522029E-2</v>
      </c>
      <c r="F222" s="230">
        <f t="shared" si="44"/>
        <v>0.15433260713631675</v>
      </c>
      <c r="G222" s="230"/>
      <c r="H222" s="230">
        <f t="shared" si="45"/>
        <v>1.1434112462186881</v>
      </c>
      <c r="I222" s="230">
        <f t="shared" si="46"/>
        <v>0.71589956308151104</v>
      </c>
      <c r="J222" s="230">
        <f t="shared" si="46"/>
        <v>19.571335877690025</v>
      </c>
      <c r="K222" s="230">
        <f t="shared" si="46"/>
        <v>10.8168185492096</v>
      </c>
      <c r="L222" s="230">
        <f t="shared" si="46"/>
        <v>21.39541900875075</v>
      </c>
      <c r="M222" s="230">
        <f t="shared" si="46"/>
        <v>15.487662012759859</v>
      </c>
      <c r="N222" s="112"/>
      <c r="O222" s="112"/>
      <c r="P222" s="112"/>
      <c r="Q222" s="112"/>
      <c r="R222" s="112"/>
    </row>
    <row r="223" spans="1:18" s="58" customFormat="1" x14ac:dyDescent="0.25">
      <c r="A223" s="90" t="s">
        <v>94</v>
      </c>
      <c r="B223" s="230">
        <f t="shared" si="44"/>
        <v>0</v>
      </c>
      <c r="C223" s="230">
        <f t="shared" si="44"/>
        <v>0</v>
      </c>
      <c r="D223" s="230">
        <f t="shared" si="44"/>
        <v>0</v>
      </c>
      <c r="E223" s="230">
        <f t="shared" si="44"/>
        <v>0</v>
      </c>
      <c r="F223" s="230">
        <f t="shared" si="44"/>
        <v>0</v>
      </c>
      <c r="G223" s="230"/>
      <c r="H223" s="230">
        <f t="shared" si="45"/>
        <v>0</v>
      </c>
      <c r="I223" s="230">
        <f t="shared" si="46"/>
        <v>0</v>
      </c>
      <c r="J223" s="230">
        <f t="shared" si="46"/>
        <v>0</v>
      </c>
      <c r="K223" s="230">
        <f t="shared" si="46"/>
        <v>0</v>
      </c>
      <c r="L223" s="230">
        <f t="shared" si="46"/>
        <v>0</v>
      </c>
      <c r="M223" s="230">
        <f t="shared" si="46"/>
        <v>0</v>
      </c>
      <c r="N223" s="112"/>
      <c r="O223" s="112"/>
      <c r="P223" s="112"/>
      <c r="Q223" s="112"/>
      <c r="R223" s="112"/>
    </row>
    <row r="224" spans="1:18" s="58" customFormat="1" x14ac:dyDescent="0.25">
      <c r="A224" s="90" t="s">
        <v>112</v>
      </c>
      <c r="B224" s="230">
        <f t="shared" si="44"/>
        <v>25.780824846214923</v>
      </c>
      <c r="C224" s="230">
        <f t="shared" si="44"/>
        <v>8.5350825938740709</v>
      </c>
      <c r="D224" s="230">
        <f t="shared" si="44"/>
        <v>3.3352389640790503</v>
      </c>
      <c r="E224" s="230">
        <f t="shared" si="44"/>
        <v>0.61351203970881041</v>
      </c>
      <c r="F224" s="230">
        <f t="shared" si="44"/>
        <v>0.76924255994916468</v>
      </c>
      <c r="G224" s="230"/>
      <c r="H224" s="230">
        <f t="shared" si="45"/>
        <v>6.2811317173918564</v>
      </c>
      <c r="I224" s="230">
        <f t="shared" si="46"/>
        <v>3.4756808493404101</v>
      </c>
      <c r="J224" s="230">
        <f t="shared" si="46"/>
        <v>0</v>
      </c>
      <c r="K224" s="230">
        <f t="shared" si="46"/>
        <v>0</v>
      </c>
      <c r="L224" s="230">
        <f t="shared" si="46"/>
        <v>0</v>
      </c>
      <c r="M224" s="230">
        <f t="shared" si="46"/>
        <v>0</v>
      </c>
      <c r="N224" s="112"/>
      <c r="O224" s="112"/>
      <c r="P224" s="112"/>
      <c r="Q224" s="112"/>
      <c r="R224" s="112"/>
    </row>
    <row r="225" spans="1:18" s="58" customFormat="1" x14ac:dyDescent="0.25">
      <c r="A225" s="90" t="s">
        <v>95</v>
      </c>
      <c r="B225" s="230">
        <f t="shared" si="44"/>
        <v>12.447613948053476</v>
      </c>
      <c r="C225" s="230">
        <f t="shared" si="44"/>
        <v>3.4610106668435092</v>
      </c>
      <c r="D225" s="230">
        <f t="shared" si="44"/>
        <v>1.6761201117532354</v>
      </c>
      <c r="E225" s="230">
        <f t="shared" si="44"/>
        <v>0.28931182408018646</v>
      </c>
      <c r="F225" s="230">
        <f t="shared" si="44"/>
        <v>0.39451722958463803</v>
      </c>
      <c r="G225" s="230"/>
      <c r="H225" s="230">
        <f t="shared" si="45"/>
        <v>3.9084123015647489</v>
      </c>
      <c r="I225" s="230">
        <f t="shared" si="46"/>
        <v>1.7094536343144158</v>
      </c>
      <c r="J225" s="230">
        <f t="shared" si="46"/>
        <v>8.63506446718287</v>
      </c>
      <c r="K225" s="230">
        <f t="shared" si="46"/>
        <v>4.4184045342582472</v>
      </c>
      <c r="L225" s="230">
        <f t="shared" si="46"/>
        <v>9.2916760054956704</v>
      </c>
      <c r="M225" s="230">
        <f t="shared" si="46"/>
        <v>7.1109465884748833</v>
      </c>
      <c r="N225" s="112"/>
      <c r="O225" s="112"/>
      <c r="P225" s="112"/>
      <c r="Q225" s="112"/>
      <c r="R225" s="112"/>
    </row>
    <row r="226" spans="1:18" s="58" customFormat="1" x14ac:dyDescent="0.25">
      <c r="A226" s="88" t="s">
        <v>96</v>
      </c>
      <c r="B226" s="230">
        <f t="shared" si="44"/>
        <v>44.525692928570763</v>
      </c>
      <c r="C226" s="230">
        <f t="shared" si="44"/>
        <v>21.343850440104269</v>
      </c>
      <c r="D226" s="230">
        <f t="shared" si="44"/>
        <v>16.080015422391035</v>
      </c>
      <c r="E226" s="230">
        <f t="shared" si="44"/>
        <v>2.2471607766669552</v>
      </c>
      <c r="F226" s="230">
        <f t="shared" si="44"/>
        <v>3.9638397951239068</v>
      </c>
      <c r="G226" s="230"/>
      <c r="H226" s="230">
        <f t="shared" si="45"/>
        <v>18.651874580526933</v>
      </c>
      <c r="I226" s="230">
        <f t="shared" si="46"/>
        <v>13.558477421767263</v>
      </c>
      <c r="J226" s="230">
        <f t="shared" si="46"/>
        <v>60.011874393008931</v>
      </c>
      <c r="K226" s="230">
        <f t="shared" si="46"/>
        <v>215.59612363415229</v>
      </c>
      <c r="L226" s="230">
        <f t="shared" si="46"/>
        <v>208.52098702986672</v>
      </c>
      <c r="M226" s="230">
        <f t="shared" si="46"/>
        <v>303.89212401490698</v>
      </c>
      <c r="N226" s="112"/>
      <c r="O226" s="112"/>
      <c r="P226" s="112"/>
      <c r="Q226" s="112"/>
      <c r="R226" s="112"/>
    </row>
    <row r="227" spans="1:18" s="58" customFormat="1" x14ac:dyDescent="0.25">
      <c r="A227" s="88" t="s">
        <v>111</v>
      </c>
      <c r="B227" s="230">
        <f t="shared" si="44"/>
        <v>6.0647172613548577</v>
      </c>
      <c r="C227" s="230">
        <f t="shared" si="44"/>
        <v>1.8824575023332655</v>
      </c>
      <c r="D227" s="230">
        <f t="shared" si="44"/>
        <v>1.1422324380831512</v>
      </c>
      <c r="E227" s="230">
        <f t="shared" si="44"/>
        <v>0</v>
      </c>
      <c r="F227" s="230">
        <f t="shared" si="44"/>
        <v>0.341564984103714</v>
      </c>
      <c r="G227" s="230"/>
      <c r="H227" s="230">
        <f t="shared" si="45"/>
        <v>1.2725990886835514</v>
      </c>
      <c r="I227" s="230">
        <f t="shared" si="46"/>
        <v>1.1291678100899389</v>
      </c>
      <c r="J227" s="230">
        <f t="shared" si="46"/>
        <v>0</v>
      </c>
      <c r="K227" s="230">
        <f t="shared" si="46"/>
        <v>0</v>
      </c>
      <c r="L227" s="230">
        <f t="shared" si="46"/>
        <v>0</v>
      </c>
      <c r="M227" s="230">
        <f t="shared" si="46"/>
        <v>0</v>
      </c>
      <c r="N227" s="112"/>
      <c r="O227" s="112"/>
      <c r="P227" s="112"/>
      <c r="Q227" s="112"/>
      <c r="R227" s="112"/>
    </row>
    <row r="228" spans="1:18" s="58" customFormat="1" x14ac:dyDescent="0.25">
      <c r="A228" s="88" t="s">
        <v>97</v>
      </c>
      <c r="B228" s="230">
        <f t="shared" si="44"/>
        <v>0</v>
      </c>
      <c r="C228" s="230">
        <f t="shared" si="44"/>
        <v>0</v>
      </c>
      <c r="D228" s="230">
        <f t="shared" si="44"/>
        <v>0</v>
      </c>
      <c r="E228" s="230">
        <f t="shared" si="44"/>
        <v>0</v>
      </c>
      <c r="F228" s="230">
        <f t="shared" si="44"/>
        <v>0</v>
      </c>
      <c r="G228" s="230"/>
      <c r="H228" s="230">
        <f t="shared" si="45"/>
        <v>0</v>
      </c>
      <c r="I228" s="230">
        <f t="shared" si="46"/>
        <v>0</v>
      </c>
      <c r="J228" s="230">
        <f t="shared" si="46"/>
        <v>0</v>
      </c>
      <c r="K228" s="230">
        <f t="shared" si="46"/>
        <v>0</v>
      </c>
      <c r="L228" s="230">
        <f t="shared" si="46"/>
        <v>0</v>
      </c>
      <c r="M228" s="230">
        <f t="shared" si="46"/>
        <v>0</v>
      </c>
      <c r="N228" s="112"/>
      <c r="O228" s="112"/>
      <c r="P228" s="112"/>
      <c r="Q228" s="112"/>
      <c r="R228" s="112"/>
    </row>
    <row r="229" spans="1:18" s="58" customFormat="1" x14ac:dyDescent="0.25">
      <c r="A229" s="91" t="s">
        <v>78</v>
      </c>
      <c r="B229" s="230">
        <f t="shared" si="44"/>
        <v>1.061634959307449</v>
      </c>
      <c r="C229" s="230">
        <f t="shared" si="44"/>
        <v>1.0512807350752016</v>
      </c>
      <c r="D229" s="230">
        <f t="shared" si="44"/>
        <v>0.99775893988112641</v>
      </c>
      <c r="E229" s="230">
        <f t="shared" si="44"/>
        <v>0.98126587130468113</v>
      </c>
      <c r="F229" s="230">
        <f t="shared" si="44"/>
        <v>1.0001953506544248</v>
      </c>
      <c r="G229" s="230"/>
      <c r="H229" s="230">
        <f t="shared" si="45"/>
        <v>6.7211446949558606</v>
      </c>
      <c r="I229" s="230">
        <f t="shared" si="46"/>
        <v>6.3003753153264013</v>
      </c>
      <c r="J229" s="230">
        <f t="shared" si="46"/>
        <v>51.207681152172817</v>
      </c>
      <c r="K229" s="230">
        <f t="shared" si="46"/>
        <v>49.542793555566298</v>
      </c>
      <c r="L229" s="230">
        <f t="shared" si="46"/>
        <v>49.672568518069362</v>
      </c>
      <c r="M229" s="230">
        <f t="shared" si="46"/>
        <v>51.887509500886743</v>
      </c>
      <c r="N229" s="112"/>
      <c r="O229" s="112"/>
      <c r="P229" s="112"/>
      <c r="Q229" s="112"/>
      <c r="R229" s="112"/>
    </row>
    <row r="230" spans="1:18" s="58" customFormat="1" x14ac:dyDescent="0.25">
      <c r="A230" s="90" t="s">
        <v>79</v>
      </c>
      <c r="B230" s="252">
        <f t="shared" si="44"/>
        <v>0.19918061706810677</v>
      </c>
      <c r="C230" s="252">
        <f t="shared" si="44"/>
        <v>0.24851325071252708</v>
      </c>
      <c r="D230" s="252">
        <f t="shared" si="44"/>
        <v>0.50344654508131237</v>
      </c>
      <c r="E230" s="252">
        <f t="shared" si="44"/>
        <v>0.23512999749442007</v>
      </c>
      <c r="F230" s="252">
        <f t="shared" si="44"/>
        <v>0.15938426072406403</v>
      </c>
      <c r="G230" s="252"/>
      <c r="H230" s="252">
        <f t="shared" si="45"/>
        <v>1.3029372734385127</v>
      </c>
      <c r="I230" s="252">
        <f t="shared" si="46"/>
        <v>0.207726069587684</v>
      </c>
      <c r="J230" s="252">
        <f t="shared" si="46"/>
        <v>2.3004369496948835</v>
      </c>
      <c r="K230" s="252">
        <f t="shared" si="46"/>
        <v>1.0658778574741301</v>
      </c>
      <c r="L230" s="252">
        <f t="shared" si="46"/>
        <v>1.1775869157630003</v>
      </c>
      <c r="M230" s="252">
        <f t="shared" si="46"/>
        <v>2.6782586732490827</v>
      </c>
      <c r="N230" s="112"/>
      <c r="O230" s="112"/>
      <c r="P230" s="112"/>
      <c r="Q230" s="112"/>
      <c r="R230" s="112"/>
    </row>
    <row r="231" spans="1:18" s="58" customFormat="1" x14ac:dyDescent="0.25">
      <c r="A231" s="90" t="s">
        <v>117</v>
      </c>
      <c r="B231" s="246">
        <f>SUM(B208:B219)</f>
        <v>3223.4244073623777</v>
      </c>
      <c r="C231" s="246">
        <f>SUM(C208:C219)</f>
        <v>2654.9800357549539</v>
      </c>
      <c r="D231" s="246" t="e">
        <f>SUM(D208:D219)</f>
        <v>#VALUE!</v>
      </c>
      <c r="E231" s="246">
        <f>SUM(E208:E219)</f>
        <v>252.33480068254565</v>
      </c>
      <c r="F231" s="246">
        <f>SUM(F208:F219)</f>
        <v>903.82106632198634</v>
      </c>
      <c r="G231" s="246"/>
      <c r="H231" s="246">
        <f t="shared" ref="H231:M231" si="47">SUM(H208:H219)</f>
        <v>4207.008010898131</v>
      </c>
      <c r="I231" s="246">
        <f t="shared" si="47"/>
        <v>8759.7040013546157</v>
      </c>
      <c r="J231" s="246">
        <f t="shared" si="47"/>
        <v>1653.5831242628058</v>
      </c>
      <c r="K231" s="246">
        <f t="shared" si="47"/>
        <v>1904.0951745723528</v>
      </c>
      <c r="L231" s="246">
        <f t="shared" si="47"/>
        <v>1618.7882127189971</v>
      </c>
      <c r="M231" s="246">
        <f t="shared" si="47"/>
        <v>2819.4106011195263</v>
      </c>
      <c r="N231" s="112"/>
      <c r="O231" s="112"/>
      <c r="P231" s="112"/>
      <c r="Q231" s="112"/>
      <c r="R231" s="112"/>
    </row>
    <row r="232" spans="1:18" s="58" customFormat="1" x14ac:dyDescent="0.25">
      <c r="A232" s="90" t="s">
        <v>119</v>
      </c>
      <c r="B232" s="168">
        <f>SUM(B221:B227)</f>
        <v>94.792601291777927</v>
      </c>
      <c r="C232" s="168">
        <f t="shared" ref="C232:M232" si="48">SUM(C221:C227)</f>
        <v>37.877635648546729</v>
      </c>
      <c r="D232" s="168">
        <f t="shared" si="48"/>
        <v>23.554142790868273</v>
      </c>
      <c r="E232" s="168">
        <f t="shared" si="48"/>
        <v>3.3643777044337577</v>
      </c>
      <c r="F232" s="168">
        <f t="shared" si="48"/>
        <v>5.8212123566207001</v>
      </c>
      <c r="G232" s="168"/>
      <c r="H232" s="168">
        <f t="shared" si="48"/>
        <v>32.210581918183259</v>
      </c>
      <c r="I232" s="168">
        <f t="shared" si="48"/>
        <v>22.271671179533673</v>
      </c>
      <c r="J232" s="168">
        <f t="shared" si="48"/>
        <v>158.01260441142054</v>
      </c>
      <c r="K232" s="168">
        <f t="shared" si="48"/>
        <v>310.46081834767244</v>
      </c>
      <c r="L232" s="168">
        <f t="shared" si="48"/>
        <v>317.98373873506398</v>
      </c>
      <c r="M232" s="168">
        <f t="shared" si="48"/>
        <v>438.71124768903314</v>
      </c>
      <c r="N232" s="112"/>
      <c r="O232" s="112"/>
      <c r="P232" s="112"/>
      <c r="Q232" s="112"/>
      <c r="R232" s="112"/>
    </row>
    <row r="233" spans="1:18" s="58" customFormat="1" x14ac:dyDescent="0.25">
      <c r="A233" s="90" t="s">
        <v>184</v>
      </c>
      <c r="B233" s="69">
        <f>B230/B17</f>
        <v>0.93443416436304694</v>
      </c>
      <c r="C233" s="69">
        <f>C230/C17</f>
        <v>1.1773556996913281</v>
      </c>
      <c r="D233" s="69">
        <f>D230/D17</f>
        <v>2.5130699864637696</v>
      </c>
      <c r="E233" s="69">
        <f>E230/E17</f>
        <v>1.193433408975205</v>
      </c>
      <c r="F233" s="69">
        <f>F230/F17</f>
        <v>0.79366539946156034</v>
      </c>
      <c r="G233" s="69"/>
      <c r="H233" s="69">
        <f t="shared" ref="H233:M233" si="49">H230/H17</f>
        <v>0.96551074073309651</v>
      </c>
      <c r="I233" s="69">
        <f t="shared" si="49"/>
        <v>0.16421069109964151</v>
      </c>
      <c r="J233" s="69">
        <f t="shared" si="49"/>
        <v>1.1187217335371742</v>
      </c>
      <c r="K233" s="69">
        <f t="shared" si="49"/>
        <v>0.53576433453630357</v>
      </c>
      <c r="L233" s="69">
        <f t="shared" si="49"/>
        <v>0.59036853765696151</v>
      </c>
      <c r="M233" s="69">
        <f t="shared" si="49"/>
        <v>1.2853948180099868</v>
      </c>
      <c r="N233" s="112"/>
      <c r="O233" s="112"/>
      <c r="P233" s="112"/>
      <c r="Q233" s="112"/>
      <c r="R233" s="112"/>
    </row>
    <row r="234" spans="1:18" s="58" customFormat="1" x14ac:dyDescent="0.25">
      <c r="A234" s="91"/>
      <c r="B234" s="110"/>
      <c r="C234" s="110"/>
      <c r="D234" s="60"/>
      <c r="E234" s="112"/>
      <c r="F234" s="112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</row>
    <row r="235" spans="1:18" s="58" customFormat="1" x14ac:dyDescent="0.25">
      <c r="A235" s="57" t="s">
        <v>118</v>
      </c>
      <c r="B235" s="234" t="s">
        <v>153</v>
      </c>
      <c r="C235" s="234" t="s">
        <v>154</v>
      </c>
      <c r="D235" s="234" t="s">
        <v>155</v>
      </c>
      <c r="E235" s="234" t="s">
        <v>156</v>
      </c>
      <c r="F235" s="234" t="s">
        <v>157</v>
      </c>
      <c r="G235" s="234" t="s">
        <v>158</v>
      </c>
      <c r="H235" s="234" t="s">
        <v>159</v>
      </c>
      <c r="I235" s="234" t="s">
        <v>160</v>
      </c>
      <c r="J235" s="234" t="s">
        <v>161</v>
      </c>
      <c r="K235" s="234" t="s">
        <v>162</v>
      </c>
      <c r="L235" s="234" t="s">
        <v>163</v>
      </c>
      <c r="M235" s="234" t="s">
        <v>164</v>
      </c>
      <c r="N235" s="60"/>
      <c r="O235" s="60"/>
      <c r="P235" s="60"/>
      <c r="Q235" s="60"/>
      <c r="R235" s="60"/>
    </row>
    <row r="236" spans="1:18" s="58" customFormat="1" x14ac:dyDescent="0.25">
      <c r="A236" s="88" t="s">
        <v>89</v>
      </c>
      <c r="B236" s="116">
        <f t="shared" ref="B236:F247" si="50">B208/B$231</f>
        <v>4.3262964847251784E-2</v>
      </c>
      <c r="C236" s="116">
        <f t="shared" si="50"/>
        <v>7.7450595111645204E-2</v>
      </c>
      <c r="D236" s="116" t="e">
        <f t="shared" si="50"/>
        <v>#VALUE!</v>
      </c>
      <c r="E236" s="116">
        <f t="shared" si="50"/>
        <v>0</v>
      </c>
      <c r="F236" s="116">
        <f t="shared" si="50"/>
        <v>0</v>
      </c>
      <c r="G236" s="116"/>
      <c r="H236" s="116">
        <f t="shared" ref="H236:M247" si="51">H208/H$231</f>
        <v>4.8770316927987271E-2</v>
      </c>
      <c r="I236" s="116">
        <f t="shared" si="51"/>
        <v>0.43535636227465513</v>
      </c>
      <c r="J236" s="116">
        <f t="shared" si="51"/>
        <v>2.1673100588638205E-2</v>
      </c>
      <c r="K236" s="116">
        <f t="shared" si="51"/>
        <v>1.9781276657872968E-2</v>
      </c>
      <c r="L236" s="116">
        <f t="shared" si="51"/>
        <v>2.9555500227389748E-2</v>
      </c>
      <c r="M236" s="116">
        <f t="shared" si="51"/>
        <v>2.2938525582497506E-2</v>
      </c>
      <c r="N236" s="116"/>
      <c r="O236" s="116"/>
      <c r="P236" s="116"/>
      <c r="Q236" s="116"/>
      <c r="R236" s="116"/>
    </row>
    <row r="237" spans="1:18" s="58" customFormat="1" x14ac:dyDescent="0.25">
      <c r="A237" s="88" t="s">
        <v>90</v>
      </c>
      <c r="B237" s="116">
        <f t="shared" si="50"/>
        <v>0</v>
      </c>
      <c r="C237" s="116">
        <f t="shared" si="50"/>
        <v>5.5516647672682294E-2</v>
      </c>
      <c r="D237" s="116" t="e">
        <f t="shared" si="50"/>
        <v>#VALUE!</v>
      </c>
      <c r="E237" s="116">
        <f t="shared" si="50"/>
        <v>0</v>
      </c>
      <c r="F237" s="116">
        <f t="shared" si="50"/>
        <v>0</v>
      </c>
      <c r="G237" s="116"/>
      <c r="H237" s="116">
        <f t="shared" si="51"/>
        <v>3.7621356593466326E-2</v>
      </c>
      <c r="I237" s="116">
        <f t="shared" si="51"/>
        <v>0.19961941111870199</v>
      </c>
      <c r="J237" s="116">
        <f t="shared" si="51"/>
        <v>6.8577930155306064E-3</v>
      </c>
      <c r="K237" s="116">
        <f t="shared" si="51"/>
        <v>4.8043760288834893E-3</v>
      </c>
      <c r="L237" s="116">
        <f t="shared" si="51"/>
        <v>3.9835514990553267E-3</v>
      </c>
      <c r="M237" s="116">
        <f t="shared" si="51"/>
        <v>1.9623635550123498E-3</v>
      </c>
      <c r="N237" s="116"/>
      <c r="O237" s="116"/>
      <c r="P237" s="116"/>
      <c r="Q237" s="116"/>
      <c r="R237" s="116"/>
    </row>
    <row r="238" spans="1:18" s="58" customFormat="1" x14ac:dyDescent="0.25">
      <c r="A238" s="88" t="s">
        <v>91</v>
      </c>
      <c r="B238" s="116">
        <f t="shared" si="50"/>
        <v>0.12601339745160378</v>
      </c>
      <c r="C238" s="116">
        <f t="shared" si="50"/>
        <v>4.7253303774967809E-2</v>
      </c>
      <c r="D238" s="116" t="e">
        <f t="shared" si="50"/>
        <v>#VALUE!</v>
      </c>
      <c r="E238" s="116">
        <f t="shared" si="50"/>
        <v>5.2026740138728947E-2</v>
      </c>
      <c r="F238" s="116">
        <f t="shared" si="50"/>
        <v>3.7044525873586143E-2</v>
      </c>
      <c r="G238" s="116"/>
      <c r="H238" s="116">
        <f t="shared" si="51"/>
        <v>5.8075759843716823E-2</v>
      </c>
      <c r="I238" s="116">
        <f t="shared" si="51"/>
        <v>1.9604769116616183E-2</v>
      </c>
      <c r="J238" s="116">
        <f t="shared" si="51"/>
        <v>1.8176407960219042E-2</v>
      </c>
      <c r="K238" s="116">
        <f t="shared" si="51"/>
        <v>7.1433444741031884E-3</v>
      </c>
      <c r="L238" s="116">
        <f t="shared" si="51"/>
        <v>2.1309183752441486E-2</v>
      </c>
      <c r="M238" s="116">
        <f t="shared" si="51"/>
        <v>5.565212722493309E-3</v>
      </c>
      <c r="N238" s="116"/>
      <c r="O238" s="116"/>
      <c r="P238" s="116"/>
      <c r="Q238" s="116"/>
      <c r="R238" s="116"/>
    </row>
    <row r="239" spans="1:18" s="58" customFormat="1" x14ac:dyDescent="0.25">
      <c r="A239" s="88" t="s">
        <v>178</v>
      </c>
      <c r="B239" s="116">
        <f t="shared" si="50"/>
        <v>0</v>
      </c>
      <c r="C239" s="116">
        <f t="shared" si="50"/>
        <v>0</v>
      </c>
      <c r="D239" s="116" t="e">
        <f t="shared" si="50"/>
        <v>#VALUE!</v>
      </c>
      <c r="E239" s="116">
        <f t="shared" si="50"/>
        <v>0</v>
      </c>
      <c r="F239" s="116">
        <f t="shared" si="50"/>
        <v>0</v>
      </c>
      <c r="G239" s="116"/>
      <c r="H239" s="116">
        <f t="shared" si="51"/>
        <v>0</v>
      </c>
      <c r="I239" s="116">
        <f t="shared" si="51"/>
        <v>0</v>
      </c>
      <c r="J239" s="116">
        <f t="shared" si="51"/>
        <v>1.7966421331395953E-3</v>
      </c>
      <c r="K239" s="116">
        <f t="shared" si="51"/>
        <v>1.3015973179203815E-3</v>
      </c>
      <c r="L239" s="116">
        <f t="shared" si="51"/>
        <v>1.9263580453399234E-3</v>
      </c>
      <c r="M239" s="116">
        <f t="shared" si="51"/>
        <v>2.312107383899106E-3</v>
      </c>
      <c r="N239" s="116"/>
      <c r="O239" s="116"/>
      <c r="P239" s="116"/>
      <c r="Q239" s="116"/>
      <c r="R239" s="116"/>
    </row>
    <row r="240" spans="1:18" s="58" customFormat="1" x14ac:dyDescent="0.25">
      <c r="A240" s="88" t="s">
        <v>92</v>
      </c>
      <c r="B240" s="116">
        <f t="shared" si="50"/>
        <v>0</v>
      </c>
      <c r="C240" s="116">
        <f t="shared" si="50"/>
        <v>0</v>
      </c>
      <c r="D240" s="116" t="e">
        <f t="shared" si="50"/>
        <v>#VALUE!</v>
      </c>
      <c r="E240" s="116">
        <f t="shared" si="50"/>
        <v>0</v>
      </c>
      <c r="F240" s="116">
        <f t="shared" si="50"/>
        <v>0</v>
      </c>
      <c r="G240" s="116"/>
      <c r="H240" s="116">
        <f t="shared" si="51"/>
        <v>0</v>
      </c>
      <c r="I240" s="116">
        <f t="shared" si="51"/>
        <v>0</v>
      </c>
      <c r="J240" s="116">
        <f t="shared" si="51"/>
        <v>1.7947400476490899E-3</v>
      </c>
      <c r="K240" s="116">
        <f t="shared" si="51"/>
        <v>3.1127748996193738E-3</v>
      </c>
      <c r="L240" s="116">
        <f t="shared" si="51"/>
        <v>2.2759380947237925E-3</v>
      </c>
      <c r="M240" s="116">
        <f t="shared" si="51"/>
        <v>2.2457733981488728E-3</v>
      </c>
      <c r="N240" s="116"/>
      <c r="O240" s="116"/>
      <c r="P240" s="116"/>
      <c r="Q240" s="116"/>
      <c r="R240" s="116"/>
    </row>
    <row r="241" spans="1:18" s="58" customFormat="1" x14ac:dyDescent="0.25">
      <c r="A241" s="88" t="s">
        <v>120</v>
      </c>
      <c r="B241" s="116">
        <f t="shared" si="50"/>
        <v>0</v>
      </c>
      <c r="C241" s="116">
        <f t="shared" si="50"/>
        <v>0</v>
      </c>
      <c r="D241" s="116" t="e">
        <f t="shared" si="50"/>
        <v>#VALUE!</v>
      </c>
      <c r="E241" s="116">
        <f t="shared" si="50"/>
        <v>0</v>
      </c>
      <c r="F241" s="116">
        <f t="shared" si="50"/>
        <v>0</v>
      </c>
      <c r="G241" s="116"/>
      <c r="H241" s="116">
        <f t="shared" si="51"/>
        <v>0</v>
      </c>
      <c r="I241" s="116">
        <f t="shared" si="51"/>
        <v>0</v>
      </c>
      <c r="J241" s="116">
        <f t="shared" si="51"/>
        <v>4.1338104358709304E-3</v>
      </c>
      <c r="K241" s="116">
        <f t="shared" si="51"/>
        <v>1.4553453978050769E-3</v>
      </c>
      <c r="L241" s="116">
        <f t="shared" si="51"/>
        <v>1.3733617125920936E-3</v>
      </c>
      <c r="M241" s="116">
        <f t="shared" si="51"/>
        <v>3.100787861000925E-4</v>
      </c>
      <c r="N241" s="116"/>
      <c r="O241" s="116"/>
      <c r="P241" s="116"/>
      <c r="Q241" s="116"/>
      <c r="R241" s="116"/>
    </row>
    <row r="242" spans="1:18" s="58" customFormat="1" x14ac:dyDescent="0.25">
      <c r="A242" s="88" t="s">
        <v>121</v>
      </c>
      <c r="B242" s="116">
        <f t="shared" si="50"/>
        <v>0</v>
      </c>
      <c r="C242" s="116">
        <f t="shared" si="50"/>
        <v>0</v>
      </c>
      <c r="D242" s="116" t="e">
        <f t="shared" si="50"/>
        <v>#VALUE!</v>
      </c>
      <c r="E242" s="116">
        <f t="shared" si="50"/>
        <v>0</v>
      </c>
      <c r="F242" s="116">
        <f t="shared" si="50"/>
        <v>0</v>
      </c>
      <c r="G242" s="116"/>
      <c r="H242" s="116">
        <f t="shared" si="51"/>
        <v>0</v>
      </c>
      <c r="I242" s="116">
        <f t="shared" si="51"/>
        <v>0</v>
      </c>
      <c r="J242" s="116">
        <f t="shared" si="51"/>
        <v>1.7511043825478038E-3</v>
      </c>
      <c r="K242" s="116">
        <f t="shared" si="51"/>
        <v>4.1113708687740382E-4</v>
      </c>
      <c r="L242" s="116">
        <f t="shared" si="51"/>
        <v>9.4484388438916976E-4</v>
      </c>
      <c r="M242" s="116">
        <f t="shared" si="51"/>
        <v>3.0734178009393621E-4</v>
      </c>
      <c r="N242" s="116"/>
      <c r="O242" s="116"/>
      <c r="P242" s="116"/>
      <c r="Q242" s="116"/>
      <c r="R242" s="116"/>
    </row>
    <row r="243" spans="1:18" s="58" customFormat="1" x14ac:dyDescent="0.25">
      <c r="A243" s="88" t="s">
        <v>71</v>
      </c>
      <c r="B243" s="116">
        <f t="shared" si="50"/>
        <v>0</v>
      </c>
      <c r="C243" s="116">
        <f t="shared" si="50"/>
        <v>5.75480328046395E-2</v>
      </c>
      <c r="D243" s="116" t="e">
        <f t="shared" si="50"/>
        <v>#VALUE!</v>
      </c>
      <c r="E243" s="116">
        <f t="shared" si="50"/>
        <v>0</v>
      </c>
      <c r="F243" s="116">
        <f t="shared" si="50"/>
        <v>0</v>
      </c>
      <c r="G243" s="116"/>
      <c r="H243" s="116">
        <f t="shared" si="51"/>
        <v>3.1758303877631379E-2</v>
      </c>
      <c r="I243" s="116">
        <f t="shared" si="51"/>
        <v>3.4995088708016334E-2</v>
      </c>
      <c r="J243" s="116">
        <f t="shared" si="51"/>
        <v>0.50510377583139077</v>
      </c>
      <c r="K243" s="116">
        <f t="shared" si="51"/>
        <v>0.63050163968066364</v>
      </c>
      <c r="L243" s="116">
        <f t="shared" si="51"/>
        <v>0.52167198828253791</v>
      </c>
      <c r="M243" s="116">
        <f t="shared" si="51"/>
        <v>0.53486908801866073</v>
      </c>
      <c r="N243" s="116"/>
      <c r="O243" s="116"/>
      <c r="P243" s="116"/>
      <c r="Q243" s="116"/>
      <c r="R243" s="116"/>
    </row>
    <row r="244" spans="1:18" s="58" customFormat="1" x14ac:dyDescent="0.25">
      <c r="A244" s="88" t="s">
        <v>72</v>
      </c>
      <c r="B244" s="116">
        <f t="shared" si="50"/>
        <v>0</v>
      </c>
      <c r="C244" s="116">
        <f t="shared" si="50"/>
        <v>5.1002514536152177E-2</v>
      </c>
      <c r="D244" s="116" t="e">
        <f t="shared" si="50"/>
        <v>#VALUE!</v>
      </c>
      <c r="E244" s="116">
        <f t="shared" si="50"/>
        <v>0</v>
      </c>
      <c r="F244" s="116">
        <f t="shared" si="50"/>
        <v>0</v>
      </c>
      <c r="G244" s="116"/>
      <c r="H244" s="116">
        <f t="shared" si="51"/>
        <v>2.7980395478612807E-2</v>
      </c>
      <c r="I244" s="116">
        <f t="shared" si="51"/>
        <v>1.2804506986954543E-2</v>
      </c>
      <c r="J244" s="116">
        <f t="shared" si="51"/>
        <v>0.13124242229630972</v>
      </c>
      <c r="K244" s="116">
        <f t="shared" si="51"/>
        <v>6.7005843619657959E-2</v>
      </c>
      <c r="L244" s="116">
        <f t="shared" si="51"/>
        <v>0.15123651797833795</v>
      </c>
      <c r="M244" s="116">
        <f t="shared" si="51"/>
        <v>9.8448158820109946E-2</v>
      </c>
      <c r="N244" s="116"/>
      <c r="O244" s="116"/>
      <c r="P244" s="116"/>
      <c r="Q244" s="116"/>
      <c r="R244" s="116"/>
    </row>
    <row r="245" spans="1:18" s="58" customFormat="1" x14ac:dyDescent="0.25">
      <c r="A245" s="88" t="s">
        <v>73</v>
      </c>
      <c r="B245" s="116">
        <f t="shared" si="50"/>
        <v>0</v>
      </c>
      <c r="C245" s="116">
        <f t="shared" si="50"/>
        <v>0.13709531926516122</v>
      </c>
      <c r="D245" s="116" t="e">
        <f t="shared" si="50"/>
        <v>#VALUE!</v>
      </c>
      <c r="E245" s="116">
        <f t="shared" si="50"/>
        <v>0.17146268551040753</v>
      </c>
      <c r="F245" s="116">
        <f t="shared" si="50"/>
        <v>6.3321363368166225E-2</v>
      </c>
      <c r="G245" s="116"/>
      <c r="H245" s="116">
        <f t="shared" si="51"/>
        <v>0.17111009765173771</v>
      </c>
      <c r="I245" s="116">
        <f t="shared" si="51"/>
        <v>4.2813048037272906E-2</v>
      </c>
      <c r="J245" s="116">
        <f t="shared" si="51"/>
        <v>1.3090797356997209E-2</v>
      </c>
      <c r="K245" s="116">
        <f t="shared" si="51"/>
        <v>2.5650339849369659E-2</v>
      </c>
      <c r="L245" s="116">
        <f t="shared" si="51"/>
        <v>1.6437326474458797E-2</v>
      </c>
      <c r="M245" s="116">
        <f t="shared" si="51"/>
        <v>1.9679131967464469E-2</v>
      </c>
      <c r="N245" s="116"/>
      <c r="O245" s="116"/>
      <c r="P245" s="116"/>
      <c r="Q245" s="116"/>
      <c r="R245" s="116"/>
    </row>
    <row r="246" spans="1:18" s="58" customFormat="1" x14ac:dyDescent="0.25">
      <c r="A246" s="88" t="s">
        <v>124</v>
      </c>
      <c r="B246" s="116">
        <f t="shared" si="50"/>
        <v>0</v>
      </c>
      <c r="C246" s="116">
        <f t="shared" si="50"/>
        <v>0</v>
      </c>
      <c r="D246" s="116" t="e">
        <f t="shared" si="50"/>
        <v>#VALUE!</v>
      </c>
      <c r="E246" s="116">
        <f t="shared" si="50"/>
        <v>0</v>
      </c>
      <c r="F246" s="116">
        <f t="shared" si="50"/>
        <v>0</v>
      </c>
      <c r="G246" s="116"/>
      <c r="H246" s="116">
        <f t="shared" si="51"/>
        <v>0</v>
      </c>
      <c r="I246" s="116">
        <f t="shared" si="51"/>
        <v>0</v>
      </c>
      <c r="J246" s="116">
        <f t="shared" si="51"/>
        <v>3.244874823477034E-3</v>
      </c>
      <c r="K246" s="116">
        <f t="shared" si="51"/>
        <v>2.8090759180174792E-3</v>
      </c>
      <c r="L246" s="116">
        <f t="shared" si="51"/>
        <v>3.2948207746928714E-3</v>
      </c>
      <c r="M246" s="116">
        <f t="shared" si="51"/>
        <v>2.8288237226972669E-3</v>
      </c>
      <c r="N246" s="116"/>
      <c r="O246" s="116"/>
      <c r="P246" s="116"/>
      <c r="Q246" s="116"/>
      <c r="R246" s="116"/>
    </row>
    <row r="247" spans="1:18" s="119" customFormat="1" x14ac:dyDescent="0.25">
      <c r="A247" s="245" t="s">
        <v>74</v>
      </c>
      <c r="B247" s="116">
        <f t="shared" si="50"/>
        <v>0.83072363770114444</v>
      </c>
      <c r="C247" s="116">
        <f t="shared" si="50"/>
        <v>0.57413358683475169</v>
      </c>
      <c r="D247" s="116" t="e">
        <f t="shared" si="50"/>
        <v>#VALUE!</v>
      </c>
      <c r="E247" s="116">
        <f t="shared" si="50"/>
        <v>0.77651057435086357</v>
      </c>
      <c r="F247" s="116">
        <f t="shared" si="50"/>
        <v>0.89963411075824762</v>
      </c>
      <c r="G247" s="116"/>
      <c r="H247" s="116">
        <f t="shared" si="51"/>
        <v>0.6246837696268478</v>
      </c>
      <c r="I247" s="116">
        <f t="shared" si="51"/>
        <v>0.25480681375778291</v>
      </c>
      <c r="J247" s="116">
        <f t="shared" si="51"/>
        <v>0.2911345311282299</v>
      </c>
      <c r="K247" s="116">
        <f t="shared" si="51"/>
        <v>0.23602324906920938</v>
      </c>
      <c r="L247" s="116">
        <f t="shared" si="51"/>
        <v>0.24599060927404079</v>
      </c>
      <c r="M247" s="116">
        <f t="shared" si="51"/>
        <v>0.30853339426282256</v>
      </c>
      <c r="N247" s="116"/>
      <c r="O247" s="116"/>
      <c r="P247" s="116"/>
      <c r="Q247" s="116"/>
      <c r="R247" s="116"/>
    </row>
    <row r="248" spans="1:18" s="58" customFormat="1" x14ac:dyDescent="0.25">
      <c r="A248" s="88" t="s">
        <v>93</v>
      </c>
      <c r="B248" s="116">
        <f t="shared" ref="B248:D255" si="52">B221/B$232</f>
        <v>2.8129842771668787E-2</v>
      </c>
      <c r="C248" s="116">
        <f t="shared" si="52"/>
        <v>3.6881466484858821E-2</v>
      </c>
      <c r="D248" s="116">
        <f t="shared" si="52"/>
        <v>3.445839031485063E-2</v>
      </c>
      <c r="E248" s="116">
        <f t="shared" ref="E248:F255" si="53">E221/E$232</f>
        <v>4.2088727414872004E-2</v>
      </c>
      <c r="F248" s="116">
        <f t="shared" si="53"/>
        <v>3.3964605413868962E-2</v>
      </c>
      <c r="G248" s="116"/>
      <c r="H248" s="116">
        <f t="shared" ref="H248:M255" si="54">H221/H$232</f>
        <v>2.9591299723132711E-2</v>
      </c>
      <c r="I248" s="116">
        <f t="shared" si="54"/>
        <v>7.5566484767730507E-2</v>
      </c>
      <c r="J248" s="116">
        <f t="shared" si="54"/>
        <v>0.44170102716498388</v>
      </c>
      <c r="K248" s="116">
        <f t="shared" si="54"/>
        <v>0.25648799115409959</v>
      </c>
      <c r="L248" s="116">
        <f t="shared" si="54"/>
        <v>0.24773485903499218</v>
      </c>
      <c r="M248" s="116">
        <f t="shared" si="54"/>
        <v>0.25579584673068489</v>
      </c>
      <c r="N248" s="116"/>
      <c r="O248" s="116"/>
      <c r="P248" s="116"/>
      <c r="Q248" s="116"/>
      <c r="R248" s="116"/>
    </row>
    <row r="249" spans="1:18" s="58" customFormat="1" x14ac:dyDescent="0.25">
      <c r="A249" s="88" t="s">
        <v>110</v>
      </c>
      <c r="B249" s="116">
        <f t="shared" si="52"/>
        <v>3.4889340436483687E-2</v>
      </c>
      <c r="C249" s="116">
        <f t="shared" si="52"/>
        <v>3.3218855246639992E-2</v>
      </c>
      <c r="D249" s="116">
        <f t="shared" si="52"/>
        <v>2.16054565543192E-2</v>
      </c>
      <c r="E249" s="116">
        <f t="shared" si="53"/>
        <v>2.1635706288058207E-2</v>
      </c>
      <c r="F249" s="116">
        <f t="shared" si="53"/>
        <v>2.6512107389586644E-2</v>
      </c>
      <c r="G249" s="116"/>
      <c r="H249" s="116">
        <f t="shared" si="54"/>
        <v>3.5498000288321979E-2</v>
      </c>
      <c r="I249" s="116">
        <f t="shared" si="54"/>
        <v>3.2143953514336174E-2</v>
      </c>
      <c r="J249" s="116">
        <f t="shared" si="54"/>
        <v>0.1238593335676675</v>
      </c>
      <c r="K249" s="116">
        <f t="shared" si="54"/>
        <v>3.4841171284604053E-2</v>
      </c>
      <c r="L249" s="116">
        <f t="shared" si="54"/>
        <v>6.7284632521969534E-2</v>
      </c>
      <c r="M249" s="116">
        <f t="shared" si="54"/>
        <v>3.530263264127162E-2</v>
      </c>
      <c r="N249" s="116"/>
      <c r="O249" s="116"/>
      <c r="P249" s="116"/>
      <c r="Q249" s="116"/>
      <c r="R249" s="116"/>
    </row>
    <row r="250" spans="1:18" s="58" customFormat="1" x14ac:dyDescent="0.25">
      <c r="A250" s="90" t="s">
        <v>94</v>
      </c>
      <c r="B250" s="116">
        <f t="shared" si="52"/>
        <v>0</v>
      </c>
      <c r="C250" s="116">
        <f t="shared" si="52"/>
        <v>0</v>
      </c>
      <c r="D250" s="116">
        <f t="shared" si="52"/>
        <v>0</v>
      </c>
      <c r="E250" s="116">
        <f t="shared" si="53"/>
        <v>0</v>
      </c>
      <c r="F250" s="116">
        <f t="shared" si="53"/>
        <v>0</v>
      </c>
      <c r="G250" s="116"/>
      <c r="H250" s="116">
        <f t="shared" si="54"/>
        <v>0</v>
      </c>
      <c r="I250" s="116">
        <f t="shared" si="54"/>
        <v>0</v>
      </c>
      <c r="J250" s="116">
        <f t="shared" si="54"/>
        <v>0</v>
      </c>
      <c r="K250" s="116">
        <f t="shared" si="54"/>
        <v>0</v>
      </c>
      <c r="L250" s="116">
        <f t="shared" si="54"/>
        <v>0</v>
      </c>
      <c r="M250" s="116">
        <f t="shared" si="54"/>
        <v>0</v>
      </c>
      <c r="N250" s="116"/>
      <c r="O250" s="116"/>
      <c r="P250" s="116"/>
      <c r="Q250" s="116"/>
      <c r="R250" s="116"/>
    </row>
    <row r="251" spans="1:18" s="58" customFormat="1" x14ac:dyDescent="0.25">
      <c r="A251" s="90" t="s">
        <v>112</v>
      </c>
      <c r="B251" s="116">
        <f t="shared" si="52"/>
        <v>0.27197085526601206</v>
      </c>
      <c r="C251" s="116">
        <f t="shared" si="52"/>
        <v>0.2253330348564547</v>
      </c>
      <c r="D251" s="116">
        <f t="shared" si="52"/>
        <v>0.14159882589198244</v>
      </c>
      <c r="E251" s="116">
        <f t="shared" si="53"/>
        <v>0.18235528041345991</v>
      </c>
      <c r="F251" s="116">
        <f t="shared" si="53"/>
        <v>0.13214473426214626</v>
      </c>
      <c r="G251" s="116"/>
      <c r="H251" s="116">
        <f t="shared" si="54"/>
        <v>0.19500211866231706</v>
      </c>
      <c r="I251" s="116">
        <f t="shared" si="54"/>
        <v>0.15605837664011274</v>
      </c>
      <c r="J251" s="116">
        <f t="shared" si="54"/>
        <v>0</v>
      </c>
      <c r="K251" s="116">
        <f t="shared" si="54"/>
        <v>0</v>
      </c>
      <c r="L251" s="116">
        <f t="shared" si="54"/>
        <v>0</v>
      </c>
      <c r="M251" s="116">
        <f t="shared" si="54"/>
        <v>0</v>
      </c>
      <c r="N251" s="116"/>
      <c r="O251" s="116"/>
      <c r="P251" s="116"/>
      <c r="Q251" s="116"/>
      <c r="R251" s="116"/>
    </row>
    <row r="252" spans="1:18" s="58" customFormat="1" x14ac:dyDescent="0.25">
      <c r="A252" s="90" t="s">
        <v>95</v>
      </c>
      <c r="B252" s="116">
        <f t="shared" si="52"/>
        <v>0.13131419307440348</v>
      </c>
      <c r="C252" s="116">
        <f t="shared" si="52"/>
        <v>9.137346108286723E-2</v>
      </c>
      <c r="D252" s="116">
        <f t="shared" si="52"/>
        <v>7.1160310380858002E-2</v>
      </c>
      <c r="E252" s="116">
        <f t="shared" si="53"/>
        <v>8.5992670709628058E-2</v>
      </c>
      <c r="F252" s="116">
        <f t="shared" si="53"/>
        <v>6.7772347994818918E-2</v>
      </c>
      <c r="G252" s="116"/>
      <c r="H252" s="116">
        <f t="shared" si="54"/>
        <v>0.12133938813934943</v>
      </c>
      <c r="I252" s="116">
        <f t="shared" si="54"/>
        <v>7.6754618929777529E-2</v>
      </c>
      <c r="J252" s="116">
        <f t="shared" si="54"/>
        <v>5.4647947227675471E-2</v>
      </c>
      <c r="K252" s="116">
        <f t="shared" si="54"/>
        <v>1.4231762184271047E-2</v>
      </c>
      <c r="L252" s="116">
        <f t="shared" si="54"/>
        <v>2.9220601161738212E-2</v>
      </c>
      <c r="M252" s="116">
        <f t="shared" si="54"/>
        <v>1.6208717296245973E-2</v>
      </c>
      <c r="N252" s="116"/>
      <c r="O252" s="116"/>
      <c r="P252" s="116"/>
      <c r="Q252" s="116"/>
      <c r="R252" s="116"/>
    </row>
    <row r="253" spans="1:18" s="58" customFormat="1" x14ac:dyDescent="0.25">
      <c r="A253" s="88" t="s">
        <v>96</v>
      </c>
      <c r="B253" s="116">
        <f t="shared" si="52"/>
        <v>0.46971696442339123</v>
      </c>
      <c r="C253" s="116">
        <f t="shared" si="52"/>
        <v>0.56349479249830581</v>
      </c>
      <c r="D253" s="116">
        <f t="shared" si="52"/>
        <v>0.68268310866422666</v>
      </c>
      <c r="E253" s="116">
        <f t="shared" si="53"/>
        <v>0.6679276151739818</v>
      </c>
      <c r="F253" s="116">
        <f t="shared" si="53"/>
        <v>0.68093028604525507</v>
      </c>
      <c r="G253" s="116"/>
      <c r="H253" s="116">
        <f t="shared" si="54"/>
        <v>0.5790604661506511</v>
      </c>
      <c r="I253" s="116">
        <f t="shared" si="54"/>
        <v>0.60877683189875254</v>
      </c>
      <c r="J253" s="116">
        <f t="shared" si="54"/>
        <v>0.37979169203967317</v>
      </c>
      <c r="K253" s="116">
        <f t="shared" si="54"/>
        <v>0.69443907537702543</v>
      </c>
      <c r="L253" s="116">
        <f t="shared" si="54"/>
        <v>0.65575990728130007</v>
      </c>
      <c r="M253" s="116">
        <f t="shared" si="54"/>
        <v>0.69269280333179761</v>
      </c>
      <c r="N253" s="116"/>
      <c r="O253" s="116"/>
      <c r="P253" s="116"/>
      <c r="Q253" s="116"/>
      <c r="R253" s="116"/>
    </row>
    <row r="254" spans="1:18" s="58" customFormat="1" x14ac:dyDescent="0.25">
      <c r="A254" s="88" t="s">
        <v>111</v>
      </c>
      <c r="B254" s="116">
        <f t="shared" si="52"/>
        <v>6.3978804028040695E-2</v>
      </c>
      <c r="C254" s="116">
        <f t="shared" si="52"/>
        <v>4.9698389830873477E-2</v>
      </c>
      <c r="D254" s="116">
        <f t="shared" si="52"/>
        <v>4.8493908193763029E-2</v>
      </c>
      <c r="E254" s="116">
        <f t="shared" si="53"/>
        <v>0</v>
      </c>
      <c r="F254" s="116">
        <f t="shared" si="53"/>
        <v>5.8675918894324192E-2</v>
      </c>
      <c r="G254" s="116"/>
      <c r="H254" s="116">
        <f t="shared" si="54"/>
        <v>3.9508727036227619E-2</v>
      </c>
      <c r="I254" s="116">
        <f t="shared" si="54"/>
        <v>5.0699734249290473E-2</v>
      </c>
      <c r="J254" s="116">
        <f t="shared" si="54"/>
        <v>0</v>
      </c>
      <c r="K254" s="116">
        <f t="shared" si="54"/>
        <v>0</v>
      </c>
      <c r="L254" s="116">
        <f t="shared" si="54"/>
        <v>0</v>
      </c>
      <c r="M254" s="116">
        <f t="shared" si="54"/>
        <v>0</v>
      </c>
      <c r="N254" s="116"/>
      <c r="O254" s="116"/>
      <c r="P254" s="116"/>
      <c r="Q254" s="116"/>
      <c r="R254" s="116"/>
    </row>
    <row r="255" spans="1:18" s="58" customFormat="1" x14ac:dyDescent="0.25">
      <c r="A255" s="88" t="s">
        <v>97</v>
      </c>
      <c r="B255" s="116">
        <f t="shared" si="52"/>
        <v>0</v>
      </c>
      <c r="C255" s="116">
        <f t="shared" si="52"/>
        <v>0</v>
      </c>
      <c r="D255" s="116">
        <f t="shared" si="52"/>
        <v>0</v>
      </c>
      <c r="E255" s="116">
        <f t="shared" si="53"/>
        <v>0</v>
      </c>
      <c r="F255" s="116">
        <f t="shared" si="53"/>
        <v>0</v>
      </c>
      <c r="G255" s="116"/>
      <c r="H255" s="116">
        <f t="shared" si="54"/>
        <v>0</v>
      </c>
      <c r="I255" s="116">
        <f t="shared" si="54"/>
        <v>0</v>
      </c>
      <c r="J255" s="116">
        <f t="shared" si="54"/>
        <v>0</v>
      </c>
      <c r="K255" s="116">
        <f t="shared" si="54"/>
        <v>0</v>
      </c>
      <c r="L255" s="116">
        <f t="shared" si="54"/>
        <v>0</v>
      </c>
      <c r="M255" s="116">
        <f t="shared" si="54"/>
        <v>0</v>
      </c>
      <c r="N255" s="116"/>
      <c r="O255" s="116"/>
      <c r="P255" s="116"/>
      <c r="Q255" s="116"/>
      <c r="R255" s="116"/>
    </row>
    <row r="256" spans="1:18" s="58" customFormat="1" x14ac:dyDescent="0.25">
      <c r="A256" s="91" t="s">
        <v>78</v>
      </c>
      <c r="B256" s="197"/>
      <c r="C256" s="197"/>
      <c r="D256" s="60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</row>
    <row r="257" spans="1:18" s="58" customFormat="1" x14ac:dyDescent="0.25">
      <c r="A257" s="89" t="s">
        <v>79</v>
      </c>
      <c r="B257" s="197"/>
      <c r="C257" s="197"/>
      <c r="D257" s="60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</row>
    <row r="258" spans="1:18" s="58" customFormat="1" x14ac:dyDescent="0.25">
      <c r="A258" s="91" t="s">
        <v>117</v>
      </c>
      <c r="B258" s="198">
        <f>SUM(B236:B247)</f>
        <v>1</v>
      </c>
      <c r="C258" s="198">
        <f>SUM(C236:C247)</f>
        <v>0.99999999999999989</v>
      </c>
      <c r="D258" s="198" t="e">
        <f t="shared" ref="D258:M258" si="55">SUM(D236:D247)</f>
        <v>#VALUE!</v>
      </c>
      <c r="E258" s="198">
        <f t="shared" si="55"/>
        <v>1</v>
      </c>
      <c r="F258" s="198">
        <f t="shared" si="55"/>
        <v>1</v>
      </c>
      <c r="G258" s="198"/>
      <c r="H258" s="198">
        <f t="shared" si="55"/>
        <v>1</v>
      </c>
      <c r="I258" s="198">
        <f t="shared" si="55"/>
        <v>1</v>
      </c>
      <c r="J258" s="198">
        <f t="shared" si="55"/>
        <v>1</v>
      </c>
      <c r="K258" s="198">
        <f t="shared" si="55"/>
        <v>1.0000000000000002</v>
      </c>
      <c r="L258" s="198">
        <f t="shared" si="55"/>
        <v>0.99999999999999989</v>
      </c>
      <c r="M258" s="198">
        <f t="shared" si="55"/>
        <v>1</v>
      </c>
      <c r="N258" s="116"/>
      <c r="O258" s="116"/>
      <c r="P258" s="116"/>
      <c r="Q258" s="116"/>
      <c r="R258" s="116"/>
    </row>
    <row r="259" spans="1:18" s="58" customFormat="1" x14ac:dyDescent="0.25">
      <c r="A259" s="91" t="s">
        <v>119</v>
      </c>
      <c r="B259" s="116">
        <f>SUM(B248:B254)</f>
        <v>1</v>
      </c>
      <c r="C259" s="116">
        <f t="shared" ref="C259:M259" si="56">SUM(C248:C254)</f>
        <v>1</v>
      </c>
      <c r="D259" s="116">
        <f t="shared" si="56"/>
        <v>1</v>
      </c>
      <c r="E259" s="116">
        <f t="shared" si="56"/>
        <v>1</v>
      </c>
      <c r="F259" s="116">
        <f t="shared" si="56"/>
        <v>1</v>
      </c>
      <c r="G259" s="116"/>
      <c r="H259" s="116">
        <f t="shared" si="56"/>
        <v>0.99999999999999989</v>
      </c>
      <c r="I259" s="116">
        <f t="shared" si="56"/>
        <v>1</v>
      </c>
      <c r="J259" s="116">
        <f t="shared" si="56"/>
        <v>1</v>
      </c>
      <c r="K259" s="116">
        <f t="shared" si="56"/>
        <v>1</v>
      </c>
      <c r="L259" s="116">
        <f t="shared" si="56"/>
        <v>1</v>
      </c>
      <c r="M259" s="116">
        <f t="shared" si="56"/>
        <v>1</v>
      </c>
      <c r="N259" s="116"/>
      <c r="O259" s="116"/>
      <c r="P259" s="116"/>
      <c r="Q259" s="116"/>
      <c r="R259" s="116"/>
    </row>
    <row r="260" spans="1:18" s="58" customFormat="1" x14ac:dyDescent="0.25">
      <c r="A260" s="91"/>
      <c r="B260" s="234" t="s">
        <v>153</v>
      </c>
      <c r="C260" s="234" t="s">
        <v>154</v>
      </c>
      <c r="D260" s="234" t="s">
        <v>155</v>
      </c>
      <c r="E260" s="234" t="s">
        <v>156</v>
      </c>
      <c r="F260" s="234" t="s">
        <v>157</v>
      </c>
      <c r="G260" s="234" t="s">
        <v>158</v>
      </c>
      <c r="H260" s="234" t="s">
        <v>159</v>
      </c>
      <c r="I260" s="234" t="s">
        <v>160</v>
      </c>
      <c r="J260" s="234" t="s">
        <v>161</v>
      </c>
      <c r="K260" s="234" t="s">
        <v>162</v>
      </c>
      <c r="L260" s="234" t="s">
        <v>163</v>
      </c>
      <c r="M260" s="234" t="s">
        <v>164</v>
      </c>
      <c r="N260" s="60"/>
      <c r="O260" s="60"/>
      <c r="P260" s="60"/>
      <c r="Q260" s="60"/>
      <c r="R260" s="60"/>
    </row>
    <row r="261" spans="1:18" s="90" customFormat="1" x14ac:dyDescent="0.25">
      <c r="A261" s="91" t="s">
        <v>131</v>
      </c>
      <c r="B261" s="172"/>
      <c r="C261" s="172">
        <f>(C236+C237)/(C236+C237+C238)</f>
        <v>0.73780290495667344</v>
      </c>
      <c r="D261" s="172"/>
      <c r="E261" s="172"/>
      <c r="F261" s="172"/>
      <c r="G261" s="172"/>
      <c r="H261" s="172">
        <f t="shared" ref="H261:M261" si="57">(H208+H209)/(H208+H209+H210)</f>
        <v>0.59800102700711311</v>
      </c>
      <c r="I261" s="172">
        <f t="shared" si="57"/>
        <v>0.97004987492991746</v>
      </c>
      <c r="J261" s="172">
        <f t="shared" si="57"/>
        <v>0.61084440009530105</v>
      </c>
      <c r="K261" s="172">
        <f t="shared" si="57"/>
        <v>0.7748638433831404</v>
      </c>
      <c r="L261" s="172">
        <f t="shared" si="57"/>
        <v>0.61148825360764247</v>
      </c>
      <c r="M261" s="172">
        <f t="shared" si="57"/>
        <v>0.81733098812357441</v>
      </c>
      <c r="N261" s="172"/>
      <c r="O261" s="172"/>
      <c r="P261" s="172"/>
      <c r="Q261" s="177"/>
      <c r="R261" s="172"/>
    </row>
    <row r="262" spans="1:18" s="90" customFormat="1" x14ac:dyDescent="0.25">
      <c r="A262" s="91" t="s">
        <v>132</v>
      </c>
      <c r="B262" s="252"/>
      <c r="C262" s="252">
        <f>(C208/1000)/C221</f>
        <v>0.14719564992715525</v>
      </c>
      <c r="D262" s="172"/>
      <c r="E262" s="172"/>
      <c r="F262" s="172"/>
      <c r="G262" s="172"/>
      <c r="H262" s="252">
        <f>(H208/1000)/H221</f>
        <v>0.2152614716607528</v>
      </c>
      <c r="I262" s="252">
        <f>(I208/1000)/I221</f>
        <v>2.2659603213195383</v>
      </c>
      <c r="J262" s="252">
        <f>(J208)/J221</f>
        <v>0.51348402587223163</v>
      </c>
      <c r="K262" s="252">
        <f>(K208)/K221</f>
        <v>0.47300870720485377</v>
      </c>
      <c r="L262" s="172"/>
      <c r="M262" s="172"/>
      <c r="N262" s="172"/>
      <c r="O262" s="172"/>
      <c r="P262" s="172"/>
      <c r="Q262" s="177"/>
      <c r="R262" s="172"/>
    </row>
    <row r="263" spans="1:18" s="90" customFormat="1" x14ac:dyDescent="0.25">
      <c r="A263" s="91" t="s">
        <v>133</v>
      </c>
      <c r="B263" s="199"/>
      <c r="C263" s="199">
        <f>C237/C236</f>
        <v>0.71680078884681164</v>
      </c>
      <c r="D263" s="199"/>
      <c r="E263" s="199"/>
      <c r="F263" s="199"/>
      <c r="G263" s="172"/>
      <c r="H263" s="172">
        <f>H208/H209</f>
        <v>1.2963465792846285</v>
      </c>
      <c r="I263" s="172">
        <f>I208/I209</f>
        <v>2.1809320037307098</v>
      </c>
      <c r="J263" s="172">
        <f>J209/J208</f>
        <v>0.31641956292703688</v>
      </c>
      <c r="K263" s="172">
        <f>K209/K208</f>
        <v>0.24287492217906689</v>
      </c>
      <c r="L263" s="168"/>
      <c r="M263" s="172">
        <f>M209/M208</f>
        <v>8.5548809488856917E-2</v>
      </c>
      <c r="N263" s="172" t="s">
        <v>143</v>
      </c>
      <c r="O263" s="172"/>
      <c r="P263" s="172"/>
      <c r="Q263" s="172"/>
      <c r="R263" s="169"/>
    </row>
    <row r="264" spans="1:18" s="89" customFormat="1" x14ac:dyDescent="0.25">
      <c r="A264" s="89" t="s">
        <v>134</v>
      </c>
      <c r="B264" s="174"/>
      <c r="C264" s="174"/>
      <c r="D264" s="174"/>
      <c r="E264" s="174"/>
      <c r="F264" s="174"/>
      <c r="G264" s="174"/>
      <c r="H264" s="174">
        <f t="shared" ref="H264:M264" si="58">(H224+H226)/H221</f>
        <v>26.158451708961341</v>
      </c>
      <c r="I264" s="174">
        <f t="shared" si="58"/>
        <v>10.121354869023579</v>
      </c>
      <c r="J264" s="174">
        <f t="shared" si="58"/>
        <v>0.85983882463966654</v>
      </c>
      <c r="K264" s="174">
        <f t="shared" si="58"/>
        <v>2.7074915759303599</v>
      </c>
      <c r="L264" s="174">
        <f t="shared" si="58"/>
        <v>2.6470231514276925</v>
      </c>
      <c r="M264" s="174">
        <f t="shared" si="58"/>
        <v>2.7079908144916067</v>
      </c>
      <c r="N264" s="174" t="s">
        <v>144</v>
      </c>
      <c r="O264" s="174"/>
      <c r="P264" s="174"/>
      <c r="Q264" s="174"/>
      <c r="R264" s="174"/>
    </row>
    <row r="265" spans="1:18" s="90" customFormat="1" x14ac:dyDescent="0.25">
      <c r="A265" s="90" t="s">
        <v>180</v>
      </c>
      <c r="B265" s="172"/>
      <c r="C265" s="172"/>
      <c r="D265" s="172"/>
      <c r="E265" s="172"/>
      <c r="F265" s="172"/>
      <c r="G265" s="172"/>
      <c r="H265" s="172">
        <f>((H208+H209+H215)/1000)/(H221+H226)</f>
        <v>2.5353593601158103E-2</v>
      </c>
      <c r="I265" s="172">
        <f>((I208+I209+I215)/1000)/(I221+I226)</f>
        <v>0.38505122552698323</v>
      </c>
      <c r="J265" s="177">
        <f>(J208+J209+J215)/(J221+J226)</f>
        <v>6.797897606248605</v>
      </c>
      <c r="K265" s="168">
        <f>(K208+K209+K215)/(K221+K226)</f>
        <v>4.2250691414617689</v>
      </c>
      <c r="L265" s="168">
        <f>(L208+L209+L215)/(L221+L226)</f>
        <v>3.128366121852026</v>
      </c>
      <c r="M265" s="168">
        <f>(M208+M209+M215)/(M221+M226)</f>
        <v>3.7927745026979158</v>
      </c>
      <c r="N265" s="168" t="s">
        <v>145</v>
      </c>
      <c r="O265" s="168"/>
      <c r="P265" s="168"/>
      <c r="Q265" s="177"/>
      <c r="R265" s="172"/>
    </row>
    <row r="266" spans="1:18" s="90" customFormat="1" x14ac:dyDescent="0.25">
      <c r="A266" s="91" t="s">
        <v>139</v>
      </c>
      <c r="B266" s="172"/>
      <c r="C266" s="252">
        <f>C236/(C236+C243)</f>
        <v>0.57371394292743361</v>
      </c>
      <c r="D266" s="177"/>
      <c r="E266" s="177"/>
      <c r="F266" s="177"/>
      <c r="G266" s="177"/>
      <c r="H266" s="253">
        <f t="shared" ref="H266:M266" si="59">H236/(H236+H243)</f>
        <v>0.60562712287982545</v>
      </c>
      <c r="I266" s="253">
        <f t="shared" si="59"/>
        <v>0.9255979998894367</v>
      </c>
      <c r="J266" s="177">
        <f t="shared" si="59"/>
        <v>4.1142847301742634E-2</v>
      </c>
      <c r="K266" s="177">
        <f t="shared" si="59"/>
        <v>3.0419493055811504E-2</v>
      </c>
      <c r="L266" s="177">
        <f t="shared" si="59"/>
        <v>5.3617609505077234E-2</v>
      </c>
      <c r="M266" s="177">
        <f t="shared" si="59"/>
        <v>4.1122646990076644E-2</v>
      </c>
      <c r="N266" s="177" t="s">
        <v>146</v>
      </c>
      <c r="O266" s="177"/>
      <c r="P266" s="177"/>
      <c r="Q266" s="177"/>
      <c r="R266" s="177"/>
    </row>
    <row r="267" spans="1:18" s="90" customFormat="1" x14ac:dyDescent="0.25">
      <c r="A267" s="90" t="s">
        <v>136</v>
      </c>
      <c r="B267" s="172"/>
      <c r="C267" s="172"/>
      <c r="D267" s="66"/>
      <c r="E267" s="172"/>
      <c r="F267" s="172"/>
      <c r="G267" s="172"/>
      <c r="H267" s="172"/>
      <c r="I267" s="172"/>
      <c r="J267" s="172">
        <f>(J208+J209)/(J213+J218)</f>
        <v>3.8666635859041936</v>
      </c>
      <c r="K267" s="172"/>
      <c r="L267" s="172"/>
      <c r="M267" s="172"/>
      <c r="N267" s="172"/>
      <c r="O267" s="172"/>
      <c r="P267" s="172"/>
      <c r="Q267" s="172"/>
      <c r="R267" s="172"/>
    </row>
    <row r="268" spans="1:18" s="90" customFormat="1" x14ac:dyDescent="0.25">
      <c r="A268" s="90" t="s">
        <v>137</v>
      </c>
      <c r="B268" s="172"/>
      <c r="C268" s="172"/>
      <c r="D268" s="66"/>
      <c r="E268" s="172"/>
      <c r="F268" s="172"/>
      <c r="G268" s="172"/>
      <c r="H268" s="172">
        <f t="shared" ref="H268:M268" si="60">(H208+H209)/H221</f>
        <v>381.31388009888974</v>
      </c>
      <c r="I268" s="172">
        <f t="shared" si="60"/>
        <v>3304.9474687608058</v>
      </c>
      <c r="J268" s="172">
        <f t="shared" si="60"/>
        <v>0.67596041690873854</v>
      </c>
      <c r="K268" s="172">
        <f t="shared" si="60"/>
        <v>0.58789066015725366</v>
      </c>
      <c r="L268" s="172">
        <f t="shared" si="60"/>
        <v>0.68920557290357354</v>
      </c>
      <c r="M268" s="172">
        <f t="shared" si="60"/>
        <v>0.62560602904019824</v>
      </c>
      <c r="N268" s="172"/>
      <c r="O268" s="172"/>
      <c r="P268" s="172"/>
      <c r="Q268" s="172"/>
      <c r="R268" s="172"/>
    </row>
    <row r="269" spans="1:18" s="90" customFormat="1" x14ac:dyDescent="0.25">
      <c r="A269" s="90" t="s">
        <v>138</v>
      </c>
      <c r="B269" s="172"/>
      <c r="C269" s="172">
        <f>C247/C236</f>
        <v>7.4129009080838806</v>
      </c>
      <c r="D269" s="66"/>
      <c r="E269" s="172"/>
      <c r="F269" s="172"/>
      <c r="G269" s="172"/>
      <c r="H269" s="172"/>
      <c r="I269" s="172"/>
      <c r="J269" s="172">
        <f>J219/J208</f>
        <v>13.432989430264204</v>
      </c>
      <c r="K269" s="172">
        <f>K219/K208</f>
        <v>11.931648960345131</v>
      </c>
      <c r="L269" s="172">
        <f>L219/L208</f>
        <v>8.323006120061395</v>
      </c>
      <c r="M269" s="172">
        <f>M219/M208</f>
        <v>13.450445764406012</v>
      </c>
      <c r="N269" s="172"/>
      <c r="O269" s="172"/>
      <c r="P269" s="172"/>
      <c r="Q269" s="172"/>
      <c r="R269" s="172"/>
    </row>
    <row r="271" spans="1:18" x14ac:dyDescent="0.25">
      <c r="E271" s="179" t="s">
        <v>143</v>
      </c>
    </row>
    <row r="272" spans="1:18" x14ac:dyDescent="0.25">
      <c r="E272" s="179" t="s">
        <v>144</v>
      </c>
    </row>
    <row r="273" spans="5:5" x14ac:dyDescent="0.25">
      <c r="E273" s="179" t="s">
        <v>145</v>
      </c>
    </row>
    <row r="274" spans="5:5" x14ac:dyDescent="0.25">
      <c r="E274" s="180" t="s">
        <v>146</v>
      </c>
    </row>
    <row r="305" spans="2:2" x14ac:dyDescent="0.25">
      <c r="B305" s="178" t="s">
        <v>140</v>
      </c>
    </row>
    <row r="354" spans="13:13" x14ac:dyDescent="0.25">
      <c r="M354" s="178"/>
    </row>
  </sheetData>
  <mergeCells count="4">
    <mergeCell ref="B3:C3"/>
    <mergeCell ref="J205:M205"/>
    <mergeCell ref="B205:I205"/>
    <mergeCell ref="B220:I22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4"/>
  <sheetViews>
    <sheetView workbookViewId="0">
      <selection activeCell="C249" sqref="C249"/>
    </sheetView>
  </sheetViews>
  <sheetFormatPr defaultColWidth="8.85546875" defaultRowHeight="15" x14ac:dyDescent="0.25"/>
  <cols>
    <col min="1" max="1" width="21.140625" customWidth="1"/>
    <col min="2" max="2" width="11.7109375" bestFit="1" customWidth="1"/>
    <col min="3" max="3" width="10.85546875" bestFit="1" customWidth="1"/>
    <col min="4" max="4" width="11.42578125" customWidth="1"/>
    <col min="5" max="5" width="9.7109375" bestFit="1" customWidth="1"/>
    <col min="6" max="7" width="10.7109375" bestFit="1" customWidth="1"/>
    <col min="8" max="8" width="10.85546875" customWidth="1"/>
    <col min="9" max="9" width="10.7109375" customWidth="1"/>
    <col min="10" max="10" width="11.7109375" bestFit="1" customWidth="1"/>
    <col min="11" max="11" width="8.85546875" style="273"/>
  </cols>
  <sheetData>
    <row r="1" spans="1:13" ht="18.75" x14ac:dyDescent="0.3">
      <c r="A1" s="272" t="s">
        <v>193</v>
      </c>
    </row>
    <row r="2" spans="1:13" ht="18.75" x14ac:dyDescent="0.3">
      <c r="A2" s="272"/>
    </row>
    <row r="3" spans="1:13" ht="18.75" x14ac:dyDescent="0.3">
      <c r="A3" s="272"/>
      <c r="B3" s="276"/>
      <c r="C3" s="276"/>
      <c r="D3" s="274"/>
      <c r="E3" s="275"/>
      <c r="F3" s="276"/>
      <c r="G3" s="276"/>
      <c r="I3" s="275"/>
      <c r="L3" s="8"/>
    </row>
    <row r="4" spans="1:13" x14ac:dyDescent="0.25">
      <c r="B4" s="279"/>
      <c r="C4" s="279"/>
      <c r="D4" s="277"/>
      <c r="E4" s="278"/>
      <c r="F4" s="279"/>
      <c r="G4" s="279"/>
      <c r="H4" s="280"/>
      <c r="I4" s="278"/>
      <c r="L4" s="8"/>
    </row>
    <row r="5" spans="1:13" x14ac:dyDescent="0.25">
      <c r="A5" s="1"/>
      <c r="B5" s="282"/>
      <c r="C5" s="283"/>
      <c r="D5" s="281"/>
      <c r="E5" s="276"/>
      <c r="F5" s="282"/>
      <c r="G5" s="283"/>
      <c r="H5" s="281"/>
      <c r="I5" s="276"/>
      <c r="J5" s="284"/>
      <c r="K5" s="285"/>
      <c r="L5" s="284"/>
      <c r="M5" s="284"/>
    </row>
    <row r="6" spans="1:13" x14ac:dyDescent="0.25">
      <c r="A6" s="286"/>
      <c r="B6" s="288" t="s">
        <v>245</v>
      </c>
      <c r="C6" s="289" t="s">
        <v>246</v>
      </c>
      <c r="D6" s="287" t="s">
        <v>49</v>
      </c>
      <c r="E6" s="288" t="s">
        <v>48</v>
      </c>
      <c r="F6" s="288" t="s">
        <v>244</v>
      </c>
      <c r="G6" s="289" t="s">
        <v>247</v>
      </c>
      <c r="H6" s="287" t="s">
        <v>248</v>
      </c>
      <c r="I6" s="288" t="s">
        <v>249</v>
      </c>
      <c r="J6" s="288"/>
      <c r="K6" s="290"/>
      <c r="L6" s="288"/>
      <c r="M6" s="288"/>
    </row>
    <row r="7" spans="1:13" x14ac:dyDescent="0.25">
      <c r="A7" s="204" t="s">
        <v>14</v>
      </c>
      <c r="B7" s="206"/>
      <c r="C7" s="292"/>
      <c r="D7" s="291"/>
      <c r="E7" s="205"/>
      <c r="F7" s="206"/>
      <c r="G7" s="292"/>
      <c r="H7" s="293"/>
      <c r="I7" s="206"/>
      <c r="J7" s="205"/>
      <c r="K7" s="294"/>
      <c r="L7" s="206"/>
      <c r="M7" s="206"/>
    </row>
    <row r="8" spans="1:13" x14ac:dyDescent="0.25">
      <c r="A8" s="295" t="s">
        <v>9</v>
      </c>
      <c r="B8" s="297"/>
      <c r="C8" s="298"/>
      <c r="D8" s="296"/>
      <c r="E8" s="297"/>
      <c r="F8" s="297"/>
      <c r="G8" s="298"/>
      <c r="H8" s="296"/>
      <c r="I8" s="297"/>
      <c r="J8" s="297"/>
      <c r="K8" s="299"/>
      <c r="L8" s="297"/>
      <c r="M8" s="297"/>
    </row>
    <row r="9" spans="1:13" x14ac:dyDescent="0.25">
      <c r="A9" s="295" t="s">
        <v>11</v>
      </c>
      <c r="B9" s="297"/>
      <c r="C9" s="298"/>
      <c r="D9" s="296"/>
      <c r="E9" s="297"/>
      <c r="F9" s="297"/>
      <c r="G9" s="298"/>
      <c r="H9" s="296"/>
      <c r="I9" s="297"/>
      <c r="J9" s="297"/>
      <c r="K9" s="299"/>
      <c r="L9" s="297"/>
      <c r="M9" s="297"/>
    </row>
    <row r="10" spans="1:13" x14ac:dyDescent="0.25">
      <c r="A10" s="295" t="s">
        <v>12</v>
      </c>
      <c r="B10" s="297"/>
      <c r="C10" s="298"/>
      <c r="D10" s="296"/>
      <c r="E10" s="297"/>
      <c r="F10" s="297"/>
      <c r="G10" s="298"/>
      <c r="H10" s="296"/>
      <c r="I10" s="297"/>
      <c r="J10" s="297"/>
      <c r="K10" s="299"/>
      <c r="L10" s="297"/>
      <c r="M10" s="297"/>
    </row>
    <row r="11" spans="1:13" x14ac:dyDescent="0.25">
      <c r="A11" s="295" t="s">
        <v>10</v>
      </c>
      <c r="B11" s="297"/>
      <c r="C11" s="298"/>
      <c r="D11" s="296"/>
      <c r="E11" s="297"/>
      <c r="F11" s="297"/>
      <c r="G11" s="298"/>
      <c r="H11" s="296"/>
      <c r="I11" s="297"/>
      <c r="J11" s="297"/>
      <c r="K11" s="299"/>
      <c r="L11" s="297"/>
      <c r="M11" s="297"/>
    </row>
    <row r="12" spans="1:13" x14ac:dyDescent="0.25">
      <c r="A12" s="295" t="s">
        <v>13</v>
      </c>
      <c r="B12" s="297">
        <v>0.19997000000000001</v>
      </c>
      <c r="C12" s="298">
        <v>0.20669000000000001</v>
      </c>
      <c r="D12" s="296">
        <v>0.18643333333333523</v>
      </c>
      <c r="E12" s="297">
        <v>0.18609000000000009</v>
      </c>
      <c r="F12" s="300">
        <v>0.20635000000000001</v>
      </c>
      <c r="G12" s="301">
        <v>2.0068000000000001</v>
      </c>
      <c r="H12" s="296">
        <v>2.0005099999999998</v>
      </c>
      <c r="I12" s="302">
        <v>1.9480999999999999</v>
      </c>
      <c r="J12" s="297"/>
      <c r="K12" s="299"/>
      <c r="L12" s="300"/>
      <c r="M12" s="300"/>
    </row>
    <row r="13" spans="1:13" x14ac:dyDescent="0.25">
      <c r="A13" s="303"/>
      <c r="B13" s="305"/>
      <c r="C13" s="309"/>
      <c r="D13" s="304"/>
      <c r="E13" s="305"/>
      <c r="F13" s="306"/>
      <c r="G13" s="307"/>
      <c r="H13" s="304"/>
      <c r="I13" s="308"/>
      <c r="J13" s="305"/>
      <c r="K13" s="310"/>
      <c r="L13" s="306"/>
      <c r="M13" s="306"/>
    </row>
    <row r="14" spans="1:13" x14ac:dyDescent="0.25">
      <c r="A14" s="311" t="s">
        <v>194</v>
      </c>
      <c r="B14" s="313"/>
      <c r="C14" s="317"/>
      <c r="D14" s="312"/>
      <c r="E14" s="313"/>
      <c r="F14" s="314"/>
      <c r="G14" s="315"/>
      <c r="H14" s="312"/>
      <c r="I14" s="316"/>
      <c r="J14" s="313"/>
      <c r="K14" s="318"/>
      <c r="L14" s="314"/>
      <c r="M14" s="314"/>
    </row>
    <row r="15" spans="1:13" x14ac:dyDescent="0.25">
      <c r="A15" s="319" t="s">
        <v>195</v>
      </c>
      <c r="B15" s="313"/>
      <c r="C15" s="317"/>
      <c r="D15" s="312"/>
      <c r="E15" s="313"/>
      <c r="F15" s="314"/>
      <c r="G15" s="315"/>
      <c r="H15" s="312"/>
      <c r="I15" s="316"/>
      <c r="J15" s="313"/>
      <c r="K15" s="318"/>
      <c r="L15" s="314"/>
      <c r="M15" s="314"/>
    </row>
    <row r="16" spans="1:13" x14ac:dyDescent="0.25">
      <c r="A16" s="319" t="s">
        <v>196</v>
      </c>
      <c r="B16" s="313"/>
      <c r="C16" s="317"/>
      <c r="D16" s="312"/>
      <c r="E16" s="313"/>
      <c r="F16" s="313"/>
      <c r="G16" s="317"/>
      <c r="H16" s="312"/>
      <c r="I16" s="313"/>
      <c r="J16" s="313"/>
      <c r="K16" s="318"/>
      <c r="L16" s="313"/>
      <c r="M16" s="313"/>
    </row>
    <row r="17" spans="1:13" x14ac:dyDescent="0.25">
      <c r="A17" s="319" t="s">
        <v>197</v>
      </c>
      <c r="B17" s="321"/>
      <c r="C17" s="322"/>
      <c r="D17" s="320"/>
      <c r="E17" s="321"/>
      <c r="F17" s="321"/>
      <c r="G17" s="322"/>
      <c r="H17" s="320"/>
      <c r="I17" s="321"/>
      <c r="J17" s="321"/>
      <c r="K17" s="323"/>
      <c r="L17" s="321"/>
      <c r="M17" s="321"/>
    </row>
    <row r="18" spans="1:13" x14ac:dyDescent="0.25">
      <c r="A18" s="319" t="s">
        <v>198</v>
      </c>
      <c r="B18" s="325"/>
      <c r="C18" s="326"/>
      <c r="D18" s="324"/>
      <c r="E18" s="325"/>
      <c r="F18" s="325"/>
      <c r="G18" s="326"/>
      <c r="H18" s="324"/>
      <c r="I18" s="325"/>
      <c r="J18" s="325"/>
      <c r="K18" s="327"/>
      <c r="L18" s="325"/>
      <c r="M18" s="325"/>
    </row>
    <row r="19" spans="1:13" x14ac:dyDescent="0.25">
      <c r="A19" s="319" t="s">
        <v>89</v>
      </c>
      <c r="B19" s="313"/>
      <c r="C19" s="317"/>
      <c r="D19" s="312"/>
      <c r="E19" s="313"/>
      <c r="F19" s="314"/>
      <c r="G19" s="315"/>
      <c r="H19" s="312"/>
      <c r="I19" s="316"/>
      <c r="J19" s="313"/>
      <c r="K19" s="318"/>
      <c r="L19" s="314"/>
      <c r="M19" s="314"/>
    </row>
    <row r="20" spans="1:13" x14ac:dyDescent="0.25">
      <c r="A20" s="319" t="s">
        <v>90</v>
      </c>
      <c r="B20" s="325"/>
      <c r="C20" s="326"/>
      <c r="D20" s="324"/>
      <c r="E20" s="325"/>
      <c r="F20" s="325"/>
      <c r="G20" s="326"/>
      <c r="H20" s="324"/>
      <c r="I20" s="325"/>
      <c r="J20" s="325"/>
      <c r="K20" s="327"/>
      <c r="L20" s="325"/>
      <c r="M20" s="325"/>
    </row>
    <row r="21" spans="1:13" x14ac:dyDescent="0.25">
      <c r="A21" s="319" t="s">
        <v>91</v>
      </c>
      <c r="B21" s="313"/>
      <c r="C21" s="317"/>
      <c r="D21" s="312"/>
      <c r="E21" s="313"/>
      <c r="F21" s="313"/>
      <c r="G21" s="317"/>
      <c r="H21" s="312"/>
      <c r="I21" s="313"/>
      <c r="J21" s="313"/>
      <c r="K21" s="318"/>
      <c r="L21" s="313"/>
      <c r="M21" s="313"/>
    </row>
    <row r="22" spans="1:13" x14ac:dyDescent="0.25">
      <c r="A22" s="319" t="s">
        <v>71</v>
      </c>
      <c r="B22" s="321"/>
      <c r="C22" s="322"/>
      <c r="D22" s="320"/>
      <c r="E22" s="321"/>
      <c r="F22" s="321"/>
      <c r="G22" s="322"/>
      <c r="H22" s="320"/>
      <c r="I22" s="321"/>
      <c r="J22" s="321"/>
      <c r="K22" s="323"/>
      <c r="L22" s="321"/>
      <c r="M22" s="321"/>
    </row>
    <row r="23" spans="1:13" x14ac:dyDescent="0.25">
      <c r="A23" s="319" t="s">
        <v>72</v>
      </c>
      <c r="B23" s="325"/>
      <c r="C23" s="326"/>
      <c r="D23" s="324"/>
      <c r="E23" s="325"/>
      <c r="F23" s="325"/>
      <c r="G23" s="326"/>
      <c r="H23" s="324"/>
      <c r="I23" s="325"/>
      <c r="J23" s="325"/>
      <c r="K23" s="327"/>
      <c r="L23" s="325"/>
      <c r="M23" s="325"/>
    </row>
    <row r="24" spans="1:13" x14ac:dyDescent="0.25">
      <c r="A24" s="319" t="s">
        <v>74</v>
      </c>
      <c r="B24" s="313"/>
      <c r="C24" s="317"/>
      <c r="D24" s="312"/>
      <c r="E24" s="313"/>
      <c r="F24" s="314"/>
      <c r="G24" s="315"/>
      <c r="H24" s="312"/>
      <c r="I24" s="316"/>
      <c r="J24" s="313"/>
      <c r="K24" s="318"/>
      <c r="L24" s="314"/>
      <c r="M24" s="314"/>
    </row>
    <row r="25" spans="1:13" x14ac:dyDescent="0.25">
      <c r="A25" s="319" t="s">
        <v>93</v>
      </c>
      <c r="B25" s="325"/>
      <c r="C25" s="326"/>
      <c r="D25" s="324"/>
      <c r="E25" s="325"/>
      <c r="F25" s="325"/>
      <c r="G25" s="326"/>
      <c r="H25" s="324"/>
      <c r="I25" s="325"/>
      <c r="J25" s="325"/>
      <c r="K25" s="327"/>
      <c r="L25" s="325"/>
      <c r="M25" s="325"/>
    </row>
    <row r="26" spans="1:13" x14ac:dyDescent="0.25">
      <c r="A26" s="319" t="s">
        <v>199</v>
      </c>
      <c r="B26" s="313"/>
      <c r="C26" s="317"/>
      <c r="D26" s="312"/>
      <c r="E26" s="313"/>
      <c r="F26" s="313"/>
      <c r="G26" s="317"/>
      <c r="H26" s="312"/>
      <c r="I26" s="313"/>
      <c r="J26" s="313"/>
      <c r="K26" s="318"/>
      <c r="L26" s="313"/>
      <c r="M26" s="313"/>
    </row>
    <row r="27" spans="1:13" x14ac:dyDescent="0.25">
      <c r="A27" s="319" t="s">
        <v>95</v>
      </c>
      <c r="B27" s="321"/>
      <c r="C27" s="322"/>
      <c r="D27" s="320"/>
      <c r="E27" s="321"/>
      <c r="F27" s="321"/>
      <c r="G27" s="322"/>
      <c r="H27" s="320"/>
      <c r="I27" s="321"/>
      <c r="J27" s="321"/>
      <c r="K27" s="323"/>
      <c r="L27" s="321"/>
      <c r="M27" s="321"/>
    </row>
    <row r="28" spans="1:13" x14ac:dyDescent="0.25">
      <c r="A28" s="319" t="s">
        <v>200</v>
      </c>
      <c r="B28" s="325"/>
      <c r="C28" s="326"/>
      <c r="D28" s="324"/>
      <c r="E28" s="325"/>
      <c r="F28" s="325"/>
      <c r="G28" s="326"/>
      <c r="H28" s="324"/>
      <c r="I28" s="325"/>
      <c r="J28" s="325"/>
      <c r="K28" s="327"/>
      <c r="L28" s="325"/>
      <c r="M28" s="325"/>
    </row>
    <row r="29" spans="1:13" x14ac:dyDescent="0.25">
      <c r="A29" s="319" t="s">
        <v>201</v>
      </c>
      <c r="B29" s="313"/>
      <c r="C29" s="317"/>
      <c r="D29" s="312"/>
      <c r="E29" s="313"/>
      <c r="F29" s="314"/>
      <c r="G29" s="315"/>
      <c r="H29" s="312"/>
      <c r="I29" s="316"/>
      <c r="J29" s="313"/>
      <c r="K29" s="318"/>
      <c r="L29" s="314"/>
      <c r="M29" s="314"/>
    </row>
    <row r="30" spans="1:13" x14ac:dyDescent="0.25">
      <c r="A30" s="319" t="s">
        <v>97</v>
      </c>
      <c r="B30" s="325"/>
      <c r="C30" s="326"/>
      <c r="D30" s="324"/>
      <c r="E30" s="325"/>
      <c r="F30" s="325"/>
      <c r="G30" s="326"/>
      <c r="H30" s="324"/>
      <c r="I30" s="325"/>
      <c r="J30" s="325"/>
      <c r="K30" s="327"/>
      <c r="L30" s="325"/>
      <c r="M30" s="325"/>
    </row>
    <row r="31" spans="1:13" x14ac:dyDescent="0.25">
      <c r="A31" s="328" t="s">
        <v>202</v>
      </c>
      <c r="B31" s="330"/>
      <c r="C31" s="331"/>
      <c r="D31" s="329"/>
      <c r="E31" s="330"/>
      <c r="F31" s="330"/>
      <c r="G31" s="331"/>
      <c r="H31" s="329"/>
      <c r="I31" s="330"/>
      <c r="J31" s="330"/>
      <c r="K31" s="332"/>
      <c r="L31" s="330"/>
      <c r="M31" s="330"/>
    </row>
    <row r="32" spans="1:13" x14ac:dyDescent="0.25">
      <c r="A32" s="319" t="s">
        <v>203</v>
      </c>
      <c r="B32" s="325"/>
      <c r="C32" s="326"/>
      <c r="D32" s="324"/>
      <c r="E32" s="325"/>
      <c r="F32" s="325"/>
      <c r="G32" s="326"/>
      <c r="H32" s="324"/>
      <c r="I32" s="325"/>
      <c r="J32" s="325"/>
      <c r="K32" s="327"/>
      <c r="L32" s="325"/>
      <c r="M32" s="325"/>
    </row>
    <row r="33" spans="1:13" x14ac:dyDescent="0.25">
      <c r="A33" s="319" t="s">
        <v>204</v>
      </c>
      <c r="B33" s="325"/>
      <c r="C33" s="326"/>
      <c r="D33" s="324"/>
      <c r="E33" s="325"/>
      <c r="F33" s="325"/>
      <c r="G33" s="326"/>
      <c r="H33" s="324"/>
      <c r="I33" s="325"/>
      <c r="J33" s="325"/>
      <c r="K33" s="327"/>
      <c r="L33" s="325"/>
      <c r="M33" s="325"/>
    </row>
    <row r="34" spans="1:13" x14ac:dyDescent="0.25">
      <c r="A34" s="319" t="s">
        <v>205</v>
      </c>
      <c r="B34" s="334"/>
      <c r="C34" s="335"/>
      <c r="D34" s="333"/>
      <c r="E34" s="334"/>
      <c r="F34" s="334"/>
      <c r="G34" s="335"/>
      <c r="H34" s="333"/>
      <c r="I34" s="334"/>
      <c r="J34" s="334"/>
      <c r="K34" s="336"/>
      <c r="L34" s="334"/>
      <c r="M34" s="334"/>
    </row>
    <row r="35" spans="1:13" x14ac:dyDescent="0.25">
      <c r="A35" s="319" t="s">
        <v>206</v>
      </c>
      <c r="B35" s="334"/>
      <c r="C35" s="335"/>
      <c r="D35" s="333"/>
      <c r="E35" s="334"/>
      <c r="F35" s="334"/>
      <c r="G35" s="335"/>
      <c r="H35" s="333"/>
      <c r="I35" s="334"/>
      <c r="J35" s="334"/>
      <c r="K35" s="336"/>
      <c r="L35" s="334"/>
      <c r="M35" s="334"/>
    </row>
    <row r="36" spans="1:13" x14ac:dyDescent="0.25">
      <c r="A36" s="319" t="s">
        <v>207</v>
      </c>
      <c r="B36" s="334"/>
      <c r="C36" s="335"/>
      <c r="D36" s="333"/>
      <c r="E36" s="334"/>
      <c r="F36" s="334"/>
      <c r="G36" s="335"/>
      <c r="H36" s="333"/>
      <c r="I36" s="334"/>
      <c r="J36" s="334"/>
      <c r="K36" s="336"/>
      <c r="L36" s="334"/>
      <c r="M36" s="334"/>
    </row>
    <row r="37" spans="1:13" x14ac:dyDescent="0.25">
      <c r="B37" s="338"/>
      <c r="C37" s="339"/>
      <c r="D37" s="337"/>
      <c r="E37" s="338"/>
      <c r="F37" s="338"/>
      <c r="G37" s="339"/>
      <c r="H37" s="337"/>
      <c r="I37" s="338"/>
      <c r="J37" s="338"/>
      <c r="K37" s="340"/>
      <c r="L37" s="338"/>
      <c r="M37" s="338"/>
    </row>
    <row r="38" spans="1:13" x14ac:dyDescent="0.25">
      <c r="A38" s="341" t="s">
        <v>15</v>
      </c>
      <c r="B38" s="344"/>
      <c r="C38" s="345"/>
      <c r="D38" s="342"/>
      <c r="E38" s="343"/>
      <c r="F38" s="344"/>
      <c r="G38" s="345"/>
      <c r="H38" s="346"/>
      <c r="I38" s="344"/>
      <c r="J38" s="343"/>
      <c r="K38" s="347"/>
      <c r="L38" s="344"/>
      <c r="M38" s="344"/>
    </row>
    <row r="39" spans="1:13" x14ac:dyDescent="0.25">
      <c r="A39" s="348" t="s">
        <v>16</v>
      </c>
      <c r="B39" s="344"/>
      <c r="C39" s="345"/>
      <c r="D39" s="349"/>
      <c r="E39" s="350"/>
      <c r="F39" s="344"/>
      <c r="G39" s="345"/>
      <c r="H39" s="346"/>
      <c r="I39" s="344"/>
      <c r="J39" s="350"/>
      <c r="K39" s="351"/>
      <c r="L39" s="344"/>
      <c r="M39" s="344"/>
    </row>
    <row r="40" spans="1:13" x14ac:dyDescent="0.25">
      <c r="A40" s="348" t="s">
        <v>17</v>
      </c>
      <c r="B40" s="344"/>
      <c r="C40" s="345"/>
      <c r="D40" s="349"/>
      <c r="E40" s="350"/>
      <c r="F40" s="344"/>
      <c r="G40" s="345"/>
      <c r="H40" s="346"/>
      <c r="I40" s="344"/>
      <c r="J40" s="350"/>
      <c r="K40" s="351"/>
      <c r="L40" s="344"/>
      <c r="M40" s="344"/>
    </row>
    <row r="41" spans="1:13" x14ac:dyDescent="0.25">
      <c r="A41" s="348" t="s">
        <v>208</v>
      </c>
      <c r="B41" s="356"/>
      <c r="C41" s="345"/>
      <c r="D41" s="352"/>
      <c r="E41" s="353"/>
      <c r="F41" s="222"/>
      <c r="G41" s="354"/>
      <c r="H41" s="355"/>
      <c r="I41" s="356"/>
      <c r="J41" s="350"/>
      <c r="K41" s="351"/>
      <c r="L41" s="356"/>
      <c r="M41" s="356"/>
    </row>
    <row r="42" spans="1:13" x14ac:dyDescent="0.25">
      <c r="A42" s="348" t="s">
        <v>50</v>
      </c>
      <c r="B42" s="361"/>
      <c r="C42" s="345"/>
      <c r="D42" s="357"/>
      <c r="E42" s="350"/>
      <c r="F42" s="358"/>
      <c r="G42" s="359"/>
      <c r="H42" s="360"/>
      <c r="I42" s="361"/>
      <c r="J42" s="350"/>
      <c r="K42" s="351"/>
      <c r="L42" s="361"/>
      <c r="M42" s="361"/>
    </row>
    <row r="43" spans="1:13" x14ac:dyDescent="0.25">
      <c r="A43" s="30" t="s">
        <v>51</v>
      </c>
      <c r="B43" s="32"/>
      <c r="C43" s="54"/>
      <c r="D43" s="130"/>
      <c r="E43" s="362"/>
      <c r="F43" s="32"/>
      <c r="G43" s="54"/>
      <c r="H43" s="53"/>
      <c r="I43" s="32"/>
      <c r="J43" s="362"/>
      <c r="K43" s="363"/>
      <c r="L43" s="32"/>
      <c r="M43" s="32"/>
    </row>
    <row r="44" spans="1:13" x14ac:dyDescent="0.25">
      <c r="A44" s="31" t="s">
        <v>53</v>
      </c>
      <c r="B44" s="365"/>
      <c r="C44" s="54"/>
      <c r="D44" s="132"/>
      <c r="E44" s="364"/>
      <c r="F44" s="365"/>
      <c r="G44" s="366"/>
      <c r="H44" s="367"/>
      <c r="I44" s="365"/>
      <c r="J44" s="364"/>
      <c r="K44" s="368"/>
      <c r="L44" s="365"/>
      <c r="M44" s="365"/>
    </row>
    <row r="45" spans="1:13" x14ac:dyDescent="0.25">
      <c r="A45" s="31" t="s">
        <v>54</v>
      </c>
      <c r="B45" s="365"/>
      <c r="C45" s="54"/>
      <c r="D45" s="132"/>
      <c r="E45" s="364"/>
      <c r="F45" s="365"/>
      <c r="G45" s="366"/>
      <c r="H45" s="367"/>
      <c r="I45" s="365"/>
      <c r="J45" s="364"/>
      <c r="K45" s="368"/>
      <c r="L45" s="365"/>
      <c r="M45" s="365"/>
    </row>
    <row r="46" spans="1:13" x14ac:dyDescent="0.25">
      <c r="A46" s="31" t="s">
        <v>55</v>
      </c>
      <c r="B46" s="365"/>
      <c r="C46" s="54"/>
      <c r="D46" s="132"/>
      <c r="E46" s="364"/>
      <c r="F46" s="365"/>
      <c r="G46" s="366"/>
      <c r="H46" s="367"/>
      <c r="I46" s="365"/>
      <c r="J46" s="364"/>
      <c r="K46" s="368"/>
      <c r="L46" s="365"/>
      <c r="M46" s="365"/>
    </row>
    <row r="47" spans="1:13" x14ac:dyDescent="0.25">
      <c r="A47" s="31" t="s">
        <v>59</v>
      </c>
      <c r="B47" s="369"/>
      <c r="C47" s="54"/>
      <c r="D47" s="132"/>
      <c r="E47" s="364"/>
      <c r="F47" s="369"/>
      <c r="G47" s="370"/>
      <c r="H47" s="371"/>
      <c r="I47" s="369"/>
      <c r="J47" s="364"/>
      <c r="K47" s="368"/>
      <c r="L47" s="369"/>
      <c r="M47" s="369"/>
    </row>
    <row r="48" spans="1:13" x14ac:dyDescent="0.25">
      <c r="A48" s="341" t="s">
        <v>52</v>
      </c>
      <c r="B48" s="344"/>
      <c r="C48" s="345"/>
      <c r="D48" s="342"/>
      <c r="E48" s="343"/>
      <c r="F48" s="344"/>
      <c r="G48" s="345"/>
      <c r="H48" s="346"/>
      <c r="I48" s="344"/>
      <c r="J48" s="343"/>
      <c r="K48" s="347"/>
      <c r="L48" s="344"/>
      <c r="M48" s="344"/>
    </row>
    <row r="49" spans="1:13" x14ac:dyDescent="0.25">
      <c r="A49" s="348" t="s">
        <v>56</v>
      </c>
      <c r="B49" s="344"/>
      <c r="C49" s="345"/>
      <c r="D49" s="349"/>
      <c r="E49" s="350"/>
      <c r="F49" s="344"/>
      <c r="G49" s="345"/>
      <c r="H49" s="346"/>
      <c r="I49" s="344"/>
      <c r="J49" s="350"/>
      <c r="K49" s="351"/>
      <c r="L49" s="344"/>
      <c r="M49" s="344"/>
    </row>
    <row r="50" spans="1:13" x14ac:dyDescent="0.25">
      <c r="A50" s="348" t="s">
        <v>57</v>
      </c>
      <c r="B50" s="344"/>
      <c r="C50" s="345"/>
      <c r="D50" s="349"/>
      <c r="E50" s="350"/>
      <c r="F50" s="344"/>
      <c r="G50" s="345"/>
      <c r="H50" s="346"/>
      <c r="I50" s="344"/>
      <c r="J50" s="350"/>
      <c r="K50" s="351"/>
      <c r="L50" s="344"/>
      <c r="M50" s="344"/>
    </row>
    <row r="51" spans="1:13" x14ac:dyDescent="0.25">
      <c r="A51" s="348" t="s">
        <v>58</v>
      </c>
      <c r="B51" s="344"/>
      <c r="C51" s="345"/>
      <c r="D51" s="349"/>
      <c r="E51" s="350"/>
      <c r="F51" s="344"/>
      <c r="G51" s="345"/>
      <c r="H51" s="346"/>
      <c r="I51" s="344"/>
      <c r="J51" s="350"/>
      <c r="K51" s="351"/>
      <c r="L51" s="344"/>
      <c r="M51" s="344"/>
    </row>
    <row r="52" spans="1:13" x14ac:dyDescent="0.25">
      <c r="A52" s="348" t="s">
        <v>60</v>
      </c>
      <c r="B52" s="374"/>
      <c r="C52" s="345"/>
      <c r="D52" s="349"/>
      <c r="E52" s="350"/>
      <c r="F52" s="344"/>
      <c r="G52" s="372"/>
      <c r="H52" s="373"/>
      <c r="I52" s="344"/>
      <c r="J52" s="350"/>
      <c r="K52" s="351"/>
      <c r="L52" s="344"/>
      <c r="M52" s="374"/>
    </row>
    <row r="53" spans="1:13" x14ac:dyDescent="0.25">
      <c r="A53" s="348" t="s">
        <v>61</v>
      </c>
      <c r="B53" s="377"/>
      <c r="C53" s="345"/>
      <c r="D53" s="349"/>
      <c r="E53" s="350"/>
      <c r="F53" s="344"/>
      <c r="G53" s="375"/>
      <c r="H53" s="376"/>
      <c r="I53" s="344"/>
      <c r="J53" s="350"/>
      <c r="K53" s="351"/>
      <c r="L53" s="344"/>
      <c r="M53" s="377"/>
    </row>
    <row r="54" spans="1:13" x14ac:dyDescent="0.25">
      <c r="A54" s="30" t="s">
        <v>63</v>
      </c>
      <c r="B54" s="32"/>
      <c r="C54" s="54"/>
      <c r="D54" s="130"/>
      <c r="E54" s="362"/>
      <c r="F54" s="32"/>
      <c r="G54" s="54"/>
      <c r="H54" s="53"/>
      <c r="I54" s="32"/>
      <c r="J54" s="362"/>
      <c r="K54" s="363"/>
      <c r="L54" s="32"/>
      <c r="M54" s="32"/>
    </row>
    <row r="55" spans="1:13" x14ac:dyDescent="0.25">
      <c r="A55" s="31" t="s">
        <v>21</v>
      </c>
      <c r="B55" s="32"/>
      <c r="C55" s="54"/>
      <c r="D55" s="132"/>
      <c r="E55" s="364"/>
      <c r="F55" s="32"/>
      <c r="G55" s="54"/>
      <c r="H55" s="53"/>
      <c r="I55" s="32"/>
      <c r="J55" s="364"/>
      <c r="K55" s="368"/>
      <c r="L55" s="32"/>
      <c r="M55" s="32"/>
    </row>
    <row r="56" spans="1:13" x14ac:dyDescent="0.25">
      <c r="A56" s="31" t="s">
        <v>22</v>
      </c>
      <c r="B56" s="32"/>
      <c r="C56" s="54"/>
      <c r="D56" s="132"/>
      <c r="E56" s="364"/>
      <c r="F56" s="32"/>
      <c r="G56" s="54"/>
      <c r="H56" s="53"/>
      <c r="I56" s="32"/>
      <c r="J56" s="364"/>
      <c r="K56" s="368"/>
      <c r="L56" s="32"/>
      <c r="M56" s="32"/>
    </row>
    <row r="57" spans="1:13" x14ac:dyDescent="0.25">
      <c r="A57" s="31" t="s">
        <v>23</v>
      </c>
      <c r="B57" s="32"/>
      <c r="C57" s="54"/>
      <c r="D57" s="132"/>
      <c r="E57" s="364"/>
      <c r="F57" s="378"/>
      <c r="G57" s="379"/>
      <c r="H57" s="380"/>
      <c r="I57" s="378"/>
      <c r="J57" s="364"/>
      <c r="K57" s="368"/>
      <c r="L57" s="378"/>
      <c r="M57" s="378"/>
    </row>
    <row r="58" spans="1:13" x14ac:dyDescent="0.25">
      <c r="A58" s="31" t="s">
        <v>44</v>
      </c>
      <c r="B58" s="381"/>
      <c r="C58" s="54"/>
      <c r="D58" s="132"/>
      <c r="E58" s="364"/>
      <c r="F58" s="32"/>
      <c r="G58" s="54"/>
      <c r="H58" s="53"/>
      <c r="I58" s="32"/>
      <c r="J58" s="364"/>
      <c r="K58" s="368"/>
      <c r="L58" s="32"/>
      <c r="M58" s="32"/>
    </row>
    <row r="59" spans="1:13" x14ac:dyDescent="0.25">
      <c r="A59" s="31" t="s">
        <v>43</v>
      </c>
      <c r="B59" s="32"/>
      <c r="C59" s="54"/>
      <c r="D59" s="53"/>
      <c r="E59" s="32"/>
      <c r="F59" s="32"/>
      <c r="G59" s="54"/>
      <c r="H59" s="53"/>
      <c r="I59" s="32"/>
      <c r="J59" s="382"/>
      <c r="K59" s="383"/>
      <c r="L59" s="32"/>
      <c r="M59" s="32"/>
    </row>
    <row r="60" spans="1:13" x14ac:dyDescent="0.25">
      <c r="A60" s="31" t="s">
        <v>66</v>
      </c>
      <c r="B60" s="32"/>
      <c r="C60" s="54"/>
      <c r="D60" s="132"/>
      <c r="E60" s="364"/>
      <c r="F60" s="384"/>
      <c r="G60" s="385"/>
      <c r="H60" s="386"/>
      <c r="I60" s="384"/>
      <c r="J60" s="364"/>
      <c r="K60" s="368"/>
      <c r="L60" s="384"/>
      <c r="M60" s="384"/>
    </row>
    <row r="61" spans="1:13" x14ac:dyDescent="0.25">
      <c r="B61" s="338"/>
      <c r="C61" s="339"/>
      <c r="D61" s="7"/>
      <c r="E61" s="8"/>
      <c r="F61" s="8"/>
      <c r="G61" s="339"/>
      <c r="H61" s="337"/>
      <c r="I61" s="338"/>
      <c r="J61" s="8"/>
      <c r="L61" s="8"/>
      <c r="M61" s="338"/>
    </row>
    <row r="62" spans="1:13" x14ac:dyDescent="0.25">
      <c r="A62" s="57" t="s">
        <v>28</v>
      </c>
      <c r="B62" s="60"/>
      <c r="C62" s="61"/>
      <c r="D62" s="134"/>
      <c r="E62" s="186"/>
      <c r="F62" s="60"/>
      <c r="G62" s="61"/>
      <c r="H62" s="59"/>
      <c r="I62" s="60"/>
      <c r="J62" s="186"/>
      <c r="K62" s="387"/>
      <c r="L62" s="60"/>
      <c r="M62" s="60"/>
    </row>
    <row r="63" spans="1:13" x14ac:dyDescent="0.25">
      <c r="A63" s="62" t="s">
        <v>29</v>
      </c>
      <c r="B63" s="64"/>
      <c r="C63" s="61"/>
      <c r="D63" s="136"/>
      <c r="E63" s="187"/>
      <c r="F63" s="64"/>
      <c r="G63" s="65"/>
      <c r="H63" s="63"/>
      <c r="I63" s="64"/>
      <c r="J63" s="187"/>
      <c r="K63" s="388"/>
      <c r="L63" s="64"/>
      <c r="M63" s="64"/>
    </row>
    <row r="64" spans="1:13" x14ac:dyDescent="0.25">
      <c r="A64" s="62" t="s">
        <v>30</v>
      </c>
      <c r="B64" s="60"/>
      <c r="C64" s="61"/>
      <c r="D64" s="136"/>
      <c r="E64" s="187"/>
      <c r="F64" s="60"/>
      <c r="G64" s="61"/>
      <c r="H64" s="59"/>
      <c r="I64" s="60"/>
      <c r="J64" s="187"/>
      <c r="K64" s="388"/>
      <c r="L64" s="60"/>
      <c r="M64" s="60"/>
    </row>
    <row r="65" spans="1:13" x14ac:dyDescent="0.25">
      <c r="A65" s="62" t="s">
        <v>168</v>
      </c>
      <c r="B65" s="230"/>
      <c r="C65" s="258"/>
      <c r="D65" s="257"/>
      <c r="E65" s="230"/>
      <c r="F65" s="230"/>
      <c r="G65" s="258"/>
      <c r="H65" s="257"/>
      <c r="I65" s="230"/>
      <c r="J65" s="230"/>
      <c r="K65" s="389"/>
      <c r="L65" s="230"/>
      <c r="M65" s="230"/>
    </row>
    <row r="66" spans="1:13" x14ac:dyDescent="0.25">
      <c r="A66" s="62" t="s">
        <v>40</v>
      </c>
      <c r="B66" s="231"/>
      <c r="C66" s="391"/>
      <c r="D66" s="390"/>
      <c r="E66" s="231"/>
      <c r="F66" s="231"/>
      <c r="G66" s="391"/>
      <c r="H66" s="390"/>
      <c r="I66" s="231"/>
      <c r="J66" s="231"/>
      <c r="K66" s="392"/>
      <c r="L66" s="231"/>
      <c r="M66" s="231"/>
    </row>
    <row r="67" spans="1:13" x14ac:dyDescent="0.25">
      <c r="A67" s="62" t="s">
        <v>41</v>
      </c>
      <c r="B67" s="60">
        <v>1</v>
      </c>
      <c r="C67" s="61">
        <v>1</v>
      </c>
      <c r="D67" s="136">
        <v>0.5</v>
      </c>
      <c r="E67" s="187">
        <v>0.5</v>
      </c>
      <c r="F67" s="187">
        <v>0.5</v>
      </c>
      <c r="G67" s="137">
        <v>0.2</v>
      </c>
      <c r="H67" s="136">
        <v>0.2</v>
      </c>
      <c r="I67" s="187">
        <v>0.2</v>
      </c>
      <c r="J67" s="187"/>
      <c r="K67" s="388"/>
      <c r="L67" s="187"/>
      <c r="M67" s="187"/>
    </row>
    <row r="68" spans="1:13" x14ac:dyDescent="0.25">
      <c r="A68" s="62" t="s">
        <v>66</v>
      </c>
      <c r="B68" s="116"/>
      <c r="C68" s="61"/>
      <c r="D68" s="136"/>
      <c r="E68" s="187"/>
      <c r="F68" s="116"/>
      <c r="G68" s="393"/>
      <c r="H68" s="394"/>
      <c r="I68" s="60"/>
      <c r="J68" s="187"/>
      <c r="K68" s="388"/>
      <c r="L68" s="116"/>
      <c r="M68" s="69"/>
    </row>
    <row r="69" spans="1:13" x14ac:dyDescent="0.25">
      <c r="B69" s="8"/>
      <c r="C69" s="9"/>
      <c r="D69" s="7"/>
      <c r="E69" s="8"/>
      <c r="F69" s="8"/>
      <c r="G69" s="9"/>
      <c r="H69" s="7"/>
      <c r="I69" s="8"/>
      <c r="J69" s="8"/>
      <c r="L69" s="8"/>
      <c r="M69" s="8"/>
    </row>
    <row r="70" spans="1:13" x14ac:dyDescent="0.25">
      <c r="A70" s="72" t="s">
        <v>64</v>
      </c>
      <c r="B70" s="75"/>
      <c r="C70" s="76"/>
      <c r="D70" s="138"/>
      <c r="E70" s="188"/>
      <c r="F70" s="75"/>
      <c r="G70" s="76"/>
      <c r="H70" s="74"/>
      <c r="I70" s="75"/>
      <c r="J70" s="188"/>
      <c r="K70" s="395"/>
      <c r="L70" s="75"/>
      <c r="M70" s="75"/>
    </row>
    <row r="71" spans="1:13" x14ac:dyDescent="0.25">
      <c r="A71" s="77" t="s">
        <v>32</v>
      </c>
      <c r="B71" s="75"/>
      <c r="C71" s="76"/>
      <c r="D71" s="140"/>
      <c r="E71" s="189"/>
      <c r="F71" s="75"/>
      <c r="G71" s="76"/>
      <c r="H71" s="74"/>
      <c r="I71" s="75"/>
      <c r="J71" s="189"/>
      <c r="K71" s="396"/>
      <c r="L71" s="75"/>
      <c r="M71" s="75"/>
    </row>
    <row r="72" spans="1:13" x14ac:dyDescent="0.25">
      <c r="A72" s="77" t="s">
        <v>33</v>
      </c>
      <c r="B72" s="75"/>
      <c r="C72" s="76"/>
      <c r="D72" s="140"/>
      <c r="E72" s="189"/>
      <c r="F72" s="75"/>
      <c r="G72" s="76"/>
      <c r="H72" s="74"/>
      <c r="I72" s="75"/>
      <c r="J72" s="189"/>
      <c r="K72" s="396"/>
      <c r="L72" s="75"/>
      <c r="M72" s="75"/>
    </row>
    <row r="73" spans="1:13" x14ac:dyDescent="0.25">
      <c r="A73" s="77" t="s">
        <v>170</v>
      </c>
      <c r="B73" s="232"/>
      <c r="C73" s="398"/>
      <c r="D73" s="397"/>
      <c r="E73" s="232"/>
      <c r="F73" s="232"/>
      <c r="G73" s="398"/>
      <c r="H73" s="397"/>
      <c r="I73" s="232"/>
      <c r="J73" s="232"/>
      <c r="K73" s="399"/>
      <c r="L73" s="232"/>
      <c r="M73" s="232"/>
    </row>
    <row r="74" spans="1:13" x14ac:dyDescent="0.25">
      <c r="A74" s="77" t="s">
        <v>40</v>
      </c>
      <c r="B74" s="233"/>
      <c r="C74" s="401"/>
      <c r="D74" s="400"/>
      <c r="E74" s="233"/>
      <c r="F74" s="233"/>
      <c r="G74" s="401"/>
      <c r="H74" s="400"/>
      <c r="I74" s="233"/>
      <c r="J74" s="233"/>
      <c r="K74" s="402"/>
      <c r="L74" s="233"/>
      <c r="M74" s="233"/>
    </row>
    <row r="75" spans="1:13" x14ac:dyDescent="0.25">
      <c r="A75" s="77" t="s">
        <v>41</v>
      </c>
      <c r="B75" s="75">
        <v>0.2</v>
      </c>
      <c r="C75" s="76">
        <v>0.2</v>
      </c>
      <c r="D75" s="140">
        <v>0.2</v>
      </c>
      <c r="E75" s="189">
        <v>0.2</v>
      </c>
      <c r="F75" s="75">
        <v>0.2</v>
      </c>
      <c r="G75" s="76">
        <v>0.2</v>
      </c>
      <c r="H75" s="74">
        <v>0.2</v>
      </c>
      <c r="I75" s="75">
        <v>0.2</v>
      </c>
      <c r="J75" s="189">
        <v>0.2</v>
      </c>
      <c r="K75" s="396"/>
      <c r="L75" s="75">
        <v>0.2</v>
      </c>
      <c r="M75" s="75">
        <v>0.2</v>
      </c>
    </row>
    <row r="76" spans="1:13" x14ac:dyDescent="0.25">
      <c r="A76" s="77" t="s">
        <v>67</v>
      </c>
      <c r="B76" s="190"/>
      <c r="C76" s="76"/>
      <c r="D76" s="140"/>
      <c r="E76" s="189"/>
      <c r="F76" s="75"/>
      <c r="G76" s="403"/>
      <c r="H76" s="404"/>
      <c r="I76" s="190"/>
      <c r="J76" s="189"/>
      <c r="K76" s="396"/>
      <c r="L76" s="75"/>
      <c r="M76" s="190"/>
    </row>
    <row r="77" spans="1:13" x14ac:dyDescent="0.25">
      <c r="B77" s="8"/>
      <c r="C77" s="9"/>
      <c r="D77" s="7"/>
      <c r="E77" s="8"/>
      <c r="F77" s="8"/>
      <c r="G77" s="9"/>
      <c r="H77" s="7"/>
      <c r="I77" s="8"/>
      <c r="J77" s="8"/>
      <c r="L77" s="8"/>
      <c r="M77" s="8"/>
    </row>
    <row r="78" spans="1:13" x14ac:dyDescent="0.25">
      <c r="A78" s="341" t="s">
        <v>152</v>
      </c>
      <c r="B78" s="344"/>
      <c r="C78" s="345"/>
      <c r="D78" s="342"/>
      <c r="E78" s="343"/>
      <c r="F78" s="344"/>
      <c r="G78" s="345"/>
      <c r="H78" s="346"/>
      <c r="I78" s="344"/>
      <c r="J78" s="343"/>
      <c r="K78" s="347"/>
      <c r="L78" s="344"/>
      <c r="M78" s="344"/>
    </row>
    <row r="79" spans="1:13" x14ac:dyDescent="0.25">
      <c r="A79" s="348" t="s">
        <v>35</v>
      </c>
      <c r="B79" s="405"/>
      <c r="C79" s="345"/>
      <c r="D79" s="349"/>
      <c r="E79" s="350"/>
      <c r="F79" s="405"/>
      <c r="G79" s="406"/>
      <c r="H79" s="407"/>
      <c r="I79" s="405"/>
      <c r="J79" s="350"/>
      <c r="K79" s="351"/>
      <c r="L79" s="405"/>
      <c r="M79" s="405"/>
    </row>
    <row r="80" spans="1:13" x14ac:dyDescent="0.25">
      <c r="A80" s="348" t="s">
        <v>36</v>
      </c>
      <c r="B80" s="344"/>
      <c r="C80" s="345"/>
      <c r="D80" s="349"/>
      <c r="E80" s="350"/>
      <c r="F80" s="344"/>
      <c r="G80" s="345"/>
      <c r="H80" s="346"/>
      <c r="I80" s="344"/>
      <c r="J80" s="350"/>
      <c r="K80" s="351"/>
      <c r="L80" s="344"/>
      <c r="M80" s="344"/>
    </row>
    <row r="81" spans="1:13" x14ac:dyDescent="0.25">
      <c r="A81" s="348" t="s">
        <v>37</v>
      </c>
      <c r="B81" s="344"/>
      <c r="C81" s="345"/>
      <c r="D81" s="349"/>
      <c r="E81" s="350"/>
      <c r="F81" s="344"/>
      <c r="G81" s="345"/>
      <c r="H81" s="346"/>
      <c r="I81" s="344"/>
      <c r="J81" s="350"/>
      <c r="K81" s="351"/>
      <c r="L81" s="344"/>
      <c r="M81" s="344"/>
    </row>
    <row r="82" spans="1:13" x14ac:dyDescent="0.25">
      <c r="A82" s="348" t="s">
        <v>40</v>
      </c>
      <c r="B82" s="344"/>
      <c r="C82" s="345"/>
      <c r="D82" s="349"/>
      <c r="E82" s="350"/>
      <c r="F82" s="344"/>
      <c r="G82" s="345"/>
      <c r="H82" s="346"/>
      <c r="I82" s="344"/>
      <c r="J82" s="350"/>
      <c r="K82" s="351"/>
      <c r="L82" s="344"/>
      <c r="M82" s="344"/>
    </row>
    <row r="83" spans="1:13" x14ac:dyDescent="0.25">
      <c r="A83" s="348" t="s">
        <v>41</v>
      </c>
      <c r="B83" s="344"/>
      <c r="C83" s="345"/>
      <c r="D83" s="349"/>
      <c r="E83" s="350"/>
      <c r="F83" s="344"/>
      <c r="G83" s="345"/>
      <c r="H83" s="346"/>
      <c r="I83" s="344"/>
      <c r="J83" s="350"/>
      <c r="K83" s="351"/>
      <c r="L83" s="344"/>
      <c r="M83" s="344"/>
    </row>
    <row r="84" spans="1:13" x14ac:dyDescent="0.25">
      <c r="B84" s="8"/>
      <c r="C84" s="9"/>
      <c r="D84" s="7"/>
      <c r="E84" s="8"/>
      <c r="F84" s="8"/>
      <c r="G84" s="9"/>
      <c r="H84" s="7"/>
      <c r="I84" s="8"/>
      <c r="J84" s="8"/>
      <c r="L84" s="8"/>
      <c r="M84" s="8"/>
    </row>
    <row r="85" spans="1:13" x14ac:dyDescent="0.25">
      <c r="A85" s="55" t="s">
        <v>150</v>
      </c>
      <c r="B85" s="97"/>
      <c r="C85" s="98"/>
      <c r="D85" s="142"/>
      <c r="E85" s="191"/>
      <c r="F85" s="97"/>
      <c r="G85" s="98"/>
      <c r="H85" s="96"/>
      <c r="I85" s="97"/>
      <c r="J85" s="191"/>
      <c r="K85" s="408"/>
      <c r="L85" s="97"/>
      <c r="M85" s="97"/>
    </row>
    <row r="86" spans="1:13" x14ac:dyDescent="0.25">
      <c r="A86" s="56" t="s">
        <v>167</v>
      </c>
      <c r="B86" s="97">
        <v>10.24</v>
      </c>
      <c r="C86" s="98">
        <v>10.24</v>
      </c>
      <c r="D86" s="96">
        <v>10.24</v>
      </c>
      <c r="E86" s="97">
        <v>10.24</v>
      </c>
      <c r="F86" s="97">
        <v>10.24</v>
      </c>
      <c r="G86" s="98">
        <v>10.24</v>
      </c>
      <c r="H86" s="96">
        <v>10.24</v>
      </c>
      <c r="I86" s="97">
        <v>10.24</v>
      </c>
      <c r="J86" s="97">
        <v>10.24</v>
      </c>
      <c r="K86" s="409">
        <v>10.24</v>
      </c>
      <c r="L86" s="97">
        <v>10.24</v>
      </c>
      <c r="M86" s="97">
        <v>10.24</v>
      </c>
    </row>
    <row r="87" spans="1:13" x14ac:dyDescent="0.25">
      <c r="A87" s="56" t="s">
        <v>83</v>
      </c>
      <c r="B87" s="97">
        <v>40</v>
      </c>
      <c r="C87" s="98">
        <v>40</v>
      </c>
      <c r="D87" s="96">
        <v>40</v>
      </c>
      <c r="E87" s="97">
        <v>40</v>
      </c>
      <c r="F87" s="97">
        <v>40</v>
      </c>
      <c r="G87" s="98">
        <v>40</v>
      </c>
      <c r="H87" s="96">
        <v>40</v>
      </c>
      <c r="I87" s="97">
        <v>40</v>
      </c>
      <c r="J87" s="97">
        <v>40</v>
      </c>
      <c r="K87" s="409">
        <v>40</v>
      </c>
      <c r="L87" s="97">
        <v>40</v>
      </c>
      <c r="M87" s="97">
        <v>40</v>
      </c>
    </row>
    <row r="88" spans="1:13" x14ac:dyDescent="0.25">
      <c r="A88" s="56" t="s">
        <v>84</v>
      </c>
      <c r="B88" s="100">
        <f>10^3*B86*(B87*(10^(-6)))</f>
        <v>0.40959999999999996</v>
      </c>
      <c r="C88" s="411">
        <f>10^3*C86*(C87*(10^(-6)))</f>
        <v>0.40959999999999996</v>
      </c>
      <c r="D88" s="410">
        <f t="shared" ref="D88:M88" si="0">10^3*D86*(D87*(10^(-6)))</f>
        <v>0.40959999999999996</v>
      </c>
      <c r="E88" s="100">
        <f t="shared" si="0"/>
        <v>0.40959999999999996</v>
      </c>
      <c r="F88" s="100">
        <f t="shared" si="0"/>
        <v>0.40959999999999996</v>
      </c>
      <c r="G88" s="411">
        <f t="shared" si="0"/>
        <v>0.40959999999999996</v>
      </c>
      <c r="H88" s="410">
        <f t="shared" si="0"/>
        <v>0.40959999999999996</v>
      </c>
      <c r="I88" s="100">
        <f t="shared" si="0"/>
        <v>0.40959999999999996</v>
      </c>
      <c r="J88" s="100">
        <f t="shared" si="0"/>
        <v>0.40959999999999996</v>
      </c>
      <c r="K88" s="412">
        <f t="shared" si="0"/>
        <v>0.40959999999999996</v>
      </c>
      <c r="L88" s="100">
        <f t="shared" si="0"/>
        <v>0.40959999999999996</v>
      </c>
      <c r="M88" s="100">
        <f t="shared" si="0"/>
        <v>0.40959999999999996</v>
      </c>
    </row>
    <row r="89" spans="1:13" x14ac:dyDescent="0.25">
      <c r="A89" s="56" t="s">
        <v>86</v>
      </c>
      <c r="B89" s="100">
        <v>1</v>
      </c>
      <c r="C89" s="411">
        <v>1</v>
      </c>
      <c r="D89" s="410">
        <v>1</v>
      </c>
      <c r="E89" s="100">
        <v>1</v>
      </c>
      <c r="F89" s="100">
        <v>1</v>
      </c>
      <c r="G89" s="411">
        <v>1</v>
      </c>
      <c r="H89" s="410">
        <v>1</v>
      </c>
      <c r="I89" s="100">
        <v>1</v>
      </c>
      <c r="J89" s="100">
        <v>1</v>
      </c>
      <c r="K89" s="412">
        <v>1</v>
      </c>
      <c r="L89" s="100">
        <v>1</v>
      </c>
      <c r="M89" s="100">
        <v>1</v>
      </c>
    </row>
    <row r="90" spans="1:13" x14ac:dyDescent="0.25">
      <c r="A90" s="56" t="s">
        <v>87</v>
      </c>
      <c r="B90" s="101">
        <f>B88/(B87/B89)</f>
        <v>1.0239999999999999E-2</v>
      </c>
      <c r="C90" s="113">
        <f>C88/(C87/C89)</f>
        <v>1.0239999999999999E-2</v>
      </c>
      <c r="D90" s="413">
        <f t="shared" ref="D90:M90" si="1">D88/(D87/D89)</f>
        <v>1.0239999999999999E-2</v>
      </c>
      <c r="E90" s="101">
        <f t="shared" si="1"/>
        <v>1.0239999999999999E-2</v>
      </c>
      <c r="F90" s="101">
        <f t="shared" si="1"/>
        <v>1.0239999999999999E-2</v>
      </c>
      <c r="G90" s="113">
        <f t="shared" si="1"/>
        <v>1.0239999999999999E-2</v>
      </c>
      <c r="H90" s="413">
        <f t="shared" si="1"/>
        <v>1.0239999999999999E-2</v>
      </c>
      <c r="I90" s="101">
        <f t="shared" si="1"/>
        <v>1.0239999999999999E-2</v>
      </c>
      <c r="J90" s="101">
        <f t="shared" si="1"/>
        <v>1.0239999999999999E-2</v>
      </c>
      <c r="K90" s="414">
        <f t="shared" si="1"/>
        <v>1.0239999999999999E-2</v>
      </c>
      <c r="L90" s="101">
        <f t="shared" si="1"/>
        <v>1.0239999999999999E-2</v>
      </c>
      <c r="M90" s="101">
        <f t="shared" si="1"/>
        <v>1.0239999999999999E-2</v>
      </c>
    </row>
    <row r="91" spans="1:13" x14ac:dyDescent="0.25">
      <c r="B91" s="8"/>
      <c r="C91" s="9"/>
      <c r="D91" s="7"/>
      <c r="E91" s="8"/>
      <c r="F91" s="8"/>
      <c r="G91" s="9"/>
      <c r="H91" s="7"/>
      <c r="I91" s="8"/>
      <c r="J91" s="8"/>
      <c r="L91" s="8"/>
      <c r="M91" s="8"/>
    </row>
    <row r="92" spans="1:13" ht="21" x14ac:dyDescent="0.35">
      <c r="A92" s="83" t="s">
        <v>64</v>
      </c>
      <c r="B92" s="75"/>
      <c r="C92" s="76"/>
      <c r="D92" s="144"/>
      <c r="E92" s="415"/>
      <c r="F92" s="75"/>
      <c r="G92" s="76"/>
      <c r="H92" s="74"/>
      <c r="I92" s="75"/>
      <c r="J92" s="192"/>
      <c r="K92" s="415"/>
      <c r="L92" s="75"/>
      <c r="M92" s="75"/>
    </row>
    <row r="93" spans="1:13" x14ac:dyDescent="0.25">
      <c r="A93" s="73" t="s">
        <v>83</v>
      </c>
      <c r="B93" s="75">
        <v>40</v>
      </c>
      <c r="C93" s="76">
        <v>40</v>
      </c>
      <c r="D93" s="74">
        <v>40</v>
      </c>
      <c r="E93" s="416">
        <v>40</v>
      </c>
      <c r="F93" s="75">
        <v>40</v>
      </c>
      <c r="G93" s="76">
        <v>40</v>
      </c>
      <c r="H93" s="74">
        <v>40</v>
      </c>
      <c r="I93" s="75">
        <v>40</v>
      </c>
      <c r="J93" s="75">
        <v>40</v>
      </c>
      <c r="K93" s="416">
        <v>40</v>
      </c>
      <c r="L93" s="75">
        <v>40</v>
      </c>
      <c r="M93" s="75">
        <v>40</v>
      </c>
    </row>
    <row r="94" spans="1:13" x14ac:dyDescent="0.25">
      <c r="A94" s="73" t="s">
        <v>85</v>
      </c>
      <c r="B94" s="75">
        <v>1</v>
      </c>
      <c r="C94" s="76">
        <v>1</v>
      </c>
      <c r="D94" s="74">
        <v>1</v>
      </c>
      <c r="E94" s="416">
        <v>1</v>
      </c>
      <c r="F94" s="75">
        <v>1</v>
      </c>
      <c r="G94" s="76">
        <v>1</v>
      </c>
      <c r="H94" s="74">
        <v>1</v>
      </c>
      <c r="I94" s="75">
        <v>1</v>
      </c>
      <c r="J94" s="75">
        <v>1</v>
      </c>
      <c r="K94" s="416">
        <v>1</v>
      </c>
      <c r="L94" s="75">
        <v>1</v>
      </c>
      <c r="M94" s="75">
        <v>1</v>
      </c>
    </row>
    <row r="95" spans="1:13" x14ac:dyDescent="0.25">
      <c r="A95" s="73"/>
      <c r="B95" s="75"/>
      <c r="C95" s="76"/>
      <c r="D95" s="74"/>
      <c r="E95" s="416"/>
      <c r="F95" s="75"/>
      <c r="G95" s="76"/>
      <c r="H95" s="74"/>
      <c r="I95" s="75"/>
      <c r="J95" s="75"/>
      <c r="K95" s="416"/>
      <c r="L95" s="75"/>
      <c r="M95" s="75"/>
    </row>
    <row r="96" spans="1:13" x14ac:dyDescent="0.25">
      <c r="A96" s="72" t="s">
        <v>70</v>
      </c>
      <c r="B96" s="193"/>
      <c r="C96" s="147"/>
      <c r="D96" s="138"/>
      <c r="E96" s="395"/>
      <c r="F96" s="193"/>
      <c r="G96" s="147"/>
      <c r="H96" s="146"/>
      <c r="I96" s="193"/>
      <c r="J96" s="188"/>
      <c r="K96" s="395"/>
      <c r="L96" s="193"/>
      <c r="M96" s="193"/>
    </row>
    <row r="97" spans="1:13" x14ac:dyDescent="0.25">
      <c r="A97" s="417" t="s">
        <v>209</v>
      </c>
      <c r="B97" s="420"/>
      <c r="C97" s="421"/>
      <c r="D97" s="418">
        <v>184489.99100000001</v>
      </c>
      <c r="E97" s="419"/>
      <c r="F97" s="420"/>
      <c r="G97" s="421"/>
      <c r="H97" s="418"/>
      <c r="I97" s="420"/>
      <c r="J97" s="422"/>
      <c r="K97" s="419"/>
      <c r="L97" s="422"/>
      <c r="M97" s="422"/>
    </row>
    <row r="98" spans="1:13" x14ac:dyDescent="0.25">
      <c r="A98" s="84" t="s">
        <v>210</v>
      </c>
      <c r="B98" s="425">
        <v>27643.704000000002</v>
      </c>
      <c r="C98" s="426">
        <v>52854.928</v>
      </c>
      <c r="D98" s="423">
        <v>170238.77799999999</v>
      </c>
      <c r="E98" s="424"/>
      <c r="F98" s="425">
        <v>84381.108999999997</v>
      </c>
      <c r="G98" s="426">
        <v>57285.516000000003</v>
      </c>
      <c r="H98" s="423">
        <v>35847.578000000001</v>
      </c>
      <c r="I98" s="425">
        <v>33055.245999999999</v>
      </c>
      <c r="J98" s="427">
        <v>48804.688000000002</v>
      </c>
      <c r="K98" s="424"/>
      <c r="L98" s="427">
        <v>50321.845999999998</v>
      </c>
      <c r="M98" s="427">
        <v>50021.601999999999</v>
      </c>
    </row>
    <row r="99" spans="1:13" x14ac:dyDescent="0.25">
      <c r="A99" s="73" t="s">
        <v>211</v>
      </c>
      <c r="B99" s="425">
        <v>1107025.487</v>
      </c>
      <c r="C99" s="426">
        <v>1828418.1440000001</v>
      </c>
      <c r="D99" s="423">
        <v>1761381.3559999999</v>
      </c>
      <c r="E99" s="424"/>
      <c r="F99" s="425">
        <v>2268207.09</v>
      </c>
      <c r="G99" s="426">
        <v>1775689.7579999999</v>
      </c>
      <c r="H99" s="423">
        <v>1356537.379</v>
      </c>
      <c r="I99" s="425">
        <v>1432402.0819999999</v>
      </c>
      <c r="J99" s="427">
        <v>149026.891</v>
      </c>
      <c r="K99" s="424"/>
      <c r="L99" s="427">
        <v>94596.346000000005</v>
      </c>
      <c r="M99" s="427">
        <v>109117.48699999999</v>
      </c>
    </row>
    <row r="100" spans="1:13" x14ac:dyDescent="0.25">
      <c r="A100" s="73" t="s">
        <v>212</v>
      </c>
      <c r="B100" s="425">
        <v>23419.246999999999</v>
      </c>
      <c r="C100" s="426">
        <v>41187.423999999999</v>
      </c>
      <c r="D100" s="423">
        <v>449179.48800000001</v>
      </c>
      <c r="E100" s="424"/>
      <c r="F100" s="425">
        <v>122264.963</v>
      </c>
      <c r="G100" s="426">
        <v>42300.813000000002</v>
      </c>
      <c r="H100" s="423">
        <v>32445.344000000001</v>
      </c>
      <c r="I100" s="425">
        <v>24771.011999999999</v>
      </c>
      <c r="J100" s="427">
        <v>13197.120999999999</v>
      </c>
      <c r="K100" s="424"/>
      <c r="L100" s="427"/>
      <c r="M100" s="427"/>
    </row>
    <row r="101" spans="1:13" x14ac:dyDescent="0.25">
      <c r="A101" s="73" t="s">
        <v>213</v>
      </c>
      <c r="B101" s="425">
        <v>80106.608999999997</v>
      </c>
      <c r="C101" s="426">
        <v>127922.982</v>
      </c>
      <c r="D101" s="423">
        <v>282383.24400000001</v>
      </c>
      <c r="E101" s="424"/>
      <c r="F101" s="425">
        <v>180954.68599999999</v>
      </c>
      <c r="G101" s="426">
        <v>114426.95600000001</v>
      </c>
      <c r="H101" s="423">
        <v>90855.777000000002</v>
      </c>
      <c r="I101" s="425">
        <v>100563.79300000001</v>
      </c>
      <c r="J101" s="427">
        <v>76258.402000000002</v>
      </c>
      <c r="K101" s="424"/>
      <c r="L101" s="427">
        <v>49527.307999999997</v>
      </c>
      <c r="M101" s="427">
        <v>63352.048999999999</v>
      </c>
    </row>
    <row r="102" spans="1:13" x14ac:dyDescent="0.25">
      <c r="A102" s="73" t="s">
        <v>214</v>
      </c>
      <c r="B102" s="425">
        <v>12597.273999999999</v>
      </c>
      <c r="C102" s="426"/>
      <c r="D102" s="423">
        <v>358063.76899999997</v>
      </c>
      <c r="E102" s="424"/>
      <c r="F102" s="425">
        <v>77604.691000000006</v>
      </c>
      <c r="G102" s="426">
        <v>35151.756999999998</v>
      </c>
      <c r="H102" s="423">
        <v>30490.379000000001</v>
      </c>
      <c r="I102" s="425">
        <v>17449.888999999999</v>
      </c>
      <c r="J102" s="427">
        <v>18538.493999999999</v>
      </c>
      <c r="K102" s="424"/>
      <c r="L102" s="427">
        <v>10146.329</v>
      </c>
      <c r="M102" s="427">
        <v>9226.2870000000003</v>
      </c>
    </row>
    <row r="103" spans="1:13" x14ac:dyDescent="0.25">
      <c r="A103" s="417" t="s">
        <v>78</v>
      </c>
      <c r="B103" s="420">
        <v>4764319.1890000002</v>
      </c>
      <c r="C103" s="421">
        <v>6848597.5269999998</v>
      </c>
      <c r="D103" s="418">
        <v>4495787.2960000001</v>
      </c>
      <c r="E103" s="419"/>
      <c r="F103" s="420">
        <v>6620866.7240000004</v>
      </c>
      <c r="G103" s="421">
        <v>5462805.3609999996</v>
      </c>
      <c r="H103" s="418">
        <v>5068864.2019999996</v>
      </c>
      <c r="I103" s="420">
        <v>5171184.5870000003</v>
      </c>
      <c r="J103" s="422">
        <v>5364365.068</v>
      </c>
      <c r="K103" s="419"/>
      <c r="L103" s="422">
        <v>6096722.7960000001</v>
      </c>
      <c r="M103" s="422">
        <v>4722713.1040000003</v>
      </c>
    </row>
    <row r="104" spans="1:13" x14ac:dyDescent="0.25">
      <c r="A104" s="73"/>
      <c r="B104" s="193"/>
      <c r="C104" s="147"/>
      <c r="D104" s="146"/>
      <c r="E104" s="428"/>
      <c r="F104" s="193"/>
      <c r="G104" s="429"/>
      <c r="H104" s="430"/>
      <c r="I104" s="193"/>
      <c r="J104" s="193"/>
      <c r="K104" s="428"/>
      <c r="L104" s="193"/>
      <c r="M104" s="431"/>
    </row>
    <row r="105" spans="1:13" x14ac:dyDescent="0.25">
      <c r="A105" s="72" t="s">
        <v>80</v>
      </c>
      <c r="B105" s="75"/>
      <c r="C105" s="76"/>
      <c r="D105" s="138"/>
      <c r="E105" s="416"/>
      <c r="F105" s="75"/>
      <c r="G105" s="432"/>
      <c r="H105" s="433"/>
      <c r="I105" s="75"/>
      <c r="J105" s="188"/>
      <c r="K105" s="416"/>
      <c r="L105" s="75"/>
      <c r="M105" s="102"/>
    </row>
    <row r="106" spans="1:13" x14ac:dyDescent="0.25">
      <c r="A106" s="434" t="s">
        <v>215</v>
      </c>
      <c r="B106" s="437">
        <f t="shared" ref="B106:C111" si="2">B97/B$103</f>
        <v>0</v>
      </c>
      <c r="C106" s="438">
        <f t="shared" si="2"/>
        <v>0</v>
      </c>
      <c r="D106" s="435">
        <f t="shared" ref="D106:M111" si="3">D97/D$103</f>
        <v>4.1036192073442793E-2</v>
      </c>
      <c r="E106" s="436" t="e">
        <f t="shared" si="3"/>
        <v>#DIV/0!</v>
      </c>
      <c r="F106" s="437">
        <f t="shared" si="3"/>
        <v>0</v>
      </c>
      <c r="G106" s="438">
        <f t="shared" si="3"/>
        <v>0</v>
      </c>
      <c r="H106" s="435">
        <f t="shared" si="3"/>
        <v>0</v>
      </c>
      <c r="I106" s="437">
        <f t="shared" si="3"/>
        <v>0</v>
      </c>
      <c r="J106" s="437">
        <f t="shared" si="3"/>
        <v>0</v>
      </c>
      <c r="K106" s="436" t="e">
        <f t="shared" si="3"/>
        <v>#DIV/0!</v>
      </c>
      <c r="L106" s="437">
        <f t="shared" si="3"/>
        <v>0</v>
      </c>
      <c r="M106" s="437">
        <f t="shared" si="3"/>
        <v>0</v>
      </c>
    </row>
    <row r="107" spans="1:13" x14ac:dyDescent="0.25">
      <c r="A107" s="84" t="s">
        <v>76</v>
      </c>
      <c r="B107" s="106">
        <f t="shared" si="2"/>
        <v>5.8022359341130198E-3</v>
      </c>
      <c r="C107" s="440">
        <f t="shared" si="2"/>
        <v>7.7176279948739934E-3</v>
      </c>
      <c r="D107" s="435">
        <f t="shared" si="3"/>
        <v>3.7866288325398567E-2</v>
      </c>
      <c r="E107" s="439" t="e">
        <f t="shared" si="3"/>
        <v>#DIV/0!</v>
      </c>
      <c r="F107" s="106">
        <f t="shared" si="3"/>
        <v>1.2744722483859499E-2</v>
      </c>
      <c r="G107" s="440">
        <f t="shared" si="3"/>
        <v>1.0486464776682716E-2</v>
      </c>
      <c r="H107" s="441">
        <f t="shared" si="3"/>
        <v>7.0721125229308334E-3</v>
      </c>
      <c r="I107" s="106">
        <f t="shared" si="3"/>
        <v>6.3921999773704843E-3</v>
      </c>
      <c r="J107" s="106">
        <f t="shared" si="3"/>
        <v>9.0979430708648407E-3</v>
      </c>
      <c r="K107" s="439" t="e">
        <f t="shared" si="3"/>
        <v>#DIV/0!</v>
      </c>
      <c r="L107" s="106">
        <f t="shared" si="3"/>
        <v>8.2539173394951901E-3</v>
      </c>
      <c r="M107" s="106">
        <f t="shared" si="3"/>
        <v>1.0591708811960896E-2</v>
      </c>
    </row>
    <row r="108" spans="1:13" x14ac:dyDescent="0.25">
      <c r="A108" s="73" t="s">
        <v>77</v>
      </c>
      <c r="B108" s="106">
        <f t="shared" si="2"/>
        <v>0.2323575400984747</v>
      </c>
      <c r="C108" s="440">
        <f t="shared" si="2"/>
        <v>0.26697701781884842</v>
      </c>
      <c r="D108" s="435">
        <f t="shared" si="3"/>
        <v>0.39178485102423311</v>
      </c>
      <c r="E108" s="439" t="e">
        <f t="shared" si="3"/>
        <v>#DIV/0!</v>
      </c>
      <c r="F108" s="106">
        <f t="shared" si="3"/>
        <v>0.34258461687168068</v>
      </c>
      <c r="G108" s="440">
        <f t="shared" si="3"/>
        <v>0.32505089247312102</v>
      </c>
      <c r="H108" s="441">
        <f t="shared" si="3"/>
        <v>0.26762156667459291</v>
      </c>
      <c r="I108" s="106">
        <f t="shared" si="3"/>
        <v>0.27699689653333193</v>
      </c>
      <c r="J108" s="106">
        <f t="shared" si="3"/>
        <v>2.7780900276341895E-2</v>
      </c>
      <c r="K108" s="439" t="e">
        <f t="shared" si="3"/>
        <v>#DIV/0!</v>
      </c>
      <c r="L108" s="106">
        <f t="shared" si="3"/>
        <v>1.5515933586822045E-2</v>
      </c>
      <c r="M108" s="106">
        <f t="shared" si="3"/>
        <v>2.3104830760856648E-2</v>
      </c>
    </row>
    <row r="109" spans="1:13" x14ac:dyDescent="0.25">
      <c r="A109" s="73" t="s">
        <v>216</v>
      </c>
      <c r="B109" s="106">
        <f t="shared" si="2"/>
        <v>4.9155495404403305E-3</v>
      </c>
      <c r="C109" s="106">
        <f t="shared" si="2"/>
        <v>6.0139939363675794E-3</v>
      </c>
      <c r="D109" s="435">
        <f t="shared" si="3"/>
        <v>9.9911196510485453E-2</v>
      </c>
      <c r="E109" s="439" t="e">
        <f t="shared" si="3"/>
        <v>#DIV/0!</v>
      </c>
      <c r="F109" s="106">
        <f t="shared" si="3"/>
        <v>1.8466609901208457E-2</v>
      </c>
      <c r="G109" s="440">
        <f t="shared" si="3"/>
        <v>7.7434230591471379E-3</v>
      </c>
      <c r="H109" s="441">
        <f t="shared" si="3"/>
        <v>6.4009100869575836E-3</v>
      </c>
      <c r="I109" s="106">
        <f t="shared" si="3"/>
        <v>4.7902006944932126E-3</v>
      </c>
      <c r="J109" s="441">
        <f t="shared" si="3"/>
        <v>2.4601459506782396E-3</v>
      </c>
      <c r="K109" s="439" t="e">
        <f t="shared" si="3"/>
        <v>#DIV/0!</v>
      </c>
      <c r="L109" s="106">
        <f t="shared" si="3"/>
        <v>0</v>
      </c>
      <c r="M109" s="440">
        <f t="shared" si="3"/>
        <v>0</v>
      </c>
    </row>
    <row r="110" spans="1:13" x14ac:dyDescent="0.25">
      <c r="A110" s="73" t="s">
        <v>217</v>
      </c>
      <c r="B110" s="106">
        <f t="shared" si="2"/>
        <v>1.6813862762375887E-2</v>
      </c>
      <c r="C110" s="106">
        <f t="shared" si="2"/>
        <v>1.867871217364939E-2</v>
      </c>
      <c r="D110" s="435">
        <f t="shared" si="3"/>
        <v>6.2810632578467959E-2</v>
      </c>
      <c r="E110" s="439" t="e">
        <f t="shared" si="3"/>
        <v>#DIV/0!</v>
      </c>
      <c r="F110" s="106">
        <f t="shared" si="3"/>
        <v>2.7330966404150198E-2</v>
      </c>
      <c r="G110" s="440">
        <f t="shared" si="3"/>
        <v>2.0946555558599193E-2</v>
      </c>
      <c r="H110" s="106">
        <f t="shared" si="3"/>
        <v>1.7924287055106236E-2</v>
      </c>
      <c r="I110" s="106">
        <f t="shared" si="3"/>
        <v>1.944695481433991E-2</v>
      </c>
      <c r="J110" s="441">
        <f t="shared" si="3"/>
        <v>1.4215736817559934E-2</v>
      </c>
      <c r="K110" s="439" t="e">
        <f t="shared" si="3"/>
        <v>#DIV/0!</v>
      </c>
      <c r="L110" s="106">
        <f t="shared" si="3"/>
        <v>8.1235951932232143E-3</v>
      </c>
      <c r="M110" s="440">
        <f t="shared" si="3"/>
        <v>1.3414333584299809E-2</v>
      </c>
    </row>
    <row r="111" spans="1:13" x14ac:dyDescent="0.25">
      <c r="A111" s="73" t="s">
        <v>218</v>
      </c>
      <c r="B111" s="106">
        <f t="shared" si="2"/>
        <v>2.6440869094339764E-3</v>
      </c>
      <c r="C111" s="106">
        <f t="shared" si="2"/>
        <v>0</v>
      </c>
      <c r="D111" s="435">
        <f t="shared" si="3"/>
        <v>7.9644285956005326E-2</v>
      </c>
      <c r="E111" s="439" t="e">
        <f t="shared" si="3"/>
        <v>#DIV/0!</v>
      </c>
      <c r="F111" s="106">
        <f t="shared" si="3"/>
        <v>1.172122838822454E-2</v>
      </c>
      <c r="G111" s="440">
        <f>G102/G$103</f>
        <v>6.4347445455324179E-3</v>
      </c>
      <c r="H111" s="106">
        <f t="shared" si="3"/>
        <v>6.0152290108639222E-3</v>
      </c>
      <c r="I111" s="106">
        <f t="shared" si="3"/>
        <v>3.3744471322620759E-3</v>
      </c>
      <c r="J111" s="441">
        <f t="shared" si="3"/>
        <v>3.4558598762391311E-3</v>
      </c>
      <c r="K111" s="439" t="e">
        <f t="shared" si="3"/>
        <v>#DIV/0!</v>
      </c>
      <c r="L111" s="106">
        <f t="shared" si="3"/>
        <v>1.6642267230284615E-3</v>
      </c>
      <c r="M111" s="440">
        <f>M102/M$103</f>
        <v>1.9535988735342835E-3</v>
      </c>
    </row>
    <row r="112" spans="1:13" x14ac:dyDescent="0.25">
      <c r="A112" s="73"/>
      <c r="B112" s="75"/>
      <c r="C112" s="75"/>
      <c r="D112" s="74"/>
      <c r="E112" s="416"/>
      <c r="F112" s="75"/>
      <c r="G112" s="76"/>
      <c r="H112" s="75"/>
      <c r="I112" s="75"/>
      <c r="J112" s="74"/>
      <c r="K112" s="416"/>
      <c r="L112" s="75"/>
      <c r="M112" s="76"/>
    </row>
    <row r="113" spans="1:13" x14ac:dyDescent="0.25">
      <c r="A113" s="188" t="s">
        <v>219</v>
      </c>
      <c r="B113" s="443"/>
      <c r="C113" s="443"/>
      <c r="D113" s="442" t="s">
        <v>220</v>
      </c>
      <c r="E113" s="443" t="s">
        <v>221</v>
      </c>
      <c r="F113" s="443"/>
      <c r="G113" s="444"/>
      <c r="H113" s="443"/>
      <c r="I113" s="443"/>
      <c r="J113" s="442"/>
      <c r="K113" s="443"/>
      <c r="L113" s="443"/>
      <c r="M113" s="444"/>
    </row>
    <row r="114" spans="1:13" x14ac:dyDescent="0.25">
      <c r="A114" s="445" t="s">
        <v>215</v>
      </c>
      <c r="B114" s="232"/>
      <c r="C114" s="232"/>
      <c r="D114" s="397">
        <v>3.5674000000000001</v>
      </c>
      <c r="E114" s="232"/>
      <c r="F114" s="232"/>
      <c r="G114" s="398"/>
      <c r="H114" s="232"/>
      <c r="I114" s="232"/>
      <c r="J114" s="397"/>
      <c r="K114" s="232"/>
      <c r="L114" s="232"/>
      <c r="M114" s="398"/>
    </row>
    <row r="115" spans="1:13" x14ac:dyDescent="0.25">
      <c r="A115" s="193" t="s">
        <v>76</v>
      </c>
      <c r="B115" s="447"/>
      <c r="C115" s="447"/>
      <c r="D115" s="446">
        <v>5.6166999999999998</v>
      </c>
      <c r="E115" s="447"/>
      <c r="F115" s="447"/>
      <c r="G115" s="448"/>
      <c r="H115" s="447"/>
      <c r="I115" s="447"/>
      <c r="J115" s="446"/>
      <c r="K115" s="447"/>
      <c r="L115" s="447"/>
      <c r="M115" s="448"/>
    </row>
    <row r="116" spans="1:13" x14ac:dyDescent="0.25">
      <c r="A116" s="75" t="s">
        <v>77</v>
      </c>
      <c r="B116" s="447"/>
      <c r="C116" s="447"/>
      <c r="D116" s="446">
        <v>1.5199</v>
      </c>
      <c r="E116" s="447"/>
      <c r="F116" s="447"/>
      <c r="G116" s="448"/>
      <c r="H116" s="447"/>
      <c r="I116" s="106"/>
      <c r="J116" s="446"/>
      <c r="K116" s="447"/>
      <c r="L116" s="447"/>
      <c r="M116" s="448"/>
    </row>
    <row r="117" spans="1:13" x14ac:dyDescent="0.25">
      <c r="A117" s="75" t="s">
        <v>216</v>
      </c>
      <c r="B117" s="447"/>
      <c r="C117" s="447"/>
      <c r="D117" s="446">
        <v>1.6145</v>
      </c>
      <c r="E117" s="447"/>
      <c r="F117" s="447"/>
      <c r="G117" s="448"/>
      <c r="H117" s="447"/>
      <c r="I117" s="106"/>
      <c r="J117" s="446"/>
      <c r="K117" s="447"/>
      <c r="L117" s="447"/>
      <c r="M117" s="448"/>
    </row>
    <row r="118" spans="1:13" x14ac:dyDescent="0.25">
      <c r="A118" s="75" t="s">
        <v>217</v>
      </c>
      <c r="B118" s="447"/>
      <c r="C118" s="447"/>
      <c r="D118" s="446">
        <v>4.0347</v>
      </c>
      <c r="E118" s="447"/>
      <c r="F118" s="447"/>
      <c r="G118" s="448"/>
      <c r="H118" s="447"/>
      <c r="I118" s="106"/>
      <c r="J118" s="446"/>
      <c r="K118" s="447"/>
      <c r="L118" s="447"/>
      <c r="M118" s="448"/>
    </row>
    <row r="119" spans="1:13" x14ac:dyDescent="0.25">
      <c r="A119" s="75" t="s">
        <v>218</v>
      </c>
      <c r="B119" s="447"/>
      <c r="C119" s="447"/>
      <c r="D119" s="446">
        <v>2.1360000000000001</v>
      </c>
      <c r="E119" s="447"/>
      <c r="F119" s="447"/>
      <c r="G119" s="448"/>
      <c r="H119" s="447"/>
      <c r="I119" s="106"/>
      <c r="J119" s="446"/>
      <c r="K119" s="447"/>
      <c r="L119" s="447"/>
      <c r="M119" s="448"/>
    </row>
    <row r="120" spans="1:13" x14ac:dyDescent="0.25">
      <c r="A120" s="194"/>
      <c r="B120" s="108"/>
      <c r="C120" s="108"/>
      <c r="D120" s="449"/>
      <c r="E120" s="108"/>
      <c r="F120" s="108"/>
      <c r="G120" s="450"/>
      <c r="H120" s="108"/>
      <c r="I120" s="108"/>
      <c r="J120" s="449"/>
      <c r="K120" s="108"/>
      <c r="L120" s="108"/>
      <c r="M120" s="450"/>
    </row>
    <row r="121" spans="1:13" x14ac:dyDescent="0.25">
      <c r="A121" s="188" t="s">
        <v>222</v>
      </c>
      <c r="B121" s="443"/>
      <c r="C121" s="443"/>
      <c r="D121" s="442"/>
      <c r="E121" s="443"/>
      <c r="F121" s="443"/>
      <c r="G121" s="444"/>
      <c r="H121" s="443"/>
      <c r="I121" s="443"/>
      <c r="J121" s="442"/>
      <c r="K121" s="443"/>
      <c r="L121" s="443"/>
      <c r="M121" s="444"/>
    </row>
    <row r="122" spans="1:13" x14ac:dyDescent="0.25">
      <c r="A122" s="445" t="s">
        <v>215</v>
      </c>
      <c r="B122" s="232" t="str">
        <f t="shared" ref="B122:C127" si="4">IF(B106=0,"",1000*B$90*(($D114*B106)+$E114))</f>
        <v/>
      </c>
      <c r="C122" s="232" t="str">
        <f t="shared" si="4"/>
        <v/>
      </c>
      <c r="D122" s="397">
        <f t="shared" ref="D122:M127" si="5">IF(D106=0,"",1000*D$90*(($D114*D106)+$E114))</f>
        <v>1.49905931881267</v>
      </c>
      <c r="E122" s="232"/>
      <c r="F122" s="232" t="str">
        <f t="shared" si="5"/>
        <v/>
      </c>
      <c r="G122" s="398" t="str">
        <f t="shared" si="5"/>
        <v/>
      </c>
      <c r="H122" s="232" t="str">
        <f t="shared" si="5"/>
        <v/>
      </c>
      <c r="I122" s="232" t="str">
        <f t="shared" si="5"/>
        <v/>
      </c>
      <c r="J122" s="397" t="str">
        <f t="shared" si="5"/>
        <v/>
      </c>
      <c r="K122" s="232"/>
      <c r="L122" s="232" t="str">
        <f t="shared" si="5"/>
        <v/>
      </c>
      <c r="M122" s="398" t="str">
        <f t="shared" si="5"/>
        <v/>
      </c>
    </row>
    <row r="123" spans="1:13" x14ac:dyDescent="0.25">
      <c r="A123" s="193" t="s">
        <v>76</v>
      </c>
      <c r="B123" s="447">
        <f t="shared" si="4"/>
        <v>0.33371564616839772</v>
      </c>
      <c r="C123" s="447">
        <f t="shared" si="4"/>
        <v>0.4438794358662016</v>
      </c>
      <c r="D123" s="446">
        <f t="shared" si="5"/>
        <v>2.1778798759656048</v>
      </c>
      <c r="E123" s="447"/>
      <c r="F123" s="447">
        <f t="shared" si="5"/>
        <v>0.73301281561695886</v>
      </c>
      <c r="G123" s="448">
        <f t="shared" si="5"/>
        <v>0.60312910552262444</v>
      </c>
      <c r="H123" s="447">
        <f t="shared" si="5"/>
        <v>0.40675260833326699</v>
      </c>
      <c r="I123" s="447">
        <f t="shared" si="5"/>
        <v>0.36764743283606316</v>
      </c>
      <c r="J123" s="446">
        <f t="shared" si="5"/>
        <v>0.52326826850433572</v>
      </c>
      <c r="K123" s="447"/>
      <c r="L123" s="447">
        <f t="shared" si="5"/>
        <v>0.47472412181240448</v>
      </c>
      <c r="M123" s="448">
        <f t="shared" si="5"/>
        <v>0.60918221705360132</v>
      </c>
    </row>
    <row r="124" spans="1:13" x14ac:dyDescent="0.25">
      <c r="A124" s="75" t="s">
        <v>77</v>
      </c>
      <c r="B124" s="447">
        <f t="shared" si="4"/>
        <v>3.6163607060036775</v>
      </c>
      <c r="C124" s="447">
        <f t="shared" si="4"/>
        <v>4.1551705024805647</v>
      </c>
      <c r="D124" s="446">
        <f t="shared" si="5"/>
        <v>6.0976516615345338</v>
      </c>
      <c r="E124" s="447"/>
      <c r="F124" s="447">
        <f t="shared" si="5"/>
        <v>5.3319102380366576</v>
      </c>
      <c r="G124" s="448">
        <f t="shared" si="5"/>
        <v>5.059019279051741</v>
      </c>
      <c r="H124" s="447">
        <f t="shared" si="5"/>
        <v>4.1652021164924289</v>
      </c>
      <c r="I124" s="106">
        <f t="shared" si="5"/>
        <v>4.3111176503399538</v>
      </c>
      <c r="J124" s="446">
        <f t="shared" si="5"/>
        <v>0.43237570897932331</v>
      </c>
      <c r="K124" s="447"/>
      <c r="L124" s="447">
        <f t="shared" si="5"/>
        <v>0.24148651477617483</v>
      </c>
      <c r="M124" s="448">
        <f t="shared" si="5"/>
        <v>0.35959841047988234</v>
      </c>
    </row>
    <row r="125" spans="1:13" x14ac:dyDescent="0.25">
      <c r="A125" s="75" t="s">
        <v>216</v>
      </c>
      <c r="B125" s="447">
        <f t="shared" si="4"/>
        <v>8.1266224466338938E-2</v>
      </c>
      <c r="C125" s="447">
        <f t="shared" si="4"/>
        <v>9.9426234473118269E-2</v>
      </c>
      <c r="D125" s="446">
        <f t="shared" si="5"/>
        <v>1.6517798580856704</v>
      </c>
      <c r="E125" s="447"/>
      <c r="F125" s="447">
        <f t="shared" si="5"/>
        <v>0.30529885885953073</v>
      </c>
      <c r="G125" s="448">
        <f t="shared" si="5"/>
        <v>0.12801798685688887</v>
      </c>
      <c r="H125" s="447">
        <f t="shared" si="5"/>
        <v>0.1058229179944245</v>
      </c>
      <c r="I125" s="106">
        <f t="shared" si="5"/>
        <v>7.9193897177695136E-2</v>
      </c>
      <c r="J125" s="446">
        <f t="shared" si="5"/>
        <v>4.0672313726668984E-2</v>
      </c>
      <c r="K125" s="447"/>
      <c r="L125" s="447" t="str">
        <f t="shared" si="5"/>
        <v/>
      </c>
      <c r="M125" s="448" t="str">
        <f t="shared" si="5"/>
        <v/>
      </c>
    </row>
    <row r="126" spans="1:13" x14ac:dyDescent="0.25">
      <c r="A126" s="75" t="s">
        <v>217</v>
      </c>
      <c r="B126" s="447">
        <f t="shared" si="4"/>
        <v>0.69467025497454571</v>
      </c>
      <c r="C126" s="447">
        <f t="shared" si="4"/>
        <v>0.77171712007191728</v>
      </c>
      <c r="D126" s="446">
        <f t="shared" si="5"/>
        <v>2.5950418868668894</v>
      </c>
      <c r="E126" s="447"/>
      <c r="F126" s="447">
        <f t="shared" si="5"/>
        <v>1.1291878415444458</v>
      </c>
      <c r="G126" s="448">
        <f t="shared" si="5"/>
        <v>0.86541381337374879</v>
      </c>
      <c r="H126" s="447">
        <f t="shared" si="5"/>
        <v>0.74054779884786814</v>
      </c>
      <c r="I126" s="106">
        <f t="shared" si="5"/>
        <v>0.80345731675563226</v>
      </c>
      <c r="J126" s="446">
        <f t="shared" si="5"/>
        <v>0.58732782937916472</v>
      </c>
      <c r="K126" s="447"/>
      <c r="L126" s="447">
        <f t="shared" si="5"/>
        <v>0.33562899994724044</v>
      </c>
      <c r="M126" s="448">
        <f t="shared" si="5"/>
        <v>0.55421759193676212</v>
      </c>
    </row>
    <row r="127" spans="1:13" x14ac:dyDescent="0.25">
      <c r="A127" s="75" t="s">
        <v>218</v>
      </c>
      <c r="B127" s="447">
        <f t="shared" si="4"/>
        <v>5.7833161098761965E-2</v>
      </c>
      <c r="C127" s="447" t="str">
        <f t="shared" si="4"/>
        <v/>
      </c>
      <c r="D127" s="446">
        <f t="shared" si="5"/>
        <v>1.7420307947727602</v>
      </c>
      <c r="E127" s="447"/>
      <c r="F127" s="447">
        <f t="shared" si="5"/>
        <v>0.25637420889341556</v>
      </c>
      <c r="G127" s="448">
        <f t="shared" si="5"/>
        <v>0.14074485093639416</v>
      </c>
      <c r="H127" s="447">
        <f t="shared" si="5"/>
        <v>0.13156893867218264</v>
      </c>
      <c r="I127" s="106">
        <f t="shared" si="5"/>
        <v>7.3808067323000756E-2</v>
      </c>
      <c r="J127" s="446">
        <f t="shared" si="5"/>
        <v>7.5588778963423059E-2</v>
      </c>
      <c r="K127" s="447"/>
      <c r="L127" s="447">
        <f t="shared" si="5"/>
        <v>3.6401031991181242E-2</v>
      </c>
      <c r="M127" s="448">
        <f t="shared" si="5"/>
        <v>4.2730364865220909E-2</v>
      </c>
    </row>
    <row r="128" spans="1:13" x14ac:dyDescent="0.25">
      <c r="A128" s="194"/>
      <c r="B128" s="108"/>
      <c r="C128" s="108"/>
      <c r="D128" s="449"/>
      <c r="E128" s="108"/>
      <c r="F128" s="108"/>
      <c r="G128" s="450"/>
      <c r="H128" s="108"/>
      <c r="I128" s="108"/>
      <c r="J128" s="449"/>
      <c r="K128" s="108"/>
      <c r="L128" s="108"/>
      <c r="M128" s="450"/>
    </row>
    <row r="129" spans="1:13" x14ac:dyDescent="0.25">
      <c r="A129" s="72" t="s">
        <v>223</v>
      </c>
      <c r="B129" s="108"/>
      <c r="C129" s="108"/>
      <c r="D129" s="449"/>
      <c r="E129" s="451"/>
      <c r="F129" s="108"/>
      <c r="G129" s="450"/>
      <c r="H129" s="108"/>
      <c r="I129" s="108"/>
      <c r="J129" s="449"/>
      <c r="K129" s="451"/>
      <c r="L129" s="108"/>
      <c r="M129" s="450"/>
    </row>
    <row r="130" spans="1:13" x14ac:dyDescent="0.25">
      <c r="A130" s="434" t="s">
        <v>215</v>
      </c>
      <c r="B130" s="232" t="str">
        <f>IF(B122=""," ",(B122*(B$75*1000/B$94)/B$12))</f>
        <v xml:space="preserve"> </v>
      </c>
      <c r="C130" s="232" t="str">
        <f>IF(C122=""," ",(C122*(C$75*1000/C$94)/C$12))</f>
        <v xml:space="preserve"> </v>
      </c>
      <c r="D130" s="397">
        <f>IF(D122=""," ",(D122*(D$75*1000/D$94)/D$12))</f>
        <v>1608.1451658995045</v>
      </c>
      <c r="E130" s="399"/>
      <c r="F130" s="232" t="str">
        <f t="shared" ref="F130:M135" si="6">IF(F122=""," ",(F122*(F$75*1000/F$94)/F$12))</f>
        <v xml:space="preserve"> </v>
      </c>
      <c r="G130" s="398" t="str">
        <f t="shared" si="6"/>
        <v xml:space="preserve"> </v>
      </c>
      <c r="H130" s="232" t="str">
        <f t="shared" si="6"/>
        <v xml:space="preserve"> </v>
      </c>
      <c r="I130" s="232" t="str">
        <f t="shared" si="6"/>
        <v xml:space="preserve"> </v>
      </c>
      <c r="J130" s="397" t="str">
        <f t="shared" si="6"/>
        <v xml:space="preserve"> </v>
      </c>
      <c r="K130" s="399"/>
      <c r="L130" s="232" t="str">
        <f t="shared" si="6"/>
        <v xml:space="preserve"> </v>
      </c>
      <c r="M130" s="398" t="str">
        <f t="shared" si="6"/>
        <v xml:space="preserve"> </v>
      </c>
    </row>
    <row r="131" spans="1:13" x14ac:dyDescent="0.25">
      <c r="A131" s="84" t="s">
        <v>76</v>
      </c>
      <c r="B131" s="447">
        <f t="shared" ref="B131:C135" si="7">IF(B123=""," ",(B123*(B$75*1000/B$94)/B$12))</f>
        <v>333.76571102505142</v>
      </c>
      <c r="C131" s="447">
        <f t="shared" si="7"/>
        <v>429.51225106797773</v>
      </c>
      <c r="D131" s="446">
        <f>IF(D123=""," ",(D123*(D$75*1000/D$94)/D$12))</f>
        <v>2336.3631782216153</v>
      </c>
      <c r="E131" s="452"/>
      <c r="F131" s="447">
        <f t="shared" si="6"/>
        <v>710.4558426139655</v>
      </c>
      <c r="G131" s="448">
        <f t="shared" si="6"/>
        <v>60.108541511124614</v>
      </c>
      <c r="H131" s="447">
        <f t="shared" si="6"/>
        <v>40.664891286048757</v>
      </c>
      <c r="I131" s="447">
        <f t="shared" si="6"/>
        <v>37.744205414102268</v>
      </c>
      <c r="J131" s="446" t="e">
        <f t="shared" si="6"/>
        <v>#DIV/0!</v>
      </c>
      <c r="K131" s="452"/>
      <c r="L131" s="447" t="e">
        <f t="shared" si="6"/>
        <v>#DIV/0!</v>
      </c>
      <c r="M131" s="448" t="e">
        <f t="shared" si="6"/>
        <v>#DIV/0!</v>
      </c>
    </row>
    <row r="132" spans="1:13" x14ac:dyDescent="0.25">
      <c r="A132" s="73" t="s">
        <v>77</v>
      </c>
      <c r="B132" s="447">
        <f t="shared" si="7"/>
        <v>3616.9032414899011</v>
      </c>
      <c r="C132" s="447">
        <f t="shared" si="7"/>
        <v>4020.6787967299479</v>
      </c>
      <c r="D132" s="446">
        <f>IF(D124=""," ",(D124*(D$75*1000/D$94)/D$12))</f>
        <v>6541.3749274462416</v>
      </c>
      <c r="E132" s="452"/>
      <c r="F132" s="447">
        <f t="shared" si="6"/>
        <v>5167.8315852063561</v>
      </c>
      <c r="G132" s="448">
        <f t="shared" si="6"/>
        <v>504.18768975999006</v>
      </c>
      <c r="H132" s="447">
        <f t="shared" si="6"/>
        <v>416.41402607259442</v>
      </c>
      <c r="I132" s="447">
        <f t="shared" si="6"/>
        <v>442.59716137158807</v>
      </c>
      <c r="J132" s="446" t="e">
        <f t="shared" si="6"/>
        <v>#DIV/0!</v>
      </c>
      <c r="K132" s="452"/>
      <c r="L132" s="447" t="e">
        <f t="shared" si="6"/>
        <v>#DIV/0!</v>
      </c>
      <c r="M132" s="448" t="e">
        <f t="shared" si="6"/>
        <v>#DIV/0!</v>
      </c>
    </row>
    <row r="133" spans="1:13" x14ac:dyDescent="0.25">
      <c r="A133" s="73" t="s">
        <v>216</v>
      </c>
      <c r="B133" s="447">
        <f t="shared" si="7"/>
        <v>81.278416228773253</v>
      </c>
      <c r="C133" s="447">
        <f t="shared" si="7"/>
        <v>96.208074384941966</v>
      </c>
      <c r="D133" s="446">
        <f>IF(D125=""," ",(D125*(D$75*1000/D$94)/D$12))</f>
        <v>1771.9791075476348</v>
      </c>
      <c r="E133" s="452"/>
      <c r="F133" s="447">
        <f t="shared" si="6"/>
        <v>295.90390972573852</v>
      </c>
      <c r="G133" s="448">
        <f t="shared" si="6"/>
        <v>12.758420057493408</v>
      </c>
      <c r="H133" s="447">
        <f t="shared" si="6"/>
        <v>10.579594002971692</v>
      </c>
      <c r="I133" s="447">
        <f t="shared" si="6"/>
        <v>8.13037289437864</v>
      </c>
      <c r="J133" s="446" t="e">
        <f t="shared" si="6"/>
        <v>#DIV/0!</v>
      </c>
      <c r="K133" s="452"/>
      <c r="L133" s="447" t="str">
        <f t="shared" si="6"/>
        <v xml:space="preserve"> </v>
      </c>
      <c r="M133" s="448" t="str">
        <f t="shared" si="6"/>
        <v xml:space="preserve"> </v>
      </c>
    </row>
    <row r="134" spans="1:13" x14ac:dyDescent="0.25">
      <c r="A134" s="73" t="s">
        <v>217</v>
      </c>
      <c r="B134" s="447">
        <f t="shared" si="7"/>
        <v>694.77447114521749</v>
      </c>
      <c r="C134" s="447">
        <f t="shared" si="7"/>
        <v>746.73871021521825</v>
      </c>
      <c r="D134" s="446">
        <f>IF(D126=""," ",(D126*(D$75*1000/D$94)/D$12))</f>
        <v>2783.8818739855496</v>
      </c>
      <c r="E134" s="452"/>
      <c r="F134" s="447">
        <f t="shared" si="6"/>
        <v>1094.4393908838824</v>
      </c>
      <c r="G134" s="448">
        <f t="shared" si="6"/>
        <v>86.248137669299254</v>
      </c>
      <c r="H134" s="447">
        <f t="shared" si="6"/>
        <v>74.03590073010065</v>
      </c>
      <c r="I134" s="447">
        <f t="shared" si="6"/>
        <v>82.486249859415054</v>
      </c>
      <c r="J134" s="446" t="e">
        <f t="shared" si="6"/>
        <v>#DIV/0!</v>
      </c>
      <c r="K134" s="452"/>
      <c r="L134" s="447" t="e">
        <f t="shared" si="6"/>
        <v>#DIV/0!</v>
      </c>
      <c r="M134" s="448" t="e">
        <f t="shared" si="6"/>
        <v>#DIV/0!</v>
      </c>
    </row>
    <row r="135" spans="1:13" x14ac:dyDescent="0.25">
      <c r="A135" s="73" t="s">
        <v>218</v>
      </c>
      <c r="B135" s="447">
        <f t="shared" si="7"/>
        <v>57.841837374368119</v>
      </c>
      <c r="C135" s="447" t="str">
        <f t="shared" si="7"/>
        <v xml:space="preserve"> </v>
      </c>
      <c r="D135" s="446">
        <f>IF(D127=""," ",(D127*(D$75*1000/D$94)/D$12))</f>
        <v>1868.7975627814151</v>
      </c>
      <c r="E135" s="452"/>
      <c r="F135" s="447">
        <f t="shared" si="6"/>
        <v>248.48481598586434</v>
      </c>
      <c r="G135" s="448">
        <f t="shared" si="6"/>
        <v>14.026793994059611</v>
      </c>
      <c r="H135" s="447">
        <f t="shared" si="6"/>
        <v>13.153539714591044</v>
      </c>
      <c r="I135" s="447">
        <f t="shared" si="6"/>
        <v>7.5774413349418159</v>
      </c>
      <c r="J135" s="446" t="e">
        <f t="shared" si="6"/>
        <v>#DIV/0!</v>
      </c>
      <c r="K135" s="452"/>
      <c r="L135" s="447" t="e">
        <f t="shared" si="6"/>
        <v>#DIV/0!</v>
      </c>
      <c r="M135" s="448" t="e">
        <f t="shared" si="6"/>
        <v>#DIV/0!</v>
      </c>
    </row>
    <row r="136" spans="1:13" x14ac:dyDescent="0.25">
      <c r="A136" s="85"/>
      <c r="B136" s="106"/>
      <c r="C136" s="106"/>
      <c r="D136" s="441"/>
      <c r="E136" s="439"/>
      <c r="F136" s="106"/>
      <c r="G136" s="440"/>
      <c r="H136" s="106"/>
      <c r="I136" s="106"/>
      <c r="J136" s="441"/>
      <c r="K136" s="439"/>
      <c r="L136" s="106"/>
      <c r="M136" s="440"/>
    </row>
    <row r="137" spans="1:13" x14ac:dyDescent="0.25">
      <c r="A137" s="72" t="s">
        <v>224</v>
      </c>
      <c r="B137" s="75"/>
      <c r="C137" s="75"/>
      <c r="D137" s="74"/>
      <c r="E137" s="416"/>
      <c r="F137" s="75"/>
      <c r="G137" s="453"/>
      <c r="H137" s="107"/>
      <c r="I137" s="75"/>
      <c r="J137" s="74"/>
      <c r="K137" s="416"/>
      <c r="L137" s="75"/>
      <c r="M137" s="453"/>
    </row>
    <row r="138" spans="1:13" x14ac:dyDescent="0.25">
      <c r="A138" s="417" t="s">
        <v>215</v>
      </c>
      <c r="B138" s="456"/>
      <c r="C138" s="456"/>
      <c r="D138" s="454"/>
      <c r="E138" s="455"/>
      <c r="F138" s="456"/>
      <c r="G138" s="457"/>
      <c r="H138" s="458"/>
      <c r="I138" s="456"/>
      <c r="J138" s="454"/>
      <c r="K138" s="455"/>
      <c r="L138" s="456"/>
      <c r="M138" s="457"/>
    </row>
    <row r="139" spans="1:13" x14ac:dyDescent="0.25">
      <c r="A139" s="84" t="s">
        <v>76</v>
      </c>
      <c r="B139" s="75">
        <v>2</v>
      </c>
      <c r="C139" s="75">
        <v>2</v>
      </c>
      <c r="D139" s="74">
        <v>39</v>
      </c>
      <c r="E139" s="416"/>
      <c r="F139" s="75">
        <v>8</v>
      </c>
      <c r="G139" s="432">
        <v>5</v>
      </c>
      <c r="H139" s="102">
        <v>3</v>
      </c>
      <c r="I139" s="75">
        <v>3</v>
      </c>
      <c r="J139" s="74">
        <v>3</v>
      </c>
      <c r="K139" s="416"/>
      <c r="L139" s="75">
        <v>4</v>
      </c>
      <c r="M139" s="432">
        <v>3</v>
      </c>
    </row>
    <row r="140" spans="1:13" x14ac:dyDescent="0.25">
      <c r="A140" s="73" t="s">
        <v>77</v>
      </c>
      <c r="B140" s="75">
        <v>54</v>
      </c>
      <c r="C140" s="75">
        <v>85</v>
      </c>
      <c r="D140" s="74">
        <v>170</v>
      </c>
      <c r="E140" s="416"/>
      <c r="F140" s="75">
        <v>116</v>
      </c>
      <c r="G140" s="432">
        <v>79</v>
      </c>
      <c r="H140" s="102">
        <v>73</v>
      </c>
      <c r="I140" s="75">
        <v>69</v>
      </c>
      <c r="J140" s="74">
        <v>7</v>
      </c>
      <c r="K140" s="416"/>
      <c r="L140" s="75">
        <v>5</v>
      </c>
      <c r="M140" s="432">
        <v>7</v>
      </c>
    </row>
    <row r="141" spans="1:13" x14ac:dyDescent="0.25">
      <c r="A141" s="73" t="s">
        <v>216</v>
      </c>
      <c r="B141" s="75">
        <v>1</v>
      </c>
      <c r="C141" s="75">
        <v>1</v>
      </c>
      <c r="D141" s="74">
        <v>50</v>
      </c>
      <c r="E141" s="416"/>
      <c r="F141" s="75">
        <v>9</v>
      </c>
      <c r="G141" s="432">
        <v>3</v>
      </c>
      <c r="H141" s="102">
        <v>2</v>
      </c>
      <c r="I141" s="75">
        <v>1</v>
      </c>
      <c r="J141" s="74">
        <v>1</v>
      </c>
      <c r="K141" s="416"/>
      <c r="L141" s="75"/>
      <c r="M141" s="432"/>
    </row>
    <row r="142" spans="1:13" x14ac:dyDescent="0.25">
      <c r="A142" s="73" t="s">
        <v>217</v>
      </c>
      <c r="B142" s="75">
        <v>4</v>
      </c>
      <c r="C142" s="75">
        <v>5</v>
      </c>
      <c r="D142" s="74">
        <v>24</v>
      </c>
      <c r="E142" s="416"/>
      <c r="F142" s="75">
        <v>12</v>
      </c>
      <c r="G142" s="432">
        <v>7</v>
      </c>
      <c r="H142" s="102">
        <v>4</v>
      </c>
      <c r="I142" s="75">
        <v>5</v>
      </c>
      <c r="J142" s="74">
        <v>4</v>
      </c>
      <c r="K142" s="416"/>
      <c r="L142" s="75">
        <v>3</v>
      </c>
      <c r="M142" s="432">
        <v>3</v>
      </c>
    </row>
    <row r="143" spans="1:13" x14ac:dyDescent="0.25">
      <c r="A143" s="73" t="s">
        <v>218</v>
      </c>
      <c r="B143" s="75">
        <v>1</v>
      </c>
      <c r="C143" s="75"/>
      <c r="D143" s="74">
        <v>32</v>
      </c>
      <c r="E143" s="416"/>
      <c r="F143" s="75">
        <v>5</v>
      </c>
      <c r="G143" s="432">
        <v>2</v>
      </c>
      <c r="H143" s="102">
        <v>2</v>
      </c>
      <c r="I143" s="75">
        <v>1</v>
      </c>
      <c r="J143" s="74">
        <v>1</v>
      </c>
      <c r="K143" s="416"/>
      <c r="L143" s="75">
        <v>1</v>
      </c>
      <c r="M143" s="432">
        <v>0</v>
      </c>
    </row>
    <row r="144" spans="1:13" x14ac:dyDescent="0.25">
      <c r="A144" s="73"/>
      <c r="B144" s="75"/>
      <c r="C144" s="75"/>
      <c r="D144" s="74"/>
      <c r="E144" s="416"/>
      <c r="F144" s="75"/>
      <c r="G144" s="453"/>
      <c r="H144" s="107"/>
      <c r="I144" s="75"/>
      <c r="J144" s="74"/>
      <c r="K144" s="416"/>
      <c r="L144" s="75"/>
      <c r="M144" s="453"/>
    </row>
    <row r="145" spans="1:13" x14ac:dyDescent="0.25">
      <c r="A145" s="188" t="s">
        <v>225</v>
      </c>
      <c r="B145" s="443"/>
      <c r="C145" s="443"/>
      <c r="D145" s="442"/>
      <c r="E145" s="459"/>
      <c r="F145" s="443"/>
      <c r="G145" s="444"/>
      <c r="H145" s="443"/>
      <c r="I145" s="443"/>
      <c r="J145" s="442"/>
      <c r="K145" s="459"/>
      <c r="L145" s="443"/>
      <c r="M145" s="444"/>
    </row>
    <row r="146" spans="1:13" x14ac:dyDescent="0.25">
      <c r="A146" s="460" t="s">
        <v>215</v>
      </c>
      <c r="B146" s="102"/>
      <c r="C146" s="102"/>
      <c r="D146" s="433"/>
      <c r="E146" s="461"/>
      <c r="F146" s="102"/>
      <c r="G146" s="432"/>
      <c r="H146" s="102"/>
      <c r="I146" s="102"/>
      <c r="J146" s="433"/>
      <c r="K146" s="461"/>
      <c r="L146" s="102"/>
      <c r="M146" s="432"/>
    </row>
    <row r="147" spans="1:13" x14ac:dyDescent="0.25">
      <c r="A147" s="193" t="s">
        <v>76</v>
      </c>
      <c r="B147" s="102">
        <f t="shared" ref="B147:D151" si="8">B131/(B139/3)</f>
        <v>500.64856653757715</v>
      </c>
      <c r="C147" s="102">
        <f t="shared" si="8"/>
        <v>644.26837660196668</v>
      </c>
      <c r="D147" s="433">
        <f t="shared" si="8"/>
        <v>179.72024447858578</v>
      </c>
      <c r="E147" s="461"/>
      <c r="F147" s="102">
        <f t="shared" ref="F147:J151" si="9">F131/(F139/3)</f>
        <v>266.42094098023711</v>
      </c>
      <c r="G147" s="432">
        <f t="shared" si="9"/>
        <v>36.065124906674768</v>
      </c>
      <c r="H147" s="102">
        <f t="shared" si="9"/>
        <v>40.664891286048757</v>
      </c>
      <c r="I147" s="102">
        <f t="shared" si="9"/>
        <v>37.744205414102268</v>
      </c>
      <c r="J147" s="433" t="e">
        <f t="shared" si="9"/>
        <v>#DIV/0!</v>
      </c>
      <c r="K147" s="461"/>
      <c r="L147" s="102" t="e">
        <f>L131/(L139/3)</f>
        <v>#DIV/0!</v>
      </c>
      <c r="M147" s="432" t="e">
        <f>M131/(M139/3)</f>
        <v>#DIV/0!</v>
      </c>
    </row>
    <row r="148" spans="1:13" x14ac:dyDescent="0.25">
      <c r="A148" s="75" t="s">
        <v>77</v>
      </c>
      <c r="B148" s="102">
        <f t="shared" si="8"/>
        <v>200.93906897166119</v>
      </c>
      <c r="C148" s="102">
        <f t="shared" si="8"/>
        <v>141.9063104728217</v>
      </c>
      <c r="D148" s="433">
        <f t="shared" si="8"/>
        <v>115.43602813140427</v>
      </c>
      <c r="E148" s="461"/>
      <c r="F148" s="102">
        <f t="shared" si="9"/>
        <v>133.65081685878508</v>
      </c>
      <c r="G148" s="432">
        <f t="shared" si="9"/>
        <v>19.146367965569244</v>
      </c>
      <c r="H148" s="102">
        <f t="shared" si="9"/>
        <v>17.112905181065525</v>
      </c>
      <c r="I148" s="102">
        <f t="shared" si="9"/>
        <v>19.243354842242958</v>
      </c>
      <c r="J148" s="433" t="e">
        <f t="shared" si="9"/>
        <v>#DIV/0!</v>
      </c>
      <c r="K148" s="461"/>
      <c r="L148" s="102" t="e">
        <f>L132/(L140/3)</f>
        <v>#DIV/0!</v>
      </c>
      <c r="M148" s="432" t="e">
        <f>M132/(M140/3)</f>
        <v>#DIV/0!</v>
      </c>
    </row>
    <row r="149" spans="1:13" x14ac:dyDescent="0.25">
      <c r="A149" s="75" t="s">
        <v>216</v>
      </c>
      <c r="B149" s="102">
        <f t="shared" si="8"/>
        <v>243.83524868631977</v>
      </c>
      <c r="C149" s="102">
        <f t="shared" si="8"/>
        <v>288.62422315482593</v>
      </c>
      <c r="D149" s="433">
        <f t="shared" si="8"/>
        <v>106.31874645285808</v>
      </c>
      <c r="E149" s="461"/>
      <c r="F149" s="102">
        <f t="shared" si="9"/>
        <v>98.634636575246176</v>
      </c>
      <c r="G149" s="432">
        <f t="shared" si="9"/>
        <v>12.758420057493408</v>
      </c>
      <c r="H149" s="102">
        <f t="shared" si="9"/>
        <v>15.869391004457539</v>
      </c>
      <c r="I149" s="102">
        <f t="shared" si="9"/>
        <v>24.391118683135922</v>
      </c>
      <c r="J149" s="433" t="e">
        <f t="shared" si="9"/>
        <v>#DIV/0!</v>
      </c>
      <c r="K149" s="461"/>
      <c r="L149" s="102"/>
      <c r="M149" s="432"/>
    </row>
    <row r="150" spans="1:13" x14ac:dyDescent="0.25">
      <c r="A150" s="75" t="s">
        <v>217</v>
      </c>
      <c r="B150" s="102">
        <f t="shared" si="8"/>
        <v>521.08085335891315</v>
      </c>
      <c r="C150" s="102">
        <f t="shared" si="8"/>
        <v>448.04322612913091</v>
      </c>
      <c r="D150" s="433">
        <f t="shared" si="8"/>
        <v>347.98523424819371</v>
      </c>
      <c r="E150" s="461"/>
      <c r="F150" s="102">
        <f t="shared" si="9"/>
        <v>273.60984772097061</v>
      </c>
      <c r="G150" s="432">
        <f t="shared" si="9"/>
        <v>36.963487572556822</v>
      </c>
      <c r="H150" s="102">
        <f t="shared" si="9"/>
        <v>55.526925547575487</v>
      </c>
      <c r="I150" s="102">
        <f t="shared" si="9"/>
        <v>49.491749915649031</v>
      </c>
      <c r="J150" s="433" t="e">
        <f t="shared" si="9"/>
        <v>#DIV/0!</v>
      </c>
      <c r="K150" s="461"/>
      <c r="L150" s="102" t="e">
        <f>L134/(L142/3)</f>
        <v>#DIV/0!</v>
      </c>
      <c r="M150" s="432" t="e">
        <f>M134/(M142/3)</f>
        <v>#DIV/0!</v>
      </c>
    </row>
    <row r="151" spans="1:13" x14ac:dyDescent="0.25">
      <c r="A151" s="75" t="s">
        <v>218</v>
      </c>
      <c r="B151" s="102">
        <f t="shared" si="8"/>
        <v>173.52551212310436</v>
      </c>
      <c r="C151" s="102" t="e">
        <f t="shared" si="8"/>
        <v>#VALUE!</v>
      </c>
      <c r="D151" s="433">
        <f t="shared" si="8"/>
        <v>175.19977151075767</v>
      </c>
      <c r="E151" s="461"/>
      <c r="F151" s="102">
        <f t="shared" si="9"/>
        <v>149.09088959151859</v>
      </c>
      <c r="G151" s="432">
        <f t="shared" si="9"/>
        <v>21.040190991089418</v>
      </c>
      <c r="H151" s="102">
        <f t="shared" si="9"/>
        <v>19.730309571886568</v>
      </c>
      <c r="I151" s="102">
        <f t="shared" si="9"/>
        <v>22.73232400482545</v>
      </c>
      <c r="J151" s="433" t="e">
        <f t="shared" si="9"/>
        <v>#DIV/0!</v>
      </c>
      <c r="K151" s="461"/>
      <c r="L151" s="102" t="e">
        <f>L135/(L143/3)</f>
        <v>#DIV/0!</v>
      </c>
      <c r="M151" s="432" t="e">
        <f>M135/(M143/3)</f>
        <v>#DIV/0!</v>
      </c>
    </row>
    <row r="152" spans="1:13" x14ac:dyDescent="0.25">
      <c r="A152" s="75"/>
      <c r="B152" s="75"/>
      <c r="C152" s="75"/>
      <c r="D152" s="74"/>
      <c r="E152" s="416"/>
      <c r="F152" s="75"/>
      <c r="G152" s="450"/>
      <c r="H152" s="108"/>
      <c r="I152" s="75"/>
      <c r="J152" s="74"/>
      <c r="K152" s="416"/>
      <c r="L152" s="75"/>
      <c r="M152" s="450"/>
    </row>
    <row r="153" spans="1:13" x14ac:dyDescent="0.25">
      <c r="A153" s="188" t="s">
        <v>226</v>
      </c>
      <c r="B153" s="443"/>
      <c r="C153" s="443"/>
      <c r="D153" s="442"/>
      <c r="E153" s="459"/>
      <c r="F153" s="443"/>
      <c r="G153" s="444"/>
      <c r="H153" s="443"/>
      <c r="I153" s="443"/>
      <c r="J153" s="442"/>
      <c r="K153" s="459"/>
      <c r="L153" s="443"/>
      <c r="M153" s="444"/>
    </row>
    <row r="154" spans="1:13" x14ac:dyDescent="0.25">
      <c r="A154" s="460" t="s">
        <v>215</v>
      </c>
      <c r="B154" s="102"/>
      <c r="C154" s="102"/>
      <c r="D154" s="433"/>
      <c r="E154" s="461"/>
      <c r="F154" s="102"/>
      <c r="G154" s="432"/>
      <c r="H154" s="102"/>
      <c r="I154" s="102"/>
      <c r="J154" s="433"/>
      <c r="K154" s="461"/>
      <c r="L154" s="102"/>
      <c r="M154" s="432"/>
    </row>
    <row r="155" spans="1:13" x14ac:dyDescent="0.25">
      <c r="A155" s="193" t="s">
        <v>76</v>
      </c>
      <c r="B155" s="102">
        <f t="shared" ref="B155:D159" si="10">B131/(B139/10)</f>
        <v>1668.828555125257</v>
      </c>
      <c r="C155" s="102">
        <f t="shared" si="10"/>
        <v>2147.5612553398887</v>
      </c>
      <c r="D155" s="433">
        <f t="shared" si="10"/>
        <v>599.06748159528593</v>
      </c>
      <c r="E155" s="461"/>
      <c r="F155" s="102">
        <f t="shared" ref="F155:J159" si="11">F131/(F139/10)</f>
        <v>888.06980326745679</v>
      </c>
      <c r="G155" s="432">
        <f t="shared" si="11"/>
        <v>120.21708302224923</v>
      </c>
      <c r="H155" s="102">
        <f t="shared" si="11"/>
        <v>135.54963762016254</v>
      </c>
      <c r="I155" s="102">
        <f t="shared" si="11"/>
        <v>125.81401804700756</v>
      </c>
      <c r="J155" s="433" t="e">
        <f t="shared" si="11"/>
        <v>#DIV/0!</v>
      </c>
      <c r="K155" s="461"/>
      <c r="L155" s="102" t="e">
        <f>L131/(L139/10)</f>
        <v>#DIV/0!</v>
      </c>
      <c r="M155" s="432" t="e">
        <f>M131/(M139/10)</f>
        <v>#DIV/0!</v>
      </c>
    </row>
    <row r="156" spans="1:13" x14ac:dyDescent="0.25">
      <c r="A156" s="75" t="s">
        <v>77</v>
      </c>
      <c r="B156" s="102">
        <f t="shared" si="10"/>
        <v>669.79689657220388</v>
      </c>
      <c r="C156" s="102">
        <f t="shared" si="10"/>
        <v>473.02103490940561</v>
      </c>
      <c r="D156" s="433">
        <f t="shared" si="10"/>
        <v>384.7867604380142</v>
      </c>
      <c r="E156" s="461"/>
      <c r="F156" s="102">
        <f t="shared" si="11"/>
        <v>445.50272286261691</v>
      </c>
      <c r="G156" s="432">
        <f t="shared" si="11"/>
        <v>63.821226551897475</v>
      </c>
      <c r="H156" s="102">
        <f t="shared" si="11"/>
        <v>57.043017270218414</v>
      </c>
      <c r="I156" s="102">
        <f t="shared" si="11"/>
        <v>64.144516140809856</v>
      </c>
      <c r="J156" s="433" t="e">
        <f t="shared" si="11"/>
        <v>#DIV/0!</v>
      </c>
      <c r="K156" s="461"/>
      <c r="L156" s="102" t="e">
        <f>L132/(L140/10)</f>
        <v>#DIV/0!</v>
      </c>
      <c r="M156" s="432" t="e">
        <f>M132/(M140/10)</f>
        <v>#DIV/0!</v>
      </c>
    </row>
    <row r="157" spans="1:13" x14ac:dyDescent="0.25">
      <c r="A157" s="75" t="s">
        <v>216</v>
      </c>
      <c r="B157" s="102">
        <f t="shared" si="10"/>
        <v>812.78416228773244</v>
      </c>
      <c r="C157" s="102">
        <f t="shared" si="10"/>
        <v>962.0807438494196</v>
      </c>
      <c r="D157" s="433">
        <f t="shared" si="10"/>
        <v>354.39582150952697</v>
      </c>
      <c r="E157" s="461"/>
      <c r="F157" s="102">
        <f t="shared" si="11"/>
        <v>328.78212191748725</v>
      </c>
      <c r="G157" s="432">
        <f t="shared" si="11"/>
        <v>42.528066858311362</v>
      </c>
      <c r="H157" s="102">
        <f t="shared" si="11"/>
        <v>52.897970014858458</v>
      </c>
      <c r="I157" s="102">
        <f t="shared" si="11"/>
        <v>81.303728943786396</v>
      </c>
      <c r="J157" s="433" t="e">
        <f t="shared" si="11"/>
        <v>#DIV/0!</v>
      </c>
      <c r="K157" s="461"/>
      <c r="L157" s="102"/>
      <c r="M157" s="432"/>
    </row>
    <row r="158" spans="1:13" x14ac:dyDescent="0.25">
      <c r="A158" s="75" t="s">
        <v>217</v>
      </c>
      <c r="B158" s="102">
        <f t="shared" si="10"/>
        <v>1736.9361778630437</v>
      </c>
      <c r="C158" s="102">
        <f t="shared" si="10"/>
        <v>1493.4774204304365</v>
      </c>
      <c r="D158" s="433">
        <f t="shared" si="10"/>
        <v>1159.9507808273124</v>
      </c>
      <c r="E158" s="461"/>
      <c r="F158" s="102">
        <f t="shared" si="11"/>
        <v>912.03282573656873</v>
      </c>
      <c r="G158" s="432">
        <f t="shared" si="11"/>
        <v>123.21162524185608</v>
      </c>
      <c r="H158" s="102">
        <f t="shared" si="11"/>
        <v>185.08975182525162</v>
      </c>
      <c r="I158" s="102">
        <f t="shared" si="11"/>
        <v>164.97249971883011</v>
      </c>
      <c r="J158" s="433" t="e">
        <f t="shared" si="11"/>
        <v>#DIV/0!</v>
      </c>
      <c r="K158" s="461"/>
      <c r="L158" s="102" t="e">
        <f>L134/(L142/10)</f>
        <v>#DIV/0!</v>
      </c>
      <c r="M158" s="432" t="e">
        <f>M134/(M142/10)</f>
        <v>#DIV/0!</v>
      </c>
    </row>
    <row r="159" spans="1:13" x14ac:dyDescent="0.25">
      <c r="A159" s="75" t="s">
        <v>218</v>
      </c>
      <c r="B159" s="102">
        <f t="shared" si="10"/>
        <v>578.41837374368117</v>
      </c>
      <c r="C159" s="102" t="e">
        <f t="shared" si="10"/>
        <v>#VALUE!</v>
      </c>
      <c r="D159" s="433">
        <f t="shared" si="10"/>
        <v>583.9992383691922</v>
      </c>
      <c r="E159" s="461"/>
      <c r="F159" s="102">
        <f t="shared" si="11"/>
        <v>496.96963197172869</v>
      </c>
      <c r="G159" s="432">
        <f t="shared" si="11"/>
        <v>70.133969970298054</v>
      </c>
      <c r="H159" s="102">
        <f t="shared" si="11"/>
        <v>65.767698572955211</v>
      </c>
      <c r="I159" s="102">
        <f t="shared" si="11"/>
        <v>75.774413349418154</v>
      </c>
      <c r="J159" s="433" t="e">
        <f t="shared" si="11"/>
        <v>#DIV/0!</v>
      </c>
      <c r="K159" s="461"/>
      <c r="L159" s="102" t="e">
        <f>L135/(L143/10)</f>
        <v>#DIV/0!</v>
      </c>
      <c r="M159" s="432" t="e">
        <f>M135/(M143/10)</f>
        <v>#DIV/0!</v>
      </c>
    </row>
    <row r="160" spans="1:13" x14ac:dyDescent="0.25">
      <c r="A160" s="73"/>
      <c r="B160" s="75"/>
      <c r="C160" s="76"/>
      <c r="D160" s="74"/>
      <c r="E160" s="416"/>
      <c r="F160" s="75"/>
      <c r="G160" s="450"/>
      <c r="H160" s="108"/>
      <c r="I160" s="75"/>
      <c r="J160" s="75"/>
      <c r="K160" s="416"/>
      <c r="L160" s="75"/>
      <c r="M160" s="108"/>
    </row>
    <row r="161" spans="1:13" ht="21" x14ac:dyDescent="0.35">
      <c r="A161" s="87" t="s">
        <v>28</v>
      </c>
      <c r="B161" s="234"/>
      <c r="C161" s="463"/>
      <c r="D161" s="462"/>
      <c r="E161" s="234"/>
      <c r="F161" s="234"/>
      <c r="G161" s="463"/>
      <c r="H161" s="462"/>
      <c r="I161" s="234"/>
      <c r="J161" s="234"/>
      <c r="K161" s="464"/>
      <c r="L161" s="234"/>
      <c r="M161" s="234"/>
    </row>
    <row r="162" spans="1:13" x14ac:dyDescent="0.25">
      <c r="A162" s="58" t="s">
        <v>83</v>
      </c>
      <c r="B162" s="60">
        <v>40</v>
      </c>
      <c r="C162" s="61">
        <v>40</v>
      </c>
      <c r="D162" s="59">
        <v>40</v>
      </c>
      <c r="E162" s="60">
        <v>40</v>
      </c>
      <c r="F162" s="60">
        <v>40</v>
      </c>
      <c r="G162" s="61">
        <v>40</v>
      </c>
      <c r="H162" s="59">
        <v>40</v>
      </c>
      <c r="I162" s="60">
        <v>40</v>
      </c>
      <c r="J162" s="60">
        <v>40</v>
      </c>
      <c r="K162" s="465">
        <v>40</v>
      </c>
      <c r="L162" s="60">
        <v>40</v>
      </c>
      <c r="M162" s="60">
        <v>40</v>
      </c>
    </row>
    <row r="163" spans="1:13" x14ac:dyDescent="0.25">
      <c r="A163" s="58" t="s">
        <v>85</v>
      </c>
      <c r="B163" s="60">
        <v>1</v>
      </c>
      <c r="C163" s="61">
        <v>1</v>
      </c>
      <c r="D163" s="59">
        <v>1</v>
      </c>
      <c r="E163" s="60">
        <v>1</v>
      </c>
      <c r="F163" s="60">
        <v>1</v>
      </c>
      <c r="G163" s="61">
        <v>1</v>
      </c>
      <c r="H163" s="59">
        <v>1</v>
      </c>
      <c r="I163" s="60">
        <v>1</v>
      </c>
      <c r="J163" s="60">
        <v>1</v>
      </c>
      <c r="K163" s="465">
        <v>1</v>
      </c>
      <c r="L163" s="60">
        <v>1</v>
      </c>
      <c r="M163" s="60">
        <v>1</v>
      </c>
    </row>
    <row r="164" spans="1:13" x14ac:dyDescent="0.25">
      <c r="A164" s="58"/>
      <c r="B164" s="60"/>
      <c r="C164" s="61"/>
      <c r="D164" s="59"/>
      <c r="E164" s="60"/>
      <c r="F164" s="60"/>
      <c r="G164" s="61"/>
      <c r="H164" s="59"/>
      <c r="I164" s="60"/>
      <c r="J164" s="60"/>
      <c r="K164" s="465"/>
      <c r="L164" s="60"/>
      <c r="M164" s="60"/>
    </row>
    <row r="165" spans="1:13" x14ac:dyDescent="0.25">
      <c r="A165" s="57" t="s">
        <v>70</v>
      </c>
      <c r="B165" s="60"/>
      <c r="C165" s="61"/>
      <c r="D165" s="134"/>
      <c r="E165" s="186"/>
      <c r="F165" s="60"/>
      <c r="G165" s="61"/>
      <c r="H165" s="59"/>
      <c r="I165" s="60"/>
      <c r="J165" s="186"/>
      <c r="K165" s="387"/>
      <c r="L165" s="60"/>
      <c r="M165" s="60"/>
    </row>
    <row r="166" spans="1:13" x14ac:dyDescent="0.25">
      <c r="A166" s="466" t="s">
        <v>195</v>
      </c>
      <c r="B166" s="254"/>
      <c r="C166" s="255"/>
      <c r="D166" s="256"/>
      <c r="E166" s="254"/>
      <c r="F166" s="254"/>
      <c r="G166" s="255"/>
      <c r="H166" s="256"/>
      <c r="I166" s="254"/>
      <c r="J166" s="254"/>
      <c r="K166" s="467"/>
      <c r="L166" s="254"/>
      <c r="M166" s="254"/>
    </row>
    <row r="167" spans="1:13" x14ac:dyDescent="0.25">
      <c r="A167" s="466" t="s">
        <v>196</v>
      </c>
      <c r="B167" s="254"/>
      <c r="C167" s="255"/>
      <c r="D167" s="256"/>
      <c r="E167" s="254"/>
      <c r="F167" s="254"/>
      <c r="G167" s="255"/>
      <c r="H167" s="256"/>
      <c r="I167" s="254"/>
      <c r="J167" s="254"/>
      <c r="K167" s="467"/>
      <c r="L167" s="254"/>
      <c r="M167" s="254"/>
    </row>
    <row r="168" spans="1:13" x14ac:dyDescent="0.25">
      <c r="A168" s="466" t="s">
        <v>197</v>
      </c>
      <c r="B168" s="254"/>
      <c r="C168" s="255"/>
      <c r="D168" s="256"/>
      <c r="E168" s="254"/>
      <c r="F168" s="254"/>
      <c r="G168" s="255"/>
      <c r="H168" s="256"/>
      <c r="I168" s="254"/>
      <c r="J168" s="254"/>
      <c r="K168" s="467"/>
      <c r="L168" s="254"/>
      <c r="M168" s="254"/>
    </row>
    <row r="169" spans="1:13" x14ac:dyDescent="0.25">
      <c r="A169" s="468" t="s">
        <v>198</v>
      </c>
      <c r="B169" s="262"/>
      <c r="C169" s="470"/>
      <c r="D169" s="469"/>
      <c r="E169" s="262"/>
      <c r="F169" s="262"/>
      <c r="G169" s="470"/>
      <c r="H169" s="469"/>
      <c r="I169" s="262"/>
      <c r="J169" s="262"/>
      <c r="K169" s="471"/>
      <c r="L169" s="262"/>
      <c r="M169" s="262"/>
    </row>
    <row r="170" spans="1:13" x14ac:dyDescent="0.25">
      <c r="A170" s="468" t="s">
        <v>89</v>
      </c>
      <c r="B170" s="262">
        <v>1977963.253</v>
      </c>
      <c r="C170" s="470">
        <v>2113684.1770000001</v>
      </c>
      <c r="D170" s="469">
        <v>532618.22699999996</v>
      </c>
      <c r="E170" s="262">
        <v>1006814.929</v>
      </c>
      <c r="F170" s="262">
        <v>170607.802</v>
      </c>
      <c r="G170" s="470">
        <v>79531.531000000003</v>
      </c>
      <c r="H170" s="469">
        <v>503716.103</v>
      </c>
      <c r="I170" s="262">
        <v>150475.85699999999</v>
      </c>
      <c r="J170" s="262"/>
      <c r="K170" s="471"/>
      <c r="L170" s="262"/>
      <c r="M170" s="262"/>
    </row>
    <row r="171" spans="1:13" x14ac:dyDescent="0.25">
      <c r="A171" s="468" t="s">
        <v>90</v>
      </c>
      <c r="B171" s="262">
        <v>625866.26800000004</v>
      </c>
      <c r="C171" s="470">
        <v>513360.88</v>
      </c>
      <c r="D171" s="469">
        <v>212360.15299999999</v>
      </c>
      <c r="E171" s="262">
        <v>449169.40399999998</v>
      </c>
      <c r="F171" s="262">
        <v>66352.573999999993</v>
      </c>
      <c r="G171" s="470">
        <v>32356.562999999998</v>
      </c>
      <c r="H171" s="469">
        <v>188329.226</v>
      </c>
      <c r="I171" s="262">
        <v>107861.213</v>
      </c>
      <c r="J171" s="262"/>
      <c r="K171" s="471"/>
      <c r="L171" s="262"/>
      <c r="M171" s="262"/>
    </row>
    <row r="172" spans="1:13" x14ac:dyDescent="0.25">
      <c r="A172" s="468" t="s">
        <v>91</v>
      </c>
      <c r="B172" s="262">
        <v>1658842.807</v>
      </c>
      <c r="C172" s="470">
        <v>763286.13399999996</v>
      </c>
      <c r="D172" s="469">
        <v>489652.52799999999</v>
      </c>
      <c r="E172" s="262">
        <v>1015657.3909999999</v>
      </c>
      <c r="F172" s="262">
        <v>226979.37700000001</v>
      </c>
      <c r="G172" s="470">
        <v>72816.006999999998</v>
      </c>
      <c r="H172" s="469">
        <v>79876.528999999995</v>
      </c>
      <c r="I172" s="262">
        <v>91806.672000000006</v>
      </c>
      <c r="J172" s="262"/>
      <c r="K172" s="471"/>
      <c r="L172" s="262"/>
      <c r="M172" s="262"/>
    </row>
    <row r="173" spans="1:13" x14ac:dyDescent="0.25">
      <c r="A173" s="468" t="s">
        <v>71</v>
      </c>
      <c r="B173" s="262">
        <v>46097543.979000002</v>
      </c>
      <c r="C173" s="470">
        <v>67370845.796000004</v>
      </c>
      <c r="D173" s="469">
        <v>1873470.9739999999</v>
      </c>
      <c r="E173" s="469">
        <v>3556928.6749999998</v>
      </c>
      <c r="F173" s="262">
        <v>147614.633</v>
      </c>
      <c r="G173" s="262">
        <v>123837.698</v>
      </c>
      <c r="H173" s="469">
        <v>104063.94</v>
      </c>
      <c r="I173" s="262">
        <v>111807.91499999999</v>
      </c>
      <c r="J173" s="262"/>
      <c r="K173" s="471"/>
      <c r="L173" s="262"/>
      <c r="M173" s="262"/>
    </row>
    <row r="174" spans="1:13" x14ac:dyDescent="0.25">
      <c r="A174" s="468" t="s">
        <v>72</v>
      </c>
      <c r="B174" s="262">
        <v>11977644.244999999</v>
      </c>
      <c r="C174" s="470">
        <v>7159759.9019999998</v>
      </c>
      <c r="D174" s="469">
        <v>1931844.8459999999</v>
      </c>
      <c r="E174" s="262">
        <v>3644576.9810000001</v>
      </c>
      <c r="F174" s="262">
        <v>72535.073999999993</v>
      </c>
      <c r="G174" s="470">
        <v>48593.254000000001</v>
      </c>
      <c r="H174" s="469">
        <v>19598.895</v>
      </c>
      <c r="I174" s="262">
        <v>99090.873000000007</v>
      </c>
      <c r="J174" s="262"/>
      <c r="K174" s="471"/>
      <c r="L174" s="262"/>
      <c r="M174" s="262"/>
    </row>
    <row r="175" spans="1:13" x14ac:dyDescent="0.25">
      <c r="A175" s="468" t="s">
        <v>73</v>
      </c>
      <c r="B175" s="262">
        <v>1194712.128</v>
      </c>
      <c r="C175" s="470">
        <v>2740809.8280000002</v>
      </c>
      <c r="D175" s="469">
        <v>424027.728</v>
      </c>
      <c r="E175" s="262">
        <v>811388.96299999999</v>
      </c>
      <c r="F175" s="262">
        <v>147688.783</v>
      </c>
      <c r="G175" s="470">
        <v>139579.29800000001</v>
      </c>
      <c r="H175" s="469">
        <v>52890.434999999998</v>
      </c>
      <c r="I175" s="262">
        <v>266357.35499999998</v>
      </c>
      <c r="J175" s="262"/>
      <c r="K175" s="471"/>
      <c r="L175" s="262"/>
      <c r="M175" s="262"/>
    </row>
    <row r="176" spans="1:13" x14ac:dyDescent="0.25">
      <c r="A176" s="468" t="s">
        <v>124</v>
      </c>
      <c r="B176" s="262">
        <v>296138.66899999999</v>
      </c>
      <c r="C176" s="470">
        <v>300157.53899999999</v>
      </c>
      <c r="D176" s="469"/>
      <c r="E176" s="262"/>
      <c r="F176" s="262"/>
      <c r="G176" s="470"/>
      <c r="H176" s="469"/>
      <c r="I176" s="262"/>
      <c r="J176" s="262"/>
      <c r="K176" s="471"/>
      <c r="L176" s="262"/>
      <c r="M176" s="262"/>
    </row>
    <row r="177" spans="1:13" x14ac:dyDescent="0.25">
      <c r="A177" s="468" t="s">
        <v>74</v>
      </c>
      <c r="B177" s="262">
        <v>26569959.471000001</v>
      </c>
      <c r="C177" s="470">
        <v>25219737.613000002</v>
      </c>
      <c r="D177" s="469">
        <v>3568748.7820000001</v>
      </c>
      <c r="E177" s="469">
        <v>6687881.3389999997</v>
      </c>
      <c r="F177" s="469">
        <v>701730.19499999995</v>
      </c>
      <c r="G177" s="470">
        <v>687330.09600000002</v>
      </c>
      <c r="H177" s="469">
        <v>364188.28499999997</v>
      </c>
      <c r="I177" s="262">
        <v>1115462.6170000001</v>
      </c>
      <c r="J177" s="262"/>
      <c r="K177" s="471"/>
      <c r="L177" s="262"/>
      <c r="M177" s="262"/>
    </row>
    <row r="178" spans="1:13" x14ac:dyDescent="0.25">
      <c r="A178" s="473" t="s">
        <v>93</v>
      </c>
      <c r="B178" s="262"/>
      <c r="C178" s="470"/>
      <c r="D178" s="469"/>
      <c r="E178" s="262"/>
      <c r="F178" s="262"/>
      <c r="G178" s="470"/>
      <c r="H178" s="469"/>
      <c r="I178" s="262"/>
      <c r="J178" s="473"/>
      <c r="K178" s="471"/>
      <c r="L178" s="473"/>
      <c r="M178" s="473"/>
    </row>
    <row r="179" spans="1:13" x14ac:dyDescent="0.25">
      <c r="A179" s="466" t="s">
        <v>199</v>
      </c>
      <c r="B179" s="254"/>
      <c r="C179" s="255"/>
      <c r="D179" s="256"/>
      <c r="E179" s="254"/>
      <c r="F179" s="254"/>
      <c r="G179" s="255"/>
      <c r="H179" s="256"/>
      <c r="I179" s="254"/>
      <c r="J179" s="254"/>
      <c r="K179" s="467"/>
      <c r="L179" s="254"/>
      <c r="M179" s="254"/>
    </row>
    <row r="180" spans="1:13" x14ac:dyDescent="0.25">
      <c r="A180" s="466" t="s">
        <v>95</v>
      </c>
      <c r="B180" s="254"/>
      <c r="C180" s="255"/>
      <c r="D180" s="256"/>
      <c r="E180" s="254"/>
      <c r="F180" s="254"/>
      <c r="G180" s="255"/>
      <c r="H180" s="256"/>
      <c r="I180" s="254"/>
      <c r="J180" s="254"/>
      <c r="K180" s="467"/>
      <c r="L180" s="254"/>
      <c r="M180" s="254"/>
    </row>
    <row r="181" spans="1:13" x14ac:dyDescent="0.25">
      <c r="A181" s="466" t="s">
        <v>200</v>
      </c>
      <c r="B181" s="254"/>
      <c r="C181" s="255"/>
      <c r="D181" s="256"/>
      <c r="E181" s="254"/>
      <c r="F181" s="254"/>
      <c r="G181" s="255"/>
      <c r="H181" s="256"/>
      <c r="I181" s="254"/>
      <c r="J181" s="254"/>
      <c r="K181" s="467"/>
      <c r="L181" s="254"/>
      <c r="M181" s="254"/>
    </row>
    <row r="182" spans="1:13" x14ac:dyDescent="0.25">
      <c r="A182" s="466" t="s">
        <v>201</v>
      </c>
      <c r="B182" s="254"/>
      <c r="C182" s="255"/>
      <c r="D182" s="256"/>
      <c r="E182" s="254"/>
      <c r="F182" s="254"/>
      <c r="G182" s="255"/>
      <c r="H182" s="256"/>
      <c r="I182" s="254"/>
      <c r="J182" s="254"/>
      <c r="K182" s="467"/>
      <c r="L182" s="254"/>
      <c r="M182" s="254"/>
    </row>
    <row r="183" spans="1:13" x14ac:dyDescent="0.25">
      <c r="A183" s="466" t="s">
        <v>97</v>
      </c>
      <c r="B183" s="254"/>
      <c r="C183" s="255"/>
      <c r="D183" s="256"/>
      <c r="E183" s="254"/>
      <c r="F183" s="254"/>
      <c r="G183" s="255"/>
      <c r="H183" s="256"/>
      <c r="I183" s="254"/>
      <c r="J183" s="254"/>
      <c r="K183" s="467"/>
      <c r="L183" s="254"/>
      <c r="M183" s="254"/>
    </row>
    <row r="184" spans="1:13" x14ac:dyDescent="0.25">
      <c r="A184" s="474" t="s">
        <v>78</v>
      </c>
      <c r="B184" s="262">
        <v>2826221.858</v>
      </c>
      <c r="C184" s="472">
        <v>2780210.11</v>
      </c>
      <c r="D184" s="256">
        <v>25192.29</v>
      </c>
      <c r="E184" s="254">
        <v>50872.464</v>
      </c>
      <c r="F184" s="254">
        <v>121346.01700000001</v>
      </c>
      <c r="G184" s="255">
        <v>464083.424</v>
      </c>
      <c r="H184" s="469">
        <v>228003.70699999999</v>
      </c>
      <c r="I184" s="262">
        <v>769306.696</v>
      </c>
      <c r="J184" s="254"/>
      <c r="K184" s="467"/>
      <c r="L184" s="254"/>
      <c r="M184" s="254"/>
    </row>
    <row r="185" spans="1:13" x14ac:dyDescent="0.25">
      <c r="A185" s="58"/>
      <c r="B185" s="262"/>
      <c r="C185" s="470"/>
      <c r="D185" s="469"/>
      <c r="E185" s="262"/>
      <c r="F185" s="262"/>
      <c r="G185" s="470"/>
      <c r="H185" s="469"/>
      <c r="I185" s="262"/>
      <c r="J185" s="262"/>
      <c r="K185" s="471"/>
      <c r="L185" s="262"/>
      <c r="M185" s="262"/>
    </row>
    <row r="186" spans="1:13" x14ac:dyDescent="0.25">
      <c r="A186" s="57" t="s">
        <v>80</v>
      </c>
      <c r="B186" s="60"/>
      <c r="C186" s="61"/>
      <c r="D186" s="134"/>
      <c r="E186" s="186"/>
      <c r="F186" s="60"/>
      <c r="G186" s="61"/>
      <c r="H186" s="59"/>
      <c r="I186" s="60"/>
      <c r="J186" s="186"/>
      <c r="K186" s="387"/>
      <c r="L186" s="60"/>
      <c r="M186" s="60"/>
    </row>
    <row r="187" spans="1:13" x14ac:dyDescent="0.25">
      <c r="A187" s="90" t="s">
        <v>195</v>
      </c>
      <c r="B187" s="271">
        <f t="shared" ref="B187:D196" si="12">B166/B$184</f>
        <v>0</v>
      </c>
      <c r="C187" s="476">
        <f t="shared" si="12"/>
        <v>0</v>
      </c>
      <c r="D187" s="475">
        <f t="shared" si="12"/>
        <v>0</v>
      </c>
      <c r="E187" s="271">
        <f t="shared" ref="E187:M187" si="13">E166/E$184</f>
        <v>0</v>
      </c>
      <c r="F187" s="271">
        <f t="shared" si="13"/>
        <v>0</v>
      </c>
      <c r="G187" s="476">
        <f t="shared" si="13"/>
        <v>0</v>
      </c>
      <c r="H187" s="475">
        <f t="shared" si="13"/>
        <v>0</v>
      </c>
      <c r="I187" s="271">
        <f t="shared" si="13"/>
        <v>0</v>
      </c>
      <c r="J187" s="271" t="e">
        <f t="shared" si="13"/>
        <v>#DIV/0!</v>
      </c>
      <c r="K187" s="477" t="e">
        <f t="shared" si="13"/>
        <v>#DIV/0!</v>
      </c>
      <c r="L187" s="271" t="e">
        <f t="shared" si="13"/>
        <v>#DIV/0!</v>
      </c>
      <c r="M187" s="271" t="e">
        <f t="shared" si="13"/>
        <v>#DIV/0!</v>
      </c>
    </row>
    <row r="188" spans="1:13" x14ac:dyDescent="0.25">
      <c r="A188" s="90" t="s">
        <v>196</v>
      </c>
      <c r="B188" s="271">
        <f t="shared" si="12"/>
        <v>0</v>
      </c>
      <c r="C188" s="476">
        <f t="shared" si="12"/>
        <v>0</v>
      </c>
      <c r="D188" s="475">
        <f t="shared" si="12"/>
        <v>0</v>
      </c>
      <c r="E188" s="271">
        <f t="shared" ref="E188:M188" si="14">E167/E$184</f>
        <v>0</v>
      </c>
      <c r="F188" s="271">
        <f t="shared" si="14"/>
        <v>0</v>
      </c>
      <c r="G188" s="476">
        <f t="shared" si="14"/>
        <v>0</v>
      </c>
      <c r="H188" s="475">
        <f t="shared" si="14"/>
        <v>0</v>
      </c>
      <c r="I188" s="271">
        <f t="shared" si="14"/>
        <v>0</v>
      </c>
      <c r="J188" s="271" t="e">
        <f t="shared" si="14"/>
        <v>#DIV/0!</v>
      </c>
      <c r="K188" s="477" t="e">
        <f t="shared" si="14"/>
        <v>#DIV/0!</v>
      </c>
      <c r="L188" s="271" t="e">
        <f t="shared" si="14"/>
        <v>#DIV/0!</v>
      </c>
      <c r="M188" s="271" t="e">
        <f t="shared" si="14"/>
        <v>#DIV/0!</v>
      </c>
    </row>
    <row r="189" spans="1:13" x14ac:dyDescent="0.25">
      <c r="A189" s="90" t="s">
        <v>197</v>
      </c>
      <c r="B189" s="271">
        <f t="shared" si="12"/>
        <v>0</v>
      </c>
      <c r="C189" s="476">
        <f t="shared" si="12"/>
        <v>0</v>
      </c>
      <c r="D189" s="475">
        <f t="shared" si="12"/>
        <v>0</v>
      </c>
      <c r="E189" s="271">
        <f t="shared" ref="E189:M189" si="15">E168/E$184</f>
        <v>0</v>
      </c>
      <c r="F189" s="271">
        <f t="shared" si="15"/>
        <v>0</v>
      </c>
      <c r="G189" s="476">
        <f t="shared" si="15"/>
        <v>0</v>
      </c>
      <c r="H189" s="475">
        <f t="shared" si="15"/>
        <v>0</v>
      </c>
      <c r="I189" s="271">
        <f t="shared" si="15"/>
        <v>0</v>
      </c>
      <c r="J189" s="271" t="e">
        <f t="shared" si="15"/>
        <v>#DIV/0!</v>
      </c>
      <c r="K189" s="477" t="e">
        <f t="shared" si="15"/>
        <v>#DIV/0!</v>
      </c>
      <c r="L189" s="271" t="e">
        <f t="shared" si="15"/>
        <v>#DIV/0!</v>
      </c>
      <c r="M189" s="271" t="e">
        <f t="shared" si="15"/>
        <v>#DIV/0!</v>
      </c>
    </row>
    <row r="190" spans="1:13" x14ac:dyDescent="0.25">
      <c r="A190" s="88" t="s">
        <v>198</v>
      </c>
      <c r="B190" s="271">
        <f t="shared" si="12"/>
        <v>0</v>
      </c>
      <c r="C190" s="476">
        <f t="shared" si="12"/>
        <v>0</v>
      </c>
      <c r="D190" s="475">
        <f t="shared" si="12"/>
        <v>0</v>
      </c>
      <c r="E190" s="271">
        <f t="shared" ref="E190:M190" si="16">E169/E$184</f>
        <v>0</v>
      </c>
      <c r="F190" s="271">
        <f t="shared" si="16"/>
        <v>0</v>
      </c>
      <c r="G190" s="476">
        <f t="shared" si="16"/>
        <v>0</v>
      </c>
      <c r="H190" s="475">
        <f t="shared" si="16"/>
        <v>0</v>
      </c>
      <c r="I190" s="271">
        <f t="shared" si="16"/>
        <v>0</v>
      </c>
      <c r="J190" s="271" t="e">
        <f t="shared" si="16"/>
        <v>#DIV/0!</v>
      </c>
      <c r="K190" s="477" t="e">
        <f t="shared" si="16"/>
        <v>#DIV/0!</v>
      </c>
      <c r="L190" s="271" t="e">
        <f t="shared" si="16"/>
        <v>#DIV/0!</v>
      </c>
      <c r="M190" s="271" t="e">
        <f t="shared" si="16"/>
        <v>#DIV/0!</v>
      </c>
    </row>
    <row r="191" spans="1:13" x14ac:dyDescent="0.25">
      <c r="A191" s="88" t="s">
        <v>89</v>
      </c>
      <c r="B191" s="271">
        <f t="shared" si="12"/>
        <v>0.69986128208622755</v>
      </c>
      <c r="C191" s="476">
        <f t="shared" si="12"/>
        <v>0.76026058944156572</v>
      </c>
      <c r="D191" s="475">
        <f t="shared" si="12"/>
        <v>21.142112408201079</v>
      </c>
      <c r="E191" s="271">
        <f t="shared" ref="E191:M191" si="17">E170/E$184</f>
        <v>19.790960567587213</v>
      </c>
      <c r="F191" s="271">
        <f t="shared" si="17"/>
        <v>1.4059612850745649</v>
      </c>
      <c r="G191" s="476">
        <f t="shared" si="17"/>
        <v>0.17137334989150571</v>
      </c>
      <c r="H191" s="475">
        <f t="shared" si="17"/>
        <v>2.2092452338943769</v>
      </c>
      <c r="I191" s="271">
        <f t="shared" si="17"/>
        <v>0.19559930750947213</v>
      </c>
      <c r="J191" s="271" t="e">
        <f t="shared" si="17"/>
        <v>#DIV/0!</v>
      </c>
      <c r="K191" s="477" t="e">
        <f t="shared" si="17"/>
        <v>#DIV/0!</v>
      </c>
      <c r="L191" s="271" t="e">
        <f t="shared" si="17"/>
        <v>#DIV/0!</v>
      </c>
      <c r="M191" s="271" t="e">
        <f t="shared" si="17"/>
        <v>#DIV/0!</v>
      </c>
    </row>
    <row r="192" spans="1:13" x14ac:dyDescent="0.25">
      <c r="A192" s="88" t="s">
        <v>90</v>
      </c>
      <c r="B192" s="271">
        <f t="shared" si="12"/>
        <v>0.22144980098727976</v>
      </c>
      <c r="C192" s="476">
        <f t="shared" si="12"/>
        <v>0.18464823149643178</v>
      </c>
      <c r="D192" s="475">
        <f t="shared" si="12"/>
        <v>8.429569245193667</v>
      </c>
      <c r="E192" s="271">
        <f t="shared" ref="E192:M192" si="18">E171/E$184</f>
        <v>8.829322755036987</v>
      </c>
      <c r="F192" s="271">
        <f t="shared" si="18"/>
        <v>0.54680471300512479</v>
      </c>
      <c r="G192" s="476">
        <f t="shared" si="18"/>
        <v>6.9721436549304544E-2</v>
      </c>
      <c r="H192" s="475">
        <f t="shared" si="18"/>
        <v>0.82599194757829086</v>
      </c>
      <c r="I192" s="271">
        <f t="shared" si="18"/>
        <v>0.1402057379206797</v>
      </c>
      <c r="J192" s="271" t="e">
        <f t="shared" si="18"/>
        <v>#DIV/0!</v>
      </c>
      <c r="K192" s="477" t="e">
        <f t="shared" si="18"/>
        <v>#DIV/0!</v>
      </c>
      <c r="L192" s="271" t="e">
        <f t="shared" si="18"/>
        <v>#DIV/0!</v>
      </c>
      <c r="M192" s="271" t="e">
        <f t="shared" si="18"/>
        <v>#DIV/0!</v>
      </c>
    </row>
    <row r="193" spans="1:13" x14ac:dyDescent="0.25">
      <c r="A193" s="88" t="s">
        <v>91</v>
      </c>
      <c r="B193" s="271">
        <f t="shared" si="12"/>
        <v>0.58694712954130723</v>
      </c>
      <c r="C193" s="476">
        <f t="shared" si="12"/>
        <v>0.27454260786066992</v>
      </c>
      <c r="D193" s="475">
        <f t="shared" si="12"/>
        <v>19.436602547843009</v>
      </c>
      <c r="E193" s="271">
        <f t="shared" ref="E193:M193" si="19">E172/E$184</f>
        <v>19.964776838802223</v>
      </c>
      <c r="F193" s="271">
        <f t="shared" si="19"/>
        <v>1.8705136156220108</v>
      </c>
      <c r="G193" s="476">
        <f t="shared" si="19"/>
        <v>0.15690283952050826</v>
      </c>
      <c r="H193" s="475">
        <f t="shared" si="19"/>
        <v>0.35032995757389152</v>
      </c>
      <c r="I193" s="271">
        <f t="shared" si="19"/>
        <v>0.11933689447569816</v>
      </c>
      <c r="J193" s="271" t="e">
        <f t="shared" si="19"/>
        <v>#DIV/0!</v>
      </c>
      <c r="K193" s="477" t="e">
        <f t="shared" si="19"/>
        <v>#DIV/0!</v>
      </c>
      <c r="L193" s="271" t="e">
        <f t="shared" si="19"/>
        <v>#DIV/0!</v>
      </c>
      <c r="M193" s="271" t="e">
        <f t="shared" si="19"/>
        <v>#DIV/0!</v>
      </c>
    </row>
    <row r="194" spans="1:13" x14ac:dyDescent="0.25">
      <c r="A194" s="88" t="s">
        <v>71</v>
      </c>
      <c r="B194" s="271">
        <f t="shared" si="12"/>
        <v>16.310660059653394</v>
      </c>
      <c r="C194" s="476">
        <f t="shared" si="12"/>
        <v>24.232285737569672</v>
      </c>
      <c r="D194" s="475">
        <f t="shared" si="12"/>
        <v>74.366838981291494</v>
      </c>
      <c r="E194" s="271">
        <f t="shared" ref="E194:M194" si="20">E173/E$184</f>
        <v>69.918545227138978</v>
      </c>
      <c r="F194" s="271">
        <f t="shared" si="20"/>
        <v>1.2164769528446904</v>
      </c>
      <c r="G194" s="476">
        <f t="shared" si="20"/>
        <v>0.26684361387576733</v>
      </c>
      <c r="H194" s="475">
        <f t="shared" si="20"/>
        <v>0.45641336875281596</v>
      </c>
      <c r="I194" s="271">
        <f t="shared" si="20"/>
        <v>0.14533594414470039</v>
      </c>
      <c r="J194" s="271" t="e">
        <f t="shared" si="20"/>
        <v>#DIV/0!</v>
      </c>
      <c r="K194" s="477" t="e">
        <f t="shared" si="20"/>
        <v>#DIV/0!</v>
      </c>
      <c r="L194" s="271" t="e">
        <f t="shared" si="20"/>
        <v>#DIV/0!</v>
      </c>
      <c r="M194" s="271" t="e">
        <f t="shared" si="20"/>
        <v>#DIV/0!</v>
      </c>
    </row>
    <row r="195" spans="1:13" x14ac:dyDescent="0.25">
      <c r="A195" s="88" t="s">
        <v>72</v>
      </c>
      <c r="B195" s="271">
        <f t="shared" si="12"/>
        <v>4.2380410480145683</v>
      </c>
      <c r="C195" s="476">
        <f t="shared" si="12"/>
        <v>2.5752585663390741</v>
      </c>
      <c r="D195" s="475">
        <f t="shared" si="12"/>
        <v>76.683971405537164</v>
      </c>
      <c r="E195" s="271">
        <f t="shared" ref="E195:M195" si="21">E174/E$184</f>
        <v>71.641447935370309</v>
      </c>
      <c r="F195" s="271">
        <f t="shared" si="21"/>
        <v>0.59775405730869591</v>
      </c>
      <c r="G195" s="476">
        <f t="shared" si="21"/>
        <v>0.10470801473831567</v>
      </c>
      <c r="H195" s="475">
        <f t="shared" si="21"/>
        <v>8.5958668207091915E-2</v>
      </c>
      <c r="I195" s="271">
        <f t="shared" si="21"/>
        <v>0.12880542118666286</v>
      </c>
      <c r="J195" s="271" t="e">
        <f t="shared" si="21"/>
        <v>#DIV/0!</v>
      </c>
      <c r="K195" s="477" t="e">
        <f t="shared" si="21"/>
        <v>#DIV/0!</v>
      </c>
      <c r="L195" s="271" t="e">
        <f t="shared" si="21"/>
        <v>#DIV/0!</v>
      </c>
      <c r="M195" s="271" t="e">
        <f t="shared" si="21"/>
        <v>#DIV/0!</v>
      </c>
    </row>
    <row r="196" spans="1:13" x14ac:dyDescent="0.25">
      <c r="A196" s="468" t="s">
        <v>73</v>
      </c>
      <c r="B196" s="271">
        <f t="shared" si="12"/>
        <v>0.42272411297726226</v>
      </c>
      <c r="C196" s="476">
        <f t="shared" si="12"/>
        <v>0.98582830777491137</v>
      </c>
      <c r="D196" s="475">
        <f t="shared" si="12"/>
        <v>16.831646825278685</v>
      </c>
      <c r="E196" s="271">
        <f t="shared" ref="E196:M196" si="22">E175/E$184</f>
        <v>15.949472449378508</v>
      </c>
      <c r="F196" s="271">
        <f t="shared" si="22"/>
        <v>1.2170880153404622</v>
      </c>
      <c r="G196" s="476">
        <f t="shared" si="22"/>
        <v>0.30076337740517967</v>
      </c>
      <c r="H196" s="475">
        <f t="shared" si="22"/>
        <v>0.23197182052833903</v>
      </c>
      <c r="I196" s="271">
        <f t="shared" si="22"/>
        <v>0.34623038689890717</v>
      </c>
      <c r="J196" s="271" t="e">
        <f t="shared" si="22"/>
        <v>#DIV/0!</v>
      </c>
      <c r="K196" s="477" t="e">
        <f t="shared" si="22"/>
        <v>#DIV/0!</v>
      </c>
      <c r="L196" s="271" t="e">
        <f t="shared" si="22"/>
        <v>#DIV/0!</v>
      </c>
      <c r="M196" s="271" t="e">
        <f t="shared" si="22"/>
        <v>#DIV/0!</v>
      </c>
    </row>
    <row r="197" spans="1:13" x14ac:dyDescent="0.25">
      <c r="A197" s="468" t="s">
        <v>124</v>
      </c>
      <c r="B197" s="271"/>
      <c r="C197" s="476"/>
      <c r="D197" s="475"/>
      <c r="E197" s="271"/>
      <c r="F197" s="271"/>
      <c r="G197" s="476"/>
      <c r="H197" s="475"/>
      <c r="I197" s="271"/>
      <c r="J197" s="271"/>
      <c r="K197" s="477"/>
      <c r="L197" s="271"/>
      <c r="M197" s="271"/>
    </row>
    <row r="198" spans="1:13" x14ac:dyDescent="0.25">
      <c r="A198" s="88" t="s">
        <v>74</v>
      </c>
      <c r="B198" s="271">
        <f t="shared" ref="B198:M198" si="23">B177/B$184</f>
        <v>9.4012292049154489</v>
      </c>
      <c r="C198" s="476">
        <f t="shared" si="23"/>
        <v>9.0711624716018324</v>
      </c>
      <c r="D198" s="475">
        <f t="shared" si="23"/>
        <v>141.66035648208242</v>
      </c>
      <c r="E198" s="271">
        <f t="shared" si="23"/>
        <v>131.46368021411348</v>
      </c>
      <c r="F198" s="271">
        <f t="shared" si="23"/>
        <v>5.7828861000027709</v>
      </c>
      <c r="G198" s="476">
        <f t="shared" si="23"/>
        <v>1.4810485797484549</v>
      </c>
      <c r="H198" s="475">
        <f t="shared" si="23"/>
        <v>1.5972910694824798</v>
      </c>
      <c r="I198" s="271">
        <f t="shared" si="23"/>
        <v>1.449958284257544</v>
      </c>
      <c r="J198" s="271" t="e">
        <f t="shared" si="23"/>
        <v>#DIV/0!</v>
      </c>
      <c r="K198" s="477" t="e">
        <f t="shared" si="23"/>
        <v>#DIV/0!</v>
      </c>
      <c r="L198" s="271" t="e">
        <f t="shared" si="23"/>
        <v>#DIV/0!</v>
      </c>
      <c r="M198" s="271" t="e">
        <f t="shared" si="23"/>
        <v>#DIV/0!</v>
      </c>
    </row>
    <row r="199" spans="1:13" x14ac:dyDescent="0.25">
      <c r="A199" s="58" t="s">
        <v>93</v>
      </c>
      <c r="B199" s="271">
        <f t="shared" ref="B199:M199" si="24">B178/B$184</f>
        <v>0</v>
      </c>
      <c r="C199" s="476">
        <f t="shared" si="24"/>
        <v>0</v>
      </c>
      <c r="D199" s="475">
        <f t="shared" si="24"/>
        <v>0</v>
      </c>
      <c r="E199" s="271">
        <f t="shared" si="24"/>
        <v>0</v>
      </c>
      <c r="F199" s="271">
        <f t="shared" si="24"/>
        <v>0</v>
      </c>
      <c r="G199" s="476">
        <f t="shared" si="24"/>
        <v>0</v>
      </c>
      <c r="H199" s="475">
        <f t="shared" si="24"/>
        <v>0</v>
      </c>
      <c r="I199" s="271">
        <f t="shared" si="24"/>
        <v>0</v>
      </c>
      <c r="J199" s="271" t="e">
        <f t="shared" si="24"/>
        <v>#DIV/0!</v>
      </c>
      <c r="K199" s="477" t="e">
        <f t="shared" si="24"/>
        <v>#DIV/0!</v>
      </c>
      <c r="L199" s="271" t="e">
        <f t="shared" si="24"/>
        <v>#DIV/0!</v>
      </c>
      <c r="M199" s="271" t="e">
        <f t="shared" si="24"/>
        <v>#DIV/0!</v>
      </c>
    </row>
    <row r="200" spans="1:13" x14ac:dyDescent="0.25">
      <c r="A200" s="90" t="s">
        <v>199</v>
      </c>
      <c r="B200" s="271">
        <f t="shared" ref="B200:M200" si="25">B179/B$184</f>
        <v>0</v>
      </c>
      <c r="C200" s="476">
        <f t="shared" si="25"/>
        <v>0</v>
      </c>
      <c r="D200" s="475">
        <f t="shared" si="25"/>
        <v>0</v>
      </c>
      <c r="E200" s="271">
        <f t="shared" si="25"/>
        <v>0</v>
      </c>
      <c r="F200" s="271">
        <f t="shared" si="25"/>
        <v>0</v>
      </c>
      <c r="G200" s="476">
        <f t="shared" si="25"/>
        <v>0</v>
      </c>
      <c r="H200" s="475">
        <f t="shared" si="25"/>
        <v>0</v>
      </c>
      <c r="I200" s="271">
        <f t="shared" si="25"/>
        <v>0</v>
      </c>
      <c r="J200" s="271" t="e">
        <f t="shared" si="25"/>
        <v>#DIV/0!</v>
      </c>
      <c r="K200" s="477" t="e">
        <f t="shared" si="25"/>
        <v>#DIV/0!</v>
      </c>
      <c r="L200" s="271" t="e">
        <f t="shared" si="25"/>
        <v>#DIV/0!</v>
      </c>
      <c r="M200" s="271" t="e">
        <f t="shared" si="25"/>
        <v>#DIV/0!</v>
      </c>
    </row>
    <row r="201" spans="1:13" x14ac:dyDescent="0.25">
      <c r="A201" s="90" t="s">
        <v>95</v>
      </c>
      <c r="B201" s="271">
        <f t="shared" ref="B201:M201" si="26">B180/B$184</f>
        <v>0</v>
      </c>
      <c r="C201" s="476">
        <f t="shared" si="26"/>
        <v>0</v>
      </c>
      <c r="D201" s="475">
        <f t="shared" si="26"/>
        <v>0</v>
      </c>
      <c r="E201" s="271">
        <f t="shared" si="26"/>
        <v>0</v>
      </c>
      <c r="F201" s="271">
        <f t="shared" si="26"/>
        <v>0</v>
      </c>
      <c r="G201" s="476">
        <f t="shared" si="26"/>
        <v>0</v>
      </c>
      <c r="H201" s="475">
        <f t="shared" si="26"/>
        <v>0</v>
      </c>
      <c r="I201" s="271">
        <f t="shared" si="26"/>
        <v>0</v>
      </c>
      <c r="J201" s="271" t="e">
        <f t="shared" si="26"/>
        <v>#DIV/0!</v>
      </c>
      <c r="K201" s="477" t="e">
        <f t="shared" si="26"/>
        <v>#DIV/0!</v>
      </c>
      <c r="L201" s="271" t="e">
        <f t="shared" si="26"/>
        <v>#DIV/0!</v>
      </c>
      <c r="M201" s="271" t="e">
        <f t="shared" si="26"/>
        <v>#DIV/0!</v>
      </c>
    </row>
    <row r="202" spans="1:13" x14ac:dyDescent="0.25">
      <c r="A202" s="90" t="s">
        <v>200</v>
      </c>
      <c r="B202" s="271">
        <f t="shared" ref="B202:M202" si="27">B181/B$184</f>
        <v>0</v>
      </c>
      <c r="C202" s="476">
        <f t="shared" si="27"/>
        <v>0</v>
      </c>
      <c r="D202" s="475">
        <f t="shared" si="27"/>
        <v>0</v>
      </c>
      <c r="E202" s="271">
        <f t="shared" si="27"/>
        <v>0</v>
      </c>
      <c r="F202" s="271">
        <f t="shared" si="27"/>
        <v>0</v>
      </c>
      <c r="G202" s="476">
        <f t="shared" si="27"/>
        <v>0</v>
      </c>
      <c r="H202" s="475">
        <f t="shared" si="27"/>
        <v>0</v>
      </c>
      <c r="I202" s="271">
        <f t="shared" si="27"/>
        <v>0</v>
      </c>
      <c r="J202" s="271" t="e">
        <f t="shared" si="27"/>
        <v>#DIV/0!</v>
      </c>
      <c r="K202" s="477" t="e">
        <f t="shared" si="27"/>
        <v>#DIV/0!</v>
      </c>
      <c r="L202" s="271" t="e">
        <f t="shared" si="27"/>
        <v>#DIV/0!</v>
      </c>
      <c r="M202" s="271" t="e">
        <f t="shared" si="27"/>
        <v>#DIV/0!</v>
      </c>
    </row>
    <row r="203" spans="1:13" x14ac:dyDescent="0.25">
      <c r="A203" s="90" t="s">
        <v>201</v>
      </c>
      <c r="B203" s="271">
        <f t="shared" ref="B203:M203" si="28">B182/B$184</f>
        <v>0</v>
      </c>
      <c r="C203" s="476">
        <f t="shared" si="28"/>
        <v>0</v>
      </c>
      <c r="D203" s="475">
        <f t="shared" si="28"/>
        <v>0</v>
      </c>
      <c r="E203" s="271">
        <f t="shared" si="28"/>
        <v>0</v>
      </c>
      <c r="F203" s="271">
        <f t="shared" si="28"/>
        <v>0</v>
      </c>
      <c r="G203" s="476">
        <f t="shared" si="28"/>
        <v>0</v>
      </c>
      <c r="H203" s="475">
        <f t="shared" si="28"/>
        <v>0</v>
      </c>
      <c r="I203" s="271">
        <f t="shared" si="28"/>
        <v>0</v>
      </c>
      <c r="J203" s="271" t="e">
        <f t="shared" si="28"/>
        <v>#DIV/0!</v>
      </c>
      <c r="K203" s="477" t="e">
        <f t="shared" si="28"/>
        <v>#DIV/0!</v>
      </c>
      <c r="L203" s="271" t="e">
        <f t="shared" si="28"/>
        <v>#DIV/0!</v>
      </c>
      <c r="M203" s="271" t="e">
        <f t="shared" si="28"/>
        <v>#DIV/0!</v>
      </c>
    </row>
    <row r="204" spans="1:13" x14ac:dyDescent="0.25">
      <c r="A204" s="90" t="s">
        <v>97</v>
      </c>
      <c r="B204" s="271">
        <f t="shared" ref="B204:M204" si="29">B183/B$184</f>
        <v>0</v>
      </c>
      <c r="C204" s="476">
        <f t="shared" si="29"/>
        <v>0</v>
      </c>
      <c r="D204" s="475">
        <f t="shared" si="29"/>
        <v>0</v>
      </c>
      <c r="E204" s="271">
        <f t="shared" si="29"/>
        <v>0</v>
      </c>
      <c r="F204" s="271">
        <f t="shared" si="29"/>
        <v>0</v>
      </c>
      <c r="G204" s="476">
        <f t="shared" si="29"/>
        <v>0</v>
      </c>
      <c r="H204" s="475">
        <f t="shared" si="29"/>
        <v>0</v>
      </c>
      <c r="I204" s="271">
        <f t="shared" si="29"/>
        <v>0</v>
      </c>
      <c r="J204" s="271" t="e">
        <f t="shared" si="29"/>
        <v>#DIV/0!</v>
      </c>
      <c r="K204" s="477" t="e">
        <f t="shared" si="29"/>
        <v>#DIV/0!</v>
      </c>
      <c r="L204" s="271" t="e">
        <f t="shared" si="29"/>
        <v>#DIV/0!</v>
      </c>
      <c r="M204" s="271" t="e">
        <f t="shared" si="29"/>
        <v>#DIV/0!</v>
      </c>
    </row>
    <row r="205" spans="1:13" x14ac:dyDescent="0.25">
      <c r="A205" s="88"/>
      <c r="B205" s="111"/>
      <c r="C205" s="166"/>
      <c r="D205" s="165"/>
      <c r="E205" s="111"/>
      <c r="F205" s="111"/>
      <c r="G205" s="166"/>
      <c r="H205" s="165"/>
      <c r="I205" s="111"/>
      <c r="J205" s="111"/>
      <c r="K205" s="478"/>
      <c r="L205" s="111"/>
      <c r="M205" s="111"/>
    </row>
    <row r="206" spans="1:13" x14ac:dyDescent="0.25">
      <c r="A206" s="197"/>
      <c r="B206" s="480"/>
      <c r="C206" s="482"/>
      <c r="D206" s="479"/>
      <c r="E206" s="480"/>
      <c r="F206" s="481"/>
      <c r="G206" s="482"/>
      <c r="H206" s="483"/>
      <c r="I206" s="480"/>
      <c r="J206" s="484"/>
      <c r="K206" s="485"/>
      <c r="L206" s="480"/>
      <c r="M206" s="480"/>
    </row>
    <row r="207" spans="1:13" x14ac:dyDescent="0.25">
      <c r="A207" s="484" t="s">
        <v>227</v>
      </c>
      <c r="B207" s="60" t="s">
        <v>220</v>
      </c>
      <c r="C207" s="61"/>
      <c r="D207" s="486" t="s">
        <v>220</v>
      </c>
      <c r="E207" s="487" t="s">
        <v>221</v>
      </c>
      <c r="F207" s="60"/>
      <c r="G207" s="61"/>
      <c r="H207" s="59" t="s">
        <v>228</v>
      </c>
      <c r="I207" s="60"/>
      <c r="J207" s="60"/>
      <c r="K207" s="465"/>
      <c r="L207" s="60"/>
      <c r="M207" s="60"/>
    </row>
    <row r="208" spans="1:13" x14ac:dyDescent="0.25">
      <c r="A208" s="90" t="s">
        <v>195</v>
      </c>
      <c r="B208" s="489"/>
      <c r="C208" s="490"/>
      <c r="D208" s="488">
        <v>2.8800751875808492</v>
      </c>
      <c r="E208" s="489">
        <v>9.5748499350367E-2</v>
      </c>
      <c r="F208" s="489"/>
      <c r="G208" s="490"/>
      <c r="H208" s="488"/>
      <c r="I208" s="489"/>
      <c r="J208" s="489"/>
      <c r="K208" s="491"/>
      <c r="L208" s="489"/>
      <c r="M208" s="489"/>
    </row>
    <row r="209" spans="1:13" x14ac:dyDescent="0.25">
      <c r="A209" s="90" t="s">
        <v>196</v>
      </c>
      <c r="B209" s="489"/>
      <c r="C209" s="490"/>
      <c r="D209" s="488">
        <v>1.5495608608859706</v>
      </c>
      <c r="E209" s="489">
        <v>-9.9438482306377196E-2</v>
      </c>
      <c r="F209" s="489"/>
      <c r="G209" s="490"/>
      <c r="H209" s="488"/>
      <c r="I209" s="489"/>
      <c r="J209" s="489"/>
      <c r="K209" s="491"/>
      <c r="L209" s="489"/>
      <c r="M209" s="489"/>
    </row>
    <row r="210" spans="1:13" x14ac:dyDescent="0.25">
      <c r="A210" s="90" t="s">
        <v>197</v>
      </c>
      <c r="B210" s="489"/>
      <c r="C210" s="490"/>
      <c r="D210" s="257">
        <v>4.8796172557681041</v>
      </c>
      <c r="E210" s="230">
        <v>3.4218016361167392E-2</v>
      </c>
      <c r="F210" s="489"/>
      <c r="G210" s="490"/>
      <c r="H210" s="488"/>
      <c r="I210" s="489"/>
      <c r="J210" s="489"/>
      <c r="K210" s="491"/>
      <c r="L210" s="489"/>
      <c r="M210" s="489"/>
    </row>
    <row r="211" spans="1:13" x14ac:dyDescent="0.25">
      <c r="A211" s="88" t="s">
        <v>198</v>
      </c>
      <c r="B211" s="230"/>
      <c r="C211" s="258"/>
      <c r="D211" s="257">
        <v>2.2247740713879631</v>
      </c>
      <c r="E211" s="230">
        <v>1.5798801422609143E-2</v>
      </c>
      <c r="F211" s="230"/>
      <c r="G211" s="258"/>
      <c r="H211" s="257"/>
      <c r="I211" s="230"/>
      <c r="J211" s="230"/>
      <c r="K211" s="389"/>
      <c r="L211" s="230"/>
      <c r="M211" s="230"/>
    </row>
    <row r="212" spans="1:13" x14ac:dyDescent="0.25">
      <c r="A212" s="88" t="s">
        <v>89</v>
      </c>
      <c r="B212" s="230">
        <v>4.2008999999999999</v>
      </c>
      <c r="C212" s="258"/>
      <c r="D212" s="257">
        <v>4.3214062051223268</v>
      </c>
      <c r="E212" s="230">
        <v>-0.10244932888226344</v>
      </c>
      <c r="F212" s="230"/>
      <c r="G212" s="258"/>
      <c r="H212" s="257"/>
      <c r="I212" s="230"/>
      <c r="J212" s="230"/>
      <c r="K212" s="389"/>
      <c r="L212" s="230"/>
      <c r="M212" s="230"/>
    </row>
    <row r="213" spans="1:13" x14ac:dyDescent="0.25">
      <c r="A213" s="88" t="s">
        <v>90</v>
      </c>
      <c r="B213" s="230">
        <v>3.0047999999999999</v>
      </c>
      <c r="C213" s="258"/>
      <c r="D213" s="257">
        <v>3.0460989694637486</v>
      </c>
      <c r="E213" s="230">
        <v>-5.0898989666800176E-2</v>
      </c>
      <c r="F213" s="230"/>
      <c r="G213" s="258"/>
      <c r="H213" s="257"/>
      <c r="I213" s="230"/>
      <c r="J213" s="230"/>
      <c r="K213" s="389"/>
      <c r="L213" s="230"/>
      <c r="M213" s="230"/>
    </row>
    <row r="214" spans="1:13" x14ac:dyDescent="0.25">
      <c r="A214" s="88" t="s">
        <v>91</v>
      </c>
      <c r="B214" s="230">
        <v>2.7528000000000001</v>
      </c>
      <c r="C214" s="258"/>
      <c r="D214" s="257">
        <v>2.7730455112145069</v>
      </c>
      <c r="E214" s="230">
        <v>-2.9292744837231099E-2</v>
      </c>
      <c r="F214" s="230"/>
      <c r="G214" s="258"/>
      <c r="H214" s="257"/>
      <c r="I214" s="230"/>
      <c r="J214" s="230"/>
      <c r="K214" s="389"/>
      <c r="L214" s="230"/>
      <c r="M214" s="230"/>
    </row>
    <row r="215" spans="1:13" x14ac:dyDescent="0.25">
      <c r="A215" s="88" t="s">
        <v>71</v>
      </c>
      <c r="B215" s="230">
        <v>1.6079000000000001</v>
      </c>
      <c r="C215" s="258"/>
      <c r="D215" s="257">
        <v>1.603015016136722</v>
      </c>
      <c r="E215" s="230">
        <v>1.2193974804727503E-2</v>
      </c>
      <c r="F215" s="230"/>
      <c r="G215" s="258"/>
      <c r="H215" s="257"/>
      <c r="I215" s="230"/>
      <c r="J215" s="230"/>
      <c r="K215" s="389"/>
      <c r="L215" s="230"/>
      <c r="M215" s="230"/>
    </row>
    <row r="216" spans="1:13" x14ac:dyDescent="0.25">
      <c r="A216" s="88" t="s">
        <v>72</v>
      </c>
      <c r="B216" s="230">
        <v>2.0886</v>
      </c>
      <c r="C216" s="258"/>
      <c r="D216" s="257">
        <v>2.1029832032870885</v>
      </c>
      <c r="E216" s="230">
        <v>-2.6029396244219294E-2</v>
      </c>
      <c r="F216" s="230"/>
      <c r="G216" s="258"/>
      <c r="H216" s="257"/>
      <c r="I216" s="230"/>
      <c r="J216" s="230"/>
      <c r="K216" s="389"/>
      <c r="L216" s="230"/>
      <c r="M216" s="230"/>
    </row>
    <row r="217" spans="1:13" x14ac:dyDescent="0.25">
      <c r="A217" s="88" t="s">
        <v>74</v>
      </c>
      <c r="B217" s="230">
        <v>2.7704</v>
      </c>
      <c r="C217" s="258"/>
      <c r="D217" s="257">
        <v>2.7759650390101216</v>
      </c>
      <c r="E217" s="230">
        <v>-1.5089677719466454E-2</v>
      </c>
      <c r="F217" s="230"/>
      <c r="G217" s="258"/>
      <c r="H217" s="257"/>
      <c r="I217" s="230"/>
      <c r="J217" s="230"/>
      <c r="K217" s="389"/>
      <c r="L217" s="230"/>
      <c r="M217" s="230"/>
    </row>
    <row r="218" spans="1:13" x14ac:dyDescent="0.25">
      <c r="A218" s="58" t="s">
        <v>93</v>
      </c>
      <c r="B218" s="230"/>
      <c r="C218" s="258"/>
      <c r="D218" s="257">
        <v>3.6798381806001061</v>
      </c>
      <c r="E218" s="230">
        <v>-0.11887573960841413</v>
      </c>
      <c r="F218" s="230"/>
      <c r="G218" s="258"/>
      <c r="H218" s="257"/>
      <c r="I218" s="230"/>
      <c r="J218" s="230"/>
      <c r="K218" s="389"/>
      <c r="L218" s="230"/>
      <c r="M218" s="230"/>
    </row>
    <row r="219" spans="1:13" x14ac:dyDescent="0.25">
      <c r="A219" s="90" t="s">
        <v>199</v>
      </c>
      <c r="B219" s="230"/>
      <c r="C219" s="258"/>
      <c r="D219" s="257"/>
      <c r="E219" s="230"/>
      <c r="F219" s="230"/>
      <c r="G219" s="258"/>
      <c r="H219" s="257"/>
      <c r="I219" s="230"/>
      <c r="J219" s="230"/>
      <c r="K219" s="389"/>
      <c r="L219" s="230"/>
      <c r="M219" s="230"/>
    </row>
    <row r="220" spans="1:13" x14ac:dyDescent="0.25">
      <c r="A220" s="90" t="s">
        <v>95</v>
      </c>
      <c r="B220" s="230"/>
      <c r="C220" s="258"/>
      <c r="D220" s="257">
        <v>5.7244276923663442</v>
      </c>
      <c r="E220" s="230">
        <v>-8.8732108861411252E-2</v>
      </c>
      <c r="F220" s="230"/>
      <c r="G220" s="258"/>
      <c r="H220" s="257"/>
      <c r="I220" s="230"/>
      <c r="J220" s="230"/>
      <c r="K220" s="389"/>
      <c r="L220" s="230"/>
      <c r="M220" s="230"/>
    </row>
    <row r="221" spans="1:13" x14ac:dyDescent="0.25">
      <c r="A221" s="90" t="s">
        <v>200</v>
      </c>
      <c r="B221" s="230"/>
      <c r="C221" s="258"/>
      <c r="D221" s="257">
        <v>6.7690325402960081</v>
      </c>
      <c r="E221" s="230">
        <v>-3.0667670121180102E-2</v>
      </c>
      <c r="F221" s="230"/>
      <c r="G221" s="258"/>
      <c r="H221" s="257"/>
      <c r="I221" s="230"/>
      <c r="J221" s="230"/>
      <c r="K221" s="389"/>
      <c r="L221" s="230"/>
      <c r="M221" s="230"/>
    </row>
    <row r="222" spans="1:13" x14ac:dyDescent="0.25">
      <c r="A222" s="90" t="s">
        <v>201</v>
      </c>
      <c r="B222" s="230"/>
      <c r="C222" s="258"/>
      <c r="D222" s="257">
        <v>3.4410756480538205</v>
      </c>
      <c r="E222" s="230">
        <v>0.11657881446599028</v>
      </c>
      <c r="F222" s="230"/>
      <c r="G222" s="258"/>
      <c r="H222" s="257"/>
      <c r="I222" s="230"/>
      <c r="J222" s="230"/>
      <c r="K222" s="389"/>
      <c r="L222" s="230"/>
      <c r="M222" s="230"/>
    </row>
    <row r="223" spans="1:13" x14ac:dyDescent="0.25">
      <c r="A223" s="90" t="s">
        <v>97</v>
      </c>
      <c r="B223" s="230"/>
      <c r="C223" s="258"/>
      <c r="D223" s="257">
        <v>5.3348523666792271</v>
      </c>
      <c r="E223" s="230">
        <v>0.13339009134338276</v>
      </c>
      <c r="F223" s="230"/>
      <c r="G223" s="258"/>
      <c r="H223" s="257"/>
      <c r="I223" s="230"/>
      <c r="J223" s="230"/>
      <c r="K223" s="389"/>
      <c r="L223" s="230"/>
      <c r="M223" s="230"/>
    </row>
    <row r="224" spans="1:13" x14ac:dyDescent="0.25">
      <c r="A224" s="90"/>
      <c r="B224" s="230"/>
      <c r="C224" s="258"/>
      <c r="D224" s="257"/>
      <c r="E224" s="230"/>
      <c r="F224" s="230"/>
      <c r="G224" s="258"/>
      <c r="H224" s="257"/>
      <c r="I224" s="230"/>
      <c r="J224" s="230"/>
      <c r="K224" s="389"/>
      <c r="L224" s="230"/>
      <c r="M224" s="230"/>
    </row>
    <row r="225" spans="1:13" x14ac:dyDescent="0.25">
      <c r="A225" s="57" t="s">
        <v>87</v>
      </c>
      <c r="B225" s="60"/>
      <c r="C225" s="61"/>
      <c r="D225" s="134"/>
      <c r="E225" s="186"/>
      <c r="F225" s="60"/>
      <c r="G225" s="61"/>
      <c r="H225" s="59"/>
      <c r="I225" s="60"/>
      <c r="J225" s="186"/>
      <c r="K225" s="387"/>
      <c r="L225" s="60"/>
      <c r="M225" s="60"/>
    </row>
    <row r="226" spans="1:13" x14ac:dyDescent="0.25">
      <c r="A226" s="90" t="s">
        <v>195</v>
      </c>
      <c r="B226" s="493" t="str">
        <f t="shared" ref="B226:G234" si="30">IF(B187&lt;=0,"",B$90*(($D208*B187)+$E208))</f>
        <v/>
      </c>
      <c r="C226" s="494" t="str">
        <f t="shared" si="30"/>
        <v/>
      </c>
      <c r="D226" s="492" t="str">
        <f t="shared" si="30"/>
        <v/>
      </c>
      <c r="E226" s="493" t="str">
        <f t="shared" si="30"/>
        <v/>
      </c>
      <c r="F226" s="493" t="str">
        <f t="shared" si="30"/>
        <v/>
      </c>
      <c r="G226" s="494" t="str">
        <f t="shared" si="30"/>
        <v/>
      </c>
      <c r="H226" s="492" t="str">
        <f t="shared" ref="H226:M226" si="31">IF(H187&lt;=0,"",H$90*(($D208*H187)+$E208))</f>
        <v/>
      </c>
      <c r="I226" s="493" t="str">
        <f t="shared" si="31"/>
        <v/>
      </c>
      <c r="J226" s="493" t="e">
        <f t="shared" si="31"/>
        <v>#DIV/0!</v>
      </c>
      <c r="K226" s="495" t="e">
        <f t="shared" si="31"/>
        <v>#DIV/0!</v>
      </c>
      <c r="L226" s="493" t="e">
        <f t="shared" si="31"/>
        <v>#DIV/0!</v>
      </c>
      <c r="M226" s="493" t="e">
        <f t="shared" si="31"/>
        <v>#DIV/0!</v>
      </c>
    </row>
    <row r="227" spans="1:13" x14ac:dyDescent="0.25">
      <c r="A227" s="90" t="s">
        <v>196</v>
      </c>
      <c r="B227" s="493" t="str">
        <f t="shared" si="30"/>
        <v/>
      </c>
      <c r="C227" s="494" t="str">
        <f t="shared" si="30"/>
        <v/>
      </c>
      <c r="D227" s="492" t="str">
        <f t="shared" si="30"/>
        <v/>
      </c>
      <c r="E227" s="493" t="str">
        <f t="shared" si="30"/>
        <v/>
      </c>
      <c r="F227" s="493" t="str">
        <f t="shared" si="30"/>
        <v/>
      </c>
      <c r="G227" s="494" t="str">
        <f t="shared" si="30"/>
        <v/>
      </c>
      <c r="H227" s="492" t="str">
        <f t="shared" ref="H227:M234" si="32">IF(H188&lt;=0,"",H$90*(($D209*H188)+$E209))</f>
        <v/>
      </c>
      <c r="I227" s="493" t="str">
        <f t="shared" si="32"/>
        <v/>
      </c>
      <c r="J227" s="493" t="e">
        <f t="shared" si="32"/>
        <v>#DIV/0!</v>
      </c>
      <c r="K227" s="495" t="e">
        <f t="shared" si="32"/>
        <v>#DIV/0!</v>
      </c>
      <c r="L227" s="493" t="e">
        <f t="shared" si="32"/>
        <v>#DIV/0!</v>
      </c>
      <c r="M227" s="493" t="e">
        <f t="shared" si="32"/>
        <v>#DIV/0!</v>
      </c>
    </row>
    <row r="228" spans="1:13" x14ac:dyDescent="0.25">
      <c r="A228" s="90" t="s">
        <v>197</v>
      </c>
      <c r="B228" s="493" t="str">
        <f t="shared" si="30"/>
        <v/>
      </c>
      <c r="C228" s="494" t="str">
        <f t="shared" si="30"/>
        <v/>
      </c>
      <c r="D228" s="492" t="str">
        <f t="shared" si="30"/>
        <v/>
      </c>
      <c r="E228" s="493" t="str">
        <f t="shared" si="30"/>
        <v/>
      </c>
      <c r="F228" s="493" t="str">
        <f t="shared" si="30"/>
        <v/>
      </c>
      <c r="G228" s="494" t="str">
        <f t="shared" si="30"/>
        <v/>
      </c>
      <c r="H228" s="492" t="str">
        <f t="shared" si="32"/>
        <v/>
      </c>
      <c r="I228" s="493" t="str">
        <f t="shared" si="32"/>
        <v/>
      </c>
      <c r="J228" s="493" t="e">
        <f t="shared" si="32"/>
        <v>#DIV/0!</v>
      </c>
      <c r="K228" s="495" t="e">
        <f t="shared" si="32"/>
        <v>#DIV/0!</v>
      </c>
      <c r="L228" s="493" t="e">
        <f t="shared" si="32"/>
        <v>#DIV/0!</v>
      </c>
      <c r="M228" s="493" t="e">
        <f t="shared" si="32"/>
        <v>#DIV/0!</v>
      </c>
    </row>
    <row r="229" spans="1:13" x14ac:dyDescent="0.25">
      <c r="A229" s="88" t="s">
        <v>198</v>
      </c>
      <c r="B229" s="493" t="str">
        <f t="shared" si="30"/>
        <v/>
      </c>
      <c r="C229" s="494" t="str">
        <f t="shared" si="30"/>
        <v/>
      </c>
      <c r="D229" s="492" t="str">
        <f t="shared" si="30"/>
        <v/>
      </c>
      <c r="E229" s="493" t="str">
        <f t="shared" si="30"/>
        <v/>
      </c>
      <c r="F229" s="493" t="str">
        <f t="shared" si="30"/>
        <v/>
      </c>
      <c r="G229" s="494" t="str">
        <f t="shared" si="30"/>
        <v/>
      </c>
      <c r="H229" s="492" t="str">
        <f t="shared" si="32"/>
        <v/>
      </c>
      <c r="I229" s="493" t="str">
        <f t="shared" si="32"/>
        <v/>
      </c>
      <c r="J229" s="493" t="e">
        <f t="shared" si="32"/>
        <v>#DIV/0!</v>
      </c>
      <c r="K229" s="495" t="e">
        <f t="shared" si="32"/>
        <v>#DIV/0!</v>
      </c>
      <c r="L229" s="493" t="e">
        <f t="shared" si="32"/>
        <v>#DIV/0!</v>
      </c>
      <c r="M229" s="493" t="e">
        <f t="shared" si="32"/>
        <v>#DIV/0!</v>
      </c>
    </row>
    <row r="230" spans="1:13" x14ac:dyDescent="0.25">
      <c r="A230" s="88" t="s">
        <v>89</v>
      </c>
      <c r="B230" s="493">
        <f t="shared" si="30"/>
        <v>2.9920620116480275E-2</v>
      </c>
      <c r="C230" s="494">
        <f t="shared" si="30"/>
        <v>3.2593361918366481E-2</v>
      </c>
      <c r="D230" s="492">
        <f t="shared" si="30"/>
        <v>0.93451475375423099</v>
      </c>
      <c r="E230" s="493">
        <f t="shared" si="30"/>
        <v>0.87472466404577698</v>
      </c>
      <c r="F230" s="493">
        <f t="shared" si="30"/>
        <v>6.1166392244231385E-2</v>
      </c>
      <c r="G230" s="494">
        <f t="shared" si="30"/>
        <v>6.5343951742104465E-3</v>
      </c>
      <c r="H230" s="492">
        <f t="shared" si="32"/>
        <v>9.6712670551099611E-2</v>
      </c>
      <c r="I230" s="493">
        <f t="shared" si="32"/>
        <v>7.6064228588216265E-3</v>
      </c>
      <c r="J230" s="493" t="e">
        <f t="shared" si="32"/>
        <v>#DIV/0!</v>
      </c>
      <c r="K230" s="495" t="e">
        <f t="shared" si="32"/>
        <v>#DIV/0!</v>
      </c>
      <c r="L230" s="493" t="e">
        <f t="shared" si="32"/>
        <v>#DIV/0!</v>
      </c>
      <c r="M230" s="493" t="e">
        <f t="shared" si="32"/>
        <v>#DIV/0!</v>
      </c>
    </row>
    <row r="231" spans="1:13" x14ac:dyDescent="0.25">
      <c r="A231" s="88" t="s">
        <v>90</v>
      </c>
      <c r="B231" s="493">
        <f t="shared" si="30"/>
        <v>6.3862683741030893E-3</v>
      </c>
      <c r="C231" s="494">
        <f t="shared" si="30"/>
        <v>5.2383518515997114E-3</v>
      </c>
      <c r="D231" s="492">
        <f t="shared" si="30"/>
        <v>0.26241436877968316</v>
      </c>
      <c r="E231" s="493">
        <f t="shared" si="30"/>
        <v>0.27488350162446534</v>
      </c>
      <c r="F231" s="493">
        <f t="shared" si="30"/>
        <v>1.653475617910816E-2</v>
      </c>
      <c r="G231" s="494">
        <f t="shared" si="30"/>
        <v>1.6535491210810218E-3</v>
      </c>
      <c r="H231" s="492">
        <f t="shared" si="32"/>
        <v>2.5243179321720689E-2</v>
      </c>
      <c r="I231" s="493">
        <f t="shared" si="32"/>
        <v>3.8520992166531753E-3</v>
      </c>
      <c r="J231" s="493" t="e">
        <f t="shared" si="32"/>
        <v>#DIV/0!</v>
      </c>
      <c r="K231" s="495" t="e">
        <f t="shared" si="32"/>
        <v>#DIV/0!</v>
      </c>
      <c r="L231" s="493" t="e">
        <f t="shared" si="32"/>
        <v>#DIV/0!</v>
      </c>
      <c r="M231" s="493" t="e">
        <f t="shared" si="32"/>
        <v>#DIV/0!</v>
      </c>
    </row>
    <row r="232" spans="1:13" x14ac:dyDescent="0.25">
      <c r="A232" s="88" t="s">
        <v>91</v>
      </c>
      <c r="B232" s="493">
        <f t="shared" si="30"/>
        <v>1.6366984786509112E-2</v>
      </c>
      <c r="C232" s="494">
        <f t="shared" si="30"/>
        <v>7.4959503516459428E-3</v>
      </c>
      <c r="D232" s="492">
        <f t="shared" si="30"/>
        <v>0.55162153680608539</v>
      </c>
      <c r="E232" s="493">
        <f t="shared" si="30"/>
        <v>0.56661956659612289</v>
      </c>
      <c r="F232" s="493">
        <f t="shared" si="30"/>
        <v>5.2815120800040992E-2</v>
      </c>
      <c r="G232" s="494">
        <f t="shared" si="30"/>
        <v>4.1554531327173067E-3</v>
      </c>
      <c r="H232" s="492">
        <f t="shared" si="32"/>
        <v>9.6480068757198566E-3</v>
      </c>
      <c r="I232" s="493">
        <f t="shared" si="32"/>
        <v>3.0887310818394414E-3</v>
      </c>
      <c r="J232" s="493" t="e">
        <f t="shared" si="32"/>
        <v>#DIV/0!</v>
      </c>
      <c r="K232" s="495" t="e">
        <f t="shared" si="32"/>
        <v>#DIV/0!</v>
      </c>
      <c r="L232" s="493" t="e">
        <f t="shared" si="32"/>
        <v>#DIV/0!</v>
      </c>
      <c r="M232" s="493" t="e">
        <f t="shared" si="32"/>
        <v>#DIV/0!</v>
      </c>
    </row>
    <row r="233" spans="1:13" x14ac:dyDescent="0.25">
      <c r="A233" s="88" t="s">
        <v>71</v>
      </c>
      <c r="B233" s="497">
        <f t="shared" si="30"/>
        <v>0.2678622922089533</v>
      </c>
      <c r="C233" s="498">
        <f t="shared" si="30"/>
        <v>0.39789477772743309</v>
      </c>
      <c r="D233" s="492">
        <f t="shared" si="30"/>
        <v>1.220847140499832</v>
      </c>
      <c r="E233" s="493">
        <f t="shared" si="30"/>
        <v>1.1478289600547127</v>
      </c>
      <c r="F233" s="493">
        <f t="shared" si="30"/>
        <v>2.0093181921269854E-2</v>
      </c>
      <c r="G233" s="494">
        <f t="shared" si="30"/>
        <v>4.5050705388315834E-3</v>
      </c>
      <c r="H233" s="496">
        <f t="shared" si="32"/>
        <v>7.6168341348458336E-3</v>
      </c>
      <c r="I233" s="497">
        <f t="shared" si="32"/>
        <v>2.5105374786876427E-3</v>
      </c>
      <c r="J233" s="497" t="e">
        <f t="shared" si="32"/>
        <v>#DIV/0!</v>
      </c>
      <c r="K233" s="499" t="e">
        <f t="shared" si="32"/>
        <v>#DIV/0!</v>
      </c>
      <c r="L233" s="497" t="e">
        <f t="shared" si="32"/>
        <v>#DIV/0!</v>
      </c>
      <c r="M233" s="497" t="e">
        <f t="shared" si="32"/>
        <v>#DIV/0!</v>
      </c>
    </row>
    <row r="234" spans="1:13" x14ac:dyDescent="0.25">
      <c r="A234" s="88" t="s">
        <v>72</v>
      </c>
      <c r="B234" s="497">
        <f t="shared" si="30"/>
        <v>9.0997757363933465E-2</v>
      </c>
      <c r="C234" s="498">
        <f t="shared" si="30"/>
        <v>5.5190488195973546E-2</v>
      </c>
      <c r="D234" s="500">
        <f t="shared" si="30"/>
        <v>1.6510881221729055</v>
      </c>
      <c r="E234" s="501">
        <f t="shared" si="30"/>
        <v>1.5424996584551014</v>
      </c>
      <c r="F234" s="501">
        <f t="shared" si="30"/>
        <v>1.2605822422760201E-2</v>
      </c>
      <c r="G234" s="502">
        <f t="shared" si="30"/>
        <v>1.9882987519999535E-3</v>
      </c>
      <c r="H234" s="496">
        <f t="shared" si="32"/>
        <v>1.5845400491235622E-3</v>
      </c>
      <c r="I234" s="497">
        <f t="shared" si="32"/>
        <v>2.5072255078773921E-3</v>
      </c>
      <c r="J234" s="497" t="e">
        <f t="shared" si="32"/>
        <v>#DIV/0!</v>
      </c>
      <c r="K234" s="499" t="e">
        <f t="shared" si="32"/>
        <v>#DIV/0!</v>
      </c>
      <c r="L234" s="497" t="e">
        <f t="shared" si="32"/>
        <v>#DIV/0!</v>
      </c>
      <c r="M234" s="497" t="e">
        <f t="shared" si="32"/>
        <v>#DIV/0!</v>
      </c>
    </row>
    <row r="235" spans="1:13" x14ac:dyDescent="0.25">
      <c r="A235" s="468" t="s">
        <v>73</v>
      </c>
      <c r="B235" s="493">
        <f t="shared" ref="B235:M235" si="33">IF(B196&lt;=0,"",B$90*(($D214*B196)+$E214))</f>
        <v>1.1703710301557759E-2</v>
      </c>
      <c r="C235" s="494">
        <f t="shared" si="33"/>
        <v>2.7693609153189681E-2</v>
      </c>
      <c r="D235" s="492">
        <f t="shared" si="33"/>
        <v>0.47765125048678125</v>
      </c>
      <c r="E235" s="493">
        <f t="shared" si="33"/>
        <v>0.4526010392284292</v>
      </c>
      <c r="F235" s="493">
        <f t="shared" si="33"/>
        <v>3.4260456579641448E-2</v>
      </c>
      <c r="G235" s="494">
        <f t="shared" si="33"/>
        <v>8.2405149574545089E-3</v>
      </c>
      <c r="H235" s="492">
        <f t="shared" si="33"/>
        <v>6.2871108690650788E-3</v>
      </c>
      <c r="I235" s="493">
        <f t="shared" si="33"/>
        <v>9.5315955240841774E-3</v>
      </c>
      <c r="J235" s="493" t="e">
        <f t="shared" si="33"/>
        <v>#DIV/0!</v>
      </c>
      <c r="K235" s="495" t="e">
        <f t="shared" si="33"/>
        <v>#DIV/0!</v>
      </c>
      <c r="L235" s="493" t="e">
        <f t="shared" si="33"/>
        <v>#DIV/0!</v>
      </c>
      <c r="M235" s="493" t="e">
        <f t="shared" si="33"/>
        <v>#DIV/0!</v>
      </c>
    </row>
    <row r="236" spans="1:13" x14ac:dyDescent="0.25">
      <c r="A236" s="468" t="s">
        <v>124</v>
      </c>
      <c r="B236" s="493" t="str">
        <f>IF(B197&lt;=0,"",B$90*(($D214*B197)+$E214))</f>
        <v/>
      </c>
      <c r="C236" s="494" t="str">
        <f>IF(C197&lt;=0,"",C$90*(($D214*C197)+$E214))</f>
        <v/>
      </c>
      <c r="D236" s="492" t="str">
        <f>IF(D197&lt;=0,"",D$90*(($D214*D197)+$E214))</f>
        <v/>
      </c>
      <c r="E236" s="493" t="str">
        <f t="shared" ref="E236:M236" si="34">IF(E197&lt;=0,"",E$90*(($D214*E197)+$E214))</f>
        <v/>
      </c>
      <c r="F236" s="493" t="str">
        <f t="shared" si="34"/>
        <v/>
      </c>
      <c r="G236" s="494" t="str">
        <f t="shared" si="34"/>
        <v/>
      </c>
      <c r="H236" s="492" t="str">
        <f t="shared" si="34"/>
        <v/>
      </c>
      <c r="I236" s="493" t="str">
        <f t="shared" si="34"/>
        <v/>
      </c>
      <c r="J236" s="493" t="str">
        <f t="shared" si="34"/>
        <v/>
      </c>
      <c r="K236" s="495" t="str">
        <f t="shared" si="34"/>
        <v/>
      </c>
      <c r="L236" s="493" t="str">
        <f t="shared" si="34"/>
        <v/>
      </c>
      <c r="M236" s="493" t="str">
        <f t="shared" si="34"/>
        <v/>
      </c>
    </row>
    <row r="237" spans="1:13" x14ac:dyDescent="0.25">
      <c r="A237" s="88" t="s">
        <v>74</v>
      </c>
      <c r="B237" s="493">
        <f t="shared" ref="B237:M237" si="35">IF(B198&lt;=0,"",B$90*(($D217*B198)+$E217))</f>
        <v>0.26708371372899065</v>
      </c>
      <c r="C237" s="494">
        <f t="shared" si="35"/>
        <v>0.25770127571586932</v>
      </c>
      <c r="D237" s="492">
        <f t="shared" si="35"/>
        <v>4.0266660590617818</v>
      </c>
      <c r="E237" s="493">
        <f t="shared" si="35"/>
        <v>3.7368165426817654</v>
      </c>
      <c r="F237" s="493">
        <f t="shared" si="35"/>
        <v>0.16422911959516992</v>
      </c>
      <c r="G237" s="494">
        <f t="shared" si="35"/>
        <v>4.1945593863555453E-2</v>
      </c>
      <c r="H237" s="492">
        <f t="shared" si="35"/>
        <v>4.5249889160058718E-2</v>
      </c>
      <c r="I237" s="493">
        <f t="shared" si="35"/>
        <v>4.1061824792602376E-2</v>
      </c>
      <c r="J237" s="493" t="e">
        <f t="shared" si="35"/>
        <v>#DIV/0!</v>
      </c>
      <c r="K237" s="495" t="e">
        <f t="shared" si="35"/>
        <v>#DIV/0!</v>
      </c>
      <c r="L237" s="493" t="e">
        <f t="shared" si="35"/>
        <v>#DIV/0!</v>
      </c>
      <c r="M237" s="493" t="e">
        <f t="shared" si="35"/>
        <v>#DIV/0!</v>
      </c>
    </row>
    <row r="238" spans="1:13" x14ac:dyDescent="0.25">
      <c r="A238" s="58" t="s">
        <v>93</v>
      </c>
      <c r="B238" s="493" t="str">
        <f t="shared" ref="B238:M238" si="36">IF(B199&lt;=0,"",B$90*(($D218*B199)+$E218))</f>
        <v/>
      </c>
      <c r="C238" s="494" t="str">
        <f t="shared" si="36"/>
        <v/>
      </c>
      <c r="D238" s="492" t="str">
        <f t="shared" si="36"/>
        <v/>
      </c>
      <c r="E238" s="493" t="str">
        <f t="shared" si="36"/>
        <v/>
      </c>
      <c r="F238" s="493" t="str">
        <f t="shared" si="36"/>
        <v/>
      </c>
      <c r="G238" s="494" t="str">
        <f t="shared" si="36"/>
        <v/>
      </c>
      <c r="H238" s="492" t="str">
        <f t="shared" si="36"/>
        <v/>
      </c>
      <c r="I238" s="493" t="str">
        <f t="shared" si="36"/>
        <v/>
      </c>
      <c r="J238" s="493" t="e">
        <f t="shared" si="36"/>
        <v>#DIV/0!</v>
      </c>
      <c r="K238" s="495" t="e">
        <f t="shared" si="36"/>
        <v>#DIV/0!</v>
      </c>
      <c r="L238" s="493" t="e">
        <f t="shared" si="36"/>
        <v>#DIV/0!</v>
      </c>
      <c r="M238" s="493" t="e">
        <f t="shared" si="36"/>
        <v>#DIV/0!</v>
      </c>
    </row>
    <row r="239" spans="1:13" x14ac:dyDescent="0.25">
      <c r="A239" s="90" t="s">
        <v>199</v>
      </c>
      <c r="B239" s="493" t="str">
        <f t="shared" ref="B239:M239" si="37">IF(B200&lt;=0,"",B$90*(($D219*B200)+$E219))</f>
        <v/>
      </c>
      <c r="C239" s="494" t="str">
        <f t="shared" si="37"/>
        <v/>
      </c>
      <c r="D239" s="492" t="str">
        <f t="shared" si="37"/>
        <v/>
      </c>
      <c r="E239" s="493" t="str">
        <f t="shared" si="37"/>
        <v/>
      </c>
      <c r="F239" s="493" t="str">
        <f t="shared" si="37"/>
        <v/>
      </c>
      <c r="G239" s="494" t="str">
        <f t="shared" si="37"/>
        <v/>
      </c>
      <c r="H239" s="492" t="str">
        <f t="shared" si="37"/>
        <v/>
      </c>
      <c r="I239" s="493" t="str">
        <f t="shared" si="37"/>
        <v/>
      </c>
      <c r="J239" s="493" t="e">
        <f t="shared" si="37"/>
        <v>#DIV/0!</v>
      </c>
      <c r="K239" s="495" t="e">
        <f t="shared" si="37"/>
        <v>#DIV/0!</v>
      </c>
      <c r="L239" s="493" t="e">
        <f t="shared" si="37"/>
        <v>#DIV/0!</v>
      </c>
      <c r="M239" s="493" t="e">
        <f t="shared" si="37"/>
        <v>#DIV/0!</v>
      </c>
    </row>
    <row r="240" spans="1:13" x14ac:dyDescent="0.25">
      <c r="A240" s="90" t="s">
        <v>95</v>
      </c>
      <c r="B240" s="493" t="str">
        <f t="shared" ref="B240:M240" si="38">IF(B201&lt;=0,"",B$90*(($D220*B201)+$E220))</f>
        <v/>
      </c>
      <c r="C240" s="494" t="str">
        <f t="shared" si="38"/>
        <v/>
      </c>
      <c r="D240" s="492" t="str">
        <f t="shared" si="38"/>
        <v/>
      </c>
      <c r="E240" s="493" t="str">
        <f t="shared" si="38"/>
        <v/>
      </c>
      <c r="F240" s="493" t="str">
        <f t="shared" si="38"/>
        <v/>
      </c>
      <c r="G240" s="494" t="str">
        <f t="shared" si="38"/>
        <v/>
      </c>
      <c r="H240" s="492" t="str">
        <f t="shared" si="38"/>
        <v/>
      </c>
      <c r="I240" s="493" t="str">
        <f t="shared" si="38"/>
        <v/>
      </c>
      <c r="J240" s="493" t="e">
        <f t="shared" si="38"/>
        <v>#DIV/0!</v>
      </c>
      <c r="K240" s="495" t="e">
        <f t="shared" si="38"/>
        <v>#DIV/0!</v>
      </c>
      <c r="L240" s="493" t="e">
        <f t="shared" si="38"/>
        <v>#DIV/0!</v>
      </c>
      <c r="M240" s="493" t="e">
        <f t="shared" si="38"/>
        <v>#DIV/0!</v>
      </c>
    </row>
    <row r="241" spans="1:13" x14ac:dyDescent="0.25">
      <c r="A241" s="90" t="s">
        <v>200</v>
      </c>
      <c r="B241" s="493" t="str">
        <f t="shared" ref="B241:M241" si="39">IF(B202&lt;=0,"",B$90*(($D221*B202)+$E221))</f>
        <v/>
      </c>
      <c r="C241" s="494" t="str">
        <f t="shared" si="39"/>
        <v/>
      </c>
      <c r="D241" s="492" t="str">
        <f t="shared" si="39"/>
        <v/>
      </c>
      <c r="E241" s="493" t="str">
        <f t="shared" si="39"/>
        <v/>
      </c>
      <c r="F241" s="493" t="str">
        <f t="shared" si="39"/>
        <v/>
      </c>
      <c r="G241" s="494" t="str">
        <f t="shared" si="39"/>
        <v/>
      </c>
      <c r="H241" s="492" t="str">
        <f t="shared" si="39"/>
        <v/>
      </c>
      <c r="I241" s="493" t="str">
        <f t="shared" si="39"/>
        <v/>
      </c>
      <c r="J241" s="493" t="e">
        <f t="shared" si="39"/>
        <v>#DIV/0!</v>
      </c>
      <c r="K241" s="495" t="e">
        <f t="shared" si="39"/>
        <v>#DIV/0!</v>
      </c>
      <c r="L241" s="493" t="e">
        <f t="shared" si="39"/>
        <v>#DIV/0!</v>
      </c>
      <c r="M241" s="493" t="e">
        <f t="shared" si="39"/>
        <v>#DIV/0!</v>
      </c>
    </row>
    <row r="242" spans="1:13" x14ac:dyDescent="0.25">
      <c r="A242" s="90" t="s">
        <v>201</v>
      </c>
      <c r="B242" s="493" t="str">
        <f t="shared" ref="B242:M242" si="40">IF(B203&lt;=0,"",B$90*(($D222*B203)+$E222))</f>
        <v/>
      </c>
      <c r="C242" s="494" t="str">
        <f t="shared" si="40"/>
        <v/>
      </c>
      <c r="D242" s="492" t="str">
        <f t="shared" si="40"/>
        <v/>
      </c>
      <c r="E242" s="493" t="str">
        <f t="shared" si="40"/>
        <v/>
      </c>
      <c r="F242" s="493" t="str">
        <f t="shared" si="40"/>
        <v/>
      </c>
      <c r="G242" s="494" t="str">
        <f t="shared" si="40"/>
        <v/>
      </c>
      <c r="H242" s="492" t="str">
        <f t="shared" si="40"/>
        <v/>
      </c>
      <c r="I242" s="493" t="str">
        <f t="shared" si="40"/>
        <v/>
      </c>
      <c r="J242" s="493" t="e">
        <f t="shared" si="40"/>
        <v>#DIV/0!</v>
      </c>
      <c r="K242" s="495" t="e">
        <f t="shared" si="40"/>
        <v>#DIV/0!</v>
      </c>
      <c r="L242" s="493" t="e">
        <f t="shared" si="40"/>
        <v>#DIV/0!</v>
      </c>
      <c r="M242" s="493" t="e">
        <f t="shared" si="40"/>
        <v>#DIV/0!</v>
      </c>
    </row>
    <row r="243" spans="1:13" x14ac:dyDescent="0.25">
      <c r="A243" s="90" t="s">
        <v>97</v>
      </c>
      <c r="B243" s="493" t="str">
        <f t="shared" ref="B243:M243" si="41">IF(B204&lt;=0,"",B$90*(($D223*B204)+$E223))</f>
        <v/>
      </c>
      <c r="C243" s="494" t="str">
        <f t="shared" si="41"/>
        <v/>
      </c>
      <c r="D243" s="492" t="str">
        <f t="shared" si="41"/>
        <v/>
      </c>
      <c r="E243" s="493" t="str">
        <f t="shared" si="41"/>
        <v/>
      </c>
      <c r="F243" s="493" t="str">
        <f t="shared" si="41"/>
        <v/>
      </c>
      <c r="G243" s="494" t="str">
        <f t="shared" si="41"/>
        <v/>
      </c>
      <c r="H243" s="492" t="str">
        <f t="shared" si="41"/>
        <v/>
      </c>
      <c r="I243" s="493" t="str">
        <f t="shared" si="41"/>
        <v/>
      </c>
      <c r="J243" s="493" t="e">
        <f t="shared" si="41"/>
        <v>#DIV/0!</v>
      </c>
      <c r="K243" s="495" t="e">
        <f t="shared" si="41"/>
        <v>#DIV/0!</v>
      </c>
      <c r="L243" s="493" t="e">
        <f t="shared" si="41"/>
        <v>#DIV/0!</v>
      </c>
      <c r="M243" s="493" t="e">
        <f t="shared" si="41"/>
        <v>#DIV/0!</v>
      </c>
    </row>
    <row r="244" spans="1:13" ht="15.75" thickBot="1" x14ac:dyDescent="0.3">
      <c r="A244" s="89"/>
      <c r="B244" s="60"/>
      <c r="C244" s="61"/>
      <c r="D244" s="109"/>
      <c r="E244" s="175"/>
      <c r="F244" s="60"/>
      <c r="G244" s="61"/>
      <c r="H244" s="59"/>
      <c r="I244" s="60"/>
      <c r="J244" s="175"/>
      <c r="K244" s="503"/>
      <c r="L244" s="60"/>
      <c r="M244" s="60"/>
    </row>
    <row r="245" spans="1:13" x14ac:dyDescent="0.25">
      <c r="A245" s="504" t="s">
        <v>222</v>
      </c>
      <c r="B245" s="507"/>
      <c r="C245" s="508"/>
      <c r="D245" s="505"/>
      <c r="E245" s="506"/>
      <c r="F245" s="507"/>
      <c r="G245" s="508"/>
      <c r="H245" s="509"/>
      <c r="I245" s="507"/>
      <c r="J245" s="506"/>
      <c r="K245" s="510"/>
      <c r="L245" s="507"/>
      <c r="M245" s="507"/>
    </row>
    <row r="246" spans="1:13" x14ac:dyDescent="0.25">
      <c r="A246" s="90" t="s">
        <v>195</v>
      </c>
      <c r="B246" s="489" t="e">
        <f>B226*1000</f>
        <v>#VALUE!</v>
      </c>
      <c r="C246" s="490" t="e">
        <f>C226*1000</f>
        <v>#VALUE!</v>
      </c>
      <c r="D246" s="488" t="e">
        <f>D226*1000</f>
        <v>#VALUE!</v>
      </c>
      <c r="E246" s="489" t="e">
        <f t="shared" ref="E246:M246" si="42">E226*1000</f>
        <v>#VALUE!</v>
      </c>
      <c r="F246" s="489" t="e">
        <f t="shared" si="42"/>
        <v>#VALUE!</v>
      </c>
      <c r="G246" s="490" t="e">
        <f t="shared" si="42"/>
        <v>#VALUE!</v>
      </c>
      <c r="H246" s="488" t="e">
        <f t="shared" si="42"/>
        <v>#VALUE!</v>
      </c>
      <c r="I246" s="489" t="e">
        <f t="shared" si="42"/>
        <v>#VALUE!</v>
      </c>
      <c r="J246" s="489" t="e">
        <f t="shared" si="42"/>
        <v>#DIV/0!</v>
      </c>
      <c r="K246" s="491" t="e">
        <f t="shared" si="42"/>
        <v>#DIV/0!</v>
      </c>
      <c r="L246" s="489" t="e">
        <f t="shared" si="42"/>
        <v>#DIV/0!</v>
      </c>
      <c r="M246" s="489" t="e">
        <f t="shared" si="42"/>
        <v>#DIV/0!</v>
      </c>
    </row>
    <row r="247" spans="1:13" x14ac:dyDescent="0.25">
      <c r="A247" s="90" t="s">
        <v>196</v>
      </c>
      <c r="B247" s="489"/>
      <c r="C247" s="490"/>
      <c r="D247" s="488"/>
      <c r="E247" s="489"/>
      <c r="F247" s="489"/>
      <c r="G247" s="490"/>
      <c r="H247" s="488"/>
      <c r="I247" s="489"/>
      <c r="J247" s="489"/>
      <c r="K247" s="491"/>
      <c r="L247" s="489"/>
      <c r="M247" s="489"/>
    </row>
    <row r="248" spans="1:13" x14ac:dyDescent="0.25">
      <c r="A248" s="90" t="s">
        <v>197</v>
      </c>
      <c r="B248" s="489"/>
      <c r="C248" s="490"/>
      <c r="D248" s="488"/>
      <c r="E248" s="489"/>
      <c r="F248" s="489"/>
      <c r="G248" s="490"/>
      <c r="H248" s="488"/>
      <c r="I248" s="489"/>
      <c r="J248" s="489"/>
      <c r="K248" s="491"/>
      <c r="L248" s="489"/>
      <c r="M248" s="489"/>
    </row>
    <row r="249" spans="1:13" x14ac:dyDescent="0.25">
      <c r="A249" s="88" t="s">
        <v>198</v>
      </c>
      <c r="B249" s="172"/>
      <c r="C249" s="512"/>
      <c r="D249" s="511"/>
      <c r="E249" s="172"/>
      <c r="F249" s="172"/>
      <c r="G249" s="512"/>
      <c r="H249" s="511"/>
      <c r="I249" s="172"/>
      <c r="J249" s="172"/>
      <c r="K249" s="513"/>
      <c r="L249" s="172"/>
      <c r="M249" s="172"/>
    </row>
    <row r="250" spans="1:13" x14ac:dyDescent="0.25">
      <c r="A250" s="88" t="s">
        <v>89</v>
      </c>
      <c r="B250" s="172"/>
      <c r="C250" s="512"/>
      <c r="D250" s="511"/>
      <c r="E250" s="172"/>
      <c r="F250" s="172"/>
      <c r="G250" s="512"/>
      <c r="H250" s="511"/>
      <c r="I250" s="172"/>
      <c r="J250" s="172"/>
      <c r="K250" s="513"/>
      <c r="L250" s="172"/>
      <c r="M250" s="172"/>
    </row>
    <row r="251" spans="1:13" x14ac:dyDescent="0.25">
      <c r="A251" s="88" t="s">
        <v>90</v>
      </c>
      <c r="B251" s="172"/>
      <c r="C251" s="512"/>
      <c r="D251" s="511"/>
      <c r="E251" s="172"/>
      <c r="F251" s="172"/>
      <c r="G251" s="512"/>
      <c r="H251" s="511"/>
      <c r="I251" s="172"/>
      <c r="J251" s="172"/>
      <c r="K251" s="513"/>
      <c r="L251" s="172"/>
      <c r="M251" s="172"/>
    </row>
    <row r="252" spans="1:13" x14ac:dyDescent="0.25">
      <c r="A252" s="88" t="s">
        <v>91</v>
      </c>
      <c r="B252" s="172"/>
      <c r="C252" s="512"/>
      <c r="D252" s="511"/>
      <c r="E252" s="172"/>
      <c r="F252" s="172"/>
      <c r="G252" s="512"/>
      <c r="H252" s="511"/>
      <c r="I252" s="172"/>
      <c r="J252" s="172"/>
      <c r="K252" s="513"/>
      <c r="L252" s="172"/>
      <c r="M252" s="172"/>
    </row>
    <row r="253" spans="1:13" x14ac:dyDescent="0.25">
      <c r="A253" s="88" t="s">
        <v>71</v>
      </c>
      <c r="B253" s="172"/>
      <c r="C253" s="512"/>
      <c r="D253" s="511"/>
      <c r="E253" s="172"/>
      <c r="F253" s="172"/>
      <c r="G253" s="512"/>
      <c r="H253" s="511"/>
      <c r="I253" s="172"/>
      <c r="J253" s="172"/>
      <c r="K253" s="513"/>
      <c r="L253" s="172"/>
      <c r="M253" s="172"/>
    </row>
    <row r="254" spans="1:13" x14ac:dyDescent="0.25">
      <c r="A254" s="88" t="s">
        <v>72</v>
      </c>
      <c r="B254" s="172"/>
      <c r="C254" s="512"/>
      <c r="D254" s="511"/>
      <c r="E254" s="172"/>
      <c r="F254" s="172"/>
      <c r="G254" s="512"/>
      <c r="H254" s="511"/>
      <c r="I254" s="172"/>
      <c r="J254" s="172"/>
      <c r="K254" s="513"/>
      <c r="L254" s="172"/>
      <c r="M254" s="172"/>
    </row>
    <row r="255" spans="1:13" x14ac:dyDescent="0.25">
      <c r="A255" s="468" t="s">
        <v>73</v>
      </c>
      <c r="B255" s="172"/>
      <c r="C255" s="512"/>
      <c r="D255" s="511"/>
      <c r="E255" s="172"/>
      <c r="F255" s="172"/>
      <c r="G255" s="512"/>
      <c r="H255" s="511"/>
      <c r="I255" s="172"/>
      <c r="J255" s="172"/>
      <c r="K255" s="513"/>
      <c r="L255" s="172"/>
      <c r="M255" s="172"/>
    </row>
    <row r="256" spans="1:13" x14ac:dyDescent="0.25">
      <c r="A256" s="468" t="s">
        <v>124</v>
      </c>
      <c r="B256" s="172"/>
      <c r="C256" s="512"/>
      <c r="D256" s="511"/>
      <c r="E256" s="172"/>
      <c r="F256" s="172"/>
      <c r="G256" s="512"/>
      <c r="H256" s="511"/>
      <c r="I256" s="172"/>
      <c r="J256" s="172"/>
      <c r="K256" s="513"/>
      <c r="L256" s="172"/>
      <c r="M256" s="172"/>
    </row>
    <row r="257" spans="1:13" x14ac:dyDescent="0.25">
      <c r="A257" s="88" t="s">
        <v>74</v>
      </c>
      <c r="B257" s="172"/>
      <c r="C257" s="512"/>
      <c r="D257" s="511"/>
      <c r="E257" s="172"/>
      <c r="F257" s="172"/>
      <c r="G257" s="512"/>
      <c r="H257" s="511"/>
      <c r="I257" s="172"/>
      <c r="J257" s="172"/>
      <c r="K257" s="513"/>
      <c r="L257" s="172"/>
      <c r="M257" s="172"/>
    </row>
    <row r="258" spans="1:13" x14ac:dyDescent="0.25">
      <c r="A258" s="58" t="s">
        <v>93</v>
      </c>
      <c r="B258" s="172"/>
      <c r="C258" s="512"/>
      <c r="D258" s="511"/>
      <c r="E258" s="172"/>
      <c r="F258" s="172"/>
      <c r="G258" s="512"/>
      <c r="H258" s="511"/>
      <c r="I258" s="172"/>
      <c r="J258" s="172"/>
      <c r="K258" s="513"/>
      <c r="L258" s="172"/>
      <c r="M258" s="172"/>
    </row>
    <row r="259" spans="1:13" x14ac:dyDescent="0.25">
      <c r="A259" s="90" t="s">
        <v>199</v>
      </c>
      <c r="B259" s="172"/>
      <c r="C259" s="512"/>
      <c r="D259" s="511"/>
      <c r="E259" s="172"/>
      <c r="F259" s="172"/>
      <c r="G259" s="512"/>
      <c r="H259" s="511"/>
      <c r="I259" s="172"/>
      <c r="J259" s="172"/>
      <c r="K259" s="513"/>
      <c r="L259" s="172"/>
      <c r="M259" s="172"/>
    </row>
    <row r="260" spans="1:13" x14ac:dyDescent="0.25">
      <c r="A260" s="90" t="s">
        <v>95</v>
      </c>
      <c r="B260" s="172"/>
      <c r="C260" s="512"/>
      <c r="D260" s="511"/>
      <c r="E260" s="172"/>
      <c r="F260" s="172"/>
      <c r="G260" s="512"/>
      <c r="H260" s="511"/>
      <c r="I260" s="172"/>
      <c r="J260" s="172"/>
      <c r="K260" s="513"/>
      <c r="L260" s="172"/>
      <c r="M260" s="172"/>
    </row>
    <row r="261" spans="1:13" x14ac:dyDescent="0.25">
      <c r="A261" s="90" t="s">
        <v>200</v>
      </c>
      <c r="B261" s="172"/>
      <c r="C261" s="512"/>
      <c r="D261" s="511"/>
      <c r="E261" s="172"/>
      <c r="F261" s="172"/>
      <c r="G261" s="512"/>
      <c r="H261" s="511"/>
      <c r="I261" s="172"/>
      <c r="J261" s="172"/>
      <c r="K261" s="513"/>
      <c r="L261" s="172"/>
      <c r="M261" s="172"/>
    </row>
    <row r="262" spans="1:13" x14ac:dyDescent="0.25">
      <c r="A262" s="90" t="s">
        <v>201</v>
      </c>
      <c r="B262" s="172"/>
      <c r="C262" s="512"/>
      <c r="D262" s="511"/>
      <c r="E262" s="172"/>
      <c r="F262" s="172"/>
      <c r="G262" s="512"/>
      <c r="H262" s="511"/>
      <c r="I262" s="172"/>
      <c r="J262" s="172"/>
      <c r="K262" s="513"/>
      <c r="L262" s="172"/>
      <c r="M262" s="172"/>
    </row>
    <row r="263" spans="1:13" ht="15.75" thickBot="1" x14ac:dyDescent="0.3">
      <c r="A263" s="90" t="s">
        <v>97</v>
      </c>
      <c r="B263" s="515"/>
      <c r="C263" s="516"/>
      <c r="D263" s="514"/>
      <c r="E263" s="515"/>
      <c r="F263" s="515"/>
      <c r="G263" s="516"/>
      <c r="H263" s="514"/>
      <c r="I263" s="515"/>
      <c r="J263" s="515"/>
      <c r="K263" s="517"/>
      <c r="L263" s="515"/>
      <c r="M263" s="515"/>
    </row>
    <row r="264" spans="1:13" x14ac:dyDescent="0.25">
      <c r="B264" s="8"/>
      <c r="C264" s="9"/>
      <c r="D264" s="7"/>
      <c r="E264" s="8"/>
      <c r="F264" s="8"/>
      <c r="G264" s="9"/>
      <c r="H264" s="7"/>
      <c r="I264" s="8"/>
    </row>
    <row r="265" spans="1:13" x14ac:dyDescent="0.25">
      <c r="A265" s="197"/>
      <c r="B265" s="480"/>
      <c r="C265" s="482"/>
      <c r="D265" s="479"/>
      <c r="E265" s="480"/>
      <c r="F265" s="480"/>
      <c r="G265" s="482"/>
      <c r="H265" s="483"/>
      <c r="I265" s="480"/>
      <c r="J265" s="484"/>
      <c r="K265" s="485"/>
      <c r="L265" s="480"/>
      <c r="M265" s="480"/>
    </row>
    <row r="266" spans="1:13" x14ac:dyDescent="0.25">
      <c r="A266" s="484" t="s">
        <v>229</v>
      </c>
      <c r="B266" s="60"/>
      <c r="C266" s="61"/>
      <c r="D266" s="59"/>
      <c r="E266" s="60"/>
      <c r="F266" s="60"/>
      <c r="G266" s="61"/>
      <c r="H266" s="59"/>
      <c r="I266" s="60"/>
      <c r="J266" s="60"/>
      <c r="K266" s="465"/>
      <c r="L266" s="60"/>
      <c r="M266" s="60"/>
    </row>
    <row r="267" spans="1:13" x14ac:dyDescent="0.25">
      <c r="A267" s="90" t="s">
        <v>195</v>
      </c>
      <c r="B267" s="489" t="str">
        <f t="shared" ref="B267:J267" si="43">IF(B226=""," ",(B226*(B$67*1000/B$163)/B$12))</f>
        <v xml:space="preserve"> </v>
      </c>
      <c r="C267" s="490" t="str">
        <f t="shared" si="43"/>
        <v xml:space="preserve"> </v>
      </c>
      <c r="D267" s="488" t="str">
        <f t="shared" si="43"/>
        <v xml:space="preserve"> </v>
      </c>
      <c r="E267" s="489" t="str">
        <f t="shared" si="43"/>
        <v xml:space="preserve"> </v>
      </c>
      <c r="F267" s="489" t="str">
        <f t="shared" si="43"/>
        <v xml:space="preserve"> </v>
      </c>
      <c r="G267" s="490" t="str">
        <f t="shared" si="43"/>
        <v xml:space="preserve"> </v>
      </c>
      <c r="H267" s="488" t="str">
        <f t="shared" si="43"/>
        <v xml:space="preserve"> </v>
      </c>
      <c r="I267" s="489" t="str">
        <f t="shared" si="43"/>
        <v xml:space="preserve"> </v>
      </c>
      <c r="J267" s="489" t="e">
        <f t="shared" si="43"/>
        <v>#DIV/0!</v>
      </c>
      <c r="K267" s="491"/>
      <c r="L267" s="489" t="e">
        <f t="shared" ref="L267:M275" si="44">IF(L226=""," ",(L226*(L$67*1000/L$163)/L$12))</f>
        <v>#DIV/0!</v>
      </c>
      <c r="M267" s="489" t="e">
        <f t="shared" si="44"/>
        <v>#DIV/0!</v>
      </c>
    </row>
    <row r="268" spans="1:13" x14ac:dyDescent="0.25">
      <c r="A268" s="90" t="s">
        <v>196</v>
      </c>
      <c r="B268" s="489" t="str">
        <f t="shared" ref="B268:J268" si="45">IF(B227=""," ",(B227*(B$67*1000/B$163)/B$12))</f>
        <v xml:space="preserve"> </v>
      </c>
      <c r="C268" s="490" t="str">
        <f t="shared" si="45"/>
        <v xml:space="preserve"> </v>
      </c>
      <c r="D268" s="488" t="str">
        <f t="shared" si="45"/>
        <v xml:space="preserve"> </v>
      </c>
      <c r="E268" s="489" t="str">
        <f t="shared" si="45"/>
        <v xml:space="preserve"> </v>
      </c>
      <c r="F268" s="489" t="str">
        <f t="shared" si="45"/>
        <v xml:space="preserve"> </v>
      </c>
      <c r="G268" s="490" t="str">
        <f t="shared" si="45"/>
        <v xml:space="preserve"> </v>
      </c>
      <c r="H268" s="488" t="str">
        <f t="shared" si="45"/>
        <v xml:space="preserve"> </v>
      </c>
      <c r="I268" s="489" t="str">
        <f t="shared" si="45"/>
        <v xml:space="preserve"> </v>
      </c>
      <c r="J268" s="489" t="e">
        <f t="shared" si="45"/>
        <v>#DIV/0!</v>
      </c>
      <c r="K268" s="491"/>
      <c r="L268" s="489" t="e">
        <f t="shared" si="44"/>
        <v>#DIV/0!</v>
      </c>
      <c r="M268" s="489" t="e">
        <f t="shared" si="44"/>
        <v>#DIV/0!</v>
      </c>
    </row>
    <row r="269" spans="1:13" x14ac:dyDescent="0.25">
      <c r="A269" s="90" t="s">
        <v>197</v>
      </c>
      <c r="B269" s="172" t="str">
        <f t="shared" ref="B269:J269" si="46">IF(B228=""," ",(B228*(B$67*1000/B$163)/B$12))</f>
        <v xml:space="preserve"> </v>
      </c>
      <c r="C269" s="512" t="str">
        <f t="shared" si="46"/>
        <v xml:space="preserve"> </v>
      </c>
      <c r="D269" s="511" t="str">
        <f t="shared" si="46"/>
        <v xml:space="preserve"> </v>
      </c>
      <c r="E269" s="172" t="str">
        <f t="shared" si="46"/>
        <v xml:space="preserve"> </v>
      </c>
      <c r="F269" s="172" t="str">
        <f t="shared" si="46"/>
        <v xml:space="preserve"> </v>
      </c>
      <c r="G269" s="512" t="str">
        <f t="shared" si="46"/>
        <v xml:space="preserve"> </v>
      </c>
      <c r="H269" s="511" t="str">
        <f t="shared" si="46"/>
        <v xml:space="preserve"> </v>
      </c>
      <c r="I269" s="172" t="str">
        <f t="shared" si="46"/>
        <v xml:space="preserve"> </v>
      </c>
      <c r="J269" s="172" t="e">
        <f t="shared" si="46"/>
        <v>#DIV/0!</v>
      </c>
      <c r="K269" s="513"/>
      <c r="L269" s="172" t="e">
        <f t="shared" si="44"/>
        <v>#DIV/0!</v>
      </c>
      <c r="M269" s="172" t="e">
        <f t="shared" si="44"/>
        <v>#DIV/0!</v>
      </c>
    </row>
    <row r="270" spans="1:13" x14ac:dyDescent="0.25">
      <c r="A270" s="88" t="s">
        <v>198</v>
      </c>
      <c r="B270" s="172" t="str">
        <f t="shared" ref="B270:J270" si="47">IF(B229=""," ",(B229*(B$67*1000/B$163)/B$12))</f>
        <v xml:space="preserve"> </v>
      </c>
      <c r="C270" s="512" t="str">
        <f t="shared" si="47"/>
        <v xml:space="preserve"> </v>
      </c>
      <c r="D270" s="511" t="str">
        <f t="shared" si="47"/>
        <v xml:space="preserve"> </v>
      </c>
      <c r="E270" s="172" t="str">
        <f t="shared" si="47"/>
        <v xml:space="preserve"> </v>
      </c>
      <c r="F270" s="172" t="str">
        <f t="shared" si="47"/>
        <v xml:space="preserve"> </v>
      </c>
      <c r="G270" s="512" t="str">
        <f t="shared" si="47"/>
        <v xml:space="preserve"> </v>
      </c>
      <c r="H270" s="511" t="str">
        <f t="shared" si="47"/>
        <v xml:space="preserve"> </v>
      </c>
      <c r="I270" s="172" t="str">
        <f t="shared" si="47"/>
        <v xml:space="preserve"> </v>
      </c>
      <c r="J270" s="172" t="e">
        <f t="shared" si="47"/>
        <v>#DIV/0!</v>
      </c>
      <c r="K270" s="513"/>
      <c r="L270" s="172" t="e">
        <f t="shared" si="44"/>
        <v>#DIV/0!</v>
      </c>
      <c r="M270" s="172" t="e">
        <f t="shared" si="44"/>
        <v>#DIV/0!</v>
      </c>
    </row>
    <row r="271" spans="1:13" x14ac:dyDescent="0.25">
      <c r="A271" s="88" t="s">
        <v>89</v>
      </c>
      <c r="B271" s="172">
        <f t="shared" ref="B271:J271" si="48">IF(B230=""," ",(B230*(B$67*1000/B$163)/B$12))</f>
        <v>149.62554441406348</v>
      </c>
      <c r="C271" s="512">
        <f t="shared" si="48"/>
        <v>157.69201179721554</v>
      </c>
      <c r="D271" s="511">
        <f t="shared" si="48"/>
        <v>2506.2973907229257</v>
      </c>
      <c r="E271" s="172">
        <f t="shared" si="48"/>
        <v>2350.2731582722786</v>
      </c>
      <c r="F271" s="172">
        <f t="shared" si="48"/>
        <v>148.21030347523958</v>
      </c>
      <c r="G271" s="512">
        <f t="shared" si="48"/>
        <v>0.65122535122687331</v>
      </c>
      <c r="H271" s="511">
        <f t="shared" si="48"/>
        <v>9.6688015107247267</v>
      </c>
      <c r="I271" s="172">
        <f t="shared" si="48"/>
        <v>0.78090681780418114</v>
      </c>
      <c r="J271" s="172" t="e">
        <f t="shared" si="48"/>
        <v>#DIV/0!</v>
      </c>
      <c r="K271" s="513"/>
      <c r="L271" s="172" t="e">
        <f t="shared" si="44"/>
        <v>#DIV/0!</v>
      </c>
      <c r="M271" s="172" t="e">
        <f t="shared" si="44"/>
        <v>#DIV/0!</v>
      </c>
    </row>
    <row r="272" spans="1:13" x14ac:dyDescent="0.25">
      <c r="A272" s="88" t="s">
        <v>90</v>
      </c>
      <c r="B272" s="172">
        <f t="shared" ref="B272:J272" si="49">IF(B231=""," ",(B231*(B$67*1000/B$163)/B$12))</f>
        <v>31.936132290358998</v>
      </c>
      <c r="C272" s="512">
        <f t="shared" si="49"/>
        <v>25.344002378439747</v>
      </c>
      <c r="D272" s="511">
        <f t="shared" si="49"/>
        <v>703.77534984716749</v>
      </c>
      <c r="E272" s="172">
        <f t="shared" si="49"/>
        <v>738.57676829616105</v>
      </c>
      <c r="F272" s="172">
        <f t="shared" si="49"/>
        <v>40.064832030792729</v>
      </c>
      <c r="G272" s="512">
        <f t="shared" si="49"/>
        <v>0.16479461043263122</v>
      </c>
      <c r="H272" s="511">
        <f t="shared" si="49"/>
        <v>2.5236743952012928</v>
      </c>
      <c r="I272" s="172">
        <f t="shared" si="49"/>
        <v>0.39547243125642167</v>
      </c>
      <c r="J272" s="172" t="e">
        <f t="shared" si="49"/>
        <v>#DIV/0!</v>
      </c>
      <c r="K272" s="513"/>
      <c r="L272" s="172" t="e">
        <f t="shared" si="44"/>
        <v>#DIV/0!</v>
      </c>
      <c r="M272" s="172" t="e">
        <f t="shared" si="44"/>
        <v>#DIV/0!</v>
      </c>
    </row>
    <row r="273" spans="1:13" x14ac:dyDescent="0.25">
      <c r="A273" s="88" t="s">
        <v>91</v>
      </c>
      <c r="B273" s="172">
        <f t="shared" ref="B273:J273" si="50">IF(B232=""," ",(B232*(B$67*1000/B$163)/B$12))</f>
        <v>81.847201012697454</v>
      </c>
      <c r="C273" s="512">
        <f t="shared" si="50"/>
        <v>36.266632888122032</v>
      </c>
      <c r="D273" s="511">
        <f t="shared" si="50"/>
        <v>1479.4069465566238</v>
      </c>
      <c r="E273" s="172">
        <f t="shared" si="50"/>
        <v>1522.4342162290361</v>
      </c>
      <c r="F273" s="172">
        <f t="shared" si="50"/>
        <v>127.97460819006783</v>
      </c>
      <c r="G273" s="512">
        <f t="shared" si="50"/>
        <v>0.41413724663317786</v>
      </c>
      <c r="H273" s="511">
        <f t="shared" si="50"/>
        <v>0.96455472611682602</v>
      </c>
      <c r="I273" s="172">
        <f t="shared" si="50"/>
        <v>0.31710190255525295</v>
      </c>
      <c r="J273" s="172" t="e">
        <f t="shared" si="50"/>
        <v>#DIV/0!</v>
      </c>
      <c r="K273" s="513"/>
      <c r="L273" s="172" t="e">
        <f t="shared" si="44"/>
        <v>#DIV/0!</v>
      </c>
      <c r="M273" s="172" t="e">
        <f t="shared" si="44"/>
        <v>#DIV/0!</v>
      </c>
    </row>
    <row r="274" spans="1:13" x14ac:dyDescent="0.25">
      <c r="A274" s="88" t="s">
        <v>71</v>
      </c>
      <c r="B274" s="172">
        <f t="shared" ref="B274:J274" si="51">IF(B233=""," ",(B233*(B$67*1000/B$163)/B$12))</f>
        <v>1339.512387902952</v>
      </c>
      <c r="C274" s="512">
        <f t="shared" si="51"/>
        <v>1925.0799638465</v>
      </c>
      <c r="D274" s="511">
        <f t="shared" si="51"/>
        <v>3274.2190429996949</v>
      </c>
      <c r="E274" s="172">
        <f t="shared" si="51"/>
        <v>3084.0694289180296</v>
      </c>
      <c r="F274" s="172">
        <f t="shared" si="51"/>
        <v>48.687138166391698</v>
      </c>
      <c r="G274" s="512">
        <f t="shared" si="51"/>
        <v>0.44898052011476813</v>
      </c>
      <c r="H274" s="511">
        <f t="shared" si="51"/>
        <v>0.76148923372998223</v>
      </c>
      <c r="I274" s="172">
        <f t="shared" si="51"/>
        <v>0.25774215683872931</v>
      </c>
      <c r="J274" s="172" t="e">
        <f t="shared" si="51"/>
        <v>#DIV/0!</v>
      </c>
      <c r="K274" s="513"/>
      <c r="L274" s="172" t="e">
        <f t="shared" si="44"/>
        <v>#DIV/0!</v>
      </c>
      <c r="M274" s="172" t="e">
        <f t="shared" si="44"/>
        <v>#DIV/0!</v>
      </c>
    </row>
    <row r="275" spans="1:13" x14ac:dyDescent="0.25">
      <c r="A275" s="88" t="s">
        <v>72</v>
      </c>
      <c r="B275" s="172">
        <f t="shared" ref="B275:J275" si="52">IF(B234=""," ",(B234*(B$67*1000/B$163)/B$12))</f>
        <v>455.05704537647375</v>
      </c>
      <c r="C275" s="518">
        <f t="shared" si="52"/>
        <v>267.02060184805043</v>
      </c>
      <c r="D275" s="511">
        <f t="shared" si="52"/>
        <v>4428.0925858382498</v>
      </c>
      <c r="E275" s="172">
        <f t="shared" si="52"/>
        <v>4144.4990554438727</v>
      </c>
      <c r="F275" s="172">
        <f t="shared" si="52"/>
        <v>30.54475992914999</v>
      </c>
      <c r="G275" s="512">
        <f t="shared" si="52"/>
        <v>0.19815614430934356</v>
      </c>
      <c r="H275" s="511">
        <f t="shared" si="52"/>
        <v>0.15841360944194854</v>
      </c>
      <c r="I275" s="172">
        <f t="shared" si="52"/>
        <v>0.25740213622271874</v>
      </c>
      <c r="J275" s="172" t="e">
        <f t="shared" si="52"/>
        <v>#DIV/0!</v>
      </c>
      <c r="K275" s="513"/>
      <c r="L275" s="172" t="e">
        <f t="shared" si="44"/>
        <v>#DIV/0!</v>
      </c>
      <c r="M275" s="172" t="e">
        <f t="shared" si="44"/>
        <v>#DIV/0!</v>
      </c>
    </row>
    <row r="276" spans="1:13" x14ac:dyDescent="0.25">
      <c r="A276" s="468" t="s">
        <v>73</v>
      </c>
      <c r="B276" s="172">
        <f t="shared" ref="B276:D284" si="53">IF(B235=""," ",(B235*(B$67*1000/B$163)/B$12))</f>
        <v>58.527330607379902</v>
      </c>
      <c r="C276" s="518">
        <f t="shared" si="53"/>
        <v>133.98620713720877</v>
      </c>
      <c r="D276" s="511">
        <f t="shared" si="53"/>
        <v>1281.0242727161892</v>
      </c>
      <c r="E276" s="172">
        <f t="shared" ref="E276:M276" si="54">IF(E235=""," ",(E235*(E$67*1000/E$163)/E$12))</f>
        <v>1216.0810339847089</v>
      </c>
      <c r="F276" s="172">
        <f t="shared" si="54"/>
        <v>83.015402422198804</v>
      </c>
      <c r="G276" s="512">
        <f t="shared" si="54"/>
        <v>0.8212592144164349</v>
      </c>
      <c r="H276" s="511">
        <f t="shared" si="54"/>
        <v>0.62855080645086303</v>
      </c>
      <c r="I276" s="172">
        <f t="shared" si="54"/>
        <v>0.97855300283190572</v>
      </c>
      <c r="J276" s="172" t="e">
        <f t="shared" si="54"/>
        <v>#DIV/0!</v>
      </c>
      <c r="K276" s="513" t="e">
        <f t="shared" si="54"/>
        <v>#DIV/0!</v>
      </c>
      <c r="L276" s="172" t="e">
        <f t="shared" si="54"/>
        <v>#DIV/0!</v>
      </c>
      <c r="M276" s="172" t="e">
        <f t="shared" si="54"/>
        <v>#DIV/0!</v>
      </c>
    </row>
    <row r="277" spans="1:13" x14ac:dyDescent="0.25">
      <c r="A277" s="468" t="s">
        <v>124</v>
      </c>
      <c r="B277" s="172" t="str">
        <f t="shared" si="53"/>
        <v xml:space="preserve"> </v>
      </c>
      <c r="C277" s="518" t="str">
        <f t="shared" si="53"/>
        <v xml:space="preserve"> </v>
      </c>
      <c r="D277" s="511" t="str">
        <f t="shared" si="53"/>
        <v xml:space="preserve"> </v>
      </c>
      <c r="E277" s="172" t="str">
        <f t="shared" ref="E277:M277" si="55">IF(E236=""," ",(E236*(E$67*1000/E$163)/E$12))</f>
        <v xml:space="preserve"> </v>
      </c>
      <c r="F277" s="172" t="str">
        <f t="shared" si="55"/>
        <v xml:space="preserve"> </v>
      </c>
      <c r="G277" s="512" t="str">
        <f t="shared" si="55"/>
        <v xml:space="preserve"> </v>
      </c>
      <c r="H277" s="511" t="str">
        <f t="shared" si="55"/>
        <v xml:space="preserve"> </v>
      </c>
      <c r="I277" s="172" t="str">
        <f t="shared" si="55"/>
        <v xml:space="preserve"> </v>
      </c>
      <c r="J277" s="172" t="str">
        <f t="shared" si="55"/>
        <v xml:space="preserve"> </v>
      </c>
      <c r="K277" s="513" t="str">
        <f t="shared" si="55"/>
        <v xml:space="preserve"> </v>
      </c>
      <c r="L277" s="172" t="str">
        <f t="shared" si="55"/>
        <v xml:space="preserve"> </v>
      </c>
      <c r="M277" s="172" t="str">
        <f t="shared" si="55"/>
        <v xml:space="preserve"> </v>
      </c>
    </row>
    <row r="278" spans="1:13" x14ac:dyDescent="0.25">
      <c r="A278" s="88" t="s">
        <v>74</v>
      </c>
      <c r="B278" s="172">
        <f t="shared" si="53"/>
        <v>1335.6189114816752</v>
      </c>
      <c r="C278" s="512">
        <f t="shared" si="53"/>
        <v>1246.800888847401</v>
      </c>
      <c r="D278" s="511">
        <f t="shared" si="53"/>
        <v>10799.211672792082</v>
      </c>
      <c r="E278" s="172">
        <f t="shared" ref="E278:J284" si="56">IF(E237=""," ",(E237*(E$67*1000/E$163)/E$12))</f>
        <v>10040.347527222752</v>
      </c>
      <c r="F278" s="172">
        <f t="shared" si="56"/>
        <v>397.93825925652999</v>
      </c>
      <c r="G278" s="512">
        <f t="shared" si="56"/>
        <v>4.1803462092441146</v>
      </c>
      <c r="H278" s="511">
        <f t="shared" si="56"/>
        <v>4.5238353379946838</v>
      </c>
      <c r="I278" s="172">
        <f t="shared" si="56"/>
        <v>4.2155766944820465</v>
      </c>
      <c r="J278" s="172" t="e">
        <f t="shared" si="56"/>
        <v>#DIV/0!</v>
      </c>
      <c r="K278" s="513"/>
      <c r="L278" s="172" t="e">
        <f t="shared" ref="L278:M284" si="57">IF(L237=""," ",(L237*(L$67*1000/L$163)/L$12))</f>
        <v>#DIV/0!</v>
      </c>
      <c r="M278" s="172" t="e">
        <f t="shared" si="57"/>
        <v>#DIV/0!</v>
      </c>
    </row>
    <row r="279" spans="1:13" x14ac:dyDescent="0.25">
      <c r="A279" s="58" t="s">
        <v>93</v>
      </c>
      <c r="B279" s="172" t="str">
        <f t="shared" si="53"/>
        <v xml:space="preserve"> </v>
      </c>
      <c r="C279" s="512" t="str">
        <f t="shared" si="53"/>
        <v xml:space="preserve"> </v>
      </c>
      <c r="D279" s="511" t="str">
        <f t="shared" si="53"/>
        <v xml:space="preserve"> </v>
      </c>
      <c r="E279" s="172" t="str">
        <f t="shared" si="56"/>
        <v xml:space="preserve"> </v>
      </c>
      <c r="F279" s="172" t="str">
        <f t="shared" si="56"/>
        <v xml:space="preserve"> </v>
      </c>
      <c r="G279" s="512" t="str">
        <f t="shared" si="56"/>
        <v xml:space="preserve"> </v>
      </c>
      <c r="H279" s="511" t="str">
        <f t="shared" si="56"/>
        <v xml:space="preserve"> </v>
      </c>
      <c r="I279" s="172" t="str">
        <f t="shared" si="56"/>
        <v xml:space="preserve"> </v>
      </c>
      <c r="J279" s="172" t="e">
        <f t="shared" si="56"/>
        <v>#DIV/0!</v>
      </c>
      <c r="K279" s="513"/>
      <c r="L279" s="172" t="e">
        <f t="shared" si="57"/>
        <v>#DIV/0!</v>
      </c>
      <c r="M279" s="172" t="e">
        <f t="shared" si="57"/>
        <v>#DIV/0!</v>
      </c>
    </row>
    <row r="280" spans="1:13" x14ac:dyDescent="0.25">
      <c r="A280" s="90" t="s">
        <v>199</v>
      </c>
      <c r="B280" s="172" t="str">
        <f t="shared" si="53"/>
        <v xml:space="preserve"> </v>
      </c>
      <c r="C280" s="512" t="str">
        <f t="shared" si="53"/>
        <v xml:space="preserve"> </v>
      </c>
      <c r="D280" s="511" t="str">
        <f t="shared" si="53"/>
        <v xml:space="preserve"> </v>
      </c>
      <c r="E280" s="172" t="str">
        <f t="shared" si="56"/>
        <v xml:space="preserve"> </v>
      </c>
      <c r="F280" s="172" t="str">
        <f t="shared" si="56"/>
        <v xml:space="preserve"> </v>
      </c>
      <c r="G280" s="512" t="str">
        <f t="shared" si="56"/>
        <v xml:space="preserve"> </v>
      </c>
      <c r="H280" s="511" t="str">
        <f t="shared" si="56"/>
        <v xml:space="preserve"> </v>
      </c>
      <c r="I280" s="172" t="str">
        <f t="shared" si="56"/>
        <v xml:space="preserve"> </v>
      </c>
      <c r="J280" s="172" t="e">
        <f t="shared" si="56"/>
        <v>#DIV/0!</v>
      </c>
      <c r="K280" s="513"/>
      <c r="L280" s="172" t="e">
        <f t="shared" si="57"/>
        <v>#DIV/0!</v>
      </c>
      <c r="M280" s="172" t="e">
        <f t="shared" si="57"/>
        <v>#DIV/0!</v>
      </c>
    </row>
    <row r="281" spans="1:13" x14ac:dyDescent="0.25">
      <c r="A281" s="90" t="s">
        <v>95</v>
      </c>
      <c r="B281" s="172" t="str">
        <f t="shared" si="53"/>
        <v xml:space="preserve"> </v>
      </c>
      <c r="C281" s="512" t="str">
        <f t="shared" si="53"/>
        <v xml:space="preserve"> </v>
      </c>
      <c r="D281" s="511" t="str">
        <f t="shared" si="53"/>
        <v xml:space="preserve"> </v>
      </c>
      <c r="E281" s="172" t="str">
        <f t="shared" si="56"/>
        <v xml:space="preserve"> </v>
      </c>
      <c r="F281" s="172" t="str">
        <f t="shared" si="56"/>
        <v xml:space="preserve"> </v>
      </c>
      <c r="G281" s="512" t="str">
        <f t="shared" si="56"/>
        <v xml:space="preserve"> </v>
      </c>
      <c r="H281" s="511" t="str">
        <f t="shared" si="56"/>
        <v xml:space="preserve"> </v>
      </c>
      <c r="I281" s="172" t="str">
        <f t="shared" si="56"/>
        <v xml:space="preserve"> </v>
      </c>
      <c r="J281" s="172" t="e">
        <f t="shared" si="56"/>
        <v>#DIV/0!</v>
      </c>
      <c r="K281" s="513"/>
      <c r="L281" s="172" t="e">
        <f t="shared" si="57"/>
        <v>#DIV/0!</v>
      </c>
      <c r="M281" s="172" t="e">
        <f t="shared" si="57"/>
        <v>#DIV/0!</v>
      </c>
    </row>
    <row r="282" spans="1:13" x14ac:dyDescent="0.25">
      <c r="A282" s="90" t="s">
        <v>200</v>
      </c>
      <c r="B282" s="172" t="str">
        <f t="shared" si="53"/>
        <v xml:space="preserve"> </v>
      </c>
      <c r="C282" s="512" t="str">
        <f t="shared" si="53"/>
        <v xml:space="preserve"> </v>
      </c>
      <c r="D282" s="511" t="str">
        <f t="shared" si="53"/>
        <v xml:space="preserve"> </v>
      </c>
      <c r="E282" s="172" t="str">
        <f t="shared" si="56"/>
        <v xml:space="preserve"> </v>
      </c>
      <c r="F282" s="172" t="str">
        <f t="shared" si="56"/>
        <v xml:space="preserve"> </v>
      </c>
      <c r="G282" s="512" t="str">
        <f t="shared" si="56"/>
        <v xml:space="preserve"> </v>
      </c>
      <c r="H282" s="511" t="str">
        <f t="shared" si="56"/>
        <v xml:space="preserve"> </v>
      </c>
      <c r="I282" s="172" t="str">
        <f t="shared" si="56"/>
        <v xml:space="preserve"> </v>
      </c>
      <c r="J282" s="172" t="e">
        <f t="shared" si="56"/>
        <v>#DIV/0!</v>
      </c>
      <c r="K282" s="513"/>
      <c r="L282" s="172" t="e">
        <f t="shared" si="57"/>
        <v>#DIV/0!</v>
      </c>
      <c r="M282" s="172" t="e">
        <f t="shared" si="57"/>
        <v>#DIV/0!</v>
      </c>
    </row>
    <row r="283" spans="1:13" x14ac:dyDescent="0.25">
      <c r="A283" s="90" t="s">
        <v>201</v>
      </c>
      <c r="B283" s="172" t="str">
        <f t="shared" si="53"/>
        <v xml:space="preserve"> </v>
      </c>
      <c r="C283" s="512" t="str">
        <f t="shared" si="53"/>
        <v xml:space="preserve"> </v>
      </c>
      <c r="D283" s="511" t="str">
        <f t="shared" si="53"/>
        <v xml:space="preserve"> </v>
      </c>
      <c r="E283" s="172" t="str">
        <f t="shared" si="56"/>
        <v xml:space="preserve"> </v>
      </c>
      <c r="F283" s="172" t="str">
        <f t="shared" si="56"/>
        <v xml:space="preserve"> </v>
      </c>
      <c r="G283" s="512" t="str">
        <f t="shared" si="56"/>
        <v xml:space="preserve"> </v>
      </c>
      <c r="H283" s="511" t="str">
        <f t="shared" si="56"/>
        <v xml:space="preserve"> </v>
      </c>
      <c r="I283" s="172" t="str">
        <f t="shared" si="56"/>
        <v xml:space="preserve"> </v>
      </c>
      <c r="J283" s="172" t="e">
        <f t="shared" si="56"/>
        <v>#DIV/0!</v>
      </c>
      <c r="K283" s="513"/>
      <c r="L283" s="172" t="e">
        <f t="shared" si="57"/>
        <v>#DIV/0!</v>
      </c>
      <c r="M283" s="172" t="e">
        <f t="shared" si="57"/>
        <v>#DIV/0!</v>
      </c>
    </row>
    <row r="284" spans="1:13" x14ac:dyDescent="0.25">
      <c r="A284" s="90" t="s">
        <v>97</v>
      </c>
      <c r="B284" s="172" t="str">
        <f t="shared" si="53"/>
        <v xml:space="preserve"> </v>
      </c>
      <c r="C284" s="512" t="str">
        <f t="shared" si="53"/>
        <v xml:space="preserve"> </v>
      </c>
      <c r="D284" s="511" t="str">
        <f t="shared" si="53"/>
        <v xml:space="preserve"> </v>
      </c>
      <c r="E284" s="172" t="str">
        <f t="shared" si="56"/>
        <v xml:space="preserve"> </v>
      </c>
      <c r="F284" s="172" t="str">
        <f t="shared" si="56"/>
        <v xml:space="preserve"> </v>
      </c>
      <c r="G284" s="512" t="str">
        <f t="shared" si="56"/>
        <v xml:space="preserve"> </v>
      </c>
      <c r="H284" s="511" t="str">
        <f t="shared" si="56"/>
        <v xml:space="preserve"> </v>
      </c>
      <c r="I284" s="172" t="str">
        <f t="shared" si="56"/>
        <v xml:space="preserve"> </v>
      </c>
      <c r="J284" s="172" t="e">
        <f t="shared" si="56"/>
        <v>#DIV/0!</v>
      </c>
      <c r="K284" s="513"/>
      <c r="L284" s="172" t="e">
        <f t="shared" si="57"/>
        <v>#DIV/0!</v>
      </c>
      <c r="M284" s="172" t="e">
        <f t="shared" si="57"/>
        <v>#DIV/0!</v>
      </c>
    </row>
    <row r="285" spans="1:13" x14ac:dyDescent="0.25">
      <c r="A285" s="88"/>
      <c r="B285" s="252"/>
      <c r="C285" s="518"/>
      <c r="D285" s="519"/>
      <c r="E285" s="252"/>
      <c r="F285" s="252"/>
      <c r="G285" s="518"/>
      <c r="H285" s="519"/>
      <c r="I285" s="252"/>
      <c r="J285" s="252"/>
      <c r="K285" s="520"/>
      <c r="L285" s="252"/>
      <c r="M285" s="252"/>
    </row>
    <row r="286" spans="1:13" x14ac:dyDescent="0.25">
      <c r="A286" s="88"/>
      <c r="B286" s="172"/>
      <c r="C286" s="512"/>
      <c r="D286" s="511"/>
      <c r="E286" s="172"/>
      <c r="F286" s="172"/>
      <c r="G286" s="512"/>
      <c r="H286" s="511"/>
      <c r="I286" s="172"/>
      <c r="J286" s="172"/>
      <c r="K286" s="513"/>
      <c r="L286" s="172"/>
      <c r="M286" s="172"/>
    </row>
    <row r="287" spans="1:13" x14ac:dyDescent="0.25">
      <c r="A287" s="484" t="s">
        <v>230</v>
      </c>
      <c r="B287" s="172"/>
      <c r="C287" s="512"/>
      <c r="D287" s="511"/>
      <c r="E287" s="172"/>
      <c r="F287" s="172"/>
      <c r="G287" s="521"/>
      <c r="H287" s="511"/>
      <c r="I287" s="172"/>
      <c r="J287" s="172"/>
      <c r="K287" s="513"/>
      <c r="L287" s="172"/>
      <c r="M287" s="246"/>
    </row>
    <row r="288" spans="1:13" x14ac:dyDescent="0.25">
      <c r="A288" s="90" t="s">
        <v>195</v>
      </c>
      <c r="B288" s="246" t="str">
        <f t="shared" ref="B288:J288" si="58">IF(B267=" ","",B267*1000)</f>
        <v/>
      </c>
      <c r="C288" s="67" t="str">
        <f t="shared" si="58"/>
        <v/>
      </c>
      <c r="D288" s="522" t="str">
        <f t="shared" si="58"/>
        <v/>
      </c>
      <c r="E288" s="66" t="str">
        <f t="shared" si="58"/>
        <v/>
      </c>
      <c r="F288" s="246" t="str">
        <f t="shared" si="58"/>
        <v/>
      </c>
      <c r="G288" s="521" t="str">
        <f t="shared" si="58"/>
        <v/>
      </c>
      <c r="H288" s="522" t="str">
        <f t="shared" si="58"/>
        <v/>
      </c>
      <c r="I288" s="172" t="str">
        <f t="shared" si="58"/>
        <v/>
      </c>
      <c r="J288" s="246" t="e">
        <f t="shared" si="58"/>
        <v>#DIV/0!</v>
      </c>
      <c r="K288" s="523"/>
      <c r="L288" s="246" t="e">
        <f t="shared" ref="L288:M296" si="59">IF(L267=" ","",L267*1000)</f>
        <v>#DIV/0!</v>
      </c>
      <c r="M288" s="246" t="e">
        <f t="shared" si="59"/>
        <v>#DIV/0!</v>
      </c>
    </row>
    <row r="289" spans="1:13" x14ac:dyDescent="0.25">
      <c r="A289" s="90" t="s">
        <v>196</v>
      </c>
      <c r="B289" s="246" t="str">
        <f t="shared" ref="B289:J289" si="60">IF(B268=" ","",B268*1000)</f>
        <v/>
      </c>
      <c r="C289" s="67" t="str">
        <f t="shared" si="60"/>
        <v/>
      </c>
      <c r="D289" s="522" t="str">
        <f t="shared" si="60"/>
        <v/>
      </c>
      <c r="E289" s="66" t="str">
        <f t="shared" si="60"/>
        <v/>
      </c>
      <c r="F289" s="246" t="str">
        <f t="shared" si="60"/>
        <v/>
      </c>
      <c r="G289" s="521" t="str">
        <f t="shared" si="60"/>
        <v/>
      </c>
      <c r="H289" s="522" t="str">
        <f t="shared" si="60"/>
        <v/>
      </c>
      <c r="I289" s="172" t="str">
        <f t="shared" si="60"/>
        <v/>
      </c>
      <c r="J289" s="246" t="e">
        <f t="shared" si="60"/>
        <v>#DIV/0!</v>
      </c>
      <c r="K289" s="523"/>
      <c r="L289" s="246" t="e">
        <f t="shared" si="59"/>
        <v>#DIV/0!</v>
      </c>
      <c r="M289" s="246" t="e">
        <f t="shared" si="59"/>
        <v>#DIV/0!</v>
      </c>
    </row>
    <row r="290" spans="1:13" x14ac:dyDescent="0.25">
      <c r="A290" s="90" t="s">
        <v>197</v>
      </c>
      <c r="B290" s="246" t="str">
        <f t="shared" ref="B290:J290" si="61">IF(B269=" ","",B269*1000)</f>
        <v/>
      </c>
      <c r="C290" s="67" t="str">
        <f t="shared" si="61"/>
        <v/>
      </c>
      <c r="D290" s="522" t="str">
        <f t="shared" si="61"/>
        <v/>
      </c>
      <c r="E290" s="66" t="str">
        <f t="shared" si="61"/>
        <v/>
      </c>
      <c r="F290" s="246" t="str">
        <f t="shared" si="61"/>
        <v/>
      </c>
      <c r="G290" s="521" t="str">
        <f t="shared" si="61"/>
        <v/>
      </c>
      <c r="H290" s="522" t="str">
        <f t="shared" si="61"/>
        <v/>
      </c>
      <c r="I290" s="172" t="str">
        <f t="shared" si="61"/>
        <v/>
      </c>
      <c r="J290" s="246" t="e">
        <f t="shared" si="61"/>
        <v>#DIV/0!</v>
      </c>
      <c r="K290" s="523"/>
      <c r="L290" s="246" t="e">
        <f t="shared" si="59"/>
        <v>#DIV/0!</v>
      </c>
      <c r="M290" s="246" t="e">
        <f t="shared" si="59"/>
        <v>#DIV/0!</v>
      </c>
    </row>
    <row r="291" spans="1:13" x14ac:dyDescent="0.25">
      <c r="A291" s="88" t="s">
        <v>198</v>
      </c>
      <c r="B291" s="246" t="str">
        <f t="shared" ref="B291:J291" si="62">IF(B270=" ","",B270*1000)</f>
        <v/>
      </c>
      <c r="C291" s="521" t="str">
        <f t="shared" si="62"/>
        <v/>
      </c>
      <c r="D291" s="522" t="str">
        <f t="shared" si="62"/>
        <v/>
      </c>
      <c r="E291" s="246" t="str">
        <f t="shared" si="62"/>
        <v/>
      </c>
      <c r="F291" s="246" t="str">
        <f t="shared" si="62"/>
        <v/>
      </c>
      <c r="G291" s="521" t="str">
        <f t="shared" si="62"/>
        <v/>
      </c>
      <c r="H291" s="522" t="str">
        <f t="shared" si="62"/>
        <v/>
      </c>
      <c r="I291" s="246" t="str">
        <f t="shared" si="62"/>
        <v/>
      </c>
      <c r="J291" s="246" t="e">
        <f t="shared" si="62"/>
        <v>#DIV/0!</v>
      </c>
      <c r="K291" s="523"/>
      <c r="L291" s="246" t="e">
        <f t="shared" si="59"/>
        <v>#DIV/0!</v>
      </c>
      <c r="M291" s="246" t="e">
        <f t="shared" si="59"/>
        <v>#DIV/0!</v>
      </c>
    </row>
    <row r="292" spans="1:13" x14ac:dyDescent="0.25">
      <c r="A292" s="88" t="s">
        <v>89</v>
      </c>
      <c r="B292" s="246">
        <f t="shared" ref="B292:J292" si="63">IF(B271=" ","",B271*1000)</f>
        <v>149625.54441406348</v>
      </c>
      <c r="C292" s="521">
        <f t="shared" si="63"/>
        <v>157692.01179721556</v>
      </c>
      <c r="D292" s="522">
        <f t="shared" si="63"/>
        <v>2506297.3907229258</v>
      </c>
      <c r="E292" s="246">
        <f t="shared" si="63"/>
        <v>2350273.1582722785</v>
      </c>
      <c r="F292" s="246">
        <f t="shared" si="63"/>
        <v>148210.30347523958</v>
      </c>
      <c r="G292" s="521">
        <f t="shared" si="63"/>
        <v>651.22535122687327</v>
      </c>
      <c r="H292" s="522">
        <f t="shared" si="63"/>
        <v>9668.8015107247265</v>
      </c>
      <c r="I292" s="246">
        <f t="shared" si="63"/>
        <v>780.90681780418117</v>
      </c>
      <c r="J292" s="246" t="e">
        <f t="shared" si="63"/>
        <v>#DIV/0!</v>
      </c>
      <c r="K292" s="523"/>
      <c r="L292" s="246" t="e">
        <f t="shared" si="59"/>
        <v>#DIV/0!</v>
      </c>
      <c r="M292" s="246" t="e">
        <f t="shared" si="59"/>
        <v>#DIV/0!</v>
      </c>
    </row>
    <row r="293" spans="1:13" x14ac:dyDescent="0.25">
      <c r="A293" s="88" t="s">
        <v>90</v>
      </c>
      <c r="B293" s="246">
        <f t="shared" ref="B293:J293" si="64">IF(B272=" ","",B272*1000)</f>
        <v>31936.132290358997</v>
      </c>
      <c r="C293" s="521">
        <f t="shared" si="64"/>
        <v>25344.002378439745</v>
      </c>
      <c r="D293" s="522">
        <f t="shared" si="64"/>
        <v>703775.3498471675</v>
      </c>
      <c r="E293" s="246">
        <f t="shared" si="64"/>
        <v>738576.76829616108</v>
      </c>
      <c r="F293" s="246">
        <f t="shared" si="64"/>
        <v>40064.832030792728</v>
      </c>
      <c r="G293" s="521">
        <f t="shared" si="64"/>
        <v>164.7946104326312</v>
      </c>
      <c r="H293" s="522">
        <f t="shared" si="64"/>
        <v>2523.6743952012926</v>
      </c>
      <c r="I293" s="246">
        <f t="shared" si="64"/>
        <v>395.47243125642166</v>
      </c>
      <c r="J293" s="246" t="e">
        <f t="shared" si="64"/>
        <v>#DIV/0!</v>
      </c>
      <c r="K293" s="523"/>
      <c r="L293" s="246" t="e">
        <f t="shared" si="59"/>
        <v>#DIV/0!</v>
      </c>
      <c r="M293" s="246" t="e">
        <f t="shared" si="59"/>
        <v>#DIV/0!</v>
      </c>
    </row>
    <row r="294" spans="1:13" x14ac:dyDescent="0.25">
      <c r="A294" s="88" t="s">
        <v>91</v>
      </c>
      <c r="B294" s="246">
        <f t="shared" ref="B294:J294" si="65">IF(B273=" ","",B273*1000)</f>
        <v>81847.201012697449</v>
      </c>
      <c r="C294" s="521">
        <f t="shared" si="65"/>
        <v>36266.632888122032</v>
      </c>
      <c r="D294" s="522">
        <f t="shared" si="65"/>
        <v>1479406.9465566238</v>
      </c>
      <c r="E294" s="246">
        <f t="shared" si="65"/>
        <v>1522434.2162290362</v>
      </c>
      <c r="F294" s="246">
        <f t="shared" si="65"/>
        <v>127974.60819006783</v>
      </c>
      <c r="G294" s="521">
        <f t="shared" si="65"/>
        <v>414.13724663317788</v>
      </c>
      <c r="H294" s="522">
        <f t="shared" si="65"/>
        <v>964.55472611682603</v>
      </c>
      <c r="I294" s="246">
        <f t="shared" si="65"/>
        <v>317.10190255525293</v>
      </c>
      <c r="J294" s="246" t="e">
        <f t="shared" si="65"/>
        <v>#DIV/0!</v>
      </c>
      <c r="K294" s="523"/>
      <c r="L294" s="246" t="e">
        <f t="shared" si="59"/>
        <v>#DIV/0!</v>
      </c>
      <c r="M294" s="246" t="e">
        <f t="shared" si="59"/>
        <v>#DIV/0!</v>
      </c>
    </row>
    <row r="295" spans="1:13" x14ac:dyDescent="0.25">
      <c r="A295" s="88" t="s">
        <v>71</v>
      </c>
      <c r="B295" s="246">
        <f t="shared" ref="B295:J295" si="66">IF(B274=" ","",B274*1000)</f>
        <v>1339512.387902952</v>
      </c>
      <c r="C295" s="521">
        <f t="shared" si="66"/>
        <v>1925079.9638465</v>
      </c>
      <c r="D295" s="522">
        <f t="shared" si="66"/>
        <v>3274219.0429996951</v>
      </c>
      <c r="E295" s="246">
        <f t="shared" si="66"/>
        <v>3084069.4289180296</v>
      </c>
      <c r="F295" s="246">
        <f t="shared" si="66"/>
        <v>48687.138166391698</v>
      </c>
      <c r="G295" s="521">
        <f t="shared" si="66"/>
        <v>448.98052011476813</v>
      </c>
      <c r="H295" s="522">
        <f t="shared" si="66"/>
        <v>761.48923372998217</v>
      </c>
      <c r="I295" s="246">
        <f t="shared" si="66"/>
        <v>257.74215683872933</v>
      </c>
      <c r="J295" s="246" t="e">
        <f t="shared" si="66"/>
        <v>#DIV/0!</v>
      </c>
      <c r="K295" s="523"/>
      <c r="L295" s="246" t="e">
        <f t="shared" si="59"/>
        <v>#DIV/0!</v>
      </c>
      <c r="M295" s="246" t="e">
        <f t="shared" si="59"/>
        <v>#DIV/0!</v>
      </c>
    </row>
    <row r="296" spans="1:13" x14ac:dyDescent="0.25">
      <c r="A296" s="88" t="s">
        <v>72</v>
      </c>
      <c r="B296" s="246">
        <f t="shared" ref="B296:J296" si="67">IF(B275=" ","",B275*1000)</f>
        <v>455057.04537647375</v>
      </c>
      <c r="C296" s="521">
        <f t="shared" si="67"/>
        <v>267020.60184805043</v>
      </c>
      <c r="D296" s="522">
        <f t="shared" si="67"/>
        <v>4428092.5858382499</v>
      </c>
      <c r="E296" s="246">
        <f t="shared" si="67"/>
        <v>4144499.0554438727</v>
      </c>
      <c r="F296" s="246">
        <f t="shared" si="67"/>
        <v>30544.75992914999</v>
      </c>
      <c r="G296" s="521">
        <f t="shared" si="67"/>
        <v>198.15614430934355</v>
      </c>
      <c r="H296" s="522">
        <f t="shared" si="67"/>
        <v>158.41360944194855</v>
      </c>
      <c r="I296" s="246">
        <f t="shared" si="67"/>
        <v>257.40213622271875</v>
      </c>
      <c r="J296" s="246" t="e">
        <f t="shared" si="67"/>
        <v>#DIV/0!</v>
      </c>
      <c r="K296" s="523"/>
      <c r="L296" s="246" t="e">
        <f t="shared" si="59"/>
        <v>#DIV/0!</v>
      </c>
      <c r="M296" s="246" t="e">
        <f t="shared" si="59"/>
        <v>#DIV/0!</v>
      </c>
    </row>
    <row r="297" spans="1:13" x14ac:dyDescent="0.25">
      <c r="A297" s="468" t="s">
        <v>73</v>
      </c>
      <c r="B297" s="246">
        <f t="shared" ref="B297:C305" si="68">IF(B276=" ","",B276*1000)</f>
        <v>58527.330607379903</v>
      </c>
      <c r="C297" s="521">
        <f t="shared" si="68"/>
        <v>133986.20713720875</v>
      </c>
      <c r="D297" s="522">
        <f t="shared" ref="D297:J297" si="69">IF(D276=" ","",D276*1000)</f>
        <v>1281024.2727161893</v>
      </c>
      <c r="E297" s="246">
        <f t="shared" si="69"/>
        <v>1216081.0339847088</v>
      </c>
      <c r="F297" s="246">
        <f t="shared" si="69"/>
        <v>83015.402422198807</v>
      </c>
      <c r="G297" s="521">
        <f t="shared" si="69"/>
        <v>821.25921441643493</v>
      </c>
      <c r="H297" s="522">
        <f t="shared" si="69"/>
        <v>628.55080645086298</v>
      </c>
      <c r="I297" s="246">
        <f t="shared" si="69"/>
        <v>978.5530028319057</v>
      </c>
      <c r="J297" s="246" t="e">
        <f t="shared" si="69"/>
        <v>#DIV/0!</v>
      </c>
      <c r="K297" s="523"/>
      <c r="L297" s="246" t="e">
        <f>IF(L276=" ","",L276*1000)</f>
        <v>#DIV/0!</v>
      </c>
      <c r="M297" s="246" t="e">
        <f>IF(M276=" ","",M276*1000)</f>
        <v>#DIV/0!</v>
      </c>
    </row>
    <row r="298" spans="1:13" x14ac:dyDescent="0.25">
      <c r="A298" s="468" t="s">
        <v>124</v>
      </c>
      <c r="B298" s="246" t="str">
        <f t="shared" si="68"/>
        <v/>
      </c>
      <c r="C298" s="521" t="str">
        <f t="shared" si="68"/>
        <v/>
      </c>
      <c r="D298" s="522" t="str">
        <f t="shared" ref="D298:D305" si="70">IF(D277=" ","",D277*1000)</f>
        <v/>
      </c>
      <c r="E298" s="246" t="str">
        <f t="shared" ref="E298:J298" si="71">IF(E277=" ","",E277*1000)</f>
        <v/>
      </c>
      <c r="F298" s="246" t="str">
        <f t="shared" si="71"/>
        <v/>
      </c>
      <c r="G298" s="521" t="str">
        <f t="shared" si="71"/>
        <v/>
      </c>
      <c r="H298" s="522" t="str">
        <f t="shared" si="71"/>
        <v/>
      </c>
      <c r="I298" s="246" t="str">
        <f t="shared" si="71"/>
        <v/>
      </c>
      <c r="J298" s="246" t="str">
        <f t="shared" si="71"/>
        <v/>
      </c>
      <c r="K298" s="523"/>
      <c r="L298" s="246" t="str">
        <f>IF(L277=" ","",L277*1000)</f>
        <v/>
      </c>
      <c r="M298" s="246" t="str">
        <f>IF(M277=" ","",M277*1000)</f>
        <v/>
      </c>
    </row>
    <row r="299" spans="1:13" x14ac:dyDescent="0.25">
      <c r="A299" s="88" t="s">
        <v>74</v>
      </c>
      <c r="B299" s="246">
        <f t="shared" si="68"/>
        <v>1335618.9114816752</v>
      </c>
      <c r="C299" s="521">
        <f t="shared" si="68"/>
        <v>1246800.8888474009</v>
      </c>
      <c r="D299" s="522">
        <f t="shared" si="70"/>
        <v>10799211.672792083</v>
      </c>
      <c r="E299" s="246">
        <f t="shared" ref="E299:J305" si="72">IF(E278=" ","",E278*1000)</f>
        <v>10040347.527222751</v>
      </c>
      <c r="F299" s="246">
        <f t="shared" si="72"/>
        <v>397938.25925652997</v>
      </c>
      <c r="G299" s="521">
        <f t="shared" si="72"/>
        <v>4180.346209244115</v>
      </c>
      <c r="H299" s="522">
        <f t="shared" si="72"/>
        <v>4523.8353379946839</v>
      </c>
      <c r="I299" s="246">
        <f t="shared" si="72"/>
        <v>4215.5766944820462</v>
      </c>
      <c r="J299" s="246" t="e">
        <f t="shared" si="72"/>
        <v>#DIV/0!</v>
      </c>
      <c r="K299" s="523"/>
      <c r="L299" s="246" t="e">
        <f t="shared" ref="L299:M305" si="73">IF(L278=" ","",L278*1000)</f>
        <v>#DIV/0!</v>
      </c>
      <c r="M299" s="246" t="e">
        <f t="shared" si="73"/>
        <v>#DIV/0!</v>
      </c>
    </row>
    <row r="300" spans="1:13" x14ac:dyDescent="0.25">
      <c r="A300" s="58" t="s">
        <v>93</v>
      </c>
      <c r="B300" s="246" t="str">
        <f t="shared" si="68"/>
        <v/>
      </c>
      <c r="C300" s="521" t="str">
        <f t="shared" si="68"/>
        <v/>
      </c>
      <c r="D300" s="522" t="str">
        <f t="shared" si="70"/>
        <v/>
      </c>
      <c r="E300" s="246" t="str">
        <f t="shared" si="72"/>
        <v/>
      </c>
      <c r="F300" s="246" t="str">
        <f t="shared" si="72"/>
        <v/>
      </c>
      <c r="G300" s="521" t="str">
        <f t="shared" si="72"/>
        <v/>
      </c>
      <c r="H300" s="522" t="str">
        <f t="shared" si="72"/>
        <v/>
      </c>
      <c r="I300" s="246" t="str">
        <f t="shared" si="72"/>
        <v/>
      </c>
      <c r="J300" s="246" t="e">
        <f t="shared" si="72"/>
        <v>#DIV/0!</v>
      </c>
      <c r="K300" s="523"/>
      <c r="L300" s="246" t="e">
        <f t="shared" si="73"/>
        <v>#DIV/0!</v>
      </c>
      <c r="M300" s="246" t="e">
        <f t="shared" si="73"/>
        <v>#DIV/0!</v>
      </c>
    </row>
    <row r="301" spans="1:13" x14ac:dyDescent="0.25">
      <c r="A301" s="90" t="s">
        <v>199</v>
      </c>
      <c r="B301" s="246" t="str">
        <f t="shared" si="68"/>
        <v/>
      </c>
      <c r="C301" s="521" t="str">
        <f t="shared" si="68"/>
        <v/>
      </c>
      <c r="D301" s="522" t="str">
        <f t="shared" si="70"/>
        <v/>
      </c>
      <c r="E301" s="246" t="str">
        <f t="shared" si="72"/>
        <v/>
      </c>
      <c r="F301" s="246" t="str">
        <f t="shared" si="72"/>
        <v/>
      </c>
      <c r="G301" s="521" t="str">
        <f t="shared" si="72"/>
        <v/>
      </c>
      <c r="H301" s="522" t="str">
        <f t="shared" si="72"/>
        <v/>
      </c>
      <c r="I301" s="246" t="str">
        <f t="shared" si="72"/>
        <v/>
      </c>
      <c r="J301" s="246" t="e">
        <f t="shared" si="72"/>
        <v>#DIV/0!</v>
      </c>
      <c r="K301" s="523"/>
      <c r="L301" s="246" t="e">
        <f t="shared" si="73"/>
        <v>#DIV/0!</v>
      </c>
      <c r="M301" s="246" t="e">
        <f t="shared" si="73"/>
        <v>#DIV/0!</v>
      </c>
    </row>
    <row r="302" spans="1:13" x14ac:dyDescent="0.25">
      <c r="A302" s="90" t="s">
        <v>95</v>
      </c>
      <c r="B302" s="246" t="str">
        <f t="shared" si="68"/>
        <v/>
      </c>
      <c r="C302" s="521" t="str">
        <f t="shared" si="68"/>
        <v/>
      </c>
      <c r="D302" s="522" t="str">
        <f t="shared" si="70"/>
        <v/>
      </c>
      <c r="E302" s="246" t="str">
        <f t="shared" si="72"/>
        <v/>
      </c>
      <c r="F302" s="246" t="str">
        <f t="shared" si="72"/>
        <v/>
      </c>
      <c r="G302" s="521" t="str">
        <f t="shared" si="72"/>
        <v/>
      </c>
      <c r="H302" s="522" t="str">
        <f t="shared" si="72"/>
        <v/>
      </c>
      <c r="I302" s="246" t="str">
        <f t="shared" si="72"/>
        <v/>
      </c>
      <c r="J302" s="246" t="e">
        <f t="shared" si="72"/>
        <v>#DIV/0!</v>
      </c>
      <c r="K302" s="523"/>
      <c r="L302" s="246" t="e">
        <f t="shared" si="73"/>
        <v>#DIV/0!</v>
      </c>
      <c r="M302" s="246" t="e">
        <f t="shared" si="73"/>
        <v>#DIV/0!</v>
      </c>
    </row>
    <row r="303" spans="1:13" x14ac:dyDescent="0.25">
      <c r="A303" s="90" t="s">
        <v>200</v>
      </c>
      <c r="B303" s="246" t="str">
        <f t="shared" si="68"/>
        <v/>
      </c>
      <c r="C303" s="521" t="str">
        <f t="shared" si="68"/>
        <v/>
      </c>
      <c r="D303" s="522" t="str">
        <f t="shared" si="70"/>
        <v/>
      </c>
      <c r="E303" s="246" t="str">
        <f t="shared" si="72"/>
        <v/>
      </c>
      <c r="F303" s="246" t="str">
        <f t="shared" si="72"/>
        <v/>
      </c>
      <c r="G303" s="521" t="str">
        <f t="shared" si="72"/>
        <v/>
      </c>
      <c r="H303" s="522" t="str">
        <f t="shared" si="72"/>
        <v/>
      </c>
      <c r="I303" s="246" t="str">
        <f t="shared" si="72"/>
        <v/>
      </c>
      <c r="J303" s="246" t="e">
        <f t="shared" si="72"/>
        <v>#DIV/0!</v>
      </c>
      <c r="K303" s="523"/>
      <c r="L303" s="246" t="e">
        <f t="shared" si="73"/>
        <v>#DIV/0!</v>
      </c>
      <c r="M303" s="246" t="e">
        <f t="shared" si="73"/>
        <v>#DIV/0!</v>
      </c>
    </row>
    <row r="304" spans="1:13" x14ac:dyDescent="0.25">
      <c r="A304" s="90" t="s">
        <v>201</v>
      </c>
      <c r="B304" s="246" t="str">
        <f t="shared" si="68"/>
        <v/>
      </c>
      <c r="C304" s="67" t="str">
        <f t="shared" si="68"/>
        <v/>
      </c>
      <c r="D304" s="522" t="str">
        <f t="shared" si="70"/>
        <v/>
      </c>
      <c r="E304" s="66" t="str">
        <f t="shared" si="72"/>
        <v/>
      </c>
      <c r="F304" s="246" t="str">
        <f t="shared" si="72"/>
        <v/>
      </c>
      <c r="G304" s="521" t="str">
        <f t="shared" si="72"/>
        <v/>
      </c>
      <c r="H304" s="522" t="str">
        <f t="shared" si="72"/>
        <v/>
      </c>
      <c r="I304" s="172" t="str">
        <f t="shared" si="72"/>
        <v/>
      </c>
      <c r="J304" s="246" t="e">
        <f t="shared" si="72"/>
        <v>#DIV/0!</v>
      </c>
      <c r="K304" s="523"/>
      <c r="L304" s="246" t="e">
        <f t="shared" si="73"/>
        <v>#DIV/0!</v>
      </c>
      <c r="M304" s="246" t="e">
        <f t="shared" si="73"/>
        <v>#DIV/0!</v>
      </c>
    </row>
    <row r="305" spans="1:13" x14ac:dyDescent="0.25">
      <c r="A305" s="90" t="s">
        <v>97</v>
      </c>
      <c r="B305" s="525" t="str">
        <f t="shared" si="68"/>
        <v/>
      </c>
      <c r="C305" s="115" t="str">
        <f t="shared" si="68"/>
        <v/>
      </c>
      <c r="D305" s="524" t="str">
        <f t="shared" si="70"/>
        <v/>
      </c>
      <c r="E305" s="110" t="str">
        <f t="shared" si="72"/>
        <v/>
      </c>
      <c r="F305" s="525" t="str">
        <f t="shared" si="72"/>
        <v/>
      </c>
      <c r="G305" s="526" t="str">
        <f t="shared" si="72"/>
        <v/>
      </c>
      <c r="H305" s="524" t="str">
        <f t="shared" si="72"/>
        <v/>
      </c>
      <c r="I305" s="489" t="str">
        <f t="shared" si="72"/>
        <v/>
      </c>
      <c r="J305" s="525" t="e">
        <f t="shared" si="72"/>
        <v>#DIV/0!</v>
      </c>
      <c r="K305" s="527"/>
      <c r="L305" s="525" t="e">
        <f t="shared" si="73"/>
        <v>#DIV/0!</v>
      </c>
      <c r="M305" s="525" t="e">
        <f t="shared" si="73"/>
        <v>#DIV/0!</v>
      </c>
    </row>
    <row r="306" spans="1:13" x14ac:dyDescent="0.25">
      <c r="A306" s="88"/>
      <c r="B306" s="246"/>
      <c r="C306" s="61"/>
      <c r="D306" s="528"/>
      <c r="E306" s="60"/>
      <c r="F306" s="246"/>
      <c r="G306" s="521"/>
      <c r="H306" s="522"/>
      <c r="I306" s="69"/>
      <c r="J306" s="529"/>
      <c r="K306" s="465"/>
      <c r="L306" s="246"/>
      <c r="M306" s="246"/>
    </row>
    <row r="307" spans="1:13" x14ac:dyDescent="0.25">
      <c r="A307" s="484" t="s">
        <v>224</v>
      </c>
      <c r="B307" s="172"/>
      <c r="C307" s="512"/>
      <c r="D307" s="511"/>
      <c r="E307" s="172"/>
      <c r="F307" s="172"/>
      <c r="G307" s="521"/>
      <c r="H307" s="511"/>
      <c r="I307" s="172"/>
      <c r="J307" s="172"/>
      <c r="K307" s="513"/>
      <c r="L307" s="172"/>
      <c r="M307" s="246"/>
    </row>
    <row r="308" spans="1:13" x14ac:dyDescent="0.25">
      <c r="A308" s="474" t="s">
        <v>78</v>
      </c>
      <c r="B308" s="172"/>
      <c r="C308" s="512"/>
      <c r="D308" s="522"/>
      <c r="E308" s="172"/>
      <c r="F308" s="172"/>
      <c r="G308" s="521"/>
      <c r="H308" s="511"/>
      <c r="I308" s="172"/>
      <c r="J308" s="172"/>
      <c r="K308" s="513"/>
      <c r="L308" s="172"/>
      <c r="M308" s="246"/>
    </row>
    <row r="309" spans="1:13" x14ac:dyDescent="0.25">
      <c r="A309" s="90" t="s">
        <v>195</v>
      </c>
      <c r="B309" s="246"/>
      <c r="C309" s="67"/>
      <c r="D309" s="522"/>
      <c r="E309" s="66"/>
      <c r="F309" s="246"/>
      <c r="G309" s="521"/>
      <c r="H309" s="522"/>
      <c r="I309" s="172"/>
      <c r="J309" s="246"/>
      <c r="K309" s="523"/>
      <c r="L309" s="246"/>
      <c r="M309" s="246"/>
    </row>
    <row r="310" spans="1:13" x14ac:dyDescent="0.25">
      <c r="A310" s="90" t="s">
        <v>196</v>
      </c>
      <c r="B310" s="246"/>
      <c r="C310" s="67"/>
      <c r="D310" s="522"/>
      <c r="E310" s="66"/>
      <c r="F310" s="246"/>
      <c r="G310" s="521"/>
      <c r="H310" s="522"/>
      <c r="I310" s="172"/>
      <c r="J310" s="246"/>
      <c r="K310" s="523"/>
      <c r="L310" s="246"/>
      <c r="M310" s="246"/>
    </row>
    <row r="311" spans="1:13" x14ac:dyDescent="0.25">
      <c r="A311" s="90" t="s">
        <v>197</v>
      </c>
      <c r="B311" s="246"/>
      <c r="C311" s="67"/>
      <c r="D311" s="522"/>
      <c r="E311" s="66"/>
      <c r="F311" s="246"/>
      <c r="G311" s="521"/>
      <c r="H311" s="522"/>
      <c r="I311" s="172"/>
      <c r="J311" s="246"/>
      <c r="K311" s="523"/>
      <c r="L311" s="246"/>
      <c r="M311" s="246"/>
    </row>
    <row r="312" spans="1:13" x14ac:dyDescent="0.25">
      <c r="A312" s="88" t="s">
        <v>198</v>
      </c>
      <c r="B312" s="246"/>
      <c r="C312" s="67"/>
      <c r="D312" s="522"/>
      <c r="E312" s="66"/>
      <c r="F312" s="246"/>
      <c r="G312" s="521"/>
      <c r="H312" s="522"/>
      <c r="I312" s="172"/>
      <c r="J312" s="246"/>
      <c r="K312" s="523"/>
      <c r="L312" s="246"/>
      <c r="M312" s="246"/>
    </row>
    <row r="313" spans="1:13" x14ac:dyDescent="0.25">
      <c r="A313" s="88" t="s">
        <v>89</v>
      </c>
      <c r="B313" s="246"/>
      <c r="C313" s="67"/>
      <c r="D313" s="522"/>
      <c r="E313" s="66"/>
      <c r="F313" s="246"/>
      <c r="G313" s="521"/>
      <c r="H313" s="522"/>
      <c r="I313" s="172"/>
      <c r="J313" s="246"/>
      <c r="K313" s="523"/>
      <c r="L313" s="246"/>
      <c r="M313" s="246"/>
    </row>
    <row r="314" spans="1:13" x14ac:dyDescent="0.25">
      <c r="A314" s="88" t="s">
        <v>90</v>
      </c>
      <c r="B314" s="246"/>
      <c r="C314" s="67"/>
      <c r="D314" s="522"/>
      <c r="E314" s="66"/>
      <c r="F314" s="246"/>
      <c r="G314" s="521"/>
      <c r="H314" s="522"/>
      <c r="I314" s="172"/>
      <c r="J314" s="246"/>
      <c r="K314" s="523"/>
      <c r="L314" s="246"/>
      <c r="M314" s="246"/>
    </row>
    <row r="315" spans="1:13" x14ac:dyDescent="0.25">
      <c r="A315" s="88" t="s">
        <v>91</v>
      </c>
      <c r="B315" s="246"/>
      <c r="C315" s="67"/>
      <c r="D315" s="522"/>
      <c r="E315" s="66"/>
      <c r="F315" s="246"/>
      <c r="G315" s="521"/>
      <c r="H315" s="522"/>
      <c r="I315" s="172"/>
      <c r="J315" s="246"/>
      <c r="K315" s="523"/>
      <c r="L315" s="246"/>
      <c r="M315" s="246"/>
    </row>
    <row r="316" spans="1:13" x14ac:dyDescent="0.25">
      <c r="A316" s="88" t="s">
        <v>71</v>
      </c>
      <c r="B316" s="246"/>
      <c r="C316" s="67"/>
      <c r="D316" s="522"/>
      <c r="E316" s="66"/>
      <c r="F316" s="246"/>
      <c r="G316" s="521"/>
      <c r="H316" s="522"/>
      <c r="I316" s="172"/>
      <c r="J316" s="246"/>
      <c r="K316" s="523"/>
      <c r="L316" s="246"/>
      <c r="M316" s="246"/>
    </row>
    <row r="317" spans="1:13" x14ac:dyDescent="0.25">
      <c r="A317" s="88" t="s">
        <v>72</v>
      </c>
      <c r="B317" s="246"/>
      <c r="C317" s="67"/>
      <c r="D317" s="522"/>
      <c r="E317" s="66"/>
      <c r="F317" s="246"/>
      <c r="G317" s="521"/>
      <c r="H317" s="522"/>
      <c r="I317" s="172"/>
      <c r="J317" s="246"/>
      <c r="K317" s="523"/>
      <c r="L317" s="246"/>
      <c r="M317" s="246"/>
    </row>
    <row r="318" spans="1:13" x14ac:dyDescent="0.25">
      <c r="A318" s="88" t="s">
        <v>74</v>
      </c>
      <c r="B318" s="246"/>
      <c r="C318" s="67"/>
      <c r="D318" s="522"/>
      <c r="E318" s="246"/>
      <c r="F318" s="246"/>
      <c r="G318" s="521"/>
      <c r="H318" s="522"/>
      <c r="I318" s="172"/>
      <c r="J318" s="246"/>
      <c r="K318" s="523"/>
      <c r="L318" s="246"/>
      <c r="M318" s="246"/>
    </row>
    <row r="319" spans="1:13" x14ac:dyDescent="0.25">
      <c r="A319" s="58" t="s">
        <v>93</v>
      </c>
      <c r="B319" s="246"/>
      <c r="C319" s="67"/>
      <c r="D319" s="522"/>
      <c r="E319" s="246"/>
      <c r="F319" s="246"/>
      <c r="G319" s="521"/>
      <c r="H319" s="522"/>
      <c r="I319" s="172"/>
      <c r="J319" s="246"/>
      <c r="K319" s="523"/>
      <c r="L319" s="246"/>
      <c r="M319" s="246"/>
    </row>
    <row r="320" spans="1:13" x14ac:dyDescent="0.25">
      <c r="A320" s="90" t="s">
        <v>199</v>
      </c>
      <c r="B320" s="246"/>
      <c r="C320" s="67"/>
      <c r="D320" s="522"/>
      <c r="E320" s="66"/>
      <c r="F320" s="246"/>
      <c r="G320" s="521"/>
      <c r="H320" s="522"/>
      <c r="I320" s="172"/>
      <c r="J320" s="246"/>
      <c r="K320" s="523"/>
      <c r="L320" s="246"/>
      <c r="M320" s="246"/>
    </row>
    <row r="321" spans="1:13" x14ac:dyDescent="0.25">
      <c r="A321" s="90" t="s">
        <v>95</v>
      </c>
      <c r="B321" s="246"/>
      <c r="C321" s="67"/>
      <c r="D321" s="522"/>
      <c r="E321" s="66"/>
      <c r="F321" s="246"/>
      <c r="G321" s="521"/>
      <c r="H321" s="522"/>
      <c r="I321" s="172"/>
      <c r="J321" s="246"/>
      <c r="K321" s="523"/>
      <c r="L321" s="246"/>
      <c r="M321" s="246"/>
    </row>
    <row r="322" spans="1:13" x14ac:dyDescent="0.25">
      <c r="A322" s="90" t="s">
        <v>200</v>
      </c>
      <c r="B322" s="246"/>
      <c r="C322" s="67"/>
      <c r="D322" s="522"/>
      <c r="E322" s="66"/>
      <c r="F322" s="246"/>
      <c r="G322" s="521"/>
      <c r="H322" s="522"/>
      <c r="I322" s="172"/>
      <c r="J322" s="246"/>
      <c r="K322" s="523"/>
      <c r="L322" s="246"/>
      <c r="M322" s="246"/>
    </row>
    <row r="323" spans="1:13" x14ac:dyDescent="0.25">
      <c r="A323" s="90" t="s">
        <v>201</v>
      </c>
      <c r="B323" s="246"/>
      <c r="C323" s="67"/>
      <c r="D323" s="522"/>
      <c r="E323" s="66"/>
      <c r="F323" s="246"/>
      <c r="G323" s="521"/>
      <c r="H323" s="522"/>
      <c r="I323" s="172"/>
      <c r="J323" s="246"/>
      <c r="K323" s="523"/>
      <c r="L323" s="246"/>
      <c r="M323" s="246"/>
    </row>
    <row r="324" spans="1:13" x14ac:dyDescent="0.25">
      <c r="A324" s="90" t="s">
        <v>97</v>
      </c>
      <c r="B324" s="525"/>
      <c r="C324" s="115"/>
      <c r="D324" s="524"/>
      <c r="E324" s="110"/>
      <c r="F324" s="525"/>
      <c r="G324" s="526"/>
      <c r="H324" s="524"/>
      <c r="I324" s="489"/>
      <c r="J324" s="525"/>
      <c r="K324" s="527"/>
      <c r="L324" s="525"/>
      <c r="M324" s="525"/>
    </row>
    <row r="325" spans="1:13" x14ac:dyDescent="0.25">
      <c r="A325" s="58"/>
      <c r="B325" s="60"/>
      <c r="C325" s="61"/>
      <c r="D325" s="59"/>
      <c r="E325" s="60"/>
      <c r="F325" s="60"/>
      <c r="G325" s="61"/>
      <c r="H325" s="59"/>
      <c r="I325" s="60"/>
      <c r="J325" s="58"/>
      <c r="K325" s="465"/>
      <c r="L325" s="58"/>
      <c r="M325" s="58"/>
    </row>
    <row r="326" spans="1:13" x14ac:dyDescent="0.25">
      <c r="A326" s="484" t="s">
        <v>231</v>
      </c>
      <c r="B326" s="172"/>
      <c r="C326" s="512"/>
      <c r="D326" s="511"/>
      <c r="E326" s="172"/>
      <c r="F326" s="172"/>
      <c r="G326" s="521"/>
      <c r="H326" s="511"/>
      <c r="I326" s="172"/>
      <c r="J326" s="172"/>
      <c r="K326" s="513"/>
      <c r="L326" s="172"/>
      <c r="M326" s="246"/>
    </row>
    <row r="327" spans="1:13" x14ac:dyDescent="0.25">
      <c r="A327" s="90" t="s">
        <v>195</v>
      </c>
      <c r="B327" s="246"/>
      <c r="C327" s="67"/>
      <c r="D327" s="522"/>
      <c r="E327" s="66"/>
      <c r="F327" s="246"/>
      <c r="G327" s="521"/>
      <c r="H327" s="522"/>
      <c r="I327" s="172"/>
      <c r="J327" s="246"/>
      <c r="K327" s="523"/>
      <c r="L327" s="246"/>
      <c r="M327" s="246"/>
    </row>
    <row r="328" spans="1:13" x14ac:dyDescent="0.25">
      <c r="A328" s="90" t="s">
        <v>196</v>
      </c>
      <c r="B328" s="246"/>
      <c r="C328" s="67"/>
      <c r="D328" s="522"/>
      <c r="E328" s="66"/>
      <c r="F328" s="246"/>
      <c r="G328" s="521"/>
      <c r="H328" s="522"/>
      <c r="I328" s="172"/>
      <c r="J328" s="246"/>
      <c r="K328" s="523"/>
      <c r="L328" s="246"/>
      <c r="M328" s="246"/>
    </row>
    <row r="329" spans="1:13" x14ac:dyDescent="0.25">
      <c r="A329" s="90" t="s">
        <v>197</v>
      </c>
      <c r="B329" s="246"/>
      <c r="C329" s="67"/>
      <c r="D329" s="522"/>
      <c r="E329" s="66"/>
      <c r="F329" s="246"/>
      <c r="G329" s="521"/>
      <c r="H329" s="522"/>
      <c r="I329" s="172"/>
      <c r="J329" s="246"/>
      <c r="K329" s="523"/>
      <c r="L329" s="246"/>
      <c r="M329" s="246"/>
    </row>
    <row r="330" spans="1:13" x14ac:dyDescent="0.25">
      <c r="A330" s="88" t="s">
        <v>198</v>
      </c>
      <c r="B330" s="246"/>
      <c r="C330" s="246"/>
      <c r="D330" s="522"/>
      <c r="E330" s="246"/>
      <c r="F330" s="246"/>
      <c r="G330" s="521"/>
      <c r="H330" s="522"/>
      <c r="I330" s="246"/>
      <c r="J330" s="522"/>
      <c r="K330" s="246"/>
      <c r="L330" s="246"/>
      <c r="M330" s="521"/>
    </row>
    <row r="331" spans="1:13" x14ac:dyDescent="0.25">
      <c r="A331" s="88" t="s">
        <v>89</v>
      </c>
      <c r="B331" s="246"/>
      <c r="C331" s="246"/>
      <c r="D331" s="522"/>
      <c r="E331" s="246"/>
      <c r="F331" s="246"/>
      <c r="G331" s="521"/>
      <c r="H331" s="246"/>
      <c r="I331" s="246"/>
      <c r="J331" s="522"/>
      <c r="K331" s="246"/>
      <c r="L331" s="246"/>
      <c r="M331" s="521"/>
    </row>
    <row r="332" spans="1:13" x14ac:dyDescent="0.25">
      <c r="A332" s="88" t="s">
        <v>90</v>
      </c>
      <c r="B332" s="246"/>
      <c r="C332" s="246"/>
      <c r="D332" s="522"/>
      <c r="E332" s="246"/>
      <c r="F332" s="246"/>
      <c r="G332" s="521"/>
      <c r="H332" s="246"/>
      <c r="I332" s="246"/>
      <c r="J332" s="522"/>
      <c r="K332" s="246"/>
      <c r="L332" s="246"/>
      <c r="M332" s="521"/>
    </row>
    <row r="333" spans="1:13" x14ac:dyDescent="0.25">
      <c r="A333" s="88" t="s">
        <v>91</v>
      </c>
      <c r="B333" s="246"/>
      <c r="C333" s="246"/>
      <c r="D333" s="522"/>
      <c r="E333" s="246"/>
      <c r="F333" s="246"/>
      <c r="G333" s="521"/>
      <c r="H333" s="246"/>
      <c r="I333" s="246"/>
      <c r="J333" s="522"/>
      <c r="K333" s="246"/>
      <c r="L333" s="246"/>
      <c r="M333" s="521"/>
    </row>
    <row r="334" spans="1:13" x14ac:dyDescent="0.25">
      <c r="A334" s="88" t="s">
        <v>71</v>
      </c>
      <c r="B334" s="246"/>
      <c r="C334" s="246"/>
      <c r="D334" s="522"/>
      <c r="E334" s="246"/>
      <c r="F334" s="246"/>
      <c r="G334" s="521"/>
      <c r="H334" s="246"/>
      <c r="I334" s="246"/>
      <c r="J334" s="522"/>
      <c r="K334" s="246"/>
      <c r="L334" s="246"/>
      <c r="M334" s="521"/>
    </row>
    <row r="335" spans="1:13" x14ac:dyDescent="0.25">
      <c r="A335" s="88" t="s">
        <v>72</v>
      </c>
      <c r="B335" s="246"/>
      <c r="C335" s="246"/>
      <c r="D335" s="522"/>
      <c r="E335" s="246"/>
      <c r="F335" s="246"/>
      <c r="G335" s="521"/>
      <c r="H335" s="246"/>
      <c r="I335" s="246"/>
      <c r="J335" s="522"/>
      <c r="K335" s="246"/>
      <c r="L335" s="246"/>
      <c r="M335" s="521"/>
    </row>
    <row r="336" spans="1:13" x14ac:dyDescent="0.25">
      <c r="A336" s="88" t="s">
        <v>74</v>
      </c>
      <c r="B336" s="246"/>
      <c r="C336" s="246"/>
      <c r="D336" s="522"/>
      <c r="E336" s="246"/>
      <c r="F336" s="246"/>
      <c r="G336" s="521"/>
      <c r="H336" s="246"/>
      <c r="I336" s="246"/>
      <c r="J336" s="522"/>
      <c r="K336" s="246"/>
      <c r="L336" s="246"/>
      <c r="M336" s="521"/>
    </row>
    <row r="337" spans="1:13" x14ac:dyDescent="0.25">
      <c r="A337" s="58" t="s">
        <v>93</v>
      </c>
      <c r="B337" s="246"/>
      <c r="C337" s="246"/>
      <c r="D337" s="522"/>
      <c r="E337" s="246"/>
      <c r="F337" s="246"/>
      <c r="G337" s="521"/>
      <c r="H337" s="246"/>
      <c r="I337" s="246"/>
      <c r="J337" s="522"/>
      <c r="K337" s="246"/>
      <c r="L337" s="246"/>
      <c r="M337" s="521"/>
    </row>
    <row r="338" spans="1:13" x14ac:dyDescent="0.25">
      <c r="A338" s="90" t="s">
        <v>199</v>
      </c>
      <c r="B338" s="246"/>
      <c r="C338" s="246"/>
      <c r="D338" s="522"/>
      <c r="E338" s="246"/>
      <c r="F338" s="246"/>
      <c r="G338" s="521"/>
      <c r="H338" s="246"/>
      <c r="I338" s="246"/>
      <c r="J338" s="522"/>
      <c r="K338" s="246"/>
      <c r="L338" s="246"/>
      <c r="M338" s="521"/>
    </row>
    <row r="339" spans="1:13" x14ac:dyDescent="0.25">
      <c r="A339" s="90" t="s">
        <v>95</v>
      </c>
      <c r="B339" s="246"/>
      <c r="C339" s="246"/>
      <c r="D339" s="522"/>
      <c r="E339" s="246"/>
      <c r="F339" s="246"/>
      <c r="G339" s="521"/>
      <c r="H339" s="246"/>
      <c r="I339" s="246"/>
      <c r="J339" s="522"/>
      <c r="K339" s="246"/>
      <c r="L339" s="246"/>
      <c r="M339" s="521"/>
    </row>
    <row r="340" spans="1:13" x14ac:dyDescent="0.25">
      <c r="A340" s="90" t="s">
        <v>200</v>
      </c>
      <c r="B340" s="246"/>
      <c r="C340" s="246"/>
      <c r="D340" s="522"/>
      <c r="E340" s="246"/>
      <c r="F340" s="246"/>
      <c r="G340" s="521"/>
      <c r="H340" s="246"/>
      <c r="I340" s="246"/>
      <c r="J340" s="522"/>
      <c r="K340" s="246"/>
      <c r="L340" s="246"/>
      <c r="M340" s="521"/>
    </row>
    <row r="341" spans="1:13" x14ac:dyDescent="0.25">
      <c r="A341" s="90" t="s">
        <v>201</v>
      </c>
      <c r="B341" s="246"/>
      <c r="C341" s="66"/>
      <c r="D341" s="522"/>
      <c r="E341" s="66"/>
      <c r="F341" s="246"/>
      <c r="G341" s="521"/>
      <c r="H341" s="246"/>
      <c r="I341" s="172"/>
      <c r="J341" s="522"/>
      <c r="K341" s="66"/>
      <c r="L341" s="246"/>
      <c r="M341" s="521"/>
    </row>
    <row r="342" spans="1:13" x14ac:dyDescent="0.25">
      <c r="A342" s="90" t="s">
        <v>97</v>
      </c>
      <c r="B342" s="525"/>
      <c r="C342" s="110"/>
      <c r="D342" s="524"/>
      <c r="E342" s="110"/>
      <c r="F342" s="525"/>
      <c r="G342" s="526"/>
      <c r="H342" s="525"/>
      <c r="I342" s="489"/>
      <c r="J342" s="524"/>
      <c r="K342" s="110"/>
      <c r="L342" s="525"/>
      <c r="M342" s="526"/>
    </row>
    <row r="343" spans="1:13" x14ac:dyDescent="0.25">
      <c r="A343" s="58"/>
      <c r="B343" s="58"/>
      <c r="C343" s="58"/>
      <c r="D343" s="59"/>
      <c r="E343" s="60"/>
      <c r="F343" s="60"/>
      <c r="G343" s="61"/>
      <c r="H343" s="58"/>
      <c r="I343" s="58"/>
      <c r="J343" s="59"/>
      <c r="K343" s="60"/>
      <c r="L343" s="60"/>
      <c r="M343" s="61"/>
    </row>
    <row r="344" spans="1:13" x14ac:dyDescent="0.25">
      <c r="A344" s="484" t="s">
        <v>232</v>
      </c>
      <c r="B344" s="172"/>
      <c r="C344" s="172"/>
      <c r="D344" s="511"/>
      <c r="E344" s="172"/>
      <c r="F344" s="172"/>
      <c r="G344" s="521"/>
      <c r="H344" s="172"/>
      <c r="I344" s="172"/>
      <c r="J344" s="511"/>
      <c r="K344" s="172"/>
      <c r="L344" s="172"/>
      <c r="M344" s="521"/>
    </row>
    <row r="345" spans="1:13" x14ac:dyDescent="0.25">
      <c r="A345" s="90" t="s">
        <v>195</v>
      </c>
      <c r="B345" s="246"/>
      <c r="C345" s="246"/>
      <c r="D345" s="522"/>
      <c r="E345" s="246"/>
      <c r="F345" s="246"/>
      <c r="G345" s="521"/>
      <c r="H345" s="246"/>
      <c r="I345" s="246"/>
      <c r="J345" s="522"/>
      <c r="K345" s="246"/>
      <c r="L345" s="246"/>
      <c r="M345" s="521"/>
    </row>
    <row r="346" spans="1:13" x14ac:dyDescent="0.25">
      <c r="A346" s="90" t="s">
        <v>196</v>
      </c>
      <c r="B346" s="246"/>
      <c r="C346" s="246"/>
      <c r="D346" s="522"/>
      <c r="E346" s="246"/>
      <c r="F346" s="246"/>
      <c r="G346" s="521"/>
      <c r="H346" s="246"/>
      <c r="I346" s="246"/>
      <c r="J346" s="522"/>
      <c r="K346" s="246"/>
      <c r="L346" s="246"/>
      <c r="M346" s="521"/>
    </row>
    <row r="347" spans="1:13" x14ac:dyDescent="0.25">
      <c r="A347" s="90" t="s">
        <v>197</v>
      </c>
      <c r="B347" s="246"/>
      <c r="C347" s="246"/>
      <c r="D347" s="522"/>
      <c r="E347" s="246"/>
      <c r="F347" s="246"/>
      <c r="G347" s="521"/>
      <c r="H347" s="246"/>
      <c r="I347" s="246"/>
      <c r="J347" s="522"/>
      <c r="K347" s="246"/>
      <c r="L347" s="246"/>
      <c r="M347" s="521"/>
    </row>
    <row r="348" spans="1:13" x14ac:dyDescent="0.25">
      <c r="A348" s="88" t="s">
        <v>198</v>
      </c>
      <c r="B348" s="246"/>
      <c r="C348" s="246"/>
      <c r="D348" s="522"/>
      <c r="E348" s="246"/>
      <c r="F348" s="246"/>
      <c r="G348" s="521"/>
      <c r="H348" s="246"/>
      <c r="I348" s="246"/>
      <c r="J348" s="522"/>
      <c r="K348" s="246"/>
      <c r="L348" s="246"/>
      <c r="M348" s="521"/>
    </row>
    <row r="349" spans="1:13" x14ac:dyDescent="0.25">
      <c r="A349" s="88" t="s">
        <v>89</v>
      </c>
      <c r="B349" s="246"/>
      <c r="C349" s="246"/>
      <c r="D349" s="522"/>
      <c r="E349" s="246"/>
      <c r="F349" s="246"/>
      <c r="G349" s="521"/>
      <c r="H349" s="246"/>
      <c r="I349" s="246"/>
      <c r="J349" s="522"/>
      <c r="K349" s="246"/>
      <c r="L349" s="246"/>
      <c r="M349" s="521"/>
    </row>
    <row r="350" spans="1:13" x14ac:dyDescent="0.25">
      <c r="A350" s="88" t="s">
        <v>90</v>
      </c>
      <c r="B350" s="246"/>
      <c r="C350" s="246"/>
      <c r="D350" s="522"/>
      <c r="E350" s="246"/>
      <c r="F350" s="246"/>
      <c r="G350" s="521"/>
      <c r="H350" s="246"/>
      <c r="I350" s="246"/>
      <c r="J350" s="522"/>
      <c r="K350" s="246"/>
      <c r="L350" s="246"/>
      <c r="M350" s="521"/>
    </row>
    <row r="351" spans="1:13" x14ac:dyDescent="0.25">
      <c r="A351" s="88" t="s">
        <v>91</v>
      </c>
      <c r="B351" s="246"/>
      <c r="C351" s="246"/>
      <c r="D351" s="522"/>
      <c r="E351" s="246"/>
      <c r="F351" s="246"/>
      <c r="G351" s="521"/>
      <c r="H351" s="246"/>
      <c r="I351" s="246"/>
      <c r="J351" s="522"/>
      <c r="K351" s="246"/>
      <c r="L351" s="246"/>
      <c r="M351" s="521"/>
    </row>
    <row r="352" spans="1:13" x14ac:dyDescent="0.25">
      <c r="A352" s="88" t="s">
        <v>71</v>
      </c>
      <c r="B352" s="246"/>
      <c r="C352" s="246"/>
      <c r="D352" s="522"/>
      <c r="E352" s="246"/>
      <c r="F352" s="246"/>
      <c r="G352" s="521"/>
      <c r="H352" s="246"/>
      <c r="I352" s="246"/>
      <c r="J352" s="522"/>
      <c r="K352" s="246"/>
      <c r="L352" s="246"/>
      <c r="M352" s="521"/>
    </row>
    <row r="353" spans="1:13" x14ac:dyDescent="0.25">
      <c r="A353" s="88" t="s">
        <v>72</v>
      </c>
      <c r="B353" s="246"/>
      <c r="C353" s="246"/>
      <c r="D353" s="522"/>
      <c r="E353" s="246"/>
      <c r="F353" s="246"/>
      <c r="G353" s="521"/>
      <c r="H353" s="246"/>
      <c r="I353" s="246"/>
      <c r="J353" s="522"/>
      <c r="K353" s="246"/>
      <c r="L353" s="246"/>
      <c r="M353" s="521"/>
    </row>
    <row r="354" spans="1:13" x14ac:dyDescent="0.25">
      <c r="A354" s="88" t="s">
        <v>74</v>
      </c>
      <c r="B354" s="246"/>
      <c r="C354" s="246"/>
      <c r="D354" s="522"/>
      <c r="E354" s="246"/>
      <c r="F354" s="246"/>
      <c r="G354" s="521"/>
      <c r="H354" s="246"/>
      <c r="I354" s="246"/>
      <c r="J354" s="522"/>
      <c r="K354" s="246"/>
      <c r="L354" s="246"/>
      <c r="M354" s="521"/>
    </row>
    <row r="355" spans="1:13" x14ac:dyDescent="0.25">
      <c r="A355" s="58" t="s">
        <v>93</v>
      </c>
      <c r="B355" s="246"/>
      <c r="C355" s="246"/>
      <c r="D355" s="522"/>
      <c r="E355" s="246"/>
      <c r="F355" s="246"/>
      <c r="G355" s="521"/>
      <c r="H355" s="246"/>
      <c r="I355" s="246"/>
      <c r="J355" s="522"/>
      <c r="K355" s="246"/>
      <c r="L355" s="246"/>
      <c r="M355" s="521"/>
    </row>
    <row r="356" spans="1:13" x14ac:dyDescent="0.25">
      <c r="A356" s="90" t="s">
        <v>199</v>
      </c>
      <c r="B356" s="246"/>
      <c r="C356" s="246"/>
      <c r="D356" s="522"/>
      <c r="E356" s="246"/>
      <c r="F356" s="246"/>
      <c r="G356" s="521"/>
      <c r="H356" s="246"/>
      <c r="I356" s="246"/>
      <c r="J356" s="522"/>
      <c r="K356" s="246"/>
      <c r="L356" s="246"/>
      <c r="M356" s="521"/>
    </row>
    <row r="357" spans="1:13" x14ac:dyDescent="0.25">
      <c r="A357" s="90" t="s">
        <v>95</v>
      </c>
      <c r="B357" s="246"/>
      <c r="C357" s="246"/>
      <c r="D357" s="522"/>
      <c r="E357" s="246"/>
      <c r="F357" s="246"/>
      <c r="G357" s="521"/>
      <c r="H357" s="246"/>
      <c r="I357" s="246"/>
      <c r="J357" s="522"/>
      <c r="K357" s="246"/>
      <c r="L357" s="246"/>
      <c r="M357" s="521"/>
    </row>
    <row r="358" spans="1:13" x14ac:dyDescent="0.25">
      <c r="A358" s="90" t="s">
        <v>200</v>
      </c>
      <c r="B358" s="246"/>
      <c r="C358" s="246"/>
      <c r="D358" s="522"/>
      <c r="E358" s="246"/>
      <c r="F358" s="246"/>
      <c r="G358" s="521"/>
      <c r="H358" s="246"/>
      <c r="I358" s="246"/>
      <c r="J358" s="522"/>
      <c r="K358" s="246"/>
      <c r="L358" s="246"/>
      <c r="M358" s="521"/>
    </row>
    <row r="359" spans="1:13" x14ac:dyDescent="0.25">
      <c r="A359" s="90" t="s">
        <v>201</v>
      </c>
      <c r="B359" s="252"/>
      <c r="C359" s="252"/>
      <c r="D359" s="519"/>
      <c r="E359" s="252"/>
      <c r="F359" s="252"/>
      <c r="G359" s="518"/>
      <c r="H359" s="252"/>
      <c r="I359" s="252"/>
      <c r="J359" s="519"/>
      <c r="K359" s="252"/>
      <c r="L359" s="252"/>
      <c r="M359" s="518"/>
    </row>
    <row r="360" spans="1:13" x14ac:dyDescent="0.25">
      <c r="A360" s="90" t="s">
        <v>97</v>
      </c>
      <c r="B360" s="525"/>
      <c r="C360" s="110"/>
      <c r="D360" s="524"/>
      <c r="E360" s="110"/>
      <c r="F360" s="525"/>
      <c r="G360" s="526"/>
      <c r="H360" s="525"/>
      <c r="I360" s="489"/>
      <c r="J360" s="524"/>
      <c r="K360" s="110"/>
      <c r="L360" s="525"/>
      <c r="M360" s="526"/>
    </row>
    <row r="361" spans="1:13" x14ac:dyDescent="0.25">
      <c r="A361" s="58"/>
      <c r="B361" s="58"/>
      <c r="C361" s="58"/>
      <c r="D361" s="59"/>
      <c r="E361" s="60"/>
      <c r="F361" s="60"/>
      <c r="G361" s="61"/>
      <c r="H361" s="58"/>
      <c r="I361" s="58"/>
      <c r="J361" s="59"/>
      <c r="K361" s="60"/>
      <c r="L361" s="60"/>
      <c r="M361" s="61"/>
    </row>
    <row r="362" spans="1:13" x14ac:dyDescent="0.25">
      <c r="A362" s="58"/>
      <c r="B362" s="60"/>
      <c r="C362" s="60"/>
      <c r="D362" s="59"/>
      <c r="E362" s="60"/>
      <c r="F362" s="60"/>
      <c r="G362" s="61"/>
      <c r="H362" s="60"/>
      <c r="I362" s="60"/>
      <c r="J362" s="59"/>
      <c r="K362" s="60"/>
      <c r="L362" s="60"/>
      <c r="M362" s="61"/>
    </row>
    <row r="363" spans="1:13" x14ac:dyDescent="0.25">
      <c r="A363" s="58"/>
      <c r="B363" s="58"/>
      <c r="C363" s="58"/>
      <c r="D363" s="59"/>
      <c r="E363" s="60"/>
      <c r="F363" s="60"/>
      <c r="G363" s="61"/>
      <c r="H363" s="58"/>
      <c r="I363" s="58"/>
      <c r="J363" s="59"/>
      <c r="K363" s="60"/>
      <c r="L363" s="60"/>
      <c r="M363" s="61"/>
    </row>
    <row r="364" spans="1:13" x14ac:dyDescent="0.25">
      <c r="A364" s="530" t="s">
        <v>233</v>
      </c>
      <c r="B364" s="577" t="s">
        <v>245</v>
      </c>
      <c r="C364" s="578" t="s">
        <v>246</v>
      </c>
      <c r="D364" s="579" t="s">
        <v>49</v>
      </c>
      <c r="E364" s="580" t="s">
        <v>48</v>
      </c>
      <c r="F364" s="577" t="s">
        <v>244</v>
      </c>
      <c r="G364" s="581" t="s">
        <v>247</v>
      </c>
      <c r="H364" s="577" t="s">
        <v>248</v>
      </c>
      <c r="I364" s="582" t="s">
        <v>249</v>
      </c>
      <c r="J364" s="246"/>
      <c r="K364" s="523"/>
      <c r="L364" s="246"/>
      <c r="M364" s="246"/>
    </row>
    <row r="365" spans="1:13" x14ac:dyDescent="0.25">
      <c r="A365" s="88" t="s">
        <v>89</v>
      </c>
      <c r="B365" s="69">
        <f t="shared" ref="B365:J365" si="74">B292/SUM(B$292:B$299)</f>
        <v>4.33430318382702E-2</v>
      </c>
      <c r="C365" s="393">
        <f t="shared" si="74"/>
        <v>4.1583359208965553E-2</v>
      </c>
      <c r="D365" s="531">
        <f t="shared" si="74"/>
        <v>0.10241478419193603</v>
      </c>
      <c r="E365" s="69">
        <f t="shared" si="74"/>
        <v>0.10175980882394464</v>
      </c>
      <c r="F365" s="69">
        <f t="shared" si="74"/>
        <v>0.16910581179053347</v>
      </c>
      <c r="G365" s="393">
        <f t="shared" si="74"/>
        <v>9.4669993434826141E-2</v>
      </c>
      <c r="H365" s="531">
        <f t="shared" si="74"/>
        <v>0.50281558068436338</v>
      </c>
      <c r="I365" s="69">
        <f t="shared" si="74"/>
        <v>0.10841779324852817</v>
      </c>
      <c r="J365" s="69" t="e">
        <f t="shared" si="74"/>
        <v>#DIV/0!</v>
      </c>
      <c r="K365" s="532"/>
      <c r="L365" s="69" t="e">
        <f t="shared" ref="L365:M369" si="75">L292/SUM(L$292:L$299)</f>
        <v>#DIV/0!</v>
      </c>
      <c r="M365" s="69" t="e">
        <f t="shared" si="75"/>
        <v>#DIV/0!</v>
      </c>
    </row>
    <row r="366" spans="1:13" x14ac:dyDescent="0.25">
      <c r="A366" s="88" t="s">
        <v>90</v>
      </c>
      <c r="B366" s="69">
        <f t="shared" ref="B366:J366" si="76">B293/SUM(B$292:B$299)</f>
        <v>9.2511529637056781E-3</v>
      </c>
      <c r="C366" s="393">
        <f t="shared" si="76"/>
        <v>6.6832095214232421E-3</v>
      </c>
      <c r="D366" s="531">
        <f t="shared" si="76"/>
        <v>2.8758359179958202E-2</v>
      </c>
      <c r="E366" s="69">
        <f t="shared" si="76"/>
        <v>3.1978168358470123E-2</v>
      </c>
      <c r="F366" s="69">
        <f t="shared" si="76"/>
        <v>4.5713393643718264E-2</v>
      </c>
      <c r="G366" s="393">
        <f t="shared" si="76"/>
        <v>2.3956537715186136E-2</v>
      </c>
      <c r="H366" s="531">
        <f t="shared" si="76"/>
        <v>0.13124096146496275</v>
      </c>
      <c r="I366" s="69">
        <f t="shared" si="76"/>
        <v>5.4905716418271897E-2</v>
      </c>
      <c r="J366" s="69" t="e">
        <f t="shared" si="76"/>
        <v>#DIV/0!</v>
      </c>
      <c r="K366" s="532"/>
      <c r="L366" s="69" t="e">
        <f t="shared" si="75"/>
        <v>#DIV/0!</v>
      </c>
      <c r="M366" s="69" t="e">
        <f t="shared" si="75"/>
        <v>#DIV/0!</v>
      </c>
    </row>
    <row r="367" spans="1:13" x14ac:dyDescent="0.25">
      <c r="A367" s="88" t="s">
        <v>91</v>
      </c>
      <c r="B367" s="69">
        <f t="shared" ref="B367:J367" si="77">B294/SUM(B$292:B$299)</f>
        <v>2.3709225943061712E-2</v>
      </c>
      <c r="C367" s="393">
        <f t="shared" si="77"/>
        <v>9.5635055035368077E-3</v>
      </c>
      <c r="D367" s="531">
        <f t="shared" si="77"/>
        <v>6.0452978854175263E-2</v>
      </c>
      <c r="E367" s="69">
        <f t="shared" si="77"/>
        <v>6.5916854917572515E-2</v>
      </c>
      <c r="F367" s="69">
        <f t="shared" si="77"/>
        <v>0.14601717626313557</v>
      </c>
      <c r="G367" s="393">
        <f t="shared" si="77"/>
        <v>6.0203999039683036E-2</v>
      </c>
      <c r="H367" s="531">
        <f t="shared" si="77"/>
        <v>5.0160626854974723E-2</v>
      </c>
      <c r="I367" s="69">
        <f t="shared" si="77"/>
        <v>4.4025084332880389E-2</v>
      </c>
      <c r="J367" s="69" t="e">
        <f t="shared" si="77"/>
        <v>#DIV/0!</v>
      </c>
      <c r="K367" s="532"/>
      <c r="L367" s="69" t="e">
        <f t="shared" si="75"/>
        <v>#DIV/0!</v>
      </c>
      <c r="M367" s="69" t="e">
        <f t="shared" si="75"/>
        <v>#DIV/0!</v>
      </c>
    </row>
    <row r="368" spans="1:13" x14ac:dyDescent="0.25">
      <c r="A368" s="88" t="s">
        <v>71</v>
      </c>
      <c r="B368" s="69">
        <f t="shared" ref="B368:J368" si="78">B295/SUM(B$292:B$299)</f>
        <v>0.38802550930720625</v>
      </c>
      <c r="C368" s="393">
        <f t="shared" si="78"/>
        <v>0.50764328979170859</v>
      </c>
      <c r="D368" s="531">
        <f t="shared" si="78"/>
        <v>0.13379435254856875</v>
      </c>
      <c r="E368" s="69">
        <f t="shared" si="78"/>
        <v>0.13353099591077966</v>
      </c>
      <c r="F368" s="69">
        <f t="shared" si="78"/>
        <v>5.5551320187135357E-2</v>
      </c>
      <c r="G368" s="393">
        <f t="shared" si="78"/>
        <v>6.5269238692186718E-2</v>
      </c>
      <c r="H368" s="531">
        <f t="shared" si="78"/>
        <v>3.9600425225207916E-2</v>
      </c>
      <c r="I368" s="69">
        <f t="shared" si="78"/>
        <v>3.5783828792974148E-2</v>
      </c>
      <c r="J368" s="69" t="e">
        <f t="shared" si="78"/>
        <v>#DIV/0!</v>
      </c>
      <c r="K368" s="532"/>
      <c r="L368" s="69" t="e">
        <f t="shared" si="75"/>
        <v>#DIV/0!</v>
      </c>
      <c r="M368" s="69" t="e">
        <f t="shared" si="75"/>
        <v>#DIV/0!</v>
      </c>
    </row>
    <row r="369" spans="1:13" x14ac:dyDescent="0.25">
      <c r="A369" s="58" t="s">
        <v>72</v>
      </c>
      <c r="B369" s="69">
        <f t="shared" ref="B369:J369" si="79">B296/SUM(B$292:B$299)</f>
        <v>0.13181941681963116</v>
      </c>
      <c r="C369" s="393">
        <f t="shared" si="79"/>
        <v>7.0413291556711013E-2</v>
      </c>
      <c r="D369" s="531">
        <f t="shared" si="79"/>
        <v>0.18094506591244006</v>
      </c>
      <c r="E369" s="69">
        <f t="shared" si="79"/>
        <v>0.17944443183915595</v>
      </c>
      <c r="F369" s="69">
        <f t="shared" si="79"/>
        <v>3.4851129122941145E-2</v>
      </c>
      <c r="G369" s="393">
        <f t="shared" si="79"/>
        <v>2.880637377751687E-2</v>
      </c>
      <c r="H369" s="531">
        <f t="shared" si="79"/>
        <v>8.23812867928953E-3</v>
      </c>
      <c r="I369" s="69">
        <f t="shared" si="79"/>
        <v>3.5736621771590309E-2</v>
      </c>
      <c r="J369" s="69" t="e">
        <f t="shared" si="79"/>
        <v>#DIV/0!</v>
      </c>
      <c r="K369" s="532"/>
      <c r="L369" s="69" t="e">
        <f t="shared" si="75"/>
        <v>#DIV/0!</v>
      </c>
      <c r="M369" s="69" t="e">
        <f t="shared" si="75"/>
        <v>#DIV/0!</v>
      </c>
    </row>
    <row r="370" spans="1:13" x14ac:dyDescent="0.25">
      <c r="A370" s="468" t="s">
        <v>73</v>
      </c>
      <c r="B370" s="69">
        <f>B297/SUM(B$292:B$299)</f>
        <v>1.6954003167431085E-2</v>
      </c>
      <c r="C370" s="393">
        <f>C297/SUM(C$292:C$299)</f>
        <v>3.5332142173429969E-2</v>
      </c>
      <c r="D370" s="531">
        <f t="shared" ref="D370:J370" si="80">D297/SUM(D$292:D$299)</f>
        <v>5.2346471300845E-2</v>
      </c>
      <c r="E370" s="69">
        <f t="shared" si="80"/>
        <v>5.2652677029115233E-2</v>
      </c>
      <c r="F370" s="69">
        <f t="shared" si="80"/>
        <v>9.4719373002761842E-2</v>
      </c>
      <c r="G370" s="393">
        <f t="shared" si="80"/>
        <v>0.1193881722979921</v>
      </c>
      <c r="H370" s="531">
        <f t="shared" si="80"/>
        <v>3.268710588221873E-2</v>
      </c>
      <c r="I370" s="69">
        <f t="shared" si="80"/>
        <v>0.13585815199062526</v>
      </c>
      <c r="J370" s="69" t="e">
        <f t="shared" si="80"/>
        <v>#DIV/0!</v>
      </c>
      <c r="K370" s="532"/>
      <c r="L370" s="69" t="e">
        <f>L297/SUM(L$292:L$299)</f>
        <v>#DIV/0!</v>
      </c>
      <c r="M370" s="69" t="e">
        <f>M297/SUM(M$292:M$299)</f>
        <v>#DIV/0!</v>
      </c>
    </row>
    <row r="371" spans="1:13" x14ac:dyDescent="0.25">
      <c r="A371" s="468" t="s">
        <v>124</v>
      </c>
      <c r="B371" s="69"/>
      <c r="C371" s="393"/>
      <c r="D371" s="531"/>
      <c r="E371" s="69"/>
      <c r="F371" s="69"/>
      <c r="G371" s="393"/>
      <c r="H371" s="531"/>
      <c r="I371" s="69"/>
      <c r="J371" s="69"/>
      <c r="K371" s="532"/>
      <c r="L371" s="69"/>
      <c r="M371" s="69"/>
    </row>
    <row r="372" spans="1:13" x14ac:dyDescent="0.25">
      <c r="A372" s="90" t="s">
        <v>74</v>
      </c>
      <c r="B372" s="69">
        <f t="shared" ref="B372:J372" si="81">B299/SUM(B$292:B$299)</f>
        <v>0.38689765996069392</v>
      </c>
      <c r="C372" s="393">
        <f t="shared" si="81"/>
        <v>0.32878120224422475</v>
      </c>
      <c r="D372" s="531">
        <f t="shared" si="81"/>
        <v>0.44128798801207675</v>
      </c>
      <c r="E372" s="69">
        <f t="shared" si="81"/>
        <v>0.43471706312096187</v>
      </c>
      <c r="F372" s="69">
        <f t="shared" si="81"/>
        <v>0.45404179598977434</v>
      </c>
      <c r="G372" s="393">
        <f t="shared" si="81"/>
        <v>0.60770568504260902</v>
      </c>
      <c r="H372" s="531">
        <f t="shared" si="81"/>
        <v>0.23525717120898296</v>
      </c>
      <c r="I372" s="69">
        <f t="shared" si="81"/>
        <v>0.58527280344512977</v>
      </c>
      <c r="J372" s="69" t="e">
        <f t="shared" si="81"/>
        <v>#DIV/0!</v>
      </c>
      <c r="K372" s="532"/>
      <c r="L372" s="69" t="e">
        <f>L299/SUM(L$292:L$299)</f>
        <v>#DIV/0!</v>
      </c>
      <c r="M372" s="69" t="e">
        <f>M299/SUM(M$292:M$299)</f>
        <v>#DIV/0!</v>
      </c>
    </row>
    <row r="373" spans="1:13" x14ac:dyDescent="0.25">
      <c r="A373" s="58" t="s">
        <v>234</v>
      </c>
      <c r="B373" s="69">
        <f>SUM(B365:B372)</f>
        <v>1</v>
      </c>
      <c r="C373" s="393">
        <f>SUM(C365:C372)</f>
        <v>1</v>
      </c>
      <c r="D373" s="531">
        <f>SUM(D365:D372)</f>
        <v>1</v>
      </c>
      <c r="E373" s="69">
        <f t="shared" ref="E373:M373" si="82">SUM(E365:E372)</f>
        <v>1</v>
      </c>
      <c r="F373" s="69">
        <f t="shared" si="82"/>
        <v>1</v>
      </c>
      <c r="G373" s="393">
        <f t="shared" si="82"/>
        <v>1</v>
      </c>
      <c r="H373" s="531">
        <f t="shared" si="82"/>
        <v>0.99999999999999989</v>
      </c>
      <c r="I373" s="69">
        <f t="shared" si="82"/>
        <v>0.99999999999999989</v>
      </c>
      <c r="J373" s="69" t="e">
        <f t="shared" si="82"/>
        <v>#DIV/0!</v>
      </c>
      <c r="K373" s="532"/>
      <c r="L373" s="69" t="e">
        <f t="shared" si="82"/>
        <v>#DIV/0!</v>
      </c>
      <c r="M373" s="69" t="e">
        <f t="shared" si="82"/>
        <v>#DIV/0!</v>
      </c>
    </row>
    <row r="374" spans="1:13" x14ac:dyDescent="0.25">
      <c r="A374" s="88"/>
      <c r="B374" s="69"/>
      <c r="C374" s="393"/>
      <c r="D374" s="531"/>
      <c r="E374" s="69"/>
      <c r="F374" s="69"/>
      <c r="G374" s="393"/>
      <c r="H374" s="531"/>
      <c r="I374" s="69"/>
      <c r="J374" s="69"/>
      <c r="K374" s="532"/>
      <c r="L374" s="69"/>
      <c r="M374" s="69"/>
    </row>
    <row r="375" spans="1:13" x14ac:dyDescent="0.25">
      <c r="A375" s="88" t="s">
        <v>80</v>
      </c>
      <c r="B375" s="534"/>
      <c r="C375" s="535"/>
      <c r="D375" s="533"/>
      <c r="E375" s="534"/>
      <c r="F375" s="534"/>
      <c r="G375" s="535"/>
      <c r="H375" s="533"/>
      <c r="I375" s="534"/>
      <c r="J375" s="534"/>
      <c r="K375" s="536"/>
      <c r="L375" s="534"/>
      <c r="M375" s="534"/>
    </row>
    <row r="376" spans="1:13" x14ac:dyDescent="0.25">
      <c r="A376" s="88" t="s">
        <v>131</v>
      </c>
      <c r="B376" s="534">
        <f>(B365+B366)/(B365+B366+B367)</f>
        <v>0.68927698366873269</v>
      </c>
      <c r="C376" s="535">
        <f>(C365+C366)/(C365+C366+C367)</f>
        <v>0.83462747315779084</v>
      </c>
      <c r="D376" s="533">
        <f t="shared" ref="D376:J376" si="83">(D365+D366)/(D365+D366+D367)</f>
        <v>0.6845264197182036</v>
      </c>
      <c r="E376" s="534">
        <f t="shared" si="83"/>
        <v>0.66984593248130697</v>
      </c>
      <c r="F376" s="534">
        <f t="shared" si="83"/>
        <v>0.59533687934607504</v>
      </c>
      <c r="G376" s="535">
        <f t="shared" si="83"/>
        <v>0.66334607980068416</v>
      </c>
      <c r="H376" s="533">
        <f t="shared" si="83"/>
        <v>0.92668902633944372</v>
      </c>
      <c r="I376" s="534">
        <f t="shared" si="83"/>
        <v>0.78767599295634372</v>
      </c>
      <c r="J376" s="534" t="e">
        <f t="shared" si="83"/>
        <v>#DIV/0!</v>
      </c>
      <c r="K376" s="536"/>
      <c r="L376" s="534" t="e">
        <f>(L365+L366)/(L365+L366+L367)</f>
        <v>#DIV/0!</v>
      </c>
      <c r="M376" s="534" t="e">
        <f>(M365+M366)/(M365+M366+M367)</f>
        <v>#DIV/0!</v>
      </c>
    </row>
    <row r="377" spans="1:13" x14ac:dyDescent="0.25">
      <c r="A377" s="88" t="s">
        <v>132</v>
      </c>
      <c r="B377" s="534" t="e">
        <f>B292/B300</f>
        <v>#VALUE!</v>
      </c>
      <c r="C377" s="535" t="e">
        <f>C292/C300</f>
        <v>#VALUE!</v>
      </c>
      <c r="D377" s="533" t="e">
        <f t="shared" ref="D377:J377" si="84">D292/D300</f>
        <v>#VALUE!</v>
      </c>
      <c r="E377" s="534" t="e">
        <f t="shared" si="84"/>
        <v>#VALUE!</v>
      </c>
      <c r="F377" s="534" t="e">
        <f t="shared" si="84"/>
        <v>#VALUE!</v>
      </c>
      <c r="G377" s="535" t="e">
        <f t="shared" si="84"/>
        <v>#VALUE!</v>
      </c>
      <c r="H377" s="533" t="e">
        <f t="shared" si="84"/>
        <v>#VALUE!</v>
      </c>
      <c r="I377" s="534" t="e">
        <f t="shared" si="84"/>
        <v>#VALUE!</v>
      </c>
      <c r="J377" s="534" t="e">
        <f t="shared" si="84"/>
        <v>#DIV/0!</v>
      </c>
      <c r="K377" s="536"/>
      <c r="L377" s="534" t="e">
        <f>L292/L300</f>
        <v>#DIV/0!</v>
      </c>
      <c r="M377" s="534" t="e">
        <f>M292/M300</f>
        <v>#DIV/0!</v>
      </c>
    </row>
    <row r="378" spans="1:13" x14ac:dyDescent="0.25">
      <c r="A378" s="58" t="s">
        <v>133</v>
      </c>
      <c r="B378" s="534">
        <f>B365/B366</f>
        <v>4.6851491925724842</v>
      </c>
      <c r="C378" s="535">
        <f>C365/C366</f>
        <v>6.2220642755054687</v>
      </c>
      <c r="D378" s="533">
        <f t="shared" ref="D378:J378" si="85">D365/D366</f>
        <v>3.5612179245368507</v>
      </c>
      <c r="E378" s="534">
        <f t="shared" si="85"/>
        <v>3.1821650221874358</v>
      </c>
      <c r="F378" s="534">
        <f t="shared" si="85"/>
        <v>3.6992618204746051</v>
      </c>
      <c r="G378" s="535">
        <f t="shared" si="85"/>
        <v>3.9517393773815024</v>
      </c>
      <c r="H378" s="533">
        <f t="shared" si="85"/>
        <v>3.831239691265135</v>
      </c>
      <c r="I378" s="534">
        <f t="shared" si="85"/>
        <v>1.9746175866753313</v>
      </c>
      <c r="J378" s="534" t="e">
        <f t="shared" si="85"/>
        <v>#DIV/0!</v>
      </c>
      <c r="K378" s="536"/>
      <c r="L378" s="534" t="e">
        <f>L365/L366</f>
        <v>#DIV/0!</v>
      </c>
      <c r="M378" s="534" t="e">
        <f>M365/M366</f>
        <v>#DIV/0!</v>
      </c>
    </row>
    <row r="379" spans="1:13" x14ac:dyDescent="0.25">
      <c r="A379" s="90" t="s">
        <v>139</v>
      </c>
      <c r="B379" s="534">
        <f>B365/(B365+B368)</f>
        <v>0.10047796189118256</v>
      </c>
      <c r="C379" s="535">
        <f>C365/(C365+C368)</f>
        <v>7.5712566541749349E-2</v>
      </c>
      <c r="D379" s="533">
        <f t="shared" ref="D379:J379" si="86">D365/(D365+D368)</f>
        <v>0.43357672613844367</v>
      </c>
      <c r="E379" s="534">
        <f t="shared" si="86"/>
        <v>0.43248527684144933</v>
      </c>
      <c r="F379" s="534">
        <f t="shared" si="86"/>
        <v>0.75272843689352709</v>
      </c>
      <c r="G379" s="535">
        <f t="shared" si="86"/>
        <v>0.59191226677670727</v>
      </c>
      <c r="H379" s="533">
        <f t="shared" si="86"/>
        <v>0.92699252088108575</v>
      </c>
      <c r="I379" s="534">
        <f t="shared" si="86"/>
        <v>0.75184863882685515</v>
      </c>
      <c r="J379" s="534" t="e">
        <f t="shared" si="86"/>
        <v>#DIV/0!</v>
      </c>
      <c r="K379" s="536"/>
      <c r="L379" s="534" t="e">
        <f>L365/(L365+L368)</f>
        <v>#DIV/0!</v>
      </c>
      <c r="M379" s="534" t="e">
        <f>M365/(M365+M368)</f>
        <v>#DIV/0!</v>
      </c>
    </row>
    <row r="380" spans="1:13" x14ac:dyDescent="0.25">
      <c r="K380" s="8"/>
    </row>
    <row r="381" spans="1:13" x14ac:dyDescent="0.25">
      <c r="A381" s="537"/>
      <c r="B381" s="538"/>
      <c r="C381" s="538"/>
      <c r="D381" s="537"/>
      <c r="E381" s="538"/>
      <c r="F381" s="538"/>
      <c r="G381" s="539"/>
      <c r="H381" s="540"/>
      <c r="I381" s="541"/>
      <c r="J381" s="539"/>
      <c r="K381" s="8"/>
    </row>
    <row r="382" spans="1:13" x14ac:dyDescent="0.25">
      <c r="A382" s="59"/>
      <c r="B382" s="234"/>
      <c r="C382" s="234"/>
      <c r="D382" s="462"/>
      <c r="E382" s="234"/>
      <c r="F382" s="234"/>
      <c r="G382" s="463"/>
      <c r="H382" s="542"/>
      <c r="I382" s="462"/>
      <c r="J382" s="463"/>
      <c r="K382" s="8"/>
    </row>
    <row r="383" spans="1:13" x14ac:dyDescent="0.25">
      <c r="A383" s="159"/>
      <c r="B383" s="60"/>
      <c r="C383" s="60"/>
      <c r="D383" s="59"/>
      <c r="E383" s="60"/>
      <c r="F383" s="60"/>
      <c r="G383" s="61"/>
      <c r="H383" s="543"/>
      <c r="I383" s="59"/>
      <c r="J383" s="61"/>
      <c r="K383" s="8"/>
    </row>
    <row r="384" spans="1:13" x14ac:dyDescent="0.25">
      <c r="A384" s="159"/>
      <c r="B384" s="60"/>
      <c r="C384" s="60"/>
      <c r="D384" s="544"/>
      <c r="E384" s="244"/>
      <c r="F384" s="244"/>
      <c r="G384" s="545"/>
      <c r="H384" s="546"/>
      <c r="I384" s="59"/>
      <c r="J384" s="61"/>
      <c r="K384" s="8"/>
    </row>
    <row r="385" spans="1:11" x14ac:dyDescent="0.25">
      <c r="A385" s="159"/>
      <c r="B385" s="60"/>
      <c r="C385" s="60"/>
      <c r="D385" s="544"/>
      <c r="E385" s="244"/>
      <c r="F385" s="244"/>
      <c r="G385" s="545"/>
      <c r="H385" s="546"/>
      <c r="I385" s="59"/>
      <c r="J385" s="61"/>
      <c r="K385" s="8"/>
    </row>
    <row r="386" spans="1:11" x14ac:dyDescent="0.25">
      <c r="A386" s="154"/>
      <c r="B386" s="60"/>
      <c r="C386" s="60"/>
      <c r="D386" s="544"/>
      <c r="E386" s="244"/>
      <c r="F386" s="244"/>
      <c r="G386" s="545"/>
      <c r="H386" s="546"/>
      <c r="I386" s="59"/>
      <c r="J386" s="61"/>
      <c r="K386" s="8"/>
    </row>
    <row r="387" spans="1:11" x14ac:dyDescent="0.25">
      <c r="A387" s="154"/>
      <c r="B387" s="244"/>
      <c r="C387" s="244"/>
      <c r="D387" s="544"/>
      <c r="E387" s="244"/>
      <c r="F387" s="244"/>
      <c r="G387" s="545"/>
      <c r="H387" s="546"/>
      <c r="I387" s="544"/>
      <c r="J387" s="545"/>
      <c r="K387" s="8"/>
    </row>
    <row r="388" spans="1:11" x14ac:dyDescent="0.25">
      <c r="A388" s="154"/>
      <c r="B388" s="244"/>
      <c r="C388" s="244"/>
      <c r="D388" s="544"/>
      <c r="E388" s="244"/>
      <c r="F388" s="244"/>
      <c r="G388" s="545"/>
      <c r="H388" s="546"/>
      <c r="I388" s="544"/>
      <c r="J388" s="545"/>
      <c r="K388" s="8"/>
    </row>
    <row r="389" spans="1:11" x14ac:dyDescent="0.25">
      <c r="A389" s="154"/>
      <c r="B389" s="244"/>
      <c r="C389" s="244"/>
      <c r="D389" s="544"/>
      <c r="E389" s="244"/>
      <c r="F389" s="244"/>
      <c r="G389" s="545"/>
      <c r="H389" s="546"/>
      <c r="I389" s="544"/>
      <c r="J389" s="545"/>
      <c r="K389" s="8"/>
    </row>
    <row r="390" spans="1:11" x14ac:dyDescent="0.25">
      <c r="A390" s="154"/>
      <c r="B390" s="244"/>
      <c r="C390" s="244"/>
      <c r="D390" s="544"/>
      <c r="E390" s="244"/>
      <c r="F390" s="244"/>
      <c r="G390" s="545"/>
      <c r="H390" s="546"/>
      <c r="I390" s="544"/>
      <c r="J390" s="545"/>
      <c r="K390" s="8"/>
    </row>
    <row r="391" spans="1:11" x14ac:dyDescent="0.25">
      <c r="A391" s="154"/>
      <c r="B391" s="244"/>
      <c r="C391" s="244"/>
      <c r="D391" s="544"/>
      <c r="E391" s="244"/>
      <c r="F391" s="244"/>
      <c r="G391" s="545"/>
      <c r="H391" s="546"/>
      <c r="I391" s="544"/>
      <c r="J391" s="545"/>
      <c r="K391" s="8"/>
    </row>
    <row r="392" spans="1:11" x14ac:dyDescent="0.25">
      <c r="A392" s="154"/>
      <c r="B392" s="244"/>
      <c r="C392" s="244"/>
      <c r="D392" s="544"/>
      <c r="E392" s="244"/>
      <c r="F392" s="244"/>
      <c r="G392" s="545"/>
      <c r="H392" s="546"/>
      <c r="I392" s="544"/>
      <c r="J392" s="545"/>
      <c r="K392" s="8"/>
    </row>
    <row r="393" spans="1:11" x14ac:dyDescent="0.25">
      <c r="A393" s="59"/>
      <c r="B393" s="244"/>
      <c r="C393" s="244"/>
      <c r="D393" s="544"/>
      <c r="E393" s="244"/>
      <c r="F393" s="244"/>
      <c r="G393" s="545"/>
      <c r="H393" s="546"/>
      <c r="I393" s="544"/>
      <c r="J393" s="545"/>
      <c r="K393" s="8"/>
    </row>
    <row r="394" spans="1:11" x14ac:dyDescent="0.25">
      <c r="A394" s="159"/>
      <c r="B394" s="244"/>
      <c r="C394" s="244"/>
      <c r="D394" s="544"/>
      <c r="E394" s="244"/>
      <c r="F394" s="244"/>
      <c r="G394" s="545"/>
      <c r="H394" s="546"/>
      <c r="I394" s="544"/>
      <c r="J394" s="545"/>
      <c r="K394" s="8"/>
    </row>
    <row r="395" spans="1:11" x14ac:dyDescent="0.25">
      <c r="A395" s="159"/>
      <c r="B395" s="244"/>
      <c r="C395" s="244"/>
      <c r="D395" s="544"/>
      <c r="E395" s="244"/>
      <c r="F395" s="244"/>
      <c r="G395" s="545"/>
      <c r="H395" s="546"/>
      <c r="I395" s="544"/>
      <c r="J395" s="545"/>
      <c r="K395" s="8"/>
    </row>
    <row r="396" spans="1:11" x14ac:dyDescent="0.25">
      <c r="A396" s="159"/>
      <c r="B396" s="244"/>
      <c r="C396" s="244"/>
      <c r="D396" s="544"/>
      <c r="E396" s="244"/>
      <c r="F396" s="244"/>
      <c r="G396" s="545"/>
      <c r="H396" s="546"/>
      <c r="I396" s="544"/>
      <c r="J396" s="545"/>
      <c r="K396" s="8"/>
    </row>
    <row r="397" spans="1:11" x14ac:dyDescent="0.25">
      <c r="A397" s="159"/>
      <c r="B397" s="60"/>
      <c r="C397" s="60"/>
      <c r="D397" s="544"/>
      <c r="E397" s="244"/>
      <c r="F397" s="244"/>
      <c r="G397" s="545"/>
      <c r="H397" s="546"/>
      <c r="I397" s="59"/>
      <c r="J397" s="61"/>
      <c r="K397" s="8"/>
    </row>
    <row r="398" spans="1:11" x14ac:dyDescent="0.25">
      <c r="A398" s="547"/>
      <c r="B398" s="238"/>
      <c r="C398" s="238"/>
      <c r="D398" s="548"/>
      <c r="E398" s="549"/>
      <c r="F398" s="549"/>
      <c r="G398" s="550"/>
      <c r="H398" s="551"/>
      <c r="I398" s="99"/>
      <c r="J398" s="552"/>
      <c r="K398" s="8"/>
    </row>
    <row r="399" spans="1:11" x14ac:dyDescent="0.25">
      <c r="K399" s="8"/>
    </row>
    <row r="400" spans="1:11" x14ac:dyDescent="0.25">
      <c r="A400" s="537"/>
      <c r="B400" s="538"/>
      <c r="C400" s="538"/>
      <c r="D400" s="537"/>
      <c r="E400" s="538"/>
      <c r="F400" s="538"/>
      <c r="G400" s="539"/>
      <c r="H400" s="540"/>
      <c r="I400" s="541"/>
      <c r="J400" s="539"/>
      <c r="K400" s="8"/>
    </row>
    <row r="401" spans="1:11" x14ac:dyDescent="0.25">
      <c r="A401" s="59"/>
      <c r="B401" s="234"/>
      <c r="C401" s="234"/>
      <c r="D401" s="462"/>
      <c r="E401" s="234"/>
      <c r="F401" s="234"/>
      <c r="G401" s="463"/>
      <c r="H401" s="542"/>
      <c r="I401" s="462"/>
      <c r="J401" s="463"/>
      <c r="K401"/>
    </row>
    <row r="402" spans="1:11" x14ac:dyDescent="0.25">
      <c r="A402" s="159"/>
      <c r="B402" s="60"/>
      <c r="C402" s="60"/>
      <c r="D402" s="59"/>
      <c r="E402" s="60"/>
      <c r="F402" s="60"/>
      <c r="G402" s="61"/>
      <c r="H402" s="543"/>
      <c r="I402" s="59"/>
      <c r="J402" s="61"/>
      <c r="K402"/>
    </row>
    <row r="403" spans="1:11" x14ac:dyDescent="0.25">
      <c r="A403" s="159"/>
      <c r="B403" s="60"/>
      <c r="C403" s="60"/>
      <c r="D403" s="544"/>
      <c r="E403" s="244"/>
      <c r="F403" s="244"/>
      <c r="G403" s="545"/>
      <c r="H403" s="546"/>
      <c r="I403" s="59"/>
      <c r="J403" s="61"/>
      <c r="K403"/>
    </row>
    <row r="404" spans="1:11" x14ac:dyDescent="0.25">
      <c r="A404" s="159"/>
      <c r="B404" s="60"/>
      <c r="C404" s="60"/>
      <c r="D404" s="544"/>
      <c r="E404" s="244"/>
      <c r="F404" s="244"/>
      <c r="G404" s="545"/>
      <c r="H404" s="546"/>
      <c r="I404" s="59"/>
      <c r="J404" s="61"/>
      <c r="K404"/>
    </row>
    <row r="405" spans="1:11" x14ac:dyDescent="0.25">
      <c r="A405" s="154"/>
      <c r="B405" s="60"/>
      <c r="C405" s="60"/>
      <c r="D405" s="544"/>
      <c r="E405" s="244"/>
      <c r="F405" s="244"/>
      <c r="G405" s="545"/>
      <c r="H405" s="546"/>
      <c r="I405" s="59"/>
      <c r="J405" s="61"/>
      <c r="K405"/>
    </row>
    <row r="406" spans="1:11" x14ac:dyDescent="0.25">
      <c r="A406" s="154"/>
      <c r="B406" s="244"/>
      <c r="C406" s="244"/>
      <c r="D406" s="544"/>
      <c r="E406" s="244"/>
      <c r="F406" s="244"/>
      <c r="G406" s="545"/>
      <c r="H406" s="546"/>
      <c r="I406" s="544"/>
      <c r="J406" s="545"/>
      <c r="K406"/>
    </row>
    <row r="407" spans="1:11" x14ac:dyDescent="0.25">
      <c r="A407" s="154"/>
      <c r="B407" s="244"/>
      <c r="C407" s="244"/>
      <c r="D407" s="544"/>
      <c r="E407" s="244"/>
      <c r="F407" s="244"/>
      <c r="G407" s="545"/>
      <c r="H407" s="546"/>
      <c r="I407" s="544"/>
      <c r="J407" s="545"/>
      <c r="K407"/>
    </row>
    <row r="408" spans="1:11" x14ac:dyDescent="0.25">
      <c r="A408" s="154"/>
      <c r="B408" s="244"/>
      <c r="C408" s="244"/>
      <c r="D408" s="544"/>
      <c r="E408" s="244"/>
      <c r="F408" s="244"/>
      <c r="G408" s="545"/>
      <c r="H408" s="546"/>
      <c r="I408" s="544"/>
      <c r="J408" s="545"/>
      <c r="K408"/>
    </row>
    <row r="409" spans="1:11" x14ac:dyDescent="0.25">
      <c r="A409" s="154"/>
      <c r="B409" s="244"/>
      <c r="C409" s="244"/>
      <c r="D409" s="544"/>
      <c r="E409" s="244"/>
      <c r="F409" s="244"/>
      <c r="G409" s="545"/>
      <c r="H409" s="546"/>
      <c r="I409" s="544"/>
      <c r="J409" s="545"/>
      <c r="K409"/>
    </row>
    <row r="410" spans="1:11" x14ac:dyDescent="0.25">
      <c r="A410" s="154"/>
      <c r="B410" s="244"/>
      <c r="C410" s="244"/>
      <c r="D410" s="544"/>
      <c r="E410" s="244"/>
      <c r="F410" s="244"/>
      <c r="G410" s="545"/>
      <c r="H410" s="546"/>
      <c r="I410" s="544"/>
      <c r="J410" s="545"/>
      <c r="K410"/>
    </row>
    <row r="411" spans="1:11" x14ac:dyDescent="0.25">
      <c r="A411" s="154"/>
      <c r="B411" s="244"/>
      <c r="C411" s="244"/>
      <c r="D411" s="544"/>
      <c r="E411" s="244"/>
      <c r="F411" s="244"/>
      <c r="G411" s="545"/>
      <c r="H411" s="546"/>
      <c r="I411" s="544"/>
      <c r="J411" s="545"/>
      <c r="K411"/>
    </row>
    <row r="412" spans="1:11" x14ac:dyDescent="0.25">
      <c r="A412" s="59"/>
      <c r="B412" s="244"/>
      <c r="C412" s="244"/>
      <c r="D412" s="544"/>
      <c r="E412" s="244"/>
      <c r="F412" s="244"/>
      <c r="G412" s="545"/>
      <c r="H412" s="546"/>
      <c r="I412" s="544"/>
      <c r="J412" s="545"/>
      <c r="K412"/>
    </row>
    <row r="413" spans="1:11" x14ac:dyDescent="0.25">
      <c r="A413" s="159"/>
      <c r="B413" s="244"/>
      <c r="C413" s="244"/>
      <c r="D413" s="544"/>
      <c r="E413" s="244"/>
      <c r="F413" s="244"/>
      <c r="G413" s="545"/>
      <c r="H413" s="546"/>
      <c r="I413" s="544"/>
      <c r="J413" s="545"/>
      <c r="K413"/>
    </row>
    <row r="414" spans="1:11" x14ac:dyDescent="0.25">
      <c r="A414" s="159"/>
      <c r="B414" s="244"/>
      <c r="C414" s="244"/>
      <c r="D414" s="544"/>
      <c r="E414" s="244"/>
      <c r="F414" s="244"/>
      <c r="G414" s="545"/>
      <c r="H414" s="546"/>
      <c r="I414" s="544"/>
      <c r="J414" s="545"/>
      <c r="K414"/>
    </row>
    <row r="415" spans="1:11" x14ac:dyDescent="0.25">
      <c r="A415" s="159"/>
      <c r="B415" s="244"/>
      <c r="C415" s="244"/>
      <c r="D415" s="544"/>
      <c r="E415" s="244"/>
      <c r="F415" s="244"/>
      <c r="G415" s="545"/>
      <c r="H415" s="546"/>
      <c r="I415" s="544"/>
      <c r="J415" s="545"/>
      <c r="K415"/>
    </row>
    <row r="416" spans="1:11" x14ac:dyDescent="0.25">
      <c r="A416" s="159"/>
      <c r="B416" s="60"/>
      <c r="C416" s="60"/>
      <c r="D416" s="544"/>
      <c r="E416" s="244"/>
      <c r="F416" s="244"/>
      <c r="G416" s="545"/>
      <c r="H416" s="546"/>
      <c r="I416" s="59"/>
      <c r="J416" s="61"/>
      <c r="K416"/>
    </row>
    <row r="417" spans="1:11" x14ac:dyDescent="0.25">
      <c r="A417" s="547"/>
      <c r="B417" s="238"/>
      <c r="C417" s="238"/>
      <c r="D417" s="548"/>
      <c r="E417" s="549"/>
      <c r="F417" s="549"/>
      <c r="G417" s="550"/>
      <c r="H417" s="551"/>
      <c r="I417" s="99"/>
      <c r="J417" s="552"/>
      <c r="K417"/>
    </row>
    <row r="418" spans="1:11" x14ac:dyDescent="0.25">
      <c r="K418"/>
    </row>
    <row r="419" spans="1:11" x14ac:dyDescent="0.25">
      <c r="A419" s="537"/>
      <c r="B419" s="538"/>
      <c r="C419" s="538"/>
      <c r="D419" s="537"/>
      <c r="E419" s="538"/>
      <c r="F419" s="538"/>
      <c r="G419" s="539"/>
      <c r="H419" s="540"/>
      <c r="I419" s="541"/>
      <c r="J419" s="539"/>
      <c r="K419"/>
    </row>
    <row r="420" spans="1:11" x14ac:dyDescent="0.25">
      <c r="A420" s="59"/>
      <c r="B420" s="234"/>
      <c r="C420" s="234"/>
      <c r="D420" s="462"/>
      <c r="E420" s="234"/>
      <c r="F420" s="234"/>
      <c r="G420" s="463"/>
      <c r="H420" s="542"/>
      <c r="I420" s="462"/>
      <c r="J420" s="463"/>
      <c r="K420"/>
    </row>
    <row r="421" spans="1:11" x14ac:dyDescent="0.25">
      <c r="A421" s="159"/>
      <c r="B421" s="60"/>
      <c r="C421" s="60"/>
      <c r="D421" s="59"/>
      <c r="E421" s="60"/>
      <c r="F421" s="60"/>
      <c r="G421" s="61"/>
      <c r="H421" s="543"/>
      <c r="I421" s="59"/>
      <c r="J421" s="61"/>
      <c r="K421"/>
    </row>
    <row r="422" spans="1:11" x14ac:dyDescent="0.25">
      <c r="A422" s="159"/>
      <c r="B422" s="60"/>
      <c r="C422" s="60"/>
      <c r="D422" s="544"/>
      <c r="E422" s="244"/>
      <c r="F422" s="244"/>
      <c r="G422" s="545"/>
      <c r="H422" s="546"/>
      <c r="I422" s="59"/>
      <c r="J422" s="61"/>
      <c r="K422"/>
    </row>
    <row r="423" spans="1:11" x14ac:dyDescent="0.25">
      <c r="A423" s="159"/>
      <c r="B423" s="60"/>
      <c r="C423" s="60"/>
      <c r="D423" s="544"/>
      <c r="E423" s="244"/>
      <c r="F423" s="244"/>
      <c r="G423" s="545"/>
      <c r="H423" s="546"/>
      <c r="I423" s="59"/>
      <c r="J423" s="61"/>
      <c r="K423"/>
    </row>
    <row r="424" spans="1:11" x14ac:dyDescent="0.25">
      <c r="A424" s="154"/>
      <c r="B424" s="60"/>
      <c r="C424" s="60"/>
      <c r="D424" s="544"/>
      <c r="E424" s="244"/>
      <c r="F424" s="244"/>
      <c r="G424" s="545"/>
      <c r="H424" s="546"/>
      <c r="I424" s="59"/>
      <c r="J424" s="61"/>
      <c r="K424"/>
    </row>
    <row r="425" spans="1:11" x14ac:dyDescent="0.25">
      <c r="A425" s="154"/>
      <c r="B425" s="244"/>
      <c r="C425" s="244"/>
      <c r="D425" s="544"/>
      <c r="E425" s="244"/>
      <c r="F425" s="244"/>
      <c r="G425" s="545"/>
      <c r="H425" s="546"/>
      <c r="I425" s="544"/>
      <c r="J425" s="545"/>
      <c r="K425"/>
    </row>
    <row r="426" spans="1:11" x14ac:dyDescent="0.25">
      <c r="A426" s="154"/>
      <c r="B426" s="244"/>
      <c r="C426" s="244"/>
      <c r="D426" s="544"/>
      <c r="E426" s="244"/>
      <c r="F426" s="244"/>
      <c r="G426" s="545"/>
      <c r="H426" s="546"/>
      <c r="I426" s="544"/>
      <c r="J426" s="545"/>
      <c r="K426"/>
    </row>
    <row r="427" spans="1:11" x14ac:dyDescent="0.25">
      <c r="A427" s="154"/>
      <c r="B427" s="244"/>
      <c r="C427" s="244"/>
      <c r="D427" s="544"/>
      <c r="E427" s="244"/>
      <c r="F427" s="244"/>
      <c r="G427" s="545"/>
      <c r="H427" s="546"/>
      <c r="I427" s="544"/>
      <c r="J427" s="545"/>
      <c r="K427"/>
    </row>
    <row r="428" spans="1:11" x14ac:dyDescent="0.25">
      <c r="A428" s="154"/>
      <c r="B428" s="244"/>
      <c r="C428" s="244"/>
      <c r="D428" s="544"/>
      <c r="E428" s="244"/>
      <c r="F428" s="244"/>
      <c r="G428" s="545"/>
      <c r="H428" s="546"/>
      <c r="I428" s="544"/>
      <c r="J428" s="545"/>
      <c r="K428"/>
    </row>
    <row r="429" spans="1:11" x14ac:dyDescent="0.25">
      <c r="A429" s="154"/>
      <c r="B429" s="244"/>
      <c r="C429" s="244"/>
      <c r="D429" s="544"/>
      <c r="E429" s="244"/>
      <c r="F429" s="244"/>
      <c r="G429" s="545"/>
      <c r="H429" s="546"/>
      <c r="I429" s="544"/>
      <c r="J429" s="545"/>
      <c r="K429"/>
    </row>
    <row r="430" spans="1:11" x14ac:dyDescent="0.25">
      <c r="A430" s="154"/>
      <c r="B430" s="244"/>
      <c r="C430" s="244"/>
      <c r="D430" s="544"/>
      <c r="E430" s="244"/>
      <c r="F430" s="244"/>
      <c r="G430" s="545"/>
      <c r="H430" s="546"/>
      <c r="I430" s="544"/>
      <c r="J430" s="545"/>
      <c r="K430"/>
    </row>
    <row r="431" spans="1:11" x14ac:dyDescent="0.25">
      <c r="A431" s="59"/>
      <c r="B431" s="244"/>
      <c r="C431" s="244"/>
      <c r="D431" s="544"/>
      <c r="E431" s="244"/>
      <c r="F431" s="244"/>
      <c r="G431" s="545"/>
      <c r="H431" s="546"/>
      <c r="I431" s="544"/>
      <c r="J431" s="545"/>
      <c r="K431"/>
    </row>
    <row r="432" spans="1:11" x14ac:dyDescent="0.25">
      <c r="A432" s="159"/>
      <c r="B432" s="244"/>
      <c r="C432" s="244"/>
      <c r="D432" s="544"/>
      <c r="E432" s="244"/>
      <c r="F432" s="244"/>
      <c r="G432" s="545"/>
      <c r="H432" s="546"/>
      <c r="I432" s="544"/>
      <c r="J432" s="545"/>
      <c r="K432"/>
    </row>
    <row r="433" spans="1:11" x14ac:dyDescent="0.25">
      <c r="A433" s="159"/>
      <c r="B433" s="244"/>
      <c r="C433" s="244"/>
      <c r="D433" s="544"/>
      <c r="E433" s="244"/>
      <c r="F433" s="244"/>
      <c r="G433" s="545"/>
      <c r="H433" s="546"/>
      <c r="I433" s="544"/>
      <c r="J433" s="545"/>
      <c r="K433"/>
    </row>
    <row r="434" spans="1:11" x14ac:dyDescent="0.25">
      <c r="A434" s="159"/>
      <c r="B434" s="244"/>
      <c r="C434" s="244"/>
      <c r="D434" s="544"/>
      <c r="E434" s="244"/>
      <c r="F434" s="244"/>
      <c r="G434" s="545"/>
      <c r="H434" s="546"/>
      <c r="I434" s="544"/>
      <c r="J434" s="545"/>
      <c r="K434"/>
    </row>
    <row r="435" spans="1:11" x14ac:dyDescent="0.25">
      <c r="A435" s="159"/>
      <c r="B435" s="60"/>
      <c r="C435" s="60"/>
      <c r="D435" s="544"/>
      <c r="E435" s="244"/>
      <c r="F435" s="244"/>
      <c r="G435" s="545"/>
      <c r="H435" s="546"/>
      <c r="I435" s="59"/>
      <c r="J435" s="61"/>
      <c r="K435"/>
    </row>
    <row r="436" spans="1:11" x14ac:dyDescent="0.25">
      <c r="A436" s="547"/>
      <c r="B436" s="238"/>
      <c r="C436" s="238"/>
      <c r="D436" s="548"/>
      <c r="E436" s="549"/>
      <c r="F436" s="549"/>
      <c r="G436" s="550"/>
      <c r="H436" s="551"/>
      <c r="I436" s="99"/>
      <c r="J436" s="552"/>
      <c r="K436"/>
    </row>
    <row r="437" spans="1:11" x14ac:dyDescent="0.25">
      <c r="A437" s="537"/>
      <c r="B437" s="538"/>
      <c r="C437" s="538"/>
      <c r="D437" s="537"/>
      <c r="E437" s="538"/>
      <c r="F437" s="538"/>
      <c r="G437" s="539"/>
      <c r="H437" s="540"/>
      <c r="I437" s="541"/>
      <c r="J437" s="539"/>
      <c r="K437"/>
    </row>
    <row r="438" spans="1:11" x14ac:dyDescent="0.25">
      <c r="A438" s="59"/>
      <c r="B438" s="234"/>
      <c r="C438" s="234"/>
      <c r="D438" s="462"/>
      <c r="E438" s="234"/>
      <c r="F438" s="234"/>
      <c r="G438" s="463"/>
      <c r="H438" s="542"/>
      <c r="I438" s="462"/>
      <c r="J438" s="463"/>
      <c r="K438"/>
    </row>
    <row r="439" spans="1:11" x14ac:dyDescent="0.25">
      <c r="A439" s="159"/>
      <c r="B439" s="60"/>
      <c r="C439" s="60"/>
      <c r="D439" s="59"/>
      <c r="E439" s="60"/>
      <c r="F439" s="60"/>
      <c r="G439" s="61"/>
      <c r="H439" s="543"/>
      <c r="I439" s="59"/>
      <c r="J439" s="61"/>
      <c r="K439"/>
    </row>
    <row r="440" spans="1:11" x14ac:dyDescent="0.25">
      <c r="A440" s="159"/>
      <c r="B440" s="60"/>
      <c r="C440" s="60"/>
      <c r="D440" s="544"/>
      <c r="E440" s="244"/>
      <c r="F440" s="244"/>
      <c r="G440" s="545"/>
      <c r="H440" s="546"/>
      <c r="I440" s="59"/>
      <c r="J440" s="61"/>
      <c r="K440"/>
    </row>
    <row r="441" spans="1:11" x14ac:dyDescent="0.25">
      <c r="A441" s="159"/>
      <c r="B441" s="60"/>
      <c r="C441" s="60"/>
      <c r="D441" s="544"/>
      <c r="E441" s="244"/>
      <c r="F441" s="244"/>
      <c r="G441" s="545"/>
      <c r="H441" s="546"/>
      <c r="I441" s="59"/>
      <c r="J441" s="61"/>
      <c r="K441"/>
    </row>
    <row r="442" spans="1:11" x14ac:dyDescent="0.25">
      <c r="A442" s="154"/>
      <c r="B442" s="60"/>
      <c r="C442" s="60"/>
      <c r="D442" s="544"/>
      <c r="E442" s="244"/>
      <c r="F442" s="244"/>
      <c r="G442" s="545"/>
      <c r="H442" s="546"/>
      <c r="I442" s="59"/>
      <c r="J442" s="61"/>
      <c r="K442"/>
    </row>
    <row r="443" spans="1:11" x14ac:dyDescent="0.25">
      <c r="A443" s="154"/>
      <c r="B443" s="244"/>
      <c r="C443" s="244"/>
      <c r="D443" s="544"/>
      <c r="E443" s="244"/>
      <c r="F443" s="244"/>
      <c r="G443" s="545"/>
      <c r="H443" s="546"/>
      <c r="I443" s="544"/>
      <c r="J443" s="545"/>
      <c r="K443"/>
    </row>
    <row r="444" spans="1:11" x14ac:dyDescent="0.25">
      <c r="A444" s="154"/>
      <c r="B444" s="244"/>
      <c r="C444" s="244"/>
      <c r="D444" s="544"/>
      <c r="E444" s="244"/>
      <c r="F444" s="244"/>
      <c r="G444" s="545"/>
      <c r="H444" s="546"/>
      <c r="I444" s="544"/>
      <c r="J444" s="545"/>
      <c r="K444"/>
    </row>
    <row r="445" spans="1:11" x14ac:dyDescent="0.25">
      <c r="A445" s="154"/>
      <c r="B445" s="244"/>
      <c r="C445" s="244"/>
      <c r="D445" s="544"/>
      <c r="E445" s="244"/>
      <c r="F445" s="244"/>
      <c r="G445" s="545"/>
      <c r="H445" s="546"/>
      <c r="I445" s="544"/>
      <c r="J445" s="545"/>
      <c r="K445"/>
    </row>
    <row r="446" spans="1:11" x14ac:dyDescent="0.25">
      <c r="A446" s="154"/>
      <c r="B446" s="244"/>
      <c r="C446" s="244"/>
      <c r="D446" s="544"/>
      <c r="E446" s="244"/>
      <c r="F446" s="244"/>
      <c r="G446" s="545"/>
      <c r="H446" s="546"/>
      <c r="I446" s="544"/>
      <c r="J446" s="545"/>
      <c r="K446"/>
    </row>
    <row r="447" spans="1:11" x14ac:dyDescent="0.25">
      <c r="A447" s="154"/>
      <c r="B447" s="244"/>
      <c r="C447" s="244"/>
      <c r="D447" s="544"/>
      <c r="E447" s="244"/>
      <c r="F447" s="244"/>
      <c r="G447" s="545"/>
      <c r="H447" s="546"/>
      <c r="I447" s="544"/>
      <c r="J447" s="545"/>
      <c r="K447"/>
    </row>
    <row r="448" spans="1:11" x14ac:dyDescent="0.25">
      <c r="A448" s="154"/>
      <c r="B448" s="244"/>
      <c r="C448" s="244"/>
      <c r="D448" s="544"/>
      <c r="E448" s="244"/>
      <c r="F448" s="244"/>
      <c r="G448" s="545"/>
      <c r="H448" s="546"/>
      <c r="I448" s="544"/>
      <c r="J448" s="545"/>
      <c r="K448"/>
    </row>
    <row r="449" spans="1:11" x14ac:dyDescent="0.25">
      <c r="A449" s="59"/>
      <c r="B449" s="244"/>
      <c r="C449" s="244"/>
      <c r="D449" s="544"/>
      <c r="E449" s="244"/>
      <c r="F449" s="244"/>
      <c r="G449" s="545"/>
      <c r="H449" s="546"/>
      <c r="I449" s="544"/>
      <c r="J449" s="545"/>
      <c r="K449"/>
    </row>
    <row r="450" spans="1:11" x14ac:dyDescent="0.25">
      <c r="A450" s="159"/>
      <c r="B450" s="244"/>
      <c r="C450" s="244"/>
      <c r="D450" s="544"/>
      <c r="E450" s="244"/>
      <c r="F450" s="244"/>
      <c r="G450" s="545"/>
      <c r="H450" s="546"/>
      <c r="I450" s="544"/>
      <c r="J450" s="545"/>
      <c r="K450"/>
    </row>
    <row r="451" spans="1:11" x14ac:dyDescent="0.25">
      <c r="A451" s="159"/>
      <c r="B451" s="244"/>
      <c r="C451" s="244"/>
      <c r="D451" s="544"/>
      <c r="E451" s="244"/>
      <c r="F451" s="244"/>
      <c r="G451" s="545"/>
      <c r="H451" s="546"/>
      <c r="I451" s="544"/>
      <c r="J451" s="545"/>
      <c r="K451"/>
    </row>
    <row r="452" spans="1:11" x14ac:dyDescent="0.25">
      <c r="A452" s="159"/>
      <c r="B452" s="244"/>
      <c r="C452" s="244"/>
      <c r="D452" s="544"/>
      <c r="E452" s="244"/>
      <c r="F452" s="244"/>
      <c r="G452" s="545"/>
      <c r="H452" s="546"/>
      <c r="I452" s="544"/>
      <c r="J452" s="545"/>
      <c r="K452"/>
    </row>
    <row r="453" spans="1:11" x14ac:dyDescent="0.25">
      <c r="A453" s="159"/>
      <c r="B453" s="60"/>
      <c r="C453" s="60"/>
      <c r="D453" s="544"/>
      <c r="E453" s="244"/>
      <c r="F453" s="244"/>
      <c r="G453" s="545"/>
      <c r="H453" s="546"/>
      <c r="I453" s="59"/>
      <c r="J453" s="61"/>
      <c r="K453"/>
    </row>
    <row r="454" spans="1:11" x14ac:dyDescent="0.25">
      <c r="A454" s="547"/>
      <c r="B454" s="238"/>
      <c r="C454" s="238"/>
      <c r="D454" s="548"/>
      <c r="E454" s="549"/>
      <c r="F454" s="549"/>
      <c r="G454" s="550"/>
      <c r="H454" s="551"/>
      <c r="I454" s="99"/>
      <c r="J454" s="552"/>
      <c r="K454"/>
    </row>
    <row r="455" spans="1:11" x14ac:dyDescent="0.25">
      <c r="K455"/>
    </row>
    <row r="456" spans="1:11" x14ac:dyDescent="0.25">
      <c r="A456" s="553" t="s">
        <v>183</v>
      </c>
      <c r="B456" s="554"/>
      <c r="C456" s="554"/>
      <c r="D456" s="553" t="s">
        <v>235</v>
      </c>
      <c r="E456" s="554"/>
      <c r="F456" s="554"/>
      <c r="G456" s="555"/>
      <c r="H456" s="556"/>
      <c r="I456" s="553" t="s">
        <v>236</v>
      </c>
      <c r="J456" s="555"/>
      <c r="K456"/>
    </row>
    <row r="457" spans="1:11" x14ac:dyDescent="0.25">
      <c r="A457" s="557"/>
      <c r="B457" s="559" t="s">
        <v>238</v>
      </c>
      <c r="C457" s="559" t="s">
        <v>239</v>
      </c>
      <c r="D457" s="558" t="s">
        <v>237</v>
      </c>
      <c r="E457" s="559" t="s">
        <v>238</v>
      </c>
      <c r="F457" s="559" t="s">
        <v>239</v>
      </c>
      <c r="G457" s="560" t="s">
        <v>240</v>
      </c>
      <c r="H457" s="561" t="s">
        <v>241</v>
      </c>
      <c r="I457" s="558" t="s">
        <v>237</v>
      </c>
      <c r="J457" s="560" t="s">
        <v>240</v>
      </c>
      <c r="K457"/>
    </row>
    <row r="458" spans="1:11" x14ac:dyDescent="0.25">
      <c r="A458" s="562" t="s">
        <v>215</v>
      </c>
      <c r="B458" s="564"/>
      <c r="C458" s="564"/>
      <c r="D458" s="563"/>
      <c r="E458" s="564"/>
      <c r="F458" s="564"/>
      <c r="G458" s="565"/>
      <c r="H458" s="566"/>
      <c r="I458" s="563"/>
      <c r="J458" s="565"/>
      <c r="K458"/>
    </row>
    <row r="459" spans="1:11" x14ac:dyDescent="0.25">
      <c r="A459" s="567" t="s">
        <v>76</v>
      </c>
      <c r="B459" s="569">
        <f>STDEVA(H131:I131)</f>
        <v>2.0652367857691067</v>
      </c>
      <c r="C459" s="569" t="e">
        <f>STDEVA(J131:M131)</f>
        <v>#DIV/0!</v>
      </c>
      <c r="D459" s="568">
        <f>AVERAGE(D131:G131)</f>
        <v>1035.6425207822351</v>
      </c>
      <c r="E459" s="569">
        <f>AVERAGE(H131:I131)</f>
        <v>39.204548350075513</v>
      </c>
      <c r="F459" s="569" t="e">
        <f>AVERAGE(J131:M131)</f>
        <v>#DIV/0!</v>
      </c>
      <c r="G459" s="570" t="e">
        <f>AVERAGE(N131:Q131)</f>
        <v>#DIV/0!</v>
      </c>
      <c r="H459" s="571" t="e">
        <f>AVERAGE(D131:Q131)</f>
        <v>#DIV/0!</v>
      </c>
      <c r="I459" s="568">
        <f>STDEVA(D131:G131)</f>
        <v>1172.4519497745257</v>
      </c>
      <c r="J459" s="570" t="e">
        <f>STDEVA(N131:Q131)</f>
        <v>#DIV/0!</v>
      </c>
      <c r="K459"/>
    </row>
    <row r="460" spans="1:11" x14ac:dyDescent="0.25">
      <c r="A460" s="563" t="s">
        <v>77</v>
      </c>
      <c r="B460" s="569">
        <f>STDEVA(H132:I132)</f>
        <v>18.514272522643271</v>
      </c>
      <c r="C460" s="569" t="e">
        <f>STDEVA(J132:M132)</f>
        <v>#DIV/0!</v>
      </c>
      <c r="D460" s="568">
        <f>AVERAGE(D132:G132)</f>
        <v>4071.1314008041959</v>
      </c>
      <c r="E460" s="569">
        <f>AVERAGE(H132:I132)</f>
        <v>429.50559372209125</v>
      </c>
      <c r="F460" s="569" t="e">
        <f>AVERAGE(J132:M132)</f>
        <v>#DIV/0!</v>
      </c>
      <c r="G460" s="570" t="e">
        <f>AVERAGE(N132:Q132)</f>
        <v>#DIV/0!</v>
      </c>
      <c r="H460" s="571" t="e">
        <f>AVERAGE(D132:Q132)</f>
        <v>#DIV/0!</v>
      </c>
      <c r="I460" s="568">
        <f>STDEVA(D132:G132)</f>
        <v>3164.4858834526708</v>
      </c>
      <c r="J460" s="570" t="e">
        <f>STDEVA(N132:Q132)</f>
        <v>#DIV/0!</v>
      </c>
      <c r="K460"/>
    </row>
    <row r="461" spans="1:11" x14ac:dyDescent="0.25">
      <c r="A461" s="563" t="s">
        <v>216</v>
      </c>
      <c r="B461" s="569">
        <f>STDEVA(H133:I133)</f>
        <v>1.7318608545113769</v>
      </c>
      <c r="C461" s="569"/>
      <c r="D461" s="568">
        <f>AVERAGE(D133:G133)</f>
        <v>693.54714577695552</v>
      </c>
      <c r="E461" s="569">
        <f>AVERAGE(H133:I133)</f>
        <v>9.3549834486751671</v>
      </c>
      <c r="F461" s="569" t="e">
        <f>AVERAGE(J133:M133)</f>
        <v>#DIV/0!</v>
      </c>
      <c r="G461" s="570">
        <v>0</v>
      </c>
      <c r="H461" s="571" t="e">
        <f>AVERAGE(D133:Q133)</f>
        <v>#DIV/0!</v>
      </c>
      <c r="I461" s="568">
        <f>STDEVA(D133:G133)</f>
        <v>944.61868719938229</v>
      </c>
      <c r="J461" s="570"/>
      <c r="K461"/>
    </row>
    <row r="462" spans="1:11" x14ac:dyDescent="0.25">
      <c r="A462" s="563" t="s">
        <v>217</v>
      </c>
      <c r="B462" s="569">
        <f>STDEVA(H134:I134)</f>
        <v>5.9752991727320524</v>
      </c>
      <c r="C462" s="569" t="e">
        <f>STDEVA(J134:M134)</f>
        <v>#DIV/0!</v>
      </c>
      <c r="D462" s="568">
        <f>AVERAGE(D134:G134)</f>
        <v>1321.5231341795773</v>
      </c>
      <c r="E462" s="569">
        <f>AVERAGE(H134:I134)</f>
        <v>78.261075294757859</v>
      </c>
      <c r="F462" s="569" t="e">
        <f>AVERAGE(J134:M134)</f>
        <v>#DIV/0!</v>
      </c>
      <c r="G462" s="570" t="e">
        <f>AVERAGE(N134:Q134)</f>
        <v>#DIV/0!</v>
      </c>
      <c r="H462" s="571" t="e">
        <f>AVERAGE(D134:Q134)</f>
        <v>#DIV/0!</v>
      </c>
      <c r="I462" s="568">
        <f>STDEVA(D134:G134)</f>
        <v>1363.0782126054917</v>
      </c>
      <c r="J462" s="570" t="e">
        <f>STDEVA(N134:Q134)</f>
        <v>#DIV/0!</v>
      </c>
      <c r="K462"/>
    </row>
    <row r="463" spans="1:11" x14ac:dyDescent="0.25">
      <c r="A463" s="572" t="s">
        <v>218</v>
      </c>
      <c r="B463" s="574">
        <f>STDEVA(H135:I135)</f>
        <v>3.9428969768132869</v>
      </c>
      <c r="C463" s="574" t="e">
        <f>STDEVA(J135:M135)</f>
        <v>#DIV/0!</v>
      </c>
      <c r="D463" s="573">
        <f>AVERAGE(D135:G135)</f>
        <v>710.43639092044634</v>
      </c>
      <c r="E463" s="574">
        <f>AVERAGE(H135:I135)</f>
        <v>10.365490524766431</v>
      </c>
      <c r="F463" s="574" t="e">
        <f>AVERAGE(J135:M135)</f>
        <v>#DIV/0!</v>
      </c>
      <c r="G463" s="575" t="e">
        <f>AVERAGE(N135:Q135)</f>
        <v>#DIV/0!</v>
      </c>
      <c r="H463" s="576" t="e">
        <f>AVERAGE(D135:Q135)</f>
        <v>#DIV/0!</v>
      </c>
      <c r="I463" s="573">
        <f>STDEVA(D135:G135)</f>
        <v>1009.996581368182</v>
      </c>
      <c r="J463" s="575" t="e">
        <f>STDEVA(N135:Q135)</f>
        <v>#DIV/0!</v>
      </c>
      <c r="K463"/>
    </row>
    <row r="464" spans="1:11" x14ac:dyDescent="0.25">
      <c r="A464" s="553" t="s">
        <v>224</v>
      </c>
      <c r="B464" s="554"/>
      <c r="C464" s="554"/>
      <c r="D464" s="553" t="s">
        <v>235</v>
      </c>
      <c r="E464" s="554"/>
      <c r="F464" s="554"/>
      <c r="G464" s="555"/>
      <c r="H464" s="556"/>
      <c r="I464" s="553" t="s">
        <v>236</v>
      </c>
      <c r="J464" s="555"/>
      <c r="K464"/>
    </row>
    <row r="465" spans="1:11" x14ac:dyDescent="0.25">
      <c r="A465" s="557"/>
      <c r="B465" s="559" t="s">
        <v>238</v>
      </c>
      <c r="C465" s="559" t="s">
        <v>239</v>
      </c>
      <c r="D465" s="558" t="s">
        <v>237</v>
      </c>
      <c r="E465" s="559" t="s">
        <v>238</v>
      </c>
      <c r="F465" s="559" t="s">
        <v>239</v>
      </c>
      <c r="G465" s="560" t="s">
        <v>240</v>
      </c>
      <c r="H465" s="561" t="s">
        <v>241</v>
      </c>
      <c r="I465" s="558" t="s">
        <v>237</v>
      </c>
      <c r="J465" s="560" t="s">
        <v>240</v>
      </c>
      <c r="K465"/>
    </row>
    <row r="466" spans="1:11" x14ac:dyDescent="0.25">
      <c r="A466" s="562" t="s">
        <v>215</v>
      </c>
      <c r="B466" s="564"/>
      <c r="C466" s="564"/>
      <c r="D466" s="563"/>
      <c r="E466" s="564"/>
      <c r="F466" s="564"/>
      <c r="G466" s="565"/>
      <c r="H466" s="566"/>
      <c r="I466" s="563"/>
      <c r="J466" s="565"/>
      <c r="K466"/>
    </row>
    <row r="467" spans="1:11" x14ac:dyDescent="0.25">
      <c r="A467" s="567" t="s">
        <v>76</v>
      </c>
      <c r="B467" s="569">
        <f>STDEVA(H139:I139)</f>
        <v>0</v>
      </c>
      <c r="C467" s="569">
        <f>STDEVA(J139:M139)</f>
        <v>0.57735026918962473</v>
      </c>
      <c r="D467" s="568">
        <f>AVERAGE(D139:G139)</f>
        <v>17.333333333333332</v>
      </c>
      <c r="E467" s="569">
        <f>AVERAGE(H139:I139)</f>
        <v>3</v>
      </c>
      <c r="F467" s="569">
        <f>AVERAGE(J139:M139)</f>
        <v>3.3333333333333335</v>
      </c>
      <c r="G467" s="570" t="e">
        <f>AVERAGE(N139:Q139)</f>
        <v>#DIV/0!</v>
      </c>
      <c r="H467" s="571">
        <f>AVERAGE(D139:Q139)</f>
        <v>8.5</v>
      </c>
      <c r="I467" s="568">
        <f>STDEVA(D139:G139)</f>
        <v>18.823743871327334</v>
      </c>
      <c r="J467" s="570" t="e">
        <f>STDEVA(N139:Q139)</f>
        <v>#DIV/0!</v>
      </c>
      <c r="K467"/>
    </row>
    <row r="468" spans="1:11" x14ac:dyDescent="0.25">
      <c r="A468" s="563" t="s">
        <v>77</v>
      </c>
      <c r="B468" s="569">
        <f>STDEVA(H140:I140)</f>
        <v>2.8284271247461903</v>
      </c>
      <c r="C468" s="569">
        <f>STDEVA(J140:M140)</f>
        <v>1.1547005383792526</v>
      </c>
      <c r="D468" s="568">
        <f>AVERAGE(D140:G140)</f>
        <v>121.66666666666667</v>
      </c>
      <c r="E468" s="569">
        <f>AVERAGE(H140:I140)</f>
        <v>71</v>
      </c>
      <c r="F468" s="569">
        <f>AVERAGE(J140:M140)</f>
        <v>6.333333333333333</v>
      </c>
      <c r="G468" s="570" t="e">
        <f>AVERAGE(N140:Q140)</f>
        <v>#DIV/0!</v>
      </c>
      <c r="H468" s="571">
        <f>AVERAGE(D140:Q140)</f>
        <v>65.75</v>
      </c>
      <c r="I468" s="568">
        <f>STDEVA(D140:G140)</f>
        <v>45.763886781318433</v>
      </c>
      <c r="J468" s="570" t="e">
        <f>STDEVA(N140:Q140)</f>
        <v>#DIV/0!</v>
      </c>
      <c r="K468"/>
    </row>
    <row r="469" spans="1:11" x14ac:dyDescent="0.25">
      <c r="A469" s="563" t="s">
        <v>216</v>
      </c>
      <c r="B469" s="569">
        <f>STDEVA(H141:I141)</f>
        <v>0.70710678118654757</v>
      </c>
      <c r="C469" s="569"/>
      <c r="D469" s="568">
        <f>AVERAGE(D141:G141)</f>
        <v>20.666666666666668</v>
      </c>
      <c r="E469" s="569">
        <f>AVERAGE(H141:I141)</f>
        <v>1.5</v>
      </c>
      <c r="F469" s="569">
        <f>AVERAGE(J141:M141)</f>
        <v>1</v>
      </c>
      <c r="G469" s="570">
        <v>0</v>
      </c>
      <c r="H469" s="571">
        <f>AVERAGE(D141:Q141)</f>
        <v>11</v>
      </c>
      <c r="I469" s="568">
        <f>STDEVA(D141:G141)</f>
        <v>25.579940057266228</v>
      </c>
      <c r="J469" s="570"/>
      <c r="K469"/>
    </row>
    <row r="470" spans="1:11" x14ac:dyDescent="0.25">
      <c r="A470" s="563" t="s">
        <v>217</v>
      </c>
      <c r="B470" s="569">
        <f>STDEVA(H142:I142)</f>
        <v>0.70710678118654757</v>
      </c>
      <c r="C470" s="569">
        <f>STDEVA(J142:M142)</f>
        <v>0.57735026918962473</v>
      </c>
      <c r="D470" s="568">
        <f>AVERAGE(D142:G142)</f>
        <v>14.333333333333334</v>
      </c>
      <c r="E470" s="569">
        <f>AVERAGE(H142:I142)</f>
        <v>4.5</v>
      </c>
      <c r="F470" s="569">
        <f>AVERAGE(J142:M142)</f>
        <v>3.3333333333333335</v>
      </c>
      <c r="G470" s="570" t="e">
        <f>AVERAGE(N142:Q142)</f>
        <v>#DIV/0!</v>
      </c>
      <c r="H470" s="571">
        <f>AVERAGE(D142:Q142)</f>
        <v>7.75</v>
      </c>
      <c r="I470" s="568">
        <f>STDEVA(D142:G142)</f>
        <v>8.736894948054104</v>
      </c>
      <c r="J470" s="570" t="e">
        <f>STDEVA(N142:Q142)</f>
        <v>#DIV/0!</v>
      </c>
      <c r="K470"/>
    </row>
    <row r="471" spans="1:11" x14ac:dyDescent="0.25">
      <c r="A471" s="572" t="s">
        <v>218</v>
      </c>
      <c r="B471" s="574">
        <f>STDEVA(H143:I143)</f>
        <v>0.70710678118654757</v>
      </c>
      <c r="C471" s="574">
        <f>STDEVA(J143:M143)</f>
        <v>0.57735026918962584</v>
      </c>
      <c r="D471" s="573">
        <f>AVERAGE(D143:G143)</f>
        <v>13</v>
      </c>
      <c r="E471" s="574">
        <f>AVERAGE(H143:I143)</f>
        <v>1.5</v>
      </c>
      <c r="F471" s="574">
        <f>AVERAGE(J143:M143)</f>
        <v>0.66666666666666663</v>
      </c>
      <c r="G471" s="575" t="e">
        <f>AVERAGE(N143:Q143)</f>
        <v>#DIV/0!</v>
      </c>
      <c r="H471" s="576">
        <f>AVERAGE(D143:Q143)</f>
        <v>5.5</v>
      </c>
      <c r="I471" s="573">
        <f>STDEVA(D143:G143)</f>
        <v>16.522711641858304</v>
      </c>
      <c r="J471" s="575" t="e">
        <f>STDEVA(N143:Q143)</f>
        <v>#DIV/0!</v>
      </c>
      <c r="K471"/>
    </row>
    <row r="472" spans="1:11" x14ac:dyDescent="0.25">
      <c r="A472" s="553" t="s">
        <v>242</v>
      </c>
      <c r="B472" s="554"/>
      <c r="C472" s="554"/>
      <c r="D472" s="553" t="s">
        <v>235</v>
      </c>
      <c r="E472" s="554"/>
      <c r="F472" s="554"/>
      <c r="G472" s="555"/>
      <c r="H472" s="556"/>
      <c r="I472" s="553" t="s">
        <v>236</v>
      </c>
      <c r="J472" s="555"/>
      <c r="K472"/>
    </row>
    <row r="473" spans="1:11" x14ac:dyDescent="0.25">
      <c r="A473" s="557"/>
      <c r="B473" s="559" t="s">
        <v>238</v>
      </c>
      <c r="C473" s="559" t="s">
        <v>239</v>
      </c>
      <c r="D473" s="558" t="s">
        <v>237</v>
      </c>
      <c r="E473" s="559" t="s">
        <v>238</v>
      </c>
      <c r="F473" s="559" t="s">
        <v>239</v>
      </c>
      <c r="G473" s="560" t="s">
        <v>240</v>
      </c>
      <c r="H473" s="561" t="s">
        <v>241</v>
      </c>
      <c r="I473" s="558" t="s">
        <v>237</v>
      </c>
      <c r="J473" s="560" t="s">
        <v>240</v>
      </c>
      <c r="K473"/>
    </row>
    <row r="474" spans="1:11" x14ac:dyDescent="0.25">
      <c r="A474" s="562" t="s">
        <v>215</v>
      </c>
      <c r="B474" s="564"/>
      <c r="C474" s="564"/>
      <c r="D474" s="563"/>
      <c r="E474" s="564"/>
      <c r="F474" s="564"/>
      <c r="G474" s="565"/>
      <c r="H474" s="566"/>
      <c r="I474" s="563"/>
      <c r="J474" s="565"/>
      <c r="K474"/>
    </row>
    <row r="475" spans="1:11" x14ac:dyDescent="0.25">
      <c r="A475" s="567" t="s">
        <v>76</v>
      </c>
      <c r="B475" s="569">
        <f>STDEVA(H147:I147)</f>
        <v>2.0652367857691067</v>
      </c>
      <c r="C475" s="569" t="e">
        <f>STDEVA(J147:M147)</f>
        <v>#DIV/0!</v>
      </c>
      <c r="D475" s="568">
        <f>AVERAGE(D147:G147)</f>
        <v>160.73543678849921</v>
      </c>
      <c r="E475" s="569">
        <f>AVERAGE(H147:I147)</f>
        <v>39.204548350075513</v>
      </c>
      <c r="F475" s="569" t="e">
        <f>AVERAGE(J147:M147)</f>
        <v>#DIV/0!</v>
      </c>
      <c r="G475" s="570" t="e">
        <f>AVERAGE(N147:Q147)</f>
        <v>#DIV/0!</v>
      </c>
      <c r="H475" s="571" t="e">
        <f>AVERAGE(D147:Q147)</f>
        <v>#DIV/0!</v>
      </c>
      <c r="I475" s="568">
        <f>STDEVA(D147:G147)</f>
        <v>116.34546700237787</v>
      </c>
      <c r="J475" s="570" t="e">
        <f>STDEVA(N147:Q147)</f>
        <v>#DIV/0!</v>
      </c>
      <c r="K475"/>
    </row>
    <row r="476" spans="1:11" x14ac:dyDescent="0.25">
      <c r="A476" s="563" t="s">
        <v>77</v>
      </c>
      <c r="B476" s="569">
        <f>STDEVA(H148:I148)</f>
        <v>1.5064554023951455</v>
      </c>
      <c r="C476" s="569" t="e">
        <f>STDEVA(J148:M148)</f>
        <v>#DIV/0!</v>
      </c>
      <c r="D476" s="568">
        <f>AVERAGE(D148:G148)</f>
        <v>89.411070985252863</v>
      </c>
      <c r="E476" s="569">
        <f>AVERAGE(H148:I148)</f>
        <v>18.17813001165424</v>
      </c>
      <c r="F476" s="569" t="e">
        <f>AVERAGE(J148:M148)</f>
        <v>#DIV/0!</v>
      </c>
      <c r="G476" s="570" t="e">
        <f>AVERAGE(N148:Q148)</f>
        <v>#DIV/0!</v>
      </c>
      <c r="H476" s="571" t="e">
        <f>AVERAGE(D148:Q148)</f>
        <v>#DIV/0!</v>
      </c>
      <c r="I476" s="568">
        <f>STDEVA(D148:G148)</f>
        <v>61.528781882376279</v>
      </c>
      <c r="J476" s="570" t="e">
        <f>STDEVA(N148:Q148)</f>
        <v>#DIV/0!</v>
      </c>
      <c r="K476"/>
    </row>
    <row r="477" spans="1:11" x14ac:dyDescent="0.25">
      <c r="A477" s="563" t="s">
        <v>216</v>
      </c>
      <c r="B477" s="569">
        <f>STDEVA(H149:I149)</f>
        <v>6.0257714290185787</v>
      </c>
      <c r="C477" s="569"/>
      <c r="D477" s="568">
        <f>AVERAGE(D149:G149)</f>
        <v>72.57060102853255</v>
      </c>
      <c r="E477" s="569">
        <f>AVERAGE(H149:I149)</f>
        <v>20.130254843796731</v>
      </c>
      <c r="F477" s="569" t="e">
        <f>AVERAGE(J149:M149)</f>
        <v>#DIV/0!</v>
      </c>
      <c r="G477" s="570">
        <v>0</v>
      </c>
      <c r="H477" s="571" t="e">
        <f>AVERAGE(D149:Q149)</f>
        <v>#DIV/0!</v>
      </c>
      <c r="I477" s="568">
        <f>STDEVA(D149:G149)</f>
        <v>51.941160273304043</v>
      </c>
      <c r="J477" s="570"/>
      <c r="K477"/>
    </row>
    <row r="478" spans="1:11" x14ac:dyDescent="0.25">
      <c r="A478" s="563" t="s">
        <v>217</v>
      </c>
      <c r="B478" s="569">
        <f>STDEVA(H150:I150)</f>
        <v>4.2675136149870045</v>
      </c>
      <c r="C478" s="569" t="e">
        <f>STDEVA(J150:M150)</f>
        <v>#DIV/0!</v>
      </c>
      <c r="D478" s="568">
        <f>AVERAGE(D150:G150)</f>
        <v>219.51952318057371</v>
      </c>
      <c r="E478" s="569">
        <f>AVERAGE(H150:I150)</f>
        <v>52.509337731612263</v>
      </c>
      <c r="F478" s="569" t="e">
        <f>AVERAGE(J150:M150)</f>
        <v>#DIV/0!</v>
      </c>
      <c r="G478" s="570" t="e">
        <f>AVERAGE(N150:Q150)</f>
        <v>#DIV/0!</v>
      </c>
      <c r="H478" s="571" t="e">
        <f>AVERAGE(D150:Q150)</f>
        <v>#DIV/0!</v>
      </c>
      <c r="I478" s="568">
        <f>STDEVA(D150:G150)</f>
        <v>162.41291245758487</v>
      </c>
      <c r="J478" s="570" t="e">
        <f>STDEVA(N150:Q150)</f>
        <v>#DIV/0!</v>
      </c>
      <c r="K478"/>
    </row>
    <row r="479" spans="1:11" x14ac:dyDescent="0.25">
      <c r="A479" s="572" t="s">
        <v>218</v>
      </c>
      <c r="B479" s="574">
        <f>STDEVA(H151:I151)</f>
        <v>2.1227447627509717</v>
      </c>
      <c r="C479" s="574" t="e">
        <f>STDEVA(J151:M151)</f>
        <v>#DIV/0!</v>
      </c>
      <c r="D479" s="573">
        <f>AVERAGE(D151:G151)</f>
        <v>115.11028403112191</v>
      </c>
      <c r="E479" s="574">
        <f>AVERAGE(H151:I151)</f>
        <v>21.231316788356011</v>
      </c>
      <c r="F479" s="574" t="e">
        <f>AVERAGE(J151:M151)</f>
        <v>#DIV/0!</v>
      </c>
      <c r="G479" s="575" t="e">
        <f>AVERAGE(N151:Q151)</f>
        <v>#DIV/0!</v>
      </c>
      <c r="H479" s="576" t="e">
        <f>AVERAGE(D151:Q151)</f>
        <v>#DIV/0!</v>
      </c>
      <c r="I479" s="573">
        <f>STDEVA(D151:G151)</f>
        <v>82.506395098734401</v>
      </c>
      <c r="J479" s="575" t="e">
        <f>STDEVA(N151:Q151)</f>
        <v>#DIV/0!</v>
      </c>
      <c r="K479"/>
    </row>
    <row r="480" spans="1:11" x14ac:dyDescent="0.25">
      <c r="A480" s="553" t="s">
        <v>243</v>
      </c>
      <c r="B480" s="554"/>
      <c r="C480" s="554"/>
      <c r="D480" s="553" t="s">
        <v>235</v>
      </c>
      <c r="E480" s="554"/>
      <c r="F480" s="554"/>
      <c r="G480" s="555"/>
      <c r="H480" s="556"/>
      <c r="I480" s="553" t="s">
        <v>236</v>
      </c>
      <c r="J480" s="555"/>
      <c r="K480"/>
    </row>
    <row r="481" spans="1:11" x14ac:dyDescent="0.25">
      <c r="A481" s="557"/>
      <c r="B481" s="559" t="s">
        <v>238</v>
      </c>
      <c r="C481" s="559" t="s">
        <v>239</v>
      </c>
      <c r="D481" s="558" t="s">
        <v>237</v>
      </c>
      <c r="E481" s="559" t="s">
        <v>238</v>
      </c>
      <c r="F481" s="559" t="s">
        <v>239</v>
      </c>
      <c r="G481" s="560" t="s">
        <v>240</v>
      </c>
      <c r="H481" s="561" t="s">
        <v>241</v>
      </c>
      <c r="I481" s="558" t="s">
        <v>237</v>
      </c>
      <c r="J481" s="560" t="s">
        <v>240</v>
      </c>
      <c r="K481"/>
    </row>
    <row r="482" spans="1:11" x14ac:dyDescent="0.25">
      <c r="A482" s="562" t="s">
        <v>215</v>
      </c>
      <c r="B482" s="564"/>
      <c r="C482" s="564"/>
      <c r="D482" s="563"/>
      <c r="E482" s="564"/>
      <c r="F482" s="564"/>
      <c r="G482" s="565"/>
      <c r="H482" s="566"/>
      <c r="I482" s="563"/>
      <c r="J482" s="565"/>
      <c r="K482"/>
    </row>
    <row r="483" spans="1:11" x14ac:dyDescent="0.25">
      <c r="A483" s="567" t="s">
        <v>76</v>
      </c>
      <c r="B483" s="569">
        <f>STDEVA(H155:I155)</f>
        <v>6.8841226192303662</v>
      </c>
      <c r="C483" s="569" t="e">
        <f>STDEVA(J155:M155)</f>
        <v>#DIV/0!</v>
      </c>
      <c r="D483" s="568">
        <f>AVERAGE(D155:G155)</f>
        <v>535.78478929499727</v>
      </c>
      <c r="E483" s="569">
        <f>AVERAGE(H155:I155)</f>
        <v>130.68182783358506</v>
      </c>
      <c r="F483" s="569" t="e">
        <f>AVERAGE(J155:M155)</f>
        <v>#DIV/0!</v>
      </c>
      <c r="G483" s="570" t="e">
        <f>AVERAGE(N155:Q155)</f>
        <v>#DIV/0!</v>
      </c>
      <c r="H483" s="571" t="e">
        <f>AVERAGE(D155:Q155)</f>
        <v>#DIV/0!</v>
      </c>
      <c r="I483" s="568">
        <f>STDEVA(D155:G155)</f>
        <v>387.81822334125951</v>
      </c>
      <c r="J483" s="570" t="e">
        <f>STDEVA(N155:Q155)</f>
        <v>#DIV/0!</v>
      </c>
      <c r="K483"/>
    </row>
    <row r="484" spans="1:11" x14ac:dyDescent="0.25">
      <c r="A484" s="563" t="s">
        <v>77</v>
      </c>
      <c r="B484" s="569">
        <f>STDEVA(H156:I156)</f>
        <v>5.0215180079838166</v>
      </c>
      <c r="C484" s="569" t="e">
        <f>STDEVA(J156:M156)</f>
        <v>#DIV/0!</v>
      </c>
      <c r="D484" s="568">
        <f>AVERAGE(D156:G156)</f>
        <v>298.03690328417616</v>
      </c>
      <c r="E484" s="569">
        <f>AVERAGE(H156:I156)</f>
        <v>60.593766705514135</v>
      </c>
      <c r="F484" s="569" t="e">
        <f>AVERAGE(J156:M156)</f>
        <v>#DIV/0!</v>
      </c>
      <c r="G484" s="570" t="e">
        <f>AVERAGE(N156:Q156)</f>
        <v>#DIV/0!</v>
      </c>
      <c r="H484" s="571" t="e">
        <f>AVERAGE(D156:Q156)</f>
        <v>#DIV/0!</v>
      </c>
      <c r="I484" s="568">
        <f>STDEVA(D156:G156)</f>
        <v>205.09593960792085</v>
      </c>
      <c r="J484" s="570" t="e">
        <f>STDEVA(N156:Q156)</f>
        <v>#DIV/0!</v>
      </c>
      <c r="K484"/>
    </row>
    <row r="485" spans="1:11" x14ac:dyDescent="0.25">
      <c r="A485" s="563" t="s">
        <v>216</v>
      </c>
      <c r="B485" s="569">
        <f>STDEVA(H157:I157)</f>
        <v>20.085904763395323</v>
      </c>
      <c r="C485" s="569"/>
      <c r="D485" s="568">
        <f>AVERAGE(D157:G157)</f>
        <v>241.90200342844187</v>
      </c>
      <c r="E485" s="569">
        <f>AVERAGE(H157:I157)</f>
        <v>67.10084947932242</v>
      </c>
      <c r="F485" s="569" t="e">
        <f>AVERAGE(J157:M157)</f>
        <v>#DIV/0!</v>
      </c>
      <c r="G485" s="570">
        <v>0</v>
      </c>
      <c r="H485" s="571" t="e">
        <f>AVERAGE(D157:Q157)</f>
        <v>#DIV/0!</v>
      </c>
      <c r="I485" s="568">
        <f>STDEVA(D157:G157)</f>
        <v>173.13720091101342</v>
      </c>
      <c r="J485" s="570"/>
      <c r="K485"/>
    </row>
    <row r="486" spans="1:11" x14ac:dyDescent="0.25">
      <c r="A486" s="563" t="s">
        <v>217</v>
      </c>
      <c r="B486" s="569">
        <f>STDEVA(H158:I158)</f>
        <v>14.225045383290011</v>
      </c>
      <c r="C486" s="569" t="e">
        <f>STDEVA(J158:M158)</f>
        <v>#DIV/0!</v>
      </c>
      <c r="D486" s="568">
        <f>AVERAGE(D158:G158)</f>
        <v>731.73174393524562</v>
      </c>
      <c r="E486" s="569">
        <f>AVERAGE(H158:I158)</f>
        <v>175.03112577204087</v>
      </c>
      <c r="F486" s="569" t="e">
        <f>AVERAGE(J158:M158)</f>
        <v>#DIV/0!</v>
      </c>
      <c r="G486" s="570" t="e">
        <f>AVERAGE(N158:Q158)</f>
        <v>#DIV/0!</v>
      </c>
      <c r="H486" s="571" t="e">
        <f>AVERAGE(D158:Q158)</f>
        <v>#DIV/0!</v>
      </c>
      <c r="I486" s="568">
        <f>STDEVA(D158:G158)</f>
        <v>541.37637485861626</v>
      </c>
      <c r="J486" s="570" t="e">
        <f>STDEVA(N158:Q158)</f>
        <v>#DIV/0!</v>
      </c>
      <c r="K486"/>
    </row>
    <row r="487" spans="1:11" x14ac:dyDescent="0.25">
      <c r="A487" s="572" t="s">
        <v>218</v>
      </c>
      <c r="B487" s="574">
        <f>STDEVA(H159:I159)</f>
        <v>7.0758158758365735</v>
      </c>
      <c r="C487" s="574" t="e">
        <f>STDEVA(J159:M159)</f>
        <v>#DIV/0!</v>
      </c>
      <c r="D487" s="573">
        <f>AVERAGE(D159:G159)</f>
        <v>383.70094677040629</v>
      </c>
      <c r="E487" s="574">
        <f>AVERAGE(H159:I159)</f>
        <v>70.771055961186676</v>
      </c>
      <c r="F487" s="574" t="e">
        <f>AVERAGE(J159:M159)</f>
        <v>#DIV/0!</v>
      </c>
      <c r="G487" s="575" t="e">
        <f>AVERAGE(N159:Q159)</f>
        <v>#DIV/0!</v>
      </c>
      <c r="H487" s="576" t="e">
        <f>AVERAGE(D159:Q159)</f>
        <v>#DIV/0!</v>
      </c>
      <c r="I487" s="573">
        <f>STDEVA(D159:G159)</f>
        <v>275.02131699578143</v>
      </c>
      <c r="J487" s="575" t="e">
        <f>STDEVA(N159:Q159)</f>
        <v>#DIV/0!</v>
      </c>
      <c r="K487"/>
    </row>
    <row r="488" spans="1:11" x14ac:dyDescent="0.25">
      <c r="K488"/>
    </row>
    <row r="489" spans="1:11" x14ac:dyDescent="0.25">
      <c r="K489"/>
    </row>
    <row r="490" spans="1:11" x14ac:dyDescent="0.25">
      <c r="K490"/>
    </row>
    <row r="491" spans="1:11" x14ac:dyDescent="0.25">
      <c r="K491"/>
    </row>
    <row r="492" spans="1:11" x14ac:dyDescent="0.25">
      <c r="K492"/>
    </row>
    <row r="493" spans="1:11" x14ac:dyDescent="0.25">
      <c r="K493"/>
    </row>
    <row r="494" spans="1:11" x14ac:dyDescent="0.25">
      <c r="K494"/>
    </row>
    <row r="495" spans="1:11" x14ac:dyDescent="0.25">
      <c r="K495"/>
    </row>
    <row r="496" spans="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Spring 17</vt:lpstr>
      <vt:lpstr>Fall 16</vt:lpstr>
      <vt:lpstr>Fall 16 Fire features</vt:lpstr>
      <vt:lpstr>Samples Paris-Rennes 2017</vt:lpstr>
      <vt:lpstr>Samples Rennes 2016</vt:lpstr>
      <vt:lpstr>June 15</vt:lpstr>
      <vt:lpstr>Oct-Nov 15</vt:lpstr>
      <vt:lpstr>Dec 15</vt:lpstr>
      <vt:lpstr>Stanols with MEthod comp calib</vt:lpstr>
      <vt:lpstr>Test suolla soils</vt:lpstr>
    </vt:vector>
  </TitlesOfParts>
  <Company>The James Hutton Institute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Loic Harrault</dc:creator>
  <cp:lastModifiedBy>slvv95</cp:lastModifiedBy>
  <cp:lastPrinted>2017-10-17T12:53:43Z</cp:lastPrinted>
  <dcterms:created xsi:type="dcterms:W3CDTF">2015-05-25T10:45:54Z</dcterms:created>
  <dcterms:modified xsi:type="dcterms:W3CDTF">2018-04-19T13:40:32Z</dcterms:modified>
</cp:coreProperties>
</file>